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MA\Lei de Diretrizes Orçamentárias - LDO\2027\Revisão LDO 2027\Documentos enviados para Revisão\"/>
    </mc:Choice>
  </mc:AlternateContent>
  <bookViews>
    <workbookView xWindow="0" yWindow="0" windowWidth="28800" windowHeight="11610" tabRatio="500"/>
  </bookViews>
  <sheets>
    <sheet name="Revisão entrega existente" sheetId="1" r:id="rId1"/>
    <sheet name="Instruções" sheetId="2" r:id="rId2"/>
    <sheet name="Lista de Entregas" sheetId="5" r:id="rId3"/>
    <sheet name="Marcações" sheetId="6" r:id="rId4"/>
    <sheet name="Listagem Alterações" sheetId="4" state="hidden" r:id="rId5"/>
  </sheets>
  <definedNames>
    <definedName name="_xlnm._FilterDatabase" localSheetId="1" hidden="1">Instruções!$BD$6:$BN$2672</definedName>
    <definedName name="_xlnm._FilterDatabase" localSheetId="2" hidden="1">'Lista de Entregas'!$G$6:$I$6</definedName>
  </definedNames>
  <calcPr calcId="162913"/>
  <extLst>
    <ext xmlns:loext="http://schemas.libreoffice.org/" uri="{7626C862-2A13-11E5-B345-FEFF819CDC9F}">
      <loext:extCalcPr stringRefSyntax="CalcA1"/>
    </ext>
  </extLst>
</workbook>
</file>

<file path=xl/calcChain.xml><?xml version="1.0" encoding="utf-8"?>
<calcChain xmlns="http://schemas.openxmlformats.org/spreadsheetml/2006/main">
  <c r="E20" i="1" l="1"/>
  <c r="A1542" i="1" l="1"/>
  <c r="I1541" i="1"/>
  <c r="H1541" i="1"/>
  <c r="A1541" i="1"/>
  <c r="D1540" i="1"/>
  <c r="A1540" i="1"/>
  <c r="D1539" i="1"/>
  <c r="A1539" i="1"/>
  <c r="D1538" i="1"/>
  <c r="A1538" i="1"/>
  <c r="D1537" i="1"/>
  <c r="A1537" i="1"/>
  <c r="E1536" i="1"/>
  <c r="D1536" i="1"/>
  <c r="A1536" i="1"/>
  <c r="E1535" i="1"/>
  <c r="A1535" i="1"/>
  <c r="E1534" i="1"/>
  <c r="A1534" i="1"/>
  <c r="E1533" i="1"/>
  <c r="A1533" i="1"/>
  <c r="E1532" i="1"/>
  <c r="A1532" i="1"/>
  <c r="E1531" i="1"/>
  <c r="A1531" i="1"/>
  <c r="E1530" i="1"/>
  <c r="A1530" i="1"/>
  <c r="A1529" i="1"/>
  <c r="A1528" i="1"/>
  <c r="I1527" i="1"/>
  <c r="H1527" i="1"/>
  <c r="A1527" i="1"/>
  <c r="E1526" i="1"/>
  <c r="G1526" i="1" s="1"/>
  <c r="D1526" i="1"/>
  <c r="B1526" i="1"/>
  <c r="A1526" i="1"/>
  <c r="E1525" i="1"/>
  <c r="D1525" i="1"/>
  <c r="A1525" i="1"/>
  <c r="E1524" i="1"/>
  <c r="D1524" i="1"/>
  <c r="A1524" i="1"/>
  <c r="G1523" i="1"/>
  <c r="I1523" i="1" s="1"/>
  <c r="E1523" i="1"/>
  <c r="D1523" i="1"/>
  <c r="A1523" i="1"/>
  <c r="I1522" i="1"/>
  <c r="H1522" i="1"/>
  <c r="G1522" i="1"/>
  <c r="E1522" i="1"/>
  <c r="D1522" i="1"/>
  <c r="A1522" i="1"/>
  <c r="I1521" i="1"/>
  <c r="G1521" i="1"/>
  <c r="E1521" i="1"/>
  <c r="H1521" i="1" s="1"/>
  <c r="A1521" i="1"/>
  <c r="E1520" i="1"/>
  <c r="A1520" i="1"/>
  <c r="I1519" i="1"/>
  <c r="G1519" i="1"/>
  <c r="E1519" i="1"/>
  <c r="H1519" i="1" s="1"/>
  <c r="A1519" i="1"/>
  <c r="E1518" i="1"/>
  <c r="A1518" i="1"/>
  <c r="I1517" i="1"/>
  <c r="G1517" i="1"/>
  <c r="E1517" i="1"/>
  <c r="H1517" i="1" s="1"/>
  <c r="A1517" i="1"/>
  <c r="E1516" i="1"/>
  <c r="E1515" i="1" s="1"/>
  <c r="A1516" i="1"/>
  <c r="A1515" i="1"/>
  <c r="A1514" i="1"/>
  <c r="I1513" i="1"/>
  <c r="H1513" i="1"/>
  <c r="A1513" i="1"/>
  <c r="G1512" i="1"/>
  <c r="I1512" i="1" s="1"/>
  <c r="E1512" i="1"/>
  <c r="D1512" i="1"/>
  <c r="A1512" i="1"/>
  <c r="E1511" i="1"/>
  <c r="D1511" i="1"/>
  <c r="A1511" i="1"/>
  <c r="E1510" i="1"/>
  <c r="D1510" i="1"/>
  <c r="A1510" i="1"/>
  <c r="G1509" i="1"/>
  <c r="I1509" i="1" s="1"/>
  <c r="E1509" i="1"/>
  <c r="D1509" i="1"/>
  <c r="B1509" i="1"/>
  <c r="A1509" i="1"/>
  <c r="E1508" i="1"/>
  <c r="G1508" i="1" s="1"/>
  <c r="D1508" i="1"/>
  <c r="A1508" i="1"/>
  <c r="E1507" i="1"/>
  <c r="A1507" i="1"/>
  <c r="E1506" i="1"/>
  <c r="A1506" i="1"/>
  <c r="E1505" i="1"/>
  <c r="A1505" i="1"/>
  <c r="E1504" i="1"/>
  <c r="A1504" i="1"/>
  <c r="E1503" i="1"/>
  <c r="A1503" i="1"/>
  <c r="E1502" i="1"/>
  <c r="E1501" i="1" s="1"/>
  <c r="A1502" i="1"/>
  <c r="B1501" i="1"/>
  <c r="A1501" i="1"/>
  <c r="A1500" i="1"/>
  <c r="I1499" i="1"/>
  <c r="H1499" i="1"/>
  <c r="A1499" i="1"/>
  <c r="E1498" i="1"/>
  <c r="D1498" i="1"/>
  <c r="A1498" i="1"/>
  <c r="G1497" i="1"/>
  <c r="I1497" i="1" s="1"/>
  <c r="E1497" i="1"/>
  <c r="D1497" i="1"/>
  <c r="B1497" i="1"/>
  <c r="A1497" i="1"/>
  <c r="E1496" i="1"/>
  <c r="G1496" i="1" s="1"/>
  <c r="D1496" i="1"/>
  <c r="A1496" i="1"/>
  <c r="E1495" i="1"/>
  <c r="D1495" i="1"/>
  <c r="A1495" i="1"/>
  <c r="G1494" i="1"/>
  <c r="I1494" i="1" s="1"/>
  <c r="E1494" i="1"/>
  <c r="D1494" i="1"/>
  <c r="A1494" i="1"/>
  <c r="I1493" i="1"/>
  <c r="H1493" i="1"/>
  <c r="G1493" i="1"/>
  <c r="E1493" i="1"/>
  <c r="A1493" i="1"/>
  <c r="E1492" i="1"/>
  <c r="A1492" i="1"/>
  <c r="E1491" i="1"/>
  <c r="G1491" i="1" s="1"/>
  <c r="A1491" i="1"/>
  <c r="E1490" i="1"/>
  <c r="A1490" i="1"/>
  <c r="E1489" i="1"/>
  <c r="G1489" i="1" s="1"/>
  <c r="A1489" i="1"/>
  <c r="E1488" i="1"/>
  <c r="E1487" i="1" s="1"/>
  <c r="A1488" i="1"/>
  <c r="A1487" i="1"/>
  <c r="A1486" i="1"/>
  <c r="A1485" i="1"/>
  <c r="H1484" i="1"/>
  <c r="E1484" i="1"/>
  <c r="A1484" i="1"/>
  <c r="H1483" i="1"/>
  <c r="E1483" i="1"/>
  <c r="A1483" i="1"/>
  <c r="H1482" i="1"/>
  <c r="E1482" i="1"/>
  <c r="A1482" i="1"/>
  <c r="H1481" i="1"/>
  <c r="H1480" i="1"/>
  <c r="E1480" i="1"/>
  <c r="A1480" i="1"/>
  <c r="H1479" i="1"/>
  <c r="E1479" i="1"/>
  <c r="A1479" i="1"/>
  <c r="H1478" i="1"/>
  <c r="E1478" i="1"/>
  <c r="B1478" i="1"/>
  <c r="A1478" i="1"/>
  <c r="H1477" i="1"/>
  <c r="E1477" i="1"/>
  <c r="A1477" i="1"/>
  <c r="H1476" i="1"/>
  <c r="E1476" i="1"/>
  <c r="A1476" i="1"/>
  <c r="H1475" i="1"/>
  <c r="E1475" i="1"/>
  <c r="B1475" i="1"/>
  <c r="A1475" i="1"/>
  <c r="H1474" i="1"/>
  <c r="E1474" i="1"/>
  <c r="A1474" i="1"/>
  <c r="H1473" i="1"/>
  <c r="E1473" i="1"/>
  <c r="A1473" i="1"/>
  <c r="H1472" i="1"/>
  <c r="E1472" i="1"/>
  <c r="B1472" i="1"/>
  <c r="A1472" i="1"/>
  <c r="H1471" i="1"/>
  <c r="E1471" i="1"/>
  <c r="E1540" i="1" s="1"/>
  <c r="A1471" i="1"/>
  <c r="H1470" i="1"/>
  <c r="G1470" i="1"/>
  <c r="E1470" i="1"/>
  <c r="E1539" i="1" s="1"/>
  <c r="A1470" i="1"/>
  <c r="H1469" i="1"/>
  <c r="E1469" i="1"/>
  <c r="E1538" i="1" s="1"/>
  <c r="A1469" i="1"/>
  <c r="H1468" i="1"/>
  <c r="G1468" i="1"/>
  <c r="E1468" i="1"/>
  <c r="E1537" i="1" s="1"/>
  <c r="B1468" i="1"/>
  <c r="B1481" i="1" s="1"/>
  <c r="A1468" i="1"/>
  <c r="G1467" i="1"/>
  <c r="B1467" i="1"/>
  <c r="B1540" i="1" s="1"/>
  <c r="A1467" i="1"/>
  <c r="A1465" i="1"/>
  <c r="I1464" i="1"/>
  <c r="H1464" i="1"/>
  <c r="A1464" i="1"/>
  <c r="D1463" i="1"/>
  <c r="A1463" i="1"/>
  <c r="D1462" i="1"/>
  <c r="A1462" i="1"/>
  <c r="D1461" i="1"/>
  <c r="A1461" i="1"/>
  <c r="D1460" i="1"/>
  <c r="A1460" i="1"/>
  <c r="E1459" i="1"/>
  <c r="D1459" i="1"/>
  <c r="A1459" i="1"/>
  <c r="E1458" i="1"/>
  <c r="A1458" i="1"/>
  <c r="E1457" i="1"/>
  <c r="A1457" i="1"/>
  <c r="E1456" i="1"/>
  <c r="A1456" i="1"/>
  <c r="E1455" i="1"/>
  <c r="A1455" i="1"/>
  <c r="E1454" i="1"/>
  <c r="A1454" i="1"/>
  <c r="E1453" i="1"/>
  <c r="A1453" i="1"/>
  <c r="E1452" i="1"/>
  <c r="E1451" i="1" s="1"/>
  <c r="A1452" i="1"/>
  <c r="A1451" i="1"/>
  <c r="I1450" i="1"/>
  <c r="H1450" i="1"/>
  <c r="A1450" i="1"/>
  <c r="E1449" i="1"/>
  <c r="G1449" i="1" s="1"/>
  <c r="D1449" i="1"/>
  <c r="A1449" i="1"/>
  <c r="E1448" i="1"/>
  <c r="D1448" i="1"/>
  <c r="A1448" i="1"/>
  <c r="E1447" i="1"/>
  <c r="D1447" i="1"/>
  <c r="A1447" i="1"/>
  <c r="G1446" i="1"/>
  <c r="I1446" i="1" s="1"/>
  <c r="E1446" i="1"/>
  <c r="D1446" i="1"/>
  <c r="A1446" i="1"/>
  <c r="I1445" i="1"/>
  <c r="H1445" i="1"/>
  <c r="G1445" i="1"/>
  <c r="E1445" i="1"/>
  <c r="D1445" i="1"/>
  <c r="A1445" i="1"/>
  <c r="I1444" i="1"/>
  <c r="G1444" i="1"/>
  <c r="E1444" i="1"/>
  <c r="H1444" i="1" s="1"/>
  <c r="A1444" i="1"/>
  <c r="E1443" i="1"/>
  <c r="A1443" i="1"/>
  <c r="E1442" i="1"/>
  <c r="A1442" i="1"/>
  <c r="E1441" i="1"/>
  <c r="A1441" i="1"/>
  <c r="E1440" i="1"/>
  <c r="A1440" i="1"/>
  <c r="E1439" i="1"/>
  <c r="A1439" i="1"/>
  <c r="E1438" i="1"/>
  <c r="E1437" i="1" s="1"/>
  <c r="A1438" i="1"/>
  <c r="A1437" i="1"/>
  <c r="I1436" i="1"/>
  <c r="H1436" i="1"/>
  <c r="A1436" i="1"/>
  <c r="G1435" i="1"/>
  <c r="I1435" i="1" s="1"/>
  <c r="E1435" i="1"/>
  <c r="D1435" i="1"/>
  <c r="A1435" i="1"/>
  <c r="E1434" i="1"/>
  <c r="G1434" i="1" s="1"/>
  <c r="D1434" i="1"/>
  <c r="A1434" i="1"/>
  <c r="E1433" i="1"/>
  <c r="D1433" i="1"/>
  <c r="A1433" i="1"/>
  <c r="G1432" i="1"/>
  <c r="I1432" i="1" s="1"/>
  <c r="E1432" i="1"/>
  <c r="D1432" i="1"/>
  <c r="A1432" i="1"/>
  <c r="G1431" i="1"/>
  <c r="I1431" i="1" s="1"/>
  <c r="E1431" i="1"/>
  <c r="H1431" i="1" s="1"/>
  <c r="D1431" i="1"/>
  <c r="A1431" i="1"/>
  <c r="E1430" i="1"/>
  <c r="A1430" i="1"/>
  <c r="E1429" i="1"/>
  <c r="A1429" i="1"/>
  <c r="E1428" i="1"/>
  <c r="A1428" i="1"/>
  <c r="E1427" i="1"/>
  <c r="A1427" i="1"/>
  <c r="E1426" i="1"/>
  <c r="A1426" i="1"/>
  <c r="E1425" i="1"/>
  <c r="E1424" i="1" s="1"/>
  <c r="A1425" i="1"/>
  <c r="A1424" i="1"/>
  <c r="B1423" i="1"/>
  <c r="A1423" i="1"/>
  <c r="I1422" i="1"/>
  <c r="H1422" i="1"/>
  <c r="A1422" i="1"/>
  <c r="E1421" i="1"/>
  <c r="D1421" i="1"/>
  <c r="B1421" i="1"/>
  <c r="A1421" i="1"/>
  <c r="G1420" i="1"/>
  <c r="I1420" i="1" s="1"/>
  <c r="E1420" i="1"/>
  <c r="D1420" i="1"/>
  <c r="A1420" i="1"/>
  <c r="E1419" i="1"/>
  <c r="G1419" i="1" s="1"/>
  <c r="I1419" i="1" s="1"/>
  <c r="D1419" i="1"/>
  <c r="A1419" i="1"/>
  <c r="E1418" i="1"/>
  <c r="D1418" i="1"/>
  <c r="A1418" i="1"/>
  <c r="G1417" i="1"/>
  <c r="I1417" i="1" s="1"/>
  <c r="E1417" i="1"/>
  <c r="D1417" i="1"/>
  <c r="B1417" i="1"/>
  <c r="A1417" i="1"/>
  <c r="E1416" i="1"/>
  <c r="G1416" i="1" s="1"/>
  <c r="A1416" i="1"/>
  <c r="E1415" i="1"/>
  <c r="G1415" i="1" s="1"/>
  <c r="B1415" i="1"/>
  <c r="A1415" i="1"/>
  <c r="E1414" i="1"/>
  <c r="G1414" i="1" s="1"/>
  <c r="A1414" i="1"/>
  <c r="E1413" i="1"/>
  <c r="B1413" i="1"/>
  <c r="A1413" i="1"/>
  <c r="E1412" i="1"/>
  <c r="G1412" i="1" s="1"/>
  <c r="A1412" i="1"/>
  <c r="E1411" i="1"/>
  <c r="B1411" i="1"/>
  <c r="A1411" i="1"/>
  <c r="A1410" i="1"/>
  <c r="B1409" i="1"/>
  <c r="A1409" i="1"/>
  <c r="A1408" i="1"/>
  <c r="H1407" i="1"/>
  <c r="E1407" i="1"/>
  <c r="A1407" i="1"/>
  <c r="H1406" i="1"/>
  <c r="E1406" i="1"/>
  <c r="A1406" i="1"/>
  <c r="H1405" i="1"/>
  <c r="E1405" i="1"/>
  <c r="A1405" i="1"/>
  <c r="H1404" i="1"/>
  <c r="B1404" i="1"/>
  <c r="H1403" i="1"/>
  <c r="E1403" i="1"/>
  <c r="A1403" i="1"/>
  <c r="H1402" i="1"/>
  <c r="E1402" i="1"/>
  <c r="A1402" i="1"/>
  <c r="H1401" i="1"/>
  <c r="E1401" i="1"/>
  <c r="B1401" i="1"/>
  <c r="A1401" i="1"/>
  <c r="H1400" i="1"/>
  <c r="E1400" i="1"/>
  <c r="A1400" i="1"/>
  <c r="H1399" i="1"/>
  <c r="E1399" i="1"/>
  <c r="A1399" i="1"/>
  <c r="H1398" i="1"/>
  <c r="E1398" i="1"/>
  <c r="B1398" i="1"/>
  <c r="A1398" i="1"/>
  <c r="H1397" i="1"/>
  <c r="E1397" i="1"/>
  <c r="A1397" i="1"/>
  <c r="H1396" i="1"/>
  <c r="E1396" i="1"/>
  <c r="A1396" i="1"/>
  <c r="H1395" i="1"/>
  <c r="E1395" i="1"/>
  <c r="B1395" i="1"/>
  <c r="A1395" i="1"/>
  <c r="H1394" i="1"/>
  <c r="E1394" i="1"/>
  <c r="E1463" i="1" s="1"/>
  <c r="A1394" i="1"/>
  <c r="H1393" i="1"/>
  <c r="G1393" i="1"/>
  <c r="E1393" i="1"/>
  <c r="E1462" i="1" s="1"/>
  <c r="A1393" i="1"/>
  <c r="H1392" i="1"/>
  <c r="E1392" i="1"/>
  <c r="E1461" i="1" s="1"/>
  <c r="A1392" i="1"/>
  <c r="H1391" i="1"/>
  <c r="G1391" i="1"/>
  <c r="E1391" i="1"/>
  <c r="E1460" i="1" s="1"/>
  <c r="B1391" i="1"/>
  <c r="A1391" i="1"/>
  <c r="G1390" i="1"/>
  <c r="B1390" i="1"/>
  <c r="B1463" i="1" s="1"/>
  <c r="A1390" i="1"/>
  <c r="A1388" i="1"/>
  <c r="I1387" i="1"/>
  <c r="H1387" i="1"/>
  <c r="A1387" i="1"/>
  <c r="D1386" i="1"/>
  <c r="A1386" i="1"/>
  <c r="D1385" i="1"/>
  <c r="A1385" i="1"/>
  <c r="D1384" i="1"/>
  <c r="A1384" i="1"/>
  <c r="D1383" i="1"/>
  <c r="A1383" i="1"/>
  <c r="I1382" i="1"/>
  <c r="G1382" i="1"/>
  <c r="E1382" i="1"/>
  <c r="H1382" i="1" s="1"/>
  <c r="D1382" i="1"/>
  <c r="A1382" i="1"/>
  <c r="E1381" i="1"/>
  <c r="A1381" i="1"/>
  <c r="E1380" i="1"/>
  <c r="A1380" i="1"/>
  <c r="E1379" i="1"/>
  <c r="A1379" i="1"/>
  <c r="E1378" i="1"/>
  <c r="A1378" i="1"/>
  <c r="E1377" i="1"/>
  <c r="A1377" i="1"/>
  <c r="E1376" i="1"/>
  <c r="A1376" i="1"/>
  <c r="A1375" i="1"/>
  <c r="A1374" i="1"/>
  <c r="I1373" i="1"/>
  <c r="H1373" i="1"/>
  <c r="A1373" i="1"/>
  <c r="E1372" i="1"/>
  <c r="G1372" i="1" s="1"/>
  <c r="D1372" i="1"/>
  <c r="A1372" i="1"/>
  <c r="E1371" i="1"/>
  <c r="D1371" i="1"/>
  <c r="A1371" i="1"/>
  <c r="E1370" i="1"/>
  <c r="D1370" i="1"/>
  <c r="A1370" i="1"/>
  <c r="G1369" i="1"/>
  <c r="I1369" i="1" s="1"/>
  <c r="E1369" i="1"/>
  <c r="D1369" i="1"/>
  <c r="A1369" i="1"/>
  <c r="E1368" i="1"/>
  <c r="G1368" i="1" s="1"/>
  <c r="D1368" i="1"/>
  <c r="A1368" i="1"/>
  <c r="G1367" i="1"/>
  <c r="I1367" i="1" s="1"/>
  <c r="E1367" i="1"/>
  <c r="H1367" i="1" s="1"/>
  <c r="A1367" i="1"/>
  <c r="E1366" i="1"/>
  <c r="A1366" i="1"/>
  <c r="G1365" i="1"/>
  <c r="I1365" i="1" s="1"/>
  <c r="E1365" i="1"/>
  <c r="H1365" i="1" s="1"/>
  <c r="A1365" i="1"/>
  <c r="E1364" i="1"/>
  <c r="A1364" i="1"/>
  <c r="G1363" i="1"/>
  <c r="I1363" i="1" s="1"/>
  <c r="E1363" i="1"/>
  <c r="H1363" i="1" s="1"/>
  <c r="A1363" i="1"/>
  <c r="E1362" i="1"/>
  <c r="E1361" i="1" s="1"/>
  <c r="A1362" i="1"/>
  <c r="A1361" i="1"/>
  <c r="A1360" i="1"/>
  <c r="I1359" i="1"/>
  <c r="H1359" i="1"/>
  <c r="A1359" i="1"/>
  <c r="G1358" i="1"/>
  <c r="I1358" i="1" s="1"/>
  <c r="E1358" i="1"/>
  <c r="H1358" i="1" s="1"/>
  <c r="D1358" i="1"/>
  <c r="A1358" i="1"/>
  <c r="E1357" i="1"/>
  <c r="D1357" i="1"/>
  <c r="A1357" i="1"/>
  <c r="E1356" i="1"/>
  <c r="D1356" i="1"/>
  <c r="A1356" i="1"/>
  <c r="H1355" i="1"/>
  <c r="G1355" i="1"/>
  <c r="I1355" i="1" s="1"/>
  <c r="E1355" i="1"/>
  <c r="D1355" i="1"/>
  <c r="A1355" i="1"/>
  <c r="E1354" i="1"/>
  <c r="G1354" i="1" s="1"/>
  <c r="D1354" i="1"/>
  <c r="A1354" i="1"/>
  <c r="E1353" i="1"/>
  <c r="A1353" i="1"/>
  <c r="E1352" i="1"/>
  <c r="A1352" i="1"/>
  <c r="E1351" i="1"/>
  <c r="A1351" i="1"/>
  <c r="E1350" i="1"/>
  <c r="A1350" i="1"/>
  <c r="E1349" i="1"/>
  <c r="A1349" i="1"/>
  <c r="E1348" i="1"/>
  <c r="E1347" i="1" s="1"/>
  <c r="A1348" i="1"/>
  <c r="A1347" i="1"/>
  <c r="A1346" i="1"/>
  <c r="I1345" i="1"/>
  <c r="H1345" i="1"/>
  <c r="A1345" i="1"/>
  <c r="E1344" i="1"/>
  <c r="D1344" i="1"/>
  <c r="A1344" i="1"/>
  <c r="H1343" i="1"/>
  <c r="G1343" i="1"/>
  <c r="I1343" i="1" s="1"/>
  <c r="E1343" i="1"/>
  <c r="D1343" i="1"/>
  <c r="A1343" i="1"/>
  <c r="E1342" i="1"/>
  <c r="G1342" i="1" s="1"/>
  <c r="D1342" i="1"/>
  <c r="A1342" i="1"/>
  <c r="E1341" i="1"/>
  <c r="D1341" i="1"/>
  <c r="A1341" i="1"/>
  <c r="G1340" i="1"/>
  <c r="I1340" i="1" s="1"/>
  <c r="E1340" i="1"/>
  <c r="D1340" i="1"/>
  <c r="A1340" i="1"/>
  <c r="E1339" i="1"/>
  <c r="G1339" i="1" s="1"/>
  <c r="A1339" i="1"/>
  <c r="E1338" i="1"/>
  <c r="A1338" i="1"/>
  <c r="E1337" i="1"/>
  <c r="G1337" i="1" s="1"/>
  <c r="B1337" i="1"/>
  <c r="A1337" i="1"/>
  <c r="E1336" i="1"/>
  <c r="A1336" i="1"/>
  <c r="E1335" i="1"/>
  <c r="G1335" i="1" s="1"/>
  <c r="A1335" i="1"/>
  <c r="E1334" i="1"/>
  <c r="E1333" i="1" s="1"/>
  <c r="A1334" i="1"/>
  <c r="A1333" i="1"/>
  <c r="A1332" i="1"/>
  <c r="A1331" i="1"/>
  <c r="H1330" i="1"/>
  <c r="E1330" i="1"/>
  <c r="A1330" i="1"/>
  <c r="H1329" i="1"/>
  <c r="E1329" i="1"/>
  <c r="A1329" i="1"/>
  <c r="H1328" i="1"/>
  <c r="E1328" i="1"/>
  <c r="A1328" i="1"/>
  <c r="H1327" i="1"/>
  <c r="H1326" i="1"/>
  <c r="E1326" i="1"/>
  <c r="A1326" i="1"/>
  <c r="H1325" i="1"/>
  <c r="E1325" i="1"/>
  <c r="A1325" i="1"/>
  <c r="H1324" i="1"/>
  <c r="E1324" i="1"/>
  <c r="A1324" i="1"/>
  <c r="H1323" i="1"/>
  <c r="E1323" i="1"/>
  <c r="A1323" i="1"/>
  <c r="H1322" i="1"/>
  <c r="E1322" i="1"/>
  <c r="A1322" i="1"/>
  <c r="H1321" i="1"/>
  <c r="E1321" i="1"/>
  <c r="A1321" i="1"/>
  <c r="H1320" i="1"/>
  <c r="E1320" i="1"/>
  <c r="A1320" i="1"/>
  <c r="H1319" i="1"/>
  <c r="E1319" i="1"/>
  <c r="A1319" i="1"/>
  <c r="H1318" i="1"/>
  <c r="E1318" i="1"/>
  <c r="A1318" i="1"/>
  <c r="H1317" i="1"/>
  <c r="E1317" i="1"/>
  <c r="E1386" i="1" s="1"/>
  <c r="A1317" i="1"/>
  <c r="H1316" i="1"/>
  <c r="G1316" i="1"/>
  <c r="E1316" i="1"/>
  <c r="E1385" i="1" s="1"/>
  <c r="A1316" i="1"/>
  <c r="H1315" i="1"/>
  <c r="E1315" i="1"/>
  <c r="E1384" i="1" s="1"/>
  <c r="A1315" i="1"/>
  <c r="H1314" i="1"/>
  <c r="G1314" i="1"/>
  <c r="E1314" i="1"/>
  <c r="E1383" i="1" s="1"/>
  <c r="A1314" i="1"/>
  <c r="G1313" i="1"/>
  <c r="B1313" i="1"/>
  <c r="B1386" i="1" s="1"/>
  <c r="A1313" i="1"/>
  <c r="A1311" i="1"/>
  <c r="I1310" i="1"/>
  <c r="H1310" i="1"/>
  <c r="A1310" i="1"/>
  <c r="E1309" i="1"/>
  <c r="D1309" i="1"/>
  <c r="A1309" i="1"/>
  <c r="D1308" i="1"/>
  <c r="A1308" i="1"/>
  <c r="D1307" i="1"/>
  <c r="A1307" i="1"/>
  <c r="D1306" i="1"/>
  <c r="A1306" i="1"/>
  <c r="E1305" i="1"/>
  <c r="D1305" i="1"/>
  <c r="A1305" i="1"/>
  <c r="E1304" i="1"/>
  <c r="B1304" i="1"/>
  <c r="A1304" i="1"/>
  <c r="E1303" i="1"/>
  <c r="A1303" i="1"/>
  <c r="E1302" i="1"/>
  <c r="B1302" i="1"/>
  <c r="A1302" i="1"/>
  <c r="E1301" i="1"/>
  <c r="A1301" i="1"/>
  <c r="E1300" i="1"/>
  <c r="B1300" i="1"/>
  <c r="A1300" i="1"/>
  <c r="E1299" i="1"/>
  <c r="A1299" i="1"/>
  <c r="B1298" i="1"/>
  <c r="A1298" i="1"/>
  <c r="A1297" i="1"/>
  <c r="I1296" i="1"/>
  <c r="H1296" i="1"/>
  <c r="A1296" i="1"/>
  <c r="E1295" i="1"/>
  <c r="G1295" i="1" s="1"/>
  <c r="D1295" i="1"/>
  <c r="A1295" i="1"/>
  <c r="E1294" i="1"/>
  <c r="D1294" i="1"/>
  <c r="B1294" i="1"/>
  <c r="A1294" i="1"/>
  <c r="E1293" i="1"/>
  <c r="D1293" i="1"/>
  <c r="A1293" i="1"/>
  <c r="E1292" i="1"/>
  <c r="D1292" i="1"/>
  <c r="A1292" i="1"/>
  <c r="I1291" i="1"/>
  <c r="H1291" i="1"/>
  <c r="G1291" i="1"/>
  <c r="E1291" i="1"/>
  <c r="D1291" i="1"/>
  <c r="A1291" i="1"/>
  <c r="G1290" i="1"/>
  <c r="H1290" i="1" s="1"/>
  <c r="E1290" i="1"/>
  <c r="A1290" i="1"/>
  <c r="E1289" i="1"/>
  <c r="A1289" i="1"/>
  <c r="G1288" i="1"/>
  <c r="H1288" i="1" s="1"/>
  <c r="E1288" i="1"/>
  <c r="A1288" i="1"/>
  <c r="E1287" i="1"/>
  <c r="A1287" i="1"/>
  <c r="G1286" i="1"/>
  <c r="H1286" i="1" s="1"/>
  <c r="E1286" i="1"/>
  <c r="A1286" i="1"/>
  <c r="E1285" i="1"/>
  <c r="E1284" i="1" s="1"/>
  <c r="A1285" i="1"/>
  <c r="A1284" i="1"/>
  <c r="A1283" i="1"/>
  <c r="I1282" i="1"/>
  <c r="H1282" i="1"/>
  <c r="B1282" i="1"/>
  <c r="A1282" i="1"/>
  <c r="G1281" i="1"/>
  <c r="I1281" i="1" s="1"/>
  <c r="E1281" i="1"/>
  <c r="D1281" i="1"/>
  <c r="A1281" i="1"/>
  <c r="E1280" i="1"/>
  <c r="G1280" i="1" s="1"/>
  <c r="I1280" i="1" s="1"/>
  <c r="D1280" i="1"/>
  <c r="A1280" i="1"/>
  <c r="E1279" i="1"/>
  <c r="D1279" i="1"/>
  <c r="A1279" i="1"/>
  <c r="I1278" i="1"/>
  <c r="H1278" i="1"/>
  <c r="G1278" i="1"/>
  <c r="E1278" i="1"/>
  <c r="D1278" i="1"/>
  <c r="A1278" i="1"/>
  <c r="E1277" i="1"/>
  <c r="G1277" i="1" s="1"/>
  <c r="D1277" i="1"/>
  <c r="B1277" i="1"/>
  <c r="A1277" i="1"/>
  <c r="E1276" i="1"/>
  <c r="A1276" i="1"/>
  <c r="E1275" i="1"/>
  <c r="B1275" i="1"/>
  <c r="A1275" i="1"/>
  <c r="E1274" i="1"/>
  <c r="A1274" i="1"/>
  <c r="E1273" i="1"/>
  <c r="B1273" i="1"/>
  <c r="A1273" i="1"/>
  <c r="E1272" i="1"/>
  <c r="A1272" i="1"/>
  <c r="E1271" i="1"/>
  <c r="E1270" i="1" s="1"/>
  <c r="A1271" i="1"/>
  <c r="B1270" i="1"/>
  <c r="A1270" i="1"/>
  <c r="B1269" i="1"/>
  <c r="A1269" i="1"/>
  <c r="I1268" i="1"/>
  <c r="H1268" i="1"/>
  <c r="A1268" i="1"/>
  <c r="E1267" i="1"/>
  <c r="D1267" i="1"/>
  <c r="A1267" i="1"/>
  <c r="I1266" i="1"/>
  <c r="H1266" i="1"/>
  <c r="G1266" i="1"/>
  <c r="E1266" i="1"/>
  <c r="D1266" i="1"/>
  <c r="B1266" i="1"/>
  <c r="A1266" i="1"/>
  <c r="E1265" i="1"/>
  <c r="G1265" i="1" s="1"/>
  <c r="D1265" i="1"/>
  <c r="B1265" i="1"/>
  <c r="A1265" i="1"/>
  <c r="E1264" i="1"/>
  <c r="D1264" i="1"/>
  <c r="A1264" i="1"/>
  <c r="E1263" i="1"/>
  <c r="G1263" i="1" s="1"/>
  <c r="I1263" i="1" s="1"/>
  <c r="D1263" i="1"/>
  <c r="A1263" i="1"/>
  <c r="I1262" i="1"/>
  <c r="H1262" i="1"/>
  <c r="G1262" i="1"/>
  <c r="E1262" i="1"/>
  <c r="A1262" i="1"/>
  <c r="E1261" i="1"/>
  <c r="A1261" i="1"/>
  <c r="E1260" i="1"/>
  <c r="G1260" i="1" s="1"/>
  <c r="A1260" i="1"/>
  <c r="E1259" i="1"/>
  <c r="A1259" i="1"/>
  <c r="E1258" i="1"/>
  <c r="G1258" i="1" s="1"/>
  <c r="A1258" i="1"/>
  <c r="E1257" i="1"/>
  <c r="A1257" i="1"/>
  <c r="A1256" i="1"/>
  <c r="A1255" i="1"/>
  <c r="A1254" i="1"/>
  <c r="H1253" i="1"/>
  <c r="E1253" i="1"/>
  <c r="B1253" i="1"/>
  <c r="A1253" i="1"/>
  <c r="H1252" i="1"/>
  <c r="E1252" i="1"/>
  <c r="A1252" i="1"/>
  <c r="H1251" i="1"/>
  <c r="E1251" i="1"/>
  <c r="A1251" i="1"/>
  <c r="H1250" i="1"/>
  <c r="B1250" i="1"/>
  <c r="A1250" i="1"/>
  <c r="H1249" i="1"/>
  <c r="E1249" i="1"/>
  <c r="A1249" i="1"/>
  <c r="H1248" i="1"/>
  <c r="E1248" i="1"/>
  <c r="A1248" i="1"/>
  <c r="H1247" i="1"/>
  <c r="E1247" i="1"/>
  <c r="B1247" i="1"/>
  <c r="A1247" i="1"/>
  <c r="H1246" i="1"/>
  <c r="E1246" i="1"/>
  <c r="A1246" i="1"/>
  <c r="H1245" i="1"/>
  <c r="E1245" i="1"/>
  <c r="A1245" i="1"/>
  <c r="H1244" i="1"/>
  <c r="E1244" i="1"/>
  <c r="B1244" i="1"/>
  <c r="A1244" i="1"/>
  <c r="H1243" i="1"/>
  <c r="E1243" i="1"/>
  <c r="A1243" i="1"/>
  <c r="H1242" i="1"/>
  <c r="E1242" i="1"/>
  <c r="A1242" i="1"/>
  <c r="H1241" i="1"/>
  <c r="E1241" i="1"/>
  <c r="B1241" i="1"/>
  <c r="A1241" i="1"/>
  <c r="H1240" i="1"/>
  <c r="E1240" i="1"/>
  <c r="A1240" i="1"/>
  <c r="H1239" i="1"/>
  <c r="G1239" i="1"/>
  <c r="E1239" i="1"/>
  <c r="E1308" i="1" s="1"/>
  <c r="A1239" i="1"/>
  <c r="H1238" i="1"/>
  <c r="E1238" i="1"/>
  <c r="E1307" i="1" s="1"/>
  <c r="B1238" i="1"/>
  <c r="A1238" i="1"/>
  <c r="H1237" i="1"/>
  <c r="G1237" i="1"/>
  <c r="E1237" i="1"/>
  <c r="E1306" i="1" s="1"/>
  <c r="B1237" i="1"/>
  <c r="A1237" i="1"/>
  <c r="G1236" i="1"/>
  <c r="B1236" i="1"/>
  <c r="B1309" i="1" s="1"/>
  <c r="A1236" i="1"/>
  <c r="A1234" i="1"/>
  <c r="I1233" i="1"/>
  <c r="H1233" i="1"/>
  <c r="A1233" i="1"/>
  <c r="D1232" i="1"/>
  <c r="A1232" i="1"/>
  <c r="D1231" i="1"/>
  <c r="A1231" i="1"/>
  <c r="D1230" i="1"/>
  <c r="A1230" i="1"/>
  <c r="D1229" i="1"/>
  <c r="A1229" i="1"/>
  <c r="I1228" i="1"/>
  <c r="G1228" i="1"/>
  <c r="E1228" i="1"/>
  <c r="H1228" i="1" s="1"/>
  <c r="D1228" i="1"/>
  <c r="A1228" i="1"/>
  <c r="E1227" i="1"/>
  <c r="A1227" i="1"/>
  <c r="E1226" i="1"/>
  <c r="A1226" i="1"/>
  <c r="E1225" i="1"/>
  <c r="A1225" i="1"/>
  <c r="E1224" i="1"/>
  <c r="A1224" i="1"/>
  <c r="E1223" i="1"/>
  <c r="B1223" i="1"/>
  <c r="A1223" i="1"/>
  <c r="E1222" i="1"/>
  <c r="A1222" i="1"/>
  <c r="B1221" i="1"/>
  <c r="A1221" i="1"/>
  <c r="A1220" i="1"/>
  <c r="I1219" i="1"/>
  <c r="H1219" i="1"/>
  <c r="A1219" i="1"/>
  <c r="E1218" i="1"/>
  <c r="G1218" i="1" s="1"/>
  <c r="D1218" i="1"/>
  <c r="A1218" i="1"/>
  <c r="E1217" i="1"/>
  <c r="D1217" i="1"/>
  <c r="B1217" i="1"/>
  <c r="A1217" i="1"/>
  <c r="E1216" i="1"/>
  <c r="D1216" i="1"/>
  <c r="A1216" i="1"/>
  <c r="E1215" i="1"/>
  <c r="G1215" i="1" s="1"/>
  <c r="I1215" i="1" s="1"/>
  <c r="D1215" i="1"/>
  <c r="A1215" i="1"/>
  <c r="E1214" i="1"/>
  <c r="G1214" i="1" s="1"/>
  <c r="D1214" i="1"/>
  <c r="A1214" i="1"/>
  <c r="G1213" i="1"/>
  <c r="H1213" i="1" s="1"/>
  <c r="E1213" i="1"/>
  <c r="A1213" i="1"/>
  <c r="E1212" i="1"/>
  <c r="A1212" i="1"/>
  <c r="G1211" i="1"/>
  <c r="I1211" i="1" s="1"/>
  <c r="E1211" i="1"/>
  <c r="A1211" i="1"/>
  <c r="E1210" i="1"/>
  <c r="A1210" i="1"/>
  <c r="G1209" i="1"/>
  <c r="I1209" i="1" s="1"/>
  <c r="E1209" i="1"/>
  <c r="A1209" i="1"/>
  <c r="E1208" i="1"/>
  <c r="A1208" i="1"/>
  <c r="E1207" i="1"/>
  <c r="E1206" i="1" s="1"/>
  <c r="A1207" i="1"/>
  <c r="A1206" i="1"/>
  <c r="I1205" i="1"/>
  <c r="H1205" i="1"/>
  <c r="B1205" i="1"/>
  <c r="A1205" i="1"/>
  <c r="G1204" i="1"/>
  <c r="I1204" i="1" s="1"/>
  <c r="E1204" i="1"/>
  <c r="D1204" i="1"/>
  <c r="A1204" i="1"/>
  <c r="E1203" i="1"/>
  <c r="D1203" i="1"/>
  <c r="A1203" i="1"/>
  <c r="E1202" i="1"/>
  <c r="D1202" i="1"/>
  <c r="A1202" i="1"/>
  <c r="G1201" i="1"/>
  <c r="H1201" i="1" s="1"/>
  <c r="E1201" i="1"/>
  <c r="D1201" i="1"/>
  <c r="A1201" i="1"/>
  <c r="E1200" i="1"/>
  <c r="G1200" i="1" s="1"/>
  <c r="D1200" i="1"/>
  <c r="B1200" i="1"/>
  <c r="A1200" i="1"/>
  <c r="E1199" i="1"/>
  <c r="A1199" i="1"/>
  <c r="E1198" i="1"/>
  <c r="B1198" i="1"/>
  <c r="A1198" i="1"/>
  <c r="E1197" i="1"/>
  <c r="A1197" i="1"/>
  <c r="E1196" i="1"/>
  <c r="B1196" i="1"/>
  <c r="A1196" i="1"/>
  <c r="E1195" i="1"/>
  <c r="A1195" i="1"/>
  <c r="E1194" i="1"/>
  <c r="E1193" i="1" s="1"/>
  <c r="A1194" i="1"/>
  <c r="A1193" i="1"/>
  <c r="A1192" i="1"/>
  <c r="I1191" i="1"/>
  <c r="H1191" i="1"/>
  <c r="A1191" i="1"/>
  <c r="E1190" i="1"/>
  <c r="D1190" i="1"/>
  <c r="A1190" i="1"/>
  <c r="G1189" i="1"/>
  <c r="H1189" i="1" s="1"/>
  <c r="E1189" i="1"/>
  <c r="D1189" i="1"/>
  <c r="A1189" i="1"/>
  <c r="E1188" i="1"/>
  <c r="G1188" i="1" s="1"/>
  <c r="D1188" i="1"/>
  <c r="B1188" i="1"/>
  <c r="A1188" i="1"/>
  <c r="E1187" i="1"/>
  <c r="D1187" i="1"/>
  <c r="A1187" i="1"/>
  <c r="E1186" i="1"/>
  <c r="D1186" i="1"/>
  <c r="B1186" i="1"/>
  <c r="A1186" i="1"/>
  <c r="E1185" i="1"/>
  <c r="G1185" i="1" s="1"/>
  <c r="A1185" i="1"/>
  <c r="E1184" i="1"/>
  <c r="B1184" i="1"/>
  <c r="A1184" i="1"/>
  <c r="E1183" i="1"/>
  <c r="G1183" i="1" s="1"/>
  <c r="A1183" i="1"/>
  <c r="E1182" i="1"/>
  <c r="B1182" i="1"/>
  <c r="A1182" i="1"/>
  <c r="E1181" i="1"/>
  <c r="G1181" i="1" s="1"/>
  <c r="A1181" i="1"/>
  <c r="E1180" i="1"/>
  <c r="E1179" i="1" s="1"/>
  <c r="B1180" i="1"/>
  <c r="A1180" i="1"/>
  <c r="A1179" i="1"/>
  <c r="B1178" i="1"/>
  <c r="A1178" i="1"/>
  <c r="A1177" i="1"/>
  <c r="H1176" i="1"/>
  <c r="E1176" i="1"/>
  <c r="B1176" i="1"/>
  <c r="A1176" i="1"/>
  <c r="H1175" i="1"/>
  <c r="E1175" i="1"/>
  <c r="A1175" i="1"/>
  <c r="H1174" i="1"/>
  <c r="E1174" i="1"/>
  <c r="A1174" i="1"/>
  <c r="H1173" i="1"/>
  <c r="A1173" i="1"/>
  <c r="H1172" i="1"/>
  <c r="E1172" i="1"/>
  <c r="A1172" i="1"/>
  <c r="H1171" i="1"/>
  <c r="E1171" i="1"/>
  <c r="A1171" i="1"/>
  <c r="H1170" i="1"/>
  <c r="E1170" i="1"/>
  <c r="A1170" i="1"/>
  <c r="H1169" i="1"/>
  <c r="E1169" i="1"/>
  <c r="A1169" i="1"/>
  <c r="H1168" i="1"/>
  <c r="E1168" i="1"/>
  <c r="A1168" i="1"/>
  <c r="H1167" i="1"/>
  <c r="E1167" i="1"/>
  <c r="A1167" i="1"/>
  <c r="H1166" i="1"/>
  <c r="E1166" i="1"/>
  <c r="A1166" i="1"/>
  <c r="H1165" i="1"/>
  <c r="E1165" i="1"/>
  <c r="A1165" i="1"/>
  <c r="H1164" i="1"/>
  <c r="E1164" i="1"/>
  <c r="A1164" i="1"/>
  <c r="H1163" i="1"/>
  <c r="E1163" i="1"/>
  <c r="E1232" i="1" s="1"/>
  <c r="A1163" i="1"/>
  <c r="H1162" i="1"/>
  <c r="G1162" i="1"/>
  <c r="E1162" i="1"/>
  <c r="E1231" i="1" s="1"/>
  <c r="A1162" i="1"/>
  <c r="H1161" i="1"/>
  <c r="E1161" i="1"/>
  <c r="E1230" i="1" s="1"/>
  <c r="B1161" i="1"/>
  <c r="A1161" i="1"/>
  <c r="H1160" i="1"/>
  <c r="G1160" i="1"/>
  <c r="E1160" i="1"/>
  <c r="E1229" i="1" s="1"/>
  <c r="B1160" i="1"/>
  <c r="B1173" i="1" s="1"/>
  <c r="A1160" i="1"/>
  <c r="G1159" i="1"/>
  <c r="B1159" i="1"/>
  <c r="B1232" i="1" s="1"/>
  <c r="A1159" i="1"/>
  <c r="A1157" i="1"/>
  <c r="I1156" i="1"/>
  <c r="H1156" i="1"/>
  <c r="A1156" i="1"/>
  <c r="D1155" i="1"/>
  <c r="A1155" i="1"/>
  <c r="D1154" i="1"/>
  <c r="A1154" i="1"/>
  <c r="D1153" i="1"/>
  <c r="A1153" i="1"/>
  <c r="D1152" i="1"/>
  <c r="A1152" i="1"/>
  <c r="E1151" i="1"/>
  <c r="D1151" i="1"/>
  <c r="A1151" i="1"/>
  <c r="E1150" i="1"/>
  <c r="A1150" i="1"/>
  <c r="E1149" i="1"/>
  <c r="A1149" i="1"/>
  <c r="E1148" i="1"/>
  <c r="A1148" i="1"/>
  <c r="E1147" i="1"/>
  <c r="A1147" i="1"/>
  <c r="E1146" i="1"/>
  <c r="A1146" i="1"/>
  <c r="E1145" i="1"/>
  <c r="A1145" i="1"/>
  <c r="A1144" i="1"/>
  <c r="A1143" i="1"/>
  <c r="I1142" i="1"/>
  <c r="H1142" i="1"/>
  <c r="A1142" i="1"/>
  <c r="E1141" i="1"/>
  <c r="G1141" i="1" s="1"/>
  <c r="D1141" i="1"/>
  <c r="A1141" i="1"/>
  <c r="E1140" i="1"/>
  <c r="D1140" i="1"/>
  <c r="A1140" i="1"/>
  <c r="E1139" i="1"/>
  <c r="D1139" i="1"/>
  <c r="A1139" i="1"/>
  <c r="G1138" i="1"/>
  <c r="I1138" i="1" s="1"/>
  <c r="E1138" i="1"/>
  <c r="D1138" i="1"/>
  <c r="A1138" i="1"/>
  <c r="I1137" i="1"/>
  <c r="H1137" i="1"/>
  <c r="G1137" i="1"/>
  <c r="E1137" i="1"/>
  <c r="D1137" i="1"/>
  <c r="A1137" i="1"/>
  <c r="G1136" i="1"/>
  <c r="I1136" i="1" s="1"/>
  <c r="E1136" i="1"/>
  <c r="H1136" i="1" s="1"/>
  <c r="A1136" i="1"/>
  <c r="E1135" i="1"/>
  <c r="A1135" i="1"/>
  <c r="G1134" i="1"/>
  <c r="I1134" i="1" s="1"/>
  <c r="E1134" i="1"/>
  <c r="H1134" i="1" s="1"/>
  <c r="A1134" i="1"/>
  <c r="E1133" i="1"/>
  <c r="A1133" i="1"/>
  <c r="G1132" i="1"/>
  <c r="I1132" i="1" s="1"/>
  <c r="E1132" i="1"/>
  <c r="H1132" i="1" s="1"/>
  <c r="A1132" i="1"/>
  <c r="E1131" i="1"/>
  <c r="E1130" i="1" s="1"/>
  <c r="A1131" i="1"/>
  <c r="A1130" i="1"/>
  <c r="A1129" i="1"/>
  <c r="I1128" i="1"/>
  <c r="H1128" i="1"/>
  <c r="A1128" i="1"/>
  <c r="G1127" i="1"/>
  <c r="I1127" i="1" s="1"/>
  <c r="E1127" i="1"/>
  <c r="D1127" i="1"/>
  <c r="A1127" i="1"/>
  <c r="E1126" i="1"/>
  <c r="D1126" i="1"/>
  <c r="A1126" i="1"/>
  <c r="E1125" i="1"/>
  <c r="D1125" i="1"/>
  <c r="A1125" i="1"/>
  <c r="G1124" i="1"/>
  <c r="I1124" i="1" s="1"/>
  <c r="E1124" i="1"/>
  <c r="D1124" i="1"/>
  <c r="A1124" i="1"/>
  <c r="E1123" i="1"/>
  <c r="G1123" i="1" s="1"/>
  <c r="D1123" i="1"/>
  <c r="A1123" i="1"/>
  <c r="E1122" i="1"/>
  <c r="A1122" i="1"/>
  <c r="E1121" i="1"/>
  <c r="A1121" i="1"/>
  <c r="E1120" i="1"/>
  <c r="A1120" i="1"/>
  <c r="E1119" i="1"/>
  <c r="A1119" i="1"/>
  <c r="E1118" i="1"/>
  <c r="A1118" i="1"/>
  <c r="E1117" i="1"/>
  <c r="E1116" i="1" s="1"/>
  <c r="A1117" i="1"/>
  <c r="B1116" i="1"/>
  <c r="A1116" i="1"/>
  <c r="A1115" i="1"/>
  <c r="I1114" i="1"/>
  <c r="H1114" i="1"/>
  <c r="A1114" i="1"/>
  <c r="E1113" i="1"/>
  <c r="D1113" i="1"/>
  <c r="A1113" i="1"/>
  <c r="G1112" i="1"/>
  <c r="I1112" i="1" s="1"/>
  <c r="E1112" i="1"/>
  <c r="D1112" i="1"/>
  <c r="B1112" i="1"/>
  <c r="A1112" i="1"/>
  <c r="E1111" i="1"/>
  <c r="G1111" i="1" s="1"/>
  <c r="D1111" i="1"/>
  <c r="A1111" i="1"/>
  <c r="E1110" i="1"/>
  <c r="D1110" i="1"/>
  <c r="A1110" i="1"/>
  <c r="G1109" i="1"/>
  <c r="I1109" i="1" s="1"/>
  <c r="E1109" i="1"/>
  <c r="D1109" i="1"/>
  <c r="A1109" i="1"/>
  <c r="E1108" i="1"/>
  <c r="G1108" i="1" s="1"/>
  <c r="A1108" i="1"/>
  <c r="E1107" i="1"/>
  <c r="A1107" i="1"/>
  <c r="E1106" i="1"/>
  <c r="G1106" i="1" s="1"/>
  <c r="A1106" i="1"/>
  <c r="E1105" i="1"/>
  <c r="A1105" i="1"/>
  <c r="E1104" i="1"/>
  <c r="G1104" i="1" s="1"/>
  <c r="A1104" i="1"/>
  <c r="E1103" i="1"/>
  <c r="E1102" i="1" s="1"/>
  <c r="A1103" i="1"/>
  <c r="A1102" i="1"/>
  <c r="A1101" i="1"/>
  <c r="A1100" i="1"/>
  <c r="H1099" i="1"/>
  <c r="E1099" i="1"/>
  <c r="A1099" i="1"/>
  <c r="H1098" i="1"/>
  <c r="E1098" i="1"/>
  <c r="A1098" i="1"/>
  <c r="H1097" i="1"/>
  <c r="E1097" i="1"/>
  <c r="A1097" i="1"/>
  <c r="H1096" i="1"/>
  <c r="H1095" i="1"/>
  <c r="E1095" i="1"/>
  <c r="A1095" i="1"/>
  <c r="H1094" i="1"/>
  <c r="E1094" i="1"/>
  <c r="A1094" i="1"/>
  <c r="H1093" i="1"/>
  <c r="E1093" i="1"/>
  <c r="B1093" i="1"/>
  <c r="A1093" i="1"/>
  <c r="H1092" i="1"/>
  <c r="E1092" i="1"/>
  <c r="A1092" i="1"/>
  <c r="H1091" i="1"/>
  <c r="E1091" i="1"/>
  <c r="A1091" i="1"/>
  <c r="H1090" i="1"/>
  <c r="E1090" i="1"/>
  <c r="B1090" i="1"/>
  <c r="A1090" i="1"/>
  <c r="H1089" i="1"/>
  <c r="E1089" i="1"/>
  <c r="A1089" i="1"/>
  <c r="H1088" i="1"/>
  <c r="E1088" i="1"/>
  <c r="A1088" i="1"/>
  <c r="H1087" i="1"/>
  <c r="E1087" i="1"/>
  <c r="B1087" i="1"/>
  <c r="A1087" i="1"/>
  <c r="H1086" i="1"/>
  <c r="E1086" i="1"/>
  <c r="E1155" i="1" s="1"/>
  <c r="A1086" i="1"/>
  <c r="H1085" i="1"/>
  <c r="G1085" i="1"/>
  <c r="E1085" i="1"/>
  <c r="E1154" i="1" s="1"/>
  <c r="A1085" i="1"/>
  <c r="H1084" i="1"/>
  <c r="E1084" i="1"/>
  <c r="E1153" i="1" s="1"/>
  <c r="A1084" i="1"/>
  <c r="H1083" i="1"/>
  <c r="G1083" i="1"/>
  <c r="E1083" i="1"/>
  <c r="E1152" i="1" s="1"/>
  <c r="B1083" i="1"/>
  <c r="B1096" i="1" s="1"/>
  <c r="A1083" i="1"/>
  <c r="G1082" i="1"/>
  <c r="B1082" i="1"/>
  <c r="B1155" i="1" s="1"/>
  <c r="A1082" i="1"/>
  <c r="A1080" i="1"/>
  <c r="I1079" i="1"/>
  <c r="H1079" i="1"/>
  <c r="A1079" i="1"/>
  <c r="D1078" i="1"/>
  <c r="A1078" i="1"/>
  <c r="D1077" i="1"/>
  <c r="A1077" i="1"/>
  <c r="D1076" i="1"/>
  <c r="A1076" i="1"/>
  <c r="D1075" i="1"/>
  <c r="A1075" i="1"/>
  <c r="E1074" i="1"/>
  <c r="D1074" i="1"/>
  <c r="A1074" i="1"/>
  <c r="E1073" i="1"/>
  <c r="A1073" i="1"/>
  <c r="E1072" i="1"/>
  <c r="A1072" i="1"/>
  <c r="E1071" i="1"/>
  <c r="A1071" i="1"/>
  <c r="E1070" i="1"/>
  <c r="A1070" i="1"/>
  <c r="E1069" i="1"/>
  <c r="A1069" i="1"/>
  <c r="E1068" i="1"/>
  <c r="A1068" i="1"/>
  <c r="A1067" i="1"/>
  <c r="A1066" i="1"/>
  <c r="I1065" i="1"/>
  <c r="H1065" i="1"/>
  <c r="A1065" i="1"/>
  <c r="E1064" i="1"/>
  <c r="G1064" i="1" s="1"/>
  <c r="D1064" i="1"/>
  <c r="B1064" i="1"/>
  <c r="A1064" i="1"/>
  <c r="E1063" i="1"/>
  <c r="D1063" i="1"/>
  <c r="A1063" i="1"/>
  <c r="E1062" i="1"/>
  <c r="D1062" i="1"/>
  <c r="A1062" i="1"/>
  <c r="G1061" i="1"/>
  <c r="I1061" i="1" s="1"/>
  <c r="E1061" i="1"/>
  <c r="D1061" i="1"/>
  <c r="A1061" i="1"/>
  <c r="I1060" i="1"/>
  <c r="H1060" i="1"/>
  <c r="G1060" i="1"/>
  <c r="E1060" i="1"/>
  <c r="D1060" i="1"/>
  <c r="A1060" i="1"/>
  <c r="I1059" i="1"/>
  <c r="G1059" i="1"/>
  <c r="E1059" i="1"/>
  <c r="H1059" i="1" s="1"/>
  <c r="A1059" i="1"/>
  <c r="E1058" i="1"/>
  <c r="A1058" i="1"/>
  <c r="I1057" i="1"/>
  <c r="G1057" i="1"/>
  <c r="E1057" i="1"/>
  <c r="H1057" i="1" s="1"/>
  <c r="A1057" i="1"/>
  <c r="E1056" i="1"/>
  <c r="A1056" i="1"/>
  <c r="I1055" i="1"/>
  <c r="G1055" i="1"/>
  <c r="E1055" i="1"/>
  <c r="H1055" i="1" s="1"/>
  <c r="A1055" i="1"/>
  <c r="E1054" i="1"/>
  <c r="E1053" i="1" s="1"/>
  <c r="A1054" i="1"/>
  <c r="A1053" i="1"/>
  <c r="A1052" i="1"/>
  <c r="I1051" i="1"/>
  <c r="H1051" i="1"/>
  <c r="A1051" i="1"/>
  <c r="G1050" i="1"/>
  <c r="I1050" i="1" s="1"/>
  <c r="E1050" i="1"/>
  <c r="D1050" i="1"/>
  <c r="A1050" i="1"/>
  <c r="E1049" i="1"/>
  <c r="D1049" i="1"/>
  <c r="A1049" i="1"/>
  <c r="E1048" i="1"/>
  <c r="D1048" i="1"/>
  <c r="A1048" i="1"/>
  <c r="G1047" i="1"/>
  <c r="I1047" i="1" s="1"/>
  <c r="E1047" i="1"/>
  <c r="D1047" i="1"/>
  <c r="B1047" i="1"/>
  <c r="A1047" i="1"/>
  <c r="E1046" i="1"/>
  <c r="G1046" i="1" s="1"/>
  <c r="D1046" i="1"/>
  <c r="A1046" i="1"/>
  <c r="E1045" i="1"/>
  <c r="A1045" i="1"/>
  <c r="E1044" i="1"/>
  <c r="A1044" i="1"/>
  <c r="E1043" i="1"/>
  <c r="A1043" i="1"/>
  <c r="E1042" i="1"/>
  <c r="A1042" i="1"/>
  <c r="E1041" i="1"/>
  <c r="A1041" i="1"/>
  <c r="E1040" i="1"/>
  <c r="E1039" i="1" s="1"/>
  <c r="A1040" i="1"/>
  <c r="B1039" i="1"/>
  <c r="A1039" i="1"/>
  <c r="A1038" i="1"/>
  <c r="I1037" i="1"/>
  <c r="H1037" i="1"/>
  <c r="A1037" i="1"/>
  <c r="E1036" i="1"/>
  <c r="D1036" i="1"/>
  <c r="A1036" i="1"/>
  <c r="G1035" i="1"/>
  <c r="I1035" i="1" s="1"/>
  <c r="E1035" i="1"/>
  <c r="D1035" i="1"/>
  <c r="B1035" i="1"/>
  <c r="A1035" i="1"/>
  <c r="E1034" i="1"/>
  <c r="G1034" i="1" s="1"/>
  <c r="D1034" i="1"/>
  <c r="A1034" i="1"/>
  <c r="E1033" i="1"/>
  <c r="D1033" i="1"/>
  <c r="A1033" i="1"/>
  <c r="G1032" i="1"/>
  <c r="I1032" i="1" s="1"/>
  <c r="E1032" i="1"/>
  <c r="D1032" i="1"/>
  <c r="A1032" i="1"/>
  <c r="E1031" i="1"/>
  <c r="G1031" i="1" s="1"/>
  <c r="A1031" i="1"/>
  <c r="E1030" i="1"/>
  <c r="A1030" i="1"/>
  <c r="E1029" i="1"/>
  <c r="G1029" i="1" s="1"/>
  <c r="A1029" i="1"/>
  <c r="E1028" i="1"/>
  <c r="A1028" i="1"/>
  <c r="E1027" i="1"/>
  <c r="G1027" i="1" s="1"/>
  <c r="A1027" i="1"/>
  <c r="E1026" i="1"/>
  <c r="E1025" i="1" s="1"/>
  <c r="A1026" i="1"/>
  <c r="A1025" i="1"/>
  <c r="A1024" i="1"/>
  <c r="A1023" i="1"/>
  <c r="H1022" i="1"/>
  <c r="E1022" i="1"/>
  <c r="A1022" i="1"/>
  <c r="H1021" i="1"/>
  <c r="E1021" i="1"/>
  <c r="A1021" i="1"/>
  <c r="H1020" i="1"/>
  <c r="E1020" i="1"/>
  <c r="A1020" i="1"/>
  <c r="H1019" i="1"/>
  <c r="H1018" i="1"/>
  <c r="E1018" i="1"/>
  <c r="A1018" i="1"/>
  <c r="H1017" i="1"/>
  <c r="E1017" i="1"/>
  <c r="A1017" i="1"/>
  <c r="H1016" i="1"/>
  <c r="E1016" i="1"/>
  <c r="B1016" i="1"/>
  <c r="A1016" i="1"/>
  <c r="H1015" i="1"/>
  <c r="E1015" i="1"/>
  <c r="A1015" i="1"/>
  <c r="H1014" i="1"/>
  <c r="E1014" i="1"/>
  <c r="A1014" i="1"/>
  <c r="H1013" i="1"/>
  <c r="E1013" i="1"/>
  <c r="B1013" i="1"/>
  <c r="A1013" i="1"/>
  <c r="H1012" i="1"/>
  <c r="E1012" i="1"/>
  <c r="A1012" i="1"/>
  <c r="H1011" i="1"/>
  <c r="E1011" i="1"/>
  <c r="A1011" i="1"/>
  <c r="H1010" i="1"/>
  <c r="E1010" i="1"/>
  <c r="B1010" i="1"/>
  <c r="A1010" i="1"/>
  <c r="H1009" i="1"/>
  <c r="E1009" i="1"/>
  <c r="E1078" i="1" s="1"/>
  <c r="A1009" i="1"/>
  <c r="H1008" i="1"/>
  <c r="G1008" i="1"/>
  <c r="E1008" i="1"/>
  <c r="E1077" i="1" s="1"/>
  <c r="A1008" i="1"/>
  <c r="H1007" i="1"/>
  <c r="E1007" i="1"/>
  <c r="E1076" i="1" s="1"/>
  <c r="A1007" i="1"/>
  <c r="H1006" i="1"/>
  <c r="G1006" i="1"/>
  <c r="E1006" i="1"/>
  <c r="E1075" i="1" s="1"/>
  <c r="B1006" i="1"/>
  <c r="B1019" i="1" s="1"/>
  <c r="A1006" i="1"/>
  <c r="G1005" i="1"/>
  <c r="B1005" i="1"/>
  <c r="B1078" i="1" s="1"/>
  <c r="A1005" i="1"/>
  <c r="A1003" i="1"/>
  <c r="I1002" i="1"/>
  <c r="H1002" i="1"/>
  <c r="A1002" i="1"/>
  <c r="D1001" i="1"/>
  <c r="A1001" i="1"/>
  <c r="D1000" i="1"/>
  <c r="A1000" i="1"/>
  <c r="D999" i="1"/>
  <c r="A999" i="1"/>
  <c r="D998" i="1"/>
  <c r="A998" i="1"/>
  <c r="I997" i="1"/>
  <c r="G997" i="1"/>
  <c r="E997" i="1"/>
  <c r="H997" i="1" s="1"/>
  <c r="D997" i="1"/>
  <c r="A997" i="1"/>
  <c r="E996" i="1"/>
  <c r="A996" i="1"/>
  <c r="E995" i="1"/>
  <c r="A995" i="1"/>
  <c r="E994" i="1"/>
  <c r="A994" i="1"/>
  <c r="E993" i="1"/>
  <c r="A993" i="1"/>
  <c r="E992" i="1"/>
  <c r="A992" i="1"/>
  <c r="E991" i="1"/>
  <c r="A991" i="1"/>
  <c r="E990" i="1"/>
  <c r="E989" i="1" s="1"/>
  <c r="A990" i="1"/>
  <c r="A989" i="1"/>
  <c r="I988" i="1"/>
  <c r="H988" i="1"/>
  <c r="A988" i="1"/>
  <c r="E987" i="1"/>
  <c r="G987" i="1" s="1"/>
  <c r="D987" i="1"/>
  <c r="A987" i="1"/>
  <c r="E986" i="1"/>
  <c r="D986" i="1"/>
  <c r="A986" i="1"/>
  <c r="E985" i="1"/>
  <c r="D985" i="1"/>
  <c r="A985" i="1"/>
  <c r="G984" i="1"/>
  <c r="I984" i="1" s="1"/>
  <c r="E984" i="1"/>
  <c r="D984" i="1"/>
  <c r="A984" i="1"/>
  <c r="E983" i="1"/>
  <c r="G983" i="1" s="1"/>
  <c r="D983" i="1"/>
  <c r="A983" i="1"/>
  <c r="G982" i="1"/>
  <c r="I982" i="1" s="1"/>
  <c r="E982" i="1"/>
  <c r="H982" i="1" s="1"/>
  <c r="A982" i="1"/>
  <c r="E981" i="1"/>
  <c r="A981" i="1"/>
  <c r="G980" i="1"/>
  <c r="I980" i="1" s="1"/>
  <c r="E980" i="1"/>
  <c r="H980" i="1" s="1"/>
  <c r="A980" i="1"/>
  <c r="E979" i="1"/>
  <c r="A979" i="1"/>
  <c r="G978" i="1"/>
  <c r="I978" i="1" s="1"/>
  <c r="E978" i="1"/>
  <c r="H978" i="1" s="1"/>
  <c r="A978" i="1"/>
  <c r="E977" i="1"/>
  <c r="A977" i="1"/>
  <c r="E976" i="1"/>
  <c r="E975" i="1" s="1"/>
  <c r="A976" i="1"/>
  <c r="A975" i="1"/>
  <c r="I974" i="1"/>
  <c r="H974" i="1"/>
  <c r="A974" i="1"/>
  <c r="G973" i="1"/>
  <c r="I973" i="1" s="1"/>
  <c r="E973" i="1"/>
  <c r="D973" i="1"/>
  <c r="A973" i="1"/>
  <c r="E972" i="1"/>
  <c r="D972" i="1"/>
  <c r="A972" i="1"/>
  <c r="E971" i="1"/>
  <c r="D971" i="1"/>
  <c r="A971" i="1"/>
  <c r="G970" i="1"/>
  <c r="I970" i="1" s="1"/>
  <c r="E970" i="1"/>
  <c r="D970" i="1"/>
  <c r="A970" i="1"/>
  <c r="E969" i="1"/>
  <c r="G969" i="1" s="1"/>
  <c r="D969" i="1"/>
  <c r="A969" i="1"/>
  <c r="E968" i="1"/>
  <c r="A968" i="1"/>
  <c r="E967" i="1"/>
  <c r="A967" i="1"/>
  <c r="E966" i="1"/>
  <c r="A966" i="1"/>
  <c r="E965" i="1"/>
  <c r="A965" i="1"/>
  <c r="E964" i="1"/>
  <c r="A964" i="1"/>
  <c r="E963" i="1"/>
  <c r="E962" i="1" s="1"/>
  <c r="A963" i="1"/>
  <c r="B962" i="1"/>
  <c r="A962" i="1"/>
  <c r="A961" i="1"/>
  <c r="I960" i="1"/>
  <c r="H960" i="1"/>
  <c r="A960" i="1"/>
  <c r="E959" i="1"/>
  <c r="D959" i="1"/>
  <c r="A959" i="1"/>
  <c r="G958" i="1"/>
  <c r="I958" i="1" s="1"/>
  <c r="E958" i="1"/>
  <c r="D958" i="1"/>
  <c r="B958" i="1"/>
  <c r="A958" i="1"/>
  <c r="E957" i="1"/>
  <c r="G957" i="1" s="1"/>
  <c r="D957" i="1"/>
  <c r="A957" i="1"/>
  <c r="E956" i="1"/>
  <c r="D956" i="1"/>
  <c r="A956" i="1"/>
  <c r="G955" i="1"/>
  <c r="I955" i="1" s="1"/>
  <c r="E955" i="1"/>
  <c r="D955" i="1"/>
  <c r="B955" i="1"/>
  <c r="A955" i="1"/>
  <c r="E954" i="1"/>
  <c r="G954" i="1" s="1"/>
  <c r="A954" i="1"/>
  <c r="E953" i="1"/>
  <c r="B953" i="1"/>
  <c r="A953" i="1"/>
  <c r="E952" i="1"/>
  <c r="G952" i="1" s="1"/>
  <c r="A952" i="1"/>
  <c r="E951" i="1"/>
  <c r="B951" i="1"/>
  <c r="A951" i="1"/>
  <c r="E950" i="1"/>
  <c r="G950" i="1" s="1"/>
  <c r="A950" i="1"/>
  <c r="E949" i="1"/>
  <c r="E948" i="1" s="1"/>
  <c r="B949" i="1"/>
  <c r="A949" i="1"/>
  <c r="A948" i="1"/>
  <c r="B947" i="1"/>
  <c r="A947" i="1"/>
  <c r="A946" i="1"/>
  <c r="H945" i="1"/>
  <c r="E945" i="1"/>
  <c r="A945" i="1"/>
  <c r="H944" i="1"/>
  <c r="E944" i="1"/>
  <c r="A944" i="1"/>
  <c r="H943" i="1"/>
  <c r="E943" i="1"/>
  <c r="A943" i="1"/>
  <c r="H942" i="1"/>
  <c r="H941" i="1"/>
  <c r="E941" i="1"/>
  <c r="A941" i="1"/>
  <c r="H940" i="1"/>
  <c r="E940" i="1"/>
  <c r="A940" i="1"/>
  <c r="H939" i="1"/>
  <c r="E939" i="1"/>
  <c r="B939" i="1"/>
  <c r="A939" i="1"/>
  <c r="H938" i="1"/>
  <c r="E938" i="1"/>
  <c r="A938" i="1"/>
  <c r="H937" i="1"/>
  <c r="E937" i="1"/>
  <c r="A937" i="1"/>
  <c r="H936" i="1"/>
  <c r="E936" i="1"/>
  <c r="B936" i="1"/>
  <c r="A936" i="1"/>
  <c r="H935" i="1"/>
  <c r="E935" i="1"/>
  <c r="A935" i="1"/>
  <c r="H934" i="1"/>
  <c r="E934" i="1"/>
  <c r="A934" i="1"/>
  <c r="H933" i="1"/>
  <c r="E933" i="1"/>
  <c r="B933" i="1"/>
  <c r="A933" i="1"/>
  <c r="H932" i="1"/>
  <c r="E932" i="1"/>
  <c r="E1001" i="1" s="1"/>
  <c r="A932" i="1"/>
  <c r="H931" i="1"/>
  <c r="G931" i="1"/>
  <c r="E931" i="1"/>
  <c r="E1000" i="1" s="1"/>
  <c r="A931" i="1"/>
  <c r="H930" i="1"/>
  <c r="E930" i="1"/>
  <c r="E999" i="1" s="1"/>
  <c r="A930" i="1"/>
  <c r="H929" i="1"/>
  <c r="G929" i="1"/>
  <c r="E929" i="1"/>
  <c r="E998" i="1" s="1"/>
  <c r="B929" i="1"/>
  <c r="B942" i="1" s="1"/>
  <c r="A929" i="1"/>
  <c r="G928" i="1"/>
  <c r="B928" i="1"/>
  <c r="B1001" i="1" s="1"/>
  <c r="A928" i="1"/>
  <c r="A926" i="1"/>
  <c r="I925" i="1"/>
  <c r="H925" i="1"/>
  <c r="A925" i="1"/>
  <c r="D924" i="1"/>
  <c r="A924" i="1"/>
  <c r="D923" i="1"/>
  <c r="A923" i="1"/>
  <c r="D922" i="1"/>
  <c r="A922" i="1"/>
  <c r="D921" i="1"/>
  <c r="A921" i="1"/>
  <c r="G920" i="1"/>
  <c r="I920" i="1" s="1"/>
  <c r="E920" i="1"/>
  <c r="H920" i="1" s="1"/>
  <c r="D920" i="1"/>
  <c r="A920" i="1"/>
  <c r="E919" i="1"/>
  <c r="A919" i="1"/>
  <c r="E918" i="1"/>
  <c r="G918" i="1" s="1"/>
  <c r="A918" i="1"/>
  <c r="E917" i="1"/>
  <c r="A917" i="1"/>
  <c r="E916" i="1"/>
  <c r="G916" i="1" s="1"/>
  <c r="A916" i="1"/>
  <c r="E915" i="1"/>
  <c r="A915" i="1"/>
  <c r="E914" i="1"/>
  <c r="G914" i="1" s="1"/>
  <c r="A914" i="1"/>
  <c r="A913" i="1"/>
  <c r="A912" i="1"/>
  <c r="I911" i="1"/>
  <c r="H911" i="1"/>
  <c r="A911" i="1"/>
  <c r="E910" i="1"/>
  <c r="G910" i="1" s="1"/>
  <c r="I910" i="1" s="1"/>
  <c r="D910" i="1"/>
  <c r="A910" i="1"/>
  <c r="E909" i="1"/>
  <c r="D909" i="1"/>
  <c r="A909" i="1"/>
  <c r="E908" i="1"/>
  <c r="G908" i="1" s="1"/>
  <c r="D908" i="1"/>
  <c r="A908" i="1"/>
  <c r="G907" i="1"/>
  <c r="I907" i="1" s="1"/>
  <c r="E907" i="1"/>
  <c r="D907" i="1"/>
  <c r="A907" i="1"/>
  <c r="I906" i="1"/>
  <c r="H906" i="1"/>
  <c r="G906" i="1"/>
  <c r="E906" i="1"/>
  <c r="D906" i="1"/>
  <c r="A906" i="1"/>
  <c r="I905" i="1"/>
  <c r="G905" i="1"/>
  <c r="E905" i="1"/>
  <c r="H905" i="1" s="1"/>
  <c r="B905" i="1"/>
  <c r="A905" i="1"/>
  <c r="E904" i="1"/>
  <c r="A904" i="1"/>
  <c r="I903" i="1"/>
  <c r="G903" i="1"/>
  <c r="E903" i="1"/>
  <c r="H903" i="1" s="1"/>
  <c r="B903" i="1"/>
  <c r="A903" i="1"/>
  <c r="E902" i="1"/>
  <c r="A902" i="1"/>
  <c r="I901" i="1"/>
  <c r="G901" i="1"/>
  <c r="E901" i="1"/>
  <c r="H901" i="1" s="1"/>
  <c r="B901" i="1"/>
  <c r="A901" i="1"/>
  <c r="E900" i="1"/>
  <c r="E899" i="1" s="1"/>
  <c r="A900" i="1"/>
  <c r="B899" i="1"/>
  <c r="A899" i="1"/>
  <c r="A898" i="1"/>
  <c r="I897" i="1"/>
  <c r="H897" i="1"/>
  <c r="A897" i="1"/>
  <c r="I896" i="1"/>
  <c r="G896" i="1"/>
  <c r="E896" i="1"/>
  <c r="H896" i="1" s="1"/>
  <c r="D896" i="1"/>
  <c r="A896" i="1"/>
  <c r="E895" i="1"/>
  <c r="G895" i="1" s="1"/>
  <c r="D895" i="1"/>
  <c r="B895" i="1"/>
  <c r="A895" i="1"/>
  <c r="E894" i="1"/>
  <c r="D894" i="1"/>
  <c r="A894" i="1"/>
  <c r="E893" i="1"/>
  <c r="G893" i="1" s="1"/>
  <c r="I893" i="1" s="1"/>
  <c r="D893" i="1"/>
  <c r="A893" i="1"/>
  <c r="E892" i="1"/>
  <c r="G892" i="1" s="1"/>
  <c r="D892" i="1"/>
  <c r="A892" i="1"/>
  <c r="E891" i="1"/>
  <c r="G891" i="1" s="1"/>
  <c r="A891" i="1"/>
  <c r="E890" i="1"/>
  <c r="A890" i="1"/>
  <c r="E889" i="1"/>
  <c r="G889" i="1" s="1"/>
  <c r="A889" i="1"/>
  <c r="E888" i="1"/>
  <c r="A888" i="1"/>
  <c r="E887" i="1"/>
  <c r="G887" i="1" s="1"/>
  <c r="I887" i="1" s="1"/>
  <c r="A887" i="1"/>
  <c r="E886" i="1"/>
  <c r="E885" i="1" s="1"/>
  <c r="A886" i="1"/>
  <c r="B885" i="1"/>
  <c r="A885" i="1"/>
  <c r="A884" i="1"/>
  <c r="I883" i="1"/>
  <c r="H883" i="1"/>
  <c r="B883" i="1"/>
  <c r="A883" i="1"/>
  <c r="E882" i="1"/>
  <c r="D882" i="1"/>
  <c r="A882" i="1"/>
  <c r="E881" i="1"/>
  <c r="G881" i="1" s="1"/>
  <c r="I881" i="1" s="1"/>
  <c r="D881" i="1"/>
  <c r="B881" i="1"/>
  <c r="A881" i="1"/>
  <c r="E880" i="1"/>
  <c r="G880" i="1" s="1"/>
  <c r="D880" i="1"/>
  <c r="A880" i="1"/>
  <c r="E879" i="1"/>
  <c r="G879" i="1" s="1"/>
  <c r="I879" i="1" s="1"/>
  <c r="D879" i="1"/>
  <c r="A879" i="1"/>
  <c r="G878" i="1"/>
  <c r="I878" i="1" s="1"/>
  <c r="E878" i="1"/>
  <c r="D878" i="1"/>
  <c r="A878" i="1"/>
  <c r="H877" i="1"/>
  <c r="G877" i="1"/>
  <c r="I877" i="1" s="1"/>
  <c r="E877" i="1"/>
  <c r="A877" i="1"/>
  <c r="E876" i="1"/>
  <c r="G876" i="1" s="1"/>
  <c r="A876" i="1"/>
  <c r="H875" i="1"/>
  <c r="G875" i="1"/>
  <c r="I875" i="1" s="1"/>
  <c r="E875" i="1"/>
  <c r="A875" i="1"/>
  <c r="E874" i="1"/>
  <c r="A874" i="1"/>
  <c r="H873" i="1"/>
  <c r="G873" i="1"/>
  <c r="I873" i="1" s="1"/>
  <c r="E873" i="1"/>
  <c r="A873" i="1"/>
  <c r="E872" i="1"/>
  <c r="E871" i="1" s="1"/>
  <c r="A872" i="1"/>
  <c r="A871" i="1"/>
  <c r="A870" i="1"/>
  <c r="A869" i="1"/>
  <c r="H868" i="1"/>
  <c r="E868" i="1"/>
  <c r="A868" i="1"/>
  <c r="H867" i="1"/>
  <c r="E867" i="1"/>
  <c r="A867" i="1"/>
  <c r="H866" i="1"/>
  <c r="E866" i="1"/>
  <c r="A866" i="1"/>
  <c r="H865" i="1"/>
  <c r="H864" i="1"/>
  <c r="E864" i="1"/>
  <c r="B864" i="1"/>
  <c r="A864" i="1"/>
  <c r="H863" i="1"/>
  <c r="E863" i="1"/>
  <c r="A863" i="1"/>
  <c r="H862" i="1"/>
  <c r="E862" i="1"/>
  <c r="B862" i="1"/>
  <c r="A862" i="1"/>
  <c r="H861" i="1"/>
  <c r="E861" i="1"/>
  <c r="B861" i="1"/>
  <c r="A861" i="1"/>
  <c r="H860" i="1"/>
  <c r="E860" i="1"/>
  <c r="A860" i="1"/>
  <c r="H859" i="1"/>
  <c r="E859" i="1"/>
  <c r="B859" i="1"/>
  <c r="A859" i="1"/>
  <c r="H858" i="1"/>
  <c r="E858" i="1"/>
  <c r="B858" i="1"/>
  <c r="A858" i="1"/>
  <c r="H857" i="1"/>
  <c r="E857" i="1"/>
  <c r="A857" i="1"/>
  <c r="H856" i="1"/>
  <c r="E856" i="1"/>
  <c r="B856" i="1"/>
  <c r="A856" i="1"/>
  <c r="H855" i="1"/>
  <c r="E855" i="1"/>
  <c r="E924" i="1" s="1"/>
  <c r="B855" i="1"/>
  <c r="A855" i="1"/>
  <c r="H854" i="1"/>
  <c r="G854" i="1"/>
  <c r="E854" i="1"/>
  <c r="E923" i="1" s="1"/>
  <c r="A854" i="1"/>
  <c r="H853" i="1"/>
  <c r="E853" i="1"/>
  <c r="E922" i="1" s="1"/>
  <c r="A853" i="1"/>
  <c r="G852" i="1"/>
  <c r="H852" i="1" s="1"/>
  <c r="E852" i="1"/>
  <c r="E921" i="1" s="1"/>
  <c r="B852" i="1"/>
  <c r="B865" i="1" s="1"/>
  <c r="A852" i="1"/>
  <c r="G851" i="1"/>
  <c r="B851" i="1"/>
  <c r="B924" i="1" s="1"/>
  <c r="A851" i="1"/>
  <c r="A849" i="1"/>
  <c r="I848" i="1"/>
  <c r="H848" i="1"/>
  <c r="A848" i="1"/>
  <c r="D847" i="1"/>
  <c r="A847" i="1"/>
  <c r="D846" i="1"/>
  <c r="A846" i="1"/>
  <c r="D845" i="1"/>
  <c r="A845" i="1"/>
  <c r="D844" i="1"/>
  <c r="A844" i="1"/>
  <c r="I843" i="1"/>
  <c r="G843" i="1"/>
  <c r="E843" i="1"/>
  <c r="H843" i="1" s="1"/>
  <c r="D843" i="1"/>
  <c r="A843" i="1"/>
  <c r="E842" i="1"/>
  <c r="B842" i="1"/>
  <c r="A842" i="1"/>
  <c r="E841" i="1"/>
  <c r="A841" i="1"/>
  <c r="E840" i="1"/>
  <c r="B840" i="1"/>
  <c r="A840" i="1"/>
  <c r="E839" i="1"/>
  <c r="A839" i="1"/>
  <c r="E838" i="1"/>
  <c r="B838" i="1"/>
  <c r="A838" i="1"/>
  <c r="E837" i="1"/>
  <c r="A837" i="1"/>
  <c r="E836" i="1"/>
  <c r="E835" i="1" s="1"/>
  <c r="B836" i="1"/>
  <c r="A836" i="1"/>
  <c r="A835" i="1"/>
  <c r="I834" i="1"/>
  <c r="H834" i="1"/>
  <c r="A834" i="1"/>
  <c r="E833" i="1"/>
  <c r="G833" i="1" s="1"/>
  <c r="D833" i="1"/>
  <c r="A833" i="1"/>
  <c r="E832" i="1"/>
  <c r="D832" i="1"/>
  <c r="B832" i="1"/>
  <c r="A832" i="1"/>
  <c r="E831" i="1"/>
  <c r="D831" i="1"/>
  <c r="A831" i="1"/>
  <c r="E830" i="1"/>
  <c r="G830" i="1" s="1"/>
  <c r="I830" i="1" s="1"/>
  <c r="D830" i="1"/>
  <c r="A830" i="1"/>
  <c r="I829" i="1"/>
  <c r="H829" i="1"/>
  <c r="G829" i="1"/>
  <c r="E829" i="1"/>
  <c r="D829" i="1"/>
  <c r="A829" i="1"/>
  <c r="G828" i="1"/>
  <c r="I828" i="1" s="1"/>
  <c r="E828" i="1"/>
  <c r="A828" i="1"/>
  <c r="E827" i="1"/>
  <c r="A827" i="1"/>
  <c r="G826" i="1"/>
  <c r="I826" i="1" s="1"/>
  <c r="E826" i="1"/>
  <c r="A826" i="1"/>
  <c r="E825" i="1"/>
  <c r="A825" i="1"/>
  <c r="G824" i="1"/>
  <c r="I824" i="1" s="1"/>
  <c r="E824" i="1"/>
  <c r="A824" i="1"/>
  <c r="E823" i="1"/>
  <c r="E822" i="1" s="1"/>
  <c r="A823" i="1"/>
  <c r="A822" i="1"/>
  <c r="A821" i="1"/>
  <c r="I820" i="1"/>
  <c r="H820" i="1"/>
  <c r="B820" i="1"/>
  <c r="A820" i="1"/>
  <c r="G819" i="1"/>
  <c r="I819" i="1" s="1"/>
  <c r="E819" i="1"/>
  <c r="H819" i="1" s="1"/>
  <c r="D819" i="1"/>
  <c r="A819" i="1"/>
  <c r="E818" i="1"/>
  <c r="G818" i="1" s="1"/>
  <c r="I818" i="1" s="1"/>
  <c r="D818" i="1"/>
  <c r="A818" i="1"/>
  <c r="E817" i="1"/>
  <c r="D817" i="1"/>
  <c r="A817" i="1"/>
  <c r="I816" i="1"/>
  <c r="H816" i="1"/>
  <c r="G816" i="1"/>
  <c r="E816" i="1"/>
  <c r="D816" i="1"/>
  <c r="A816" i="1"/>
  <c r="E815" i="1"/>
  <c r="G815" i="1" s="1"/>
  <c r="D815" i="1"/>
  <c r="B815" i="1"/>
  <c r="A815" i="1"/>
  <c r="E814" i="1"/>
  <c r="A814" i="1"/>
  <c r="E813" i="1"/>
  <c r="B813" i="1"/>
  <c r="A813" i="1"/>
  <c r="E812" i="1"/>
  <c r="A812" i="1"/>
  <c r="E811" i="1"/>
  <c r="B811" i="1"/>
  <c r="A811" i="1"/>
  <c r="E810" i="1"/>
  <c r="A810" i="1"/>
  <c r="E809" i="1"/>
  <c r="E808" i="1" s="1"/>
  <c r="A809" i="1"/>
  <c r="A808" i="1"/>
  <c r="B807" i="1"/>
  <c r="A807" i="1"/>
  <c r="I806" i="1"/>
  <c r="H806" i="1"/>
  <c r="A806" i="1"/>
  <c r="E805" i="1"/>
  <c r="D805" i="1"/>
  <c r="A805" i="1"/>
  <c r="I804" i="1"/>
  <c r="H804" i="1"/>
  <c r="G804" i="1"/>
  <c r="E804" i="1"/>
  <c r="D804" i="1"/>
  <c r="A804" i="1"/>
  <c r="E803" i="1"/>
  <c r="G803" i="1" s="1"/>
  <c r="D803" i="1"/>
  <c r="B803" i="1"/>
  <c r="A803" i="1"/>
  <c r="E802" i="1"/>
  <c r="D802" i="1"/>
  <c r="A802" i="1"/>
  <c r="E801" i="1"/>
  <c r="D801" i="1"/>
  <c r="B801" i="1"/>
  <c r="A801" i="1"/>
  <c r="E800" i="1"/>
  <c r="G800" i="1" s="1"/>
  <c r="A800" i="1"/>
  <c r="E799" i="1"/>
  <c r="G799" i="1" s="1"/>
  <c r="I799" i="1" s="1"/>
  <c r="B799" i="1"/>
  <c r="A799" i="1"/>
  <c r="E798" i="1"/>
  <c r="G798" i="1" s="1"/>
  <c r="A798" i="1"/>
  <c r="E797" i="1"/>
  <c r="G797" i="1" s="1"/>
  <c r="I797" i="1" s="1"/>
  <c r="B797" i="1"/>
  <c r="A797" i="1"/>
  <c r="E796" i="1"/>
  <c r="G796" i="1" s="1"/>
  <c r="A796" i="1"/>
  <c r="E795" i="1"/>
  <c r="E794" i="1" s="1"/>
  <c r="B795" i="1"/>
  <c r="A795" i="1"/>
  <c r="A794" i="1"/>
  <c r="B793" i="1"/>
  <c r="A793" i="1"/>
  <c r="A792" i="1"/>
  <c r="H791" i="1"/>
  <c r="E791" i="1"/>
  <c r="B791" i="1"/>
  <c r="A791" i="1"/>
  <c r="H790" i="1"/>
  <c r="E790" i="1"/>
  <c r="A790" i="1"/>
  <c r="H789" i="1"/>
  <c r="E789" i="1"/>
  <c r="A789" i="1"/>
  <c r="H788" i="1"/>
  <c r="B788" i="1"/>
  <c r="A788" i="1"/>
  <c r="H787" i="1"/>
  <c r="E787" i="1"/>
  <c r="A787" i="1"/>
  <c r="H786" i="1"/>
  <c r="E786" i="1"/>
  <c r="A786" i="1"/>
  <c r="H785" i="1"/>
  <c r="E785" i="1"/>
  <c r="B785" i="1"/>
  <c r="A785" i="1"/>
  <c r="H784" i="1"/>
  <c r="E784" i="1"/>
  <c r="A784" i="1"/>
  <c r="H783" i="1"/>
  <c r="E783" i="1"/>
  <c r="A783" i="1"/>
  <c r="H782" i="1"/>
  <c r="E782" i="1"/>
  <c r="B782" i="1"/>
  <c r="A782" i="1"/>
  <c r="H781" i="1"/>
  <c r="E781" i="1"/>
  <c r="A781" i="1"/>
  <c r="H780" i="1"/>
  <c r="E780" i="1"/>
  <c r="A780" i="1"/>
  <c r="H779" i="1"/>
  <c r="E779" i="1"/>
  <c r="B779" i="1"/>
  <c r="A779" i="1"/>
  <c r="H778" i="1"/>
  <c r="E778" i="1"/>
  <c r="E847" i="1" s="1"/>
  <c r="A778" i="1"/>
  <c r="H777" i="1"/>
  <c r="G777" i="1"/>
  <c r="E777" i="1"/>
  <c r="E846" i="1" s="1"/>
  <c r="A777" i="1"/>
  <c r="H776" i="1"/>
  <c r="E776" i="1"/>
  <c r="E845" i="1" s="1"/>
  <c r="B776" i="1"/>
  <c r="A776" i="1"/>
  <c r="H775" i="1"/>
  <c r="G775" i="1"/>
  <c r="E775" i="1"/>
  <c r="E844" i="1" s="1"/>
  <c r="B775" i="1"/>
  <c r="A775" i="1"/>
  <c r="G774" i="1"/>
  <c r="B774" i="1"/>
  <c r="B847" i="1" s="1"/>
  <c r="A774" i="1"/>
  <c r="A772" i="1"/>
  <c r="I771" i="1"/>
  <c r="H771" i="1"/>
  <c r="A771" i="1"/>
  <c r="D770" i="1"/>
  <c r="A770" i="1"/>
  <c r="D769" i="1"/>
  <c r="A769" i="1"/>
  <c r="D768" i="1"/>
  <c r="A768" i="1"/>
  <c r="D767" i="1"/>
  <c r="A767" i="1"/>
  <c r="E766" i="1"/>
  <c r="D766" i="1"/>
  <c r="A766" i="1"/>
  <c r="E765" i="1"/>
  <c r="B765" i="1"/>
  <c r="A765" i="1"/>
  <c r="E764" i="1"/>
  <c r="A764" i="1"/>
  <c r="E763" i="1"/>
  <c r="B763" i="1"/>
  <c r="A763" i="1"/>
  <c r="E762" i="1"/>
  <c r="A762" i="1"/>
  <c r="E761" i="1"/>
  <c r="B761" i="1"/>
  <c r="A761" i="1"/>
  <c r="E760" i="1"/>
  <c r="A760" i="1"/>
  <c r="B759" i="1"/>
  <c r="A759" i="1"/>
  <c r="A758" i="1"/>
  <c r="I757" i="1"/>
  <c r="H757" i="1"/>
  <c r="A757" i="1"/>
  <c r="E756" i="1"/>
  <c r="G756" i="1" s="1"/>
  <c r="D756" i="1"/>
  <c r="A756" i="1"/>
  <c r="E755" i="1"/>
  <c r="D755" i="1"/>
  <c r="B755" i="1"/>
  <c r="A755" i="1"/>
  <c r="E754" i="1"/>
  <c r="D754" i="1"/>
  <c r="A754" i="1"/>
  <c r="E753" i="1"/>
  <c r="D753" i="1"/>
  <c r="A753" i="1"/>
  <c r="I752" i="1"/>
  <c r="H752" i="1"/>
  <c r="G752" i="1"/>
  <c r="E752" i="1"/>
  <c r="D752" i="1"/>
  <c r="A752" i="1"/>
  <c r="G751" i="1"/>
  <c r="H751" i="1" s="1"/>
  <c r="E751" i="1"/>
  <c r="A751" i="1"/>
  <c r="E750" i="1"/>
  <c r="A750" i="1"/>
  <c r="G749" i="1"/>
  <c r="H749" i="1" s="1"/>
  <c r="E749" i="1"/>
  <c r="A749" i="1"/>
  <c r="E748" i="1"/>
  <c r="A748" i="1"/>
  <c r="G747" i="1"/>
  <c r="H747" i="1" s="1"/>
  <c r="E747" i="1"/>
  <c r="A747" i="1"/>
  <c r="E746" i="1"/>
  <c r="A746" i="1"/>
  <c r="E745" i="1"/>
  <c r="E744" i="1" s="1"/>
  <c r="A745" i="1"/>
  <c r="A744" i="1"/>
  <c r="I743" i="1"/>
  <c r="H743" i="1"/>
  <c r="B743" i="1"/>
  <c r="A743" i="1"/>
  <c r="G742" i="1"/>
  <c r="I742" i="1" s="1"/>
  <c r="E742" i="1"/>
  <c r="D742" i="1"/>
  <c r="A742" i="1"/>
  <c r="E741" i="1"/>
  <c r="G741" i="1" s="1"/>
  <c r="I741" i="1" s="1"/>
  <c r="D741" i="1"/>
  <c r="A741" i="1"/>
  <c r="E740" i="1"/>
  <c r="D740" i="1"/>
  <c r="A740" i="1"/>
  <c r="I739" i="1"/>
  <c r="H739" i="1"/>
  <c r="G739" i="1"/>
  <c r="E739" i="1"/>
  <c r="D739" i="1"/>
  <c r="A739" i="1"/>
  <c r="E738" i="1"/>
  <c r="G738" i="1" s="1"/>
  <c r="D738" i="1"/>
  <c r="B738" i="1"/>
  <c r="A738" i="1"/>
  <c r="E737" i="1"/>
  <c r="A737" i="1"/>
  <c r="E736" i="1"/>
  <c r="B736" i="1"/>
  <c r="A736" i="1"/>
  <c r="E735" i="1"/>
  <c r="A735" i="1"/>
  <c r="E734" i="1"/>
  <c r="B734" i="1"/>
  <c r="A734" i="1"/>
  <c r="E733" i="1"/>
  <c r="A733" i="1"/>
  <c r="E732" i="1"/>
  <c r="E731" i="1" s="1"/>
  <c r="A732" i="1"/>
  <c r="B731" i="1"/>
  <c r="A731" i="1"/>
  <c r="B730" i="1"/>
  <c r="A730" i="1"/>
  <c r="I729" i="1"/>
  <c r="H729" i="1"/>
  <c r="A729" i="1"/>
  <c r="E728" i="1"/>
  <c r="D728" i="1"/>
  <c r="A728" i="1"/>
  <c r="I727" i="1"/>
  <c r="H727" i="1"/>
  <c r="G727" i="1"/>
  <c r="E727" i="1"/>
  <c r="D727" i="1"/>
  <c r="B727" i="1"/>
  <c r="A727" i="1"/>
  <c r="E726" i="1"/>
  <c r="G726" i="1" s="1"/>
  <c r="D726" i="1"/>
  <c r="B726" i="1"/>
  <c r="A726" i="1"/>
  <c r="E725" i="1"/>
  <c r="D725" i="1"/>
  <c r="A725" i="1"/>
  <c r="E724" i="1"/>
  <c r="G724" i="1" s="1"/>
  <c r="I724" i="1" s="1"/>
  <c r="D724" i="1"/>
  <c r="B724" i="1"/>
  <c r="A724" i="1"/>
  <c r="E723" i="1"/>
  <c r="G723" i="1" s="1"/>
  <c r="A723" i="1"/>
  <c r="E722" i="1"/>
  <c r="G722" i="1" s="1"/>
  <c r="I722" i="1" s="1"/>
  <c r="B722" i="1"/>
  <c r="A722" i="1"/>
  <c r="E721" i="1"/>
  <c r="G721" i="1" s="1"/>
  <c r="A721" i="1"/>
  <c r="E720" i="1"/>
  <c r="B720" i="1"/>
  <c r="A720" i="1"/>
  <c r="E719" i="1"/>
  <c r="G719" i="1" s="1"/>
  <c r="A719" i="1"/>
  <c r="E718" i="1"/>
  <c r="G718" i="1" s="1"/>
  <c r="I718" i="1" s="1"/>
  <c r="B718" i="1"/>
  <c r="A718" i="1"/>
  <c r="A717" i="1"/>
  <c r="B716" i="1"/>
  <c r="A716" i="1"/>
  <c r="A715" i="1"/>
  <c r="H714" i="1"/>
  <c r="E714" i="1"/>
  <c r="B714" i="1"/>
  <c r="A714" i="1"/>
  <c r="H713" i="1"/>
  <c r="E713" i="1"/>
  <c r="A713" i="1"/>
  <c r="H712" i="1"/>
  <c r="E712" i="1"/>
  <c r="A712" i="1"/>
  <c r="H711" i="1"/>
  <c r="A711" i="1"/>
  <c r="H710" i="1"/>
  <c r="E710" i="1"/>
  <c r="A710" i="1"/>
  <c r="H709" i="1"/>
  <c r="E709" i="1"/>
  <c r="A709" i="1"/>
  <c r="H708" i="1"/>
  <c r="E708" i="1"/>
  <c r="B708" i="1"/>
  <c r="A708" i="1"/>
  <c r="H707" i="1"/>
  <c r="E707" i="1"/>
  <c r="A707" i="1"/>
  <c r="H706" i="1"/>
  <c r="E706" i="1"/>
  <c r="A706" i="1"/>
  <c r="H705" i="1"/>
  <c r="E705" i="1"/>
  <c r="B705" i="1"/>
  <c r="A705" i="1"/>
  <c r="H704" i="1"/>
  <c r="E704" i="1"/>
  <c r="A704" i="1"/>
  <c r="H703" i="1"/>
  <c r="E703" i="1"/>
  <c r="A703" i="1"/>
  <c r="H702" i="1"/>
  <c r="E702" i="1"/>
  <c r="B702" i="1"/>
  <c r="A702" i="1"/>
  <c r="H701" i="1"/>
  <c r="E701" i="1"/>
  <c r="E770" i="1" s="1"/>
  <c r="A701" i="1"/>
  <c r="H700" i="1"/>
  <c r="G700" i="1"/>
  <c r="E700" i="1"/>
  <c r="E769" i="1" s="1"/>
  <c r="A700" i="1"/>
  <c r="H699" i="1"/>
  <c r="E699" i="1"/>
  <c r="E768" i="1" s="1"/>
  <c r="B699" i="1"/>
  <c r="A699" i="1"/>
  <c r="H698" i="1"/>
  <c r="G698" i="1"/>
  <c r="E698" i="1"/>
  <c r="E767" i="1" s="1"/>
  <c r="B698" i="1"/>
  <c r="B711" i="1" s="1"/>
  <c r="A698" i="1"/>
  <c r="G697" i="1"/>
  <c r="B697" i="1"/>
  <c r="B770" i="1" s="1"/>
  <c r="A697" i="1"/>
  <c r="A695" i="1"/>
  <c r="I694" i="1"/>
  <c r="H694" i="1"/>
  <c r="A694" i="1"/>
  <c r="D693" i="1"/>
  <c r="A693" i="1"/>
  <c r="D692" i="1"/>
  <c r="A692" i="1"/>
  <c r="D691" i="1"/>
  <c r="A691" i="1"/>
  <c r="D690" i="1"/>
  <c r="A690" i="1"/>
  <c r="I689" i="1"/>
  <c r="G689" i="1"/>
  <c r="E689" i="1"/>
  <c r="H689" i="1" s="1"/>
  <c r="D689" i="1"/>
  <c r="A689" i="1"/>
  <c r="E688" i="1"/>
  <c r="A688" i="1"/>
  <c r="E687" i="1"/>
  <c r="A687" i="1"/>
  <c r="E686" i="1"/>
  <c r="A686" i="1"/>
  <c r="E685" i="1"/>
  <c r="A685" i="1"/>
  <c r="E684" i="1"/>
  <c r="A684" i="1"/>
  <c r="E683" i="1"/>
  <c r="A683" i="1"/>
  <c r="E682" i="1"/>
  <c r="E681" i="1" s="1"/>
  <c r="A682" i="1"/>
  <c r="A681" i="1"/>
  <c r="I680" i="1"/>
  <c r="H680" i="1"/>
  <c r="A680" i="1"/>
  <c r="E679" i="1"/>
  <c r="G679" i="1" s="1"/>
  <c r="D679" i="1"/>
  <c r="A679" i="1"/>
  <c r="E678" i="1"/>
  <c r="D678" i="1"/>
  <c r="A678" i="1"/>
  <c r="E677" i="1"/>
  <c r="D677" i="1"/>
  <c r="A677" i="1"/>
  <c r="G676" i="1"/>
  <c r="I676" i="1" s="1"/>
  <c r="E676" i="1"/>
  <c r="D676" i="1"/>
  <c r="A676" i="1"/>
  <c r="E675" i="1"/>
  <c r="G675" i="1" s="1"/>
  <c r="D675" i="1"/>
  <c r="A675" i="1"/>
  <c r="I674" i="1"/>
  <c r="G674" i="1"/>
  <c r="E674" i="1"/>
  <c r="H674" i="1" s="1"/>
  <c r="A674" i="1"/>
  <c r="E673" i="1"/>
  <c r="A673" i="1"/>
  <c r="I672" i="1"/>
  <c r="G672" i="1"/>
  <c r="E672" i="1"/>
  <c r="H672" i="1" s="1"/>
  <c r="A672" i="1"/>
  <c r="E671" i="1"/>
  <c r="A671" i="1"/>
  <c r="I670" i="1"/>
  <c r="G670" i="1"/>
  <c r="E670" i="1"/>
  <c r="H670" i="1" s="1"/>
  <c r="A670" i="1"/>
  <c r="E669" i="1"/>
  <c r="A669" i="1"/>
  <c r="E668" i="1"/>
  <c r="E667" i="1" s="1"/>
  <c r="A668" i="1"/>
  <c r="A667" i="1"/>
  <c r="I666" i="1"/>
  <c r="H666" i="1"/>
  <c r="A666" i="1"/>
  <c r="G665" i="1"/>
  <c r="I665" i="1" s="1"/>
  <c r="E665" i="1"/>
  <c r="D665" i="1"/>
  <c r="A665" i="1"/>
  <c r="E664" i="1"/>
  <c r="D664" i="1"/>
  <c r="A664" i="1"/>
  <c r="E663" i="1"/>
  <c r="D663" i="1"/>
  <c r="A663" i="1"/>
  <c r="G662" i="1"/>
  <c r="I662" i="1" s="1"/>
  <c r="E662" i="1"/>
  <c r="D662" i="1"/>
  <c r="A662" i="1"/>
  <c r="E661" i="1"/>
  <c r="G661" i="1" s="1"/>
  <c r="D661" i="1"/>
  <c r="A661" i="1"/>
  <c r="E660" i="1"/>
  <c r="A660" i="1"/>
  <c r="E659" i="1"/>
  <c r="A659" i="1"/>
  <c r="E658" i="1"/>
  <c r="A658" i="1"/>
  <c r="E657" i="1"/>
  <c r="A657" i="1"/>
  <c r="E656" i="1"/>
  <c r="A656" i="1"/>
  <c r="E655" i="1"/>
  <c r="E654" i="1" s="1"/>
  <c r="A655" i="1"/>
  <c r="B654" i="1"/>
  <c r="A654" i="1"/>
  <c r="B653" i="1"/>
  <c r="A653" i="1"/>
  <c r="I652" i="1"/>
  <c r="H652" i="1"/>
  <c r="A652" i="1"/>
  <c r="E651" i="1"/>
  <c r="D651" i="1"/>
  <c r="A651" i="1"/>
  <c r="G650" i="1"/>
  <c r="I650" i="1" s="1"/>
  <c r="E650" i="1"/>
  <c r="D650" i="1"/>
  <c r="B650" i="1"/>
  <c r="A650" i="1"/>
  <c r="E649" i="1"/>
  <c r="G649" i="1" s="1"/>
  <c r="D649" i="1"/>
  <c r="A649" i="1"/>
  <c r="E648" i="1"/>
  <c r="D648" i="1"/>
  <c r="A648" i="1"/>
  <c r="G647" i="1"/>
  <c r="I647" i="1" s="1"/>
  <c r="E647" i="1"/>
  <c r="D647" i="1"/>
  <c r="B647" i="1"/>
  <c r="A647" i="1"/>
  <c r="E646" i="1"/>
  <c r="G646" i="1" s="1"/>
  <c r="A646" i="1"/>
  <c r="E645" i="1"/>
  <c r="B645" i="1"/>
  <c r="A645" i="1"/>
  <c r="E644" i="1"/>
  <c r="G644" i="1" s="1"/>
  <c r="A644" i="1"/>
  <c r="E643" i="1"/>
  <c r="B643" i="1"/>
  <c r="A643" i="1"/>
  <c r="E642" i="1"/>
  <c r="G642" i="1" s="1"/>
  <c r="A642" i="1"/>
  <c r="E641" i="1"/>
  <c r="E640" i="1" s="1"/>
  <c r="B641" i="1"/>
  <c r="A641" i="1"/>
  <c r="A640" i="1"/>
  <c r="B639" i="1"/>
  <c r="A639" i="1"/>
  <c r="A638" i="1"/>
  <c r="H637" i="1"/>
  <c r="E637" i="1"/>
  <c r="A637" i="1"/>
  <c r="H636" i="1"/>
  <c r="E636" i="1"/>
  <c r="A636" i="1"/>
  <c r="H635" i="1"/>
  <c r="E635" i="1"/>
  <c r="A635" i="1"/>
  <c r="H634" i="1"/>
  <c r="B634" i="1"/>
  <c r="H633" i="1"/>
  <c r="E633" i="1"/>
  <c r="A633" i="1"/>
  <c r="H632" i="1"/>
  <c r="E632" i="1"/>
  <c r="A632" i="1"/>
  <c r="H631" i="1"/>
  <c r="E631" i="1"/>
  <c r="B631" i="1"/>
  <c r="A631" i="1"/>
  <c r="H630" i="1"/>
  <c r="E630" i="1"/>
  <c r="A630" i="1"/>
  <c r="H629" i="1"/>
  <c r="E629" i="1"/>
  <c r="A629" i="1"/>
  <c r="H628" i="1"/>
  <c r="E628" i="1"/>
  <c r="B628" i="1"/>
  <c r="A628" i="1"/>
  <c r="H627" i="1"/>
  <c r="E627" i="1"/>
  <c r="A627" i="1"/>
  <c r="H626" i="1"/>
  <c r="E626" i="1"/>
  <c r="A626" i="1"/>
  <c r="H625" i="1"/>
  <c r="E625" i="1"/>
  <c r="B625" i="1"/>
  <c r="A625" i="1"/>
  <c r="H624" i="1"/>
  <c r="E624" i="1"/>
  <c r="E693" i="1" s="1"/>
  <c r="A624" i="1"/>
  <c r="H623" i="1"/>
  <c r="G623" i="1"/>
  <c r="E623" i="1"/>
  <c r="E692" i="1" s="1"/>
  <c r="A623" i="1"/>
  <c r="H622" i="1"/>
  <c r="E622" i="1"/>
  <c r="E691" i="1" s="1"/>
  <c r="A622" i="1"/>
  <c r="H621" i="1"/>
  <c r="G621" i="1"/>
  <c r="E621" i="1"/>
  <c r="E690" i="1" s="1"/>
  <c r="B621" i="1"/>
  <c r="A621" i="1"/>
  <c r="G620" i="1"/>
  <c r="B620" i="1"/>
  <c r="B693" i="1" s="1"/>
  <c r="A620" i="1"/>
  <c r="A618" i="1"/>
  <c r="I617" i="1"/>
  <c r="H617" i="1"/>
  <c r="A617" i="1"/>
  <c r="D616" i="1"/>
  <c r="A616" i="1"/>
  <c r="D615" i="1"/>
  <c r="A615" i="1"/>
  <c r="D614" i="1"/>
  <c r="A614" i="1"/>
  <c r="D613" i="1"/>
  <c r="A613" i="1"/>
  <c r="E612" i="1"/>
  <c r="D612" i="1"/>
  <c r="A612" i="1"/>
  <c r="E611" i="1"/>
  <c r="A611" i="1"/>
  <c r="E610" i="1"/>
  <c r="A610" i="1"/>
  <c r="E609" i="1"/>
  <c r="A609" i="1"/>
  <c r="E608" i="1"/>
  <c r="A608" i="1"/>
  <c r="E607" i="1"/>
  <c r="A607" i="1"/>
  <c r="E606" i="1"/>
  <c r="A606" i="1"/>
  <c r="E605" i="1"/>
  <c r="E604" i="1" s="1"/>
  <c r="A605" i="1"/>
  <c r="A604" i="1"/>
  <c r="I603" i="1"/>
  <c r="H603" i="1"/>
  <c r="A603" i="1"/>
  <c r="E602" i="1"/>
  <c r="G602" i="1" s="1"/>
  <c r="I602" i="1" s="1"/>
  <c r="D602" i="1"/>
  <c r="A602" i="1"/>
  <c r="E601" i="1"/>
  <c r="D601" i="1"/>
  <c r="A601" i="1"/>
  <c r="E600" i="1"/>
  <c r="D600" i="1"/>
  <c r="A600" i="1"/>
  <c r="G599" i="1"/>
  <c r="I599" i="1" s="1"/>
  <c r="E599" i="1"/>
  <c r="D599" i="1"/>
  <c r="A599" i="1"/>
  <c r="I598" i="1"/>
  <c r="H598" i="1"/>
  <c r="G598" i="1"/>
  <c r="E598" i="1"/>
  <c r="D598" i="1"/>
  <c r="A598" i="1"/>
  <c r="I597" i="1"/>
  <c r="G597" i="1"/>
  <c r="E597" i="1"/>
  <c r="H597" i="1" s="1"/>
  <c r="A597" i="1"/>
  <c r="E596" i="1"/>
  <c r="A596" i="1"/>
  <c r="I595" i="1"/>
  <c r="G595" i="1"/>
  <c r="E595" i="1"/>
  <c r="H595" i="1" s="1"/>
  <c r="A595" i="1"/>
  <c r="E594" i="1"/>
  <c r="A594" i="1"/>
  <c r="I593" i="1"/>
  <c r="G593" i="1"/>
  <c r="E593" i="1"/>
  <c r="H593" i="1" s="1"/>
  <c r="A593" i="1"/>
  <c r="E592" i="1"/>
  <c r="E591" i="1" s="1"/>
  <c r="A592" i="1"/>
  <c r="A591" i="1"/>
  <c r="A590" i="1"/>
  <c r="I589" i="1"/>
  <c r="H589" i="1"/>
  <c r="A589" i="1"/>
  <c r="G588" i="1"/>
  <c r="I588" i="1" s="1"/>
  <c r="E588" i="1"/>
  <c r="D588" i="1"/>
  <c r="A588" i="1"/>
  <c r="E587" i="1"/>
  <c r="G587" i="1" s="1"/>
  <c r="D587" i="1"/>
  <c r="A587" i="1"/>
  <c r="E586" i="1"/>
  <c r="D586" i="1"/>
  <c r="A586" i="1"/>
  <c r="G585" i="1"/>
  <c r="I585" i="1" s="1"/>
  <c r="E585" i="1"/>
  <c r="D585" i="1"/>
  <c r="A585" i="1"/>
  <c r="E584" i="1"/>
  <c r="G584" i="1" s="1"/>
  <c r="D584" i="1"/>
  <c r="A584" i="1"/>
  <c r="E583" i="1"/>
  <c r="A583" i="1"/>
  <c r="E582" i="1"/>
  <c r="A582" i="1"/>
  <c r="E581" i="1"/>
  <c r="A581" i="1"/>
  <c r="E580" i="1"/>
  <c r="A580" i="1"/>
  <c r="E579" i="1"/>
  <c r="A579" i="1"/>
  <c r="E578" i="1"/>
  <c r="E577" i="1" s="1"/>
  <c r="A578" i="1"/>
  <c r="B577" i="1"/>
  <c r="A577" i="1"/>
  <c r="A576" i="1"/>
  <c r="I575" i="1"/>
  <c r="H575" i="1"/>
  <c r="A575" i="1"/>
  <c r="E574" i="1"/>
  <c r="D574" i="1"/>
  <c r="A574" i="1"/>
  <c r="G573" i="1"/>
  <c r="I573" i="1" s="1"/>
  <c r="E573" i="1"/>
  <c r="H573" i="1" s="1"/>
  <c r="D573" i="1"/>
  <c r="B573" i="1"/>
  <c r="A573" i="1"/>
  <c r="E572" i="1"/>
  <c r="G572" i="1" s="1"/>
  <c r="D572" i="1"/>
  <c r="A572" i="1"/>
  <c r="E571" i="1"/>
  <c r="D571" i="1"/>
  <c r="A571" i="1"/>
  <c r="G570" i="1"/>
  <c r="I570" i="1" s="1"/>
  <c r="E570" i="1"/>
  <c r="D570" i="1"/>
  <c r="A570" i="1"/>
  <c r="I569" i="1"/>
  <c r="H569" i="1"/>
  <c r="G569" i="1"/>
  <c r="E569" i="1"/>
  <c r="A569" i="1"/>
  <c r="E568" i="1"/>
  <c r="A568" i="1"/>
  <c r="I567" i="1"/>
  <c r="H567" i="1"/>
  <c r="G567" i="1"/>
  <c r="E567" i="1"/>
  <c r="A567" i="1"/>
  <c r="E566" i="1"/>
  <c r="A566" i="1"/>
  <c r="E565" i="1"/>
  <c r="G565" i="1" s="1"/>
  <c r="A565" i="1"/>
  <c r="E564" i="1"/>
  <c r="A564" i="1"/>
  <c r="A563" i="1"/>
  <c r="A562" i="1"/>
  <c r="A561" i="1"/>
  <c r="H560" i="1"/>
  <c r="E560" i="1"/>
  <c r="A560" i="1"/>
  <c r="H559" i="1"/>
  <c r="E559" i="1"/>
  <c r="A559" i="1"/>
  <c r="H558" i="1"/>
  <c r="E558" i="1"/>
  <c r="A558" i="1"/>
  <c r="H557" i="1"/>
  <c r="H556" i="1"/>
  <c r="E556" i="1"/>
  <c r="A556" i="1"/>
  <c r="H555" i="1"/>
  <c r="E555" i="1"/>
  <c r="A555" i="1"/>
  <c r="H554" i="1"/>
  <c r="E554" i="1"/>
  <c r="B554" i="1"/>
  <c r="A554" i="1"/>
  <c r="H553" i="1"/>
  <c r="E553" i="1"/>
  <c r="A553" i="1"/>
  <c r="H552" i="1"/>
  <c r="E552" i="1"/>
  <c r="A552" i="1"/>
  <c r="H551" i="1"/>
  <c r="E551" i="1"/>
  <c r="B551" i="1"/>
  <c r="A551" i="1"/>
  <c r="H550" i="1"/>
  <c r="E550" i="1"/>
  <c r="A550" i="1"/>
  <c r="H549" i="1"/>
  <c r="E549" i="1"/>
  <c r="A549" i="1"/>
  <c r="H548" i="1"/>
  <c r="E548" i="1"/>
  <c r="B548" i="1"/>
  <c r="A548" i="1"/>
  <c r="H547" i="1"/>
  <c r="E547" i="1"/>
  <c r="E616" i="1" s="1"/>
  <c r="A547" i="1"/>
  <c r="H546" i="1"/>
  <c r="G546" i="1"/>
  <c r="E546" i="1"/>
  <c r="E615" i="1" s="1"/>
  <c r="A546" i="1"/>
  <c r="H545" i="1"/>
  <c r="E545" i="1"/>
  <c r="E614" i="1" s="1"/>
  <c r="A545" i="1"/>
  <c r="H544" i="1"/>
  <c r="G544" i="1"/>
  <c r="E544" i="1"/>
  <c r="E613" i="1" s="1"/>
  <c r="B544" i="1"/>
  <c r="B557" i="1" s="1"/>
  <c r="A544" i="1"/>
  <c r="G543" i="1"/>
  <c r="B543" i="1"/>
  <c r="B616" i="1" s="1"/>
  <c r="A543" i="1"/>
  <c r="A541" i="1"/>
  <c r="I540" i="1"/>
  <c r="H540" i="1"/>
  <c r="A540" i="1"/>
  <c r="D539" i="1"/>
  <c r="A539" i="1"/>
  <c r="D538" i="1"/>
  <c r="A538" i="1"/>
  <c r="D537" i="1"/>
  <c r="A537" i="1"/>
  <c r="D536" i="1"/>
  <c r="A536" i="1"/>
  <c r="G535" i="1"/>
  <c r="I535" i="1" s="1"/>
  <c r="E535" i="1"/>
  <c r="H535" i="1" s="1"/>
  <c r="D535" i="1"/>
  <c r="A535" i="1"/>
  <c r="E534" i="1"/>
  <c r="A534" i="1"/>
  <c r="E533" i="1"/>
  <c r="G533" i="1" s="1"/>
  <c r="A533" i="1"/>
  <c r="E532" i="1"/>
  <c r="A532" i="1"/>
  <c r="E531" i="1"/>
  <c r="G531" i="1" s="1"/>
  <c r="A531" i="1"/>
  <c r="E530" i="1"/>
  <c r="A530" i="1"/>
  <c r="E529" i="1"/>
  <c r="G529" i="1" s="1"/>
  <c r="A529" i="1"/>
  <c r="A528" i="1"/>
  <c r="A527" i="1"/>
  <c r="I526" i="1"/>
  <c r="H526" i="1"/>
  <c r="A526" i="1"/>
  <c r="E525" i="1"/>
  <c r="G525" i="1" s="1"/>
  <c r="I525" i="1" s="1"/>
  <c r="D525" i="1"/>
  <c r="A525" i="1"/>
  <c r="E524" i="1"/>
  <c r="D524" i="1"/>
  <c r="A524" i="1"/>
  <c r="E523" i="1"/>
  <c r="G523" i="1" s="1"/>
  <c r="D523" i="1"/>
  <c r="A523" i="1"/>
  <c r="G522" i="1"/>
  <c r="I522" i="1" s="1"/>
  <c r="E522" i="1"/>
  <c r="D522" i="1"/>
  <c r="A522" i="1"/>
  <c r="I521" i="1"/>
  <c r="H521" i="1"/>
  <c r="G521" i="1"/>
  <c r="E521" i="1"/>
  <c r="D521" i="1"/>
  <c r="A521" i="1"/>
  <c r="I520" i="1"/>
  <c r="G520" i="1"/>
  <c r="E520" i="1"/>
  <c r="H520" i="1" s="1"/>
  <c r="B520" i="1"/>
  <c r="A520" i="1"/>
  <c r="E519" i="1"/>
  <c r="A519" i="1"/>
  <c r="I518" i="1"/>
  <c r="G518" i="1"/>
  <c r="E518" i="1"/>
  <c r="H518" i="1" s="1"/>
  <c r="B518" i="1"/>
  <c r="A518" i="1"/>
  <c r="E517" i="1"/>
  <c r="A517" i="1"/>
  <c r="E516" i="1"/>
  <c r="B516" i="1"/>
  <c r="A516" i="1"/>
  <c r="E515" i="1"/>
  <c r="E514" i="1" s="1"/>
  <c r="A515" i="1"/>
  <c r="B514" i="1"/>
  <c r="A514" i="1"/>
  <c r="A513" i="1"/>
  <c r="I512" i="1"/>
  <c r="H512" i="1"/>
  <c r="A512" i="1"/>
  <c r="I511" i="1"/>
  <c r="G511" i="1"/>
  <c r="H511" i="1" s="1"/>
  <c r="E511" i="1"/>
  <c r="D511" i="1"/>
  <c r="A511" i="1"/>
  <c r="E510" i="1"/>
  <c r="D510" i="1"/>
  <c r="B510" i="1"/>
  <c r="A510" i="1"/>
  <c r="E509" i="1"/>
  <c r="D509" i="1"/>
  <c r="A509" i="1"/>
  <c r="E508" i="1"/>
  <c r="G508" i="1" s="1"/>
  <c r="I508" i="1" s="1"/>
  <c r="D508" i="1"/>
  <c r="A508" i="1"/>
  <c r="E507" i="1"/>
  <c r="G507" i="1" s="1"/>
  <c r="D507" i="1"/>
  <c r="A507" i="1"/>
  <c r="E506" i="1"/>
  <c r="A506" i="1"/>
  <c r="E505" i="1"/>
  <c r="A505" i="1"/>
  <c r="E504" i="1"/>
  <c r="G504" i="1" s="1"/>
  <c r="I504" i="1" s="1"/>
  <c r="A504" i="1"/>
  <c r="E503" i="1"/>
  <c r="A503" i="1"/>
  <c r="E502" i="1"/>
  <c r="A502" i="1"/>
  <c r="E501" i="1"/>
  <c r="E500" i="1" s="1"/>
  <c r="A501" i="1"/>
  <c r="B500" i="1"/>
  <c r="A500" i="1"/>
  <c r="A499" i="1"/>
  <c r="I498" i="1"/>
  <c r="H498" i="1"/>
  <c r="B498" i="1"/>
  <c r="A498" i="1"/>
  <c r="E497" i="1"/>
  <c r="D497" i="1"/>
  <c r="A497" i="1"/>
  <c r="E496" i="1"/>
  <c r="G496" i="1" s="1"/>
  <c r="I496" i="1" s="1"/>
  <c r="D496" i="1"/>
  <c r="B496" i="1"/>
  <c r="A496" i="1"/>
  <c r="E495" i="1"/>
  <c r="G495" i="1" s="1"/>
  <c r="D495" i="1"/>
  <c r="A495" i="1"/>
  <c r="E494" i="1"/>
  <c r="G494" i="1" s="1"/>
  <c r="I494" i="1" s="1"/>
  <c r="D494" i="1"/>
  <c r="A494" i="1"/>
  <c r="G493" i="1"/>
  <c r="I493" i="1" s="1"/>
  <c r="E493" i="1"/>
  <c r="D493" i="1"/>
  <c r="A493" i="1"/>
  <c r="E492" i="1"/>
  <c r="G492" i="1" s="1"/>
  <c r="A492" i="1"/>
  <c r="E491" i="1"/>
  <c r="A491" i="1"/>
  <c r="E490" i="1"/>
  <c r="G490" i="1" s="1"/>
  <c r="A490" i="1"/>
  <c r="E489" i="1"/>
  <c r="A489" i="1"/>
  <c r="E488" i="1"/>
  <c r="G488" i="1" s="1"/>
  <c r="A488" i="1"/>
  <c r="E487" i="1"/>
  <c r="E486" i="1" s="1"/>
  <c r="A487" i="1"/>
  <c r="A486" i="1"/>
  <c r="A485" i="1"/>
  <c r="A484" i="1"/>
  <c r="H483" i="1"/>
  <c r="E483" i="1"/>
  <c r="A483" i="1"/>
  <c r="H482" i="1"/>
  <c r="E482" i="1"/>
  <c r="A482" i="1"/>
  <c r="H481" i="1"/>
  <c r="E481" i="1"/>
  <c r="A481" i="1"/>
  <c r="H480" i="1"/>
  <c r="H479" i="1"/>
  <c r="E479" i="1"/>
  <c r="B479" i="1"/>
  <c r="A479" i="1"/>
  <c r="H478" i="1"/>
  <c r="E478" i="1"/>
  <c r="A478" i="1"/>
  <c r="H477" i="1"/>
  <c r="E477" i="1"/>
  <c r="A477" i="1"/>
  <c r="H476" i="1"/>
  <c r="E476" i="1"/>
  <c r="B476" i="1"/>
  <c r="A476" i="1"/>
  <c r="H475" i="1"/>
  <c r="E475" i="1"/>
  <c r="A475" i="1"/>
  <c r="H474" i="1"/>
  <c r="E474" i="1"/>
  <c r="A474" i="1"/>
  <c r="H473" i="1"/>
  <c r="E473" i="1"/>
  <c r="B473" i="1"/>
  <c r="A473" i="1"/>
  <c r="H472" i="1"/>
  <c r="E472" i="1"/>
  <c r="A472" i="1"/>
  <c r="H471" i="1"/>
  <c r="E471" i="1"/>
  <c r="A471" i="1"/>
  <c r="H470" i="1"/>
  <c r="E470" i="1"/>
  <c r="E539" i="1" s="1"/>
  <c r="B470" i="1"/>
  <c r="A470" i="1"/>
  <c r="H469" i="1"/>
  <c r="G469" i="1"/>
  <c r="E469" i="1"/>
  <c r="E538" i="1" s="1"/>
  <c r="A469" i="1"/>
  <c r="H468" i="1"/>
  <c r="E468" i="1"/>
  <c r="E537" i="1" s="1"/>
  <c r="A468" i="1"/>
  <c r="G467" i="1"/>
  <c r="H467" i="1" s="1"/>
  <c r="E467" i="1"/>
  <c r="E536" i="1" s="1"/>
  <c r="B467" i="1"/>
  <c r="B480" i="1" s="1"/>
  <c r="A467" i="1"/>
  <c r="G466" i="1"/>
  <c r="B466" i="1"/>
  <c r="B539" i="1" s="1"/>
  <c r="A466" i="1"/>
  <c r="A464" i="1"/>
  <c r="I463" i="1"/>
  <c r="H463" i="1"/>
  <c r="A463" i="1"/>
  <c r="D462" i="1"/>
  <c r="A462" i="1"/>
  <c r="D461" i="1"/>
  <c r="A461" i="1"/>
  <c r="D460" i="1"/>
  <c r="A460" i="1"/>
  <c r="D459" i="1"/>
  <c r="A459" i="1"/>
  <c r="I458" i="1"/>
  <c r="G458" i="1"/>
  <c r="E458" i="1"/>
  <c r="H458" i="1" s="1"/>
  <c r="D458" i="1"/>
  <c r="A458" i="1"/>
  <c r="E457" i="1"/>
  <c r="A457" i="1"/>
  <c r="E456" i="1"/>
  <c r="A456" i="1"/>
  <c r="E455" i="1"/>
  <c r="A455" i="1"/>
  <c r="E454" i="1"/>
  <c r="A454" i="1"/>
  <c r="E453" i="1"/>
  <c r="A453" i="1"/>
  <c r="E452" i="1"/>
  <c r="A452" i="1"/>
  <c r="E451" i="1"/>
  <c r="E450" i="1" s="1"/>
  <c r="A451" i="1"/>
  <c r="A450" i="1"/>
  <c r="I449" i="1"/>
  <c r="H449" i="1"/>
  <c r="A449" i="1"/>
  <c r="E448" i="1"/>
  <c r="G448" i="1" s="1"/>
  <c r="D448" i="1"/>
  <c r="A448" i="1"/>
  <c r="E447" i="1"/>
  <c r="D447" i="1"/>
  <c r="A447" i="1"/>
  <c r="E446" i="1"/>
  <c r="D446" i="1"/>
  <c r="A446" i="1"/>
  <c r="G445" i="1"/>
  <c r="I445" i="1" s="1"/>
  <c r="E445" i="1"/>
  <c r="D445" i="1"/>
  <c r="A445" i="1"/>
  <c r="I444" i="1"/>
  <c r="H444" i="1"/>
  <c r="G444" i="1"/>
  <c r="E444" i="1"/>
  <c r="D444" i="1"/>
  <c r="A444" i="1"/>
  <c r="G443" i="1"/>
  <c r="I443" i="1" s="1"/>
  <c r="E443" i="1"/>
  <c r="H443" i="1" s="1"/>
  <c r="A443" i="1"/>
  <c r="E442" i="1"/>
  <c r="A442" i="1"/>
  <c r="G441" i="1"/>
  <c r="I441" i="1" s="1"/>
  <c r="E441" i="1"/>
  <c r="H441" i="1" s="1"/>
  <c r="A441" i="1"/>
  <c r="E440" i="1"/>
  <c r="A440" i="1"/>
  <c r="G439" i="1"/>
  <c r="I439" i="1" s="1"/>
  <c r="E439" i="1"/>
  <c r="H439" i="1" s="1"/>
  <c r="A439" i="1"/>
  <c r="E438" i="1"/>
  <c r="E437" i="1" s="1"/>
  <c r="A438" i="1"/>
  <c r="A437" i="1"/>
  <c r="A436" i="1"/>
  <c r="I435" i="1"/>
  <c r="H435" i="1"/>
  <c r="A435" i="1"/>
  <c r="G434" i="1"/>
  <c r="I434" i="1" s="1"/>
  <c r="E434" i="1"/>
  <c r="D434" i="1"/>
  <c r="A434" i="1"/>
  <c r="E433" i="1"/>
  <c r="D433" i="1"/>
  <c r="A433" i="1"/>
  <c r="E432" i="1"/>
  <c r="D432" i="1"/>
  <c r="A432" i="1"/>
  <c r="G431" i="1"/>
  <c r="I431" i="1" s="1"/>
  <c r="E431" i="1"/>
  <c r="D431" i="1"/>
  <c r="A431" i="1"/>
  <c r="E430" i="1"/>
  <c r="G430" i="1" s="1"/>
  <c r="D430" i="1"/>
  <c r="A430" i="1"/>
  <c r="E429" i="1"/>
  <c r="A429" i="1"/>
  <c r="E428" i="1"/>
  <c r="A428" i="1"/>
  <c r="E427" i="1"/>
  <c r="A427" i="1"/>
  <c r="E426" i="1"/>
  <c r="A426" i="1"/>
  <c r="E425" i="1"/>
  <c r="A425" i="1"/>
  <c r="E424" i="1"/>
  <c r="E423" i="1" s="1"/>
  <c r="A424" i="1"/>
  <c r="A423" i="1"/>
  <c r="A422" i="1"/>
  <c r="I421" i="1"/>
  <c r="H421" i="1"/>
  <c r="A421" i="1"/>
  <c r="E420" i="1"/>
  <c r="D420" i="1"/>
  <c r="A420" i="1"/>
  <c r="G419" i="1"/>
  <c r="I419" i="1" s="1"/>
  <c r="E419" i="1"/>
  <c r="D419" i="1"/>
  <c r="A419" i="1"/>
  <c r="E418" i="1"/>
  <c r="G418" i="1" s="1"/>
  <c r="D418" i="1"/>
  <c r="A418" i="1"/>
  <c r="E417" i="1"/>
  <c r="D417" i="1"/>
  <c r="A417" i="1"/>
  <c r="G416" i="1"/>
  <c r="I416" i="1" s="1"/>
  <c r="E416" i="1"/>
  <c r="D416" i="1"/>
  <c r="A416" i="1"/>
  <c r="E415" i="1"/>
  <c r="G415" i="1" s="1"/>
  <c r="A415" i="1"/>
  <c r="E414" i="1"/>
  <c r="A414" i="1"/>
  <c r="E413" i="1"/>
  <c r="G413" i="1" s="1"/>
  <c r="A413" i="1"/>
  <c r="E412" i="1"/>
  <c r="A412" i="1"/>
  <c r="E411" i="1"/>
  <c r="G411" i="1" s="1"/>
  <c r="A411" i="1"/>
  <c r="E410" i="1"/>
  <c r="E409" i="1" s="1"/>
  <c r="A410" i="1"/>
  <c r="A409" i="1"/>
  <c r="A408" i="1"/>
  <c r="A407" i="1"/>
  <c r="H406" i="1"/>
  <c r="E406" i="1"/>
  <c r="A406" i="1"/>
  <c r="H405" i="1"/>
  <c r="E405" i="1"/>
  <c r="A405" i="1"/>
  <c r="H404" i="1"/>
  <c r="E404" i="1"/>
  <c r="A404" i="1"/>
  <c r="H403" i="1"/>
  <c r="H402" i="1"/>
  <c r="E402" i="1"/>
  <c r="A402" i="1"/>
  <c r="H401" i="1"/>
  <c r="E401" i="1"/>
  <c r="A401" i="1"/>
  <c r="H400" i="1"/>
  <c r="E400" i="1"/>
  <c r="A400" i="1"/>
  <c r="H399" i="1"/>
  <c r="E399" i="1"/>
  <c r="A399" i="1"/>
  <c r="H398" i="1"/>
  <c r="E398" i="1"/>
  <c r="A398" i="1"/>
  <c r="H397" i="1"/>
  <c r="E397" i="1"/>
  <c r="A397" i="1"/>
  <c r="H396" i="1"/>
  <c r="E396" i="1"/>
  <c r="A396" i="1"/>
  <c r="H395" i="1"/>
  <c r="E395" i="1"/>
  <c r="A395" i="1"/>
  <c r="H394" i="1"/>
  <c r="E394" i="1"/>
  <c r="A394" i="1"/>
  <c r="H393" i="1"/>
  <c r="E393" i="1"/>
  <c r="E462" i="1" s="1"/>
  <c r="A393" i="1"/>
  <c r="H392" i="1"/>
  <c r="G392" i="1"/>
  <c r="E392" i="1"/>
  <c r="E461" i="1" s="1"/>
  <c r="A392" i="1"/>
  <c r="H391" i="1"/>
  <c r="E391" i="1"/>
  <c r="E460" i="1" s="1"/>
  <c r="A391" i="1"/>
  <c r="H390" i="1"/>
  <c r="G390" i="1"/>
  <c r="E390" i="1"/>
  <c r="E459" i="1" s="1"/>
  <c r="A390" i="1"/>
  <c r="G389" i="1"/>
  <c r="B389" i="1"/>
  <c r="B462" i="1" s="1"/>
  <c r="A389" i="1"/>
  <c r="A387" i="1"/>
  <c r="I386" i="1"/>
  <c r="H386" i="1"/>
  <c r="A386" i="1"/>
  <c r="D385" i="1"/>
  <c r="A385" i="1"/>
  <c r="D384" i="1"/>
  <c r="A384" i="1"/>
  <c r="D383" i="1"/>
  <c r="A383" i="1"/>
  <c r="D382" i="1"/>
  <c r="A382" i="1"/>
  <c r="I381" i="1"/>
  <c r="G381" i="1"/>
  <c r="E381" i="1"/>
  <c r="H381" i="1" s="1"/>
  <c r="D381" i="1"/>
  <c r="A381" i="1"/>
  <c r="E380" i="1"/>
  <c r="A380" i="1"/>
  <c r="E379" i="1"/>
  <c r="A379" i="1"/>
  <c r="E378" i="1"/>
  <c r="A378" i="1"/>
  <c r="E377" i="1"/>
  <c r="A377" i="1"/>
  <c r="E376" i="1"/>
  <c r="A376" i="1"/>
  <c r="E375" i="1"/>
  <c r="A375" i="1"/>
  <c r="A374" i="1"/>
  <c r="A373" i="1"/>
  <c r="I372" i="1"/>
  <c r="H372" i="1"/>
  <c r="A372" i="1"/>
  <c r="E371" i="1"/>
  <c r="G371" i="1" s="1"/>
  <c r="D371" i="1"/>
  <c r="A371" i="1"/>
  <c r="E370" i="1"/>
  <c r="D370" i="1"/>
  <c r="A370" i="1"/>
  <c r="E369" i="1"/>
  <c r="D369" i="1"/>
  <c r="A369" i="1"/>
  <c r="G368" i="1"/>
  <c r="I368" i="1" s="1"/>
  <c r="E368" i="1"/>
  <c r="D368" i="1"/>
  <c r="A368" i="1"/>
  <c r="E367" i="1"/>
  <c r="G367" i="1" s="1"/>
  <c r="D367" i="1"/>
  <c r="A367" i="1"/>
  <c r="E366" i="1"/>
  <c r="E360" i="1" s="1"/>
  <c r="A366" i="1"/>
  <c r="E365" i="1"/>
  <c r="A365" i="1"/>
  <c r="E364" i="1"/>
  <c r="A364" i="1"/>
  <c r="E363" i="1"/>
  <c r="A363" i="1"/>
  <c r="E362" i="1"/>
  <c r="A362" i="1"/>
  <c r="E361" i="1"/>
  <c r="A361" i="1"/>
  <c r="A360" i="1"/>
  <c r="A359" i="1"/>
  <c r="I358" i="1"/>
  <c r="H358" i="1"/>
  <c r="A358" i="1"/>
  <c r="G357" i="1"/>
  <c r="I357" i="1" s="1"/>
  <c r="E357" i="1"/>
  <c r="D357" i="1"/>
  <c r="A357" i="1"/>
  <c r="E356" i="1"/>
  <c r="D356" i="1"/>
  <c r="A356" i="1"/>
  <c r="E355" i="1"/>
  <c r="D355" i="1"/>
  <c r="A355" i="1"/>
  <c r="G354" i="1"/>
  <c r="I354" i="1" s="1"/>
  <c r="E354" i="1"/>
  <c r="D354" i="1"/>
  <c r="A354" i="1"/>
  <c r="E353" i="1"/>
  <c r="G353" i="1" s="1"/>
  <c r="D353" i="1"/>
  <c r="A353" i="1"/>
  <c r="E352" i="1"/>
  <c r="A352" i="1"/>
  <c r="E351" i="1"/>
  <c r="A351" i="1"/>
  <c r="E350" i="1"/>
  <c r="A350" i="1"/>
  <c r="E349" i="1"/>
  <c r="A349" i="1"/>
  <c r="E348" i="1"/>
  <c r="A348" i="1"/>
  <c r="E347" i="1"/>
  <c r="E346" i="1" s="1"/>
  <c r="A347" i="1"/>
  <c r="B346" i="1"/>
  <c r="A346" i="1"/>
  <c r="B345" i="1"/>
  <c r="A345" i="1"/>
  <c r="I344" i="1"/>
  <c r="H344" i="1"/>
  <c r="A344" i="1"/>
  <c r="E343" i="1"/>
  <c r="D343" i="1"/>
  <c r="A343" i="1"/>
  <c r="G342" i="1"/>
  <c r="I342" i="1" s="1"/>
  <c r="E342" i="1"/>
  <c r="D342" i="1"/>
  <c r="B342" i="1"/>
  <c r="A342" i="1"/>
  <c r="E341" i="1"/>
  <c r="G341" i="1" s="1"/>
  <c r="D341" i="1"/>
  <c r="A341" i="1"/>
  <c r="E340" i="1"/>
  <c r="D340" i="1"/>
  <c r="A340" i="1"/>
  <c r="G339" i="1"/>
  <c r="I339" i="1" s="1"/>
  <c r="E339" i="1"/>
  <c r="D339" i="1"/>
  <c r="B339" i="1"/>
  <c r="A339" i="1"/>
  <c r="E338" i="1"/>
  <c r="G338" i="1" s="1"/>
  <c r="A338" i="1"/>
  <c r="E337" i="1"/>
  <c r="B337" i="1"/>
  <c r="A337" i="1"/>
  <c r="E336" i="1"/>
  <c r="G336" i="1" s="1"/>
  <c r="A336" i="1"/>
  <c r="E335" i="1"/>
  <c r="B335" i="1"/>
  <c r="A335" i="1"/>
  <c r="E334" i="1"/>
  <c r="G334" i="1" s="1"/>
  <c r="A334" i="1"/>
  <c r="E333" i="1"/>
  <c r="E332" i="1" s="1"/>
  <c r="B333" i="1"/>
  <c r="A333" i="1"/>
  <c r="A332" i="1"/>
  <c r="B331" i="1"/>
  <c r="A331" i="1"/>
  <c r="A330" i="1"/>
  <c r="H329" i="1"/>
  <c r="E329" i="1"/>
  <c r="A329" i="1"/>
  <c r="H328" i="1"/>
  <c r="E328" i="1"/>
  <c r="A328" i="1"/>
  <c r="H327" i="1"/>
  <c r="E327" i="1"/>
  <c r="A327" i="1"/>
  <c r="H326" i="1"/>
  <c r="H325" i="1"/>
  <c r="E325" i="1"/>
  <c r="A325" i="1"/>
  <c r="H324" i="1"/>
  <c r="E324" i="1"/>
  <c r="A324" i="1"/>
  <c r="H323" i="1"/>
  <c r="E323" i="1"/>
  <c r="B323" i="1"/>
  <c r="A323" i="1"/>
  <c r="H322" i="1"/>
  <c r="E322" i="1"/>
  <c r="A322" i="1"/>
  <c r="H321" i="1"/>
  <c r="E321" i="1"/>
  <c r="A321" i="1"/>
  <c r="H320" i="1"/>
  <c r="E320" i="1"/>
  <c r="B320" i="1"/>
  <c r="A320" i="1"/>
  <c r="H319" i="1"/>
  <c r="E319" i="1"/>
  <c r="A319" i="1"/>
  <c r="H318" i="1"/>
  <c r="E318" i="1"/>
  <c r="A318" i="1"/>
  <c r="H317" i="1"/>
  <c r="E317" i="1"/>
  <c r="B317" i="1"/>
  <c r="A317" i="1"/>
  <c r="H316" i="1"/>
  <c r="E316" i="1"/>
  <c r="E385" i="1" s="1"/>
  <c r="A316" i="1"/>
  <c r="H315" i="1"/>
  <c r="G315" i="1"/>
  <c r="E315" i="1"/>
  <c r="E384" i="1" s="1"/>
  <c r="A315" i="1"/>
  <c r="H314" i="1"/>
  <c r="E314" i="1"/>
  <c r="E383" i="1" s="1"/>
  <c r="A314" i="1"/>
  <c r="H313" i="1"/>
  <c r="G313" i="1"/>
  <c r="E313" i="1"/>
  <c r="E382" i="1" s="1"/>
  <c r="B313" i="1"/>
  <c r="B326" i="1" s="1"/>
  <c r="A313" i="1"/>
  <c r="G312" i="1"/>
  <c r="B312" i="1"/>
  <c r="B385" i="1" s="1"/>
  <c r="A312" i="1"/>
  <c r="A310" i="1"/>
  <c r="I309" i="1"/>
  <c r="H309" i="1"/>
  <c r="A309" i="1"/>
  <c r="D308" i="1"/>
  <c r="A308" i="1"/>
  <c r="D307" i="1"/>
  <c r="A307" i="1"/>
  <c r="D306" i="1"/>
  <c r="A306" i="1"/>
  <c r="D305" i="1"/>
  <c r="A305" i="1"/>
  <c r="I304" i="1"/>
  <c r="G304" i="1"/>
  <c r="E304" i="1"/>
  <c r="H304" i="1" s="1"/>
  <c r="D304" i="1"/>
  <c r="A304" i="1"/>
  <c r="E303" i="1"/>
  <c r="A303" i="1"/>
  <c r="E302" i="1"/>
  <c r="A302" i="1"/>
  <c r="E301" i="1"/>
  <c r="A301" i="1"/>
  <c r="E300" i="1"/>
  <c r="A300" i="1"/>
  <c r="E299" i="1"/>
  <c r="A299" i="1"/>
  <c r="E298" i="1"/>
  <c r="A298" i="1"/>
  <c r="E297" i="1"/>
  <c r="E296" i="1" s="1"/>
  <c r="A297" i="1"/>
  <c r="A296" i="1"/>
  <c r="I295" i="1"/>
  <c r="H295" i="1"/>
  <c r="A295" i="1"/>
  <c r="E294" i="1"/>
  <c r="G294" i="1" s="1"/>
  <c r="D294" i="1"/>
  <c r="A294" i="1"/>
  <c r="E293" i="1"/>
  <c r="D293" i="1"/>
  <c r="A293" i="1"/>
  <c r="E292" i="1"/>
  <c r="D292" i="1"/>
  <c r="A292" i="1"/>
  <c r="G291" i="1"/>
  <c r="I291" i="1" s="1"/>
  <c r="E291" i="1"/>
  <c r="D291" i="1"/>
  <c r="A291" i="1"/>
  <c r="I290" i="1"/>
  <c r="H290" i="1"/>
  <c r="G290" i="1"/>
  <c r="E290" i="1"/>
  <c r="D290" i="1"/>
  <c r="A290" i="1"/>
  <c r="I289" i="1"/>
  <c r="G289" i="1"/>
  <c r="E289" i="1"/>
  <c r="H289" i="1" s="1"/>
  <c r="A289" i="1"/>
  <c r="E288" i="1"/>
  <c r="A288" i="1"/>
  <c r="I287" i="1"/>
  <c r="G287" i="1"/>
  <c r="E287" i="1"/>
  <c r="H287" i="1" s="1"/>
  <c r="A287" i="1"/>
  <c r="E286" i="1"/>
  <c r="A286" i="1"/>
  <c r="E285" i="1"/>
  <c r="A285" i="1"/>
  <c r="E284" i="1"/>
  <c r="E283" i="1" s="1"/>
  <c r="A284" i="1"/>
  <c r="A283" i="1"/>
  <c r="A282" i="1"/>
  <c r="I281" i="1"/>
  <c r="H281" i="1"/>
  <c r="A281" i="1"/>
  <c r="G280" i="1"/>
  <c r="I280" i="1" s="1"/>
  <c r="E280" i="1"/>
  <c r="D280" i="1"/>
  <c r="A280" i="1"/>
  <c r="E279" i="1"/>
  <c r="D279" i="1"/>
  <c r="A279" i="1"/>
  <c r="E278" i="1"/>
  <c r="D278" i="1"/>
  <c r="A278" i="1"/>
  <c r="G277" i="1"/>
  <c r="I277" i="1" s="1"/>
  <c r="E277" i="1"/>
  <c r="D277" i="1"/>
  <c r="A277" i="1"/>
  <c r="E276" i="1"/>
  <c r="G276" i="1" s="1"/>
  <c r="D276" i="1"/>
  <c r="A276" i="1"/>
  <c r="E275" i="1"/>
  <c r="A275" i="1"/>
  <c r="E274" i="1"/>
  <c r="A274" i="1"/>
  <c r="E273" i="1"/>
  <c r="A273" i="1"/>
  <c r="E272" i="1"/>
  <c r="A272" i="1"/>
  <c r="E271" i="1"/>
  <c r="A271" i="1"/>
  <c r="E270" i="1"/>
  <c r="E269" i="1" s="1"/>
  <c r="A270" i="1"/>
  <c r="A269" i="1"/>
  <c r="B268" i="1"/>
  <c r="A268" i="1"/>
  <c r="I267" i="1"/>
  <c r="H267" i="1"/>
  <c r="A267" i="1"/>
  <c r="E266" i="1"/>
  <c r="D266" i="1"/>
  <c r="A266" i="1"/>
  <c r="G265" i="1"/>
  <c r="I265" i="1" s="1"/>
  <c r="E265" i="1"/>
  <c r="D265" i="1"/>
  <c r="A265" i="1"/>
  <c r="E264" i="1"/>
  <c r="G264" i="1" s="1"/>
  <c r="D264" i="1"/>
  <c r="A264" i="1"/>
  <c r="E263" i="1"/>
  <c r="D263" i="1"/>
  <c r="A263" i="1"/>
  <c r="G262" i="1"/>
  <c r="I262" i="1" s="1"/>
  <c r="E262" i="1"/>
  <c r="D262" i="1"/>
  <c r="B262" i="1"/>
  <c r="A262" i="1"/>
  <c r="E261" i="1"/>
  <c r="G261" i="1" s="1"/>
  <c r="A261" i="1"/>
  <c r="E260" i="1"/>
  <c r="B260" i="1"/>
  <c r="A260" i="1"/>
  <c r="E259" i="1"/>
  <c r="G259" i="1" s="1"/>
  <c r="A259" i="1"/>
  <c r="E258" i="1"/>
  <c r="B258" i="1"/>
  <c r="A258" i="1"/>
  <c r="E257" i="1"/>
  <c r="G257" i="1" s="1"/>
  <c r="A257" i="1"/>
  <c r="E256" i="1"/>
  <c r="E255" i="1" s="1"/>
  <c r="B256" i="1"/>
  <c r="A256" i="1"/>
  <c r="A255" i="1"/>
  <c r="B254" i="1"/>
  <c r="A254" i="1"/>
  <c r="A253" i="1"/>
  <c r="H252" i="1"/>
  <c r="E252" i="1"/>
  <c r="A252" i="1"/>
  <c r="H251" i="1"/>
  <c r="E251" i="1"/>
  <c r="A251" i="1"/>
  <c r="H250" i="1"/>
  <c r="E250" i="1"/>
  <c r="A250" i="1"/>
  <c r="H249" i="1"/>
  <c r="H248" i="1"/>
  <c r="E248" i="1"/>
  <c r="A248" i="1"/>
  <c r="H247" i="1"/>
  <c r="E247" i="1"/>
  <c r="A247" i="1"/>
  <c r="H246" i="1"/>
  <c r="E246" i="1"/>
  <c r="B246" i="1"/>
  <c r="A246" i="1"/>
  <c r="H245" i="1"/>
  <c r="E245" i="1"/>
  <c r="A245" i="1"/>
  <c r="H244" i="1"/>
  <c r="E244" i="1"/>
  <c r="A244" i="1"/>
  <c r="H243" i="1"/>
  <c r="E243" i="1"/>
  <c r="B243" i="1"/>
  <c r="A243" i="1"/>
  <c r="H242" i="1"/>
  <c r="E242" i="1"/>
  <c r="A242" i="1"/>
  <c r="H241" i="1"/>
  <c r="E241" i="1"/>
  <c r="A241" i="1"/>
  <c r="H240" i="1"/>
  <c r="E240" i="1"/>
  <c r="B240" i="1"/>
  <c r="A240" i="1"/>
  <c r="H239" i="1"/>
  <c r="E239" i="1"/>
  <c r="E308" i="1" s="1"/>
  <c r="A239" i="1"/>
  <c r="H238" i="1"/>
  <c r="G238" i="1"/>
  <c r="E238" i="1"/>
  <c r="E307" i="1" s="1"/>
  <c r="A238" i="1"/>
  <c r="H237" i="1"/>
  <c r="E237" i="1"/>
  <c r="E306" i="1" s="1"/>
  <c r="A237" i="1"/>
  <c r="H236" i="1"/>
  <c r="G236" i="1"/>
  <c r="E236" i="1"/>
  <c r="E305" i="1" s="1"/>
  <c r="B236" i="1"/>
  <c r="B249" i="1" s="1"/>
  <c r="A236" i="1"/>
  <c r="G235" i="1"/>
  <c r="B235" i="1"/>
  <c r="B308" i="1" s="1"/>
  <c r="A235" i="1"/>
  <c r="A233" i="1"/>
  <c r="I232" i="1"/>
  <c r="H232" i="1"/>
  <c r="A232" i="1"/>
  <c r="D231" i="1"/>
  <c r="A231" i="1"/>
  <c r="D230" i="1"/>
  <c r="A230" i="1"/>
  <c r="D229" i="1"/>
  <c r="A229" i="1"/>
  <c r="D228" i="1"/>
  <c r="A228" i="1"/>
  <c r="E227" i="1"/>
  <c r="D227" i="1"/>
  <c r="A227" i="1"/>
  <c r="E226" i="1"/>
  <c r="A226" i="1"/>
  <c r="E225" i="1"/>
  <c r="A225" i="1"/>
  <c r="E224" i="1"/>
  <c r="A224" i="1"/>
  <c r="E223" i="1"/>
  <c r="A223" i="1"/>
  <c r="E222" i="1"/>
  <c r="A222" i="1"/>
  <c r="E221" i="1"/>
  <c r="A221" i="1"/>
  <c r="E220" i="1"/>
  <c r="E219" i="1" s="1"/>
  <c r="A220" i="1"/>
  <c r="A219" i="1"/>
  <c r="I218" i="1"/>
  <c r="H218" i="1"/>
  <c r="A218" i="1"/>
  <c r="E217" i="1"/>
  <c r="G217" i="1" s="1"/>
  <c r="D217" i="1"/>
  <c r="A217" i="1"/>
  <c r="E216" i="1"/>
  <c r="D216" i="1"/>
  <c r="A216" i="1"/>
  <c r="E215" i="1"/>
  <c r="D215" i="1"/>
  <c r="A215" i="1"/>
  <c r="G214" i="1"/>
  <c r="I214" i="1" s="1"/>
  <c r="E214" i="1"/>
  <c r="D214" i="1"/>
  <c r="A214" i="1"/>
  <c r="I213" i="1"/>
  <c r="H213" i="1"/>
  <c r="G213" i="1"/>
  <c r="E213" i="1"/>
  <c r="D213" i="1"/>
  <c r="A213" i="1"/>
  <c r="I212" i="1"/>
  <c r="G212" i="1"/>
  <c r="E212" i="1"/>
  <c r="H212" i="1" s="1"/>
  <c r="A212" i="1"/>
  <c r="E211" i="1"/>
  <c r="A211" i="1"/>
  <c r="I210" i="1"/>
  <c r="G210" i="1"/>
  <c r="E210" i="1"/>
  <c r="H210" i="1" s="1"/>
  <c r="A210" i="1"/>
  <c r="E209" i="1"/>
  <c r="A209" i="1"/>
  <c r="E208" i="1"/>
  <c r="A208" i="1"/>
  <c r="E207" i="1"/>
  <c r="A207" i="1"/>
  <c r="E206" i="1"/>
  <c r="E205" i="1" s="1"/>
  <c r="A206" i="1"/>
  <c r="A205" i="1"/>
  <c r="I204" i="1"/>
  <c r="H204" i="1"/>
  <c r="A204" i="1"/>
  <c r="G203" i="1"/>
  <c r="I203" i="1" s="1"/>
  <c r="E203" i="1"/>
  <c r="H203" i="1" s="1"/>
  <c r="D203" i="1"/>
  <c r="A203" i="1"/>
  <c r="E202" i="1"/>
  <c r="G202" i="1" s="1"/>
  <c r="D202" i="1"/>
  <c r="A202" i="1"/>
  <c r="E201" i="1"/>
  <c r="D201" i="1"/>
  <c r="A201" i="1"/>
  <c r="G200" i="1"/>
  <c r="I200" i="1" s="1"/>
  <c r="E200" i="1"/>
  <c r="D200" i="1"/>
  <c r="A200" i="1"/>
  <c r="E199" i="1"/>
  <c r="G199" i="1" s="1"/>
  <c r="D199" i="1"/>
  <c r="A199" i="1"/>
  <c r="E198" i="1"/>
  <c r="A198" i="1"/>
  <c r="E197" i="1"/>
  <c r="A197" i="1"/>
  <c r="E196" i="1"/>
  <c r="A196" i="1"/>
  <c r="E195" i="1"/>
  <c r="A195" i="1"/>
  <c r="E194" i="1"/>
  <c r="A194" i="1"/>
  <c r="E193" i="1"/>
  <c r="E192" i="1" s="1"/>
  <c r="A193" i="1"/>
  <c r="A192" i="1"/>
  <c r="B191" i="1"/>
  <c r="A191" i="1"/>
  <c r="I190" i="1"/>
  <c r="H190" i="1"/>
  <c r="A190" i="1"/>
  <c r="E189" i="1"/>
  <c r="D189" i="1"/>
  <c r="A189" i="1"/>
  <c r="G188" i="1"/>
  <c r="I188" i="1" s="1"/>
  <c r="E188" i="1"/>
  <c r="D188" i="1"/>
  <c r="A188" i="1"/>
  <c r="E187" i="1"/>
  <c r="G187" i="1" s="1"/>
  <c r="D187" i="1"/>
  <c r="A187" i="1"/>
  <c r="E186" i="1"/>
  <c r="D186" i="1"/>
  <c r="A186" i="1"/>
  <c r="G185" i="1"/>
  <c r="I185" i="1" s="1"/>
  <c r="E185" i="1"/>
  <c r="D185" i="1"/>
  <c r="B185" i="1"/>
  <c r="A185" i="1"/>
  <c r="E184" i="1"/>
  <c r="G184" i="1" s="1"/>
  <c r="A184" i="1"/>
  <c r="E183" i="1"/>
  <c r="B183" i="1"/>
  <c r="A183" i="1"/>
  <c r="E182" i="1"/>
  <c r="G182" i="1" s="1"/>
  <c r="A182" i="1"/>
  <c r="E181" i="1"/>
  <c r="B181" i="1"/>
  <c r="A181" i="1"/>
  <c r="E180" i="1"/>
  <c r="G180" i="1" s="1"/>
  <c r="A180" i="1"/>
  <c r="E179" i="1"/>
  <c r="E178" i="1" s="1"/>
  <c r="B179" i="1"/>
  <c r="A179" i="1"/>
  <c r="A178" i="1"/>
  <c r="B177" i="1"/>
  <c r="A177" i="1"/>
  <c r="A176" i="1"/>
  <c r="H175" i="1"/>
  <c r="E175" i="1"/>
  <c r="A175" i="1"/>
  <c r="H174" i="1"/>
  <c r="E174" i="1"/>
  <c r="A174" i="1"/>
  <c r="H173" i="1"/>
  <c r="E173" i="1"/>
  <c r="A173" i="1"/>
  <c r="H172" i="1"/>
  <c r="H171" i="1"/>
  <c r="E171" i="1"/>
  <c r="A171" i="1"/>
  <c r="H170" i="1"/>
  <c r="E170" i="1"/>
  <c r="A170" i="1"/>
  <c r="H169" i="1"/>
  <c r="E169" i="1"/>
  <c r="B169" i="1"/>
  <c r="A169" i="1"/>
  <c r="H168" i="1"/>
  <c r="E168" i="1"/>
  <c r="A168" i="1"/>
  <c r="H167" i="1"/>
  <c r="E167" i="1"/>
  <c r="A167" i="1"/>
  <c r="H166" i="1"/>
  <c r="E166" i="1"/>
  <c r="B166" i="1"/>
  <c r="A166" i="1"/>
  <c r="H165" i="1"/>
  <c r="E165" i="1"/>
  <c r="A165" i="1"/>
  <c r="H164" i="1"/>
  <c r="E164" i="1"/>
  <c r="A164" i="1"/>
  <c r="H163" i="1"/>
  <c r="E163" i="1"/>
  <c r="B163" i="1"/>
  <c r="A163" i="1"/>
  <c r="H162" i="1"/>
  <c r="E162" i="1"/>
  <c r="E231" i="1" s="1"/>
  <c r="A162" i="1"/>
  <c r="H161" i="1"/>
  <c r="G161" i="1"/>
  <c r="E161" i="1"/>
  <c r="E230" i="1" s="1"/>
  <c r="A161" i="1"/>
  <c r="H160" i="1"/>
  <c r="E160" i="1"/>
  <c r="E229" i="1" s="1"/>
  <c r="A160" i="1"/>
  <c r="H159" i="1"/>
  <c r="G159" i="1"/>
  <c r="E159" i="1"/>
  <c r="E228" i="1" s="1"/>
  <c r="A159" i="1"/>
  <c r="G158" i="1"/>
  <c r="B158" i="1"/>
  <c r="B231" i="1" s="1"/>
  <c r="A158" i="1"/>
  <c r="A156" i="1"/>
  <c r="I155" i="1"/>
  <c r="H155" i="1"/>
  <c r="A155" i="1"/>
  <c r="D154" i="1"/>
  <c r="A154" i="1"/>
  <c r="D153" i="1"/>
  <c r="A153" i="1"/>
  <c r="D152" i="1"/>
  <c r="A152" i="1"/>
  <c r="D151" i="1"/>
  <c r="A151" i="1"/>
  <c r="E150" i="1"/>
  <c r="D150" i="1"/>
  <c r="A150" i="1"/>
  <c r="E149" i="1"/>
  <c r="A149" i="1"/>
  <c r="E148" i="1"/>
  <c r="A148" i="1"/>
  <c r="E147" i="1"/>
  <c r="A147" i="1"/>
  <c r="E146" i="1"/>
  <c r="A146" i="1"/>
  <c r="E145" i="1"/>
  <c r="A145" i="1"/>
  <c r="E144" i="1"/>
  <c r="A144" i="1"/>
  <c r="E143" i="1"/>
  <c r="E142" i="1" s="1"/>
  <c r="A143" i="1"/>
  <c r="A142" i="1"/>
  <c r="I141" i="1"/>
  <c r="H141" i="1"/>
  <c r="A141" i="1"/>
  <c r="E140" i="1"/>
  <c r="G140" i="1" s="1"/>
  <c r="D140" i="1"/>
  <c r="A140" i="1"/>
  <c r="E139" i="1"/>
  <c r="D139" i="1"/>
  <c r="A139" i="1"/>
  <c r="E138" i="1"/>
  <c r="D138" i="1"/>
  <c r="A138" i="1"/>
  <c r="G137" i="1"/>
  <c r="I137" i="1" s="1"/>
  <c r="E137" i="1"/>
  <c r="D137" i="1"/>
  <c r="A137" i="1"/>
  <c r="E136" i="1"/>
  <c r="G136" i="1" s="1"/>
  <c r="D136" i="1"/>
  <c r="A136" i="1"/>
  <c r="I135" i="1"/>
  <c r="G135" i="1"/>
  <c r="E135" i="1"/>
  <c r="H135" i="1" s="1"/>
  <c r="A135" i="1"/>
  <c r="E134" i="1"/>
  <c r="A134" i="1"/>
  <c r="I133" i="1"/>
  <c r="G133" i="1"/>
  <c r="E133" i="1"/>
  <c r="H133" i="1" s="1"/>
  <c r="A133" i="1"/>
  <c r="E132" i="1"/>
  <c r="A132" i="1"/>
  <c r="E131" i="1"/>
  <c r="A131" i="1"/>
  <c r="E130" i="1"/>
  <c r="E129" i="1" s="1"/>
  <c r="A130" i="1"/>
  <c r="A129" i="1"/>
  <c r="A128" i="1"/>
  <c r="I127" i="1"/>
  <c r="H127" i="1"/>
  <c r="A127" i="1"/>
  <c r="G126" i="1"/>
  <c r="I126" i="1" s="1"/>
  <c r="E126" i="1"/>
  <c r="D126" i="1"/>
  <c r="A126" i="1"/>
  <c r="E125" i="1"/>
  <c r="G125" i="1" s="1"/>
  <c r="D125" i="1"/>
  <c r="A125" i="1"/>
  <c r="E124" i="1"/>
  <c r="D124" i="1"/>
  <c r="A124" i="1"/>
  <c r="G123" i="1"/>
  <c r="I123" i="1" s="1"/>
  <c r="E123" i="1"/>
  <c r="D123" i="1"/>
  <c r="A123" i="1"/>
  <c r="E122" i="1"/>
  <c r="G122" i="1" s="1"/>
  <c r="D122" i="1"/>
  <c r="A122" i="1"/>
  <c r="E121" i="1"/>
  <c r="A121" i="1"/>
  <c r="E120" i="1"/>
  <c r="A120" i="1"/>
  <c r="E119" i="1"/>
  <c r="A119" i="1"/>
  <c r="E118" i="1"/>
  <c r="A118" i="1"/>
  <c r="E117" i="1"/>
  <c r="A117" i="1"/>
  <c r="E116" i="1"/>
  <c r="E115" i="1" s="1"/>
  <c r="A116" i="1"/>
  <c r="B115" i="1"/>
  <c r="A115" i="1"/>
  <c r="B114" i="1"/>
  <c r="A114" i="1"/>
  <c r="I113" i="1"/>
  <c r="H113" i="1"/>
  <c r="A113" i="1"/>
  <c r="E112" i="1"/>
  <c r="D112" i="1"/>
  <c r="A112" i="1"/>
  <c r="G111" i="1"/>
  <c r="I111" i="1" s="1"/>
  <c r="E111" i="1"/>
  <c r="D111" i="1"/>
  <c r="B111" i="1"/>
  <c r="A111" i="1"/>
  <c r="E110" i="1"/>
  <c r="G110" i="1" s="1"/>
  <c r="D110" i="1"/>
  <c r="A110" i="1"/>
  <c r="E109" i="1"/>
  <c r="D109" i="1"/>
  <c r="A109" i="1"/>
  <c r="G108" i="1"/>
  <c r="I108" i="1" s="1"/>
  <c r="E108" i="1"/>
  <c r="D108" i="1"/>
  <c r="B108" i="1"/>
  <c r="A108" i="1"/>
  <c r="E107" i="1"/>
  <c r="G107" i="1" s="1"/>
  <c r="A107" i="1"/>
  <c r="E106" i="1"/>
  <c r="B106" i="1"/>
  <c r="A106" i="1"/>
  <c r="E105" i="1"/>
  <c r="G105" i="1" s="1"/>
  <c r="A105" i="1"/>
  <c r="E104" i="1"/>
  <c r="B104" i="1"/>
  <c r="A104" i="1"/>
  <c r="E103" i="1"/>
  <c r="G103" i="1" s="1"/>
  <c r="A103" i="1"/>
  <c r="E102" i="1"/>
  <c r="E101" i="1" s="1"/>
  <c r="B102" i="1"/>
  <c r="A102" i="1"/>
  <c r="A101" i="1"/>
  <c r="B100" i="1"/>
  <c r="A100" i="1"/>
  <c r="A99" i="1"/>
  <c r="H98" i="1"/>
  <c r="E98" i="1"/>
  <c r="A98" i="1"/>
  <c r="H97" i="1"/>
  <c r="E97" i="1"/>
  <c r="A97" i="1"/>
  <c r="H96" i="1"/>
  <c r="E96" i="1"/>
  <c r="A96" i="1"/>
  <c r="H95" i="1"/>
  <c r="H94" i="1"/>
  <c r="E94" i="1"/>
  <c r="A94" i="1"/>
  <c r="H93" i="1"/>
  <c r="E93" i="1"/>
  <c r="A93" i="1"/>
  <c r="H92" i="1"/>
  <c r="E92" i="1"/>
  <c r="B92" i="1"/>
  <c r="A92" i="1"/>
  <c r="H91" i="1"/>
  <c r="E91" i="1"/>
  <c r="A91" i="1"/>
  <c r="H90" i="1"/>
  <c r="E90" i="1"/>
  <c r="A90" i="1"/>
  <c r="H89" i="1"/>
  <c r="E89" i="1"/>
  <c r="B89" i="1"/>
  <c r="A89" i="1"/>
  <c r="H88" i="1"/>
  <c r="E88" i="1"/>
  <c r="A88" i="1"/>
  <c r="H87" i="1"/>
  <c r="E87" i="1"/>
  <c r="A87" i="1"/>
  <c r="H86" i="1"/>
  <c r="E86" i="1"/>
  <c r="B86" i="1"/>
  <c r="A86" i="1"/>
  <c r="H85" i="1"/>
  <c r="E85" i="1"/>
  <c r="E154" i="1" s="1"/>
  <c r="A85" i="1"/>
  <c r="H84" i="1"/>
  <c r="G84" i="1"/>
  <c r="E84" i="1"/>
  <c r="E153" i="1" s="1"/>
  <c r="A84" i="1"/>
  <c r="H83" i="1"/>
  <c r="E83" i="1"/>
  <c r="E152" i="1" s="1"/>
  <c r="A83" i="1"/>
  <c r="H82" i="1"/>
  <c r="G82" i="1"/>
  <c r="E82" i="1"/>
  <c r="E151" i="1" s="1"/>
  <c r="B82" i="1"/>
  <c r="B95" i="1" s="1"/>
  <c r="A82" i="1"/>
  <c r="G81" i="1"/>
  <c r="B81" i="1"/>
  <c r="B154" i="1" s="1"/>
  <c r="A81" i="1"/>
  <c r="E25" i="1"/>
  <c r="I1496" i="1" l="1"/>
  <c r="H1496" i="1"/>
  <c r="H1531" i="1"/>
  <c r="E1486" i="1"/>
  <c r="E1514" i="1"/>
  <c r="H1520" i="1"/>
  <c r="I1526" i="1"/>
  <c r="H1526" i="1"/>
  <c r="E1500" i="1"/>
  <c r="I1489" i="1"/>
  <c r="H1489" i="1"/>
  <c r="I1508" i="1"/>
  <c r="H1508" i="1"/>
  <c r="H1503" i="1"/>
  <c r="H1534" i="1"/>
  <c r="I1491" i="1"/>
  <c r="H1491" i="1"/>
  <c r="G1538" i="1"/>
  <c r="I1538" i="1" s="1"/>
  <c r="H1537" i="1"/>
  <c r="G1537" i="1"/>
  <c r="I1537" i="1" s="1"/>
  <c r="H1492" i="1"/>
  <c r="H1495" i="1"/>
  <c r="G1540" i="1"/>
  <c r="I1540" i="1" s="1"/>
  <c r="G1539" i="1"/>
  <c r="I1539" i="1" s="1"/>
  <c r="H1536" i="1"/>
  <c r="H1497" i="1"/>
  <c r="H1509" i="1"/>
  <c r="B1513" i="1"/>
  <c r="B1469" i="1"/>
  <c r="A1481" i="1"/>
  <c r="B1484" i="1"/>
  <c r="G1488" i="1"/>
  <c r="I1488" i="1" s="1"/>
  <c r="G1490" i="1"/>
  <c r="I1490" i="1" s="1"/>
  <c r="G1492" i="1"/>
  <c r="I1492" i="1" s="1"/>
  <c r="B1496" i="1"/>
  <c r="B1504" i="1"/>
  <c r="B1506" i="1"/>
  <c r="B1508" i="1"/>
  <c r="G1511" i="1"/>
  <c r="I1511" i="1" s="1"/>
  <c r="B1525" i="1"/>
  <c r="B1529" i="1"/>
  <c r="B1531" i="1"/>
  <c r="B1533" i="1"/>
  <c r="B1535" i="1"/>
  <c r="B1500" i="1"/>
  <c r="E1529" i="1"/>
  <c r="B1537" i="1"/>
  <c r="B1498" i="1"/>
  <c r="G1502" i="1"/>
  <c r="I1502" i="1" s="1"/>
  <c r="G1501" i="1" s="1"/>
  <c r="I1501" i="1" s="1"/>
  <c r="G1504" i="1"/>
  <c r="I1504" i="1" s="1"/>
  <c r="B1510" i="1"/>
  <c r="H1523" i="1"/>
  <c r="B1527" i="1"/>
  <c r="G1531" i="1"/>
  <c r="I1531" i="1" s="1"/>
  <c r="G1533" i="1"/>
  <c r="I1533" i="1" s="1"/>
  <c r="G1535" i="1"/>
  <c r="I1535" i="1" s="1"/>
  <c r="H1494" i="1"/>
  <c r="G1506" i="1"/>
  <c r="I1506" i="1" s="1"/>
  <c r="H1502" i="1"/>
  <c r="B1514" i="1"/>
  <c r="B1516" i="1"/>
  <c r="B1518" i="1"/>
  <c r="B1520" i="1"/>
  <c r="B1522" i="1"/>
  <c r="G1525" i="1"/>
  <c r="I1525" i="1" s="1"/>
  <c r="B1539" i="1"/>
  <c r="B1512" i="1"/>
  <c r="H1488" i="1"/>
  <c r="B1470" i="1"/>
  <c r="B1482" i="1"/>
  <c r="B1485" i="1"/>
  <c r="B1487" i="1"/>
  <c r="B1489" i="1"/>
  <c r="B1491" i="1"/>
  <c r="B1493" i="1"/>
  <c r="B1473" i="1"/>
  <c r="B1476" i="1"/>
  <c r="B1479" i="1"/>
  <c r="B1495" i="1"/>
  <c r="G1498" i="1"/>
  <c r="I1498" i="1" s="1"/>
  <c r="G1510" i="1"/>
  <c r="I1510" i="1" s="1"/>
  <c r="G1516" i="1"/>
  <c r="I1516" i="1" s="1"/>
  <c r="G1518" i="1"/>
  <c r="I1518" i="1" s="1"/>
  <c r="G1520" i="1"/>
  <c r="I1520" i="1" s="1"/>
  <c r="B1524" i="1"/>
  <c r="B1541" i="1"/>
  <c r="B1542" i="1" s="1"/>
  <c r="B1503" i="1"/>
  <c r="B1505" i="1"/>
  <c r="B1507" i="1"/>
  <c r="B1528" i="1"/>
  <c r="B1530" i="1"/>
  <c r="B1532" i="1"/>
  <c r="B1534" i="1"/>
  <c r="B1536" i="1"/>
  <c r="H1512" i="1"/>
  <c r="G1524" i="1"/>
  <c r="I1524" i="1" s="1"/>
  <c r="G1530" i="1"/>
  <c r="I1530" i="1" s="1"/>
  <c r="G1532" i="1"/>
  <c r="I1532" i="1" s="1"/>
  <c r="G1534" i="1"/>
  <c r="I1534" i="1" s="1"/>
  <c r="B1538" i="1"/>
  <c r="B1483" i="1"/>
  <c r="G1495" i="1"/>
  <c r="I1495" i="1" s="1"/>
  <c r="G1503" i="1"/>
  <c r="I1503" i="1" s="1"/>
  <c r="G1505" i="1"/>
  <c r="I1505" i="1" s="1"/>
  <c r="G1507" i="1"/>
  <c r="I1507" i="1" s="1"/>
  <c r="B1471" i="1"/>
  <c r="B1474" i="1"/>
  <c r="B1477" i="1"/>
  <c r="B1480" i="1"/>
  <c r="B1499" i="1"/>
  <c r="B1511" i="1"/>
  <c r="B1515" i="1"/>
  <c r="B1517" i="1"/>
  <c r="B1519" i="1"/>
  <c r="B1521" i="1"/>
  <c r="G1536" i="1"/>
  <c r="I1536" i="1" s="1"/>
  <c r="B1486" i="1"/>
  <c r="B1488" i="1"/>
  <c r="B1490" i="1"/>
  <c r="B1492" i="1"/>
  <c r="B1494" i="1"/>
  <c r="B1523" i="1"/>
  <c r="H1415" i="1"/>
  <c r="I1415" i="1"/>
  <c r="I1449" i="1"/>
  <c r="H1449" i="1"/>
  <c r="H1463" i="1"/>
  <c r="G1463" i="1"/>
  <c r="I1463" i="1" s="1"/>
  <c r="H1443" i="1"/>
  <c r="G1460" i="1"/>
  <c r="I1460" i="1" s="1"/>
  <c r="H1411" i="1"/>
  <c r="I1416" i="1"/>
  <c r="H1416" i="1"/>
  <c r="I1412" i="1"/>
  <c r="H1412" i="1"/>
  <c r="E1423" i="1"/>
  <c r="I1434" i="1"/>
  <c r="H1434" i="1"/>
  <c r="H1461" i="1"/>
  <c r="G1461" i="1"/>
  <c r="I1461" i="1" s="1"/>
  <c r="H1447" i="1"/>
  <c r="H1453" i="1"/>
  <c r="G1462" i="1"/>
  <c r="I1462" i="1" s="1"/>
  <c r="I1414" i="1"/>
  <c r="H1414" i="1"/>
  <c r="H1441" i="1"/>
  <c r="H1448" i="1"/>
  <c r="H1420" i="1"/>
  <c r="H1432" i="1"/>
  <c r="B1436" i="1"/>
  <c r="G1440" i="1"/>
  <c r="I1440" i="1" s="1"/>
  <c r="G1442" i="1"/>
  <c r="I1442" i="1" s="1"/>
  <c r="B1392" i="1"/>
  <c r="A1404" i="1"/>
  <c r="B1407" i="1"/>
  <c r="G1411" i="1"/>
  <c r="I1411" i="1" s="1"/>
  <c r="G1413" i="1"/>
  <c r="I1413" i="1" s="1"/>
  <c r="B1419" i="1"/>
  <c r="B1427" i="1"/>
  <c r="B1429" i="1"/>
  <c r="B1431" i="1"/>
  <c r="B1448" i="1"/>
  <c r="B1452" i="1"/>
  <c r="B1454" i="1"/>
  <c r="B1456" i="1"/>
  <c r="B1458" i="1"/>
  <c r="B1460" i="1"/>
  <c r="G1425" i="1"/>
  <c r="I1425" i="1" s="1"/>
  <c r="G1427" i="1"/>
  <c r="I1427" i="1" s="1"/>
  <c r="G1429" i="1"/>
  <c r="I1429" i="1" s="1"/>
  <c r="B1433" i="1"/>
  <c r="H1446" i="1"/>
  <c r="B1450" i="1"/>
  <c r="G1454" i="1"/>
  <c r="I1454" i="1" s="1"/>
  <c r="G1456" i="1"/>
  <c r="I1456" i="1" s="1"/>
  <c r="G1458" i="1"/>
  <c r="I1458" i="1" s="1"/>
  <c r="B1437" i="1"/>
  <c r="B1439" i="1"/>
  <c r="B1441" i="1"/>
  <c r="B1443" i="1"/>
  <c r="B1445" i="1"/>
  <c r="G1448" i="1"/>
  <c r="I1448" i="1" s="1"/>
  <c r="B1462" i="1"/>
  <c r="B1435" i="1"/>
  <c r="B1393" i="1"/>
  <c r="B1405" i="1"/>
  <c r="B1408" i="1"/>
  <c r="B1410" i="1"/>
  <c r="B1412" i="1"/>
  <c r="B1414" i="1"/>
  <c r="B1416" i="1"/>
  <c r="H1419" i="1"/>
  <c r="B1396" i="1"/>
  <c r="B1399" i="1"/>
  <c r="B1402" i="1"/>
  <c r="B1418" i="1"/>
  <c r="G1421" i="1"/>
  <c r="I1421" i="1" s="1"/>
  <c r="G1433" i="1"/>
  <c r="I1433" i="1" s="1"/>
  <c r="G1439" i="1"/>
  <c r="I1439" i="1" s="1"/>
  <c r="G1438" i="1" s="1"/>
  <c r="I1438" i="1" s="1"/>
  <c r="G1441" i="1"/>
  <c r="I1441" i="1" s="1"/>
  <c r="G1443" i="1"/>
  <c r="I1443" i="1" s="1"/>
  <c r="B1447" i="1"/>
  <c r="B1464" i="1"/>
  <c r="B1465" i="1" s="1"/>
  <c r="H1417" i="1"/>
  <c r="E1410" i="1"/>
  <c r="B1426" i="1"/>
  <c r="B1428" i="1"/>
  <c r="B1430" i="1"/>
  <c r="B1451" i="1"/>
  <c r="B1453" i="1"/>
  <c r="B1455" i="1"/>
  <c r="B1457" i="1"/>
  <c r="B1459" i="1"/>
  <c r="B1420" i="1"/>
  <c r="B1424" i="1"/>
  <c r="B1432" i="1"/>
  <c r="B1449" i="1"/>
  <c r="B1406" i="1"/>
  <c r="G1418" i="1"/>
  <c r="I1418" i="1" s="1"/>
  <c r="G1426" i="1"/>
  <c r="I1426" i="1" s="1"/>
  <c r="G1428" i="1"/>
  <c r="I1428" i="1" s="1"/>
  <c r="G1430" i="1"/>
  <c r="I1430" i="1" s="1"/>
  <c r="H1435" i="1"/>
  <c r="G1447" i="1"/>
  <c r="I1447" i="1" s="1"/>
  <c r="G1453" i="1"/>
  <c r="I1453" i="1" s="1"/>
  <c r="G1455" i="1"/>
  <c r="I1455" i="1" s="1"/>
  <c r="G1457" i="1"/>
  <c r="I1457" i="1" s="1"/>
  <c r="B1461" i="1"/>
  <c r="B1394" i="1"/>
  <c r="B1397" i="1"/>
  <c r="B1400" i="1"/>
  <c r="B1403" i="1"/>
  <c r="B1422" i="1"/>
  <c r="B1434" i="1"/>
  <c r="B1438" i="1"/>
  <c r="B1440" i="1"/>
  <c r="B1442" i="1"/>
  <c r="B1444" i="1"/>
  <c r="G1459" i="1"/>
  <c r="I1459" i="1" s="1"/>
  <c r="B1446" i="1"/>
  <c r="I1339" i="1"/>
  <c r="H1339" i="1"/>
  <c r="I1368" i="1"/>
  <c r="H1368" i="1"/>
  <c r="H1336" i="1"/>
  <c r="H1350" i="1"/>
  <c r="I1372" i="1"/>
  <c r="H1372" i="1"/>
  <c r="H1386" i="1"/>
  <c r="G1386" i="1"/>
  <c r="I1386" i="1" s="1"/>
  <c r="H1379" i="1"/>
  <c r="G1383" i="1"/>
  <c r="I1383" i="1" s="1"/>
  <c r="H1341" i="1"/>
  <c r="I1337" i="1"/>
  <c r="H1337" i="1"/>
  <c r="H1342" i="1"/>
  <c r="I1342" i="1"/>
  <c r="H1381" i="1"/>
  <c r="H1384" i="1"/>
  <c r="G1384" i="1"/>
  <c r="I1384" i="1" s="1"/>
  <c r="H1370" i="1"/>
  <c r="E1360" i="1"/>
  <c r="E1346" i="1"/>
  <c r="H1357" i="1"/>
  <c r="G1385" i="1"/>
  <c r="I1385" i="1" s="1"/>
  <c r="H1354" i="1"/>
  <c r="I1354" i="1"/>
  <c r="E1332" i="1"/>
  <c r="I1335" i="1"/>
  <c r="H1335" i="1"/>
  <c r="B1359" i="1"/>
  <c r="B1315" i="1"/>
  <c r="A1327" i="1"/>
  <c r="B1330" i="1"/>
  <c r="G1334" i="1"/>
  <c r="I1334" i="1" s="1"/>
  <c r="G1336" i="1"/>
  <c r="I1336" i="1" s="1"/>
  <c r="G1338" i="1"/>
  <c r="I1338" i="1" s="1"/>
  <c r="B1342" i="1"/>
  <c r="B1350" i="1"/>
  <c r="B1352" i="1"/>
  <c r="B1354" i="1"/>
  <c r="G1357" i="1"/>
  <c r="I1357" i="1" s="1"/>
  <c r="B1371" i="1"/>
  <c r="B1375" i="1"/>
  <c r="B1377" i="1"/>
  <c r="B1379" i="1"/>
  <c r="B1381" i="1"/>
  <c r="B1346" i="1"/>
  <c r="E1375" i="1"/>
  <c r="B1383" i="1"/>
  <c r="B1318" i="1"/>
  <c r="B1321" i="1"/>
  <c r="B1324" i="1"/>
  <c r="B1344" i="1"/>
  <c r="G1348" i="1"/>
  <c r="I1348" i="1" s="1"/>
  <c r="G1350" i="1"/>
  <c r="I1350" i="1" s="1"/>
  <c r="G1352" i="1"/>
  <c r="I1352" i="1" s="1"/>
  <c r="B1356" i="1"/>
  <c r="H1369" i="1"/>
  <c r="B1373" i="1"/>
  <c r="G1377" i="1"/>
  <c r="I1377" i="1" s="1"/>
  <c r="G1379" i="1"/>
  <c r="I1379" i="1" s="1"/>
  <c r="G1381" i="1"/>
  <c r="I1381" i="1" s="1"/>
  <c r="H1334" i="1"/>
  <c r="H1340" i="1"/>
  <c r="B1360" i="1"/>
  <c r="B1362" i="1"/>
  <c r="B1364" i="1"/>
  <c r="B1366" i="1"/>
  <c r="B1368" i="1"/>
  <c r="G1371" i="1"/>
  <c r="I1371" i="1" s="1"/>
  <c r="B1385" i="1"/>
  <c r="B1328" i="1"/>
  <c r="B1339" i="1"/>
  <c r="B1358" i="1"/>
  <c r="B1319" i="1"/>
  <c r="B1322" i="1"/>
  <c r="B1325" i="1"/>
  <c r="B1341" i="1"/>
  <c r="G1344" i="1"/>
  <c r="I1344" i="1" s="1"/>
  <c r="G1356" i="1"/>
  <c r="I1356" i="1" s="1"/>
  <c r="G1362" i="1"/>
  <c r="I1362" i="1" s="1"/>
  <c r="G1364" i="1"/>
  <c r="I1364" i="1" s="1"/>
  <c r="G1366" i="1"/>
  <c r="I1366" i="1" s="1"/>
  <c r="B1370" i="1"/>
  <c r="B1387" i="1"/>
  <c r="B1388" i="1" s="1"/>
  <c r="B1316" i="1"/>
  <c r="B1331" i="1"/>
  <c r="B1333" i="1"/>
  <c r="B1335" i="1"/>
  <c r="B1349" i="1"/>
  <c r="B1351" i="1"/>
  <c r="B1353" i="1"/>
  <c r="H1362" i="1"/>
  <c r="B1374" i="1"/>
  <c r="B1376" i="1"/>
  <c r="B1378" i="1"/>
  <c r="B1380" i="1"/>
  <c r="B1382" i="1"/>
  <c r="B1314" i="1"/>
  <c r="B1327" i="1" s="1"/>
  <c r="B1343" i="1"/>
  <c r="B1347" i="1"/>
  <c r="B1355" i="1"/>
  <c r="B1372" i="1"/>
  <c r="B1329" i="1"/>
  <c r="G1341" i="1"/>
  <c r="I1341" i="1" s="1"/>
  <c r="G1349" i="1"/>
  <c r="I1349" i="1" s="1"/>
  <c r="G1351" i="1"/>
  <c r="I1351" i="1" s="1"/>
  <c r="G1353" i="1"/>
  <c r="I1353" i="1" s="1"/>
  <c r="G1370" i="1"/>
  <c r="I1370" i="1" s="1"/>
  <c r="G1376" i="1"/>
  <c r="I1376" i="1" s="1"/>
  <c r="G1378" i="1"/>
  <c r="I1378" i="1" s="1"/>
  <c r="G1380" i="1"/>
  <c r="I1380" i="1" s="1"/>
  <c r="B1384" i="1"/>
  <c r="B1317" i="1"/>
  <c r="B1320" i="1"/>
  <c r="B1323" i="1"/>
  <c r="B1326" i="1"/>
  <c r="B1345" i="1"/>
  <c r="B1357" i="1"/>
  <c r="B1361" i="1"/>
  <c r="B1363" i="1"/>
  <c r="B1365" i="1"/>
  <c r="B1367" i="1"/>
  <c r="B1332" i="1"/>
  <c r="B1334" i="1"/>
  <c r="B1336" i="1"/>
  <c r="B1338" i="1"/>
  <c r="B1340" i="1"/>
  <c r="B1369" i="1"/>
  <c r="E1283" i="1"/>
  <c r="G1306" i="1"/>
  <c r="I1306" i="1" s="1"/>
  <c r="I1265" i="1"/>
  <c r="H1265" i="1"/>
  <c r="H1293" i="1"/>
  <c r="H1289" i="1"/>
  <c r="H1257" i="1"/>
  <c r="I1277" i="1"/>
  <c r="H1277" i="1"/>
  <c r="H1274" i="1"/>
  <c r="I1258" i="1"/>
  <c r="H1258" i="1"/>
  <c r="H1299" i="1"/>
  <c r="H1287" i="1"/>
  <c r="G1307" i="1"/>
  <c r="I1307" i="1" s="1"/>
  <c r="H1300" i="1"/>
  <c r="I1260" i="1"/>
  <c r="H1260" i="1"/>
  <c r="E1269" i="1"/>
  <c r="I1295" i="1"/>
  <c r="H1295" i="1"/>
  <c r="G1308" i="1"/>
  <c r="I1308" i="1" s="1"/>
  <c r="H1279" i="1"/>
  <c r="B1306" i="1"/>
  <c r="G1309" i="1"/>
  <c r="I1309" i="1" s="1"/>
  <c r="H1280" i="1"/>
  <c r="I1286" i="1"/>
  <c r="I1288" i="1"/>
  <c r="I1290" i="1"/>
  <c r="G1292" i="1"/>
  <c r="I1292" i="1" s="1"/>
  <c r="E1298" i="1"/>
  <c r="B1267" i="1"/>
  <c r="G1271" i="1"/>
  <c r="I1271" i="1" s="1"/>
  <c r="G1273" i="1"/>
  <c r="I1273" i="1" s="1"/>
  <c r="G1275" i="1"/>
  <c r="I1275" i="1" s="1"/>
  <c r="B1279" i="1"/>
  <c r="B1296" i="1"/>
  <c r="G1300" i="1"/>
  <c r="I1300" i="1" s="1"/>
  <c r="G1302" i="1"/>
  <c r="I1302" i="1" s="1"/>
  <c r="G1304" i="1"/>
  <c r="I1304" i="1" s="1"/>
  <c r="H1263" i="1"/>
  <c r="B1283" i="1"/>
  <c r="B1285" i="1"/>
  <c r="B1287" i="1"/>
  <c r="B1289" i="1"/>
  <c r="B1291" i="1"/>
  <c r="G1294" i="1"/>
  <c r="I1294" i="1" s="1"/>
  <c r="B1308" i="1"/>
  <c r="B1281" i="1"/>
  <c r="B1239" i="1"/>
  <c r="B1251" i="1"/>
  <c r="B1254" i="1"/>
  <c r="B1256" i="1"/>
  <c r="B1258" i="1"/>
  <c r="B1260" i="1"/>
  <c r="B1262" i="1"/>
  <c r="B1242" i="1"/>
  <c r="B1245" i="1"/>
  <c r="B1248" i="1"/>
  <c r="B1264" i="1"/>
  <c r="G1267" i="1"/>
  <c r="I1267" i="1" s="1"/>
  <c r="G1279" i="1"/>
  <c r="I1279" i="1" s="1"/>
  <c r="G1285" i="1"/>
  <c r="I1285" i="1" s="1"/>
  <c r="G1287" i="1"/>
  <c r="I1287" i="1" s="1"/>
  <c r="G1289" i="1"/>
  <c r="I1289" i="1" s="1"/>
  <c r="B1293" i="1"/>
  <c r="B1310" i="1"/>
  <c r="B1311" i="1" s="1"/>
  <c r="E1256" i="1"/>
  <c r="B1272" i="1"/>
  <c r="B1274" i="1"/>
  <c r="B1276" i="1"/>
  <c r="H1285" i="1"/>
  <c r="B1297" i="1"/>
  <c r="B1299" i="1"/>
  <c r="B1301" i="1"/>
  <c r="B1303" i="1"/>
  <c r="B1305" i="1"/>
  <c r="G1257" i="1"/>
  <c r="I1257" i="1" s="1"/>
  <c r="G1259" i="1"/>
  <c r="I1259" i="1" s="1"/>
  <c r="G1261" i="1"/>
  <c r="I1261" i="1" s="1"/>
  <c r="B1295" i="1"/>
  <c r="B1252" i="1"/>
  <c r="G1264" i="1"/>
  <c r="I1264" i="1" s="1"/>
  <c r="G1272" i="1"/>
  <c r="I1272" i="1" s="1"/>
  <c r="G1274" i="1"/>
  <c r="I1274" i="1" s="1"/>
  <c r="G1276" i="1"/>
  <c r="I1276" i="1" s="1"/>
  <c r="H1281" i="1"/>
  <c r="G1293" i="1"/>
  <c r="I1293" i="1" s="1"/>
  <c r="G1299" i="1"/>
  <c r="I1299" i="1" s="1"/>
  <c r="G1301" i="1"/>
  <c r="I1301" i="1" s="1"/>
  <c r="G1303" i="1"/>
  <c r="I1303" i="1" s="1"/>
  <c r="B1307" i="1"/>
  <c r="B1278" i="1"/>
  <c r="B1240" i="1"/>
  <c r="B1243" i="1"/>
  <c r="B1246" i="1"/>
  <c r="B1249" i="1"/>
  <c r="B1268" i="1"/>
  <c r="B1280" i="1"/>
  <c r="B1284" i="1"/>
  <c r="B1286" i="1"/>
  <c r="B1288" i="1"/>
  <c r="B1290" i="1"/>
  <c r="G1305" i="1"/>
  <c r="I1305" i="1" s="1"/>
  <c r="B1255" i="1"/>
  <c r="B1257" i="1"/>
  <c r="B1259" i="1"/>
  <c r="B1261" i="1"/>
  <c r="B1263" i="1"/>
  <c r="B1292" i="1"/>
  <c r="I1188" i="1"/>
  <c r="H1188" i="1"/>
  <c r="E1178" i="1"/>
  <c r="I1185" i="1"/>
  <c r="H1185" i="1"/>
  <c r="E1192" i="1"/>
  <c r="G1229" i="1"/>
  <c r="I1229" i="1" s="1"/>
  <c r="I1181" i="1"/>
  <c r="H1181" i="1"/>
  <c r="H1226" i="1"/>
  <c r="G1232" i="1"/>
  <c r="I1232" i="1" s="1"/>
  <c r="H1195" i="1"/>
  <c r="H1186" i="1"/>
  <c r="H1208" i="1"/>
  <c r="I1200" i="1"/>
  <c r="H1200" i="1"/>
  <c r="G1230" i="1"/>
  <c r="I1230" i="1" s="1"/>
  <c r="I1183" i="1"/>
  <c r="H1183" i="1"/>
  <c r="I1214" i="1"/>
  <c r="H1214" i="1"/>
  <c r="H1231" i="1"/>
  <c r="G1231" i="1"/>
  <c r="I1231" i="1" s="1"/>
  <c r="H1218" i="1"/>
  <c r="I1218" i="1"/>
  <c r="I1189" i="1"/>
  <c r="G1203" i="1"/>
  <c r="I1203" i="1" s="1"/>
  <c r="B1164" i="1"/>
  <c r="B1167" i="1"/>
  <c r="B1170" i="1"/>
  <c r="E1221" i="1"/>
  <c r="B1229" i="1"/>
  <c r="B1225" i="1"/>
  <c r="B1227" i="1"/>
  <c r="I1213" i="1"/>
  <c r="B1190" i="1"/>
  <c r="G1194" i="1"/>
  <c r="I1194" i="1" s="1"/>
  <c r="G1196" i="1"/>
  <c r="I1196" i="1" s="1"/>
  <c r="B1202" i="1"/>
  <c r="H1215" i="1"/>
  <c r="B1219" i="1"/>
  <c r="G1223" i="1"/>
  <c r="I1223" i="1" s="1"/>
  <c r="G1225" i="1"/>
  <c r="I1225" i="1" s="1"/>
  <c r="G1227" i="1"/>
  <c r="I1227" i="1" s="1"/>
  <c r="G1180" i="1"/>
  <c r="I1180" i="1" s="1"/>
  <c r="G1182" i="1"/>
  <c r="I1182" i="1" s="1"/>
  <c r="G1184" i="1"/>
  <c r="I1184" i="1" s="1"/>
  <c r="I1201" i="1"/>
  <c r="H1209" i="1"/>
  <c r="H1211" i="1"/>
  <c r="G1186" i="1"/>
  <c r="I1186" i="1" s="1"/>
  <c r="B1192" i="1"/>
  <c r="G1198" i="1"/>
  <c r="I1198" i="1" s="1"/>
  <c r="H1194" i="1"/>
  <c r="B1206" i="1"/>
  <c r="B1208" i="1"/>
  <c r="B1210" i="1"/>
  <c r="B1212" i="1"/>
  <c r="B1214" i="1"/>
  <c r="G1217" i="1"/>
  <c r="I1217" i="1" s="1"/>
  <c r="B1231" i="1"/>
  <c r="B1162" i="1"/>
  <c r="B1174" i="1"/>
  <c r="B1177" i="1"/>
  <c r="B1179" i="1"/>
  <c r="B1181" i="1"/>
  <c r="B1183" i="1"/>
  <c r="B1185" i="1"/>
  <c r="B1165" i="1"/>
  <c r="B1168" i="1"/>
  <c r="B1171" i="1"/>
  <c r="B1187" i="1"/>
  <c r="G1190" i="1"/>
  <c r="I1190" i="1" s="1"/>
  <c r="G1202" i="1"/>
  <c r="I1202" i="1" s="1"/>
  <c r="G1208" i="1"/>
  <c r="I1208" i="1" s="1"/>
  <c r="G1210" i="1"/>
  <c r="I1210" i="1" s="1"/>
  <c r="G1212" i="1"/>
  <c r="I1212" i="1" s="1"/>
  <c r="B1216" i="1"/>
  <c r="B1233" i="1"/>
  <c r="B1234" i="1" s="1"/>
  <c r="B1204" i="1"/>
  <c r="B1195" i="1"/>
  <c r="B1197" i="1"/>
  <c r="B1199" i="1"/>
  <c r="B1220" i="1"/>
  <c r="B1222" i="1"/>
  <c r="B1224" i="1"/>
  <c r="B1226" i="1"/>
  <c r="B1228" i="1"/>
  <c r="B1189" i="1"/>
  <c r="B1193" i="1"/>
  <c r="B1201" i="1"/>
  <c r="G1195" i="1"/>
  <c r="I1195" i="1" s="1"/>
  <c r="G1197" i="1"/>
  <c r="I1197" i="1" s="1"/>
  <c r="G1199" i="1"/>
  <c r="I1199" i="1" s="1"/>
  <c r="H1204" i="1"/>
  <c r="G1216" i="1"/>
  <c r="I1216" i="1" s="1"/>
  <c r="G1222" i="1"/>
  <c r="I1222" i="1" s="1"/>
  <c r="G1224" i="1"/>
  <c r="I1224" i="1" s="1"/>
  <c r="G1226" i="1"/>
  <c r="I1226" i="1" s="1"/>
  <c r="B1230" i="1"/>
  <c r="B1218" i="1"/>
  <c r="B1175" i="1"/>
  <c r="G1187" i="1"/>
  <c r="I1187" i="1" s="1"/>
  <c r="B1163" i="1"/>
  <c r="B1166" i="1"/>
  <c r="B1169" i="1"/>
  <c r="B1172" i="1"/>
  <c r="B1191" i="1"/>
  <c r="B1203" i="1"/>
  <c r="B1207" i="1"/>
  <c r="B1209" i="1"/>
  <c r="B1211" i="1"/>
  <c r="B1213" i="1"/>
  <c r="B1215" i="1"/>
  <c r="G1152" i="1"/>
  <c r="I1152" i="1" s="1"/>
  <c r="H1110" i="1"/>
  <c r="H1147" i="1"/>
  <c r="I1106" i="1"/>
  <c r="H1106" i="1"/>
  <c r="H1120" i="1"/>
  <c r="I1141" i="1"/>
  <c r="H1141" i="1"/>
  <c r="G1153" i="1"/>
  <c r="I1153" i="1" s="1"/>
  <c r="H1111" i="1"/>
  <c r="I1111" i="1"/>
  <c r="H1135" i="1"/>
  <c r="E1129" i="1"/>
  <c r="H1154" i="1"/>
  <c r="G1154" i="1"/>
  <c r="I1154" i="1" s="1"/>
  <c r="I1108" i="1"/>
  <c r="H1108" i="1"/>
  <c r="H1122" i="1"/>
  <c r="H1126" i="1"/>
  <c r="H1150" i="1"/>
  <c r="E1115" i="1"/>
  <c r="E1101" i="1"/>
  <c r="I1123" i="1"/>
  <c r="H1123" i="1"/>
  <c r="G1155" i="1"/>
  <c r="I1155" i="1" s="1"/>
  <c r="I1104" i="1"/>
  <c r="H1104" i="1"/>
  <c r="H1118" i="1"/>
  <c r="H1112" i="1"/>
  <c r="H1124" i="1"/>
  <c r="B1128" i="1"/>
  <c r="B1084" i="1"/>
  <c r="A1096" i="1"/>
  <c r="B1099" i="1"/>
  <c r="G1103" i="1"/>
  <c r="I1103" i="1" s="1"/>
  <c r="G1105" i="1"/>
  <c r="I1105" i="1" s="1"/>
  <c r="G1107" i="1"/>
  <c r="I1107" i="1" s="1"/>
  <c r="B1111" i="1"/>
  <c r="B1119" i="1"/>
  <c r="B1121" i="1"/>
  <c r="B1123" i="1"/>
  <c r="G1126" i="1"/>
  <c r="I1126" i="1" s="1"/>
  <c r="B1140" i="1"/>
  <c r="B1144" i="1"/>
  <c r="B1146" i="1"/>
  <c r="B1148" i="1"/>
  <c r="B1150" i="1"/>
  <c r="B1115" i="1"/>
  <c r="E1144" i="1"/>
  <c r="B1152" i="1"/>
  <c r="H1109" i="1"/>
  <c r="B1125" i="1"/>
  <c r="H1138" i="1"/>
  <c r="B1142" i="1"/>
  <c r="G1146" i="1"/>
  <c r="I1146" i="1" s="1"/>
  <c r="G1148" i="1"/>
  <c r="I1148" i="1" s="1"/>
  <c r="G1150" i="1"/>
  <c r="I1150" i="1" s="1"/>
  <c r="H1103" i="1"/>
  <c r="B1113" i="1"/>
  <c r="G1117" i="1"/>
  <c r="I1117" i="1" s="1"/>
  <c r="G1119" i="1"/>
  <c r="I1119" i="1" s="1"/>
  <c r="G1121" i="1"/>
  <c r="I1121" i="1" s="1"/>
  <c r="B1129" i="1"/>
  <c r="B1131" i="1"/>
  <c r="B1133" i="1"/>
  <c r="B1135" i="1"/>
  <c r="B1137" i="1"/>
  <c r="G1140" i="1"/>
  <c r="I1140" i="1" s="1"/>
  <c r="B1154" i="1"/>
  <c r="B1127" i="1"/>
  <c r="B1110" i="1"/>
  <c r="G1113" i="1"/>
  <c r="I1113" i="1" s="1"/>
  <c r="G1125" i="1"/>
  <c r="I1125" i="1" s="1"/>
  <c r="G1131" i="1"/>
  <c r="I1131" i="1" s="1"/>
  <c r="G1133" i="1"/>
  <c r="I1133" i="1" s="1"/>
  <c r="G1135" i="1"/>
  <c r="I1135" i="1" s="1"/>
  <c r="B1139" i="1"/>
  <c r="B1156" i="1"/>
  <c r="B1157" i="1" s="1"/>
  <c r="B1085" i="1"/>
  <c r="B1097" i="1"/>
  <c r="B1100" i="1"/>
  <c r="B1102" i="1"/>
  <c r="B1104" i="1"/>
  <c r="B1106" i="1"/>
  <c r="B1108" i="1"/>
  <c r="B1088" i="1"/>
  <c r="B1091" i="1"/>
  <c r="B1094" i="1"/>
  <c r="B1118" i="1"/>
  <c r="B1120" i="1"/>
  <c r="B1122" i="1"/>
  <c r="H1131" i="1"/>
  <c r="B1143" i="1"/>
  <c r="B1145" i="1"/>
  <c r="B1147" i="1"/>
  <c r="B1149" i="1"/>
  <c r="B1151" i="1"/>
  <c r="B1141" i="1"/>
  <c r="B1124" i="1"/>
  <c r="G1118" i="1"/>
  <c r="I1118" i="1" s="1"/>
  <c r="G1120" i="1"/>
  <c r="I1120" i="1" s="1"/>
  <c r="G1122" i="1"/>
  <c r="I1122" i="1" s="1"/>
  <c r="H1127" i="1"/>
  <c r="G1139" i="1"/>
  <c r="I1139" i="1" s="1"/>
  <c r="G1145" i="1"/>
  <c r="I1145" i="1" s="1"/>
  <c r="G1147" i="1"/>
  <c r="I1147" i="1" s="1"/>
  <c r="G1149" i="1"/>
  <c r="I1149" i="1" s="1"/>
  <c r="B1153" i="1"/>
  <c r="B1098" i="1"/>
  <c r="G1110" i="1"/>
  <c r="I1110" i="1" s="1"/>
  <c r="B1086" i="1"/>
  <c r="B1089" i="1"/>
  <c r="B1092" i="1"/>
  <c r="B1095" i="1"/>
  <c r="B1114" i="1"/>
  <c r="B1126" i="1"/>
  <c r="B1130" i="1"/>
  <c r="B1132" i="1"/>
  <c r="B1134" i="1"/>
  <c r="B1136" i="1"/>
  <c r="G1151" i="1"/>
  <c r="I1151" i="1" s="1"/>
  <c r="B1101" i="1"/>
  <c r="B1103" i="1"/>
  <c r="B1105" i="1"/>
  <c r="B1107" i="1"/>
  <c r="B1109" i="1"/>
  <c r="B1138" i="1"/>
  <c r="H1034" i="1"/>
  <c r="I1034" i="1"/>
  <c r="H1077" i="1"/>
  <c r="G1077" i="1"/>
  <c r="I1077" i="1" s="1"/>
  <c r="I1031" i="1"/>
  <c r="H1031" i="1"/>
  <c r="H1045" i="1"/>
  <c r="H1070" i="1"/>
  <c r="E1052" i="1"/>
  <c r="I1064" i="1"/>
  <c r="H1064" i="1"/>
  <c r="E1038" i="1"/>
  <c r="E1024" i="1"/>
  <c r="I1046" i="1"/>
  <c r="H1046" i="1"/>
  <c r="G1078" i="1"/>
  <c r="I1078" i="1" s="1"/>
  <c r="I1027" i="1"/>
  <c r="H1027" i="1"/>
  <c r="H1072" i="1"/>
  <c r="G1075" i="1"/>
  <c r="I1075" i="1" s="1"/>
  <c r="H1036" i="1"/>
  <c r="H1042" i="1"/>
  <c r="H1073" i="1"/>
  <c r="I1029" i="1"/>
  <c r="H1029" i="1"/>
  <c r="G1076" i="1"/>
  <c r="I1076" i="1" s="1"/>
  <c r="H1074" i="1"/>
  <c r="H1035" i="1"/>
  <c r="H1047" i="1"/>
  <c r="B1051" i="1"/>
  <c r="B1007" i="1"/>
  <c r="A1019" i="1"/>
  <c r="B1022" i="1"/>
  <c r="G1026" i="1"/>
  <c r="I1026" i="1" s="1"/>
  <c r="G1028" i="1"/>
  <c r="I1028" i="1" s="1"/>
  <c r="G1030" i="1"/>
  <c r="I1030" i="1" s="1"/>
  <c r="B1034" i="1"/>
  <c r="B1042" i="1"/>
  <c r="B1044" i="1"/>
  <c r="B1046" i="1"/>
  <c r="G1049" i="1"/>
  <c r="I1049" i="1" s="1"/>
  <c r="B1063" i="1"/>
  <c r="B1067" i="1"/>
  <c r="B1069" i="1"/>
  <c r="B1071" i="1"/>
  <c r="B1073" i="1"/>
  <c r="E1067" i="1"/>
  <c r="B1075" i="1"/>
  <c r="B1048" i="1"/>
  <c r="B1065" i="1"/>
  <c r="G1069" i="1"/>
  <c r="I1069" i="1" s="1"/>
  <c r="G1071" i="1"/>
  <c r="I1071" i="1" s="1"/>
  <c r="G1073" i="1"/>
  <c r="I1073" i="1" s="1"/>
  <c r="B1038" i="1"/>
  <c r="H1032" i="1"/>
  <c r="B1036" i="1"/>
  <c r="G1040" i="1"/>
  <c r="I1040" i="1" s="1"/>
  <c r="G1042" i="1"/>
  <c r="I1042" i="1" s="1"/>
  <c r="G1044" i="1"/>
  <c r="I1044" i="1" s="1"/>
  <c r="H1061" i="1"/>
  <c r="H1040" i="1"/>
  <c r="B1052" i="1"/>
  <c r="B1054" i="1"/>
  <c r="B1056" i="1"/>
  <c r="B1058" i="1"/>
  <c r="B1060" i="1"/>
  <c r="G1063" i="1"/>
  <c r="I1063" i="1" s="1"/>
  <c r="B1077" i="1"/>
  <c r="B1050" i="1"/>
  <c r="B1011" i="1"/>
  <c r="B1014" i="1"/>
  <c r="B1017" i="1"/>
  <c r="B1033" i="1"/>
  <c r="G1036" i="1"/>
  <c r="I1036" i="1" s="1"/>
  <c r="G1048" i="1"/>
  <c r="I1048" i="1" s="1"/>
  <c r="G1054" i="1"/>
  <c r="I1054" i="1" s="1"/>
  <c r="G1056" i="1"/>
  <c r="I1056" i="1" s="1"/>
  <c r="G1058" i="1"/>
  <c r="I1058" i="1" s="1"/>
  <c r="B1062" i="1"/>
  <c r="B1079" i="1"/>
  <c r="B1080" i="1" s="1"/>
  <c r="B1008" i="1"/>
  <c r="B1020" i="1"/>
  <c r="B1023" i="1"/>
  <c r="B1025" i="1"/>
  <c r="B1027" i="1"/>
  <c r="B1029" i="1"/>
  <c r="B1031" i="1"/>
  <c r="B1041" i="1"/>
  <c r="B1043" i="1"/>
  <c r="B1045" i="1"/>
  <c r="H1054" i="1"/>
  <c r="B1066" i="1"/>
  <c r="B1068" i="1"/>
  <c r="B1070" i="1"/>
  <c r="B1072" i="1"/>
  <c r="B1074" i="1"/>
  <c r="B1021" i="1"/>
  <c r="G1033" i="1"/>
  <c r="I1033" i="1" s="1"/>
  <c r="G1041" i="1"/>
  <c r="I1041" i="1" s="1"/>
  <c r="G1043" i="1"/>
  <c r="I1043" i="1" s="1"/>
  <c r="G1045" i="1"/>
  <c r="I1045" i="1" s="1"/>
  <c r="H1050" i="1"/>
  <c r="G1062" i="1"/>
  <c r="I1062" i="1" s="1"/>
  <c r="G1068" i="1"/>
  <c r="I1068" i="1" s="1"/>
  <c r="G1070" i="1"/>
  <c r="I1070" i="1" s="1"/>
  <c r="G1072" i="1"/>
  <c r="I1072" i="1" s="1"/>
  <c r="B1076" i="1"/>
  <c r="B1009" i="1"/>
  <c r="B1012" i="1"/>
  <c r="B1015" i="1"/>
  <c r="B1018" i="1"/>
  <c r="B1037" i="1"/>
  <c r="B1049" i="1"/>
  <c r="B1053" i="1"/>
  <c r="B1055" i="1"/>
  <c r="B1057" i="1"/>
  <c r="B1059" i="1"/>
  <c r="G1074" i="1"/>
  <c r="I1074" i="1" s="1"/>
  <c r="B1024" i="1"/>
  <c r="B1026" i="1"/>
  <c r="B1028" i="1"/>
  <c r="B1030" i="1"/>
  <c r="B1032" i="1"/>
  <c r="B1061" i="1"/>
  <c r="G1000" i="1"/>
  <c r="I1000" i="1" s="1"/>
  <c r="G1001" i="1"/>
  <c r="I1001" i="1" s="1"/>
  <c r="I987" i="1"/>
  <c r="H987" i="1"/>
  <c r="I952" i="1"/>
  <c r="H952" i="1"/>
  <c r="H957" i="1"/>
  <c r="I957" i="1"/>
  <c r="H971" i="1"/>
  <c r="E947" i="1"/>
  <c r="I954" i="1"/>
  <c r="H954" i="1"/>
  <c r="H998" i="1"/>
  <c r="G998" i="1"/>
  <c r="I998" i="1" s="1"/>
  <c r="I950" i="1"/>
  <c r="H950" i="1"/>
  <c r="H972" i="1"/>
  <c r="H977" i="1"/>
  <c r="E961" i="1"/>
  <c r="I969" i="1"/>
  <c r="H969" i="1"/>
  <c r="G999" i="1"/>
  <c r="I999" i="1" s="1"/>
  <c r="H951" i="1"/>
  <c r="H964" i="1"/>
  <c r="H992" i="1"/>
  <c r="I983" i="1"/>
  <c r="H983" i="1"/>
  <c r="H958" i="1"/>
  <c r="H970" i="1"/>
  <c r="B974" i="1"/>
  <c r="B930" i="1"/>
  <c r="A942" i="1"/>
  <c r="B945" i="1"/>
  <c r="G949" i="1"/>
  <c r="I949" i="1" s="1"/>
  <c r="G951" i="1"/>
  <c r="I951" i="1" s="1"/>
  <c r="G953" i="1"/>
  <c r="I953" i="1" s="1"/>
  <c r="B957" i="1"/>
  <c r="B965" i="1"/>
  <c r="B967" i="1"/>
  <c r="B969" i="1"/>
  <c r="G972" i="1"/>
  <c r="I972" i="1" s="1"/>
  <c r="B986" i="1"/>
  <c r="B990" i="1"/>
  <c r="B992" i="1"/>
  <c r="B994" i="1"/>
  <c r="B996" i="1"/>
  <c r="B998" i="1"/>
  <c r="B961" i="1"/>
  <c r="H955" i="1"/>
  <c r="B971" i="1"/>
  <c r="H984" i="1"/>
  <c r="B988" i="1"/>
  <c r="G992" i="1"/>
  <c r="I992" i="1" s="1"/>
  <c r="G994" i="1"/>
  <c r="I994" i="1" s="1"/>
  <c r="G996" i="1"/>
  <c r="I996" i="1" s="1"/>
  <c r="H949" i="1"/>
  <c r="B959" i="1"/>
  <c r="G963" i="1"/>
  <c r="I963" i="1" s="1"/>
  <c r="G962" i="1" s="1"/>
  <c r="I962" i="1" s="1"/>
  <c r="G965" i="1"/>
  <c r="I965" i="1" s="1"/>
  <c r="G967" i="1"/>
  <c r="I967" i="1" s="1"/>
  <c r="B975" i="1"/>
  <c r="B977" i="1"/>
  <c r="B979" i="1"/>
  <c r="B981" i="1"/>
  <c r="B983" i="1"/>
  <c r="G986" i="1"/>
  <c r="I986" i="1" s="1"/>
  <c r="B1000" i="1"/>
  <c r="B973" i="1"/>
  <c r="B934" i="1"/>
  <c r="B937" i="1"/>
  <c r="B940" i="1"/>
  <c r="B956" i="1"/>
  <c r="G959" i="1"/>
  <c r="I959" i="1" s="1"/>
  <c r="G971" i="1"/>
  <c r="I971" i="1" s="1"/>
  <c r="G977" i="1"/>
  <c r="I977" i="1" s="1"/>
  <c r="G979" i="1"/>
  <c r="I979" i="1" s="1"/>
  <c r="G981" i="1"/>
  <c r="I981" i="1" s="1"/>
  <c r="B985" i="1"/>
  <c r="B1002" i="1"/>
  <c r="B1003" i="1" s="1"/>
  <c r="B931" i="1"/>
  <c r="B943" i="1"/>
  <c r="B946" i="1"/>
  <c r="B948" i="1"/>
  <c r="B950" i="1"/>
  <c r="B952" i="1"/>
  <c r="B954" i="1"/>
  <c r="B964" i="1"/>
  <c r="B966" i="1"/>
  <c r="B968" i="1"/>
  <c r="B989" i="1"/>
  <c r="B991" i="1"/>
  <c r="B993" i="1"/>
  <c r="B995" i="1"/>
  <c r="B997" i="1"/>
  <c r="B970" i="1"/>
  <c r="B987" i="1"/>
  <c r="G964" i="1"/>
  <c r="I964" i="1" s="1"/>
  <c r="G966" i="1"/>
  <c r="I966" i="1" s="1"/>
  <c r="G968" i="1"/>
  <c r="I968" i="1" s="1"/>
  <c r="H973" i="1"/>
  <c r="G985" i="1"/>
  <c r="I985" i="1" s="1"/>
  <c r="G991" i="1"/>
  <c r="I991" i="1" s="1"/>
  <c r="G993" i="1"/>
  <c r="I993" i="1" s="1"/>
  <c r="G995" i="1"/>
  <c r="I995" i="1" s="1"/>
  <c r="B999" i="1"/>
  <c r="B944" i="1"/>
  <c r="G956" i="1"/>
  <c r="I956" i="1" s="1"/>
  <c r="B932" i="1"/>
  <c r="B935" i="1"/>
  <c r="B938" i="1"/>
  <c r="B941" i="1"/>
  <c r="B960" i="1"/>
  <c r="B972" i="1"/>
  <c r="B976" i="1"/>
  <c r="B978" i="1"/>
  <c r="B980" i="1"/>
  <c r="B982" i="1"/>
  <c r="B984" i="1"/>
  <c r="E898" i="1"/>
  <c r="I892" i="1"/>
  <c r="H892" i="1"/>
  <c r="I916" i="1"/>
  <c r="H916" i="1"/>
  <c r="H923" i="1"/>
  <c r="G923" i="1"/>
  <c r="I923" i="1" s="1"/>
  <c r="H882" i="1"/>
  <c r="H917" i="1"/>
  <c r="E884" i="1"/>
  <c r="G924" i="1"/>
  <c r="I924" i="1" s="1"/>
  <c r="I918" i="1"/>
  <c r="H918" i="1"/>
  <c r="E870" i="1"/>
  <c r="H876" i="1"/>
  <c r="I876" i="1"/>
  <c r="I889" i="1"/>
  <c r="H889" i="1"/>
  <c r="H921" i="1"/>
  <c r="G921" i="1"/>
  <c r="I921" i="1" s="1"/>
  <c r="I880" i="1"/>
  <c r="H880" i="1"/>
  <c r="I908" i="1"/>
  <c r="H908" i="1"/>
  <c r="G922" i="1"/>
  <c r="I922" i="1" s="1"/>
  <c r="I914" i="1"/>
  <c r="H914" i="1"/>
  <c r="I891" i="1"/>
  <c r="H891" i="1"/>
  <c r="I895" i="1"/>
  <c r="H895" i="1"/>
  <c r="H909" i="1"/>
  <c r="H915" i="1"/>
  <c r="H881" i="1"/>
  <c r="H893" i="1"/>
  <c r="B897" i="1"/>
  <c r="H910" i="1"/>
  <c r="B853" i="1"/>
  <c r="A865" i="1"/>
  <c r="B868" i="1"/>
  <c r="G872" i="1"/>
  <c r="I872" i="1" s="1"/>
  <c r="G874" i="1"/>
  <c r="I874" i="1" s="1"/>
  <c r="B880" i="1"/>
  <c r="B888" i="1"/>
  <c r="B890" i="1"/>
  <c r="B892" i="1"/>
  <c r="B909" i="1"/>
  <c r="B913" i="1"/>
  <c r="B915" i="1"/>
  <c r="B917" i="1"/>
  <c r="B919" i="1"/>
  <c r="B921" i="1"/>
  <c r="H872" i="1"/>
  <c r="E913" i="1"/>
  <c r="B882" i="1"/>
  <c r="G886" i="1"/>
  <c r="I886" i="1" s="1"/>
  <c r="G888" i="1"/>
  <c r="I888" i="1" s="1"/>
  <c r="G890" i="1"/>
  <c r="I890" i="1" s="1"/>
  <c r="B911" i="1"/>
  <c r="G915" i="1"/>
  <c r="I915" i="1" s="1"/>
  <c r="G917" i="1"/>
  <c r="I917" i="1" s="1"/>
  <c r="G919" i="1"/>
  <c r="I919" i="1" s="1"/>
  <c r="B884" i="1"/>
  <c r="H878" i="1"/>
  <c r="B894" i="1"/>
  <c r="H907" i="1"/>
  <c r="H886" i="1"/>
  <c r="B898" i="1"/>
  <c r="B900" i="1"/>
  <c r="B902" i="1"/>
  <c r="B904" i="1"/>
  <c r="B906" i="1"/>
  <c r="G909" i="1"/>
  <c r="I909" i="1" s="1"/>
  <c r="B923" i="1"/>
  <c r="H887" i="1"/>
  <c r="B896" i="1"/>
  <c r="B854" i="1"/>
  <c r="B866" i="1"/>
  <c r="B869" i="1"/>
  <c r="B871" i="1"/>
  <c r="B873" i="1"/>
  <c r="B875" i="1"/>
  <c r="B877" i="1"/>
  <c r="B857" i="1"/>
  <c r="B860" i="1"/>
  <c r="B863" i="1"/>
  <c r="B879" i="1"/>
  <c r="G882" i="1"/>
  <c r="I882" i="1" s="1"/>
  <c r="G894" i="1"/>
  <c r="I894" i="1" s="1"/>
  <c r="G900" i="1"/>
  <c r="I900" i="1" s="1"/>
  <c r="G902" i="1"/>
  <c r="I902" i="1" s="1"/>
  <c r="G904" i="1"/>
  <c r="I904" i="1" s="1"/>
  <c r="B908" i="1"/>
  <c r="B925" i="1"/>
  <c r="B926" i="1" s="1"/>
  <c r="H879" i="1"/>
  <c r="B887" i="1"/>
  <c r="B889" i="1"/>
  <c r="B891" i="1"/>
  <c r="B912" i="1"/>
  <c r="B914" i="1"/>
  <c r="B916" i="1"/>
  <c r="B918" i="1"/>
  <c r="B920" i="1"/>
  <c r="B893" i="1"/>
  <c r="B910" i="1"/>
  <c r="B867" i="1"/>
  <c r="B922" i="1"/>
  <c r="B870" i="1"/>
  <c r="B872" i="1"/>
  <c r="B874" i="1"/>
  <c r="B876" i="1"/>
  <c r="B878" i="1"/>
  <c r="B907" i="1"/>
  <c r="E821" i="1"/>
  <c r="H847" i="1"/>
  <c r="G847" i="1"/>
  <c r="I847" i="1" s="1"/>
  <c r="G844" i="1"/>
  <c r="I844" i="1" s="1"/>
  <c r="H815" i="1"/>
  <c r="I815" i="1"/>
  <c r="I803" i="1"/>
  <c r="H803" i="1"/>
  <c r="E793" i="1"/>
  <c r="I800" i="1"/>
  <c r="H800" i="1"/>
  <c r="H825" i="1"/>
  <c r="H845" i="1"/>
  <c r="G845" i="1"/>
  <c r="I845" i="1" s="1"/>
  <c r="I796" i="1"/>
  <c r="H796" i="1"/>
  <c r="H813" i="1"/>
  <c r="E807" i="1"/>
  <c r="H814" i="1"/>
  <c r="I833" i="1"/>
  <c r="H833" i="1"/>
  <c r="H838" i="1"/>
  <c r="G846" i="1"/>
  <c r="I846" i="1" s="1"/>
  <c r="H810" i="1"/>
  <c r="H827" i="1"/>
  <c r="I798" i="1"/>
  <c r="H798" i="1"/>
  <c r="H797" i="1"/>
  <c r="H799" i="1"/>
  <c r="G801" i="1"/>
  <c r="I801" i="1" s="1"/>
  <c r="B844" i="1"/>
  <c r="B817" i="1"/>
  <c r="H830" i="1"/>
  <c r="B834" i="1"/>
  <c r="G838" i="1"/>
  <c r="I838" i="1" s="1"/>
  <c r="G840" i="1"/>
  <c r="I840" i="1" s="1"/>
  <c r="G842" i="1"/>
  <c r="I842" i="1" s="1"/>
  <c r="G795" i="1"/>
  <c r="I795" i="1" s="1"/>
  <c r="H824" i="1"/>
  <c r="H826" i="1"/>
  <c r="H828" i="1"/>
  <c r="H818" i="1"/>
  <c r="B805" i="1"/>
  <c r="G809" i="1"/>
  <c r="I809" i="1" s="1"/>
  <c r="G811" i="1"/>
  <c r="I811" i="1" s="1"/>
  <c r="G813" i="1"/>
  <c r="I813" i="1" s="1"/>
  <c r="B821" i="1"/>
  <c r="B823" i="1"/>
  <c r="B825" i="1"/>
  <c r="B827" i="1"/>
  <c r="B829" i="1"/>
  <c r="G832" i="1"/>
  <c r="I832" i="1" s="1"/>
  <c r="B846" i="1"/>
  <c r="B819" i="1"/>
  <c r="B777" i="1"/>
  <c r="B789" i="1"/>
  <c r="B792" i="1"/>
  <c r="B794" i="1"/>
  <c r="B796" i="1"/>
  <c r="B798" i="1"/>
  <c r="B800" i="1"/>
  <c r="B780" i="1"/>
  <c r="B783" i="1"/>
  <c r="B786" i="1"/>
  <c r="B802" i="1"/>
  <c r="G805" i="1"/>
  <c r="I805" i="1" s="1"/>
  <c r="G817" i="1"/>
  <c r="I817" i="1" s="1"/>
  <c r="G823" i="1"/>
  <c r="I823" i="1" s="1"/>
  <c r="G825" i="1"/>
  <c r="I825" i="1" s="1"/>
  <c r="G827" i="1"/>
  <c r="I827" i="1" s="1"/>
  <c r="B831" i="1"/>
  <c r="B848" i="1"/>
  <c r="B849" i="1" s="1"/>
  <c r="B810" i="1"/>
  <c r="B812" i="1"/>
  <c r="B814" i="1"/>
  <c r="H823" i="1"/>
  <c r="B835" i="1"/>
  <c r="B837" i="1"/>
  <c r="B839" i="1"/>
  <c r="B841" i="1"/>
  <c r="B843" i="1"/>
  <c r="B804" i="1"/>
  <c r="B808" i="1"/>
  <c r="B833" i="1"/>
  <c r="G810" i="1"/>
  <c r="I810" i="1" s="1"/>
  <c r="G812" i="1"/>
  <c r="I812" i="1" s="1"/>
  <c r="G814" i="1"/>
  <c r="I814" i="1" s="1"/>
  <c r="G831" i="1"/>
  <c r="I831" i="1" s="1"/>
  <c r="G837" i="1"/>
  <c r="I837" i="1" s="1"/>
  <c r="G839" i="1"/>
  <c r="I839" i="1" s="1"/>
  <c r="G841" i="1"/>
  <c r="I841" i="1" s="1"/>
  <c r="B845" i="1"/>
  <c r="B816" i="1"/>
  <c r="B790" i="1"/>
  <c r="G802" i="1"/>
  <c r="I802" i="1" s="1"/>
  <c r="B778" i="1"/>
  <c r="B781" i="1"/>
  <c r="B784" i="1"/>
  <c r="B787" i="1"/>
  <c r="B806" i="1"/>
  <c r="B818" i="1"/>
  <c r="B822" i="1"/>
  <c r="B824" i="1"/>
  <c r="B826" i="1"/>
  <c r="B828" i="1"/>
  <c r="B830" i="1"/>
  <c r="G769" i="1"/>
  <c r="I769" i="1" s="1"/>
  <c r="H762" i="1"/>
  <c r="G770" i="1"/>
  <c r="I770" i="1" s="1"/>
  <c r="I738" i="1"/>
  <c r="H738" i="1"/>
  <c r="H767" i="1"/>
  <c r="G767" i="1"/>
  <c r="I767" i="1" s="1"/>
  <c r="H726" i="1"/>
  <c r="I726" i="1"/>
  <c r="H723" i="1"/>
  <c r="I723" i="1"/>
  <c r="H735" i="1"/>
  <c r="I719" i="1"/>
  <c r="G717" i="1" s="1"/>
  <c r="I717" i="1" s="1"/>
  <c r="H719" i="1"/>
  <c r="H768" i="1"/>
  <c r="G768" i="1"/>
  <c r="I768" i="1" s="1"/>
  <c r="H760" i="1"/>
  <c r="H736" i="1"/>
  <c r="H748" i="1"/>
  <c r="H720" i="1"/>
  <c r="E730" i="1"/>
  <c r="H761" i="1"/>
  <c r="H721" i="1"/>
  <c r="I721" i="1"/>
  <c r="H740" i="1"/>
  <c r="I756" i="1"/>
  <c r="H756" i="1"/>
  <c r="E759" i="1"/>
  <c r="B767" i="1"/>
  <c r="G720" i="1"/>
  <c r="I720" i="1" s="1"/>
  <c r="H724" i="1"/>
  <c r="B740" i="1"/>
  <c r="B757" i="1"/>
  <c r="G761" i="1"/>
  <c r="I761" i="1" s="1"/>
  <c r="G763" i="1"/>
  <c r="I763" i="1" s="1"/>
  <c r="G765" i="1"/>
  <c r="I765" i="1" s="1"/>
  <c r="H741" i="1"/>
  <c r="I747" i="1"/>
  <c r="I749" i="1"/>
  <c r="I751" i="1"/>
  <c r="G753" i="1"/>
  <c r="I753" i="1" s="1"/>
  <c r="B728" i="1"/>
  <c r="G732" i="1"/>
  <c r="I732" i="1" s="1"/>
  <c r="G734" i="1"/>
  <c r="I734" i="1" s="1"/>
  <c r="G736" i="1"/>
  <c r="I736" i="1" s="1"/>
  <c r="B744" i="1"/>
  <c r="B746" i="1"/>
  <c r="B748" i="1"/>
  <c r="B750" i="1"/>
  <c r="B752" i="1"/>
  <c r="G755" i="1"/>
  <c r="I755" i="1" s="1"/>
  <c r="B769" i="1"/>
  <c r="B742" i="1"/>
  <c r="B725" i="1"/>
  <c r="G728" i="1"/>
  <c r="I728" i="1" s="1"/>
  <c r="G740" i="1"/>
  <c r="I740" i="1" s="1"/>
  <c r="G746" i="1"/>
  <c r="I746" i="1" s="1"/>
  <c r="G748" i="1"/>
  <c r="I748" i="1" s="1"/>
  <c r="G750" i="1"/>
  <c r="I750" i="1" s="1"/>
  <c r="B754" i="1"/>
  <c r="B771" i="1"/>
  <c r="B772" i="1" s="1"/>
  <c r="H718" i="1"/>
  <c r="H722" i="1"/>
  <c r="B700" i="1"/>
  <c r="B712" i="1"/>
  <c r="B715" i="1"/>
  <c r="B717" i="1"/>
  <c r="B719" i="1"/>
  <c r="B721" i="1"/>
  <c r="B723" i="1"/>
  <c r="B703" i="1"/>
  <c r="B706" i="1"/>
  <c r="B709" i="1"/>
  <c r="E717" i="1"/>
  <c r="B733" i="1"/>
  <c r="B735" i="1"/>
  <c r="B737" i="1"/>
  <c r="B758" i="1"/>
  <c r="B760" i="1"/>
  <c r="B762" i="1"/>
  <c r="B764" i="1"/>
  <c r="B766" i="1"/>
  <c r="B739" i="1"/>
  <c r="B756" i="1"/>
  <c r="B713" i="1"/>
  <c r="G725" i="1"/>
  <c r="I725" i="1" s="1"/>
  <c r="G733" i="1"/>
  <c r="I733" i="1" s="1"/>
  <c r="G735" i="1"/>
  <c r="I735" i="1" s="1"/>
  <c r="G737" i="1"/>
  <c r="I737" i="1" s="1"/>
  <c r="H742" i="1"/>
  <c r="G754" i="1"/>
  <c r="I754" i="1" s="1"/>
  <c r="G760" i="1"/>
  <c r="I760" i="1" s="1"/>
  <c r="G762" i="1"/>
  <c r="I762" i="1" s="1"/>
  <c r="G764" i="1"/>
  <c r="I764" i="1" s="1"/>
  <c r="B768" i="1"/>
  <c r="B701" i="1"/>
  <c r="B704" i="1"/>
  <c r="B707" i="1"/>
  <c r="B710" i="1"/>
  <c r="B729" i="1"/>
  <c r="B741" i="1"/>
  <c r="B745" i="1"/>
  <c r="B747" i="1"/>
  <c r="B749" i="1"/>
  <c r="B751" i="1"/>
  <c r="G766" i="1"/>
  <c r="I766" i="1" s="1"/>
  <c r="B753" i="1"/>
  <c r="E639" i="1"/>
  <c r="I646" i="1"/>
  <c r="H646" i="1"/>
  <c r="H659" i="1"/>
  <c r="H663" i="1"/>
  <c r="H690" i="1"/>
  <c r="G690" i="1"/>
  <c r="I690" i="1" s="1"/>
  <c r="G693" i="1"/>
  <c r="I693" i="1" s="1"/>
  <c r="I649" i="1"/>
  <c r="H649" i="1"/>
  <c r="I679" i="1"/>
  <c r="H679" i="1"/>
  <c r="I642" i="1"/>
  <c r="H642" i="1"/>
  <c r="H687" i="1"/>
  <c r="H691" i="1"/>
  <c r="G691" i="1"/>
  <c r="I691" i="1" s="1"/>
  <c r="E653" i="1"/>
  <c r="H643" i="1"/>
  <c r="H661" i="1"/>
  <c r="I661" i="1"/>
  <c r="H651" i="1"/>
  <c r="H692" i="1"/>
  <c r="G692" i="1"/>
  <c r="I692" i="1" s="1"/>
  <c r="I644" i="1"/>
  <c r="H644" i="1"/>
  <c r="H683" i="1"/>
  <c r="H657" i="1"/>
  <c r="H658" i="1"/>
  <c r="I675" i="1"/>
  <c r="H675" i="1"/>
  <c r="H650" i="1"/>
  <c r="H662" i="1"/>
  <c r="B666" i="1"/>
  <c r="B622" i="1"/>
  <c r="A634" i="1"/>
  <c r="B637" i="1"/>
  <c r="G641" i="1"/>
  <c r="I641" i="1" s="1"/>
  <c r="G643" i="1"/>
  <c r="I643" i="1" s="1"/>
  <c r="G645" i="1"/>
  <c r="I645" i="1" s="1"/>
  <c r="B649" i="1"/>
  <c r="B657" i="1"/>
  <c r="B659" i="1"/>
  <c r="B661" i="1"/>
  <c r="G664" i="1"/>
  <c r="I664" i="1" s="1"/>
  <c r="B678" i="1"/>
  <c r="B682" i="1"/>
  <c r="B684" i="1"/>
  <c r="B686" i="1"/>
  <c r="B688" i="1"/>
  <c r="B690" i="1"/>
  <c r="H647" i="1"/>
  <c r="B663" i="1"/>
  <c r="H676" i="1"/>
  <c r="B680" i="1"/>
  <c r="G684" i="1"/>
  <c r="I684" i="1" s="1"/>
  <c r="G686" i="1"/>
  <c r="I686" i="1" s="1"/>
  <c r="G688" i="1"/>
  <c r="I688" i="1" s="1"/>
  <c r="B651" i="1"/>
  <c r="G655" i="1"/>
  <c r="I655" i="1" s="1"/>
  <c r="G657" i="1"/>
  <c r="I657" i="1" s="1"/>
  <c r="G659" i="1"/>
  <c r="I659" i="1" s="1"/>
  <c r="B667" i="1"/>
  <c r="B669" i="1"/>
  <c r="B671" i="1"/>
  <c r="B673" i="1"/>
  <c r="B675" i="1"/>
  <c r="G678" i="1"/>
  <c r="I678" i="1" s="1"/>
  <c r="B692" i="1"/>
  <c r="B665" i="1"/>
  <c r="H641" i="1"/>
  <c r="B623" i="1"/>
  <c r="B635" i="1"/>
  <c r="B638" i="1"/>
  <c r="B640" i="1"/>
  <c r="B642" i="1"/>
  <c r="B644" i="1"/>
  <c r="B646" i="1"/>
  <c r="B626" i="1"/>
  <c r="B629" i="1"/>
  <c r="B632" i="1"/>
  <c r="B648" i="1"/>
  <c r="G651" i="1"/>
  <c r="I651" i="1" s="1"/>
  <c r="G663" i="1"/>
  <c r="I663" i="1" s="1"/>
  <c r="G669" i="1"/>
  <c r="I669" i="1" s="1"/>
  <c r="G671" i="1"/>
  <c r="I671" i="1" s="1"/>
  <c r="G673" i="1"/>
  <c r="I673" i="1" s="1"/>
  <c r="B677" i="1"/>
  <c r="B694" i="1"/>
  <c r="B695" i="1" s="1"/>
  <c r="B656" i="1"/>
  <c r="B658" i="1"/>
  <c r="B660" i="1"/>
  <c r="B681" i="1"/>
  <c r="B683" i="1"/>
  <c r="B685" i="1"/>
  <c r="B687" i="1"/>
  <c r="B689" i="1"/>
  <c r="B662" i="1"/>
  <c r="B679" i="1"/>
  <c r="G656" i="1"/>
  <c r="I656" i="1" s="1"/>
  <c r="G658" i="1"/>
  <c r="I658" i="1" s="1"/>
  <c r="G660" i="1"/>
  <c r="I660" i="1" s="1"/>
  <c r="H665" i="1"/>
  <c r="G677" i="1"/>
  <c r="I677" i="1" s="1"/>
  <c r="G683" i="1"/>
  <c r="I683" i="1" s="1"/>
  <c r="G685" i="1"/>
  <c r="I685" i="1" s="1"/>
  <c r="G687" i="1"/>
  <c r="I687" i="1" s="1"/>
  <c r="B691" i="1"/>
  <c r="B636" i="1"/>
  <c r="G648" i="1"/>
  <c r="I648" i="1" s="1"/>
  <c r="B624" i="1"/>
  <c r="B627" i="1"/>
  <c r="B630" i="1"/>
  <c r="B633" i="1"/>
  <c r="B652" i="1"/>
  <c r="B664" i="1"/>
  <c r="B668" i="1"/>
  <c r="B670" i="1"/>
  <c r="B672" i="1"/>
  <c r="B674" i="1"/>
  <c r="B676" i="1"/>
  <c r="G616" i="1"/>
  <c r="I616" i="1" s="1"/>
  <c r="I565" i="1"/>
  <c r="H565" i="1"/>
  <c r="I572" i="1"/>
  <c r="H572" i="1"/>
  <c r="G613" i="1"/>
  <c r="I613" i="1" s="1"/>
  <c r="H566" i="1"/>
  <c r="E590" i="1"/>
  <c r="H596" i="1"/>
  <c r="I587" i="1"/>
  <c r="H587" i="1"/>
  <c r="E576" i="1"/>
  <c r="G614" i="1"/>
  <c r="I614" i="1" s="1"/>
  <c r="I584" i="1"/>
  <c r="H584" i="1"/>
  <c r="H579" i="1"/>
  <c r="G615" i="1"/>
  <c r="I615" i="1" s="1"/>
  <c r="H594" i="1"/>
  <c r="H571" i="1"/>
  <c r="H606" i="1"/>
  <c r="H564" i="1"/>
  <c r="H585" i="1"/>
  <c r="B589" i="1"/>
  <c r="H602" i="1"/>
  <c r="B545" i="1"/>
  <c r="A557" i="1"/>
  <c r="B560" i="1"/>
  <c r="G564" i="1"/>
  <c r="I564" i="1" s="1"/>
  <c r="G566" i="1"/>
  <c r="I566" i="1" s="1"/>
  <c r="G568" i="1"/>
  <c r="I568" i="1" s="1"/>
  <c r="B572" i="1"/>
  <c r="B580" i="1"/>
  <c r="B582" i="1"/>
  <c r="B584" i="1"/>
  <c r="B601" i="1"/>
  <c r="B605" i="1"/>
  <c r="B607" i="1"/>
  <c r="B609" i="1"/>
  <c r="B611" i="1"/>
  <c r="B576" i="1"/>
  <c r="B613" i="1"/>
  <c r="H570" i="1"/>
  <c r="B603" i="1"/>
  <c r="G607" i="1"/>
  <c r="I607" i="1" s="1"/>
  <c r="G609" i="1"/>
  <c r="I609" i="1" s="1"/>
  <c r="G611" i="1"/>
  <c r="I611" i="1" s="1"/>
  <c r="B574" i="1"/>
  <c r="G578" i="1"/>
  <c r="I578" i="1" s="1"/>
  <c r="G580" i="1"/>
  <c r="I580" i="1" s="1"/>
  <c r="G582" i="1"/>
  <c r="I582" i="1" s="1"/>
  <c r="B586" i="1"/>
  <c r="H599" i="1"/>
  <c r="H578" i="1"/>
  <c r="B590" i="1"/>
  <c r="B592" i="1"/>
  <c r="B594" i="1"/>
  <c r="B596" i="1"/>
  <c r="B598" i="1"/>
  <c r="G601" i="1"/>
  <c r="I601" i="1" s="1"/>
  <c r="B615" i="1"/>
  <c r="B588" i="1"/>
  <c r="B546" i="1"/>
  <c r="B558" i="1"/>
  <c r="B561" i="1"/>
  <c r="B563" i="1"/>
  <c r="B565" i="1"/>
  <c r="B567" i="1"/>
  <c r="B569" i="1"/>
  <c r="B549" i="1"/>
  <c r="B552" i="1"/>
  <c r="B555" i="1"/>
  <c r="E563" i="1"/>
  <c r="B571" i="1"/>
  <c r="G574" i="1"/>
  <c r="I574" i="1" s="1"/>
  <c r="G586" i="1"/>
  <c r="I586" i="1" s="1"/>
  <c r="G592" i="1"/>
  <c r="I592" i="1" s="1"/>
  <c r="G594" i="1"/>
  <c r="I594" i="1" s="1"/>
  <c r="G596" i="1"/>
  <c r="I596" i="1" s="1"/>
  <c r="B600" i="1"/>
  <c r="B617" i="1"/>
  <c r="B618" i="1" s="1"/>
  <c r="B579" i="1"/>
  <c r="B581" i="1"/>
  <c r="B583" i="1"/>
  <c r="H592" i="1"/>
  <c r="B604" i="1"/>
  <c r="B606" i="1"/>
  <c r="B608" i="1"/>
  <c r="B610" i="1"/>
  <c r="B612" i="1"/>
  <c r="B585" i="1"/>
  <c r="B602" i="1"/>
  <c r="G579" i="1"/>
  <c r="I579" i="1" s="1"/>
  <c r="G581" i="1"/>
  <c r="I581" i="1" s="1"/>
  <c r="G583" i="1"/>
  <c r="I583" i="1" s="1"/>
  <c r="H588" i="1"/>
  <c r="G600" i="1"/>
  <c r="I600" i="1" s="1"/>
  <c r="G606" i="1"/>
  <c r="I606" i="1" s="1"/>
  <c r="G608" i="1"/>
  <c r="I608" i="1" s="1"/>
  <c r="G610" i="1"/>
  <c r="I610" i="1" s="1"/>
  <c r="B614" i="1"/>
  <c r="B559" i="1"/>
  <c r="G571" i="1"/>
  <c r="I571" i="1" s="1"/>
  <c r="B547" i="1"/>
  <c r="B550" i="1"/>
  <c r="B553" i="1"/>
  <c r="B556" i="1"/>
  <c r="B575" i="1"/>
  <c r="B587" i="1"/>
  <c r="B591" i="1"/>
  <c r="B593" i="1"/>
  <c r="B595" i="1"/>
  <c r="B597" i="1"/>
  <c r="G612" i="1"/>
  <c r="I612" i="1" s="1"/>
  <c r="B562" i="1"/>
  <c r="B564" i="1"/>
  <c r="B566" i="1"/>
  <c r="B568" i="1"/>
  <c r="B570" i="1"/>
  <c r="B599" i="1"/>
  <c r="G538" i="1"/>
  <c r="I538" i="1" s="1"/>
  <c r="I492" i="1"/>
  <c r="H492" i="1"/>
  <c r="H510" i="1"/>
  <c r="I531" i="1"/>
  <c r="H531" i="1"/>
  <c r="E513" i="1"/>
  <c r="E499" i="1"/>
  <c r="I507" i="1"/>
  <c r="H507" i="1"/>
  <c r="H532" i="1"/>
  <c r="E485" i="1"/>
  <c r="I533" i="1"/>
  <c r="H533" i="1"/>
  <c r="G539" i="1"/>
  <c r="I539" i="1" s="1"/>
  <c r="I488" i="1"/>
  <c r="H488" i="1"/>
  <c r="H503" i="1"/>
  <c r="G536" i="1"/>
  <c r="I536" i="1" s="1"/>
  <c r="H516" i="1"/>
  <c r="H517" i="1"/>
  <c r="H534" i="1"/>
  <c r="G537" i="1"/>
  <c r="I537" i="1" s="1"/>
  <c r="I490" i="1"/>
  <c r="H490" i="1"/>
  <c r="I523" i="1"/>
  <c r="H523" i="1"/>
  <c r="H509" i="1"/>
  <c r="I529" i="1"/>
  <c r="H529" i="1"/>
  <c r="H491" i="1"/>
  <c r="I495" i="1"/>
  <c r="H495" i="1"/>
  <c r="H504" i="1"/>
  <c r="H496" i="1"/>
  <c r="H508" i="1"/>
  <c r="B512" i="1"/>
  <c r="G516" i="1"/>
  <c r="I516" i="1" s="1"/>
  <c r="H525" i="1"/>
  <c r="B468" i="1"/>
  <c r="A480" i="1"/>
  <c r="B483" i="1"/>
  <c r="G487" i="1"/>
  <c r="I487" i="1" s="1"/>
  <c r="G486" i="1" s="1"/>
  <c r="I486" i="1" s="1"/>
  <c r="G485" i="1" s="1"/>
  <c r="I485" i="1" s="1"/>
  <c r="G489" i="1"/>
  <c r="I489" i="1" s="1"/>
  <c r="G491" i="1"/>
  <c r="I491" i="1" s="1"/>
  <c r="B495" i="1"/>
  <c r="B503" i="1"/>
  <c r="B505" i="1"/>
  <c r="B507" i="1"/>
  <c r="G510" i="1"/>
  <c r="I510" i="1" s="1"/>
  <c r="B524" i="1"/>
  <c r="B528" i="1"/>
  <c r="B530" i="1"/>
  <c r="B532" i="1"/>
  <c r="B534" i="1"/>
  <c r="B536" i="1"/>
  <c r="B499" i="1"/>
  <c r="H493" i="1"/>
  <c r="B509" i="1"/>
  <c r="H522" i="1"/>
  <c r="B526" i="1"/>
  <c r="G530" i="1"/>
  <c r="I530" i="1" s="1"/>
  <c r="G532" i="1"/>
  <c r="I532" i="1" s="1"/>
  <c r="G534" i="1"/>
  <c r="I534" i="1" s="1"/>
  <c r="B471" i="1"/>
  <c r="B474" i="1"/>
  <c r="B477" i="1"/>
  <c r="E528" i="1"/>
  <c r="B497" i="1"/>
  <c r="G501" i="1"/>
  <c r="I501" i="1" s="1"/>
  <c r="G503" i="1"/>
  <c r="I503" i="1" s="1"/>
  <c r="G505" i="1"/>
  <c r="I505" i="1" s="1"/>
  <c r="B513" i="1"/>
  <c r="B515" i="1"/>
  <c r="B517" i="1"/>
  <c r="B519" i="1"/>
  <c r="B521" i="1"/>
  <c r="G524" i="1"/>
  <c r="I524" i="1" s="1"/>
  <c r="B538" i="1"/>
  <c r="H494" i="1"/>
  <c r="B469" i="1"/>
  <c r="B481" i="1"/>
  <c r="B484" i="1"/>
  <c r="B486" i="1"/>
  <c r="B488" i="1"/>
  <c r="B490" i="1"/>
  <c r="B492" i="1"/>
  <c r="B511" i="1"/>
  <c r="B472" i="1"/>
  <c r="B475" i="1"/>
  <c r="B478" i="1"/>
  <c r="B494" i="1"/>
  <c r="G497" i="1"/>
  <c r="I497" i="1" s="1"/>
  <c r="G509" i="1"/>
  <c r="I509" i="1" s="1"/>
  <c r="G515" i="1"/>
  <c r="I515" i="1" s="1"/>
  <c r="G517" i="1"/>
  <c r="I517" i="1" s="1"/>
  <c r="G519" i="1"/>
  <c r="I519" i="1" s="1"/>
  <c r="B523" i="1"/>
  <c r="B540" i="1"/>
  <c r="B541" i="1" s="1"/>
  <c r="B502" i="1"/>
  <c r="B504" i="1"/>
  <c r="B506" i="1"/>
  <c r="H515" i="1"/>
  <c r="B527" i="1"/>
  <c r="B529" i="1"/>
  <c r="B531" i="1"/>
  <c r="B533" i="1"/>
  <c r="B535" i="1"/>
  <c r="B525" i="1"/>
  <c r="B508" i="1"/>
  <c r="B482" i="1"/>
  <c r="G502" i="1"/>
  <c r="I502" i="1" s="1"/>
  <c r="G506" i="1"/>
  <c r="I506" i="1" s="1"/>
  <c r="B537" i="1"/>
  <c r="B485" i="1"/>
  <c r="B487" i="1"/>
  <c r="B489" i="1"/>
  <c r="B491" i="1"/>
  <c r="B493" i="1"/>
  <c r="B522" i="1"/>
  <c r="H425" i="1"/>
  <c r="I411" i="1"/>
  <c r="H411" i="1"/>
  <c r="H426" i="1"/>
  <c r="I448" i="1"/>
  <c r="H448" i="1"/>
  <c r="G462" i="1"/>
  <c r="I462" i="1" s="1"/>
  <c r="G459" i="1"/>
  <c r="I459" i="1" s="1"/>
  <c r="I413" i="1"/>
  <c r="H413" i="1"/>
  <c r="H455" i="1"/>
  <c r="E436" i="1"/>
  <c r="H456" i="1"/>
  <c r="I418" i="1"/>
  <c r="H418" i="1"/>
  <c r="E422" i="1"/>
  <c r="H460" i="1"/>
  <c r="G460" i="1"/>
  <c r="I460" i="1" s="1"/>
  <c r="I415" i="1"/>
  <c r="H415" i="1"/>
  <c r="H430" i="1"/>
  <c r="I430" i="1"/>
  <c r="E408" i="1"/>
  <c r="H461" i="1"/>
  <c r="G461" i="1"/>
  <c r="I461" i="1" s="1"/>
  <c r="H447" i="1"/>
  <c r="H419" i="1"/>
  <c r="H431" i="1"/>
  <c r="B435" i="1"/>
  <c r="B391" i="1"/>
  <c r="A403" i="1"/>
  <c r="B406" i="1"/>
  <c r="G410" i="1"/>
  <c r="I410" i="1" s="1"/>
  <c r="G412" i="1"/>
  <c r="I412" i="1" s="1"/>
  <c r="G414" i="1"/>
  <c r="I414" i="1" s="1"/>
  <c r="B418" i="1"/>
  <c r="B426" i="1"/>
  <c r="B428" i="1"/>
  <c r="B430" i="1"/>
  <c r="G433" i="1"/>
  <c r="I433" i="1" s="1"/>
  <c r="B447" i="1"/>
  <c r="B451" i="1"/>
  <c r="B453" i="1"/>
  <c r="B455" i="1"/>
  <c r="B457" i="1"/>
  <c r="B459" i="1"/>
  <c r="B394" i="1"/>
  <c r="B397" i="1"/>
  <c r="B400" i="1"/>
  <c r="B422" i="1"/>
  <c r="H416" i="1"/>
  <c r="B432" i="1"/>
  <c r="H445" i="1"/>
  <c r="B449" i="1"/>
  <c r="G453" i="1"/>
  <c r="I453" i="1" s="1"/>
  <c r="G455" i="1"/>
  <c r="I455" i="1" s="1"/>
  <c r="G457" i="1"/>
  <c r="I457" i="1" s="1"/>
  <c r="H410" i="1"/>
  <c r="B420" i="1"/>
  <c r="G424" i="1"/>
  <c r="I424" i="1" s="1"/>
  <c r="G426" i="1"/>
  <c r="I426" i="1" s="1"/>
  <c r="G428" i="1"/>
  <c r="I428" i="1" s="1"/>
  <c r="B436" i="1"/>
  <c r="B438" i="1"/>
  <c r="B440" i="1"/>
  <c r="B442" i="1"/>
  <c r="B444" i="1"/>
  <c r="G447" i="1"/>
  <c r="I447" i="1" s="1"/>
  <c r="B461" i="1"/>
  <c r="B392" i="1"/>
  <c r="B407" i="1"/>
  <c r="B409" i="1"/>
  <c r="B411" i="1"/>
  <c r="B413" i="1"/>
  <c r="B415" i="1"/>
  <c r="B417" i="1"/>
  <c r="G420" i="1"/>
  <c r="I420" i="1" s="1"/>
  <c r="G432" i="1"/>
  <c r="I432" i="1" s="1"/>
  <c r="G438" i="1"/>
  <c r="I438" i="1" s="1"/>
  <c r="G440" i="1"/>
  <c r="I440" i="1" s="1"/>
  <c r="G442" i="1"/>
  <c r="I442" i="1" s="1"/>
  <c r="B446" i="1"/>
  <c r="B463" i="1"/>
  <c r="B464" i="1" s="1"/>
  <c r="B404" i="1"/>
  <c r="B395" i="1"/>
  <c r="B398" i="1"/>
  <c r="B401" i="1"/>
  <c r="B425" i="1"/>
  <c r="B427" i="1"/>
  <c r="B429" i="1"/>
  <c r="H438" i="1"/>
  <c r="B450" i="1"/>
  <c r="B452" i="1"/>
  <c r="B454" i="1"/>
  <c r="B456" i="1"/>
  <c r="B458" i="1"/>
  <c r="B390" i="1"/>
  <c r="B403" i="1" s="1"/>
  <c r="B448" i="1"/>
  <c r="B434" i="1"/>
  <c r="G425" i="1"/>
  <c r="I425" i="1" s="1"/>
  <c r="G427" i="1"/>
  <c r="I427" i="1" s="1"/>
  <c r="G429" i="1"/>
  <c r="I429" i="1" s="1"/>
  <c r="H434" i="1"/>
  <c r="G446" i="1"/>
  <c r="I446" i="1" s="1"/>
  <c r="G452" i="1"/>
  <c r="I452" i="1" s="1"/>
  <c r="G451" i="1" s="1"/>
  <c r="I451" i="1" s="1"/>
  <c r="G454" i="1"/>
  <c r="I454" i="1" s="1"/>
  <c r="G456" i="1"/>
  <c r="I456" i="1" s="1"/>
  <c r="B460" i="1"/>
  <c r="B419" i="1"/>
  <c r="B423" i="1"/>
  <c r="B431" i="1"/>
  <c r="B405" i="1"/>
  <c r="G417" i="1"/>
  <c r="I417" i="1" s="1"/>
  <c r="B393" i="1"/>
  <c r="B396" i="1"/>
  <c r="B399" i="1"/>
  <c r="B402" i="1"/>
  <c r="B421" i="1"/>
  <c r="B433" i="1"/>
  <c r="B437" i="1"/>
  <c r="B439" i="1"/>
  <c r="B441" i="1"/>
  <c r="B443" i="1"/>
  <c r="B408" i="1"/>
  <c r="B410" i="1"/>
  <c r="B412" i="1"/>
  <c r="B414" i="1"/>
  <c r="B416" i="1"/>
  <c r="B445" i="1"/>
  <c r="E359" i="1"/>
  <c r="I334" i="1"/>
  <c r="H334" i="1"/>
  <c r="H352" i="1"/>
  <c r="I367" i="1"/>
  <c r="H367" i="1"/>
  <c r="H377" i="1"/>
  <c r="E345" i="1"/>
  <c r="I371" i="1"/>
  <c r="H371" i="1"/>
  <c r="H383" i="1"/>
  <c r="G383" i="1"/>
  <c r="I383" i="1" s="1"/>
  <c r="I353" i="1"/>
  <c r="H353" i="1"/>
  <c r="E331" i="1"/>
  <c r="I338" i="1"/>
  <c r="H338" i="1"/>
  <c r="H363" i="1"/>
  <c r="I336" i="1"/>
  <c r="H336" i="1"/>
  <c r="H343" i="1"/>
  <c r="H379" i="1"/>
  <c r="G384" i="1"/>
  <c r="I384" i="1" s="1"/>
  <c r="H380" i="1"/>
  <c r="H350" i="1"/>
  <c r="H341" i="1"/>
  <c r="I341" i="1"/>
  <c r="H382" i="1"/>
  <c r="G382" i="1"/>
  <c r="I382" i="1" s="1"/>
  <c r="H376" i="1"/>
  <c r="H385" i="1"/>
  <c r="G385" i="1"/>
  <c r="I385" i="1" s="1"/>
  <c r="H342" i="1"/>
  <c r="H354" i="1"/>
  <c r="B358" i="1"/>
  <c r="G362" i="1"/>
  <c r="I362" i="1" s="1"/>
  <c r="G364" i="1"/>
  <c r="I364" i="1" s="1"/>
  <c r="G366" i="1"/>
  <c r="I366" i="1" s="1"/>
  <c r="B314" i="1"/>
  <c r="A326" i="1"/>
  <c r="B329" i="1"/>
  <c r="G333" i="1"/>
  <c r="I333" i="1" s="1"/>
  <c r="G335" i="1"/>
  <c r="I335" i="1" s="1"/>
  <c r="G337" i="1"/>
  <c r="I337" i="1" s="1"/>
  <c r="B341" i="1"/>
  <c r="B349" i="1"/>
  <c r="B351" i="1"/>
  <c r="B353" i="1"/>
  <c r="G356" i="1"/>
  <c r="I356" i="1" s="1"/>
  <c r="H366" i="1"/>
  <c r="B370" i="1"/>
  <c r="B374" i="1"/>
  <c r="B376" i="1"/>
  <c r="B378" i="1"/>
  <c r="B380" i="1"/>
  <c r="B382" i="1"/>
  <c r="E374" i="1"/>
  <c r="H339" i="1"/>
  <c r="B355" i="1"/>
  <c r="H368" i="1"/>
  <c r="B372" i="1"/>
  <c r="G376" i="1"/>
  <c r="I376" i="1" s="1"/>
  <c r="G378" i="1"/>
  <c r="I378" i="1" s="1"/>
  <c r="G380" i="1"/>
  <c r="I380" i="1" s="1"/>
  <c r="B343" i="1"/>
  <c r="G347" i="1"/>
  <c r="I347" i="1" s="1"/>
  <c r="G349" i="1"/>
  <c r="I349" i="1" s="1"/>
  <c r="G351" i="1"/>
  <c r="I351" i="1" s="1"/>
  <c r="B359" i="1"/>
  <c r="B361" i="1"/>
  <c r="B363" i="1"/>
  <c r="B365" i="1"/>
  <c r="B367" i="1"/>
  <c r="G370" i="1"/>
  <c r="I370" i="1" s="1"/>
  <c r="B384" i="1"/>
  <c r="B357" i="1"/>
  <c r="B340" i="1"/>
  <c r="G343" i="1"/>
  <c r="I343" i="1" s="1"/>
  <c r="G355" i="1"/>
  <c r="I355" i="1" s="1"/>
  <c r="G361" i="1"/>
  <c r="I361" i="1" s="1"/>
  <c r="G363" i="1"/>
  <c r="I363" i="1" s="1"/>
  <c r="G365" i="1"/>
  <c r="I365" i="1" s="1"/>
  <c r="B369" i="1"/>
  <c r="B386" i="1"/>
  <c r="B387" i="1" s="1"/>
  <c r="B315" i="1"/>
  <c r="B327" i="1"/>
  <c r="B330" i="1"/>
  <c r="B332" i="1"/>
  <c r="B334" i="1"/>
  <c r="B336" i="1"/>
  <c r="B338" i="1"/>
  <c r="B318" i="1"/>
  <c r="B321" i="1"/>
  <c r="B324" i="1"/>
  <c r="B348" i="1"/>
  <c r="B350" i="1"/>
  <c r="B352" i="1"/>
  <c r="B373" i="1"/>
  <c r="B375" i="1"/>
  <c r="B377" i="1"/>
  <c r="B379" i="1"/>
  <c r="B381" i="1"/>
  <c r="B354" i="1"/>
  <c r="G348" i="1"/>
  <c r="I348" i="1" s="1"/>
  <c r="G350" i="1"/>
  <c r="I350" i="1" s="1"/>
  <c r="G352" i="1"/>
  <c r="I352" i="1" s="1"/>
  <c r="H357" i="1"/>
  <c r="G369" i="1"/>
  <c r="I369" i="1" s="1"/>
  <c r="G375" i="1"/>
  <c r="I375" i="1" s="1"/>
  <c r="G377" i="1"/>
  <c r="I377" i="1" s="1"/>
  <c r="G379" i="1"/>
  <c r="I379" i="1" s="1"/>
  <c r="B383" i="1"/>
  <c r="B371" i="1"/>
  <c r="B328" i="1"/>
  <c r="G340" i="1"/>
  <c r="I340" i="1" s="1"/>
  <c r="B316" i="1"/>
  <c r="B319" i="1"/>
  <c r="B322" i="1"/>
  <c r="B325" i="1"/>
  <c r="B344" i="1"/>
  <c r="B356" i="1"/>
  <c r="B360" i="1"/>
  <c r="B362" i="1"/>
  <c r="B364" i="1"/>
  <c r="B366" i="1"/>
  <c r="B368" i="1"/>
  <c r="H307" i="1"/>
  <c r="G307" i="1"/>
  <c r="I307" i="1" s="1"/>
  <c r="I294" i="1"/>
  <c r="H294" i="1"/>
  <c r="H278" i="1"/>
  <c r="G308" i="1"/>
  <c r="I308" i="1" s="1"/>
  <c r="H264" i="1"/>
  <c r="I264" i="1"/>
  <c r="E282" i="1"/>
  <c r="G305" i="1"/>
  <c r="I305" i="1" s="1"/>
  <c r="H302" i="1"/>
  <c r="I257" i="1"/>
  <c r="H257" i="1"/>
  <c r="E268" i="1"/>
  <c r="I276" i="1"/>
  <c r="H276" i="1"/>
  <c r="H303" i="1"/>
  <c r="E254" i="1"/>
  <c r="H275" i="1"/>
  <c r="I261" i="1"/>
  <c r="H261" i="1"/>
  <c r="G306" i="1"/>
  <c r="I306" i="1" s="1"/>
  <c r="I259" i="1"/>
  <c r="H259" i="1"/>
  <c r="H265" i="1"/>
  <c r="H277" i="1"/>
  <c r="B281" i="1"/>
  <c r="G285" i="1"/>
  <c r="I285" i="1" s="1"/>
  <c r="B237" i="1"/>
  <c r="A249" i="1"/>
  <c r="B252" i="1"/>
  <c r="G256" i="1"/>
  <c r="I256" i="1" s="1"/>
  <c r="G255" i="1" s="1"/>
  <c r="I255" i="1" s="1"/>
  <c r="G254" i="1" s="1"/>
  <c r="I254" i="1" s="1"/>
  <c r="G258" i="1"/>
  <c r="I258" i="1" s="1"/>
  <c r="G260" i="1"/>
  <c r="I260" i="1" s="1"/>
  <c r="B264" i="1"/>
  <c r="B272" i="1"/>
  <c r="B274" i="1"/>
  <c r="B276" i="1"/>
  <c r="G279" i="1"/>
  <c r="I279" i="1" s="1"/>
  <c r="B293" i="1"/>
  <c r="B297" i="1"/>
  <c r="B299" i="1"/>
  <c r="B301" i="1"/>
  <c r="B303" i="1"/>
  <c r="B305" i="1"/>
  <c r="H262" i="1"/>
  <c r="B278" i="1"/>
  <c r="H291" i="1"/>
  <c r="B295" i="1"/>
  <c r="G299" i="1"/>
  <c r="I299" i="1" s="1"/>
  <c r="G301" i="1"/>
  <c r="I301" i="1" s="1"/>
  <c r="G303" i="1"/>
  <c r="I303" i="1" s="1"/>
  <c r="B266" i="1"/>
  <c r="G270" i="1"/>
  <c r="I270" i="1" s="1"/>
  <c r="G272" i="1"/>
  <c r="I272" i="1" s="1"/>
  <c r="G274" i="1"/>
  <c r="I274" i="1" s="1"/>
  <c r="B282" i="1"/>
  <c r="B284" i="1"/>
  <c r="B286" i="1"/>
  <c r="B288" i="1"/>
  <c r="B290" i="1"/>
  <c r="G293" i="1"/>
  <c r="I293" i="1" s="1"/>
  <c r="B307" i="1"/>
  <c r="B280" i="1"/>
  <c r="B263" i="1"/>
  <c r="G266" i="1"/>
  <c r="I266" i="1" s="1"/>
  <c r="G278" i="1"/>
  <c r="I278" i="1" s="1"/>
  <c r="G284" i="1"/>
  <c r="I284" i="1" s="1"/>
  <c r="G286" i="1"/>
  <c r="I286" i="1" s="1"/>
  <c r="G288" i="1"/>
  <c r="I288" i="1" s="1"/>
  <c r="B292" i="1"/>
  <c r="B309" i="1"/>
  <c r="B310" i="1" s="1"/>
  <c r="B238" i="1"/>
  <c r="B250" i="1"/>
  <c r="B253" i="1"/>
  <c r="B255" i="1"/>
  <c r="B257" i="1"/>
  <c r="B259" i="1"/>
  <c r="B261" i="1"/>
  <c r="B241" i="1"/>
  <c r="B244" i="1"/>
  <c r="B247" i="1"/>
  <c r="B271" i="1"/>
  <c r="B273" i="1"/>
  <c r="B275" i="1"/>
  <c r="B296" i="1"/>
  <c r="B298" i="1"/>
  <c r="B300" i="1"/>
  <c r="B302" i="1"/>
  <c r="B304" i="1"/>
  <c r="B294" i="1"/>
  <c r="G271" i="1"/>
  <c r="I271" i="1" s="1"/>
  <c r="G273" i="1"/>
  <c r="I273" i="1" s="1"/>
  <c r="G275" i="1"/>
  <c r="I275" i="1" s="1"/>
  <c r="H280" i="1"/>
  <c r="G292" i="1"/>
  <c r="I292" i="1" s="1"/>
  <c r="G298" i="1"/>
  <c r="I298" i="1" s="1"/>
  <c r="G300" i="1"/>
  <c r="I300" i="1" s="1"/>
  <c r="G302" i="1"/>
  <c r="I302" i="1" s="1"/>
  <c r="B306" i="1"/>
  <c r="B265" i="1"/>
  <c r="B269" i="1"/>
  <c r="B277" i="1"/>
  <c r="B251" i="1"/>
  <c r="G263" i="1"/>
  <c r="I263" i="1" s="1"/>
  <c r="B239" i="1"/>
  <c r="B242" i="1"/>
  <c r="B245" i="1"/>
  <c r="B248" i="1"/>
  <c r="B267" i="1"/>
  <c r="B279" i="1"/>
  <c r="B283" i="1"/>
  <c r="B285" i="1"/>
  <c r="B287" i="1"/>
  <c r="B289" i="1"/>
  <c r="B291" i="1"/>
  <c r="G230" i="1"/>
  <c r="I230" i="1" s="1"/>
  <c r="H201" i="1"/>
  <c r="I217" i="1"/>
  <c r="H217" i="1"/>
  <c r="H231" i="1"/>
  <c r="G231" i="1"/>
  <c r="I231" i="1" s="1"/>
  <c r="I180" i="1"/>
  <c r="H180" i="1"/>
  <c r="H189" i="1"/>
  <c r="I182" i="1"/>
  <c r="H182" i="1"/>
  <c r="H222" i="1"/>
  <c r="H187" i="1"/>
  <c r="I187" i="1"/>
  <c r="H211" i="1"/>
  <c r="E177" i="1"/>
  <c r="I184" i="1"/>
  <c r="H184" i="1"/>
  <c r="H198" i="1"/>
  <c r="H228" i="1"/>
  <c r="G228" i="1"/>
  <c r="I228" i="1" s="1"/>
  <c r="H202" i="1"/>
  <c r="I202" i="1"/>
  <c r="H207" i="1"/>
  <c r="E191" i="1"/>
  <c r="I199" i="1"/>
  <c r="H199" i="1"/>
  <c r="H226" i="1"/>
  <c r="G229" i="1"/>
  <c r="I229" i="1" s="1"/>
  <c r="H188" i="1"/>
  <c r="H200" i="1"/>
  <c r="B204" i="1"/>
  <c r="G208" i="1"/>
  <c r="I208" i="1" s="1"/>
  <c r="B160" i="1"/>
  <c r="A172" i="1"/>
  <c r="B175" i="1"/>
  <c r="G179" i="1"/>
  <c r="I179" i="1" s="1"/>
  <c r="G181" i="1"/>
  <c r="I181" i="1" s="1"/>
  <c r="G183" i="1"/>
  <c r="I183" i="1" s="1"/>
  <c r="B187" i="1"/>
  <c r="B195" i="1"/>
  <c r="B197" i="1"/>
  <c r="B199" i="1"/>
  <c r="B216" i="1"/>
  <c r="B220" i="1"/>
  <c r="B222" i="1"/>
  <c r="B224" i="1"/>
  <c r="B226" i="1"/>
  <c r="H179" i="1"/>
  <c r="B228" i="1"/>
  <c r="H185" i="1"/>
  <c r="B201" i="1"/>
  <c r="H214" i="1"/>
  <c r="B218" i="1"/>
  <c r="G222" i="1"/>
  <c r="I222" i="1" s="1"/>
  <c r="G224" i="1"/>
  <c r="I224" i="1" s="1"/>
  <c r="G226" i="1"/>
  <c r="I226" i="1" s="1"/>
  <c r="B189" i="1"/>
  <c r="G193" i="1"/>
  <c r="I193" i="1" s="1"/>
  <c r="G195" i="1"/>
  <c r="I195" i="1" s="1"/>
  <c r="G197" i="1"/>
  <c r="I197" i="1" s="1"/>
  <c r="B205" i="1"/>
  <c r="B207" i="1"/>
  <c r="B209" i="1"/>
  <c r="B211" i="1"/>
  <c r="B213" i="1"/>
  <c r="G216" i="1"/>
  <c r="I216" i="1" s="1"/>
  <c r="B230" i="1"/>
  <c r="B203" i="1"/>
  <c r="B164" i="1"/>
  <c r="B167" i="1"/>
  <c r="B170" i="1"/>
  <c r="B186" i="1"/>
  <c r="G189" i="1"/>
  <c r="I189" i="1" s="1"/>
  <c r="G201" i="1"/>
  <c r="I201" i="1" s="1"/>
  <c r="G207" i="1"/>
  <c r="I207" i="1" s="1"/>
  <c r="G206" i="1" s="1"/>
  <c r="I206" i="1" s="1"/>
  <c r="G209" i="1"/>
  <c r="I209" i="1" s="1"/>
  <c r="G211" i="1"/>
  <c r="I211" i="1" s="1"/>
  <c r="B215" i="1"/>
  <c r="B232" i="1"/>
  <c r="B233" i="1" s="1"/>
  <c r="B194" i="1"/>
  <c r="B196" i="1"/>
  <c r="B198" i="1"/>
  <c r="B219" i="1"/>
  <c r="B221" i="1"/>
  <c r="B223" i="1"/>
  <c r="B225" i="1"/>
  <c r="B227" i="1"/>
  <c r="B188" i="1"/>
  <c r="B192" i="1"/>
  <c r="B200" i="1"/>
  <c r="B161" i="1"/>
  <c r="B173" i="1"/>
  <c r="B176" i="1"/>
  <c r="B178" i="1"/>
  <c r="B180" i="1"/>
  <c r="B182" i="1"/>
  <c r="B184" i="1"/>
  <c r="B159" i="1"/>
  <c r="B172" i="1" s="1"/>
  <c r="B217" i="1"/>
  <c r="G194" i="1"/>
  <c r="I194" i="1" s="1"/>
  <c r="G196" i="1"/>
  <c r="I196" i="1" s="1"/>
  <c r="G198" i="1"/>
  <c r="I198" i="1" s="1"/>
  <c r="G215" i="1"/>
  <c r="I215" i="1" s="1"/>
  <c r="G221" i="1"/>
  <c r="I221" i="1" s="1"/>
  <c r="G223" i="1"/>
  <c r="I223" i="1" s="1"/>
  <c r="G225" i="1"/>
  <c r="I225" i="1" s="1"/>
  <c r="B229" i="1"/>
  <c r="B174" i="1"/>
  <c r="G186" i="1"/>
  <c r="I186" i="1" s="1"/>
  <c r="B162" i="1"/>
  <c r="B165" i="1"/>
  <c r="B168" i="1"/>
  <c r="B171" i="1"/>
  <c r="B190" i="1"/>
  <c r="B202" i="1"/>
  <c r="B206" i="1"/>
  <c r="B208" i="1"/>
  <c r="B210" i="1"/>
  <c r="B212" i="1"/>
  <c r="G227" i="1"/>
  <c r="I227" i="1" s="1"/>
  <c r="B214" i="1"/>
  <c r="G152" i="1"/>
  <c r="I152" i="1" s="1"/>
  <c r="I122" i="1"/>
  <c r="H122" i="1"/>
  <c r="H132" i="1"/>
  <c r="H154" i="1"/>
  <c r="G154" i="1"/>
  <c r="I154" i="1" s="1"/>
  <c r="G153" i="1"/>
  <c r="I153" i="1" s="1"/>
  <c r="H109" i="1"/>
  <c r="I140" i="1"/>
  <c r="H140" i="1"/>
  <c r="I103" i="1"/>
  <c r="H103" i="1"/>
  <c r="I105" i="1"/>
  <c r="H105" i="1"/>
  <c r="I136" i="1"/>
  <c r="H136" i="1"/>
  <c r="H118" i="1"/>
  <c r="H106" i="1"/>
  <c r="I110" i="1"/>
  <c r="H110" i="1"/>
  <c r="E100" i="1"/>
  <c r="I107" i="1"/>
  <c r="H107" i="1"/>
  <c r="H120" i="1"/>
  <c r="H124" i="1"/>
  <c r="G151" i="1"/>
  <c r="I151" i="1" s="1"/>
  <c r="H138" i="1"/>
  <c r="E114" i="1"/>
  <c r="E128" i="1"/>
  <c r="I125" i="1"/>
  <c r="H125" i="1"/>
  <c r="H111" i="1"/>
  <c r="H123" i="1"/>
  <c r="B127" i="1"/>
  <c r="G131" i="1"/>
  <c r="I131" i="1" s="1"/>
  <c r="B83" i="1"/>
  <c r="A95" i="1"/>
  <c r="B98" i="1"/>
  <c r="G102" i="1"/>
  <c r="I102" i="1" s="1"/>
  <c r="G104" i="1"/>
  <c r="I104" i="1" s="1"/>
  <c r="G106" i="1"/>
  <c r="I106" i="1" s="1"/>
  <c r="B110" i="1"/>
  <c r="B118" i="1"/>
  <c r="B120" i="1"/>
  <c r="B122" i="1"/>
  <c r="B139" i="1"/>
  <c r="B143" i="1"/>
  <c r="B145" i="1"/>
  <c r="B147" i="1"/>
  <c r="B149" i="1"/>
  <c r="B151" i="1"/>
  <c r="H102" i="1"/>
  <c r="B112" i="1"/>
  <c r="G116" i="1"/>
  <c r="I116" i="1" s="1"/>
  <c r="G115" i="1" s="1"/>
  <c r="I115" i="1" s="1"/>
  <c r="G118" i="1"/>
  <c r="I118" i="1" s="1"/>
  <c r="G120" i="1"/>
  <c r="I120" i="1" s="1"/>
  <c r="B141" i="1"/>
  <c r="G145" i="1"/>
  <c r="I145" i="1" s="1"/>
  <c r="G147" i="1"/>
  <c r="I147" i="1" s="1"/>
  <c r="G149" i="1"/>
  <c r="I149" i="1" s="1"/>
  <c r="H108" i="1"/>
  <c r="B124" i="1"/>
  <c r="H137" i="1"/>
  <c r="B128" i="1"/>
  <c r="B130" i="1"/>
  <c r="B132" i="1"/>
  <c r="B134" i="1"/>
  <c r="B136" i="1"/>
  <c r="G139" i="1"/>
  <c r="I139" i="1" s="1"/>
  <c r="B153" i="1"/>
  <c r="B84" i="1"/>
  <c r="B96" i="1"/>
  <c r="B99" i="1"/>
  <c r="B101" i="1"/>
  <c r="B103" i="1"/>
  <c r="B105" i="1"/>
  <c r="B107" i="1"/>
  <c r="B126" i="1"/>
  <c r="B87" i="1"/>
  <c r="B90" i="1"/>
  <c r="B93" i="1"/>
  <c r="B109" i="1"/>
  <c r="G112" i="1"/>
  <c r="I112" i="1" s="1"/>
  <c r="G124" i="1"/>
  <c r="I124" i="1" s="1"/>
  <c r="G130" i="1"/>
  <c r="I130" i="1" s="1"/>
  <c r="G132" i="1"/>
  <c r="I132" i="1" s="1"/>
  <c r="G134" i="1"/>
  <c r="I134" i="1" s="1"/>
  <c r="B138" i="1"/>
  <c r="B155" i="1"/>
  <c r="B156" i="1" s="1"/>
  <c r="B117" i="1"/>
  <c r="B119" i="1"/>
  <c r="B121" i="1"/>
  <c r="H130" i="1"/>
  <c r="B142" i="1"/>
  <c r="B144" i="1"/>
  <c r="B146" i="1"/>
  <c r="B148" i="1"/>
  <c r="B150" i="1"/>
  <c r="B123" i="1"/>
  <c r="B140" i="1"/>
  <c r="H126" i="1"/>
  <c r="G138" i="1"/>
  <c r="I138" i="1" s="1"/>
  <c r="G144" i="1"/>
  <c r="I144" i="1" s="1"/>
  <c r="G146" i="1"/>
  <c r="I146" i="1" s="1"/>
  <c r="G148" i="1"/>
  <c r="I148" i="1" s="1"/>
  <c r="B152" i="1"/>
  <c r="B97" i="1"/>
  <c r="G109" i="1"/>
  <c r="I109" i="1" s="1"/>
  <c r="G117" i="1"/>
  <c r="I117" i="1" s="1"/>
  <c r="G119" i="1"/>
  <c r="I119" i="1" s="1"/>
  <c r="G121" i="1"/>
  <c r="I121" i="1" s="1"/>
  <c r="B85" i="1"/>
  <c r="B88" i="1"/>
  <c r="B91" i="1"/>
  <c r="B94" i="1"/>
  <c r="B113" i="1"/>
  <c r="B125" i="1"/>
  <c r="B129" i="1"/>
  <c r="B131" i="1"/>
  <c r="B133" i="1"/>
  <c r="B135" i="1"/>
  <c r="G150" i="1"/>
  <c r="I150" i="1" s="1"/>
  <c r="B137" i="1"/>
  <c r="H1500" i="1" l="1"/>
  <c r="G1500" i="1"/>
  <c r="I1500" i="1" s="1"/>
  <c r="H1525" i="1"/>
  <c r="H1532" i="1"/>
  <c r="G1515" i="1"/>
  <c r="E1528" i="1"/>
  <c r="H1539" i="1"/>
  <c r="H1535" i="1"/>
  <c r="H1530" i="1"/>
  <c r="H1504" i="1"/>
  <c r="H1490" i="1"/>
  <c r="G1487" i="1"/>
  <c r="H1505" i="1"/>
  <c r="H1498" i="1"/>
  <c r="H1510" i="1"/>
  <c r="H1516" i="1"/>
  <c r="H1540" i="1"/>
  <c r="H1538" i="1"/>
  <c r="H1533" i="1"/>
  <c r="E1485" i="1"/>
  <c r="H1518" i="1"/>
  <c r="H1511" i="1"/>
  <c r="H1506" i="1"/>
  <c r="H1501" i="1"/>
  <c r="G1529" i="1"/>
  <c r="I1529" i="1" s="1"/>
  <c r="H1524" i="1"/>
  <c r="H1507" i="1"/>
  <c r="H1459" i="1"/>
  <c r="H1413" i="1"/>
  <c r="H1429" i="1"/>
  <c r="H1458" i="1"/>
  <c r="G1424" i="1"/>
  <c r="G1452" i="1"/>
  <c r="G1410" i="1"/>
  <c r="I1410" i="1" s="1"/>
  <c r="H1427" i="1"/>
  <c r="H1430" i="1"/>
  <c r="H1455" i="1"/>
  <c r="H1421" i="1"/>
  <c r="H1456" i="1"/>
  <c r="H1437" i="1"/>
  <c r="G1437" i="1"/>
  <c r="I1437" i="1" s="1"/>
  <c r="H1433" i="1"/>
  <c r="H1439" i="1"/>
  <c r="H1425" i="1"/>
  <c r="H1462" i="1"/>
  <c r="H1442" i="1"/>
  <c r="H1438" i="1"/>
  <c r="H1428" i="1"/>
  <c r="H1440" i="1"/>
  <c r="H1460" i="1"/>
  <c r="H1454" i="1"/>
  <c r="H1410" i="1"/>
  <c r="E1409" i="1"/>
  <c r="H1426" i="1"/>
  <c r="H1457" i="1"/>
  <c r="H1418" i="1"/>
  <c r="H1352" i="1"/>
  <c r="E1374" i="1"/>
  <c r="E1331" i="1" s="1"/>
  <c r="H1375" i="1"/>
  <c r="H1377" i="1"/>
  <c r="H1371" i="1"/>
  <c r="H1353" i="1"/>
  <c r="H1380" i="1"/>
  <c r="G1361" i="1"/>
  <c r="G1333" i="1"/>
  <c r="H1364" i="1"/>
  <c r="H1351" i="1"/>
  <c r="H1385" i="1"/>
  <c r="H1366" i="1"/>
  <c r="H1378" i="1"/>
  <c r="G1347" i="1"/>
  <c r="H1356" i="1"/>
  <c r="H1348" i="1"/>
  <c r="H1349" i="1"/>
  <c r="H1383" i="1"/>
  <c r="G1375" i="1"/>
  <c r="I1375" i="1" s="1"/>
  <c r="H1376" i="1"/>
  <c r="H1338" i="1"/>
  <c r="H1344" i="1"/>
  <c r="H1301" i="1"/>
  <c r="H1273" i="1"/>
  <c r="E1255" i="1"/>
  <c r="H1256" i="1"/>
  <c r="G1270" i="1"/>
  <c r="H1264" i="1"/>
  <c r="H1275" i="1"/>
  <c r="H1259" i="1"/>
  <c r="G1256" i="1"/>
  <c r="I1256" i="1" s="1"/>
  <c r="E1297" i="1"/>
  <c r="H1308" i="1"/>
  <c r="G1298" i="1"/>
  <c r="I1298" i="1" s="1"/>
  <c r="H1271" i="1"/>
  <c r="H1305" i="1"/>
  <c r="H1306" i="1"/>
  <c r="H1307" i="1"/>
  <c r="H1267" i="1"/>
  <c r="H1292" i="1"/>
  <c r="G1284" i="1"/>
  <c r="H1309" i="1"/>
  <c r="H1272" i="1"/>
  <c r="H1302" i="1"/>
  <c r="H1276" i="1"/>
  <c r="H1304" i="1"/>
  <c r="H1261" i="1"/>
  <c r="H1294" i="1"/>
  <c r="H1303" i="1"/>
  <c r="H1230" i="1"/>
  <c r="G1179" i="1"/>
  <c r="H1225" i="1"/>
  <c r="H1223" i="1"/>
  <c r="H1222" i="1"/>
  <c r="H1232" i="1"/>
  <c r="H1202" i="1"/>
  <c r="E1220" i="1"/>
  <c r="E1177" i="1" s="1"/>
  <c r="H1216" i="1"/>
  <c r="G1207" i="1"/>
  <c r="H1197" i="1"/>
  <c r="H1182" i="1"/>
  <c r="H1212" i="1"/>
  <c r="H1180" i="1"/>
  <c r="H1187" i="1"/>
  <c r="H1227" i="1"/>
  <c r="G1221" i="1"/>
  <c r="I1221" i="1" s="1"/>
  <c r="H1198" i="1"/>
  <c r="G1193" i="1"/>
  <c r="H1217" i="1"/>
  <c r="H1229" i="1"/>
  <c r="H1196" i="1"/>
  <c r="H1203" i="1"/>
  <c r="H1199" i="1"/>
  <c r="H1224" i="1"/>
  <c r="H1210" i="1"/>
  <c r="H1190" i="1"/>
  <c r="H1184" i="1"/>
  <c r="E1143" i="1"/>
  <c r="H1144" i="1"/>
  <c r="G1116" i="1"/>
  <c r="G1102" i="1"/>
  <c r="H1155" i="1"/>
  <c r="H1107" i="1"/>
  <c r="G1144" i="1"/>
  <c r="I1144" i="1" s="1"/>
  <c r="H1145" i="1"/>
  <c r="H1148" i="1"/>
  <c r="H1119" i="1"/>
  <c r="H1113" i="1"/>
  <c r="H1105" i="1"/>
  <c r="E1100" i="1"/>
  <c r="H1153" i="1"/>
  <c r="H1146" i="1"/>
  <c r="H1140" i="1"/>
  <c r="H1121" i="1"/>
  <c r="H1139" i="1"/>
  <c r="H1149" i="1"/>
  <c r="H1133" i="1"/>
  <c r="H1151" i="1"/>
  <c r="G1130" i="1"/>
  <c r="H1117" i="1"/>
  <c r="H1125" i="1"/>
  <c r="H1152" i="1"/>
  <c r="E1066" i="1"/>
  <c r="H1026" i="1"/>
  <c r="H1076" i="1"/>
  <c r="H1028" i="1"/>
  <c r="E1023" i="1"/>
  <c r="G1039" i="1"/>
  <c r="G1025" i="1"/>
  <c r="H1068" i="1"/>
  <c r="H1071" i="1"/>
  <c r="G1067" i="1"/>
  <c r="I1067" i="1" s="1"/>
  <c r="H1043" i="1"/>
  <c r="H1075" i="1"/>
  <c r="H1049" i="1"/>
  <c r="H1041" i="1"/>
  <c r="H1048" i="1"/>
  <c r="H1056" i="1"/>
  <c r="H1069" i="1"/>
  <c r="G1053" i="1"/>
  <c r="H1033" i="1"/>
  <c r="H1044" i="1"/>
  <c r="H1058" i="1"/>
  <c r="H1078" i="1"/>
  <c r="H1063" i="1"/>
  <c r="H1062" i="1"/>
  <c r="H1030" i="1"/>
  <c r="H962" i="1"/>
  <c r="E946" i="1"/>
  <c r="G948" i="1"/>
  <c r="H995" i="1"/>
  <c r="H1001" i="1"/>
  <c r="G990" i="1"/>
  <c r="H994" i="1"/>
  <c r="H999" i="1"/>
  <c r="H996" i="1"/>
  <c r="H967" i="1"/>
  <c r="H966" i="1"/>
  <c r="H986" i="1"/>
  <c r="H985" i="1"/>
  <c r="H979" i="1"/>
  <c r="G976" i="1"/>
  <c r="H968" i="1"/>
  <c r="H965" i="1"/>
  <c r="H993" i="1"/>
  <c r="H959" i="1"/>
  <c r="H961" i="1"/>
  <c r="G961" i="1"/>
  <c r="I961" i="1" s="1"/>
  <c r="H956" i="1"/>
  <c r="H991" i="1"/>
  <c r="H981" i="1"/>
  <c r="H963" i="1"/>
  <c r="H953" i="1"/>
  <c r="H1000" i="1"/>
  <c r="G885" i="1"/>
  <c r="H890" i="1"/>
  <c r="G899" i="1"/>
  <c r="E912" i="1"/>
  <c r="E869" i="1" s="1"/>
  <c r="H904" i="1"/>
  <c r="G871" i="1"/>
  <c r="H919" i="1"/>
  <c r="H874" i="1"/>
  <c r="H900" i="1"/>
  <c r="H902" i="1"/>
  <c r="H894" i="1"/>
  <c r="H924" i="1"/>
  <c r="G913" i="1"/>
  <c r="I913" i="1" s="1"/>
  <c r="H888" i="1"/>
  <c r="H922" i="1"/>
  <c r="H795" i="1"/>
  <c r="H837" i="1"/>
  <c r="G794" i="1"/>
  <c r="H802" i="1"/>
  <c r="H832" i="1"/>
  <c r="H805" i="1"/>
  <c r="H809" i="1"/>
  <c r="H801" i="1"/>
  <c r="H844" i="1"/>
  <c r="G822" i="1"/>
  <c r="H839" i="1"/>
  <c r="H842" i="1"/>
  <c r="H840" i="1"/>
  <c r="E792" i="1"/>
  <c r="H831" i="1"/>
  <c r="G808" i="1"/>
  <c r="H841" i="1"/>
  <c r="H811" i="1"/>
  <c r="G836" i="1"/>
  <c r="H817" i="1"/>
  <c r="H812" i="1"/>
  <c r="H846" i="1"/>
  <c r="E758" i="1"/>
  <c r="H717" i="1"/>
  <c r="E716" i="1"/>
  <c r="G716" i="1" s="1"/>
  <c r="H766" i="1"/>
  <c r="H765" i="1"/>
  <c r="H754" i="1"/>
  <c r="H755" i="1"/>
  <c r="H770" i="1"/>
  <c r="H725" i="1"/>
  <c r="H753" i="1"/>
  <c r="G745" i="1"/>
  <c r="H732" i="1"/>
  <c r="H763" i="1"/>
  <c r="H750" i="1"/>
  <c r="G759" i="1"/>
  <c r="I759" i="1" s="1"/>
  <c r="H746" i="1"/>
  <c r="H728" i="1"/>
  <c r="H734" i="1"/>
  <c r="G731" i="1"/>
  <c r="H737" i="1"/>
  <c r="H733" i="1"/>
  <c r="H764" i="1"/>
  <c r="H769" i="1"/>
  <c r="G668" i="1"/>
  <c r="H655" i="1"/>
  <c r="H645" i="1"/>
  <c r="H656" i="1"/>
  <c r="H673" i="1"/>
  <c r="H693" i="1"/>
  <c r="H684" i="1"/>
  <c r="H688" i="1"/>
  <c r="H669" i="1"/>
  <c r="H685" i="1"/>
  <c r="G640" i="1"/>
  <c r="H671" i="1"/>
  <c r="H677" i="1"/>
  <c r="H664" i="1"/>
  <c r="H686" i="1"/>
  <c r="G654" i="1"/>
  <c r="H678" i="1"/>
  <c r="H660" i="1"/>
  <c r="G682" i="1"/>
  <c r="H648" i="1"/>
  <c r="E638" i="1"/>
  <c r="G577" i="1"/>
  <c r="H580" i="1"/>
  <c r="H614" i="1"/>
  <c r="H608" i="1"/>
  <c r="H574" i="1"/>
  <c r="H613" i="1"/>
  <c r="H612" i="1"/>
  <c r="H615" i="1"/>
  <c r="H609" i="1"/>
  <c r="H586" i="1"/>
  <c r="H601" i="1"/>
  <c r="H611" i="1"/>
  <c r="H582" i="1"/>
  <c r="H581" i="1"/>
  <c r="H600" i="1"/>
  <c r="G591" i="1"/>
  <c r="H610" i="1"/>
  <c r="E562" i="1"/>
  <c r="G563" i="1"/>
  <c r="I563" i="1" s="1"/>
  <c r="G562" i="1" s="1"/>
  <c r="H568" i="1"/>
  <c r="G605" i="1"/>
  <c r="H607" i="1"/>
  <c r="H583" i="1"/>
  <c r="H616" i="1"/>
  <c r="H539" i="1"/>
  <c r="G528" i="1"/>
  <c r="I528" i="1" s="1"/>
  <c r="H497" i="1"/>
  <c r="H485" i="1"/>
  <c r="H501" i="1"/>
  <c r="H536" i="1"/>
  <c r="H486" i="1"/>
  <c r="H506" i="1"/>
  <c r="G514" i="1"/>
  <c r="H489" i="1"/>
  <c r="G500" i="1"/>
  <c r="H530" i="1"/>
  <c r="H502" i="1"/>
  <c r="H524" i="1"/>
  <c r="E527" i="1"/>
  <c r="E484" i="1" s="1"/>
  <c r="H528" i="1"/>
  <c r="H505" i="1"/>
  <c r="H487" i="1"/>
  <c r="H537" i="1"/>
  <c r="H519" i="1"/>
  <c r="H538" i="1"/>
  <c r="H440" i="1"/>
  <c r="H457" i="1"/>
  <c r="H462" i="1"/>
  <c r="G423" i="1"/>
  <c r="H446" i="1"/>
  <c r="H454" i="1"/>
  <c r="H450" i="1"/>
  <c r="G450" i="1"/>
  <c r="I450" i="1" s="1"/>
  <c r="H451" i="1"/>
  <c r="H452" i="1"/>
  <c r="H442" i="1"/>
  <c r="G437" i="1"/>
  <c r="G409" i="1"/>
  <c r="E407" i="1"/>
  <c r="H433" i="1"/>
  <c r="H432" i="1"/>
  <c r="H427" i="1"/>
  <c r="H429" i="1"/>
  <c r="H428" i="1"/>
  <c r="H412" i="1"/>
  <c r="H420" i="1"/>
  <c r="H453" i="1"/>
  <c r="H414" i="1"/>
  <c r="H459" i="1"/>
  <c r="H424" i="1"/>
  <c r="H417" i="1"/>
  <c r="H375" i="1"/>
  <c r="H384" i="1"/>
  <c r="E330" i="1"/>
  <c r="H378" i="1"/>
  <c r="H369" i="1"/>
  <c r="G360" i="1"/>
  <c r="H347" i="1"/>
  <c r="H365" i="1"/>
  <c r="H356" i="1"/>
  <c r="E373" i="1"/>
  <c r="H335" i="1"/>
  <c r="H337" i="1"/>
  <c r="H348" i="1"/>
  <c r="H361" i="1"/>
  <c r="G346" i="1"/>
  <c r="G332" i="1"/>
  <c r="H364" i="1"/>
  <c r="H355" i="1"/>
  <c r="H333" i="1"/>
  <c r="H370" i="1"/>
  <c r="H349" i="1"/>
  <c r="H351" i="1"/>
  <c r="H340" i="1"/>
  <c r="H362" i="1"/>
  <c r="G374" i="1"/>
  <c r="I374" i="1" s="1"/>
  <c r="H270" i="1"/>
  <c r="H256" i="1"/>
  <c r="H286" i="1"/>
  <c r="H308" i="1"/>
  <c r="H293" i="1"/>
  <c r="H271" i="1"/>
  <c r="H288" i="1"/>
  <c r="H272" i="1"/>
  <c r="E253" i="1"/>
  <c r="H254" i="1"/>
  <c r="G269" i="1"/>
  <c r="H266" i="1"/>
  <c r="H255" i="1"/>
  <c r="H279" i="1"/>
  <c r="H274" i="1"/>
  <c r="H258" i="1"/>
  <c r="H260" i="1"/>
  <c r="G297" i="1"/>
  <c r="H284" i="1"/>
  <c r="H292" i="1"/>
  <c r="H305" i="1"/>
  <c r="H300" i="1"/>
  <c r="H306" i="1"/>
  <c r="H301" i="1"/>
  <c r="H273" i="1"/>
  <c r="H285" i="1"/>
  <c r="H263" i="1"/>
  <c r="H299" i="1"/>
  <c r="H298" i="1"/>
  <c r="G283" i="1"/>
  <c r="G178" i="1"/>
  <c r="H229" i="1"/>
  <c r="H215" i="1"/>
  <c r="H186" i="1"/>
  <c r="H223" i="1"/>
  <c r="H194" i="1"/>
  <c r="H227" i="1"/>
  <c r="H208" i="1"/>
  <c r="H224" i="1"/>
  <c r="H216" i="1"/>
  <c r="H206" i="1"/>
  <c r="H205" i="1"/>
  <c r="G205" i="1"/>
  <c r="I205" i="1" s="1"/>
  <c r="H197" i="1"/>
  <c r="H221" i="1"/>
  <c r="H183" i="1"/>
  <c r="G220" i="1"/>
  <c r="H209" i="1"/>
  <c r="H225" i="1"/>
  <c r="E176" i="1"/>
  <c r="H195" i="1"/>
  <c r="H196" i="1"/>
  <c r="G192" i="1"/>
  <c r="H181" i="1"/>
  <c r="H193" i="1"/>
  <c r="H230" i="1"/>
  <c r="H131" i="1"/>
  <c r="E99" i="1"/>
  <c r="H145" i="1"/>
  <c r="H115" i="1"/>
  <c r="H117" i="1"/>
  <c r="G143" i="1"/>
  <c r="H149" i="1"/>
  <c r="H121" i="1"/>
  <c r="H150" i="1"/>
  <c r="H147" i="1"/>
  <c r="H146" i="1"/>
  <c r="H139" i="1"/>
  <c r="H151" i="1"/>
  <c r="H119" i="1"/>
  <c r="H114" i="1"/>
  <c r="G114" i="1"/>
  <c r="I114" i="1" s="1"/>
  <c r="H148" i="1"/>
  <c r="H134" i="1"/>
  <c r="H104" i="1"/>
  <c r="H116" i="1"/>
  <c r="G129" i="1"/>
  <c r="G101" i="1"/>
  <c r="H153" i="1"/>
  <c r="H144" i="1"/>
  <c r="H112" i="1"/>
  <c r="H152" i="1"/>
  <c r="H1529" i="1" l="1"/>
  <c r="I1515" i="1"/>
  <c r="H1515" i="1"/>
  <c r="H1528" i="1"/>
  <c r="G1528" i="1"/>
  <c r="I1528" i="1" s="1"/>
  <c r="I1487" i="1"/>
  <c r="G1486" i="1" s="1"/>
  <c r="H1487" i="1"/>
  <c r="G1409" i="1"/>
  <c r="I1452" i="1"/>
  <c r="H1452" i="1"/>
  <c r="I1424" i="1"/>
  <c r="H1424" i="1"/>
  <c r="H1409" i="1"/>
  <c r="E1408" i="1"/>
  <c r="I1333" i="1"/>
  <c r="G1332" i="1" s="1"/>
  <c r="H1333" i="1"/>
  <c r="I1361" i="1"/>
  <c r="H1361" i="1"/>
  <c r="H1374" i="1"/>
  <c r="G1374" i="1"/>
  <c r="I1374" i="1" s="1"/>
  <c r="I1347" i="1"/>
  <c r="H1347" i="1"/>
  <c r="H1298" i="1"/>
  <c r="G1255" i="1"/>
  <c r="H1255" i="1" s="1"/>
  <c r="H1297" i="1"/>
  <c r="G1297" i="1"/>
  <c r="I1297" i="1" s="1"/>
  <c r="I1284" i="1"/>
  <c r="H1284" i="1"/>
  <c r="I1270" i="1"/>
  <c r="H1270" i="1"/>
  <c r="E1254" i="1"/>
  <c r="I1207" i="1"/>
  <c r="H1207" i="1"/>
  <c r="I1193" i="1"/>
  <c r="H1193" i="1"/>
  <c r="H1221" i="1"/>
  <c r="I1179" i="1"/>
  <c r="G1178" i="1" s="1"/>
  <c r="H1179" i="1"/>
  <c r="H1220" i="1"/>
  <c r="G1220" i="1"/>
  <c r="I1220" i="1" s="1"/>
  <c r="I1130" i="1"/>
  <c r="H1130" i="1"/>
  <c r="H1143" i="1"/>
  <c r="G1143" i="1"/>
  <c r="I1143" i="1" s="1"/>
  <c r="I1102" i="1"/>
  <c r="G1101" i="1" s="1"/>
  <c r="H1102" i="1"/>
  <c r="I1116" i="1"/>
  <c r="H1116" i="1"/>
  <c r="H1066" i="1"/>
  <c r="G1066" i="1"/>
  <c r="I1066" i="1" s="1"/>
  <c r="I1025" i="1"/>
  <c r="G1024" i="1" s="1"/>
  <c r="H1025" i="1"/>
  <c r="I1053" i="1"/>
  <c r="H1053" i="1"/>
  <c r="I1039" i="1"/>
  <c r="H1039" i="1"/>
  <c r="H1067" i="1"/>
  <c r="I990" i="1"/>
  <c r="H990" i="1"/>
  <c r="I976" i="1"/>
  <c r="H976" i="1"/>
  <c r="I948" i="1"/>
  <c r="G947" i="1" s="1"/>
  <c r="H948" i="1"/>
  <c r="I899" i="1"/>
  <c r="H899" i="1"/>
  <c r="I885" i="1"/>
  <c r="H885" i="1"/>
  <c r="G912" i="1"/>
  <c r="I912" i="1" s="1"/>
  <c r="H912" i="1"/>
  <c r="I871" i="1"/>
  <c r="G870" i="1" s="1"/>
  <c r="H871" i="1"/>
  <c r="H913" i="1"/>
  <c r="I808" i="1"/>
  <c r="H808" i="1"/>
  <c r="I836" i="1"/>
  <c r="H836" i="1"/>
  <c r="I822" i="1"/>
  <c r="H822" i="1"/>
  <c r="I794" i="1"/>
  <c r="G793" i="1" s="1"/>
  <c r="H794" i="1"/>
  <c r="I716" i="1"/>
  <c r="H745" i="1"/>
  <c r="I745" i="1"/>
  <c r="I731" i="1"/>
  <c r="H731" i="1"/>
  <c r="H758" i="1"/>
  <c r="G758" i="1"/>
  <c r="I758" i="1" s="1"/>
  <c r="H716" i="1"/>
  <c r="E715" i="1"/>
  <c r="H759" i="1"/>
  <c r="I668" i="1"/>
  <c r="H668" i="1"/>
  <c r="I654" i="1"/>
  <c r="H654" i="1"/>
  <c r="I640" i="1"/>
  <c r="G639" i="1" s="1"/>
  <c r="H640" i="1"/>
  <c r="I682" i="1"/>
  <c r="H682" i="1"/>
  <c r="I562" i="1"/>
  <c r="E561" i="1"/>
  <c r="H562" i="1"/>
  <c r="I605" i="1"/>
  <c r="H605" i="1"/>
  <c r="H563" i="1"/>
  <c r="I591" i="1"/>
  <c r="H591" i="1"/>
  <c r="I577" i="1"/>
  <c r="H577" i="1"/>
  <c r="G527" i="1"/>
  <c r="I527" i="1" s="1"/>
  <c r="H527" i="1"/>
  <c r="I500" i="1"/>
  <c r="H500" i="1"/>
  <c r="I514" i="1"/>
  <c r="H514" i="1"/>
  <c r="I437" i="1"/>
  <c r="H437" i="1"/>
  <c r="I409" i="1"/>
  <c r="G408" i="1" s="1"/>
  <c r="H409" i="1"/>
  <c r="I423" i="1"/>
  <c r="H423" i="1"/>
  <c r="H374" i="1"/>
  <c r="I360" i="1"/>
  <c r="H360" i="1"/>
  <c r="I332" i="1"/>
  <c r="G331" i="1" s="1"/>
  <c r="H332" i="1"/>
  <c r="I346" i="1"/>
  <c r="H346" i="1"/>
  <c r="H373" i="1"/>
  <c r="G373" i="1"/>
  <c r="I373" i="1" s="1"/>
  <c r="I297" i="1"/>
  <c r="H297" i="1"/>
  <c r="I269" i="1"/>
  <c r="H269" i="1"/>
  <c r="I283" i="1"/>
  <c r="H283" i="1"/>
  <c r="I178" i="1"/>
  <c r="G177" i="1" s="1"/>
  <c r="H178" i="1"/>
  <c r="I192" i="1"/>
  <c r="H192" i="1"/>
  <c r="I220" i="1"/>
  <c r="H220" i="1"/>
  <c r="I101" i="1"/>
  <c r="G100" i="1" s="1"/>
  <c r="H101" i="1"/>
  <c r="I129" i="1"/>
  <c r="H129" i="1"/>
  <c r="I143" i="1"/>
  <c r="H143" i="1"/>
  <c r="H1514" i="1" l="1"/>
  <c r="G1514" i="1"/>
  <c r="I1514" i="1" s="1"/>
  <c r="I1486" i="1"/>
  <c r="G1485" i="1"/>
  <c r="H1486" i="1"/>
  <c r="H1451" i="1"/>
  <c r="G1451" i="1"/>
  <c r="I1451" i="1" s="1"/>
  <c r="G1423" i="1"/>
  <c r="I1423" i="1" s="1"/>
  <c r="H1423" i="1"/>
  <c r="I1409" i="1"/>
  <c r="H1346" i="1"/>
  <c r="G1346" i="1"/>
  <c r="I1346" i="1" s="1"/>
  <c r="H1360" i="1"/>
  <c r="G1360" i="1"/>
  <c r="I1360" i="1" s="1"/>
  <c r="I1332" i="1"/>
  <c r="G1331" i="1"/>
  <c r="H1332" i="1"/>
  <c r="I1255" i="1"/>
  <c r="H1269" i="1"/>
  <c r="G1269" i="1"/>
  <c r="I1269" i="1" s="1"/>
  <c r="H1283" i="1"/>
  <c r="G1283" i="1"/>
  <c r="I1283" i="1" s="1"/>
  <c r="H1192" i="1"/>
  <c r="G1192" i="1"/>
  <c r="I1192" i="1" s="1"/>
  <c r="H1206" i="1"/>
  <c r="G1206" i="1"/>
  <c r="I1206" i="1" s="1"/>
  <c r="I1178" i="1"/>
  <c r="G1177" i="1"/>
  <c r="H1178" i="1"/>
  <c r="H1129" i="1"/>
  <c r="G1129" i="1"/>
  <c r="I1129" i="1" s="1"/>
  <c r="H1115" i="1"/>
  <c r="G1115" i="1"/>
  <c r="I1115" i="1" s="1"/>
  <c r="I1101" i="1"/>
  <c r="G1100" i="1"/>
  <c r="H1101" i="1"/>
  <c r="H1038" i="1"/>
  <c r="G1038" i="1"/>
  <c r="I1038" i="1" s="1"/>
  <c r="H1052" i="1"/>
  <c r="G1052" i="1"/>
  <c r="I1052" i="1" s="1"/>
  <c r="I1024" i="1"/>
  <c r="H1024" i="1"/>
  <c r="H975" i="1"/>
  <c r="G975" i="1"/>
  <c r="I975" i="1" s="1"/>
  <c r="I947" i="1"/>
  <c r="H947" i="1"/>
  <c r="H989" i="1"/>
  <c r="G989" i="1"/>
  <c r="I989" i="1" s="1"/>
  <c r="I870" i="1"/>
  <c r="G869" i="1"/>
  <c r="H870" i="1"/>
  <c r="H884" i="1"/>
  <c r="G884" i="1"/>
  <c r="I884" i="1" s="1"/>
  <c r="H898" i="1"/>
  <c r="G898" i="1"/>
  <c r="I898" i="1" s="1"/>
  <c r="H835" i="1"/>
  <c r="G835" i="1"/>
  <c r="I835" i="1" s="1"/>
  <c r="I793" i="1"/>
  <c r="H793" i="1"/>
  <c r="H821" i="1"/>
  <c r="G821" i="1"/>
  <c r="I821" i="1" s="1"/>
  <c r="H807" i="1"/>
  <c r="G807" i="1"/>
  <c r="I807" i="1" s="1"/>
  <c r="H730" i="1"/>
  <c r="G730" i="1"/>
  <c r="H744" i="1"/>
  <c r="G744" i="1"/>
  <c r="I744" i="1" s="1"/>
  <c r="H653" i="1"/>
  <c r="G653" i="1"/>
  <c r="I653" i="1" s="1"/>
  <c r="H667" i="1"/>
  <c r="G667" i="1"/>
  <c r="I667" i="1" s="1"/>
  <c r="H681" i="1"/>
  <c r="G681" i="1"/>
  <c r="I681" i="1" s="1"/>
  <c r="I639" i="1"/>
  <c r="H639" i="1"/>
  <c r="H576" i="1"/>
  <c r="G576" i="1"/>
  <c r="H604" i="1"/>
  <c r="G604" i="1"/>
  <c r="I604" i="1" s="1"/>
  <c r="H590" i="1"/>
  <c r="G590" i="1"/>
  <c r="I590" i="1" s="1"/>
  <c r="H513" i="1"/>
  <c r="G513" i="1"/>
  <c r="I513" i="1" s="1"/>
  <c r="H499" i="1"/>
  <c r="G499" i="1"/>
  <c r="H436" i="1"/>
  <c r="G436" i="1"/>
  <c r="I436" i="1" s="1"/>
  <c r="H422" i="1"/>
  <c r="G422" i="1"/>
  <c r="I422" i="1" s="1"/>
  <c r="I408" i="1"/>
  <c r="H408" i="1"/>
  <c r="I331" i="1"/>
  <c r="H331" i="1"/>
  <c r="H345" i="1"/>
  <c r="G345" i="1"/>
  <c r="I345" i="1" s="1"/>
  <c r="H359" i="1"/>
  <c r="G359" i="1"/>
  <c r="I359" i="1" s="1"/>
  <c r="H268" i="1"/>
  <c r="G268" i="1"/>
  <c r="H282" i="1"/>
  <c r="G282" i="1"/>
  <c r="I282" i="1" s="1"/>
  <c r="H296" i="1"/>
  <c r="G296" i="1"/>
  <c r="I296" i="1" s="1"/>
  <c r="H219" i="1"/>
  <c r="G219" i="1"/>
  <c r="I219" i="1" s="1"/>
  <c r="I177" i="1"/>
  <c r="H177" i="1"/>
  <c r="H191" i="1"/>
  <c r="G191" i="1"/>
  <c r="I191" i="1" s="1"/>
  <c r="H142" i="1"/>
  <c r="G142" i="1"/>
  <c r="I142" i="1" s="1"/>
  <c r="I100" i="1"/>
  <c r="H100" i="1"/>
  <c r="H128" i="1"/>
  <c r="G128" i="1"/>
  <c r="I128" i="1" s="1"/>
  <c r="I1485" i="1" l="1"/>
  <c r="H1485" i="1"/>
  <c r="H1542" i="1" s="1"/>
  <c r="G1408" i="1"/>
  <c r="I1331" i="1"/>
  <c r="H1331" i="1"/>
  <c r="H1388" i="1" s="1"/>
  <c r="G1254" i="1"/>
  <c r="I1177" i="1"/>
  <c r="H1177" i="1"/>
  <c r="H1234" i="1" s="1"/>
  <c r="I1100" i="1"/>
  <c r="H1100" i="1"/>
  <c r="H1157" i="1" s="1"/>
  <c r="G1023" i="1"/>
  <c r="G946" i="1"/>
  <c r="I869" i="1"/>
  <c r="H869" i="1"/>
  <c r="H926" i="1" s="1"/>
  <c r="G792" i="1"/>
  <c r="I730" i="1"/>
  <c r="G715" i="1"/>
  <c r="G638" i="1"/>
  <c r="I576" i="1"/>
  <c r="G561" i="1"/>
  <c r="I499" i="1"/>
  <c r="G484" i="1"/>
  <c r="G407" i="1"/>
  <c r="G330" i="1"/>
  <c r="I268" i="1"/>
  <c r="G253" i="1"/>
  <c r="G176" i="1"/>
  <c r="G99" i="1"/>
  <c r="I1408" i="1" l="1"/>
  <c r="H1408" i="1"/>
  <c r="H1465" i="1" s="1"/>
  <c r="I1254" i="1"/>
  <c r="H1254" i="1"/>
  <c r="H1311" i="1" s="1"/>
  <c r="I1023" i="1"/>
  <c r="H1023" i="1"/>
  <c r="H1080" i="1" s="1"/>
  <c r="I946" i="1"/>
  <c r="H946" i="1"/>
  <c r="H1003" i="1" s="1"/>
  <c r="I792" i="1"/>
  <c r="H792" i="1"/>
  <c r="H849" i="1" s="1"/>
  <c r="H715" i="1"/>
  <c r="H772" i="1" s="1"/>
  <c r="I715" i="1"/>
  <c r="I638" i="1"/>
  <c r="H638" i="1"/>
  <c r="H695" i="1" s="1"/>
  <c r="I561" i="1"/>
  <c r="H561" i="1"/>
  <c r="H618" i="1" s="1"/>
  <c r="I484" i="1"/>
  <c r="H484" i="1"/>
  <c r="H541" i="1" s="1"/>
  <c r="I407" i="1"/>
  <c r="H407" i="1"/>
  <c r="H464" i="1" s="1"/>
  <c r="I330" i="1"/>
  <c r="H330" i="1"/>
  <c r="H387" i="1" s="1"/>
  <c r="I253" i="1"/>
  <c r="H253" i="1"/>
  <c r="H310" i="1" s="1"/>
  <c r="I176" i="1"/>
  <c r="H176" i="1"/>
  <c r="H233" i="1" s="1"/>
  <c r="I99" i="1"/>
  <c r="H99" i="1"/>
  <c r="H156" i="1" s="1"/>
  <c r="E13" i="1" l="1"/>
  <c r="H9" i="1"/>
  <c r="G4" i="1" l="1"/>
  <c r="I78" i="1" l="1"/>
  <c r="H78" i="1"/>
  <c r="I64" i="1"/>
  <c r="H64" i="1"/>
  <c r="I50" i="1"/>
  <c r="H50" i="1"/>
  <c r="I36" i="1"/>
  <c r="H36" i="1"/>
  <c r="G5" i="1" l="1"/>
  <c r="G7" i="1" l="1"/>
  <c r="E12" i="1"/>
  <c r="BW6" i="2" l="1"/>
  <c r="BX6" i="2"/>
  <c r="BW7" i="2"/>
  <c r="BX7" i="2"/>
  <c r="BW8" i="2"/>
  <c r="BX8" i="2"/>
  <c r="BW9" i="2"/>
  <c r="BX9" i="2"/>
  <c r="BW10" i="2"/>
  <c r="BX10" i="2"/>
  <c r="BW11" i="2"/>
  <c r="BX11" i="2"/>
  <c r="BW12" i="2"/>
  <c r="BX12" i="2"/>
  <c r="BW13" i="2"/>
  <c r="BX13" i="2"/>
  <c r="BW14" i="2"/>
  <c r="BX14" i="2"/>
  <c r="BW23" i="2"/>
  <c r="BX23" i="2"/>
  <c r="BW24" i="2"/>
  <c r="BX24" i="2"/>
  <c r="BW25" i="2"/>
  <c r="BX25" i="2"/>
  <c r="BW26" i="2"/>
  <c r="BX26" i="2"/>
  <c r="BW27" i="2"/>
  <c r="BX27" i="2"/>
  <c r="BW28" i="2"/>
  <c r="BX28" i="2"/>
  <c r="BW29" i="2"/>
  <c r="BX29" i="2"/>
  <c r="BW30" i="2"/>
  <c r="BX30" i="2"/>
  <c r="BW31" i="2"/>
  <c r="BX31" i="2"/>
  <c r="BW32" i="2"/>
  <c r="BX32" i="2"/>
  <c r="BW33" i="2"/>
  <c r="BX33" i="2"/>
  <c r="BW34" i="2"/>
  <c r="BX34" i="2"/>
  <c r="BW35" i="2"/>
  <c r="BX35" i="2"/>
  <c r="BW36" i="2"/>
  <c r="BX36" i="2"/>
  <c r="BW59" i="2"/>
  <c r="BX59" i="2"/>
  <c r="BW60" i="2"/>
  <c r="BX60" i="2"/>
  <c r="BW61" i="2"/>
  <c r="BX61" i="2"/>
  <c r="BW62" i="2"/>
  <c r="BX62" i="2"/>
  <c r="BW63" i="2"/>
  <c r="BX63" i="2"/>
  <c r="BW64" i="2"/>
  <c r="BX64" i="2"/>
  <c r="BW65" i="2"/>
  <c r="BX65" i="2"/>
  <c r="BW66" i="2"/>
  <c r="BX66" i="2"/>
  <c r="BW74" i="2"/>
  <c r="BX74" i="2"/>
  <c r="BW75" i="2"/>
  <c r="BX75" i="2"/>
  <c r="BW76" i="2"/>
  <c r="BX76" i="2"/>
  <c r="BW77" i="2"/>
  <c r="BX77" i="2"/>
  <c r="BW78" i="2"/>
  <c r="BX78" i="2"/>
  <c r="BW79" i="2"/>
  <c r="BX79" i="2"/>
  <c r="BW80" i="2"/>
  <c r="BX80" i="2"/>
  <c r="BW81" i="2"/>
  <c r="BX81" i="2"/>
  <c r="BW82" i="2"/>
  <c r="BX82" i="2"/>
  <c r="BW83" i="2"/>
  <c r="BX83" i="2"/>
  <c r="BW84" i="2"/>
  <c r="BX84" i="2"/>
  <c r="BW85" i="2"/>
  <c r="BX85" i="2"/>
  <c r="BW86" i="2"/>
  <c r="BX86" i="2"/>
  <c r="BW87" i="2"/>
  <c r="BX87" i="2"/>
  <c r="BW88" i="2"/>
  <c r="BX88" i="2"/>
  <c r="BW89" i="2"/>
  <c r="BX89" i="2"/>
  <c r="BW90" i="2"/>
  <c r="BX90" i="2"/>
  <c r="BW91" i="2"/>
  <c r="BX91" i="2"/>
  <c r="BW92" i="2"/>
  <c r="BX92" i="2"/>
  <c r="BW93" i="2"/>
  <c r="BX93" i="2"/>
  <c r="BW94" i="2"/>
  <c r="BX94" i="2"/>
  <c r="BW95" i="2"/>
  <c r="BX95" i="2"/>
  <c r="BW96" i="2"/>
  <c r="BX96" i="2"/>
  <c r="BW97" i="2"/>
  <c r="BX97" i="2"/>
  <c r="BW98" i="2"/>
  <c r="BX98" i="2"/>
  <c r="BW99" i="2"/>
  <c r="BX99" i="2"/>
  <c r="BW107" i="2"/>
  <c r="BX107" i="2"/>
  <c r="BW108" i="2"/>
  <c r="BX108" i="2"/>
  <c r="BW109" i="2"/>
  <c r="BX109" i="2"/>
  <c r="BW110" i="2"/>
  <c r="BX110" i="2"/>
  <c r="BW111" i="2"/>
  <c r="BX111" i="2"/>
  <c r="BW112" i="2"/>
  <c r="BX112" i="2"/>
  <c r="BW113" i="2"/>
  <c r="BX113" i="2"/>
  <c r="BW114" i="2"/>
  <c r="BX114" i="2"/>
  <c r="BW115" i="2"/>
  <c r="BX115" i="2"/>
  <c r="BW116" i="2"/>
  <c r="BX116" i="2"/>
  <c r="BW117" i="2"/>
  <c r="BX117" i="2"/>
  <c r="BW118" i="2"/>
  <c r="BX118" i="2"/>
  <c r="BW119" i="2"/>
  <c r="BX119" i="2"/>
  <c r="BW120" i="2"/>
  <c r="BX120" i="2"/>
  <c r="BW121" i="2"/>
  <c r="BX121" i="2"/>
  <c r="BW122" i="2"/>
  <c r="BX122" i="2"/>
  <c r="BW123" i="2"/>
  <c r="BX123" i="2"/>
  <c r="BW124" i="2"/>
  <c r="BX124" i="2"/>
  <c r="BW125" i="2"/>
  <c r="BX125" i="2"/>
  <c r="BW126" i="2"/>
  <c r="BX126" i="2"/>
  <c r="BW127" i="2"/>
  <c r="BX127" i="2"/>
  <c r="BW128" i="2"/>
  <c r="BX128" i="2"/>
  <c r="BW129" i="2"/>
  <c r="BX129" i="2"/>
  <c r="BW130" i="2"/>
  <c r="BX130" i="2"/>
  <c r="BW131" i="2"/>
  <c r="BX131" i="2"/>
  <c r="BW132" i="2"/>
  <c r="BX132" i="2"/>
  <c r="BW133" i="2"/>
  <c r="BX133" i="2"/>
  <c r="BW134" i="2"/>
  <c r="BX134" i="2"/>
  <c r="BW135" i="2"/>
  <c r="BX135" i="2"/>
  <c r="BW136" i="2"/>
  <c r="BX136" i="2"/>
  <c r="BW137" i="2"/>
  <c r="BX137" i="2"/>
  <c r="BW138" i="2"/>
  <c r="BX138" i="2"/>
  <c r="BW139" i="2"/>
  <c r="BX139" i="2"/>
  <c r="BW140" i="2"/>
  <c r="BX140" i="2"/>
  <c r="BW141" i="2"/>
  <c r="BX141" i="2"/>
  <c r="BW142" i="2"/>
  <c r="BX142" i="2"/>
  <c r="BW143" i="2"/>
  <c r="BX143" i="2"/>
  <c r="BW144" i="2"/>
  <c r="BX144" i="2"/>
  <c r="BW145" i="2"/>
  <c r="BX145" i="2"/>
  <c r="BW146" i="2"/>
  <c r="BX146" i="2"/>
  <c r="BW147" i="2"/>
  <c r="BX147" i="2"/>
  <c r="BW148" i="2"/>
  <c r="BX148" i="2"/>
  <c r="BW149" i="2"/>
  <c r="BX149" i="2"/>
  <c r="BW150" i="2"/>
  <c r="BX150" i="2"/>
  <c r="BW151" i="2"/>
  <c r="BX151" i="2"/>
  <c r="BW152" i="2"/>
  <c r="BX152" i="2"/>
  <c r="BW153" i="2"/>
  <c r="BX153" i="2"/>
  <c r="BW154" i="2"/>
  <c r="BX154" i="2"/>
  <c r="BW155" i="2"/>
  <c r="BX155" i="2"/>
  <c r="BW156" i="2"/>
  <c r="BX156" i="2"/>
  <c r="BW157" i="2"/>
  <c r="BX157" i="2"/>
  <c r="BW158" i="2"/>
  <c r="BX158" i="2"/>
  <c r="BW159" i="2"/>
  <c r="BX159" i="2"/>
  <c r="BW160" i="2"/>
  <c r="BX160" i="2"/>
  <c r="BW161" i="2"/>
  <c r="BX161" i="2"/>
  <c r="BW162" i="2"/>
  <c r="BX162" i="2"/>
  <c r="BW163" i="2"/>
  <c r="BX163" i="2"/>
  <c r="BW164" i="2"/>
  <c r="BX164" i="2"/>
  <c r="BW165" i="2"/>
  <c r="BX165" i="2"/>
  <c r="BW166" i="2"/>
  <c r="BX166" i="2"/>
  <c r="BW167" i="2"/>
  <c r="BX167" i="2"/>
  <c r="BW168" i="2"/>
  <c r="BX168" i="2"/>
  <c r="BW169" i="2"/>
  <c r="BX169" i="2"/>
  <c r="BW170" i="2"/>
  <c r="BX170" i="2"/>
  <c r="BW171" i="2"/>
  <c r="BX171" i="2"/>
  <c r="BW172" i="2"/>
  <c r="BX172" i="2"/>
  <c r="BW173" i="2"/>
  <c r="BX173" i="2"/>
  <c r="BW174" i="2"/>
  <c r="BX174" i="2"/>
  <c r="BW175" i="2"/>
  <c r="BX175" i="2"/>
  <c r="BW176" i="2"/>
  <c r="BX176" i="2"/>
  <c r="BW177" i="2"/>
  <c r="BX177" i="2"/>
  <c r="BW178" i="2"/>
  <c r="BX178" i="2"/>
  <c r="BW179" i="2"/>
  <c r="BX179" i="2"/>
  <c r="BW180" i="2"/>
  <c r="BX180" i="2"/>
  <c r="BW181" i="2"/>
  <c r="BX181" i="2"/>
  <c r="BW182" i="2"/>
  <c r="BX182" i="2"/>
  <c r="BW183" i="2"/>
  <c r="BX183" i="2"/>
  <c r="BW184" i="2"/>
  <c r="BX184" i="2"/>
  <c r="BW185" i="2"/>
  <c r="BX185" i="2"/>
  <c r="BW186" i="2"/>
  <c r="BX186" i="2"/>
  <c r="BW187" i="2"/>
  <c r="BX187" i="2"/>
  <c r="BW188" i="2"/>
  <c r="BX188" i="2"/>
  <c r="BW189" i="2"/>
  <c r="BX189" i="2"/>
  <c r="BW190" i="2"/>
  <c r="BX190" i="2"/>
  <c r="BW191" i="2"/>
  <c r="BX191" i="2"/>
  <c r="BW192" i="2"/>
  <c r="BX192" i="2"/>
  <c r="BW193" i="2"/>
  <c r="BX193" i="2"/>
  <c r="BW194" i="2"/>
  <c r="BX194" i="2"/>
  <c r="BW195" i="2"/>
  <c r="BX195" i="2"/>
  <c r="BW196" i="2"/>
  <c r="BX196" i="2"/>
  <c r="BW197" i="2"/>
  <c r="BX197" i="2"/>
  <c r="BW198" i="2"/>
  <c r="BX198" i="2"/>
  <c r="BW199" i="2"/>
  <c r="BX199" i="2"/>
  <c r="BW200" i="2"/>
  <c r="BX200" i="2"/>
  <c r="BW201" i="2"/>
  <c r="BX201" i="2"/>
  <c r="BW202" i="2"/>
  <c r="BX202" i="2"/>
  <c r="BW203" i="2"/>
  <c r="BX203" i="2"/>
  <c r="BW204" i="2"/>
  <c r="BX204" i="2"/>
  <c r="BW205" i="2"/>
  <c r="BX205" i="2"/>
  <c r="BW206" i="2"/>
  <c r="BX206" i="2"/>
  <c r="BW207" i="2"/>
  <c r="BX207" i="2"/>
  <c r="BW208" i="2"/>
  <c r="BX208" i="2"/>
  <c r="BW209" i="2"/>
  <c r="BX209" i="2"/>
  <c r="BW210" i="2"/>
  <c r="BX210" i="2"/>
  <c r="BW211" i="2"/>
  <c r="BX211" i="2"/>
  <c r="BW212" i="2"/>
  <c r="BX212" i="2"/>
  <c r="BW213" i="2"/>
  <c r="BX213" i="2"/>
  <c r="BW214" i="2"/>
  <c r="BX214" i="2"/>
  <c r="BW215" i="2"/>
  <c r="BX215" i="2"/>
  <c r="BW216" i="2"/>
  <c r="BX216" i="2"/>
  <c r="BW217" i="2"/>
  <c r="BX217" i="2"/>
  <c r="BW218" i="2"/>
  <c r="BX218" i="2"/>
  <c r="BW219" i="2"/>
  <c r="BX219" i="2"/>
  <c r="BW220" i="2"/>
  <c r="BX220" i="2"/>
  <c r="BW221" i="2"/>
  <c r="BX221" i="2"/>
  <c r="BW222" i="2"/>
  <c r="BX222" i="2"/>
  <c r="BW223" i="2"/>
  <c r="BX223" i="2"/>
  <c r="BW224" i="2"/>
  <c r="BX224" i="2"/>
  <c r="BW225" i="2"/>
  <c r="BX225" i="2"/>
  <c r="BW226" i="2"/>
  <c r="BX226" i="2"/>
  <c r="BW227" i="2"/>
  <c r="BX227" i="2"/>
  <c r="BW228" i="2"/>
  <c r="BX228" i="2"/>
  <c r="BW229" i="2"/>
  <c r="BX229" i="2"/>
  <c r="BW230" i="2"/>
  <c r="BX230" i="2"/>
  <c r="BW231" i="2"/>
  <c r="BX231" i="2"/>
  <c r="BW232" i="2"/>
  <c r="BX232" i="2"/>
  <c r="BW233" i="2"/>
  <c r="BX233" i="2"/>
  <c r="BW234" i="2"/>
  <c r="BX234" i="2"/>
  <c r="BW235" i="2"/>
  <c r="BX235" i="2"/>
  <c r="BW236" i="2"/>
  <c r="BX236" i="2"/>
  <c r="BW237" i="2"/>
  <c r="BX237" i="2"/>
  <c r="BW238" i="2"/>
  <c r="BX238" i="2"/>
  <c r="BW239" i="2"/>
  <c r="BX239" i="2"/>
  <c r="BW240" i="2"/>
  <c r="BX240" i="2"/>
  <c r="BW241" i="2"/>
  <c r="BX241" i="2"/>
  <c r="BW242" i="2"/>
  <c r="BX242" i="2"/>
  <c r="BW243" i="2"/>
  <c r="BX243" i="2"/>
  <c r="BW244" i="2"/>
  <c r="BX244" i="2"/>
  <c r="BW245" i="2"/>
  <c r="BX245" i="2"/>
  <c r="BW246" i="2"/>
  <c r="BX246" i="2"/>
  <c r="BW247" i="2"/>
  <c r="BX247" i="2"/>
  <c r="BW248" i="2"/>
  <c r="BX248" i="2"/>
  <c r="BW249" i="2"/>
  <c r="BX249" i="2"/>
  <c r="BW250" i="2"/>
  <c r="BX250" i="2"/>
  <c r="BW251" i="2"/>
  <c r="BX251" i="2"/>
  <c r="BW252" i="2"/>
  <c r="BX252" i="2"/>
  <c r="BW253" i="2"/>
  <c r="BX253" i="2"/>
  <c r="BW254" i="2"/>
  <c r="BX254" i="2"/>
  <c r="BW255" i="2"/>
  <c r="BX255" i="2"/>
  <c r="BW256" i="2"/>
  <c r="BX256" i="2"/>
  <c r="BW257" i="2"/>
  <c r="BX257" i="2"/>
  <c r="BW258" i="2"/>
  <c r="BX258" i="2"/>
  <c r="BW259" i="2"/>
  <c r="BX259" i="2"/>
  <c r="BW260" i="2"/>
  <c r="BX260" i="2"/>
  <c r="BW261" i="2"/>
  <c r="BX261" i="2"/>
  <c r="BW262" i="2"/>
  <c r="BX262" i="2"/>
  <c r="BW263" i="2"/>
  <c r="BX263" i="2"/>
  <c r="BW264" i="2"/>
  <c r="BX264" i="2"/>
  <c r="BW265" i="2"/>
  <c r="BX265" i="2"/>
  <c r="BW266" i="2"/>
  <c r="BX266" i="2"/>
  <c r="BW267" i="2"/>
  <c r="BX267" i="2"/>
  <c r="BW268" i="2"/>
  <c r="BX268" i="2"/>
  <c r="BW269" i="2"/>
  <c r="BX269" i="2"/>
  <c r="BW270" i="2"/>
  <c r="BX270" i="2"/>
  <c r="BW271" i="2"/>
  <c r="BX271" i="2"/>
  <c r="BW272" i="2"/>
  <c r="BX272" i="2"/>
  <c r="BW273" i="2"/>
  <c r="BX273" i="2"/>
  <c r="BW274" i="2"/>
  <c r="BX274" i="2"/>
  <c r="BW275" i="2"/>
  <c r="BX275" i="2"/>
  <c r="BW276" i="2"/>
  <c r="BX276" i="2"/>
  <c r="BW277" i="2"/>
  <c r="BX277" i="2"/>
  <c r="BW278" i="2"/>
  <c r="BX278" i="2"/>
  <c r="BW279" i="2"/>
  <c r="BX279" i="2"/>
  <c r="BW280" i="2"/>
  <c r="BX280" i="2"/>
  <c r="BW281" i="2"/>
  <c r="BX281" i="2"/>
  <c r="BW282" i="2"/>
  <c r="BX282" i="2"/>
  <c r="BW283" i="2"/>
  <c r="BX283" i="2"/>
  <c r="BW284" i="2"/>
  <c r="BX284" i="2"/>
  <c r="BW285" i="2"/>
  <c r="BX285" i="2"/>
  <c r="BW286" i="2"/>
  <c r="BX286" i="2"/>
  <c r="BW287" i="2"/>
  <c r="BX287" i="2"/>
  <c r="BW288" i="2"/>
  <c r="BX288" i="2"/>
  <c r="BW289" i="2"/>
  <c r="BX289" i="2"/>
  <c r="BW290" i="2"/>
  <c r="BX290" i="2"/>
  <c r="BW291" i="2"/>
  <c r="BX291" i="2"/>
  <c r="BW292" i="2"/>
  <c r="BX292" i="2"/>
  <c r="BW293" i="2"/>
  <c r="BX293" i="2"/>
  <c r="BW294" i="2"/>
  <c r="BX294" i="2"/>
  <c r="BW295" i="2"/>
  <c r="BX295" i="2"/>
  <c r="BW296" i="2"/>
  <c r="BX296" i="2"/>
  <c r="BW297" i="2"/>
  <c r="BX297" i="2"/>
  <c r="BW298" i="2"/>
  <c r="BX298" i="2"/>
  <c r="BW299" i="2"/>
  <c r="BX299" i="2"/>
  <c r="BW300" i="2"/>
  <c r="BX300" i="2"/>
  <c r="BW301" i="2"/>
  <c r="BX301" i="2"/>
  <c r="BW302" i="2"/>
  <c r="BX302" i="2"/>
  <c r="BW303" i="2"/>
  <c r="BX303" i="2"/>
  <c r="BW304" i="2"/>
  <c r="BX304" i="2"/>
  <c r="BW305" i="2"/>
  <c r="BX305" i="2"/>
  <c r="BW306" i="2"/>
  <c r="BX306" i="2"/>
  <c r="BW307" i="2"/>
  <c r="BX307" i="2"/>
  <c r="BW308" i="2"/>
  <c r="BX308" i="2"/>
  <c r="BW309" i="2"/>
  <c r="BX309" i="2"/>
  <c r="BW310" i="2"/>
  <c r="BX310" i="2"/>
  <c r="BW311" i="2"/>
  <c r="BX311" i="2"/>
  <c r="BW312" i="2"/>
  <c r="BX312" i="2"/>
  <c r="BW313" i="2"/>
  <c r="BX313" i="2"/>
  <c r="BW314" i="2"/>
  <c r="BX314" i="2"/>
  <c r="BW315" i="2"/>
  <c r="BX315" i="2"/>
  <c r="BW316" i="2"/>
  <c r="BX316" i="2"/>
  <c r="BW317" i="2"/>
  <c r="BX317" i="2"/>
  <c r="BW318" i="2"/>
  <c r="BX318" i="2"/>
  <c r="BW319" i="2"/>
  <c r="BX319" i="2"/>
  <c r="BW320" i="2"/>
  <c r="BX320" i="2"/>
  <c r="BW321" i="2"/>
  <c r="BX321" i="2"/>
  <c r="BW322" i="2"/>
  <c r="BX322" i="2"/>
  <c r="BW323" i="2"/>
  <c r="BX323" i="2"/>
  <c r="BW324" i="2"/>
  <c r="BX324" i="2"/>
  <c r="BW325" i="2"/>
  <c r="BX325" i="2"/>
  <c r="BW326" i="2"/>
  <c r="BX326" i="2"/>
  <c r="BW327" i="2"/>
  <c r="BX327" i="2"/>
  <c r="BW328" i="2"/>
  <c r="BX328" i="2"/>
  <c r="BW329" i="2"/>
  <c r="BX329" i="2"/>
  <c r="BW330" i="2"/>
  <c r="BX330" i="2"/>
  <c r="BW331" i="2"/>
  <c r="BX331" i="2"/>
  <c r="BW332" i="2"/>
  <c r="BX332" i="2"/>
  <c r="BW333" i="2"/>
  <c r="BX333" i="2"/>
  <c r="BW334" i="2"/>
  <c r="BX334" i="2"/>
  <c r="BW335" i="2"/>
  <c r="BX335" i="2"/>
  <c r="BW336" i="2"/>
  <c r="BX336" i="2"/>
  <c r="BW337" i="2"/>
  <c r="BX337" i="2"/>
  <c r="BW338" i="2"/>
  <c r="BX338" i="2"/>
  <c r="BW339" i="2"/>
  <c r="BX339" i="2"/>
  <c r="BW340" i="2"/>
  <c r="BX340" i="2"/>
  <c r="BW341" i="2"/>
  <c r="BX341" i="2"/>
  <c r="BW342" i="2"/>
  <c r="BX342" i="2"/>
  <c r="BW343" i="2"/>
  <c r="BX343" i="2"/>
  <c r="BW344" i="2"/>
  <c r="BX344" i="2"/>
  <c r="BW345" i="2"/>
  <c r="BX345" i="2"/>
  <c r="BW346" i="2"/>
  <c r="BX346" i="2"/>
  <c r="BW347" i="2"/>
  <c r="BX347" i="2"/>
  <c r="BW348" i="2"/>
  <c r="BX348" i="2"/>
  <c r="BW349" i="2"/>
  <c r="BX349" i="2"/>
  <c r="BW350" i="2"/>
  <c r="BX350" i="2"/>
  <c r="BW351" i="2"/>
  <c r="BX351" i="2"/>
  <c r="BW352" i="2"/>
  <c r="BX352" i="2"/>
  <c r="BW353" i="2"/>
  <c r="BX353" i="2"/>
  <c r="BW354" i="2"/>
  <c r="BX354" i="2"/>
  <c r="BW355" i="2"/>
  <c r="BX355" i="2"/>
  <c r="BW356" i="2"/>
  <c r="BX356" i="2"/>
  <c r="BW357" i="2"/>
  <c r="BX357" i="2"/>
  <c r="BW358" i="2"/>
  <c r="BX358" i="2"/>
  <c r="BW359" i="2"/>
  <c r="BX359" i="2"/>
  <c r="BW360" i="2"/>
  <c r="BX360" i="2"/>
  <c r="BW361" i="2"/>
  <c r="BX361" i="2"/>
  <c r="BW362" i="2"/>
  <c r="BX362" i="2"/>
  <c r="BW363" i="2"/>
  <c r="BX363" i="2"/>
  <c r="BW364" i="2"/>
  <c r="BX364" i="2"/>
  <c r="BW365" i="2"/>
  <c r="BX365" i="2"/>
  <c r="BW366" i="2"/>
  <c r="BX366" i="2"/>
  <c r="BW367" i="2"/>
  <c r="BX367" i="2"/>
  <c r="BW368" i="2"/>
  <c r="BX368" i="2"/>
  <c r="BW369" i="2"/>
  <c r="BX369" i="2"/>
  <c r="BW370" i="2"/>
  <c r="BX370" i="2"/>
  <c r="BW371" i="2"/>
  <c r="BX371" i="2"/>
  <c r="BW372" i="2"/>
  <c r="BX372" i="2"/>
  <c r="BW373" i="2"/>
  <c r="BX373" i="2"/>
  <c r="BW374" i="2"/>
  <c r="BX374" i="2"/>
  <c r="BW375" i="2"/>
  <c r="BX375" i="2"/>
  <c r="BW376" i="2"/>
  <c r="BX376" i="2"/>
  <c r="BW377" i="2"/>
  <c r="BX377" i="2"/>
  <c r="BW378" i="2"/>
  <c r="BX378" i="2"/>
  <c r="BW379" i="2"/>
  <c r="BX379" i="2"/>
  <c r="BW380" i="2"/>
  <c r="BX380" i="2"/>
  <c r="BW381" i="2"/>
  <c r="BX381" i="2"/>
  <c r="BW382" i="2"/>
  <c r="BX382" i="2"/>
  <c r="BW383" i="2"/>
  <c r="BX383" i="2"/>
  <c r="BW384" i="2"/>
  <c r="BX384" i="2"/>
  <c r="BW385" i="2"/>
  <c r="BX385" i="2"/>
  <c r="BW386" i="2"/>
  <c r="BX386" i="2"/>
  <c r="BW387" i="2"/>
  <c r="BX387" i="2"/>
  <c r="BW388" i="2"/>
  <c r="BX388" i="2"/>
  <c r="BW389" i="2"/>
  <c r="BX389" i="2"/>
  <c r="BW390" i="2"/>
  <c r="BX390" i="2"/>
  <c r="BW391" i="2"/>
  <c r="BX391" i="2"/>
  <c r="BW392" i="2"/>
  <c r="BX392" i="2"/>
  <c r="BW393" i="2"/>
  <c r="BX393" i="2"/>
  <c r="BW394" i="2"/>
  <c r="BX394" i="2"/>
  <c r="BW395" i="2"/>
  <c r="BX395" i="2"/>
  <c r="BW396" i="2"/>
  <c r="BX396" i="2"/>
  <c r="BW397" i="2"/>
  <c r="BX397" i="2"/>
  <c r="BW398" i="2"/>
  <c r="BX398" i="2"/>
  <c r="BW399" i="2"/>
  <c r="BX399" i="2"/>
  <c r="BW400" i="2"/>
  <c r="BX400" i="2"/>
  <c r="BW401" i="2"/>
  <c r="BX401" i="2"/>
  <c r="BW402" i="2"/>
  <c r="BX402" i="2"/>
  <c r="BW403" i="2"/>
  <c r="BX403" i="2"/>
  <c r="BW404" i="2"/>
  <c r="BX404" i="2"/>
  <c r="BW405" i="2"/>
  <c r="BX405" i="2"/>
  <c r="BW406" i="2"/>
  <c r="BX406" i="2"/>
  <c r="BW407" i="2"/>
  <c r="BX407" i="2"/>
  <c r="BW408" i="2"/>
  <c r="BX408" i="2"/>
  <c r="BW409" i="2"/>
  <c r="BX409" i="2"/>
  <c r="BW410" i="2"/>
  <c r="BX410" i="2"/>
  <c r="BW411" i="2"/>
  <c r="BX411" i="2"/>
  <c r="BW412" i="2"/>
  <c r="BX412" i="2"/>
  <c r="BW413" i="2"/>
  <c r="BX413" i="2"/>
  <c r="BW414" i="2"/>
  <c r="BX414" i="2"/>
  <c r="BW415" i="2"/>
  <c r="BX415" i="2"/>
  <c r="BW416" i="2"/>
  <c r="BX416" i="2"/>
  <c r="BW417" i="2"/>
  <c r="BX417" i="2"/>
  <c r="BW418" i="2"/>
  <c r="BX418" i="2"/>
  <c r="BW419" i="2"/>
  <c r="BX419" i="2"/>
  <c r="BW420" i="2"/>
  <c r="BX420" i="2"/>
  <c r="BW421" i="2"/>
  <c r="BX421" i="2"/>
  <c r="BW422" i="2"/>
  <c r="BX422" i="2"/>
  <c r="BW423" i="2"/>
  <c r="BX423" i="2"/>
  <c r="BW424" i="2"/>
  <c r="BX424" i="2"/>
  <c r="BW425" i="2"/>
  <c r="BX425" i="2"/>
  <c r="BW426" i="2"/>
  <c r="BX426" i="2"/>
  <c r="BW427" i="2"/>
  <c r="BX427" i="2"/>
  <c r="BW428" i="2"/>
  <c r="BX428" i="2"/>
  <c r="BW429" i="2"/>
  <c r="BX429" i="2"/>
  <c r="BW430" i="2"/>
  <c r="BX430" i="2"/>
  <c r="BW431" i="2"/>
  <c r="BX431" i="2"/>
  <c r="BW432" i="2"/>
  <c r="BX432" i="2"/>
  <c r="BW433" i="2"/>
  <c r="BX433" i="2"/>
  <c r="BW434" i="2"/>
  <c r="BX434" i="2"/>
  <c r="BW435" i="2"/>
  <c r="BX435" i="2"/>
  <c r="BW436" i="2"/>
  <c r="BX436" i="2"/>
  <c r="BW437" i="2"/>
  <c r="BX437" i="2"/>
  <c r="BW438" i="2"/>
  <c r="BX438" i="2"/>
  <c r="BW439" i="2"/>
  <c r="BX439" i="2"/>
  <c r="BW440" i="2"/>
  <c r="BX440" i="2"/>
  <c r="BW441" i="2"/>
  <c r="BX441" i="2"/>
  <c r="BW442" i="2"/>
  <c r="BX442" i="2"/>
  <c r="BW443" i="2"/>
  <c r="BX443" i="2"/>
  <c r="BW444" i="2"/>
  <c r="BX444" i="2"/>
  <c r="BW445" i="2"/>
  <c r="BX445" i="2"/>
  <c r="BW446" i="2"/>
  <c r="BX446" i="2"/>
  <c r="BW447" i="2"/>
  <c r="BX447" i="2"/>
  <c r="BW448" i="2"/>
  <c r="BX448" i="2"/>
  <c r="BW449" i="2"/>
  <c r="BX449" i="2"/>
  <c r="BW450" i="2"/>
  <c r="BX450" i="2"/>
  <c r="BW451" i="2"/>
  <c r="BX451" i="2"/>
  <c r="BW452" i="2"/>
  <c r="BX452" i="2"/>
  <c r="BW453" i="2"/>
  <c r="BX453" i="2"/>
  <c r="BW454" i="2"/>
  <c r="BX454" i="2"/>
  <c r="BW455" i="2"/>
  <c r="BX455" i="2"/>
  <c r="BW456" i="2"/>
  <c r="BX456" i="2"/>
  <c r="BW457" i="2"/>
  <c r="BX457" i="2"/>
  <c r="BW458" i="2"/>
  <c r="BX458" i="2"/>
  <c r="BW459" i="2"/>
  <c r="BX459" i="2"/>
  <c r="BW460" i="2"/>
  <c r="BX460" i="2"/>
  <c r="BW461" i="2"/>
  <c r="BX461" i="2"/>
  <c r="BW462" i="2"/>
  <c r="BX462" i="2"/>
  <c r="BW463" i="2"/>
  <c r="BX463" i="2"/>
  <c r="BW464" i="2"/>
  <c r="BX464" i="2"/>
  <c r="BW465" i="2"/>
  <c r="BX465" i="2"/>
  <c r="BW466" i="2"/>
  <c r="BX466" i="2"/>
  <c r="BW467" i="2"/>
  <c r="BX467" i="2"/>
  <c r="BW468" i="2"/>
  <c r="BX468" i="2"/>
  <c r="BW469" i="2"/>
  <c r="BX469" i="2"/>
  <c r="BW470" i="2"/>
  <c r="BX470" i="2"/>
  <c r="BW471" i="2"/>
  <c r="BX471" i="2"/>
  <c r="BW472" i="2"/>
  <c r="BX472" i="2"/>
  <c r="BW473" i="2"/>
  <c r="BX473" i="2"/>
  <c r="BW474" i="2"/>
  <c r="BX474" i="2"/>
  <c r="BW475" i="2"/>
  <c r="BX475" i="2"/>
  <c r="BW476" i="2"/>
  <c r="BX476" i="2"/>
  <c r="BW477" i="2"/>
  <c r="BX477" i="2"/>
  <c r="BW478" i="2"/>
  <c r="BX478" i="2"/>
  <c r="BW479" i="2"/>
  <c r="BX479" i="2"/>
  <c r="BW480" i="2"/>
  <c r="BX480" i="2"/>
  <c r="BW481" i="2"/>
  <c r="BX481" i="2"/>
  <c r="BW482" i="2"/>
  <c r="BX482" i="2"/>
  <c r="BW483" i="2"/>
  <c r="BX483" i="2"/>
  <c r="BW484" i="2"/>
  <c r="BX484" i="2"/>
  <c r="BW485" i="2"/>
  <c r="BX485" i="2"/>
  <c r="BW486" i="2"/>
  <c r="BX486" i="2"/>
  <c r="BW487" i="2"/>
  <c r="BX487" i="2"/>
  <c r="BW488" i="2"/>
  <c r="BX488" i="2"/>
  <c r="BW489" i="2"/>
  <c r="BX489" i="2"/>
  <c r="BW490" i="2"/>
  <c r="BX490" i="2"/>
  <c r="BW491" i="2"/>
  <c r="BX491" i="2"/>
  <c r="BW492" i="2"/>
  <c r="BX492" i="2"/>
  <c r="BW493" i="2"/>
  <c r="BX493" i="2"/>
  <c r="BW494" i="2"/>
  <c r="BX494" i="2"/>
  <c r="BW495" i="2"/>
  <c r="BX495" i="2"/>
  <c r="BW496" i="2"/>
  <c r="BX496" i="2"/>
  <c r="BW497" i="2"/>
  <c r="BX497" i="2"/>
  <c r="BW498" i="2"/>
  <c r="BX498" i="2"/>
  <c r="BW499" i="2"/>
  <c r="BX499" i="2"/>
  <c r="BW500" i="2"/>
  <c r="BX500" i="2"/>
  <c r="BW501" i="2"/>
  <c r="BX501" i="2"/>
  <c r="BW502" i="2"/>
  <c r="BX502" i="2"/>
  <c r="BW503" i="2"/>
  <c r="BX503" i="2"/>
  <c r="BW504" i="2"/>
  <c r="BX504" i="2"/>
  <c r="BW505" i="2"/>
  <c r="BX505" i="2"/>
  <c r="BW506" i="2"/>
  <c r="BX506" i="2"/>
  <c r="BW507" i="2"/>
  <c r="BX507" i="2"/>
  <c r="BW508" i="2"/>
  <c r="BX508" i="2"/>
  <c r="BW509" i="2"/>
  <c r="BX509" i="2"/>
  <c r="BW510" i="2"/>
  <c r="BX510" i="2"/>
  <c r="BW511" i="2"/>
  <c r="BX511" i="2"/>
  <c r="BW512" i="2"/>
  <c r="BX512" i="2"/>
  <c r="BW513" i="2"/>
  <c r="BX513" i="2"/>
  <c r="BW514" i="2"/>
  <c r="BX514" i="2"/>
  <c r="BW515" i="2"/>
  <c r="BX515" i="2"/>
  <c r="BW516" i="2"/>
  <c r="BX516" i="2"/>
  <c r="BW517" i="2"/>
  <c r="BX517" i="2"/>
  <c r="BW518" i="2"/>
  <c r="BX518" i="2"/>
  <c r="BW519" i="2"/>
  <c r="BX519" i="2"/>
  <c r="BW520" i="2"/>
  <c r="BX520" i="2"/>
  <c r="BW521" i="2"/>
  <c r="BX521" i="2"/>
  <c r="BW522" i="2"/>
  <c r="BX522" i="2"/>
  <c r="BW523" i="2"/>
  <c r="BX523" i="2"/>
  <c r="BW524" i="2"/>
  <c r="BX524" i="2"/>
  <c r="BW525" i="2"/>
  <c r="BX525" i="2"/>
  <c r="BW526" i="2"/>
  <c r="BX526" i="2"/>
  <c r="BW527" i="2"/>
  <c r="BX527" i="2"/>
  <c r="BW528" i="2"/>
  <c r="BX528" i="2"/>
  <c r="BW529" i="2"/>
  <c r="BX529" i="2"/>
  <c r="BW530" i="2"/>
  <c r="BX530" i="2"/>
  <c r="BW531" i="2"/>
  <c r="BX531" i="2"/>
  <c r="BW532" i="2"/>
  <c r="BX532" i="2"/>
  <c r="BW533" i="2"/>
  <c r="BX533" i="2"/>
  <c r="BW534" i="2"/>
  <c r="BX534" i="2"/>
  <c r="BW535" i="2"/>
  <c r="BX535" i="2"/>
  <c r="BW536" i="2"/>
  <c r="BX536" i="2"/>
  <c r="BW537" i="2"/>
  <c r="BX537" i="2"/>
  <c r="BW538" i="2"/>
  <c r="BX538" i="2"/>
  <c r="BW539" i="2"/>
  <c r="BX539" i="2"/>
  <c r="BW540" i="2"/>
  <c r="BX540" i="2"/>
  <c r="BW541" i="2"/>
  <c r="BX541" i="2"/>
  <c r="BW542" i="2"/>
  <c r="BX542" i="2"/>
  <c r="BW543" i="2"/>
  <c r="BX543" i="2"/>
  <c r="BW544" i="2"/>
  <c r="BX544" i="2"/>
  <c r="BW545" i="2"/>
  <c r="BX545" i="2"/>
  <c r="BW546" i="2"/>
  <c r="BX546" i="2"/>
  <c r="BW547" i="2"/>
  <c r="BX547" i="2"/>
  <c r="BW548" i="2"/>
  <c r="BX548" i="2"/>
  <c r="BW549" i="2"/>
  <c r="BX549" i="2"/>
  <c r="BW550" i="2"/>
  <c r="BX550" i="2"/>
  <c r="BW551" i="2"/>
  <c r="BX551" i="2"/>
  <c r="BW552" i="2"/>
  <c r="BX552" i="2"/>
  <c r="BW553" i="2"/>
  <c r="BX553" i="2"/>
  <c r="BW554" i="2"/>
  <c r="BX554" i="2"/>
  <c r="BW555" i="2"/>
  <c r="BX555" i="2"/>
  <c r="BW556" i="2"/>
  <c r="BX556" i="2"/>
  <c r="BW557" i="2"/>
  <c r="BX557" i="2"/>
  <c r="BW558" i="2"/>
  <c r="BX558" i="2"/>
  <c r="BW559" i="2"/>
  <c r="BX559" i="2"/>
  <c r="BW560" i="2"/>
  <c r="BX560" i="2"/>
  <c r="BW561" i="2"/>
  <c r="BX561" i="2"/>
  <c r="BW562" i="2"/>
  <c r="BX562" i="2"/>
  <c r="BW563" i="2"/>
  <c r="BX563" i="2"/>
  <c r="BW564" i="2"/>
  <c r="BX564" i="2"/>
  <c r="BW565" i="2"/>
  <c r="BX565" i="2"/>
  <c r="BW566" i="2"/>
  <c r="BX566" i="2"/>
  <c r="BW567" i="2"/>
  <c r="BX567" i="2"/>
  <c r="BW568" i="2"/>
  <c r="BX568" i="2"/>
  <c r="BW569" i="2"/>
  <c r="BX569" i="2"/>
  <c r="BW570" i="2"/>
  <c r="BX570" i="2"/>
  <c r="BW571" i="2"/>
  <c r="BX571" i="2"/>
  <c r="BW572" i="2"/>
  <c r="BX572" i="2"/>
  <c r="BW573" i="2"/>
  <c r="BX573" i="2"/>
  <c r="BW574" i="2"/>
  <c r="BX574" i="2"/>
  <c r="BW575" i="2"/>
  <c r="BX575" i="2"/>
  <c r="BW576" i="2"/>
  <c r="BX576" i="2"/>
  <c r="BW577" i="2"/>
  <c r="BX577" i="2"/>
  <c r="BW578" i="2"/>
  <c r="BX578" i="2"/>
  <c r="BW579" i="2"/>
  <c r="BX579" i="2"/>
  <c r="BW580" i="2"/>
  <c r="BX580" i="2"/>
  <c r="BW581" i="2"/>
  <c r="BX581" i="2"/>
  <c r="BW582" i="2"/>
  <c r="BX582" i="2"/>
  <c r="BW583" i="2"/>
  <c r="BX583" i="2"/>
  <c r="BW584" i="2"/>
  <c r="BX584" i="2"/>
  <c r="BW585" i="2"/>
  <c r="BX585" i="2"/>
  <c r="BW586" i="2"/>
  <c r="BX586" i="2"/>
  <c r="BW587" i="2"/>
  <c r="BX587" i="2"/>
  <c r="BW588" i="2"/>
  <c r="BX588" i="2"/>
  <c r="BW589" i="2"/>
  <c r="BX589" i="2"/>
  <c r="BW590" i="2"/>
  <c r="BX590" i="2"/>
  <c r="BW591" i="2"/>
  <c r="BX591" i="2"/>
  <c r="BW592" i="2"/>
  <c r="BX592" i="2"/>
  <c r="BW593" i="2"/>
  <c r="BX593" i="2"/>
  <c r="BW594" i="2"/>
  <c r="BX594" i="2"/>
  <c r="BW595" i="2"/>
  <c r="BX595" i="2"/>
  <c r="BW596" i="2"/>
  <c r="BX596" i="2"/>
  <c r="BW597" i="2"/>
  <c r="BX597" i="2"/>
  <c r="BW598" i="2"/>
  <c r="BX598" i="2"/>
  <c r="BW599" i="2"/>
  <c r="BX599" i="2"/>
  <c r="BW600" i="2"/>
  <c r="BX600" i="2"/>
  <c r="BW601" i="2"/>
  <c r="BX601" i="2"/>
  <c r="BW602" i="2"/>
  <c r="BX602" i="2"/>
  <c r="BW603" i="2"/>
  <c r="BX603" i="2"/>
  <c r="BW604" i="2"/>
  <c r="BX604" i="2"/>
  <c r="BW605" i="2"/>
  <c r="BX605" i="2"/>
  <c r="BW606" i="2"/>
  <c r="BX606" i="2"/>
  <c r="BW607" i="2"/>
  <c r="BX607" i="2"/>
  <c r="BW608" i="2"/>
  <c r="BX608" i="2"/>
  <c r="BW609" i="2"/>
  <c r="BX609" i="2"/>
  <c r="BW610" i="2"/>
  <c r="BX610" i="2"/>
  <c r="BW611" i="2"/>
  <c r="BX611" i="2"/>
  <c r="BW612" i="2"/>
  <c r="BX612" i="2"/>
  <c r="BW613" i="2"/>
  <c r="BX613" i="2"/>
  <c r="BW614" i="2"/>
  <c r="BX614" i="2"/>
  <c r="BW615" i="2"/>
  <c r="BX615" i="2"/>
  <c r="BW616" i="2"/>
  <c r="BX616" i="2"/>
  <c r="BW617" i="2"/>
  <c r="BX617" i="2"/>
  <c r="BW618" i="2"/>
  <c r="BX618" i="2"/>
  <c r="BW619" i="2"/>
  <c r="BX619" i="2"/>
  <c r="BW620" i="2"/>
  <c r="BX620" i="2"/>
  <c r="BW621" i="2"/>
  <c r="BX621" i="2"/>
  <c r="BW622" i="2"/>
  <c r="BX622" i="2"/>
  <c r="BW623" i="2"/>
  <c r="BX623" i="2"/>
  <c r="BW624" i="2"/>
  <c r="BX624" i="2"/>
  <c r="BW625" i="2"/>
  <c r="BX625" i="2"/>
  <c r="BW626" i="2"/>
  <c r="BX626" i="2"/>
  <c r="BW627" i="2"/>
  <c r="BX627" i="2"/>
  <c r="BW628" i="2"/>
  <c r="BX628" i="2"/>
  <c r="BW629" i="2"/>
  <c r="BX629" i="2"/>
  <c r="BW630" i="2"/>
  <c r="BX630" i="2"/>
  <c r="BW631" i="2"/>
  <c r="BX631" i="2"/>
  <c r="BW632" i="2"/>
  <c r="BX632" i="2"/>
  <c r="BW633" i="2"/>
  <c r="BX633" i="2"/>
  <c r="BW634" i="2"/>
  <c r="BX634" i="2"/>
  <c r="BW635" i="2"/>
  <c r="BX635" i="2"/>
  <c r="BW636" i="2"/>
  <c r="BX636" i="2"/>
  <c r="BW637" i="2"/>
  <c r="BX637" i="2"/>
  <c r="BW638" i="2"/>
  <c r="BX638" i="2"/>
  <c r="BW639" i="2"/>
  <c r="BX639" i="2"/>
  <c r="BW640" i="2"/>
  <c r="BX640" i="2"/>
  <c r="BW641" i="2"/>
  <c r="BX641" i="2"/>
  <c r="BW642" i="2"/>
  <c r="BX642" i="2"/>
  <c r="BW643" i="2"/>
  <c r="BX643" i="2"/>
  <c r="BW644" i="2"/>
  <c r="BX644" i="2"/>
  <c r="BW645" i="2"/>
  <c r="BX645" i="2"/>
  <c r="BW646" i="2"/>
  <c r="BX646" i="2"/>
  <c r="BW647" i="2"/>
  <c r="BX647" i="2"/>
  <c r="BW648" i="2"/>
  <c r="BX648" i="2"/>
  <c r="BW649" i="2"/>
  <c r="BX649" i="2"/>
  <c r="BW650" i="2"/>
  <c r="BX650" i="2"/>
  <c r="BW651" i="2"/>
  <c r="BX651" i="2"/>
  <c r="BW652" i="2"/>
  <c r="BX652" i="2"/>
  <c r="BW653" i="2"/>
  <c r="BX653" i="2"/>
  <c r="BW654" i="2"/>
  <c r="BX654" i="2"/>
  <c r="BW655" i="2"/>
  <c r="BX655" i="2"/>
  <c r="BW656" i="2"/>
  <c r="BX656" i="2"/>
  <c r="BW657" i="2"/>
  <c r="BX657" i="2"/>
  <c r="BW658" i="2"/>
  <c r="BX658" i="2"/>
  <c r="BW659" i="2"/>
  <c r="BX659" i="2"/>
  <c r="BW660" i="2"/>
  <c r="BX660" i="2"/>
  <c r="BW661" i="2"/>
  <c r="BX661" i="2"/>
  <c r="BW662" i="2"/>
  <c r="BX662" i="2"/>
  <c r="BW663" i="2"/>
  <c r="BX663" i="2"/>
  <c r="BW664" i="2"/>
  <c r="BX664" i="2"/>
  <c r="BW665" i="2"/>
  <c r="BX665" i="2"/>
  <c r="BW666" i="2"/>
  <c r="BX666" i="2"/>
  <c r="BW667" i="2"/>
  <c r="BX667" i="2"/>
  <c r="BW668" i="2"/>
  <c r="BX668" i="2"/>
  <c r="BW669" i="2"/>
  <c r="BX669" i="2"/>
  <c r="BW670" i="2"/>
  <c r="BX670" i="2"/>
  <c r="BW671" i="2"/>
  <c r="BX671" i="2"/>
  <c r="BW672" i="2"/>
  <c r="BX672" i="2"/>
  <c r="BW673" i="2"/>
  <c r="BX673" i="2"/>
  <c r="BW674" i="2"/>
  <c r="BX674" i="2"/>
  <c r="BW675" i="2"/>
  <c r="BX675" i="2"/>
  <c r="BW676" i="2"/>
  <c r="BX676" i="2"/>
  <c r="BW677" i="2"/>
  <c r="BX677" i="2"/>
  <c r="BW678" i="2"/>
  <c r="BX678" i="2"/>
  <c r="BW679" i="2"/>
  <c r="BX679" i="2"/>
  <c r="BW680" i="2"/>
  <c r="BX680" i="2"/>
  <c r="BW681" i="2"/>
  <c r="BX681" i="2"/>
  <c r="BW682" i="2"/>
  <c r="BX682" i="2"/>
  <c r="BW683" i="2"/>
  <c r="BX683" i="2"/>
  <c r="BW684" i="2"/>
  <c r="BX684" i="2"/>
  <c r="BW685" i="2"/>
  <c r="BX685" i="2"/>
  <c r="BW686" i="2"/>
  <c r="BX686" i="2"/>
  <c r="BW687" i="2"/>
  <c r="BX687" i="2"/>
  <c r="BW688" i="2"/>
  <c r="BX688" i="2"/>
  <c r="BW689" i="2"/>
  <c r="BX689" i="2"/>
  <c r="BW690" i="2"/>
  <c r="BX690" i="2"/>
  <c r="BW691" i="2"/>
  <c r="BX691" i="2"/>
  <c r="BW692" i="2"/>
  <c r="BX692" i="2"/>
  <c r="BW693" i="2"/>
  <c r="BX693" i="2"/>
  <c r="BW694" i="2"/>
  <c r="BX694" i="2"/>
  <c r="BW695" i="2"/>
  <c r="BX695" i="2"/>
  <c r="BW696" i="2"/>
  <c r="BX696" i="2"/>
  <c r="BW697" i="2"/>
  <c r="BX697" i="2"/>
  <c r="BW698" i="2"/>
  <c r="BX698" i="2"/>
  <c r="BW699" i="2"/>
  <c r="BX699" i="2"/>
  <c r="BW700" i="2"/>
  <c r="BX700" i="2"/>
  <c r="BW701" i="2"/>
  <c r="BX701" i="2"/>
  <c r="BW702" i="2"/>
  <c r="BX702" i="2"/>
  <c r="BW703" i="2"/>
  <c r="BX703" i="2"/>
  <c r="BW704" i="2"/>
  <c r="BX704" i="2"/>
  <c r="BW705" i="2"/>
  <c r="BX705" i="2"/>
  <c r="BW706" i="2"/>
  <c r="BX706" i="2"/>
  <c r="BW707" i="2"/>
  <c r="BX707" i="2"/>
  <c r="BW708" i="2"/>
  <c r="BX708" i="2"/>
  <c r="BW709" i="2"/>
  <c r="BX709" i="2"/>
  <c r="BW710" i="2"/>
  <c r="BX710" i="2"/>
  <c r="BW711" i="2"/>
  <c r="BX711" i="2"/>
  <c r="BW712" i="2"/>
  <c r="BX712" i="2"/>
  <c r="BW713" i="2"/>
  <c r="BX713" i="2"/>
  <c r="BW714" i="2"/>
  <c r="BX714" i="2"/>
  <c r="BW715" i="2"/>
  <c r="BX715" i="2"/>
  <c r="BW716" i="2"/>
  <c r="BX716" i="2"/>
  <c r="BW717" i="2"/>
  <c r="BX717" i="2"/>
  <c r="BW718" i="2"/>
  <c r="BX718" i="2"/>
  <c r="BW719" i="2"/>
  <c r="BX719" i="2"/>
  <c r="BW720" i="2"/>
  <c r="BX720" i="2"/>
  <c r="BW721" i="2"/>
  <c r="BX721" i="2"/>
  <c r="BW722" i="2"/>
  <c r="BX722" i="2"/>
  <c r="BW723" i="2"/>
  <c r="BX723" i="2"/>
  <c r="BW724" i="2"/>
  <c r="BX724" i="2"/>
  <c r="BW725" i="2"/>
  <c r="BX725" i="2"/>
  <c r="BW726" i="2"/>
  <c r="BX726" i="2"/>
  <c r="BW727" i="2"/>
  <c r="BX727" i="2"/>
  <c r="BW728" i="2"/>
  <c r="BX728" i="2"/>
  <c r="BW729" i="2"/>
  <c r="BX729" i="2"/>
  <c r="BW730" i="2"/>
  <c r="BX730" i="2"/>
  <c r="BW731" i="2"/>
  <c r="BX731" i="2"/>
  <c r="BW732" i="2"/>
  <c r="BX732" i="2"/>
  <c r="BW733" i="2"/>
  <c r="BX733" i="2"/>
  <c r="BW734" i="2"/>
  <c r="BX734" i="2"/>
  <c r="BW735" i="2"/>
  <c r="BX735" i="2"/>
  <c r="BW736" i="2"/>
  <c r="BX736" i="2"/>
  <c r="BW737" i="2"/>
  <c r="BX737" i="2"/>
  <c r="BW738" i="2"/>
  <c r="BX738" i="2"/>
  <c r="BW739" i="2"/>
  <c r="BX739" i="2"/>
  <c r="BW740" i="2"/>
  <c r="BX740" i="2"/>
  <c r="BW741" i="2"/>
  <c r="BX741" i="2"/>
  <c r="BW742" i="2"/>
  <c r="BX742" i="2"/>
  <c r="BW743" i="2"/>
  <c r="BX743" i="2"/>
  <c r="BW744" i="2"/>
  <c r="BX744" i="2"/>
  <c r="BW745" i="2"/>
  <c r="BX745" i="2"/>
  <c r="BW746" i="2"/>
  <c r="BX746" i="2"/>
  <c r="BW747" i="2"/>
  <c r="BX747" i="2"/>
  <c r="BW748" i="2"/>
  <c r="BX748" i="2"/>
  <c r="BW749" i="2"/>
  <c r="BX749" i="2"/>
  <c r="BW750" i="2"/>
  <c r="BX750" i="2"/>
  <c r="BW751" i="2"/>
  <c r="BX751" i="2"/>
  <c r="BW752" i="2"/>
  <c r="BX752" i="2"/>
  <c r="BW753" i="2"/>
  <c r="BX753" i="2"/>
  <c r="BW754" i="2"/>
  <c r="BX754" i="2"/>
  <c r="BW755" i="2"/>
  <c r="BX755" i="2"/>
  <c r="BW756" i="2"/>
  <c r="BX756" i="2"/>
  <c r="BW757" i="2"/>
  <c r="BX757" i="2"/>
  <c r="BW758" i="2"/>
  <c r="BX758" i="2"/>
  <c r="BW759" i="2"/>
  <c r="BX759" i="2"/>
  <c r="BW760" i="2"/>
  <c r="BX760" i="2"/>
  <c r="BW761" i="2"/>
  <c r="BX761" i="2"/>
  <c r="BW762" i="2"/>
  <c r="BX762" i="2"/>
  <c r="BW763" i="2"/>
  <c r="BX763" i="2"/>
  <c r="BW764" i="2"/>
  <c r="BX764" i="2"/>
  <c r="BW765" i="2"/>
  <c r="BX765" i="2"/>
  <c r="BW766" i="2"/>
  <c r="BX766" i="2"/>
  <c r="BW767" i="2"/>
  <c r="BX767" i="2"/>
  <c r="BW768" i="2"/>
  <c r="BX768" i="2"/>
  <c r="BW769" i="2"/>
  <c r="BX769" i="2"/>
  <c r="BW770" i="2"/>
  <c r="BX770" i="2"/>
  <c r="BW771" i="2"/>
  <c r="BX771" i="2"/>
  <c r="BW772" i="2"/>
  <c r="BX772" i="2"/>
  <c r="BW773" i="2"/>
  <c r="BX773" i="2"/>
  <c r="BW774" i="2"/>
  <c r="BX774" i="2"/>
  <c r="BW775" i="2"/>
  <c r="BX775" i="2"/>
  <c r="BW776" i="2"/>
  <c r="BX776" i="2"/>
  <c r="BW777" i="2"/>
  <c r="BX777" i="2"/>
  <c r="BW778" i="2"/>
  <c r="BX778" i="2"/>
  <c r="BW779" i="2"/>
  <c r="BX779" i="2"/>
  <c r="BW780" i="2"/>
  <c r="BX780" i="2"/>
  <c r="BW781" i="2"/>
  <c r="BX781" i="2"/>
  <c r="BW782" i="2"/>
  <c r="BX782" i="2"/>
  <c r="BW783" i="2"/>
  <c r="BX783" i="2"/>
  <c r="BW784" i="2"/>
  <c r="BX784" i="2"/>
  <c r="BW785" i="2"/>
  <c r="BX785" i="2"/>
  <c r="BW786" i="2"/>
  <c r="BX786" i="2"/>
  <c r="BW787" i="2"/>
  <c r="BX787" i="2"/>
  <c r="BW788" i="2"/>
  <c r="BX788" i="2"/>
  <c r="BW789" i="2"/>
  <c r="BX789" i="2"/>
  <c r="BW790" i="2"/>
  <c r="BX790" i="2"/>
  <c r="BW791" i="2"/>
  <c r="BX791" i="2"/>
  <c r="BW792" i="2"/>
  <c r="BX792" i="2"/>
  <c r="BW793" i="2"/>
  <c r="BX793" i="2"/>
  <c r="BW794" i="2"/>
  <c r="BX794" i="2"/>
  <c r="BW795" i="2"/>
  <c r="BX795" i="2"/>
  <c r="BW796" i="2"/>
  <c r="BX796" i="2"/>
  <c r="BW797" i="2"/>
  <c r="BX797" i="2"/>
  <c r="BW798" i="2"/>
  <c r="BX798" i="2"/>
  <c r="BW799" i="2"/>
  <c r="BX799" i="2"/>
  <c r="BW800" i="2"/>
  <c r="BX800" i="2"/>
  <c r="BW801" i="2"/>
  <c r="BX801" i="2"/>
  <c r="BW802" i="2"/>
  <c r="BX802" i="2"/>
  <c r="BW803" i="2"/>
  <c r="BX803" i="2"/>
  <c r="BW804" i="2"/>
  <c r="BX804" i="2"/>
  <c r="BW805" i="2"/>
  <c r="BX805" i="2"/>
  <c r="BW806" i="2"/>
  <c r="BX806" i="2"/>
  <c r="BW807" i="2"/>
  <c r="BX807" i="2"/>
  <c r="BW808" i="2"/>
  <c r="BX808" i="2"/>
  <c r="BW809" i="2"/>
  <c r="BX809" i="2"/>
  <c r="BW810" i="2"/>
  <c r="BX810" i="2"/>
  <c r="BW811" i="2"/>
  <c r="BX811" i="2"/>
  <c r="BW812" i="2"/>
  <c r="BX812" i="2"/>
  <c r="BW813" i="2"/>
  <c r="BX813" i="2"/>
  <c r="BW814" i="2"/>
  <c r="BX814" i="2"/>
  <c r="BW815" i="2"/>
  <c r="BX815" i="2"/>
  <c r="BW816" i="2"/>
  <c r="BX816" i="2"/>
  <c r="BW817" i="2"/>
  <c r="BX817" i="2"/>
  <c r="BW818" i="2"/>
  <c r="BX818" i="2"/>
  <c r="BW819" i="2"/>
  <c r="BX819" i="2"/>
  <c r="BW820" i="2"/>
  <c r="BX820" i="2"/>
  <c r="BW821" i="2"/>
  <c r="BX821" i="2"/>
  <c r="BW822" i="2"/>
  <c r="BX822" i="2"/>
  <c r="BW823" i="2"/>
  <c r="BX823" i="2"/>
  <c r="BW824" i="2"/>
  <c r="BX824" i="2"/>
  <c r="BW825" i="2"/>
  <c r="BX825" i="2"/>
  <c r="BW826" i="2"/>
  <c r="BX826" i="2"/>
  <c r="BW827" i="2"/>
  <c r="BX827" i="2"/>
  <c r="BW828" i="2"/>
  <c r="BX828" i="2"/>
  <c r="BW829" i="2"/>
  <c r="BX829" i="2"/>
  <c r="BW830" i="2"/>
  <c r="BX830" i="2"/>
  <c r="BW831" i="2"/>
  <c r="BX831" i="2"/>
  <c r="BW832" i="2"/>
  <c r="BX832" i="2"/>
  <c r="BW833" i="2"/>
  <c r="BX833" i="2"/>
  <c r="BW834" i="2"/>
  <c r="BX834" i="2"/>
  <c r="BW835" i="2"/>
  <c r="BX835" i="2"/>
  <c r="BW836" i="2"/>
  <c r="BX836" i="2"/>
  <c r="BW837" i="2"/>
  <c r="BX837" i="2"/>
  <c r="BW838" i="2"/>
  <c r="BX838" i="2"/>
  <c r="BW839" i="2"/>
  <c r="BX839" i="2"/>
  <c r="BW840" i="2"/>
  <c r="BX840" i="2"/>
  <c r="BW841" i="2"/>
  <c r="BX841" i="2"/>
  <c r="BW842" i="2"/>
  <c r="BX842" i="2"/>
  <c r="BW843" i="2"/>
  <c r="BX843" i="2"/>
  <c r="BW844" i="2"/>
  <c r="BX844" i="2"/>
  <c r="BW845" i="2"/>
  <c r="BX845" i="2"/>
  <c r="BW846" i="2"/>
  <c r="BX846" i="2"/>
  <c r="BW847" i="2"/>
  <c r="BX847" i="2"/>
  <c r="BW848" i="2"/>
  <c r="BX848" i="2"/>
  <c r="BW849" i="2"/>
  <c r="BX849" i="2"/>
  <c r="BW850" i="2"/>
  <c r="BX850" i="2"/>
  <c r="BW851" i="2"/>
  <c r="BX851" i="2"/>
  <c r="BW852" i="2"/>
  <c r="BX852" i="2"/>
  <c r="BW853" i="2"/>
  <c r="BX853" i="2"/>
  <c r="BW854" i="2"/>
  <c r="BX854" i="2"/>
  <c r="BW855" i="2"/>
  <c r="BX855" i="2"/>
  <c r="BW856" i="2"/>
  <c r="BX856" i="2"/>
  <c r="BW857" i="2"/>
  <c r="BX857" i="2"/>
  <c r="BW858" i="2"/>
  <c r="BX858" i="2"/>
  <c r="BW859" i="2"/>
  <c r="BX859" i="2"/>
  <c r="BW860" i="2"/>
  <c r="BX860" i="2"/>
  <c r="BW861" i="2"/>
  <c r="BX861" i="2"/>
  <c r="BW862" i="2"/>
  <c r="BX862" i="2"/>
  <c r="BW863" i="2"/>
  <c r="BX863" i="2"/>
  <c r="BW864" i="2"/>
  <c r="BX864" i="2"/>
  <c r="BW865" i="2"/>
  <c r="BX865" i="2"/>
  <c r="BW866" i="2"/>
  <c r="BX866" i="2"/>
  <c r="BW867" i="2"/>
  <c r="BX867" i="2"/>
  <c r="BW868" i="2"/>
  <c r="BX868" i="2"/>
  <c r="BW869" i="2"/>
  <c r="BX869" i="2"/>
  <c r="BW870" i="2"/>
  <c r="BX870" i="2"/>
  <c r="BW871" i="2"/>
  <c r="BX871" i="2"/>
  <c r="BW872" i="2"/>
  <c r="BX872" i="2"/>
  <c r="BW873" i="2"/>
  <c r="BX873" i="2"/>
  <c r="BW874" i="2"/>
  <c r="BX874" i="2"/>
  <c r="BW875" i="2"/>
  <c r="BX875" i="2"/>
  <c r="BW876" i="2"/>
  <c r="BX876" i="2"/>
  <c r="BW877" i="2"/>
  <c r="BX877" i="2"/>
  <c r="BW878" i="2"/>
  <c r="BX878" i="2"/>
  <c r="BW879" i="2"/>
  <c r="BX879" i="2"/>
  <c r="BW880" i="2"/>
  <c r="BX880" i="2"/>
  <c r="BW881" i="2"/>
  <c r="BX881" i="2"/>
  <c r="BW882" i="2"/>
  <c r="BX882" i="2"/>
  <c r="BW883" i="2"/>
  <c r="BX883" i="2"/>
  <c r="BW884" i="2"/>
  <c r="BX884" i="2"/>
  <c r="BW885" i="2"/>
  <c r="BX885" i="2"/>
  <c r="BW886" i="2"/>
  <c r="BX886" i="2"/>
  <c r="BW887" i="2"/>
  <c r="BX887" i="2"/>
  <c r="BW888" i="2"/>
  <c r="BX888" i="2"/>
  <c r="BW889" i="2"/>
  <c r="BX889" i="2"/>
  <c r="BW890" i="2"/>
  <c r="BX890" i="2"/>
  <c r="BW891" i="2"/>
  <c r="BX891" i="2"/>
  <c r="BW892" i="2"/>
  <c r="BX892" i="2"/>
  <c r="BW893" i="2"/>
  <c r="BX893" i="2"/>
  <c r="BW894" i="2"/>
  <c r="BX894" i="2"/>
  <c r="BW895" i="2"/>
  <c r="BX895" i="2"/>
  <c r="BW896" i="2"/>
  <c r="BX896" i="2"/>
  <c r="BW897" i="2"/>
  <c r="BX897" i="2"/>
  <c r="BW898" i="2"/>
  <c r="BX898" i="2"/>
  <c r="BW899" i="2"/>
  <c r="BX899" i="2"/>
  <c r="BW900" i="2"/>
  <c r="BX900" i="2"/>
  <c r="BW901" i="2"/>
  <c r="BX901" i="2"/>
  <c r="BW902" i="2"/>
  <c r="BX902" i="2"/>
  <c r="BW903" i="2"/>
  <c r="BX903" i="2"/>
  <c r="BW904" i="2"/>
  <c r="BX904" i="2"/>
  <c r="BW905" i="2"/>
  <c r="BX905" i="2"/>
  <c r="BW906" i="2"/>
  <c r="BX906" i="2"/>
  <c r="BW907" i="2"/>
  <c r="BX907" i="2"/>
  <c r="BW908" i="2"/>
  <c r="BX908" i="2"/>
  <c r="BW909" i="2"/>
  <c r="BX909" i="2"/>
  <c r="BW910" i="2"/>
  <c r="BX910" i="2"/>
  <c r="BW911" i="2"/>
  <c r="BX911" i="2"/>
  <c r="BW912" i="2"/>
  <c r="BX912" i="2"/>
  <c r="BW913" i="2"/>
  <c r="BX913" i="2"/>
  <c r="BW914" i="2"/>
  <c r="BX914" i="2"/>
  <c r="BW915" i="2"/>
  <c r="BX915" i="2"/>
  <c r="BW916" i="2"/>
  <c r="BX916" i="2"/>
  <c r="BW917" i="2"/>
  <c r="BX917" i="2"/>
  <c r="BW918" i="2"/>
  <c r="BX918" i="2"/>
  <c r="BW919" i="2"/>
  <c r="BX919" i="2"/>
  <c r="BW920" i="2"/>
  <c r="BX920" i="2"/>
  <c r="BW921" i="2"/>
  <c r="BX921" i="2"/>
  <c r="BW922" i="2"/>
  <c r="BX922" i="2"/>
  <c r="BW923" i="2"/>
  <c r="BX923" i="2"/>
  <c r="BW924" i="2"/>
  <c r="BX924" i="2"/>
  <c r="BW925" i="2"/>
  <c r="BX925" i="2"/>
  <c r="BW926" i="2"/>
  <c r="BX926" i="2"/>
  <c r="BW927" i="2"/>
  <c r="BX927" i="2"/>
  <c r="BW928" i="2"/>
  <c r="BX928" i="2"/>
  <c r="BW929" i="2"/>
  <c r="BX929" i="2"/>
  <c r="BW930" i="2"/>
  <c r="BX930" i="2"/>
  <c r="BW931" i="2"/>
  <c r="BX931" i="2"/>
  <c r="BW932" i="2"/>
  <c r="BX932" i="2"/>
  <c r="BW933" i="2"/>
  <c r="BX933" i="2"/>
  <c r="BW934" i="2"/>
  <c r="BX934" i="2"/>
  <c r="BW935" i="2"/>
  <c r="BX935" i="2"/>
  <c r="BW936" i="2"/>
  <c r="BX936" i="2"/>
  <c r="BW937" i="2"/>
  <c r="BX937" i="2"/>
  <c r="BW938" i="2"/>
  <c r="BX938" i="2"/>
  <c r="BW939" i="2"/>
  <c r="BX939" i="2"/>
  <c r="BW940" i="2"/>
  <c r="BX940" i="2"/>
  <c r="BW941" i="2"/>
  <c r="BX941" i="2"/>
  <c r="BW942" i="2"/>
  <c r="BX942" i="2"/>
  <c r="BW943" i="2"/>
  <c r="BX943" i="2"/>
  <c r="BW944" i="2"/>
  <c r="BX944" i="2"/>
  <c r="BW945" i="2"/>
  <c r="BX945" i="2"/>
  <c r="BW946" i="2"/>
  <c r="BX946" i="2"/>
  <c r="BW947" i="2"/>
  <c r="BX947" i="2"/>
  <c r="BW948" i="2"/>
  <c r="BX948" i="2"/>
  <c r="BW949" i="2"/>
  <c r="BX949" i="2"/>
  <c r="BW950" i="2"/>
  <c r="BX950" i="2"/>
  <c r="BW951" i="2"/>
  <c r="BX951" i="2"/>
  <c r="BW952" i="2"/>
  <c r="BX952" i="2"/>
  <c r="BW953" i="2"/>
  <c r="BX953" i="2"/>
  <c r="BW954" i="2"/>
  <c r="BX954" i="2"/>
  <c r="BW955" i="2"/>
  <c r="BX955" i="2"/>
  <c r="BW956" i="2"/>
  <c r="BX956" i="2"/>
  <c r="BW957" i="2"/>
  <c r="BX957" i="2"/>
  <c r="BW958" i="2"/>
  <c r="BX958" i="2"/>
  <c r="BW959" i="2"/>
  <c r="BX959" i="2"/>
  <c r="BW960" i="2"/>
  <c r="BX960" i="2"/>
  <c r="BW961" i="2"/>
  <c r="BX961" i="2"/>
  <c r="BW962" i="2"/>
  <c r="BX962" i="2"/>
  <c r="BW963" i="2"/>
  <c r="BX963" i="2"/>
  <c r="BW964" i="2"/>
  <c r="BX964" i="2"/>
  <c r="BW965" i="2"/>
  <c r="BX965" i="2"/>
  <c r="BW966" i="2"/>
  <c r="BX966" i="2"/>
  <c r="BW967" i="2"/>
  <c r="BX967" i="2"/>
  <c r="BW968" i="2"/>
  <c r="BX968" i="2"/>
  <c r="BW969" i="2"/>
  <c r="BX969" i="2"/>
  <c r="BW970" i="2"/>
  <c r="BX970" i="2"/>
  <c r="BW971" i="2"/>
  <c r="BX971" i="2"/>
  <c r="BW972" i="2"/>
  <c r="BX972" i="2"/>
  <c r="BW973" i="2"/>
  <c r="BX973" i="2"/>
  <c r="BW974" i="2"/>
  <c r="BX974" i="2"/>
  <c r="BW975" i="2"/>
  <c r="BX975" i="2"/>
  <c r="BW976" i="2"/>
  <c r="BX976" i="2"/>
  <c r="BW977" i="2"/>
  <c r="BX977" i="2"/>
  <c r="BW978" i="2"/>
  <c r="BX978" i="2"/>
  <c r="BW979" i="2"/>
  <c r="BX979" i="2"/>
  <c r="BW980" i="2"/>
  <c r="BX980" i="2"/>
  <c r="BW981" i="2"/>
  <c r="BX981" i="2"/>
  <c r="BW982" i="2"/>
  <c r="BX982" i="2"/>
  <c r="BW983" i="2"/>
  <c r="BX983" i="2"/>
  <c r="BW984" i="2"/>
  <c r="BX984" i="2"/>
  <c r="BW985" i="2"/>
  <c r="BX985" i="2"/>
  <c r="BW986" i="2"/>
  <c r="BX986" i="2"/>
  <c r="BW987" i="2"/>
  <c r="BX987" i="2"/>
  <c r="BW988" i="2"/>
  <c r="BX988" i="2"/>
  <c r="BW989" i="2"/>
  <c r="BX989" i="2"/>
  <c r="BW990" i="2"/>
  <c r="BX990" i="2"/>
  <c r="BW991" i="2"/>
  <c r="BX991" i="2"/>
  <c r="BW992" i="2"/>
  <c r="BX992" i="2"/>
  <c r="BW993" i="2"/>
  <c r="BX993" i="2"/>
  <c r="BW994" i="2"/>
  <c r="BX994" i="2"/>
  <c r="BW995" i="2"/>
  <c r="BX995" i="2"/>
  <c r="BW996" i="2"/>
  <c r="BX996" i="2"/>
  <c r="BW997" i="2"/>
  <c r="BX997" i="2"/>
  <c r="BW998" i="2"/>
  <c r="BX998" i="2"/>
  <c r="BW999" i="2"/>
  <c r="BX999" i="2"/>
  <c r="BW1000" i="2"/>
  <c r="BX1000" i="2"/>
  <c r="BW1001" i="2"/>
  <c r="BX1001" i="2"/>
  <c r="BW1002" i="2"/>
  <c r="BX1002" i="2"/>
  <c r="BW1003" i="2"/>
  <c r="BX1003" i="2"/>
  <c r="BW1004" i="2"/>
  <c r="BX1004" i="2"/>
  <c r="BW1005" i="2"/>
  <c r="BX1005" i="2"/>
  <c r="BW1006" i="2"/>
  <c r="BX1006" i="2"/>
  <c r="BW1007" i="2"/>
  <c r="BX1007" i="2"/>
  <c r="BW1008" i="2"/>
  <c r="BX1008" i="2"/>
  <c r="BW1009" i="2"/>
  <c r="BX1009" i="2"/>
  <c r="BW1010" i="2"/>
  <c r="BX1010" i="2"/>
  <c r="BW1011" i="2"/>
  <c r="BX1011" i="2"/>
  <c r="BW1012" i="2"/>
  <c r="BX1012" i="2"/>
  <c r="BW1013" i="2"/>
  <c r="BX1013" i="2"/>
  <c r="BW1014" i="2"/>
  <c r="BX1014" i="2"/>
  <c r="BW1015" i="2"/>
  <c r="BX1015" i="2"/>
  <c r="BW1016" i="2"/>
  <c r="BX1016" i="2"/>
  <c r="BW1017" i="2"/>
  <c r="BX1017" i="2"/>
  <c r="BW1018" i="2"/>
  <c r="BX1018" i="2"/>
  <c r="BW1019" i="2"/>
  <c r="BX1019" i="2"/>
  <c r="BW1020" i="2"/>
  <c r="BX1020" i="2"/>
  <c r="BW1021" i="2"/>
  <c r="BX1021" i="2"/>
  <c r="BW1022" i="2"/>
  <c r="BX1022" i="2"/>
  <c r="BW1023" i="2"/>
  <c r="BX1023" i="2"/>
  <c r="BW1024" i="2"/>
  <c r="BX1024" i="2"/>
  <c r="BW1025" i="2"/>
  <c r="BX1025" i="2"/>
  <c r="BW1026" i="2"/>
  <c r="BX1026" i="2"/>
  <c r="BW1027" i="2"/>
  <c r="BX1027" i="2"/>
  <c r="BW1028" i="2"/>
  <c r="BX1028" i="2"/>
  <c r="BW1029" i="2"/>
  <c r="BX1029" i="2"/>
  <c r="BW1030" i="2"/>
  <c r="BX1030" i="2"/>
  <c r="BW1031" i="2"/>
  <c r="BX1031" i="2"/>
  <c r="BW1032" i="2"/>
  <c r="BX1032" i="2"/>
  <c r="BW1033" i="2"/>
  <c r="BX1033" i="2"/>
  <c r="BW1034" i="2"/>
  <c r="BX1034" i="2"/>
  <c r="BW1035" i="2"/>
  <c r="BX1035" i="2"/>
  <c r="BW1036" i="2"/>
  <c r="BX1036" i="2"/>
  <c r="BW1037" i="2"/>
  <c r="BX1037" i="2"/>
  <c r="BW1038" i="2"/>
  <c r="BX1038" i="2"/>
  <c r="BW1039" i="2"/>
  <c r="BX1039" i="2"/>
  <c r="BW1040" i="2"/>
  <c r="BX1040" i="2"/>
  <c r="BW1041" i="2"/>
  <c r="BX1041" i="2"/>
  <c r="BW1042" i="2"/>
  <c r="BX1042" i="2"/>
  <c r="BW1043" i="2"/>
  <c r="BX1043" i="2"/>
  <c r="BW1044" i="2"/>
  <c r="BX1044" i="2"/>
  <c r="BW1045" i="2"/>
  <c r="BX1045" i="2"/>
  <c r="BW1046" i="2"/>
  <c r="BX1046" i="2"/>
  <c r="BW1047" i="2"/>
  <c r="BX1047" i="2"/>
  <c r="BW1048" i="2"/>
  <c r="BX1048" i="2"/>
  <c r="BW1049" i="2"/>
  <c r="BX1049" i="2"/>
  <c r="BW1050" i="2"/>
  <c r="BX1050" i="2"/>
  <c r="BW1051" i="2"/>
  <c r="BX1051" i="2"/>
  <c r="BW1052" i="2"/>
  <c r="BX1052" i="2"/>
  <c r="BW1053" i="2"/>
  <c r="BX1053" i="2"/>
  <c r="BW1054" i="2"/>
  <c r="BX1054" i="2"/>
  <c r="BW1055" i="2"/>
  <c r="BX1055" i="2"/>
  <c r="BW1056" i="2"/>
  <c r="BX1056" i="2"/>
  <c r="BW1057" i="2"/>
  <c r="BX1057" i="2"/>
  <c r="BW1058" i="2"/>
  <c r="BX1058" i="2"/>
  <c r="BW1059" i="2"/>
  <c r="BX1059" i="2"/>
  <c r="BW1060" i="2"/>
  <c r="BX1060" i="2"/>
  <c r="BW1061" i="2"/>
  <c r="BX1061" i="2"/>
  <c r="BW1062" i="2"/>
  <c r="BX1062" i="2"/>
  <c r="BW1063" i="2"/>
  <c r="BX1063" i="2"/>
  <c r="BW1064" i="2"/>
  <c r="BX1064" i="2"/>
  <c r="BW1065" i="2"/>
  <c r="BX1065" i="2"/>
  <c r="BW1066" i="2"/>
  <c r="BX1066" i="2"/>
  <c r="BW1067" i="2"/>
  <c r="BX1067" i="2"/>
  <c r="BW1068" i="2"/>
  <c r="BX1068" i="2"/>
  <c r="BW1069" i="2"/>
  <c r="BX1069" i="2"/>
  <c r="BW1070" i="2"/>
  <c r="BX1070" i="2"/>
  <c r="BW1071" i="2"/>
  <c r="BX1071" i="2"/>
  <c r="BW1072" i="2"/>
  <c r="BX1072" i="2"/>
  <c r="BW1073" i="2"/>
  <c r="BX1073" i="2"/>
  <c r="BW1074" i="2"/>
  <c r="BX1074" i="2"/>
  <c r="BW1075" i="2"/>
  <c r="BX1075" i="2"/>
  <c r="BW1076" i="2"/>
  <c r="BX1076" i="2"/>
  <c r="BW1077" i="2"/>
  <c r="BX1077" i="2"/>
  <c r="BW1078" i="2"/>
  <c r="BX1078" i="2"/>
  <c r="BW1079" i="2"/>
  <c r="BX1079" i="2"/>
  <c r="BW1080" i="2"/>
  <c r="BX1080" i="2"/>
  <c r="BW1081" i="2"/>
  <c r="BX1081" i="2"/>
  <c r="BW1082" i="2"/>
  <c r="BX1082" i="2"/>
  <c r="BW1083" i="2"/>
  <c r="BX1083" i="2"/>
  <c r="BW1084" i="2"/>
  <c r="BX1084" i="2"/>
  <c r="BW1085" i="2"/>
  <c r="BX1085" i="2"/>
  <c r="BW1086" i="2"/>
  <c r="BX1086" i="2"/>
  <c r="BW1087" i="2"/>
  <c r="BX1087" i="2"/>
  <c r="BW1088" i="2"/>
  <c r="BX1088" i="2"/>
  <c r="BW1089" i="2"/>
  <c r="BX1089" i="2"/>
  <c r="BW1090" i="2"/>
  <c r="BX1090" i="2"/>
  <c r="BW1091" i="2"/>
  <c r="BX1091" i="2"/>
  <c r="BW1092" i="2"/>
  <c r="BX1092" i="2"/>
  <c r="BW1093" i="2"/>
  <c r="BX1093" i="2"/>
  <c r="BW1094" i="2"/>
  <c r="BX1094" i="2"/>
  <c r="BW1095" i="2"/>
  <c r="BX1095" i="2"/>
  <c r="BW1096" i="2"/>
  <c r="BX1096" i="2"/>
  <c r="BW1097" i="2"/>
  <c r="BX1097" i="2"/>
  <c r="BW1098" i="2"/>
  <c r="BX1098" i="2"/>
  <c r="BW1099" i="2"/>
  <c r="BX1099" i="2"/>
  <c r="BW1100" i="2"/>
  <c r="BX1100" i="2"/>
  <c r="BW1101" i="2"/>
  <c r="BX1101" i="2"/>
  <c r="BW1102" i="2"/>
  <c r="BX1102" i="2"/>
  <c r="BW1103" i="2"/>
  <c r="BX1103" i="2"/>
  <c r="BW1104" i="2"/>
  <c r="BX1104" i="2"/>
  <c r="BW1105" i="2"/>
  <c r="BX1105" i="2"/>
  <c r="BW1106" i="2"/>
  <c r="BX1106" i="2"/>
  <c r="BW1107" i="2"/>
  <c r="BX1107" i="2"/>
  <c r="BW1108" i="2"/>
  <c r="BX1108" i="2"/>
  <c r="BW1109" i="2"/>
  <c r="BX1109" i="2"/>
  <c r="BW1110" i="2"/>
  <c r="BX1110" i="2"/>
  <c r="BW1111" i="2"/>
  <c r="BX1111" i="2"/>
  <c r="BW1112" i="2"/>
  <c r="BX1112" i="2"/>
  <c r="BW1113" i="2"/>
  <c r="BX1113" i="2"/>
  <c r="BW1114" i="2"/>
  <c r="BX1114" i="2"/>
  <c r="BW1115" i="2"/>
  <c r="BX1115" i="2"/>
  <c r="BW1116" i="2"/>
  <c r="BX1116" i="2"/>
  <c r="BW1117" i="2"/>
  <c r="BX1117" i="2"/>
  <c r="BW1118" i="2"/>
  <c r="BX1118" i="2"/>
  <c r="BW1119" i="2"/>
  <c r="BX1119" i="2"/>
  <c r="BW1120" i="2"/>
  <c r="BX1120" i="2"/>
  <c r="BW1121" i="2"/>
  <c r="BX1121" i="2"/>
  <c r="BW1122" i="2"/>
  <c r="BX1122" i="2"/>
  <c r="BW1123" i="2"/>
  <c r="BX1123" i="2"/>
  <c r="BW1124" i="2"/>
  <c r="BX1124" i="2"/>
  <c r="BW1125" i="2"/>
  <c r="BX1125" i="2"/>
  <c r="BW1126" i="2"/>
  <c r="BX1126" i="2"/>
  <c r="BW1127" i="2"/>
  <c r="BX1127" i="2"/>
  <c r="BW1128" i="2"/>
  <c r="BX1128" i="2"/>
  <c r="BW1129" i="2"/>
  <c r="BX1129" i="2"/>
  <c r="BW1130" i="2"/>
  <c r="BX1130" i="2"/>
  <c r="BW1131" i="2"/>
  <c r="BX1131" i="2"/>
  <c r="BW1132" i="2"/>
  <c r="BX1132" i="2"/>
  <c r="BW1133" i="2"/>
  <c r="BX1133" i="2"/>
  <c r="BW1134" i="2"/>
  <c r="BX1134" i="2"/>
  <c r="BW1135" i="2"/>
  <c r="BX1135" i="2"/>
  <c r="BW1136" i="2"/>
  <c r="BX1136" i="2"/>
  <c r="BW1137" i="2"/>
  <c r="BX1137" i="2"/>
  <c r="BW1138" i="2"/>
  <c r="BX1138" i="2"/>
  <c r="BW1139" i="2"/>
  <c r="BX1139" i="2"/>
  <c r="BW1140" i="2"/>
  <c r="BX1140" i="2"/>
  <c r="BW1141" i="2"/>
  <c r="BX1141" i="2"/>
  <c r="BW1142" i="2"/>
  <c r="BX1142" i="2"/>
  <c r="BW1143" i="2"/>
  <c r="BX1143" i="2"/>
  <c r="BW1144" i="2"/>
  <c r="BX1144" i="2"/>
  <c r="BW1145" i="2"/>
  <c r="BX1145" i="2"/>
  <c r="BW1146" i="2"/>
  <c r="BX1146" i="2"/>
  <c r="BW1147" i="2"/>
  <c r="BX1147" i="2"/>
  <c r="BW1148" i="2"/>
  <c r="BX1148" i="2"/>
  <c r="BW1149" i="2"/>
  <c r="BX1149" i="2"/>
  <c r="BW1150" i="2"/>
  <c r="BX1150" i="2"/>
  <c r="BW1151" i="2"/>
  <c r="BX1151" i="2"/>
  <c r="BW1152" i="2"/>
  <c r="BX1152" i="2"/>
  <c r="BW1153" i="2"/>
  <c r="BX1153" i="2"/>
  <c r="BW1154" i="2"/>
  <c r="BX1154" i="2"/>
  <c r="BW1155" i="2"/>
  <c r="BX1155" i="2"/>
  <c r="BW1156" i="2"/>
  <c r="BX1156" i="2"/>
  <c r="BW1157" i="2"/>
  <c r="BX1157" i="2"/>
  <c r="BW1158" i="2"/>
  <c r="BX1158" i="2"/>
  <c r="BW1159" i="2"/>
  <c r="BX1159" i="2"/>
  <c r="BW1160" i="2"/>
  <c r="BX1160" i="2"/>
  <c r="BW1161" i="2"/>
  <c r="BX1161" i="2"/>
  <c r="BW1162" i="2"/>
  <c r="BX1162" i="2"/>
  <c r="BW1163" i="2"/>
  <c r="BX1163" i="2"/>
  <c r="BW1164" i="2"/>
  <c r="BX1164" i="2"/>
  <c r="BW1165" i="2"/>
  <c r="BX1165" i="2"/>
  <c r="BW1166" i="2"/>
  <c r="BX1166" i="2"/>
  <c r="BW1167" i="2"/>
  <c r="BX1167" i="2"/>
  <c r="BW1168" i="2"/>
  <c r="BX1168" i="2"/>
  <c r="BW1169" i="2"/>
  <c r="BX1169" i="2"/>
  <c r="BW1170" i="2"/>
  <c r="BX1170" i="2"/>
  <c r="BW1171" i="2"/>
  <c r="BX1171" i="2"/>
  <c r="BW1172" i="2"/>
  <c r="BX1172" i="2"/>
  <c r="BW1173" i="2"/>
  <c r="BX1173" i="2"/>
  <c r="BW1174" i="2"/>
  <c r="BX1174" i="2"/>
  <c r="BW1175" i="2"/>
  <c r="BX1175" i="2"/>
  <c r="BW1176" i="2"/>
  <c r="BX1176" i="2"/>
  <c r="BW1177" i="2"/>
  <c r="BX1177" i="2"/>
  <c r="BW1178" i="2"/>
  <c r="BX1178" i="2"/>
  <c r="BW1179" i="2"/>
  <c r="BX1179" i="2"/>
  <c r="BW1180" i="2"/>
  <c r="BX1180" i="2"/>
  <c r="BW1181" i="2"/>
  <c r="BX1181" i="2"/>
  <c r="BW1182" i="2"/>
  <c r="BX1182" i="2"/>
  <c r="BW1183" i="2"/>
  <c r="BX1183" i="2"/>
  <c r="BW1184" i="2"/>
  <c r="BX1184" i="2"/>
  <c r="BW1185" i="2"/>
  <c r="BX1185" i="2"/>
  <c r="BW1186" i="2"/>
  <c r="BX1186" i="2"/>
  <c r="BW1187" i="2"/>
  <c r="BX1187" i="2"/>
  <c r="BW1188" i="2"/>
  <c r="BX1188" i="2"/>
  <c r="BW1189" i="2"/>
  <c r="BX1189" i="2"/>
  <c r="BW1190" i="2"/>
  <c r="BX1190" i="2"/>
  <c r="BW1191" i="2"/>
  <c r="BX1191" i="2"/>
  <c r="BW1192" i="2"/>
  <c r="BX1192" i="2"/>
  <c r="BW1193" i="2"/>
  <c r="BX1193" i="2"/>
  <c r="BW1194" i="2"/>
  <c r="BX1194" i="2"/>
  <c r="BW1195" i="2"/>
  <c r="BX1195" i="2"/>
  <c r="BW1196" i="2"/>
  <c r="BX1196" i="2"/>
  <c r="BW1197" i="2"/>
  <c r="BX1197" i="2"/>
  <c r="BW1198" i="2"/>
  <c r="BX1198" i="2"/>
  <c r="BW1199" i="2"/>
  <c r="BX1199" i="2"/>
  <c r="BW1200" i="2"/>
  <c r="BX1200" i="2"/>
  <c r="BW1201" i="2"/>
  <c r="BX1201" i="2"/>
  <c r="BW1202" i="2"/>
  <c r="BX1202" i="2"/>
  <c r="BW1203" i="2"/>
  <c r="BX1203" i="2"/>
  <c r="BW1204" i="2"/>
  <c r="BX1204" i="2"/>
  <c r="BW1205" i="2"/>
  <c r="BX1205" i="2"/>
  <c r="BW1206" i="2"/>
  <c r="BX1206" i="2"/>
  <c r="BW1207" i="2"/>
  <c r="BX1207" i="2"/>
  <c r="BW1208" i="2"/>
  <c r="BX1208" i="2"/>
  <c r="BW1209" i="2"/>
  <c r="BX1209" i="2"/>
  <c r="BW1210" i="2"/>
  <c r="BX1210" i="2"/>
  <c r="BW1211" i="2"/>
  <c r="BX1211" i="2"/>
  <c r="BW1212" i="2"/>
  <c r="BX1212" i="2"/>
  <c r="BW1213" i="2"/>
  <c r="BX1213" i="2"/>
  <c r="BW1214" i="2"/>
  <c r="BX1214" i="2"/>
  <c r="BW1215" i="2"/>
  <c r="BX1215" i="2"/>
  <c r="BW1216" i="2"/>
  <c r="BX1216" i="2"/>
  <c r="BW1217" i="2"/>
  <c r="BX1217" i="2"/>
  <c r="BW1218" i="2"/>
  <c r="BX1218" i="2"/>
  <c r="BW1219" i="2"/>
  <c r="BX1219" i="2"/>
  <c r="BW1220" i="2"/>
  <c r="BX1220" i="2"/>
  <c r="BW1221" i="2"/>
  <c r="BX1221" i="2"/>
  <c r="BW1222" i="2"/>
  <c r="BX1222" i="2"/>
  <c r="BW1223" i="2"/>
  <c r="BX1223" i="2"/>
  <c r="BW1224" i="2"/>
  <c r="BX1224" i="2"/>
  <c r="BW1225" i="2"/>
  <c r="BX1225" i="2"/>
  <c r="BW1226" i="2"/>
  <c r="BX1226" i="2"/>
  <c r="BW1227" i="2"/>
  <c r="BX1227" i="2"/>
  <c r="BW1228" i="2"/>
  <c r="BX1228" i="2"/>
  <c r="BW1229" i="2"/>
  <c r="BX1229" i="2"/>
  <c r="BW1230" i="2"/>
  <c r="BX1230" i="2"/>
  <c r="BW1231" i="2"/>
  <c r="BX1231" i="2"/>
  <c r="BW1232" i="2"/>
  <c r="BX1232" i="2"/>
  <c r="BW1233" i="2"/>
  <c r="BX1233" i="2"/>
  <c r="BW1234" i="2"/>
  <c r="BX1234" i="2"/>
  <c r="BW1235" i="2"/>
  <c r="BX1235" i="2"/>
  <c r="BW1236" i="2"/>
  <c r="BX1236" i="2"/>
  <c r="BW1237" i="2"/>
  <c r="BX1237" i="2"/>
  <c r="BW1238" i="2"/>
  <c r="BX1238" i="2"/>
  <c r="BW1239" i="2"/>
  <c r="BX1239" i="2"/>
  <c r="BW1240" i="2"/>
  <c r="BX1240" i="2"/>
  <c r="BW1241" i="2"/>
  <c r="BX1241" i="2"/>
  <c r="BW1242" i="2"/>
  <c r="BX1242" i="2"/>
  <c r="BW1243" i="2"/>
  <c r="BX1243" i="2"/>
  <c r="BW1244" i="2"/>
  <c r="BX1244" i="2"/>
  <c r="BW1245" i="2"/>
  <c r="BX1245" i="2"/>
  <c r="BW1246" i="2"/>
  <c r="BX1246" i="2"/>
  <c r="BW1247" i="2"/>
  <c r="BX1247" i="2"/>
  <c r="BW1248" i="2"/>
  <c r="BX1248" i="2"/>
  <c r="BW1249" i="2"/>
  <c r="BX1249" i="2"/>
  <c r="BW1250" i="2"/>
  <c r="BX1250" i="2"/>
  <c r="BW1251" i="2"/>
  <c r="BX1251" i="2"/>
  <c r="BW1252" i="2"/>
  <c r="BX1252" i="2"/>
  <c r="BW1253" i="2"/>
  <c r="BX1253" i="2"/>
  <c r="BW1254" i="2"/>
  <c r="BX1254" i="2"/>
  <c r="BW1255" i="2"/>
  <c r="BX1255" i="2"/>
  <c r="BW1256" i="2"/>
  <c r="BX1256" i="2"/>
  <c r="BW1257" i="2"/>
  <c r="BX1257" i="2"/>
  <c r="BW1258" i="2"/>
  <c r="BX1258" i="2"/>
  <c r="BW1259" i="2"/>
  <c r="BX1259" i="2"/>
  <c r="BW1260" i="2"/>
  <c r="BX1260" i="2"/>
  <c r="BW1261" i="2"/>
  <c r="BX1261" i="2"/>
  <c r="BW1262" i="2"/>
  <c r="BX1262" i="2"/>
  <c r="BW1263" i="2"/>
  <c r="BX1263" i="2"/>
  <c r="BW1264" i="2"/>
  <c r="BX1264" i="2"/>
  <c r="BW1265" i="2"/>
  <c r="BX1265" i="2"/>
  <c r="BW1266" i="2"/>
  <c r="BX1266" i="2"/>
  <c r="BW1267" i="2"/>
  <c r="BX1267" i="2"/>
  <c r="BW1268" i="2"/>
  <c r="BX1268" i="2"/>
  <c r="BW1269" i="2"/>
  <c r="BX1269" i="2"/>
  <c r="BW1270" i="2"/>
  <c r="BX1270" i="2"/>
  <c r="BW1271" i="2"/>
  <c r="BX1271" i="2"/>
  <c r="BW1272" i="2"/>
  <c r="BX1272" i="2"/>
  <c r="BW1273" i="2"/>
  <c r="BX1273" i="2"/>
  <c r="BW1274" i="2"/>
  <c r="BX1274" i="2"/>
  <c r="BW1275" i="2"/>
  <c r="BX1275" i="2"/>
  <c r="BW1276" i="2"/>
  <c r="BX1276" i="2"/>
  <c r="BW1277" i="2"/>
  <c r="BX1277" i="2"/>
  <c r="BW1278" i="2"/>
  <c r="BX1278" i="2"/>
  <c r="BW1279" i="2"/>
  <c r="BX1279" i="2"/>
  <c r="BW1280" i="2"/>
  <c r="BX1280" i="2"/>
  <c r="BW1281" i="2"/>
  <c r="BX1281" i="2"/>
  <c r="BW1282" i="2"/>
  <c r="BX1282" i="2"/>
  <c r="BW1283" i="2"/>
  <c r="BX1283" i="2"/>
  <c r="BW1284" i="2"/>
  <c r="BX1284" i="2"/>
  <c r="BW1285" i="2"/>
  <c r="BX1285" i="2"/>
  <c r="BW1286" i="2"/>
  <c r="BX1286" i="2"/>
  <c r="BW1287" i="2"/>
  <c r="BX1287" i="2"/>
  <c r="BW1288" i="2"/>
  <c r="BX1288" i="2"/>
  <c r="BW1289" i="2"/>
  <c r="BX1289" i="2"/>
  <c r="BW1290" i="2"/>
  <c r="BX1290" i="2"/>
  <c r="BW1291" i="2"/>
  <c r="BX1291" i="2"/>
  <c r="BW1292" i="2"/>
  <c r="BX1292" i="2"/>
  <c r="BW1293" i="2"/>
  <c r="BX1293" i="2"/>
  <c r="BW1294" i="2"/>
  <c r="BX1294" i="2"/>
  <c r="BW1295" i="2"/>
  <c r="BX1295" i="2"/>
  <c r="BW1296" i="2"/>
  <c r="BX1296" i="2"/>
  <c r="BW1297" i="2"/>
  <c r="BX1297" i="2"/>
  <c r="BW1298" i="2"/>
  <c r="BX1298" i="2"/>
  <c r="BW1299" i="2"/>
  <c r="BX1299" i="2"/>
  <c r="BW1300" i="2"/>
  <c r="BX1300" i="2"/>
  <c r="BW1301" i="2"/>
  <c r="BX1301" i="2"/>
  <c r="BW1302" i="2"/>
  <c r="BX1302" i="2"/>
  <c r="BW1303" i="2"/>
  <c r="BX1303" i="2"/>
  <c r="BW1304" i="2"/>
  <c r="BX1304" i="2"/>
  <c r="BW1305" i="2"/>
  <c r="BX1305" i="2"/>
  <c r="BW1306" i="2"/>
  <c r="BX1306" i="2"/>
  <c r="BW1307" i="2"/>
  <c r="BX1307" i="2"/>
  <c r="BW1308" i="2"/>
  <c r="BX1308" i="2"/>
  <c r="BW1309" i="2"/>
  <c r="BX1309" i="2"/>
  <c r="BW1310" i="2"/>
  <c r="BX1310" i="2"/>
  <c r="BW1311" i="2"/>
  <c r="BX1311" i="2"/>
  <c r="BW1312" i="2"/>
  <c r="BX1312" i="2"/>
  <c r="BW1313" i="2"/>
  <c r="BX1313" i="2"/>
  <c r="BW1314" i="2"/>
  <c r="BX1314" i="2"/>
  <c r="BW1315" i="2"/>
  <c r="BX1315" i="2"/>
  <c r="BW1316" i="2"/>
  <c r="BX1316" i="2"/>
  <c r="BW1317" i="2"/>
  <c r="BX1317" i="2"/>
  <c r="BW1318" i="2"/>
  <c r="BX1318" i="2"/>
  <c r="BW1319" i="2"/>
  <c r="BX1319" i="2"/>
  <c r="BW1320" i="2"/>
  <c r="BX1320" i="2"/>
  <c r="BW1321" i="2"/>
  <c r="BX1321" i="2"/>
  <c r="BW1322" i="2"/>
  <c r="BX1322" i="2"/>
  <c r="BW1323" i="2"/>
  <c r="BX1323" i="2"/>
  <c r="BW1324" i="2"/>
  <c r="BX1324" i="2"/>
  <c r="BW1325" i="2"/>
  <c r="BX1325" i="2"/>
  <c r="BW1326" i="2"/>
  <c r="BX1326" i="2"/>
  <c r="BW1327" i="2"/>
  <c r="BX1327" i="2"/>
  <c r="BW1328" i="2"/>
  <c r="BX1328" i="2"/>
  <c r="BW1329" i="2"/>
  <c r="BX1329" i="2"/>
  <c r="BW1330" i="2"/>
  <c r="BX1330" i="2"/>
  <c r="BW1331" i="2"/>
  <c r="BX1331" i="2"/>
  <c r="BW1332" i="2"/>
  <c r="BX1332" i="2"/>
  <c r="BW1333" i="2"/>
  <c r="BX1333" i="2"/>
  <c r="BW1334" i="2"/>
  <c r="BX1334" i="2"/>
  <c r="BW1335" i="2"/>
  <c r="BX1335" i="2"/>
  <c r="BW1336" i="2"/>
  <c r="BX1336" i="2"/>
  <c r="BW1337" i="2"/>
  <c r="BX1337" i="2"/>
  <c r="BW1338" i="2"/>
  <c r="BX1338" i="2"/>
  <c r="BW1339" i="2"/>
  <c r="BX1339" i="2"/>
  <c r="BW1340" i="2"/>
  <c r="BX1340" i="2"/>
  <c r="BW1341" i="2"/>
  <c r="BX1341" i="2"/>
  <c r="BW1342" i="2"/>
  <c r="BX1342" i="2"/>
  <c r="BW1343" i="2"/>
  <c r="BX1343" i="2"/>
  <c r="BW1344" i="2"/>
  <c r="BX1344" i="2"/>
  <c r="BW1345" i="2"/>
  <c r="BX1345" i="2"/>
  <c r="BW1346" i="2"/>
  <c r="BX1346" i="2"/>
  <c r="BW1347" i="2"/>
  <c r="BX1347" i="2"/>
  <c r="BW1348" i="2"/>
  <c r="BX1348" i="2"/>
  <c r="BW1349" i="2"/>
  <c r="BX1349" i="2"/>
  <c r="BW1350" i="2"/>
  <c r="BX1350" i="2"/>
  <c r="BW1351" i="2"/>
  <c r="BX1351" i="2"/>
  <c r="BW1352" i="2"/>
  <c r="BX1352" i="2"/>
  <c r="BW1353" i="2"/>
  <c r="BX1353" i="2"/>
  <c r="BW1354" i="2"/>
  <c r="BX1354" i="2"/>
  <c r="BW1355" i="2"/>
  <c r="BX1355" i="2"/>
  <c r="BW1356" i="2"/>
  <c r="BX1356" i="2"/>
  <c r="BW1357" i="2"/>
  <c r="BX1357" i="2"/>
  <c r="BW1358" i="2"/>
  <c r="BX1358" i="2"/>
  <c r="BW1359" i="2"/>
  <c r="BX1359" i="2"/>
  <c r="BW1360" i="2"/>
  <c r="BX1360" i="2"/>
  <c r="BW1361" i="2"/>
  <c r="BX1361" i="2"/>
  <c r="BW1362" i="2"/>
  <c r="BX1362" i="2"/>
  <c r="BW1363" i="2"/>
  <c r="BX1363" i="2"/>
  <c r="BW1364" i="2"/>
  <c r="BX1364" i="2"/>
  <c r="BW1365" i="2"/>
  <c r="BX1365" i="2"/>
  <c r="BW1366" i="2"/>
  <c r="BX1366" i="2"/>
  <c r="BW1367" i="2"/>
  <c r="BX1367" i="2"/>
  <c r="BW1368" i="2"/>
  <c r="BX1368" i="2"/>
  <c r="BW1369" i="2"/>
  <c r="BX1369" i="2"/>
  <c r="BW1370" i="2"/>
  <c r="BX1370" i="2"/>
  <c r="BW1371" i="2"/>
  <c r="BX1371" i="2"/>
  <c r="BW1372" i="2"/>
  <c r="BX1372" i="2"/>
  <c r="BW1373" i="2"/>
  <c r="BX1373" i="2"/>
  <c r="BW1374" i="2"/>
  <c r="BX1374" i="2"/>
  <c r="BW1375" i="2"/>
  <c r="BX1375" i="2"/>
  <c r="BW1376" i="2"/>
  <c r="BX1376" i="2"/>
  <c r="BW1377" i="2"/>
  <c r="BX1377" i="2"/>
  <c r="BW1378" i="2"/>
  <c r="BX1378" i="2"/>
  <c r="BW1379" i="2"/>
  <c r="BX1379" i="2"/>
  <c r="BW1380" i="2"/>
  <c r="BX1380" i="2"/>
  <c r="BW1381" i="2"/>
  <c r="BX1381" i="2"/>
  <c r="BW1382" i="2"/>
  <c r="BX1382" i="2"/>
  <c r="BW1383" i="2"/>
  <c r="BX1383" i="2"/>
  <c r="BW1384" i="2"/>
  <c r="BX1384" i="2"/>
  <c r="BW1385" i="2"/>
  <c r="BX1385" i="2"/>
  <c r="BW1386" i="2"/>
  <c r="BX1386" i="2"/>
  <c r="BW1387" i="2"/>
  <c r="BX1387" i="2"/>
  <c r="BW1388" i="2"/>
  <c r="BX1388" i="2"/>
  <c r="BW1389" i="2"/>
  <c r="BX1389" i="2"/>
  <c r="BW1390" i="2"/>
  <c r="BX1390" i="2"/>
  <c r="BW1391" i="2"/>
  <c r="BX1391" i="2"/>
  <c r="BW1392" i="2"/>
  <c r="BX1392" i="2"/>
  <c r="BW1393" i="2"/>
  <c r="BX1393" i="2"/>
  <c r="BW1394" i="2"/>
  <c r="BX1394" i="2"/>
  <c r="BW1395" i="2"/>
  <c r="BX1395" i="2"/>
  <c r="BW1396" i="2"/>
  <c r="BX1396" i="2"/>
  <c r="BW1397" i="2"/>
  <c r="BX1397" i="2"/>
  <c r="BW1398" i="2"/>
  <c r="BX1398" i="2"/>
  <c r="BW1399" i="2"/>
  <c r="BX1399" i="2"/>
  <c r="BW1400" i="2"/>
  <c r="BX1400" i="2"/>
  <c r="BW1401" i="2"/>
  <c r="BX1401" i="2"/>
  <c r="BW1402" i="2"/>
  <c r="BX1402" i="2"/>
  <c r="BW1403" i="2"/>
  <c r="BX1403" i="2"/>
  <c r="BW1404" i="2"/>
  <c r="BX1404" i="2"/>
  <c r="BW1405" i="2"/>
  <c r="BX1405" i="2"/>
  <c r="BW1406" i="2"/>
  <c r="BX1406" i="2"/>
  <c r="BW1407" i="2"/>
  <c r="BX1407" i="2"/>
  <c r="BW1408" i="2"/>
  <c r="BX1408" i="2"/>
  <c r="BW1409" i="2"/>
  <c r="BX1409" i="2"/>
  <c r="BW1410" i="2"/>
  <c r="BX1410" i="2"/>
  <c r="BW1411" i="2"/>
  <c r="BX1411" i="2"/>
  <c r="BW1412" i="2"/>
  <c r="BX1412" i="2"/>
  <c r="BW1413" i="2"/>
  <c r="BX1413" i="2"/>
  <c r="BW1414" i="2"/>
  <c r="BX1414" i="2"/>
  <c r="BW1415" i="2"/>
  <c r="BX1415" i="2"/>
  <c r="BW1416" i="2"/>
  <c r="BX1416" i="2"/>
  <c r="BW1417" i="2"/>
  <c r="BX1417" i="2"/>
  <c r="BW1418" i="2"/>
  <c r="BX1418" i="2"/>
  <c r="BW1419" i="2"/>
  <c r="BX1419" i="2"/>
  <c r="BW1420" i="2"/>
  <c r="BX1420" i="2"/>
  <c r="BW1421" i="2"/>
  <c r="BX1421" i="2"/>
  <c r="BW1422" i="2"/>
  <c r="BX1422" i="2"/>
  <c r="BW1423" i="2"/>
  <c r="BX1423" i="2"/>
  <c r="BW1424" i="2"/>
  <c r="BX1424" i="2"/>
  <c r="BW1425" i="2"/>
  <c r="BX1425" i="2"/>
  <c r="BW1426" i="2"/>
  <c r="BX1426" i="2"/>
  <c r="BW1427" i="2"/>
  <c r="BX1427" i="2"/>
  <c r="BW1428" i="2"/>
  <c r="BX1428" i="2"/>
  <c r="BW1429" i="2"/>
  <c r="BX1429" i="2"/>
  <c r="BW1430" i="2"/>
  <c r="BX1430" i="2"/>
  <c r="BW1431" i="2"/>
  <c r="BX1431" i="2"/>
  <c r="BW1432" i="2"/>
  <c r="BX1432" i="2"/>
  <c r="BW1433" i="2"/>
  <c r="BX1433" i="2"/>
  <c r="BW1434" i="2"/>
  <c r="BX1434" i="2"/>
  <c r="BW1435" i="2"/>
  <c r="BX1435" i="2"/>
  <c r="BW1436" i="2"/>
  <c r="BX1436" i="2"/>
  <c r="BW1437" i="2"/>
  <c r="BX1437" i="2"/>
  <c r="BW1438" i="2"/>
  <c r="BX1438" i="2"/>
  <c r="BW1439" i="2"/>
  <c r="BX1439" i="2"/>
  <c r="BW1440" i="2"/>
  <c r="BX1440" i="2"/>
  <c r="BW1441" i="2"/>
  <c r="BX1441" i="2"/>
  <c r="BW1442" i="2"/>
  <c r="BX1442" i="2"/>
  <c r="BW1443" i="2"/>
  <c r="BX1443" i="2"/>
  <c r="BW1444" i="2"/>
  <c r="BX1444" i="2"/>
  <c r="BW1445" i="2"/>
  <c r="BX1445" i="2"/>
  <c r="BW1446" i="2"/>
  <c r="BX1446" i="2"/>
  <c r="BW1447" i="2"/>
  <c r="BX1447" i="2"/>
  <c r="BW1448" i="2"/>
  <c r="BX1448" i="2"/>
  <c r="BW1449" i="2"/>
  <c r="BX1449" i="2"/>
  <c r="BW1450" i="2"/>
  <c r="BX1450" i="2"/>
  <c r="BW1451" i="2"/>
  <c r="BX1451" i="2"/>
  <c r="BW1452" i="2"/>
  <c r="BX1452" i="2"/>
  <c r="BW1453" i="2"/>
  <c r="BX1453" i="2"/>
  <c r="BW1454" i="2"/>
  <c r="BX1454" i="2"/>
  <c r="BW1455" i="2"/>
  <c r="BX1455" i="2"/>
  <c r="BW1456" i="2"/>
  <c r="BX1456" i="2"/>
  <c r="BW1457" i="2"/>
  <c r="BX1457" i="2"/>
  <c r="BW1458" i="2"/>
  <c r="BX1458" i="2"/>
  <c r="BW1459" i="2"/>
  <c r="BX1459" i="2"/>
  <c r="BW1460" i="2"/>
  <c r="BX1460" i="2"/>
  <c r="BW1461" i="2"/>
  <c r="BX1461" i="2"/>
  <c r="BW1462" i="2"/>
  <c r="BX1462" i="2"/>
  <c r="BW1463" i="2"/>
  <c r="BX1463" i="2"/>
  <c r="BW1464" i="2"/>
  <c r="BX1464" i="2"/>
  <c r="BW1465" i="2"/>
  <c r="BX1465" i="2"/>
  <c r="BW1466" i="2"/>
  <c r="BX1466" i="2"/>
  <c r="BW1467" i="2"/>
  <c r="BX1467" i="2"/>
  <c r="BW1468" i="2"/>
  <c r="BX1468" i="2"/>
  <c r="BW1469" i="2"/>
  <c r="BX1469" i="2"/>
  <c r="BW1470" i="2"/>
  <c r="BX1470" i="2"/>
  <c r="BW1471" i="2"/>
  <c r="BX1471" i="2"/>
  <c r="BW1472" i="2"/>
  <c r="BX1472" i="2"/>
  <c r="BW1473" i="2"/>
  <c r="BX1473" i="2"/>
  <c r="BW1474" i="2"/>
  <c r="BX1474" i="2"/>
  <c r="BW1475" i="2"/>
  <c r="BX1475" i="2"/>
  <c r="BW1476" i="2"/>
  <c r="BX1476" i="2"/>
  <c r="BW1477" i="2"/>
  <c r="BX1477" i="2"/>
  <c r="BW1478" i="2"/>
  <c r="BX1478" i="2"/>
  <c r="BW1479" i="2"/>
  <c r="BX1479" i="2"/>
  <c r="BW1480" i="2"/>
  <c r="BX1480" i="2"/>
  <c r="BW1481" i="2"/>
  <c r="BX1481" i="2"/>
  <c r="BW1482" i="2"/>
  <c r="BX1482" i="2"/>
  <c r="BW1483" i="2"/>
  <c r="BX1483" i="2"/>
  <c r="BW1484" i="2"/>
  <c r="BX1484" i="2"/>
  <c r="BW1485" i="2"/>
  <c r="BX1485" i="2"/>
  <c r="BW1486" i="2"/>
  <c r="BX1486" i="2"/>
  <c r="BW1487" i="2"/>
  <c r="BX1487" i="2"/>
  <c r="BW1488" i="2"/>
  <c r="BX1488" i="2"/>
  <c r="BW1489" i="2"/>
  <c r="BX1489" i="2"/>
  <c r="BW1490" i="2"/>
  <c r="BX1490" i="2"/>
  <c r="BW1491" i="2"/>
  <c r="BX1491" i="2"/>
  <c r="BW1492" i="2"/>
  <c r="BX1492" i="2"/>
  <c r="BW1493" i="2"/>
  <c r="BX1493" i="2"/>
  <c r="BW1494" i="2"/>
  <c r="BX1494" i="2"/>
  <c r="BW1495" i="2"/>
  <c r="BX1495" i="2"/>
  <c r="BW1496" i="2"/>
  <c r="BX1496" i="2"/>
  <c r="BW1497" i="2"/>
  <c r="BX1497" i="2"/>
  <c r="BW1498" i="2"/>
  <c r="BX1498" i="2"/>
  <c r="BW1499" i="2"/>
  <c r="BX1499" i="2"/>
  <c r="BW1500" i="2"/>
  <c r="BX1500" i="2"/>
  <c r="BW1501" i="2"/>
  <c r="BX1501" i="2"/>
  <c r="BW1502" i="2"/>
  <c r="BX1502" i="2"/>
  <c r="BW1503" i="2"/>
  <c r="BX1503" i="2"/>
  <c r="BW1504" i="2"/>
  <c r="BX1504" i="2"/>
  <c r="BW1505" i="2"/>
  <c r="BX1505" i="2"/>
  <c r="BW1506" i="2"/>
  <c r="BX1506" i="2"/>
  <c r="BW1507" i="2"/>
  <c r="BX1507" i="2"/>
  <c r="BW1508" i="2"/>
  <c r="BX1508" i="2"/>
  <c r="BW1509" i="2"/>
  <c r="BX1509" i="2"/>
  <c r="BW1510" i="2"/>
  <c r="BX1510" i="2"/>
  <c r="BW1511" i="2"/>
  <c r="BX1511" i="2"/>
  <c r="BW1512" i="2"/>
  <c r="BX1512" i="2"/>
  <c r="BW1513" i="2"/>
  <c r="BX1513" i="2"/>
  <c r="BW1514" i="2"/>
  <c r="BX1514" i="2"/>
  <c r="BW1515" i="2"/>
  <c r="BX1515" i="2"/>
  <c r="BW1516" i="2"/>
  <c r="BX1516" i="2"/>
  <c r="BW1517" i="2"/>
  <c r="BX1517" i="2"/>
  <c r="BW1518" i="2"/>
  <c r="BX1518" i="2"/>
  <c r="BW1519" i="2"/>
  <c r="BX1519" i="2"/>
  <c r="BW1520" i="2"/>
  <c r="BX1520" i="2"/>
  <c r="BW1521" i="2"/>
  <c r="BX1521" i="2"/>
  <c r="BW1522" i="2"/>
  <c r="BX1522" i="2"/>
  <c r="BW1523" i="2"/>
  <c r="BX1523" i="2"/>
  <c r="BW1524" i="2"/>
  <c r="BX1524" i="2"/>
  <c r="BW1525" i="2"/>
  <c r="BX1525" i="2"/>
  <c r="BW1526" i="2"/>
  <c r="BX1526" i="2"/>
  <c r="BW1527" i="2"/>
  <c r="BX1527" i="2"/>
  <c r="BW1528" i="2"/>
  <c r="BX1528" i="2"/>
  <c r="BW1529" i="2"/>
  <c r="BX1529" i="2"/>
  <c r="BW1530" i="2"/>
  <c r="BX1530" i="2"/>
  <c r="BW1531" i="2"/>
  <c r="BX1531" i="2"/>
  <c r="BW1532" i="2"/>
  <c r="BX1532" i="2"/>
  <c r="BW1533" i="2"/>
  <c r="BX1533" i="2"/>
  <c r="BW1534" i="2"/>
  <c r="BX1534" i="2"/>
  <c r="BW1535" i="2"/>
  <c r="BX1535" i="2"/>
  <c r="BW1536" i="2"/>
  <c r="BX1536" i="2"/>
  <c r="BW1537" i="2"/>
  <c r="BX1537" i="2"/>
  <c r="BW1538" i="2"/>
  <c r="BX1538" i="2"/>
  <c r="BW1539" i="2"/>
  <c r="BX1539" i="2"/>
  <c r="BW1540" i="2"/>
  <c r="BX1540" i="2"/>
  <c r="BW1541" i="2"/>
  <c r="BX1541" i="2"/>
  <c r="BW1542" i="2"/>
  <c r="BX1542" i="2"/>
  <c r="BW1543" i="2"/>
  <c r="BX1543" i="2"/>
  <c r="BW1544" i="2"/>
  <c r="BX1544" i="2"/>
  <c r="BW1545" i="2"/>
  <c r="BX1545" i="2"/>
  <c r="BW1546" i="2"/>
  <c r="BX1546" i="2"/>
  <c r="BW1547" i="2"/>
  <c r="BX1547" i="2"/>
  <c r="BW1548" i="2"/>
  <c r="BX1548" i="2"/>
  <c r="BW1549" i="2"/>
  <c r="BX1549" i="2"/>
  <c r="BW1550" i="2"/>
  <c r="BX1550" i="2"/>
  <c r="BW1551" i="2"/>
  <c r="BX1551" i="2"/>
  <c r="BW1552" i="2"/>
  <c r="BX1552" i="2"/>
  <c r="BW1553" i="2"/>
  <c r="BX1553" i="2"/>
  <c r="BW1554" i="2"/>
  <c r="BX1554" i="2"/>
  <c r="BW1555" i="2"/>
  <c r="BX1555" i="2"/>
  <c r="BW1556" i="2"/>
  <c r="BX1556" i="2"/>
  <c r="BW1557" i="2"/>
  <c r="BX1557" i="2"/>
  <c r="BW1558" i="2"/>
  <c r="BX1558" i="2"/>
  <c r="BW1559" i="2"/>
  <c r="BX1559" i="2"/>
  <c r="BW1560" i="2"/>
  <c r="BX1560" i="2"/>
  <c r="BW1561" i="2"/>
  <c r="BX1561" i="2"/>
  <c r="BW1562" i="2"/>
  <c r="BX1562" i="2"/>
  <c r="BW1563" i="2"/>
  <c r="BX1563" i="2"/>
  <c r="BW1564" i="2"/>
  <c r="BX1564" i="2"/>
  <c r="BW1565" i="2"/>
  <c r="BX1565" i="2"/>
  <c r="BW1566" i="2"/>
  <c r="BX1566" i="2"/>
  <c r="BW1567" i="2"/>
  <c r="BX1567" i="2"/>
  <c r="BW1568" i="2"/>
  <c r="BX1568" i="2"/>
  <c r="BW1569" i="2"/>
  <c r="BX1569" i="2"/>
  <c r="BW1570" i="2"/>
  <c r="BX1570" i="2"/>
  <c r="BW1571" i="2"/>
  <c r="BX1571" i="2"/>
  <c r="BW1572" i="2"/>
  <c r="BX1572" i="2"/>
  <c r="BW1573" i="2"/>
  <c r="BX1573" i="2"/>
  <c r="BW1574" i="2"/>
  <c r="BX1574" i="2"/>
  <c r="BW1575" i="2"/>
  <c r="BX1575" i="2"/>
  <c r="BW1576" i="2"/>
  <c r="BX1576" i="2"/>
  <c r="BW1577" i="2"/>
  <c r="BX1577" i="2"/>
  <c r="BW1578" i="2"/>
  <c r="BX1578" i="2"/>
  <c r="BW1579" i="2"/>
  <c r="BX1579" i="2"/>
  <c r="BW1580" i="2"/>
  <c r="BX1580" i="2"/>
  <c r="BW1581" i="2"/>
  <c r="BX1581" i="2"/>
  <c r="BW1582" i="2"/>
  <c r="BX1582" i="2"/>
  <c r="BW1583" i="2"/>
  <c r="BX1583" i="2"/>
  <c r="BW1584" i="2"/>
  <c r="BX1584" i="2"/>
  <c r="BW1585" i="2"/>
  <c r="BX1585" i="2"/>
  <c r="BW1586" i="2"/>
  <c r="BX1586" i="2"/>
  <c r="BW1587" i="2"/>
  <c r="BX1587" i="2"/>
  <c r="BW1588" i="2"/>
  <c r="BX1588" i="2"/>
  <c r="BW1589" i="2"/>
  <c r="BX1589" i="2"/>
  <c r="BW1590" i="2"/>
  <c r="BX1590" i="2"/>
  <c r="BW1591" i="2"/>
  <c r="BX1591" i="2"/>
  <c r="BW1592" i="2"/>
  <c r="BX1592" i="2"/>
  <c r="BW1593" i="2"/>
  <c r="BX1593" i="2"/>
  <c r="BW1594" i="2"/>
  <c r="BX1594" i="2"/>
  <c r="BW1595" i="2"/>
  <c r="BX1595" i="2"/>
  <c r="BW1596" i="2"/>
  <c r="BX1596" i="2"/>
  <c r="BW1597" i="2"/>
  <c r="BX1597" i="2"/>
  <c r="BW1598" i="2"/>
  <c r="BX1598" i="2"/>
  <c r="BW1599" i="2"/>
  <c r="BX1599" i="2"/>
  <c r="BW1600" i="2"/>
  <c r="BX1600" i="2"/>
  <c r="BW1601" i="2"/>
  <c r="BX1601" i="2"/>
  <c r="BW1602" i="2"/>
  <c r="BX1602" i="2"/>
  <c r="BW1603" i="2"/>
  <c r="BX1603" i="2"/>
  <c r="BW1604" i="2"/>
  <c r="BX1604" i="2"/>
  <c r="BW1605" i="2"/>
  <c r="BX1605" i="2"/>
  <c r="BW1606" i="2"/>
  <c r="BX1606" i="2"/>
  <c r="BW1607" i="2"/>
  <c r="BX1607" i="2"/>
  <c r="BW1608" i="2"/>
  <c r="BX1608" i="2"/>
  <c r="BW1609" i="2"/>
  <c r="BX1609" i="2"/>
  <c r="BW1610" i="2"/>
  <c r="BX1610" i="2"/>
  <c r="BW1611" i="2"/>
  <c r="BX1611" i="2"/>
  <c r="BW1612" i="2"/>
  <c r="BX1612" i="2"/>
  <c r="BW1613" i="2"/>
  <c r="BX1613" i="2"/>
  <c r="BW1614" i="2"/>
  <c r="BX1614" i="2"/>
  <c r="BW1615" i="2"/>
  <c r="BX1615" i="2"/>
  <c r="BW1616" i="2"/>
  <c r="BX1616" i="2"/>
  <c r="BW1617" i="2"/>
  <c r="BX1617" i="2"/>
  <c r="BW1618" i="2"/>
  <c r="BX1618" i="2"/>
  <c r="BW1619" i="2"/>
  <c r="BX1619" i="2"/>
  <c r="BW1620" i="2"/>
  <c r="BX1620" i="2"/>
  <c r="BW1621" i="2"/>
  <c r="BX1621" i="2"/>
  <c r="BW1622" i="2"/>
  <c r="BX1622" i="2"/>
  <c r="BW1623" i="2"/>
  <c r="BX1623" i="2"/>
  <c r="BW1624" i="2"/>
  <c r="BX1624" i="2"/>
  <c r="BW1625" i="2"/>
  <c r="BX1625" i="2"/>
  <c r="BW1626" i="2"/>
  <c r="BX1626" i="2"/>
  <c r="BW1627" i="2"/>
  <c r="BX1627" i="2"/>
  <c r="BW1628" i="2"/>
  <c r="BX1628" i="2"/>
  <c r="BW1629" i="2"/>
  <c r="BX1629" i="2"/>
  <c r="BW1630" i="2"/>
  <c r="BX1630" i="2"/>
  <c r="BW1631" i="2"/>
  <c r="BX1631" i="2"/>
  <c r="BW1632" i="2"/>
  <c r="BX1632" i="2"/>
  <c r="BW1633" i="2"/>
  <c r="BX1633" i="2"/>
  <c r="BW1634" i="2"/>
  <c r="BX1634" i="2"/>
  <c r="BW1635" i="2"/>
  <c r="BX1635" i="2"/>
  <c r="BW1636" i="2"/>
  <c r="BX1636" i="2"/>
  <c r="BW1637" i="2"/>
  <c r="BX1637" i="2"/>
  <c r="BW1638" i="2"/>
  <c r="BX1638" i="2"/>
  <c r="BW1639" i="2"/>
  <c r="BX1639" i="2"/>
  <c r="BW1640" i="2"/>
  <c r="BX1640" i="2"/>
  <c r="BW1641" i="2"/>
  <c r="BX1641" i="2"/>
  <c r="BW1642" i="2"/>
  <c r="BX1642" i="2"/>
  <c r="BW1643" i="2"/>
  <c r="BX1643" i="2"/>
  <c r="BW1644" i="2"/>
  <c r="BX1644" i="2"/>
  <c r="BW1645" i="2"/>
  <c r="BX1645" i="2"/>
  <c r="BW1646" i="2"/>
  <c r="BX1646" i="2"/>
  <c r="BW1647" i="2"/>
  <c r="BX1647" i="2"/>
  <c r="BW1648" i="2"/>
  <c r="BX1648" i="2"/>
  <c r="BW1649" i="2"/>
  <c r="BX1649" i="2"/>
  <c r="BW1650" i="2"/>
  <c r="BX1650" i="2"/>
  <c r="BW1651" i="2"/>
  <c r="BX1651" i="2"/>
  <c r="BW1652" i="2"/>
  <c r="BX1652" i="2"/>
  <c r="BW1653" i="2"/>
  <c r="BX1653" i="2"/>
  <c r="BW1654" i="2"/>
  <c r="BX1654" i="2"/>
  <c r="BW1655" i="2"/>
  <c r="BX1655" i="2"/>
  <c r="BW1656" i="2"/>
  <c r="BX1656" i="2"/>
  <c r="BW1657" i="2"/>
  <c r="BX1657" i="2"/>
  <c r="BW1658" i="2"/>
  <c r="BX1658" i="2"/>
  <c r="BW1659" i="2"/>
  <c r="BX1659" i="2"/>
  <c r="BW1660" i="2"/>
  <c r="BX1660" i="2"/>
  <c r="BW1661" i="2"/>
  <c r="BX1661" i="2"/>
  <c r="BW1662" i="2"/>
  <c r="BX1662" i="2"/>
  <c r="BW1663" i="2"/>
  <c r="BX1663" i="2"/>
  <c r="BW1664" i="2"/>
  <c r="BX1664" i="2"/>
  <c r="BW1665" i="2"/>
  <c r="BX1665" i="2"/>
  <c r="BW1666" i="2"/>
  <c r="BX1666" i="2"/>
  <c r="BW1667" i="2"/>
  <c r="BX1667" i="2"/>
  <c r="BW1668" i="2"/>
  <c r="BX1668" i="2"/>
  <c r="BW1669" i="2"/>
  <c r="BX1669" i="2"/>
  <c r="BW1670" i="2"/>
  <c r="BX1670" i="2"/>
  <c r="BW1671" i="2"/>
  <c r="BX1671" i="2"/>
  <c r="BW1672" i="2"/>
  <c r="BX1672" i="2"/>
  <c r="BW1673" i="2"/>
  <c r="BX1673" i="2"/>
  <c r="BW1674" i="2"/>
  <c r="BX1674" i="2"/>
  <c r="BW1675" i="2"/>
  <c r="BX1675" i="2"/>
  <c r="BW1676" i="2"/>
  <c r="BX1676" i="2"/>
  <c r="BW1677" i="2"/>
  <c r="BX1677" i="2"/>
  <c r="BW1678" i="2"/>
  <c r="BX1678" i="2"/>
  <c r="BW1679" i="2"/>
  <c r="BX1679" i="2"/>
  <c r="BW1680" i="2"/>
  <c r="BX1680" i="2"/>
  <c r="BW1681" i="2"/>
  <c r="BX1681" i="2"/>
  <c r="BW1682" i="2"/>
  <c r="BX1682" i="2"/>
  <c r="BW1683" i="2"/>
  <c r="BX1683" i="2"/>
  <c r="BW1684" i="2"/>
  <c r="BX1684" i="2"/>
  <c r="BW1685" i="2"/>
  <c r="BX1685" i="2"/>
  <c r="BW1686" i="2"/>
  <c r="BX1686" i="2"/>
  <c r="BW1687" i="2"/>
  <c r="BX1687" i="2"/>
  <c r="BW1688" i="2"/>
  <c r="BX1688" i="2"/>
  <c r="BW1689" i="2"/>
  <c r="BX1689" i="2"/>
  <c r="BW1690" i="2"/>
  <c r="BX1690" i="2"/>
  <c r="BW1691" i="2"/>
  <c r="BX1691" i="2"/>
  <c r="BW1692" i="2"/>
  <c r="BX1692" i="2"/>
  <c r="BW1693" i="2"/>
  <c r="BX1693" i="2"/>
  <c r="BW1694" i="2"/>
  <c r="BX1694" i="2"/>
  <c r="BW1695" i="2"/>
  <c r="BX1695" i="2"/>
  <c r="BW1696" i="2"/>
  <c r="BX1696" i="2"/>
  <c r="BW1697" i="2"/>
  <c r="BX1697" i="2"/>
  <c r="BW1698" i="2"/>
  <c r="BX1698" i="2"/>
  <c r="BW1699" i="2"/>
  <c r="BX1699" i="2"/>
  <c r="BW1700" i="2"/>
  <c r="BX1700" i="2"/>
  <c r="BW1701" i="2"/>
  <c r="BX1701" i="2"/>
  <c r="BW1702" i="2"/>
  <c r="BX1702" i="2"/>
  <c r="BW1703" i="2"/>
  <c r="BX1703" i="2"/>
  <c r="BW1704" i="2"/>
  <c r="BX1704" i="2"/>
  <c r="BW1705" i="2"/>
  <c r="BX1705" i="2"/>
  <c r="BW1706" i="2"/>
  <c r="BX1706" i="2"/>
  <c r="BW1707" i="2"/>
  <c r="BX1707" i="2"/>
  <c r="BW1708" i="2"/>
  <c r="BX1708" i="2"/>
  <c r="BW1709" i="2"/>
  <c r="BX1709" i="2"/>
  <c r="BW1710" i="2"/>
  <c r="BX1710" i="2"/>
  <c r="BW1711" i="2"/>
  <c r="BX1711" i="2"/>
  <c r="BW1712" i="2"/>
  <c r="BX1712" i="2"/>
  <c r="BW1713" i="2"/>
  <c r="BX1713" i="2"/>
  <c r="BW1714" i="2"/>
  <c r="BX1714" i="2"/>
  <c r="BW1715" i="2"/>
  <c r="BX1715" i="2"/>
  <c r="BW1716" i="2"/>
  <c r="BX1716" i="2"/>
  <c r="BW1717" i="2"/>
  <c r="BX1717" i="2"/>
  <c r="BW1718" i="2"/>
  <c r="BX1718" i="2"/>
  <c r="BW1719" i="2"/>
  <c r="BX1719" i="2"/>
  <c r="BW1720" i="2"/>
  <c r="BX1720" i="2"/>
  <c r="BW1721" i="2"/>
  <c r="BX1721" i="2"/>
  <c r="BW1722" i="2"/>
  <c r="BX1722" i="2"/>
  <c r="BW1723" i="2"/>
  <c r="BX1723" i="2"/>
  <c r="BW1724" i="2"/>
  <c r="BX1724" i="2"/>
  <c r="BW1725" i="2"/>
  <c r="BX1725" i="2"/>
  <c r="BW1726" i="2"/>
  <c r="BX1726" i="2"/>
  <c r="BW1727" i="2"/>
  <c r="BX1727" i="2"/>
  <c r="BW1728" i="2"/>
  <c r="BX1728" i="2"/>
  <c r="BW1729" i="2"/>
  <c r="BX1729" i="2"/>
  <c r="BW1730" i="2"/>
  <c r="BX1730" i="2"/>
  <c r="BW1731" i="2"/>
  <c r="BX1731" i="2"/>
  <c r="BW1732" i="2"/>
  <c r="BX1732" i="2"/>
  <c r="BW1733" i="2"/>
  <c r="BX1733" i="2"/>
  <c r="BW1734" i="2"/>
  <c r="BX1734" i="2"/>
  <c r="BW1735" i="2"/>
  <c r="BX1735" i="2"/>
  <c r="BW1736" i="2"/>
  <c r="BX1736" i="2"/>
  <c r="BW1737" i="2"/>
  <c r="BX1737" i="2"/>
  <c r="BW1738" i="2"/>
  <c r="BX1738" i="2"/>
  <c r="BW1739" i="2"/>
  <c r="BX1739" i="2"/>
  <c r="BW1740" i="2"/>
  <c r="BX1740" i="2"/>
  <c r="BW1741" i="2"/>
  <c r="BX1741" i="2"/>
  <c r="BW1742" i="2"/>
  <c r="BX1742" i="2"/>
  <c r="BW1743" i="2"/>
  <c r="BX1743" i="2"/>
  <c r="BW1744" i="2"/>
  <c r="BX1744" i="2"/>
  <c r="BW1745" i="2"/>
  <c r="BX1745" i="2"/>
  <c r="BW1746" i="2"/>
  <c r="BX1746" i="2"/>
  <c r="BW1747" i="2"/>
  <c r="BX1747" i="2"/>
  <c r="BW1748" i="2"/>
  <c r="BX1748" i="2"/>
  <c r="BW1749" i="2"/>
  <c r="BX1749" i="2"/>
  <c r="BW1750" i="2"/>
  <c r="BX1750" i="2"/>
  <c r="BW1751" i="2"/>
  <c r="BX1751" i="2"/>
  <c r="BW1752" i="2"/>
  <c r="BX1752" i="2"/>
  <c r="BW1753" i="2"/>
  <c r="BX1753" i="2"/>
  <c r="BW1754" i="2"/>
  <c r="BX1754" i="2"/>
  <c r="BW1755" i="2"/>
  <c r="BX1755" i="2"/>
  <c r="BW1756" i="2"/>
  <c r="BX1756" i="2"/>
  <c r="BW1757" i="2"/>
  <c r="BX1757" i="2"/>
  <c r="BW1758" i="2"/>
  <c r="BX1758" i="2"/>
  <c r="BW1759" i="2"/>
  <c r="BX1759" i="2"/>
  <c r="BW1760" i="2"/>
  <c r="BX1760" i="2"/>
  <c r="BW1761" i="2"/>
  <c r="BX1761" i="2"/>
  <c r="BW1762" i="2"/>
  <c r="BX1762" i="2"/>
  <c r="BW1763" i="2"/>
  <c r="BX1763" i="2"/>
  <c r="BW1764" i="2"/>
  <c r="BX1764" i="2"/>
  <c r="BW1765" i="2"/>
  <c r="BX1765" i="2"/>
  <c r="BW1766" i="2"/>
  <c r="BX1766" i="2"/>
  <c r="BW1767" i="2"/>
  <c r="BX1767" i="2"/>
  <c r="BW1768" i="2"/>
  <c r="BX1768" i="2"/>
  <c r="BW1769" i="2"/>
  <c r="BX1769" i="2"/>
  <c r="BW1770" i="2"/>
  <c r="BX1770" i="2"/>
  <c r="BW1771" i="2"/>
  <c r="BX1771" i="2"/>
  <c r="BW1772" i="2"/>
  <c r="BX1772" i="2"/>
  <c r="BW1773" i="2"/>
  <c r="BX1773" i="2"/>
  <c r="BW1774" i="2"/>
  <c r="BX1774" i="2"/>
  <c r="BW1775" i="2"/>
  <c r="BX1775" i="2"/>
  <c r="BW1776" i="2"/>
  <c r="BX1776" i="2"/>
  <c r="BW1777" i="2"/>
  <c r="BX1777" i="2"/>
  <c r="BW1778" i="2"/>
  <c r="BX1778" i="2"/>
  <c r="BW1779" i="2"/>
  <c r="BX1779" i="2"/>
  <c r="BW1780" i="2"/>
  <c r="BX1780" i="2"/>
  <c r="BW1781" i="2"/>
  <c r="BX1781" i="2"/>
  <c r="BW1782" i="2"/>
  <c r="BX1782" i="2"/>
  <c r="BW1783" i="2"/>
  <c r="BX1783" i="2"/>
  <c r="BW1784" i="2"/>
  <c r="BX1784" i="2"/>
  <c r="BW1785" i="2"/>
  <c r="BX1785" i="2"/>
  <c r="BW1786" i="2"/>
  <c r="BX1786" i="2"/>
  <c r="BW1787" i="2"/>
  <c r="BX1787" i="2"/>
  <c r="BW1788" i="2"/>
  <c r="BX1788" i="2"/>
  <c r="BW1789" i="2"/>
  <c r="BX1789" i="2"/>
  <c r="BW1790" i="2"/>
  <c r="BX1790" i="2"/>
  <c r="BW1791" i="2"/>
  <c r="BX1791" i="2"/>
  <c r="BW1792" i="2"/>
  <c r="BX1792" i="2"/>
  <c r="BW1793" i="2"/>
  <c r="BX1793" i="2"/>
  <c r="BW1794" i="2"/>
  <c r="BX1794" i="2"/>
  <c r="BW1795" i="2"/>
  <c r="BX1795" i="2"/>
  <c r="BW1796" i="2"/>
  <c r="BX1796" i="2"/>
  <c r="BW1797" i="2"/>
  <c r="BX1797" i="2"/>
  <c r="BW1798" i="2"/>
  <c r="BX1798" i="2"/>
  <c r="BW1799" i="2"/>
  <c r="BX1799" i="2"/>
  <c r="BW1800" i="2"/>
  <c r="BX1800" i="2"/>
  <c r="BW1801" i="2"/>
  <c r="BX1801" i="2"/>
  <c r="BW1802" i="2"/>
  <c r="BX1802" i="2"/>
  <c r="BW1803" i="2"/>
  <c r="BX1803" i="2"/>
  <c r="BW1804" i="2"/>
  <c r="BX1804" i="2"/>
  <c r="BW1805" i="2"/>
  <c r="BX1805" i="2"/>
  <c r="BW1806" i="2"/>
  <c r="BX1806" i="2"/>
  <c r="BW1807" i="2"/>
  <c r="BX1807" i="2"/>
  <c r="BW1808" i="2"/>
  <c r="BX1808" i="2"/>
  <c r="BW1809" i="2"/>
  <c r="BX1809" i="2"/>
  <c r="BW1810" i="2"/>
  <c r="BX1810" i="2"/>
  <c r="BW1811" i="2"/>
  <c r="BX1811" i="2"/>
  <c r="BW1812" i="2"/>
  <c r="BX1812" i="2"/>
  <c r="BW1813" i="2"/>
  <c r="BX1813" i="2"/>
  <c r="BW1814" i="2"/>
  <c r="BX1814" i="2"/>
  <c r="BW1815" i="2"/>
  <c r="BX1815" i="2"/>
  <c r="BW1816" i="2"/>
  <c r="BX1816" i="2"/>
  <c r="BW1817" i="2"/>
  <c r="BX1817" i="2"/>
  <c r="BW1818" i="2"/>
  <c r="BX1818" i="2"/>
  <c r="BW1819" i="2"/>
  <c r="BX1819" i="2"/>
  <c r="BW1820" i="2"/>
  <c r="BX1820" i="2"/>
  <c r="BW1821" i="2"/>
  <c r="BX1821" i="2"/>
  <c r="BW1822" i="2"/>
  <c r="BX1822" i="2"/>
  <c r="BW1823" i="2"/>
  <c r="BX1823" i="2"/>
  <c r="BW1824" i="2"/>
  <c r="BX1824" i="2"/>
  <c r="BW1825" i="2"/>
  <c r="BX1825" i="2"/>
  <c r="BW1826" i="2"/>
  <c r="BX1826" i="2"/>
  <c r="BW1827" i="2"/>
  <c r="BX1827" i="2"/>
  <c r="BW1828" i="2"/>
  <c r="BX1828" i="2"/>
  <c r="BW1829" i="2"/>
  <c r="BX1829" i="2"/>
  <c r="BW1830" i="2"/>
  <c r="BX1830" i="2"/>
  <c r="BW1831" i="2"/>
  <c r="BX1831" i="2"/>
  <c r="BW1832" i="2"/>
  <c r="BX1832" i="2"/>
  <c r="BW1833" i="2"/>
  <c r="BX1833" i="2"/>
  <c r="BW1834" i="2"/>
  <c r="BX1834" i="2"/>
  <c r="BW1835" i="2"/>
  <c r="BX1835" i="2"/>
  <c r="BW1836" i="2"/>
  <c r="BX1836" i="2"/>
  <c r="BW1837" i="2"/>
  <c r="BX1837" i="2"/>
  <c r="BW1838" i="2"/>
  <c r="BX1838" i="2"/>
  <c r="BW1839" i="2"/>
  <c r="BX1839" i="2"/>
  <c r="BW1840" i="2"/>
  <c r="BX1840" i="2"/>
  <c r="BW1841" i="2"/>
  <c r="BX1841" i="2"/>
  <c r="BW1842" i="2"/>
  <c r="BX1842" i="2"/>
  <c r="BW1843" i="2"/>
  <c r="BX1843" i="2"/>
  <c r="BW1844" i="2"/>
  <c r="BX1844" i="2"/>
  <c r="BW1845" i="2"/>
  <c r="BX1845" i="2"/>
  <c r="BW1846" i="2"/>
  <c r="BX1846" i="2"/>
  <c r="BW1847" i="2"/>
  <c r="BX1847" i="2"/>
  <c r="BW1848" i="2"/>
  <c r="BX1848" i="2"/>
  <c r="BW1849" i="2"/>
  <c r="BX1849" i="2"/>
  <c r="BW1850" i="2"/>
  <c r="BX1850" i="2"/>
  <c r="BW1851" i="2"/>
  <c r="BX1851" i="2"/>
  <c r="BW1852" i="2"/>
  <c r="BX1852" i="2"/>
  <c r="BW1853" i="2"/>
  <c r="BX1853" i="2"/>
  <c r="BW1854" i="2"/>
  <c r="BX1854" i="2"/>
  <c r="BW1855" i="2"/>
  <c r="BX1855" i="2"/>
  <c r="BW1856" i="2"/>
  <c r="BX1856" i="2"/>
  <c r="BW1857" i="2"/>
  <c r="BX1857" i="2"/>
  <c r="BW1858" i="2"/>
  <c r="BX1858" i="2"/>
  <c r="BW1859" i="2"/>
  <c r="BX1859" i="2"/>
  <c r="BW1860" i="2"/>
  <c r="BX1860" i="2"/>
  <c r="BW1861" i="2"/>
  <c r="BX1861" i="2"/>
  <c r="BW1862" i="2"/>
  <c r="BX1862" i="2"/>
  <c r="BW1863" i="2"/>
  <c r="BX1863" i="2"/>
  <c r="BW1864" i="2"/>
  <c r="BX1864" i="2"/>
  <c r="BW1865" i="2"/>
  <c r="BX1865" i="2"/>
  <c r="BW1866" i="2"/>
  <c r="BX1866" i="2"/>
  <c r="BW1867" i="2"/>
  <c r="BX1867" i="2"/>
  <c r="BW1868" i="2"/>
  <c r="BX1868" i="2"/>
  <c r="BW1869" i="2"/>
  <c r="BX1869" i="2"/>
  <c r="BW1870" i="2"/>
  <c r="BX1870" i="2"/>
  <c r="BW1871" i="2"/>
  <c r="BX1871" i="2"/>
  <c r="BW1872" i="2"/>
  <c r="BX1872" i="2"/>
  <c r="BW1873" i="2"/>
  <c r="BX1873" i="2"/>
  <c r="BW1874" i="2"/>
  <c r="BX1874" i="2"/>
  <c r="BW1875" i="2"/>
  <c r="BX1875" i="2"/>
  <c r="BW1876" i="2"/>
  <c r="BX1876" i="2"/>
  <c r="BW1877" i="2"/>
  <c r="BX1877" i="2"/>
  <c r="BW1878" i="2"/>
  <c r="BX1878" i="2"/>
  <c r="BW1879" i="2"/>
  <c r="BX1879" i="2"/>
  <c r="BW1880" i="2"/>
  <c r="BX1880" i="2"/>
  <c r="BW1881" i="2"/>
  <c r="BX1881" i="2"/>
  <c r="BW1882" i="2"/>
  <c r="BX1882" i="2"/>
  <c r="BW1883" i="2"/>
  <c r="BX1883" i="2"/>
  <c r="BW1884" i="2"/>
  <c r="BX1884" i="2"/>
  <c r="BW1885" i="2"/>
  <c r="BX1885" i="2"/>
  <c r="BW1886" i="2"/>
  <c r="BX1886" i="2"/>
  <c r="BW1887" i="2"/>
  <c r="BX1887" i="2"/>
  <c r="BW1888" i="2"/>
  <c r="BX1888" i="2"/>
  <c r="BW1889" i="2"/>
  <c r="BX1889" i="2"/>
  <c r="BW1890" i="2"/>
  <c r="BX1890" i="2"/>
  <c r="BW1891" i="2"/>
  <c r="BX1891" i="2"/>
  <c r="BW1892" i="2"/>
  <c r="BX1892" i="2"/>
  <c r="BW1893" i="2"/>
  <c r="BX1893" i="2"/>
  <c r="BW1894" i="2"/>
  <c r="BX1894" i="2"/>
  <c r="BW1895" i="2"/>
  <c r="BX1895" i="2"/>
  <c r="BW1896" i="2"/>
  <c r="BX1896" i="2"/>
  <c r="BW1897" i="2"/>
  <c r="BX1897" i="2"/>
  <c r="BW1898" i="2"/>
  <c r="BX1898" i="2"/>
  <c r="BW1899" i="2"/>
  <c r="BX1899" i="2"/>
  <c r="BW1900" i="2"/>
  <c r="BX1900" i="2"/>
  <c r="BW1901" i="2"/>
  <c r="BX1901" i="2"/>
  <c r="BW1902" i="2"/>
  <c r="BX1902" i="2"/>
  <c r="BW1903" i="2"/>
  <c r="BX1903" i="2"/>
  <c r="BW1904" i="2"/>
  <c r="BX1904" i="2"/>
  <c r="BW1905" i="2"/>
  <c r="BX1905" i="2"/>
  <c r="BW1906" i="2"/>
  <c r="BX1906" i="2"/>
  <c r="BW1907" i="2"/>
  <c r="BX1907" i="2"/>
  <c r="BW1908" i="2"/>
  <c r="BX1908" i="2"/>
  <c r="BW1909" i="2"/>
  <c r="BX1909" i="2"/>
  <c r="BW1910" i="2"/>
  <c r="BX1910" i="2"/>
  <c r="BW1911" i="2"/>
  <c r="BX1911" i="2"/>
  <c r="BW1912" i="2"/>
  <c r="BX1912" i="2"/>
  <c r="BW1913" i="2"/>
  <c r="BX1913" i="2"/>
  <c r="BW1914" i="2"/>
  <c r="BX1914" i="2"/>
  <c r="BW1915" i="2"/>
  <c r="BX1915" i="2"/>
  <c r="BW1916" i="2"/>
  <c r="BX1916" i="2"/>
  <c r="BW1917" i="2"/>
  <c r="BX1917" i="2"/>
  <c r="BW1918" i="2"/>
  <c r="BX1918" i="2"/>
  <c r="BW1919" i="2"/>
  <c r="BX1919" i="2"/>
  <c r="BW1920" i="2"/>
  <c r="BX1920" i="2"/>
  <c r="BW1921" i="2"/>
  <c r="BX1921" i="2"/>
  <c r="BW1922" i="2"/>
  <c r="BX1922" i="2"/>
  <c r="BW1923" i="2"/>
  <c r="BX1923" i="2"/>
  <c r="BW1924" i="2"/>
  <c r="BX1924" i="2"/>
  <c r="BW1925" i="2"/>
  <c r="BX1925" i="2"/>
  <c r="BW1926" i="2"/>
  <c r="BX1926" i="2"/>
  <c r="BW1927" i="2"/>
  <c r="BX1927" i="2"/>
  <c r="BW1928" i="2"/>
  <c r="BX1928" i="2"/>
  <c r="BW1929" i="2"/>
  <c r="BX1929" i="2"/>
  <c r="BW1930" i="2"/>
  <c r="BX1930" i="2"/>
  <c r="BW1931" i="2"/>
  <c r="BX1931" i="2"/>
  <c r="BW1932" i="2"/>
  <c r="BX1932" i="2"/>
  <c r="BW1933" i="2"/>
  <c r="BX1933" i="2"/>
  <c r="BW1934" i="2"/>
  <c r="BX1934" i="2"/>
  <c r="BW1935" i="2"/>
  <c r="BX1935" i="2"/>
  <c r="BW1936" i="2"/>
  <c r="BX1936" i="2"/>
  <c r="BW1937" i="2"/>
  <c r="BX1937" i="2"/>
  <c r="BW1938" i="2"/>
  <c r="BX1938" i="2"/>
  <c r="BW1939" i="2"/>
  <c r="BX1939" i="2"/>
  <c r="BW1940" i="2"/>
  <c r="BX1940" i="2"/>
  <c r="BW1941" i="2"/>
  <c r="BX1941" i="2"/>
  <c r="BW1942" i="2"/>
  <c r="BX1942" i="2"/>
  <c r="BW1943" i="2"/>
  <c r="BX1943" i="2"/>
  <c r="BW1944" i="2"/>
  <c r="BX1944" i="2"/>
  <c r="BW1945" i="2"/>
  <c r="BX1945" i="2"/>
  <c r="BW1946" i="2"/>
  <c r="BX1946" i="2"/>
  <c r="BW1947" i="2"/>
  <c r="BX1947" i="2"/>
  <c r="BW1948" i="2"/>
  <c r="BX1948" i="2"/>
  <c r="BW1949" i="2"/>
  <c r="BX1949" i="2"/>
  <c r="BW1950" i="2"/>
  <c r="BX1950" i="2"/>
  <c r="BW1951" i="2"/>
  <c r="BX1951" i="2"/>
  <c r="BW1952" i="2"/>
  <c r="BX1952" i="2"/>
  <c r="BW1953" i="2"/>
  <c r="BX1953" i="2"/>
  <c r="BW1954" i="2"/>
  <c r="BX1954" i="2"/>
  <c r="BW1955" i="2"/>
  <c r="BX1955" i="2"/>
  <c r="BW1956" i="2"/>
  <c r="BX1956" i="2"/>
  <c r="BW1957" i="2"/>
  <c r="BX1957" i="2"/>
  <c r="BW1958" i="2"/>
  <c r="BX1958" i="2"/>
  <c r="BW1959" i="2"/>
  <c r="BX1959" i="2"/>
  <c r="BW1960" i="2"/>
  <c r="BX1960" i="2"/>
  <c r="BW1961" i="2"/>
  <c r="BX1961" i="2"/>
  <c r="BW1962" i="2"/>
  <c r="BX1962" i="2"/>
  <c r="BW1963" i="2"/>
  <c r="BX1963" i="2"/>
  <c r="BW1964" i="2"/>
  <c r="BX1964" i="2"/>
  <c r="BW1965" i="2"/>
  <c r="BX1965" i="2"/>
  <c r="BW1966" i="2"/>
  <c r="BX1966" i="2"/>
  <c r="BW1967" i="2"/>
  <c r="BX1967" i="2"/>
  <c r="BW1968" i="2"/>
  <c r="BX1968" i="2"/>
  <c r="BW1969" i="2"/>
  <c r="BX1969" i="2"/>
  <c r="BW1970" i="2"/>
  <c r="BX1970" i="2"/>
  <c r="BW1971" i="2"/>
  <c r="BX1971" i="2"/>
  <c r="BW1972" i="2"/>
  <c r="BX1972" i="2"/>
  <c r="BW1973" i="2"/>
  <c r="BX1973" i="2"/>
  <c r="BW1974" i="2"/>
  <c r="BX1974" i="2"/>
  <c r="BW1975" i="2"/>
  <c r="BX1975" i="2"/>
  <c r="BW1976" i="2"/>
  <c r="BX1976" i="2"/>
  <c r="BW1977" i="2"/>
  <c r="BX1977" i="2"/>
  <c r="BW1978" i="2"/>
  <c r="BX1978" i="2"/>
  <c r="BW1979" i="2"/>
  <c r="BX1979" i="2"/>
  <c r="BW1980" i="2"/>
  <c r="BX1980" i="2"/>
  <c r="BW1981" i="2"/>
  <c r="BX1981" i="2"/>
  <c r="BW1982" i="2"/>
  <c r="BX1982" i="2"/>
  <c r="BW1983" i="2"/>
  <c r="BX1983" i="2"/>
  <c r="BW1984" i="2"/>
  <c r="BX1984" i="2"/>
  <c r="BW1985" i="2"/>
  <c r="BX1985" i="2"/>
  <c r="BW1986" i="2"/>
  <c r="BX1986" i="2"/>
  <c r="BW1987" i="2"/>
  <c r="BX1987" i="2"/>
  <c r="BW1988" i="2"/>
  <c r="BX1988" i="2"/>
  <c r="BW1989" i="2"/>
  <c r="BX1989" i="2"/>
  <c r="BW1990" i="2"/>
  <c r="BX1990" i="2"/>
  <c r="BW1991" i="2"/>
  <c r="BX1991" i="2"/>
  <c r="BW1992" i="2"/>
  <c r="BX1992" i="2"/>
  <c r="BW1993" i="2"/>
  <c r="BX1993" i="2"/>
  <c r="BW1994" i="2"/>
  <c r="BX1994" i="2"/>
  <c r="BW1995" i="2"/>
  <c r="BX1995" i="2"/>
  <c r="BW1996" i="2"/>
  <c r="BX1996" i="2"/>
  <c r="BW1997" i="2"/>
  <c r="BX1997" i="2"/>
  <c r="BW1998" i="2"/>
  <c r="BX1998" i="2"/>
  <c r="BW1999" i="2"/>
  <c r="BX1999" i="2"/>
  <c r="BW2000" i="2"/>
  <c r="BX2000" i="2"/>
  <c r="BW2001" i="2"/>
  <c r="BX2001" i="2"/>
  <c r="BW2002" i="2"/>
  <c r="BX2002" i="2"/>
  <c r="BW2003" i="2"/>
  <c r="BX2003" i="2"/>
  <c r="BW2004" i="2"/>
  <c r="BX2004" i="2"/>
  <c r="BW2005" i="2"/>
  <c r="BX2005" i="2"/>
  <c r="BW2006" i="2"/>
  <c r="BX2006" i="2"/>
  <c r="BW2007" i="2"/>
  <c r="BX2007" i="2"/>
  <c r="BW2008" i="2"/>
  <c r="BX2008" i="2"/>
  <c r="BW2009" i="2"/>
  <c r="BX2009" i="2"/>
  <c r="BW2010" i="2"/>
  <c r="BX2010" i="2"/>
  <c r="BW2011" i="2"/>
  <c r="BX2011" i="2"/>
  <c r="BW2012" i="2"/>
  <c r="BX2012" i="2"/>
  <c r="BW2013" i="2"/>
  <c r="BX2013" i="2"/>
  <c r="BW2014" i="2"/>
  <c r="BX2014" i="2"/>
  <c r="BW2015" i="2"/>
  <c r="BX2015" i="2"/>
  <c r="BW2016" i="2"/>
  <c r="BX2016" i="2"/>
  <c r="BW2017" i="2"/>
  <c r="BX2017" i="2"/>
  <c r="BW2018" i="2"/>
  <c r="BX2018" i="2"/>
  <c r="BW2019" i="2"/>
  <c r="BX2019" i="2"/>
  <c r="BW2020" i="2"/>
  <c r="BX2020" i="2"/>
  <c r="BW2021" i="2"/>
  <c r="BX2021" i="2"/>
  <c r="BW2022" i="2"/>
  <c r="BX2022" i="2"/>
  <c r="BW2023" i="2"/>
  <c r="BX2023" i="2"/>
  <c r="BW2024" i="2"/>
  <c r="BX2024" i="2"/>
  <c r="BW2025" i="2"/>
  <c r="BX2025" i="2"/>
  <c r="BW2026" i="2"/>
  <c r="BX2026" i="2"/>
  <c r="BW2027" i="2"/>
  <c r="BX2027" i="2"/>
  <c r="BW2028" i="2"/>
  <c r="BX2028" i="2"/>
  <c r="BW2029" i="2"/>
  <c r="BX2029" i="2"/>
  <c r="BW2030" i="2"/>
  <c r="BX2030" i="2"/>
  <c r="BW2031" i="2"/>
  <c r="BX2031" i="2"/>
  <c r="BW2032" i="2"/>
  <c r="BX2032" i="2"/>
  <c r="BW2033" i="2"/>
  <c r="BX2033" i="2"/>
  <c r="BW2034" i="2"/>
  <c r="BX2034" i="2"/>
  <c r="BW2035" i="2"/>
  <c r="BX2035" i="2"/>
  <c r="BW2036" i="2"/>
  <c r="BX2036" i="2"/>
  <c r="BW2037" i="2"/>
  <c r="BX2037" i="2"/>
  <c r="BW2038" i="2"/>
  <c r="BX2038" i="2"/>
  <c r="BW2039" i="2"/>
  <c r="BX2039" i="2"/>
  <c r="BW2040" i="2"/>
  <c r="BX2040" i="2"/>
  <c r="BW2041" i="2"/>
  <c r="BX2041" i="2"/>
  <c r="BW2042" i="2"/>
  <c r="BX2042" i="2"/>
  <c r="BW2043" i="2"/>
  <c r="BX2043" i="2"/>
  <c r="BW2044" i="2"/>
  <c r="BX2044" i="2"/>
  <c r="BW2045" i="2"/>
  <c r="BX2045" i="2"/>
  <c r="BW2046" i="2"/>
  <c r="BX2046" i="2"/>
  <c r="BW2047" i="2"/>
  <c r="BX2047" i="2"/>
  <c r="BW2048" i="2"/>
  <c r="BX2048" i="2"/>
  <c r="BW2049" i="2"/>
  <c r="BX2049" i="2"/>
  <c r="BW2050" i="2"/>
  <c r="BX2050" i="2"/>
  <c r="BW2051" i="2"/>
  <c r="BX2051" i="2"/>
  <c r="BW2052" i="2"/>
  <c r="BX2052" i="2"/>
  <c r="BW2053" i="2"/>
  <c r="BX2053" i="2"/>
  <c r="BW2054" i="2"/>
  <c r="BX2054" i="2"/>
  <c r="BW2055" i="2"/>
  <c r="BX2055" i="2"/>
  <c r="BW2056" i="2"/>
  <c r="BX2056" i="2"/>
  <c r="BW2057" i="2"/>
  <c r="BX2057" i="2"/>
  <c r="BW2058" i="2"/>
  <c r="BX2058" i="2"/>
  <c r="BW2059" i="2"/>
  <c r="BX2059" i="2"/>
  <c r="BW2060" i="2"/>
  <c r="BX2060" i="2"/>
  <c r="BW2061" i="2"/>
  <c r="BX2061" i="2"/>
  <c r="BW2062" i="2"/>
  <c r="BX2062" i="2"/>
  <c r="BW2063" i="2"/>
  <c r="BX2063" i="2"/>
  <c r="BW2064" i="2"/>
  <c r="BX2064" i="2"/>
  <c r="BW2065" i="2"/>
  <c r="BX2065" i="2"/>
  <c r="BW2066" i="2"/>
  <c r="BX2066" i="2"/>
  <c r="BW2067" i="2"/>
  <c r="BX2067" i="2"/>
  <c r="BW2068" i="2"/>
  <c r="BX2068" i="2"/>
  <c r="BW2069" i="2"/>
  <c r="BX2069" i="2"/>
  <c r="BW2070" i="2"/>
  <c r="BX2070" i="2"/>
  <c r="BW2071" i="2"/>
  <c r="BX2071" i="2"/>
  <c r="BW2072" i="2"/>
  <c r="BX2072" i="2"/>
  <c r="BW2073" i="2"/>
  <c r="BX2073" i="2"/>
  <c r="BW2074" i="2"/>
  <c r="BX2074" i="2"/>
  <c r="BW2075" i="2"/>
  <c r="BX2075" i="2"/>
  <c r="BW2076" i="2"/>
  <c r="BX2076" i="2"/>
  <c r="BW2077" i="2"/>
  <c r="BX2077" i="2"/>
  <c r="BW2078" i="2"/>
  <c r="BX2078" i="2"/>
  <c r="BW2079" i="2"/>
  <c r="BX2079" i="2"/>
  <c r="BW2080" i="2"/>
  <c r="BX2080" i="2"/>
  <c r="BW2081" i="2"/>
  <c r="BX2081" i="2"/>
  <c r="BW2082" i="2"/>
  <c r="BX2082" i="2"/>
  <c r="BW2083" i="2"/>
  <c r="BX2083" i="2"/>
  <c r="BW2084" i="2"/>
  <c r="BX2084" i="2"/>
  <c r="BW2085" i="2"/>
  <c r="BX2085" i="2"/>
  <c r="BW2086" i="2"/>
  <c r="BX2086" i="2"/>
  <c r="BW2087" i="2"/>
  <c r="BX2087" i="2"/>
  <c r="BW2088" i="2"/>
  <c r="BX2088" i="2"/>
  <c r="BW2089" i="2"/>
  <c r="BX2089" i="2"/>
  <c r="BW2090" i="2"/>
  <c r="BX2090" i="2"/>
  <c r="BW2091" i="2"/>
  <c r="BX2091" i="2"/>
  <c r="BW2092" i="2"/>
  <c r="BX2092" i="2"/>
  <c r="BW2093" i="2"/>
  <c r="BX2093" i="2"/>
  <c r="BW2094" i="2"/>
  <c r="BX2094" i="2"/>
  <c r="BW2095" i="2"/>
  <c r="BX2095" i="2"/>
  <c r="BW2096" i="2"/>
  <c r="BX2096" i="2"/>
  <c r="BW2097" i="2"/>
  <c r="BX2097" i="2"/>
  <c r="BW2098" i="2"/>
  <c r="BX2098" i="2"/>
  <c r="BW2099" i="2"/>
  <c r="BX2099" i="2"/>
  <c r="BW2100" i="2"/>
  <c r="BX2100" i="2"/>
  <c r="BW2101" i="2"/>
  <c r="BX2101" i="2"/>
  <c r="BW2102" i="2"/>
  <c r="BX2102" i="2"/>
  <c r="BW2103" i="2"/>
  <c r="BX2103" i="2"/>
  <c r="BW2104" i="2"/>
  <c r="BX2104" i="2"/>
  <c r="BW2105" i="2"/>
  <c r="BX2105" i="2"/>
  <c r="BW2106" i="2"/>
  <c r="BX2106" i="2"/>
  <c r="BW2107" i="2"/>
  <c r="BX2107" i="2"/>
  <c r="BW2108" i="2"/>
  <c r="BX2108" i="2"/>
  <c r="BW2109" i="2"/>
  <c r="BX2109" i="2"/>
  <c r="BW2110" i="2"/>
  <c r="BX2110" i="2"/>
  <c r="BW2111" i="2"/>
  <c r="BX2111" i="2"/>
  <c r="BW2112" i="2"/>
  <c r="BX2112" i="2"/>
  <c r="BW2113" i="2"/>
  <c r="BX2113" i="2"/>
  <c r="BW2114" i="2"/>
  <c r="BX2114" i="2"/>
  <c r="BW2115" i="2"/>
  <c r="BX2115" i="2"/>
  <c r="BW2116" i="2"/>
  <c r="BX2116" i="2"/>
  <c r="BW2117" i="2"/>
  <c r="BX2117" i="2"/>
  <c r="BW2118" i="2"/>
  <c r="BX2118" i="2"/>
  <c r="BW2119" i="2"/>
  <c r="BX2119" i="2"/>
  <c r="BW2120" i="2"/>
  <c r="BX2120" i="2"/>
  <c r="BW2121" i="2"/>
  <c r="BX2121" i="2"/>
  <c r="BW2122" i="2"/>
  <c r="BX2122" i="2"/>
  <c r="BW2123" i="2"/>
  <c r="BX2123" i="2"/>
  <c r="BW2124" i="2"/>
  <c r="BX2124" i="2"/>
  <c r="BW2125" i="2"/>
  <c r="BX2125" i="2"/>
  <c r="BW2126" i="2"/>
  <c r="BX2126" i="2"/>
  <c r="BW2127" i="2"/>
  <c r="BX2127" i="2"/>
  <c r="BW2128" i="2"/>
  <c r="BX2128" i="2"/>
  <c r="BW2129" i="2"/>
  <c r="BX2129" i="2"/>
  <c r="BW2130" i="2"/>
  <c r="BX2130" i="2"/>
  <c r="BW2131" i="2"/>
  <c r="BX2131" i="2"/>
  <c r="BW2132" i="2"/>
  <c r="BX2132" i="2"/>
  <c r="BW2133" i="2"/>
  <c r="BX2133" i="2"/>
  <c r="BW2134" i="2"/>
  <c r="BX2134" i="2"/>
  <c r="BW2135" i="2"/>
  <c r="BX2135" i="2"/>
  <c r="BW2136" i="2"/>
  <c r="BX2136" i="2"/>
  <c r="BW2137" i="2"/>
  <c r="BX2137" i="2"/>
  <c r="BW2138" i="2"/>
  <c r="BX2138" i="2"/>
  <c r="BW2139" i="2"/>
  <c r="BX2139" i="2"/>
  <c r="BW2140" i="2"/>
  <c r="BX2140" i="2"/>
  <c r="BW2141" i="2"/>
  <c r="BX2141" i="2"/>
  <c r="BW2142" i="2"/>
  <c r="BX2142" i="2"/>
  <c r="BW2143" i="2"/>
  <c r="BX2143" i="2"/>
  <c r="BW2144" i="2"/>
  <c r="BX2144" i="2"/>
  <c r="BW2145" i="2"/>
  <c r="BX2145" i="2"/>
  <c r="BW2146" i="2"/>
  <c r="BX2146" i="2"/>
  <c r="BW2147" i="2"/>
  <c r="BX2147" i="2"/>
  <c r="BW2148" i="2"/>
  <c r="BX2148" i="2"/>
  <c r="BW2149" i="2"/>
  <c r="BX2149" i="2"/>
  <c r="BW2150" i="2"/>
  <c r="BX2150" i="2"/>
  <c r="BW2151" i="2"/>
  <c r="BX2151" i="2"/>
  <c r="BW2152" i="2"/>
  <c r="BX2152" i="2"/>
  <c r="BW2153" i="2"/>
  <c r="BX2153" i="2"/>
  <c r="BW2154" i="2"/>
  <c r="BX2154" i="2"/>
  <c r="BW2155" i="2"/>
  <c r="BX2155" i="2"/>
  <c r="BW2156" i="2"/>
  <c r="BX2156" i="2"/>
  <c r="BW2157" i="2"/>
  <c r="BX2157" i="2"/>
  <c r="BW2158" i="2"/>
  <c r="BX2158" i="2"/>
  <c r="BW2159" i="2"/>
  <c r="BX2159" i="2"/>
  <c r="BW2160" i="2"/>
  <c r="BX2160" i="2"/>
  <c r="BW2161" i="2"/>
  <c r="BX2161" i="2"/>
  <c r="BW2162" i="2"/>
  <c r="BX2162" i="2"/>
  <c r="BW2163" i="2"/>
  <c r="BX2163" i="2"/>
  <c r="BW2164" i="2"/>
  <c r="BX2164" i="2"/>
  <c r="BW2165" i="2"/>
  <c r="BX2165" i="2"/>
  <c r="BW2166" i="2"/>
  <c r="BX2166" i="2"/>
  <c r="BW2167" i="2"/>
  <c r="BX2167" i="2"/>
  <c r="BW2168" i="2"/>
  <c r="BX2168" i="2"/>
  <c r="BW2169" i="2"/>
  <c r="BX2169" i="2"/>
  <c r="BW2170" i="2"/>
  <c r="BX2170" i="2"/>
  <c r="BW2171" i="2"/>
  <c r="BX2171" i="2"/>
  <c r="BW2172" i="2"/>
  <c r="BX2172" i="2"/>
  <c r="BW2173" i="2"/>
  <c r="BX2173" i="2"/>
  <c r="BW2174" i="2"/>
  <c r="BX2174" i="2"/>
  <c r="BW2175" i="2"/>
  <c r="BX2175" i="2"/>
  <c r="BW2176" i="2"/>
  <c r="BX2176" i="2"/>
  <c r="BW2177" i="2"/>
  <c r="BX2177" i="2"/>
  <c r="BW2178" i="2"/>
  <c r="BX2178" i="2"/>
  <c r="BW2179" i="2"/>
  <c r="BX2179" i="2"/>
  <c r="BW2180" i="2"/>
  <c r="BX2180" i="2"/>
  <c r="BW2181" i="2"/>
  <c r="BX2181" i="2"/>
  <c r="BW2182" i="2"/>
  <c r="BX2182" i="2"/>
  <c r="BW2183" i="2"/>
  <c r="BX2183" i="2"/>
  <c r="BW2184" i="2"/>
  <c r="BX2184" i="2"/>
  <c r="BW2185" i="2"/>
  <c r="BX2185" i="2"/>
  <c r="BW2186" i="2"/>
  <c r="BX2186" i="2"/>
  <c r="BW2187" i="2"/>
  <c r="BX2187" i="2"/>
  <c r="BW2188" i="2"/>
  <c r="BX2188" i="2"/>
  <c r="BW2189" i="2"/>
  <c r="BX2189" i="2"/>
  <c r="BW2190" i="2"/>
  <c r="BX2190" i="2"/>
  <c r="BW2191" i="2"/>
  <c r="BX2191" i="2"/>
  <c r="BW2192" i="2"/>
  <c r="BX2192" i="2"/>
  <c r="BW2193" i="2"/>
  <c r="BX2193" i="2"/>
  <c r="BW2194" i="2"/>
  <c r="BX2194" i="2"/>
  <c r="BW2195" i="2"/>
  <c r="BX2195" i="2"/>
  <c r="BW2196" i="2"/>
  <c r="BX2196" i="2"/>
  <c r="BW2197" i="2"/>
  <c r="BX2197" i="2"/>
  <c r="BW2198" i="2"/>
  <c r="BX2198" i="2"/>
  <c r="BW2199" i="2"/>
  <c r="BX2199" i="2"/>
  <c r="BW2200" i="2"/>
  <c r="BX2200" i="2"/>
  <c r="BW2201" i="2"/>
  <c r="BX2201" i="2"/>
  <c r="BW2202" i="2"/>
  <c r="BX2202" i="2"/>
  <c r="BW2203" i="2"/>
  <c r="BX2203" i="2"/>
  <c r="BW2204" i="2"/>
  <c r="BX2204" i="2"/>
  <c r="BW2205" i="2"/>
  <c r="BX2205" i="2"/>
  <c r="BW2206" i="2"/>
  <c r="BX2206" i="2"/>
  <c r="BW2207" i="2"/>
  <c r="BX2207" i="2"/>
  <c r="BW2208" i="2"/>
  <c r="BX2208" i="2"/>
  <c r="BW2209" i="2"/>
  <c r="BX2209" i="2"/>
  <c r="BW2210" i="2"/>
  <c r="BX2210" i="2"/>
  <c r="BW2211" i="2"/>
  <c r="BX2211" i="2"/>
  <c r="BW2212" i="2"/>
  <c r="BX2212" i="2"/>
  <c r="BW2213" i="2"/>
  <c r="BX2213" i="2"/>
  <c r="BW2214" i="2"/>
  <c r="BX2214" i="2"/>
  <c r="BW2215" i="2"/>
  <c r="BX2215" i="2"/>
  <c r="BW2216" i="2"/>
  <c r="BX2216" i="2"/>
  <c r="BW2217" i="2"/>
  <c r="BX2217" i="2"/>
  <c r="BW2218" i="2"/>
  <c r="BX2218" i="2"/>
  <c r="BW2219" i="2"/>
  <c r="BX2219" i="2"/>
  <c r="BW2220" i="2"/>
  <c r="BX2220" i="2"/>
  <c r="BW2221" i="2"/>
  <c r="BX2221" i="2"/>
  <c r="BW2222" i="2"/>
  <c r="BX2222" i="2"/>
  <c r="BW2223" i="2"/>
  <c r="BX2223" i="2"/>
  <c r="BW2224" i="2"/>
  <c r="BX2224" i="2"/>
  <c r="BW2225" i="2"/>
  <c r="BX2225" i="2"/>
  <c r="BW2226" i="2"/>
  <c r="BX2226" i="2"/>
  <c r="BW2227" i="2"/>
  <c r="BX2227" i="2"/>
  <c r="BW2228" i="2"/>
  <c r="BX2228" i="2"/>
  <c r="BW2229" i="2"/>
  <c r="BX2229" i="2"/>
  <c r="BW2230" i="2"/>
  <c r="BX2230" i="2"/>
  <c r="BW2231" i="2"/>
  <c r="BX2231" i="2"/>
  <c r="BW2232" i="2"/>
  <c r="BX2232" i="2"/>
  <c r="BW2233" i="2"/>
  <c r="BX2233" i="2"/>
  <c r="BW2234" i="2"/>
  <c r="BX2234" i="2"/>
  <c r="BW2235" i="2"/>
  <c r="BX2235" i="2"/>
  <c r="BW2236" i="2"/>
  <c r="BX2236" i="2"/>
  <c r="BW2237" i="2"/>
  <c r="BX2237" i="2"/>
  <c r="BW2238" i="2"/>
  <c r="BX2238" i="2"/>
  <c r="BW2239" i="2"/>
  <c r="BX2239" i="2"/>
  <c r="BW2240" i="2"/>
  <c r="BX2240" i="2"/>
  <c r="BW2241" i="2"/>
  <c r="BX2241" i="2"/>
  <c r="BW2242" i="2"/>
  <c r="BX2242" i="2"/>
  <c r="BW2243" i="2"/>
  <c r="BX2243" i="2"/>
  <c r="BW2244" i="2"/>
  <c r="BX2244" i="2"/>
  <c r="BW2245" i="2"/>
  <c r="BX2245" i="2"/>
  <c r="BW2246" i="2"/>
  <c r="BX2246" i="2"/>
  <c r="BW2247" i="2"/>
  <c r="BX2247" i="2"/>
  <c r="BW2248" i="2"/>
  <c r="BX2248" i="2"/>
  <c r="BW2249" i="2"/>
  <c r="BX2249" i="2"/>
  <c r="BW2250" i="2"/>
  <c r="BX2250" i="2"/>
  <c r="BW2251" i="2"/>
  <c r="BX2251" i="2"/>
  <c r="BW2252" i="2"/>
  <c r="BX2252" i="2"/>
  <c r="BW2253" i="2"/>
  <c r="BX2253" i="2"/>
  <c r="BW2254" i="2"/>
  <c r="BX2254" i="2"/>
  <c r="BW2255" i="2"/>
  <c r="BX2255" i="2"/>
  <c r="BW2256" i="2"/>
  <c r="BX2256" i="2"/>
  <c r="BW2257" i="2"/>
  <c r="BX2257" i="2"/>
  <c r="BW2258" i="2"/>
  <c r="BX2258" i="2"/>
  <c r="BW2259" i="2"/>
  <c r="BX2259" i="2"/>
  <c r="BW2260" i="2"/>
  <c r="BX2260" i="2"/>
  <c r="BW2261" i="2"/>
  <c r="BX2261" i="2"/>
  <c r="BW2262" i="2"/>
  <c r="BX2262" i="2"/>
  <c r="BW2263" i="2"/>
  <c r="BX2263" i="2"/>
  <c r="BW2264" i="2"/>
  <c r="BX2264" i="2"/>
  <c r="BW2265" i="2"/>
  <c r="BX2265" i="2"/>
  <c r="BW2266" i="2"/>
  <c r="BX2266" i="2"/>
  <c r="BW2267" i="2"/>
  <c r="BX2267" i="2"/>
  <c r="BW2268" i="2"/>
  <c r="BX2268" i="2"/>
  <c r="BW2269" i="2"/>
  <c r="BX2269" i="2"/>
  <c r="BW2270" i="2"/>
  <c r="BX2270" i="2"/>
  <c r="BW2271" i="2"/>
  <c r="BX2271" i="2"/>
  <c r="BW2272" i="2"/>
  <c r="BX2272" i="2"/>
  <c r="BW2273" i="2"/>
  <c r="BX2273" i="2"/>
  <c r="BW2274" i="2"/>
  <c r="BX2274" i="2"/>
  <c r="BW2275" i="2"/>
  <c r="BX2275" i="2"/>
  <c r="BX5" i="2"/>
  <c r="BW5" i="2"/>
  <c r="BV6" i="2"/>
  <c r="BV7" i="2"/>
  <c r="BV8" i="2"/>
  <c r="BV9" i="2"/>
  <c r="BV10" i="2"/>
  <c r="BV11" i="2"/>
  <c r="BV12" i="2"/>
  <c r="BV13" i="2"/>
  <c r="BV14" i="2"/>
  <c r="BV23" i="2"/>
  <c r="BV24" i="2"/>
  <c r="BV25" i="2"/>
  <c r="BV26" i="2"/>
  <c r="BV27" i="2"/>
  <c r="BV28" i="2"/>
  <c r="BV29" i="2"/>
  <c r="BV30" i="2"/>
  <c r="BV31" i="2"/>
  <c r="BV32" i="2"/>
  <c r="BV33" i="2"/>
  <c r="BV34" i="2"/>
  <c r="BV35" i="2"/>
  <c r="BV36" i="2"/>
  <c r="BV59" i="2"/>
  <c r="BV60" i="2"/>
  <c r="BV61" i="2"/>
  <c r="BV62" i="2"/>
  <c r="BV63" i="2"/>
  <c r="BV64" i="2"/>
  <c r="BV65" i="2"/>
  <c r="BV66" i="2"/>
  <c r="BV74" i="2"/>
  <c r="BV75" i="2"/>
  <c r="BV76" i="2"/>
  <c r="BV77" i="2"/>
  <c r="BV78" i="2"/>
  <c r="BV79" i="2"/>
  <c r="BV80" i="2"/>
  <c r="BV81" i="2"/>
  <c r="BV82" i="2"/>
  <c r="BV83" i="2"/>
  <c r="BV84" i="2"/>
  <c r="BV85" i="2"/>
  <c r="BV86" i="2"/>
  <c r="BV87" i="2"/>
  <c r="BV88" i="2"/>
  <c r="BV89" i="2"/>
  <c r="BV90" i="2"/>
  <c r="BV91" i="2"/>
  <c r="BV92" i="2"/>
  <c r="BV93" i="2"/>
  <c r="BV94" i="2"/>
  <c r="BV95" i="2"/>
  <c r="BV96" i="2"/>
  <c r="BV97" i="2"/>
  <c r="BV98" i="2"/>
  <c r="BV99" i="2"/>
  <c r="BV107" i="2"/>
  <c r="BV108" i="2"/>
  <c r="BV109" i="2"/>
  <c r="BV110" i="2"/>
  <c r="BV111" i="2"/>
  <c r="BV112" i="2"/>
  <c r="BV113" i="2"/>
  <c r="BV114" i="2"/>
  <c r="BV115" i="2"/>
  <c r="BV116" i="2"/>
  <c r="BV117" i="2"/>
  <c r="BV118" i="2"/>
  <c r="BV119" i="2"/>
  <c r="BV120" i="2"/>
  <c r="BV121" i="2"/>
  <c r="BV122" i="2"/>
  <c r="BV123" i="2"/>
  <c r="BV124" i="2"/>
  <c r="BV125" i="2"/>
  <c r="BV126" i="2"/>
  <c r="BV127" i="2"/>
  <c r="BV128" i="2"/>
  <c r="BV129" i="2"/>
  <c r="BV130" i="2"/>
  <c r="BV131" i="2"/>
  <c r="BV132" i="2"/>
  <c r="BV133" i="2"/>
  <c r="BV134" i="2"/>
  <c r="BV135" i="2"/>
  <c r="BV136" i="2"/>
  <c r="BV137" i="2"/>
  <c r="BV138" i="2"/>
  <c r="BV139" i="2"/>
  <c r="BV140" i="2"/>
  <c r="BV141" i="2"/>
  <c r="BV142" i="2"/>
  <c r="BV143" i="2"/>
  <c r="BV144" i="2"/>
  <c r="BV145" i="2"/>
  <c r="BV146" i="2"/>
  <c r="BV147" i="2"/>
  <c r="BV148" i="2"/>
  <c r="BV149" i="2"/>
  <c r="BV150" i="2"/>
  <c r="BV151" i="2"/>
  <c r="BV152" i="2"/>
  <c r="BV153" i="2"/>
  <c r="BV154" i="2"/>
  <c r="BV155" i="2"/>
  <c r="BV156" i="2"/>
  <c r="BV157" i="2"/>
  <c r="BV158" i="2"/>
  <c r="BV159" i="2"/>
  <c r="BV160" i="2"/>
  <c r="BV161" i="2"/>
  <c r="BV162" i="2"/>
  <c r="BV163" i="2"/>
  <c r="BV164" i="2"/>
  <c r="BV165" i="2"/>
  <c r="BV166" i="2"/>
  <c r="BV167" i="2"/>
  <c r="BV168" i="2"/>
  <c r="BV169" i="2"/>
  <c r="BV170" i="2"/>
  <c r="BV171" i="2"/>
  <c r="BV172" i="2"/>
  <c r="BV173" i="2"/>
  <c r="BV174" i="2"/>
  <c r="BV175" i="2"/>
  <c r="BV176" i="2"/>
  <c r="BV177" i="2"/>
  <c r="BV178" i="2"/>
  <c r="BV179" i="2"/>
  <c r="BV180" i="2"/>
  <c r="BV181" i="2"/>
  <c r="BV182" i="2"/>
  <c r="BV183" i="2"/>
  <c r="BV184" i="2"/>
  <c r="BV185" i="2"/>
  <c r="BV186" i="2"/>
  <c r="BV187" i="2"/>
  <c r="BV188" i="2"/>
  <c r="BV189" i="2"/>
  <c r="BV190" i="2"/>
  <c r="BV191" i="2"/>
  <c r="BV192" i="2"/>
  <c r="BV193" i="2"/>
  <c r="BV194" i="2"/>
  <c r="BV195" i="2"/>
  <c r="BV196" i="2"/>
  <c r="BV197" i="2"/>
  <c r="BV198" i="2"/>
  <c r="BV199" i="2"/>
  <c r="BV200" i="2"/>
  <c r="BV201" i="2"/>
  <c r="BV202" i="2"/>
  <c r="BV203" i="2"/>
  <c r="BV204" i="2"/>
  <c r="BV205" i="2"/>
  <c r="BV206" i="2"/>
  <c r="BV207" i="2"/>
  <c r="BV208" i="2"/>
  <c r="BV209" i="2"/>
  <c r="BV210" i="2"/>
  <c r="BV211" i="2"/>
  <c r="BV212" i="2"/>
  <c r="BV213" i="2"/>
  <c r="BV214" i="2"/>
  <c r="BV215" i="2"/>
  <c r="BV216" i="2"/>
  <c r="BV217" i="2"/>
  <c r="BV218" i="2"/>
  <c r="BV219" i="2"/>
  <c r="BV220" i="2"/>
  <c r="BV221" i="2"/>
  <c r="BV222" i="2"/>
  <c r="BV223" i="2"/>
  <c r="BV224" i="2"/>
  <c r="BV225" i="2"/>
  <c r="BV226" i="2"/>
  <c r="BV227" i="2"/>
  <c r="BV228" i="2"/>
  <c r="BV229" i="2"/>
  <c r="BV230" i="2"/>
  <c r="BV231" i="2"/>
  <c r="BV232" i="2"/>
  <c r="BV233" i="2"/>
  <c r="BV234" i="2"/>
  <c r="BV235" i="2"/>
  <c r="BV236" i="2"/>
  <c r="BV237" i="2"/>
  <c r="BV238" i="2"/>
  <c r="BV239" i="2"/>
  <c r="BV240" i="2"/>
  <c r="BV241" i="2"/>
  <c r="BV242" i="2"/>
  <c r="BV243" i="2"/>
  <c r="BV244" i="2"/>
  <c r="BV245" i="2"/>
  <c r="BV246" i="2"/>
  <c r="BV247" i="2"/>
  <c r="BV248" i="2"/>
  <c r="BV249" i="2"/>
  <c r="BV250" i="2"/>
  <c r="BV251" i="2"/>
  <c r="BV252" i="2"/>
  <c r="BV253" i="2"/>
  <c r="BV254" i="2"/>
  <c r="BV255" i="2"/>
  <c r="BV256" i="2"/>
  <c r="BV257" i="2"/>
  <c r="BV258" i="2"/>
  <c r="BV259" i="2"/>
  <c r="BV260" i="2"/>
  <c r="BV261" i="2"/>
  <c r="BV262" i="2"/>
  <c r="BV263" i="2"/>
  <c r="BV264" i="2"/>
  <c r="BV265" i="2"/>
  <c r="BV266" i="2"/>
  <c r="BV267" i="2"/>
  <c r="BV268" i="2"/>
  <c r="BV269" i="2"/>
  <c r="BV270" i="2"/>
  <c r="BV271" i="2"/>
  <c r="BV272" i="2"/>
  <c r="BV273" i="2"/>
  <c r="BV274" i="2"/>
  <c r="BV275" i="2"/>
  <c r="BV276" i="2"/>
  <c r="BV277" i="2"/>
  <c r="BV278" i="2"/>
  <c r="BV279" i="2"/>
  <c r="BV280" i="2"/>
  <c r="BV281" i="2"/>
  <c r="BV282" i="2"/>
  <c r="BV283" i="2"/>
  <c r="BV284" i="2"/>
  <c r="BV285" i="2"/>
  <c r="BV286" i="2"/>
  <c r="BV287" i="2"/>
  <c r="BV288" i="2"/>
  <c r="BV289" i="2"/>
  <c r="BV290" i="2"/>
  <c r="BV291" i="2"/>
  <c r="BV292" i="2"/>
  <c r="BV293" i="2"/>
  <c r="BV294" i="2"/>
  <c r="BV295" i="2"/>
  <c r="BV296" i="2"/>
  <c r="BV297" i="2"/>
  <c r="BV298" i="2"/>
  <c r="BV299" i="2"/>
  <c r="BV300" i="2"/>
  <c r="BV301" i="2"/>
  <c r="BV302" i="2"/>
  <c r="BV303" i="2"/>
  <c r="BV304" i="2"/>
  <c r="BV305" i="2"/>
  <c r="BV306" i="2"/>
  <c r="BV307" i="2"/>
  <c r="BV308" i="2"/>
  <c r="BV309" i="2"/>
  <c r="BV310" i="2"/>
  <c r="BV311" i="2"/>
  <c r="BV312" i="2"/>
  <c r="BV313" i="2"/>
  <c r="BV314" i="2"/>
  <c r="BV315" i="2"/>
  <c r="BV316" i="2"/>
  <c r="BV317" i="2"/>
  <c r="BV318" i="2"/>
  <c r="BV319" i="2"/>
  <c r="BV320" i="2"/>
  <c r="BV321" i="2"/>
  <c r="BV322" i="2"/>
  <c r="BV323" i="2"/>
  <c r="BV324" i="2"/>
  <c r="BV325" i="2"/>
  <c r="BV326" i="2"/>
  <c r="BV327" i="2"/>
  <c r="BV328" i="2"/>
  <c r="BV329" i="2"/>
  <c r="BV330" i="2"/>
  <c r="BV331" i="2"/>
  <c r="BV332" i="2"/>
  <c r="BV333" i="2"/>
  <c r="BV334" i="2"/>
  <c r="BV335" i="2"/>
  <c r="BV336" i="2"/>
  <c r="BV337" i="2"/>
  <c r="BV338" i="2"/>
  <c r="BV339" i="2"/>
  <c r="BV340" i="2"/>
  <c r="BV341" i="2"/>
  <c r="BV342" i="2"/>
  <c r="BV343" i="2"/>
  <c r="BV344" i="2"/>
  <c r="BV345" i="2"/>
  <c r="BV346" i="2"/>
  <c r="BV347" i="2"/>
  <c r="BV348" i="2"/>
  <c r="BV349" i="2"/>
  <c r="BV350" i="2"/>
  <c r="BV351" i="2"/>
  <c r="BV352" i="2"/>
  <c r="BV353" i="2"/>
  <c r="BV354" i="2"/>
  <c r="BV355" i="2"/>
  <c r="BV356" i="2"/>
  <c r="BV357" i="2"/>
  <c r="BV358" i="2"/>
  <c r="BV359" i="2"/>
  <c r="BV360" i="2"/>
  <c r="BV361" i="2"/>
  <c r="BV362" i="2"/>
  <c r="BV363" i="2"/>
  <c r="BV364" i="2"/>
  <c r="BV365" i="2"/>
  <c r="BV366" i="2"/>
  <c r="BV367" i="2"/>
  <c r="BV368" i="2"/>
  <c r="BV369" i="2"/>
  <c r="BV370" i="2"/>
  <c r="BV371" i="2"/>
  <c r="BV372" i="2"/>
  <c r="BV373" i="2"/>
  <c r="BV374" i="2"/>
  <c r="BV375" i="2"/>
  <c r="BV376" i="2"/>
  <c r="BV377" i="2"/>
  <c r="BV378" i="2"/>
  <c r="BV379" i="2"/>
  <c r="BV380" i="2"/>
  <c r="BV381" i="2"/>
  <c r="BV382" i="2"/>
  <c r="BV383" i="2"/>
  <c r="BV384" i="2"/>
  <c r="BV385" i="2"/>
  <c r="BV386" i="2"/>
  <c r="BV387" i="2"/>
  <c r="BV388" i="2"/>
  <c r="BV389" i="2"/>
  <c r="BV390" i="2"/>
  <c r="BV391" i="2"/>
  <c r="BV392" i="2"/>
  <c r="BV393" i="2"/>
  <c r="BV394" i="2"/>
  <c r="BV395" i="2"/>
  <c r="BV396" i="2"/>
  <c r="BV397" i="2"/>
  <c r="BV398" i="2"/>
  <c r="BV399" i="2"/>
  <c r="BV400" i="2"/>
  <c r="BV401" i="2"/>
  <c r="BV402" i="2"/>
  <c r="BV403" i="2"/>
  <c r="BV404" i="2"/>
  <c r="BV405" i="2"/>
  <c r="BV406" i="2"/>
  <c r="BV407" i="2"/>
  <c r="BV408" i="2"/>
  <c r="BV409" i="2"/>
  <c r="BV410" i="2"/>
  <c r="BV411" i="2"/>
  <c r="BV412" i="2"/>
  <c r="BV413" i="2"/>
  <c r="BV414" i="2"/>
  <c r="BV415" i="2"/>
  <c r="BV416" i="2"/>
  <c r="BV417" i="2"/>
  <c r="BV418" i="2"/>
  <c r="BV419" i="2"/>
  <c r="BV420" i="2"/>
  <c r="BV421" i="2"/>
  <c r="BV422" i="2"/>
  <c r="BV423" i="2"/>
  <c r="BV424" i="2"/>
  <c r="BV425" i="2"/>
  <c r="BV426" i="2"/>
  <c r="BV427" i="2"/>
  <c r="BV428" i="2"/>
  <c r="BV429" i="2"/>
  <c r="BV430" i="2"/>
  <c r="BV431" i="2"/>
  <c r="BV432" i="2"/>
  <c r="BV433" i="2"/>
  <c r="BV434" i="2"/>
  <c r="BV435" i="2"/>
  <c r="BV436" i="2"/>
  <c r="BV437" i="2"/>
  <c r="BV438" i="2"/>
  <c r="BV439" i="2"/>
  <c r="BV440" i="2"/>
  <c r="BV441" i="2"/>
  <c r="BV442" i="2"/>
  <c r="BV443" i="2"/>
  <c r="BV444" i="2"/>
  <c r="BV445" i="2"/>
  <c r="BV446" i="2"/>
  <c r="BV447" i="2"/>
  <c r="BV448" i="2"/>
  <c r="BV449" i="2"/>
  <c r="BV450" i="2"/>
  <c r="BV451" i="2"/>
  <c r="BV452" i="2"/>
  <c r="BV453" i="2"/>
  <c r="BV454" i="2"/>
  <c r="BV455" i="2"/>
  <c r="BV456" i="2"/>
  <c r="BV457" i="2"/>
  <c r="BV458" i="2"/>
  <c r="BV459" i="2"/>
  <c r="BV460" i="2"/>
  <c r="BV461" i="2"/>
  <c r="BV462" i="2"/>
  <c r="BV463" i="2"/>
  <c r="BV464" i="2"/>
  <c r="BV465" i="2"/>
  <c r="BV466" i="2"/>
  <c r="BV467" i="2"/>
  <c r="BV468" i="2"/>
  <c r="BV469" i="2"/>
  <c r="BV470" i="2"/>
  <c r="BV471" i="2"/>
  <c r="BV472" i="2"/>
  <c r="BV473" i="2"/>
  <c r="BV474" i="2"/>
  <c r="BV475" i="2"/>
  <c r="BV476" i="2"/>
  <c r="BV477" i="2"/>
  <c r="BV478" i="2"/>
  <c r="BV479" i="2"/>
  <c r="BV480" i="2"/>
  <c r="BV481" i="2"/>
  <c r="BV482" i="2"/>
  <c r="BV483" i="2"/>
  <c r="BV484" i="2"/>
  <c r="BV485" i="2"/>
  <c r="BV486" i="2"/>
  <c r="BV487" i="2"/>
  <c r="BV488" i="2"/>
  <c r="BV489" i="2"/>
  <c r="BV490" i="2"/>
  <c r="BV491" i="2"/>
  <c r="BV492" i="2"/>
  <c r="BV493" i="2"/>
  <c r="BV494" i="2"/>
  <c r="BV495" i="2"/>
  <c r="BV496" i="2"/>
  <c r="BV497" i="2"/>
  <c r="BV498" i="2"/>
  <c r="BV499" i="2"/>
  <c r="BV500" i="2"/>
  <c r="BV501" i="2"/>
  <c r="BV502" i="2"/>
  <c r="BV503" i="2"/>
  <c r="BV504" i="2"/>
  <c r="BV505" i="2"/>
  <c r="BV506" i="2"/>
  <c r="BV507" i="2"/>
  <c r="BV508" i="2"/>
  <c r="BV509" i="2"/>
  <c r="BV510" i="2"/>
  <c r="BV511" i="2"/>
  <c r="BV512" i="2"/>
  <c r="BV513" i="2"/>
  <c r="BV514" i="2"/>
  <c r="BV515" i="2"/>
  <c r="BV516" i="2"/>
  <c r="BV517" i="2"/>
  <c r="BV518" i="2"/>
  <c r="BV519" i="2"/>
  <c r="BV520" i="2"/>
  <c r="BV521" i="2"/>
  <c r="BV522" i="2"/>
  <c r="BV523" i="2"/>
  <c r="BV524" i="2"/>
  <c r="BV525" i="2"/>
  <c r="BV526" i="2"/>
  <c r="BV527" i="2"/>
  <c r="BV528" i="2"/>
  <c r="BV529" i="2"/>
  <c r="BV530" i="2"/>
  <c r="BV531" i="2"/>
  <c r="BV532" i="2"/>
  <c r="BV533" i="2"/>
  <c r="BV534" i="2"/>
  <c r="BV535" i="2"/>
  <c r="BV536" i="2"/>
  <c r="BV537" i="2"/>
  <c r="BV538" i="2"/>
  <c r="BV539" i="2"/>
  <c r="BV540" i="2"/>
  <c r="BV541" i="2"/>
  <c r="BV542" i="2"/>
  <c r="BV543" i="2"/>
  <c r="BV544" i="2"/>
  <c r="BV545" i="2"/>
  <c r="BV546" i="2"/>
  <c r="BV547" i="2"/>
  <c r="BV548" i="2"/>
  <c r="BV549" i="2"/>
  <c r="BV550" i="2"/>
  <c r="BV551" i="2"/>
  <c r="BV552" i="2"/>
  <c r="BV553" i="2"/>
  <c r="BV554" i="2"/>
  <c r="BV555" i="2"/>
  <c r="BV556" i="2"/>
  <c r="BV557" i="2"/>
  <c r="BV558" i="2"/>
  <c r="BV559" i="2"/>
  <c r="BV560" i="2"/>
  <c r="BV561" i="2"/>
  <c r="BV562" i="2"/>
  <c r="BV563" i="2"/>
  <c r="BV564" i="2"/>
  <c r="BV565" i="2"/>
  <c r="BV566" i="2"/>
  <c r="BV567" i="2"/>
  <c r="BV568" i="2"/>
  <c r="BV569" i="2"/>
  <c r="BV570" i="2"/>
  <c r="BV571" i="2"/>
  <c r="BV572" i="2"/>
  <c r="BV573" i="2"/>
  <c r="BV574" i="2"/>
  <c r="BV575" i="2"/>
  <c r="BV576" i="2"/>
  <c r="BV577" i="2"/>
  <c r="BV578" i="2"/>
  <c r="BV579" i="2"/>
  <c r="BV580" i="2"/>
  <c r="BV581" i="2"/>
  <c r="BV582" i="2"/>
  <c r="BV583" i="2"/>
  <c r="BV584" i="2"/>
  <c r="BV585" i="2"/>
  <c r="BV586" i="2"/>
  <c r="BV587" i="2"/>
  <c r="BV588" i="2"/>
  <c r="BV589" i="2"/>
  <c r="BV590" i="2"/>
  <c r="BV591" i="2"/>
  <c r="BV592" i="2"/>
  <c r="BV593" i="2"/>
  <c r="BV594" i="2"/>
  <c r="BV595" i="2"/>
  <c r="BV596" i="2"/>
  <c r="BV597" i="2"/>
  <c r="BV598" i="2"/>
  <c r="BV599" i="2"/>
  <c r="BV600" i="2"/>
  <c r="BV601" i="2"/>
  <c r="BV602" i="2"/>
  <c r="BV603" i="2"/>
  <c r="BV604" i="2"/>
  <c r="BV605" i="2"/>
  <c r="BV606" i="2"/>
  <c r="BV607" i="2"/>
  <c r="BV608" i="2"/>
  <c r="BV609" i="2"/>
  <c r="BV610" i="2"/>
  <c r="BV611" i="2"/>
  <c r="BV612" i="2"/>
  <c r="BV613" i="2"/>
  <c r="BV614" i="2"/>
  <c r="BV615" i="2"/>
  <c r="BV616" i="2"/>
  <c r="BV617" i="2"/>
  <c r="BV618" i="2"/>
  <c r="BV619" i="2"/>
  <c r="BV620" i="2"/>
  <c r="BV621" i="2"/>
  <c r="BV622" i="2"/>
  <c r="BV623" i="2"/>
  <c r="BV624" i="2"/>
  <c r="BV625" i="2"/>
  <c r="BV626" i="2"/>
  <c r="BV627" i="2"/>
  <c r="BV628" i="2"/>
  <c r="BV629" i="2"/>
  <c r="BV630" i="2"/>
  <c r="BV631" i="2"/>
  <c r="BV632" i="2"/>
  <c r="BV633" i="2"/>
  <c r="BV634" i="2"/>
  <c r="BV635" i="2"/>
  <c r="BV636" i="2"/>
  <c r="BV637" i="2"/>
  <c r="BV638" i="2"/>
  <c r="BV639" i="2"/>
  <c r="BV640" i="2"/>
  <c r="BV641" i="2"/>
  <c r="BV642" i="2"/>
  <c r="BV643" i="2"/>
  <c r="BV644" i="2"/>
  <c r="BV645" i="2"/>
  <c r="BV646" i="2"/>
  <c r="BV647" i="2"/>
  <c r="BV648" i="2"/>
  <c r="BV649" i="2"/>
  <c r="BV650" i="2"/>
  <c r="BV651" i="2"/>
  <c r="BV652" i="2"/>
  <c r="BV653" i="2"/>
  <c r="BV654" i="2"/>
  <c r="BV655" i="2"/>
  <c r="BV656" i="2"/>
  <c r="BV657" i="2"/>
  <c r="BV658" i="2"/>
  <c r="BV659" i="2"/>
  <c r="BV660" i="2"/>
  <c r="BV661" i="2"/>
  <c r="BV662" i="2"/>
  <c r="BV663" i="2"/>
  <c r="BV664" i="2"/>
  <c r="BV665" i="2"/>
  <c r="BV666" i="2"/>
  <c r="BV667" i="2"/>
  <c r="BV668" i="2"/>
  <c r="BV669" i="2"/>
  <c r="BV670" i="2"/>
  <c r="BV671" i="2"/>
  <c r="BV672" i="2"/>
  <c r="BV673" i="2"/>
  <c r="BV674" i="2"/>
  <c r="BV675" i="2"/>
  <c r="BV676" i="2"/>
  <c r="BV677" i="2"/>
  <c r="BV678" i="2"/>
  <c r="BV679" i="2"/>
  <c r="BV680" i="2"/>
  <c r="BV681" i="2"/>
  <c r="BV682" i="2"/>
  <c r="BV683" i="2"/>
  <c r="BV684" i="2"/>
  <c r="BV685" i="2"/>
  <c r="BV686" i="2"/>
  <c r="BV687" i="2"/>
  <c r="BV688" i="2"/>
  <c r="BV689" i="2"/>
  <c r="BV690" i="2"/>
  <c r="BV691" i="2"/>
  <c r="BV692" i="2"/>
  <c r="BV693" i="2"/>
  <c r="BV694" i="2"/>
  <c r="BV695" i="2"/>
  <c r="BV696" i="2"/>
  <c r="BV697" i="2"/>
  <c r="BV698" i="2"/>
  <c r="BV699" i="2"/>
  <c r="BV700" i="2"/>
  <c r="BV701" i="2"/>
  <c r="BV702" i="2"/>
  <c r="BV703" i="2"/>
  <c r="BV704" i="2"/>
  <c r="BV705" i="2"/>
  <c r="BV706" i="2"/>
  <c r="BV707" i="2"/>
  <c r="BV708" i="2"/>
  <c r="BV709" i="2"/>
  <c r="BV710" i="2"/>
  <c r="BV711" i="2"/>
  <c r="BV712" i="2"/>
  <c r="BV713" i="2"/>
  <c r="BV714" i="2"/>
  <c r="BV715" i="2"/>
  <c r="BV716" i="2"/>
  <c r="BV717" i="2"/>
  <c r="BV718" i="2"/>
  <c r="BV719" i="2"/>
  <c r="BV720" i="2"/>
  <c r="BV721" i="2"/>
  <c r="BV722" i="2"/>
  <c r="BV723" i="2"/>
  <c r="BV724" i="2"/>
  <c r="BV725" i="2"/>
  <c r="BV726" i="2"/>
  <c r="BV727" i="2"/>
  <c r="BV728" i="2"/>
  <c r="BV729" i="2"/>
  <c r="BV730" i="2"/>
  <c r="BV731" i="2"/>
  <c r="BV732" i="2"/>
  <c r="BV733" i="2"/>
  <c r="BV734" i="2"/>
  <c r="BV735" i="2"/>
  <c r="BV736" i="2"/>
  <c r="BV737" i="2"/>
  <c r="BV738" i="2"/>
  <c r="BV739" i="2"/>
  <c r="BV740" i="2"/>
  <c r="BV741" i="2"/>
  <c r="BV742" i="2"/>
  <c r="BV743" i="2"/>
  <c r="BV744" i="2"/>
  <c r="BV745" i="2"/>
  <c r="BV746" i="2"/>
  <c r="BV747" i="2"/>
  <c r="BV748" i="2"/>
  <c r="BV749" i="2"/>
  <c r="BV750" i="2"/>
  <c r="BV751" i="2"/>
  <c r="BV752" i="2"/>
  <c r="BV753" i="2"/>
  <c r="BV754" i="2"/>
  <c r="BV755" i="2"/>
  <c r="BV756" i="2"/>
  <c r="BV757" i="2"/>
  <c r="BV758" i="2"/>
  <c r="BV759" i="2"/>
  <c r="BV760" i="2"/>
  <c r="BV761" i="2"/>
  <c r="BV762" i="2"/>
  <c r="BV763" i="2"/>
  <c r="BV764" i="2"/>
  <c r="BV765" i="2"/>
  <c r="BV766" i="2"/>
  <c r="BV767" i="2"/>
  <c r="BV768" i="2"/>
  <c r="BV769" i="2"/>
  <c r="BV770" i="2"/>
  <c r="BV771" i="2"/>
  <c r="BV772" i="2"/>
  <c r="BV773" i="2"/>
  <c r="BV774" i="2"/>
  <c r="BV775" i="2"/>
  <c r="BV776" i="2"/>
  <c r="BV777" i="2"/>
  <c r="BV778" i="2"/>
  <c r="BV779" i="2"/>
  <c r="BV780" i="2"/>
  <c r="BV781" i="2"/>
  <c r="BV782" i="2"/>
  <c r="BV783" i="2"/>
  <c r="BV784" i="2"/>
  <c r="BV785" i="2"/>
  <c r="BV786" i="2"/>
  <c r="BV787" i="2"/>
  <c r="BV788" i="2"/>
  <c r="BV789" i="2"/>
  <c r="BV790" i="2"/>
  <c r="BV791" i="2"/>
  <c r="BV792" i="2"/>
  <c r="BV793" i="2"/>
  <c r="BV794" i="2"/>
  <c r="BV795" i="2"/>
  <c r="BV796" i="2"/>
  <c r="BV797" i="2"/>
  <c r="BV798" i="2"/>
  <c r="BV799" i="2"/>
  <c r="BV800" i="2"/>
  <c r="BV801" i="2"/>
  <c r="BV802" i="2"/>
  <c r="BV803" i="2"/>
  <c r="BV804" i="2"/>
  <c r="BV805" i="2"/>
  <c r="BV806" i="2"/>
  <c r="BV807" i="2"/>
  <c r="BV808" i="2"/>
  <c r="BV809" i="2"/>
  <c r="BV810" i="2"/>
  <c r="BV811" i="2"/>
  <c r="BV812" i="2"/>
  <c r="BV813" i="2"/>
  <c r="BV814" i="2"/>
  <c r="BV815" i="2"/>
  <c r="BV816" i="2"/>
  <c r="BV817" i="2"/>
  <c r="BV818" i="2"/>
  <c r="BV819" i="2"/>
  <c r="BV820" i="2"/>
  <c r="BV821" i="2"/>
  <c r="BV822" i="2"/>
  <c r="BV823" i="2"/>
  <c r="BV824" i="2"/>
  <c r="BV825" i="2"/>
  <c r="BV826" i="2"/>
  <c r="BV827" i="2"/>
  <c r="BV828" i="2"/>
  <c r="BV829" i="2"/>
  <c r="BV830" i="2"/>
  <c r="BV831" i="2"/>
  <c r="BV832" i="2"/>
  <c r="BV833" i="2"/>
  <c r="BV834" i="2"/>
  <c r="BV835" i="2"/>
  <c r="BV836" i="2"/>
  <c r="BV837" i="2"/>
  <c r="BV838" i="2"/>
  <c r="BV839" i="2"/>
  <c r="BV840" i="2"/>
  <c r="BV841" i="2"/>
  <c r="BV842" i="2"/>
  <c r="BV843" i="2"/>
  <c r="BV844" i="2"/>
  <c r="BV845" i="2"/>
  <c r="BV846" i="2"/>
  <c r="BV847" i="2"/>
  <c r="BV848" i="2"/>
  <c r="BV849" i="2"/>
  <c r="BV850" i="2"/>
  <c r="BV851" i="2"/>
  <c r="BV852" i="2"/>
  <c r="BV853" i="2"/>
  <c r="BV854" i="2"/>
  <c r="BV855" i="2"/>
  <c r="BV856" i="2"/>
  <c r="BV857" i="2"/>
  <c r="BV858" i="2"/>
  <c r="BV859" i="2"/>
  <c r="BV860" i="2"/>
  <c r="BV861" i="2"/>
  <c r="BV862" i="2"/>
  <c r="BV863" i="2"/>
  <c r="BV864" i="2"/>
  <c r="BV865" i="2"/>
  <c r="BV866" i="2"/>
  <c r="BV867" i="2"/>
  <c r="BV868" i="2"/>
  <c r="BV869" i="2"/>
  <c r="BV870" i="2"/>
  <c r="BV871" i="2"/>
  <c r="BV872" i="2"/>
  <c r="BV873" i="2"/>
  <c r="BV874" i="2"/>
  <c r="BV875" i="2"/>
  <c r="BV876" i="2"/>
  <c r="BV877" i="2"/>
  <c r="BV878" i="2"/>
  <c r="BV879" i="2"/>
  <c r="BV880" i="2"/>
  <c r="BV881" i="2"/>
  <c r="BV882" i="2"/>
  <c r="BV883" i="2"/>
  <c r="BV884" i="2"/>
  <c r="BV885" i="2"/>
  <c r="BV886" i="2"/>
  <c r="BV887" i="2"/>
  <c r="BV888" i="2"/>
  <c r="BV889" i="2"/>
  <c r="BV890" i="2"/>
  <c r="BV891" i="2"/>
  <c r="BV892" i="2"/>
  <c r="BV893" i="2"/>
  <c r="BV894" i="2"/>
  <c r="BV895" i="2"/>
  <c r="BV896" i="2"/>
  <c r="BV897" i="2"/>
  <c r="BV898" i="2"/>
  <c r="BV899" i="2"/>
  <c r="BV900" i="2"/>
  <c r="BV901" i="2"/>
  <c r="BV902" i="2"/>
  <c r="BV903" i="2"/>
  <c r="BV904" i="2"/>
  <c r="BV905" i="2"/>
  <c r="BV906" i="2"/>
  <c r="BV907" i="2"/>
  <c r="BV908" i="2"/>
  <c r="BV909" i="2"/>
  <c r="BV910" i="2"/>
  <c r="BV911" i="2"/>
  <c r="BV912" i="2"/>
  <c r="BV913" i="2"/>
  <c r="BV914" i="2"/>
  <c r="BV915" i="2"/>
  <c r="BV916" i="2"/>
  <c r="BV917" i="2"/>
  <c r="BV918" i="2"/>
  <c r="BV919" i="2"/>
  <c r="BV920" i="2"/>
  <c r="BV921" i="2"/>
  <c r="BV922" i="2"/>
  <c r="BV923" i="2"/>
  <c r="BV924" i="2"/>
  <c r="BV925" i="2"/>
  <c r="BV926" i="2"/>
  <c r="BV927" i="2"/>
  <c r="BV928" i="2"/>
  <c r="BV929" i="2"/>
  <c r="BV930" i="2"/>
  <c r="BV931" i="2"/>
  <c r="BV932" i="2"/>
  <c r="BV933" i="2"/>
  <c r="BV934" i="2"/>
  <c r="BV935" i="2"/>
  <c r="BV936" i="2"/>
  <c r="BV937" i="2"/>
  <c r="BV938" i="2"/>
  <c r="BV939" i="2"/>
  <c r="BV940" i="2"/>
  <c r="BV941" i="2"/>
  <c r="BV942" i="2"/>
  <c r="BV943" i="2"/>
  <c r="BV944" i="2"/>
  <c r="BV945" i="2"/>
  <c r="BV946" i="2"/>
  <c r="BV947" i="2"/>
  <c r="BV948" i="2"/>
  <c r="BV949" i="2"/>
  <c r="BV950" i="2"/>
  <c r="BV951" i="2"/>
  <c r="BV952" i="2"/>
  <c r="BV953" i="2"/>
  <c r="BV954" i="2"/>
  <c r="BV955" i="2"/>
  <c r="BV956" i="2"/>
  <c r="BV957" i="2"/>
  <c r="BV958" i="2"/>
  <c r="BV959" i="2"/>
  <c r="BV960" i="2"/>
  <c r="BV961" i="2"/>
  <c r="BV962" i="2"/>
  <c r="BV963" i="2"/>
  <c r="BV964" i="2"/>
  <c r="BV965" i="2"/>
  <c r="BV966" i="2"/>
  <c r="BV967" i="2"/>
  <c r="BV968" i="2"/>
  <c r="BV969" i="2"/>
  <c r="BV970" i="2"/>
  <c r="BV971" i="2"/>
  <c r="BV972" i="2"/>
  <c r="BV973" i="2"/>
  <c r="BV974" i="2"/>
  <c r="BV975" i="2"/>
  <c r="BV976" i="2"/>
  <c r="BV977" i="2"/>
  <c r="BV978" i="2"/>
  <c r="BV979" i="2"/>
  <c r="BV980" i="2"/>
  <c r="BV981" i="2"/>
  <c r="BV982" i="2"/>
  <c r="BV983" i="2"/>
  <c r="BV984" i="2"/>
  <c r="BV985" i="2"/>
  <c r="BV986" i="2"/>
  <c r="BV987" i="2"/>
  <c r="BV988" i="2"/>
  <c r="BV989" i="2"/>
  <c r="BV990" i="2"/>
  <c r="BV991" i="2"/>
  <c r="BV992" i="2"/>
  <c r="BV993" i="2"/>
  <c r="BV994" i="2"/>
  <c r="BV995" i="2"/>
  <c r="BV996" i="2"/>
  <c r="BV997" i="2"/>
  <c r="BV998" i="2"/>
  <c r="BV999" i="2"/>
  <c r="BV1000" i="2"/>
  <c r="BV1001" i="2"/>
  <c r="BV1002" i="2"/>
  <c r="BV1003" i="2"/>
  <c r="BV1004" i="2"/>
  <c r="BV1005" i="2"/>
  <c r="BV1006" i="2"/>
  <c r="BV1007" i="2"/>
  <c r="BV1008" i="2"/>
  <c r="BV1009" i="2"/>
  <c r="BV1010" i="2"/>
  <c r="BV1011" i="2"/>
  <c r="BV1012" i="2"/>
  <c r="BV1013" i="2"/>
  <c r="BV1014" i="2"/>
  <c r="BV1015" i="2"/>
  <c r="BV1016" i="2"/>
  <c r="BV1017" i="2"/>
  <c r="BV1018" i="2"/>
  <c r="BV1019" i="2"/>
  <c r="BV1020" i="2"/>
  <c r="BV1021" i="2"/>
  <c r="BV1022" i="2"/>
  <c r="BV1023" i="2"/>
  <c r="BV1024" i="2"/>
  <c r="BV1025" i="2"/>
  <c r="BV1026" i="2"/>
  <c r="BV1027" i="2"/>
  <c r="BV1028" i="2"/>
  <c r="BV1029" i="2"/>
  <c r="BV1030" i="2"/>
  <c r="BV1031" i="2"/>
  <c r="BV1032" i="2"/>
  <c r="BV1033" i="2"/>
  <c r="BV1034" i="2"/>
  <c r="BV1035" i="2"/>
  <c r="BV1036" i="2"/>
  <c r="BV1037" i="2"/>
  <c r="BV1038" i="2"/>
  <c r="BV1039" i="2"/>
  <c r="BV1040" i="2"/>
  <c r="BV1041" i="2"/>
  <c r="BV1042" i="2"/>
  <c r="BV1043" i="2"/>
  <c r="BV1044" i="2"/>
  <c r="BV1045" i="2"/>
  <c r="BV1046" i="2"/>
  <c r="BV1047" i="2"/>
  <c r="BV1048" i="2"/>
  <c r="BV1049" i="2"/>
  <c r="BV1050" i="2"/>
  <c r="BV1051" i="2"/>
  <c r="BV1052" i="2"/>
  <c r="BV1053" i="2"/>
  <c r="BV1054" i="2"/>
  <c r="BV1055" i="2"/>
  <c r="BV1056" i="2"/>
  <c r="BV1057" i="2"/>
  <c r="BV1058" i="2"/>
  <c r="BV1059" i="2"/>
  <c r="BV1060" i="2"/>
  <c r="BV1061" i="2"/>
  <c r="BV1062" i="2"/>
  <c r="BV1063" i="2"/>
  <c r="BV1064" i="2"/>
  <c r="BV1065" i="2"/>
  <c r="BV1066" i="2"/>
  <c r="BV1067" i="2"/>
  <c r="BV1068" i="2"/>
  <c r="BV1069" i="2"/>
  <c r="BV1070" i="2"/>
  <c r="BV1071" i="2"/>
  <c r="BV1072" i="2"/>
  <c r="BV1073" i="2"/>
  <c r="BV1074" i="2"/>
  <c r="BV1075" i="2"/>
  <c r="BV1076" i="2"/>
  <c r="BV1077" i="2"/>
  <c r="BV1078" i="2"/>
  <c r="BV1079" i="2"/>
  <c r="BV1080" i="2"/>
  <c r="BV1081" i="2"/>
  <c r="BV1082" i="2"/>
  <c r="BV1083" i="2"/>
  <c r="BV1084" i="2"/>
  <c r="BV1085" i="2"/>
  <c r="BV1086" i="2"/>
  <c r="BV1087" i="2"/>
  <c r="BV1088" i="2"/>
  <c r="BV1089" i="2"/>
  <c r="BV1090" i="2"/>
  <c r="BV1091" i="2"/>
  <c r="BV1092" i="2"/>
  <c r="BV1093" i="2"/>
  <c r="BV1094" i="2"/>
  <c r="BV1095" i="2"/>
  <c r="BV1096" i="2"/>
  <c r="BV1097" i="2"/>
  <c r="BV1098" i="2"/>
  <c r="BV1099" i="2"/>
  <c r="BV1100" i="2"/>
  <c r="BV1101" i="2"/>
  <c r="BV1102" i="2"/>
  <c r="BV1103" i="2"/>
  <c r="BV1104" i="2"/>
  <c r="BV1105" i="2"/>
  <c r="BV1106" i="2"/>
  <c r="BV1107" i="2"/>
  <c r="BV1108" i="2"/>
  <c r="BV1109" i="2"/>
  <c r="BV1110" i="2"/>
  <c r="BV1111" i="2"/>
  <c r="BV1112" i="2"/>
  <c r="BV1113" i="2"/>
  <c r="BV1114" i="2"/>
  <c r="BV1115" i="2"/>
  <c r="BV1116" i="2"/>
  <c r="BV1117" i="2"/>
  <c r="BV1118" i="2"/>
  <c r="BV1119" i="2"/>
  <c r="BV1120" i="2"/>
  <c r="BV1121" i="2"/>
  <c r="BV1122" i="2"/>
  <c r="BV1123" i="2"/>
  <c r="BV1124" i="2"/>
  <c r="BV1125" i="2"/>
  <c r="BV1126" i="2"/>
  <c r="BV1127" i="2"/>
  <c r="BV1128" i="2"/>
  <c r="BV1129" i="2"/>
  <c r="BV1130" i="2"/>
  <c r="BV1131" i="2"/>
  <c r="BV1132" i="2"/>
  <c r="BV1133" i="2"/>
  <c r="BV1134" i="2"/>
  <c r="BV1135" i="2"/>
  <c r="BV1136" i="2"/>
  <c r="BV1137" i="2"/>
  <c r="BV1138" i="2"/>
  <c r="BV1139" i="2"/>
  <c r="BV1140" i="2"/>
  <c r="BV1141" i="2"/>
  <c r="BV1142" i="2"/>
  <c r="BV1143" i="2"/>
  <c r="BV1144" i="2"/>
  <c r="BV1145" i="2"/>
  <c r="BV1146" i="2"/>
  <c r="BV1147" i="2"/>
  <c r="BV1148" i="2"/>
  <c r="BV1149" i="2"/>
  <c r="BV1150" i="2"/>
  <c r="BV1151" i="2"/>
  <c r="BV1152" i="2"/>
  <c r="BV1153" i="2"/>
  <c r="BV1154" i="2"/>
  <c r="BV1155" i="2"/>
  <c r="BV1156" i="2"/>
  <c r="BV1157" i="2"/>
  <c r="BV1158" i="2"/>
  <c r="BV1159" i="2"/>
  <c r="BV1160" i="2"/>
  <c r="BV1161" i="2"/>
  <c r="BV1162" i="2"/>
  <c r="BV1163" i="2"/>
  <c r="BV1164" i="2"/>
  <c r="BV1165" i="2"/>
  <c r="BV1166" i="2"/>
  <c r="BV1167" i="2"/>
  <c r="BV1168" i="2"/>
  <c r="BV1169" i="2"/>
  <c r="BV1170" i="2"/>
  <c r="BV1171" i="2"/>
  <c r="BV1172" i="2"/>
  <c r="BV1173" i="2"/>
  <c r="BV1174" i="2"/>
  <c r="BV1175" i="2"/>
  <c r="BV1176" i="2"/>
  <c r="BV1177" i="2"/>
  <c r="BV1178" i="2"/>
  <c r="BV1179" i="2"/>
  <c r="BV1180" i="2"/>
  <c r="BV1181" i="2"/>
  <c r="BV1182" i="2"/>
  <c r="BV1183" i="2"/>
  <c r="BV1184" i="2"/>
  <c r="BV1185" i="2"/>
  <c r="BV1186" i="2"/>
  <c r="BV1187" i="2"/>
  <c r="BV1188" i="2"/>
  <c r="BV1189" i="2"/>
  <c r="BV1190" i="2"/>
  <c r="BV1191" i="2"/>
  <c r="BV1192" i="2"/>
  <c r="BV1193" i="2"/>
  <c r="BV1194" i="2"/>
  <c r="BV1195" i="2"/>
  <c r="BV1196" i="2"/>
  <c r="BV1197" i="2"/>
  <c r="BV1198" i="2"/>
  <c r="BV1199" i="2"/>
  <c r="BV1200" i="2"/>
  <c r="BV1201" i="2"/>
  <c r="BV1202" i="2"/>
  <c r="BV1203" i="2"/>
  <c r="BV1204" i="2"/>
  <c r="BV1205" i="2"/>
  <c r="BV1206" i="2"/>
  <c r="BV1207" i="2"/>
  <c r="BV1208" i="2"/>
  <c r="BV1209" i="2"/>
  <c r="BV1210" i="2"/>
  <c r="BV1211" i="2"/>
  <c r="BV1212" i="2"/>
  <c r="BV1213" i="2"/>
  <c r="BV1214" i="2"/>
  <c r="BV1215" i="2"/>
  <c r="BV1216" i="2"/>
  <c r="BV1217" i="2"/>
  <c r="BV1218" i="2"/>
  <c r="BV1219" i="2"/>
  <c r="BV1220" i="2"/>
  <c r="BV1221" i="2"/>
  <c r="BV1222" i="2"/>
  <c r="BV1223" i="2"/>
  <c r="BV1224" i="2"/>
  <c r="BV1225" i="2"/>
  <c r="BV1226" i="2"/>
  <c r="BV1227" i="2"/>
  <c r="BV1228" i="2"/>
  <c r="BV1229" i="2"/>
  <c r="BV1230" i="2"/>
  <c r="BV1231" i="2"/>
  <c r="BV1232" i="2"/>
  <c r="BV1233" i="2"/>
  <c r="BV1234" i="2"/>
  <c r="BV1235" i="2"/>
  <c r="BV1236" i="2"/>
  <c r="BV1237" i="2"/>
  <c r="BV1238" i="2"/>
  <c r="BV1239" i="2"/>
  <c r="BV1240" i="2"/>
  <c r="BV1241" i="2"/>
  <c r="BV1242" i="2"/>
  <c r="BV1243" i="2"/>
  <c r="BV1244" i="2"/>
  <c r="BV1245" i="2"/>
  <c r="BV1246" i="2"/>
  <c r="BV1247" i="2"/>
  <c r="BV1248" i="2"/>
  <c r="BV1249" i="2"/>
  <c r="BV1250" i="2"/>
  <c r="BV1251" i="2"/>
  <c r="BV1252" i="2"/>
  <c r="BV1253" i="2"/>
  <c r="BV1254" i="2"/>
  <c r="BV1255" i="2"/>
  <c r="BV1256" i="2"/>
  <c r="BV1257" i="2"/>
  <c r="BV1258" i="2"/>
  <c r="BV1259" i="2"/>
  <c r="BV1260" i="2"/>
  <c r="BV1261" i="2"/>
  <c r="BV1262" i="2"/>
  <c r="BV1263" i="2"/>
  <c r="BV1264" i="2"/>
  <c r="BV1265" i="2"/>
  <c r="BV1266" i="2"/>
  <c r="BV1267" i="2"/>
  <c r="BV1268" i="2"/>
  <c r="BV1269" i="2"/>
  <c r="BV1270" i="2"/>
  <c r="BV1271" i="2"/>
  <c r="BV1272" i="2"/>
  <c r="BV1273" i="2"/>
  <c r="BV1274" i="2"/>
  <c r="BV1275" i="2"/>
  <c r="BV1276" i="2"/>
  <c r="BV1277" i="2"/>
  <c r="BV1278" i="2"/>
  <c r="BV1279" i="2"/>
  <c r="BV1280" i="2"/>
  <c r="BV1281" i="2"/>
  <c r="BV1282" i="2"/>
  <c r="BV1283" i="2"/>
  <c r="BV1284" i="2"/>
  <c r="BV1285" i="2"/>
  <c r="BV1286" i="2"/>
  <c r="BV1287" i="2"/>
  <c r="BV1288" i="2"/>
  <c r="BV1289" i="2"/>
  <c r="BV1290" i="2"/>
  <c r="BV1291" i="2"/>
  <c r="BV1292" i="2"/>
  <c r="BV1293" i="2"/>
  <c r="BV1294" i="2"/>
  <c r="BV1295" i="2"/>
  <c r="BV1296" i="2"/>
  <c r="BV1297" i="2"/>
  <c r="BV1298" i="2"/>
  <c r="BV1299" i="2"/>
  <c r="BV1300" i="2"/>
  <c r="BV1301" i="2"/>
  <c r="BV1302" i="2"/>
  <c r="BV1303" i="2"/>
  <c r="BV1304" i="2"/>
  <c r="BV1305" i="2"/>
  <c r="BV1306" i="2"/>
  <c r="BV1307" i="2"/>
  <c r="BV1308" i="2"/>
  <c r="BV1309" i="2"/>
  <c r="BV1310" i="2"/>
  <c r="BV1311" i="2"/>
  <c r="BV1312" i="2"/>
  <c r="BV1313" i="2"/>
  <c r="BV1314" i="2"/>
  <c r="BV1315" i="2"/>
  <c r="BV1316" i="2"/>
  <c r="BV1317" i="2"/>
  <c r="BV1318" i="2"/>
  <c r="BV1319" i="2"/>
  <c r="BV1320" i="2"/>
  <c r="BV1321" i="2"/>
  <c r="BV1322" i="2"/>
  <c r="BV1323" i="2"/>
  <c r="BV1324" i="2"/>
  <c r="BV1325" i="2"/>
  <c r="BV1326" i="2"/>
  <c r="BV1327" i="2"/>
  <c r="BV1328" i="2"/>
  <c r="BV1329" i="2"/>
  <c r="BV1330" i="2"/>
  <c r="BV1331" i="2"/>
  <c r="BV1332" i="2"/>
  <c r="BV1333" i="2"/>
  <c r="BV1334" i="2"/>
  <c r="BV1335" i="2"/>
  <c r="BV1336" i="2"/>
  <c r="BV1337" i="2"/>
  <c r="BV1338" i="2"/>
  <c r="BV1339" i="2"/>
  <c r="BV1340" i="2"/>
  <c r="BV1341" i="2"/>
  <c r="BV1342" i="2"/>
  <c r="BV1343" i="2"/>
  <c r="BV1344" i="2"/>
  <c r="BV1345" i="2"/>
  <c r="BV1346" i="2"/>
  <c r="BV1347" i="2"/>
  <c r="BV1348" i="2"/>
  <c r="BV1349" i="2"/>
  <c r="BV1350" i="2"/>
  <c r="BV1351" i="2"/>
  <c r="BV1352" i="2"/>
  <c r="BV1353" i="2"/>
  <c r="BV1354" i="2"/>
  <c r="BV1355" i="2"/>
  <c r="BV1356" i="2"/>
  <c r="BV1357" i="2"/>
  <c r="BV1358" i="2"/>
  <c r="BV1359" i="2"/>
  <c r="BV1360" i="2"/>
  <c r="BV1361" i="2"/>
  <c r="BV1362" i="2"/>
  <c r="BV1363" i="2"/>
  <c r="BV1364" i="2"/>
  <c r="BV1365" i="2"/>
  <c r="BV1366" i="2"/>
  <c r="BV1367" i="2"/>
  <c r="BV1368" i="2"/>
  <c r="BV1369" i="2"/>
  <c r="BV1370" i="2"/>
  <c r="BV1371" i="2"/>
  <c r="BV1372" i="2"/>
  <c r="BV1373" i="2"/>
  <c r="BV1374" i="2"/>
  <c r="BV1375" i="2"/>
  <c r="BV1376" i="2"/>
  <c r="BV1377" i="2"/>
  <c r="BV1378" i="2"/>
  <c r="BV1379" i="2"/>
  <c r="BV1380" i="2"/>
  <c r="BV1381" i="2"/>
  <c r="BV1382" i="2"/>
  <c r="BV1383" i="2"/>
  <c r="BV1384" i="2"/>
  <c r="BV1385" i="2"/>
  <c r="BV1386" i="2"/>
  <c r="BV1387" i="2"/>
  <c r="BV1388" i="2"/>
  <c r="BV1389" i="2"/>
  <c r="BV1390" i="2"/>
  <c r="BV1391" i="2"/>
  <c r="BV1392" i="2"/>
  <c r="BV1393" i="2"/>
  <c r="BV1394" i="2"/>
  <c r="BV1395" i="2"/>
  <c r="BV1396" i="2"/>
  <c r="BV1397" i="2"/>
  <c r="BV1398" i="2"/>
  <c r="BV1399" i="2"/>
  <c r="BV1400" i="2"/>
  <c r="BV1401" i="2"/>
  <c r="BV1402" i="2"/>
  <c r="BV1403" i="2"/>
  <c r="BV1404" i="2"/>
  <c r="BV1405" i="2"/>
  <c r="BV1406" i="2"/>
  <c r="BV1407" i="2"/>
  <c r="BV1408" i="2"/>
  <c r="BV1409" i="2"/>
  <c r="BV1410" i="2"/>
  <c r="BV1411" i="2"/>
  <c r="BV1412" i="2"/>
  <c r="BV1413" i="2"/>
  <c r="BV1414" i="2"/>
  <c r="BV1415" i="2"/>
  <c r="BV1416" i="2"/>
  <c r="BV1417" i="2"/>
  <c r="BV1418" i="2"/>
  <c r="BV1419" i="2"/>
  <c r="BV1420" i="2"/>
  <c r="BV1421" i="2"/>
  <c r="BV1422" i="2"/>
  <c r="BV1423" i="2"/>
  <c r="BV1424" i="2"/>
  <c r="BV1425" i="2"/>
  <c r="BV1426" i="2"/>
  <c r="BV1427" i="2"/>
  <c r="BV1428" i="2"/>
  <c r="BV1429" i="2"/>
  <c r="BV1430" i="2"/>
  <c r="BV1431" i="2"/>
  <c r="BV1432" i="2"/>
  <c r="BV1433" i="2"/>
  <c r="BV1434" i="2"/>
  <c r="BV1435" i="2"/>
  <c r="BV1436" i="2"/>
  <c r="BV1437" i="2"/>
  <c r="BV1438" i="2"/>
  <c r="BV1439" i="2"/>
  <c r="BV1440" i="2"/>
  <c r="BV1441" i="2"/>
  <c r="BV1442" i="2"/>
  <c r="BV1443" i="2"/>
  <c r="BV1444" i="2"/>
  <c r="BV1445" i="2"/>
  <c r="BV1446" i="2"/>
  <c r="BV1447" i="2"/>
  <c r="BV1448" i="2"/>
  <c r="BV1449" i="2"/>
  <c r="BV1450" i="2"/>
  <c r="BV1451" i="2"/>
  <c r="BV1452" i="2"/>
  <c r="BV1453" i="2"/>
  <c r="BV1454" i="2"/>
  <c r="BV1455" i="2"/>
  <c r="BV1456" i="2"/>
  <c r="BV1457" i="2"/>
  <c r="BV1458" i="2"/>
  <c r="BV1459" i="2"/>
  <c r="BV1460" i="2"/>
  <c r="BV1461" i="2"/>
  <c r="BV1462" i="2"/>
  <c r="BV1463" i="2"/>
  <c r="BV1464" i="2"/>
  <c r="BV1465" i="2"/>
  <c r="BV1466" i="2"/>
  <c r="BV1467" i="2"/>
  <c r="BV1468" i="2"/>
  <c r="BV1469" i="2"/>
  <c r="BV1470" i="2"/>
  <c r="BV1471" i="2"/>
  <c r="BV1472" i="2"/>
  <c r="BV1473" i="2"/>
  <c r="BV1474" i="2"/>
  <c r="BV1475" i="2"/>
  <c r="BV1476" i="2"/>
  <c r="BV1477" i="2"/>
  <c r="BV1478" i="2"/>
  <c r="BV1479" i="2"/>
  <c r="BV1480" i="2"/>
  <c r="BV1481" i="2"/>
  <c r="BV1482" i="2"/>
  <c r="BV1483" i="2"/>
  <c r="BV1484" i="2"/>
  <c r="BV1485" i="2"/>
  <c r="BV1486" i="2"/>
  <c r="BV1487" i="2"/>
  <c r="BV1488" i="2"/>
  <c r="BV1489" i="2"/>
  <c r="BV1490" i="2"/>
  <c r="BV1491" i="2"/>
  <c r="BV1492" i="2"/>
  <c r="BV1493" i="2"/>
  <c r="BV1494" i="2"/>
  <c r="BV1495" i="2"/>
  <c r="BV1496" i="2"/>
  <c r="BV1497" i="2"/>
  <c r="BV1498" i="2"/>
  <c r="BV1499" i="2"/>
  <c r="BV1500" i="2"/>
  <c r="BV1501" i="2"/>
  <c r="BV1502" i="2"/>
  <c r="BV1503" i="2"/>
  <c r="BV1504" i="2"/>
  <c r="BV1505" i="2"/>
  <c r="BV1506" i="2"/>
  <c r="BV1507" i="2"/>
  <c r="BV1508" i="2"/>
  <c r="BV1509" i="2"/>
  <c r="BV1510" i="2"/>
  <c r="BV1511" i="2"/>
  <c r="BV1512" i="2"/>
  <c r="BV1513" i="2"/>
  <c r="BV1514" i="2"/>
  <c r="BV1515" i="2"/>
  <c r="BV1516" i="2"/>
  <c r="BV1517" i="2"/>
  <c r="BV1518" i="2"/>
  <c r="BV1519" i="2"/>
  <c r="BV1520" i="2"/>
  <c r="BV1521" i="2"/>
  <c r="BV1522" i="2"/>
  <c r="BV1523" i="2"/>
  <c r="BV1524" i="2"/>
  <c r="BV1525" i="2"/>
  <c r="BV1526" i="2"/>
  <c r="BV1527" i="2"/>
  <c r="BV1528" i="2"/>
  <c r="BV1529" i="2"/>
  <c r="BV1530" i="2"/>
  <c r="BV1531" i="2"/>
  <c r="BV1532" i="2"/>
  <c r="BV1533" i="2"/>
  <c r="BV1534" i="2"/>
  <c r="BV1535" i="2"/>
  <c r="BV1536" i="2"/>
  <c r="BV1537" i="2"/>
  <c r="BV1538" i="2"/>
  <c r="BV1539" i="2"/>
  <c r="BV1540" i="2"/>
  <c r="BV1541" i="2"/>
  <c r="BV1542" i="2"/>
  <c r="BV1543" i="2"/>
  <c r="BV1544" i="2"/>
  <c r="BV1545" i="2"/>
  <c r="BV1546" i="2"/>
  <c r="BV1547" i="2"/>
  <c r="BV1548" i="2"/>
  <c r="BV1549" i="2"/>
  <c r="BV1550" i="2"/>
  <c r="BV1551" i="2"/>
  <c r="BV1552" i="2"/>
  <c r="BV1553" i="2"/>
  <c r="BV1554" i="2"/>
  <c r="BV1555" i="2"/>
  <c r="BV1556" i="2"/>
  <c r="BV1557" i="2"/>
  <c r="BV1558" i="2"/>
  <c r="BV1559" i="2"/>
  <c r="BV1560" i="2"/>
  <c r="BV1561" i="2"/>
  <c r="BV1562" i="2"/>
  <c r="BV1563" i="2"/>
  <c r="BV1564" i="2"/>
  <c r="BV1565" i="2"/>
  <c r="BV1566" i="2"/>
  <c r="BV1567" i="2"/>
  <c r="BV1568" i="2"/>
  <c r="BV1569" i="2"/>
  <c r="BV1570" i="2"/>
  <c r="BV1571" i="2"/>
  <c r="BV1572" i="2"/>
  <c r="BV1573" i="2"/>
  <c r="BV1574" i="2"/>
  <c r="BV1575" i="2"/>
  <c r="BV1576" i="2"/>
  <c r="BV1577" i="2"/>
  <c r="BV1578" i="2"/>
  <c r="BV1579" i="2"/>
  <c r="BV1580" i="2"/>
  <c r="BV1581" i="2"/>
  <c r="BV1582" i="2"/>
  <c r="BV1583" i="2"/>
  <c r="BV1584" i="2"/>
  <c r="BV1585" i="2"/>
  <c r="BV1586" i="2"/>
  <c r="BV1587" i="2"/>
  <c r="BV1588" i="2"/>
  <c r="BV1589" i="2"/>
  <c r="BV1590" i="2"/>
  <c r="BV1591" i="2"/>
  <c r="BV1592" i="2"/>
  <c r="BV1593" i="2"/>
  <c r="BV1594" i="2"/>
  <c r="BV1595" i="2"/>
  <c r="BV1596" i="2"/>
  <c r="BV1597" i="2"/>
  <c r="BV1598" i="2"/>
  <c r="BV1599" i="2"/>
  <c r="BV1600" i="2"/>
  <c r="BV1601" i="2"/>
  <c r="BV1602" i="2"/>
  <c r="BV1603" i="2"/>
  <c r="BV1604" i="2"/>
  <c r="BV1605" i="2"/>
  <c r="BV1606" i="2"/>
  <c r="BV1607" i="2"/>
  <c r="BV1608" i="2"/>
  <c r="BV1609" i="2"/>
  <c r="BV1610" i="2"/>
  <c r="BV1611" i="2"/>
  <c r="BV1612" i="2"/>
  <c r="BV1613" i="2"/>
  <c r="BV1614" i="2"/>
  <c r="BV1615" i="2"/>
  <c r="BV1616" i="2"/>
  <c r="BV1617" i="2"/>
  <c r="BV1618" i="2"/>
  <c r="BV1619" i="2"/>
  <c r="BV1620" i="2"/>
  <c r="BV1621" i="2"/>
  <c r="BV1622" i="2"/>
  <c r="BV1623" i="2"/>
  <c r="BV1624" i="2"/>
  <c r="BV1625" i="2"/>
  <c r="BV1626" i="2"/>
  <c r="BV1627" i="2"/>
  <c r="BV1628" i="2"/>
  <c r="BV1629" i="2"/>
  <c r="BV1630" i="2"/>
  <c r="BV1631" i="2"/>
  <c r="BV1632" i="2"/>
  <c r="BV1633" i="2"/>
  <c r="BV1634" i="2"/>
  <c r="BV1635" i="2"/>
  <c r="BV1636" i="2"/>
  <c r="BV1637" i="2"/>
  <c r="BV1638" i="2"/>
  <c r="BV1639" i="2"/>
  <c r="BV1640" i="2"/>
  <c r="BV1641" i="2"/>
  <c r="BV1642" i="2"/>
  <c r="BV1643" i="2"/>
  <c r="BV1644" i="2"/>
  <c r="BV1645" i="2"/>
  <c r="BV1646" i="2"/>
  <c r="BV1647" i="2"/>
  <c r="BV1648" i="2"/>
  <c r="BV1649" i="2"/>
  <c r="BV1650" i="2"/>
  <c r="BV1651" i="2"/>
  <c r="BV1652" i="2"/>
  <c r="BV1653" i="2"/>
  <c r="BV1654" i="2"/>
  <c r="BV1655" i="2"/>
  <c r="BV1656" i="2"/>
  <c r="BV1657" i="2"/>
  <c r="BV1658" i="2"/>
  <c r="BV1659" i="2"/>
  <c r="BV1660" i="2"/>
  <c r="BV1661" i="2"/>
  <c r="BV1662" i="2"/>
  <c r="BV1663" i="2"/>
  <c r="BV1664" i="2"/>
  <c r="BV1665" i="2"/>
  <c r="BV1666" i="2"/>
  <c r="BV1667" i="2"/>
  <c r="BV1668" i="2"/>
  <c r="BV1669" i="2"/>
  <c r="BV1670" i="2"/>
  <c r="BV1671" i="2"/>
  <c r="BV1672" i="2"/>
  <c r="BV1673" i="2"/>
  <c r="BV1674" i="2"/>
  <c r="BV1675" i="2"/>
  <c r="BV1676" i="2"/>
  <c r="BV1677" i="2"/>
  <c r="BV1678" i="2"/>
  <c r="BV1679" i="2"/>
  <c r="BV1680" i="2"/>
  <c r="BV1681" i="2"/>
  <c r="BV1682" i="2"/>
  <c r="BV1683" i="2"/>
  <c r="BV1684" i="2"/>
  <c r="BV1685" i="2"/>
  <c r="BV1686" i="2"/>
  <c r="BV1687" i="2"/>
  <c r="BV1688" i="2"/>
  <c r="BV1689" i="2"/>
  <c r="BV1690" i="2"/>
  <c r="BV1691" i="2"/>
  <c r="BV1692" i="2"/>
  <c r="BV1693" i="2"/>
  <c r="BV1694" i="2"/>
  <c r="BV1695" i="2"/>
  <c r="BV1696" i="2"/>
  <c r="BV1697" i="2"/>
  <c r="BV1698" i="2"/>
  <c r="BV1699" i="2"/>
  <c r="BV1700" i="2"/>
  <c r="BV1701" i="2"/>
  <c r="BV1702" i="2"/>
  <c r="BV1703" i="2"/>
  <c r="BV1704" i="2"/>
  <c r="BV1705" i="2"/>
  <c r="BV1706" i="2"/>
  <c r="BV1707" i="2"/>
  <c r="BV1708" i="2"/>
  <c r="BV1709" i="2"/>
  <c r="BV1710" i="2"/>
  <c r="BV1711" i="2"/>
  <c r="BV1712" i="2"/>
  <c r="BV1713" i="2"/>
  <c r="BV1714" i="2"/>
  <c r="BV1715" i="2"/>
  <c r="BV1716" i="2"/>
  <c r="BV1717" i="2"/>
  <c r="BV1718" i="2"/>
  <c r="BV1719" i="2"/>
  <c r="BV1720" i="2"/>
  <c r="BV1721" i="2"/>
  <c r="BV1722" i="2"/>
  <c r="BV1723" i="2"/>
  <c r="BV1724" i="2"/>
  <c r="BV1725" i="2"/>
  <c r="BV1726" i="2"/>
  <c r="BV1727" i="2"/>
  <c r="BV1728" i="2"/>
  <c r="BV1729" i="2"/>
  <c r="BV1730" i="2"/>
  <c r="BV1731" i="2"/>
  <c r="BV1732" i="2"/>
  <c r="BV1733" i="2"/>
  <c r="BV1734" i="2"/>
  <c r="BV1735" i="2"/>
  <c r="BV1736" i="2"/>
  <c r="BV1737" i="2"/>
  <c r="BV1738" i="2"/>
  <c r="BV1739" i="2"/>
  <c r="BV1740" i="2"/>
  <c r="BV1741" i="2"/>
  <c r="BV1742" i="2"/>
  <c r="BV1743" i="2"/>
  <c r="BV1744" i="2"/>
  <c r="BV1745" i="2"/>
  <c r="BV1746" i="2"/>
  <c r="BV1747" i="2"/>
  <c r="BV1748" i="2"/>
  <c r="BV1749" i="2"/>
  <c r="BV1750" i="2"/>
  <c r="BV1751" i="2"/>
  <c r="BV1752" i="2"/>
  <c r="BV1753" i="2"/>
  <c r="BV1754" i="2"/>
  <c r="BV1755" i="2"/>
  <c r="BV1756" i="2"/>
  <c r="BV1757" i="2"/>
  <c r="BV1758" i="2"/>
  <c r="BV1759" i="2"/>
  <c r="BV1760" i="2"/>
  <c r="BV1761" i="2"/>
  <c r="BV1762" i="2"/>
  <c r="BV1763" i="2"/>
  <c r="BV1764" i="2"/>
  <c r="BV1765" i="2"/>
  <c r="BV1766" i="2"/>
  <c r="BV1767" i="2"/>
  <c r="BV1768" i="2"/>
  <c r="BV1769" i="2"/>
  <c r="BV1770" i="2"/>
  <c r="BV1771" i="2"/>
  <c r="BV1772" i="2"/>
  <c r="BV1773" i="2"/>
  <c r="BV1774" i="2"/>
  <c r="BV1775" i="2"/>
  <c r="BV1776" i="2"/>
  <c r="BV1777" i="2"/>
  <c r="BV1778" i="2"/>
  <c r="BV1779" i="2"/>
  <c r="BV1780" i="2"/>
  <c r="BV1781" i="2"/>
  <c r="BV1782" i="2"/>
  <c r="BV1783" i="2"/>
  <c r="BV1784" i="2"/>
  <c r="BV1785" i="2"/>
  <c r="BV1786" i="2"/>
  <c r="BV1787" i="2"/>
  <c r="BV1788" i="2"/>
  <c r="BV1789" i="2"/>
  <c r="BV1790" i="2"/>
  <c r="BV1791" i="2"/>
  <c r="BV1792" i="2"/>
  <c r="BV1793" i="2"/>
  <c r="BV1794" i="2"/>
  <c r="BV1795" i="2"/>
  <c r="BV1796" i="2"/>
  <c r="BV1797" i="2"/>
  <c r="BV1798" i="2"/>
  <c r="BV1799" i="2"/>
  <c r="BV1800" i="2"/>
  <c r="BV1801" i="2"/>
  <c r="BV1802" i="2"/>
  <c r="BV1803" i="2"/>
  <c r="BV1804" i="2"/>
  <c r="BV1805" i="2"/>
  <c r="BV1806" i="2"/>
  <c r="BV1807" i="2"/>
  <c r="BV1808" i="2"/>
  <c r="BV1809" i="2"/>
  <c r="BV1810" i="2"/>
  <c r="BV1811" i="2"/>
  <c r="BV1812" i="2"/>
  <c r="BV1813" i="2"/>
  <c r="BV1814" i="2"/>
  <c r="BV1815" i="2"/>
  <c r="BV1816" i="2"/>
  <c r="BV1817" i="2"/>
  <c r="BV1818" i="2"/>
  <c r="BV1819" i="2"/>
  <c r="BV1820" i="2"/>
  <c r="BV1821" i="2"/>
  <c r="BV1822" i="2"/>
  <c r="BV1823" i="2"/>
  <c r="BV1824" i="2"/>
  <c r="BV1825" i="2"/>
  <c r="BV1826" i="2"/>
  <c r="BV1827" i="2"/>
  <c r="BV1828" i="2"/>
  <c r="BV1829" i="2"/>
  <c r="BV1830" i="2"/>
  <c r="BV1831" i="2"/>
  <c r="BV1832" i="2"/>
  <c r="BV1833" i="2"/>
  <c r="BV1834" i="2"/>
  <c r="BV1835" i="2"/>
  <c r="BV1836" i="2"/>
  <c r="BV1837" i="2"/>
  <c r="BV1838" i="2"/>
  <c r="BV1839" i="2"/>
  <c r="BV1840" i="2"/>
  <c r="BV1841" i="2"/>
  <c r="BV1842" i="2"/>
  <c r="BV1843" i="2"/>
  <c r="BV1844" i="2"/>
  <c r="BV1845" i="2"/>
  <c r="BV1846" i="2"/>
  <c r="BV1847" i="2"/>
  <c r="BV1848" i="2"/>
  <c r="BV1849" i="2"/>
  <c r="BV1850" i="2"/>
  <c r="BV1851" i="2"/>
  <c r="BV1852" i="2"/>
  <c r="BV1853" i="2"/>
  <c r="BV1854" i="2"/>
  <c r="BV1855" i="2"/>
  <c r="BV1856" i="2"/>
  <c r="BV1857" i="2"/>
  <c r="BV1858" i="2"/>
  <c r="BV1859" i="2"/>
  <c r="BV1860" i="2"/>
  <c r="BV1861" i="2"/>
  <c r="BV1862" i="2"/>
  <c r="BV1863" i="2"/>
  <c r="BV1864" i="2"/>
  <c r="BV1865" i="2"/>
  <c r="BV1866" i="2"/>
  <c r="BV1867" i="2"/>
  <c r="BV1868" i="2"/>
  <c r="BV1869" i="2"/>
  <c r="BV1870" i="2"/>
  <c r="BV1871" i="2"/>
  <c r="BV1872" i="2"/>
  <c r="BV1873" i="2"/>
  <c r="BV1874" i="2"/>
  <c r="BV1875" i="2"/>
  <c r="BV1876" i="2"/>
  <c r="BV1877" i="2"/>
  <c r="BV1878" i="2"/>
  <c r="BV1879" i="2"/>
  <c r="BV1880" i="2"/>
  <c r="BV1881" i="2"/>
  <c r="BV1882" i="2"/>
  <c r="BV1883" i="2"/>
  <c r="BV1884" i="2"/>
  <c r="BV1885" i="2"/>
  <c r="BV1886" i="2"/>
  <c r="BV1887" i="2"/>
  <c r="BV1888" i="2"/>
  <c r="BV1889" i="2"/>
  <c r="BV1890" i="2"/>
  <c r="BV1891" i="2"/>
  <c r="BV1892" i="2"/>
  <c r="BV1893" i="2"/>
  <c r="BV1894" i="2"/>
  <c r="BV1895" i="2"/>
  <c r="BV1896" i="2"/>
  <c r="BV1897" i="2"/>
  <c r="BV1898" i="2"/>
  <c r="BV1899" i="2"/>
  <c r="BV1900" i="2"/>
  <c r="BV1901" i="2"/>
  <c r="BV1902" i="2"/>
  <c r="BV1903" i="2"/>
  <c r="BV1904" i="2"/>
  <c r="BV1905" i="2"/>
  <c r="BV1906" i="2"/>
  <c r="BV1907" i="2"/>
  <c r="BV1908" i="2"/>
  <c r="BV1909" i="2"/>
  <c r="BV1910" i="2"/>
  <c r="BV1911" i="2"/>
  <c r="BV1912" i="2"/>
  <c r="BV1913" i="2"/>
  <c r="BV1914" i="2"/>
  <c r="BV1915" i="2"/>
  <c r="BV1916" i="2"/>
  <c r="BV1917" i="2"/>
  <c r="BV1918" i="2"/>
  <c r="BV1919" i="2"/>
  <c r="BV1920" i="2"/>
  <c r="BV1921" i="2"/>
  <c r="BV1922" i="2"/>
  <c r="BV1923" i="2"/>
  <c r="BV1924" i="2"/>
  <c r="BV1925" i="2"/>
  <c r="BV1926" i="2"/>
  <c r="BV1927" i="2"/>
  <c r="BV1928" i="2"/>
  <c r="BV1929" i="2"/>
  <c r="BV1930" i="2"/>
  <c r="BV1931" i="2"/>
  <c r="BV1932" i="2"/>
  <c r="BV1933" i="2"/>
  <c r="BV1934" i="2"/>
  <c r="BV1935" i="2"/>
  <c r="BV1936" i="2"/>
  <c r="BV1937" i="2"/>
  <c r="BV1938" i="2"/>
  <c r="BV1939" i="2"/>
  <c r="BV1940" i="2"/>
  <c r="BV1941" i="2"/>
  <c r="BV1942" i="2"/>
  <c r="BV1943" i="2"/>
  <c r="BV1944" i="2"/>
  <c r="BV1945" i="2"/>
  <c r="BV1946" i="2"/>
  <c r="BV1947" i="2"/>
  <c r="BV1948" i="2"/>
  <c r="BV1949" i="2"/>
  <c r="BV1950" i="2"/>
  <c r="BV1951" i="2"/>
  <c r="BV1952" i="2"/>
  <c r="BV1953" i="2"/>
  <c r="BV1954" i="2"/>
  <c r="BV1955" i="2"/>
  <c r="BV1956" i="2"/>
  <c r="BV1957" i="2"/>
  <c r="BV1958" i="2"/>
  <c r="BV1959" i="2"/>
  <c r="BV1960" i="2"/>
  <c r="BV1961" i="2"/>
  <c r="BV1962" i="2"/>
  <c r="BV1963" i="2"/>
  <c r="BV1964" i="2"/>
  <c r="BV1965" i="2"/>
  <c r="BV1966" i="2"/>
  <c r="BV1967" i="2"/>
  <c r="BV1968" i="2"/>
  <c r="BV1969" i="2"/>
  <c r="BV1970" i="2"/>
  <c r="BV1971" i="2"/>
  <c r="BV1972" i="2"/>
  <c r="BV1973" i="2"/>
  <c r="BV1974" i="2"/>
  <c r="BV1975" i="2"/>
  <c r="BV1976" i="2"/>
  <c r="BV1977" i="2"/>
  <c r="BV1978" i="2"/>
  <c r="BV1979" i="2"/>
  <c r="BV1980" i="2"/>
  <c r="BV1981" i="2"/>
  <c r="BV1982" i="2"/>
  <c r="BV1983" i="2"/>
  <c r="BV1984" i="2"/>
  <c r="BV1985" i="2"/>
  <c r="BV1986" i="2"/>
  <c r="BV1987" i="2"/>
  <c r="BV1988" i="2"/>
  <c r="BV1989" i="2"/>
  <c r="BV1990" i="2"/>
  <c r="BV1991" i="2"/>
  <c r="BV1992" i="2"/>
  <c r="BV1993" i="2"/>
  <c r="BV1994" i="2"/>
  <c r="BV1995" i="2"/>
  <c r="BV1996" i="2"/>
  <c r="BV1997" i="2"/>
  <c r="BV1998" i="2"/>
  <c r="BV1999" i="2"/>
  <c r="BV2000" i="2"/>
  <c r="BV2001" i="2"/>
  <c r="BV2002" i="2"/>
  <c r="BV2003" i="2"/>
  <c r="BV2004" i="2"/>
  <c r="BV2005" i="2"/>
  <c r="BV2006" i="2"/>
  <c r="BV2007" i="2"/>
  <c r="BV2008" i="2"/>
  <c r="BV2009" i="2"/>
  <c r="BV2010" i="2"/>
  <c r="BV2011" i="2"/>
  <c r="BV2012" i="2"/>
  <c r="BV2013" i="2"/>
  <c r="BV2014" i="2"/>
  <c r="BV2015" i="2"/>
  <c r="BV2016" i="2"/>
  <c r="BV2017" i="2"/>
  <c r="BV2018" i="2"/>
  <c r="BV2019" i="2"/>
  <c r="BV2020" i="2"/>
  <c r="BV2021" i="2"/>
  <c r="BV2022" i="2"/>
  <c r="BV2023" i="2"/>
  <c r="BV2024" i="2"/>
  <c r="BV2025" i="2"/>
  <c r="BV2026" i="2"/>
  <c r="BV2027" i="2"/>
  <c r="BV2028" i="2"/>
  <c r="BV2029" i="2"/>
  <c r="BV2030" i="2"/>
  <c r="BV2031" i="2"/>
  <c r="BV2032" i="2"/>
  <c r="BV2033" i="2"/>
  <c r="BV2034" i="2"/>
  <c r="BV2035" i="2"/>
  <c r="BV2036" i="2"/>
  <c r="BV2037" i="2"/>
  <c r="BV2038" i="2"/>
  <c r="BV2039" i="2"/>
  <c r="BV2040" i="2"/>
  <c r="BV2041" i="2"/>
  <c r="BV2042" i="2"/>
  <c r="BV2043" i="2"/>
  <c r="BV2044" i="2"/>
  <c r="BV2045" i="2"/>
  <c r="BV2046" i="2"/>
  <c r="BV2047" i="2"/>
  <c r="BV2048" i="2"/>
  <c r="BV2049" i="2"/>
  <c r="BV2050" i="2"/>
  <c r="BV2051" i="2"/>
  <c r="BV2052" i="2"/>
  <c r="BV2053" i="2"/>
  <c r="BV2054" i="2"/>
  <c r="BV2055" i="2"/>
  <c r="BV2056" i="2"/>
  <c r="BV2057" i="2"/>
  <c r="BV2058" i="2"/>
  <c r="BV2059" i="2"/>
  <c r="BV2060" i="2"/>
  <c r="BV2061" i="2"/>
  <c r="BV2062" i="2"/>
  <c r="BV2063" i="2"/>
  <c r="BV2064" i="2"/>
  <c r="BV2065" i="2"/>
  <c r="BV2066" i="2"/>
  <c r="BV2067" i="2"/>
  <c r="BV2068" i="2"/>
  <c r="BV2069" i="2"/>
  <c r="BV2070" i="2"/>
  <c r="BV2071" i="2"/>
  <c r="BV2072" i="2"/>
  <c r="BV2073" i="2"/>
  <c r="BV2074" i="2"/>
  <c r="BV2075" i="2"/>
  <c r="BV2076" i="2"/>
  <c r="BV2077" i="2"/>
  <c r="BV2078" i="2"/>
  <c r="BV2079" i="2"/>
  <c r="BV2080" i="2"/>
  <c r="BV2081" i="2"/>
  <c r="BV2082" i="2"/>
  <c r="BV2083" i="2"/>
  <c r="BV2084" i="2"/>
  <c r="BV2085" i="2"/>
  <c r="BV2086" i="2"/>
  <c r="BV2087" i="2"/>
  <c r="BV2088" i="2"/>
  <c r="BV2089" i="2"/>
  <c r="BV2090" i="2"/>
  <c r="BV2091" i="2"/>
  <c r="BV2092" i="2"/>
  <c r="BV2093" i="2"/>
  <c r="BV2094" i="2"/>
  <c r="BV2095" i="2"/>
  <c r="BV2096" i="2"/>
  <c r="BV2097" i="2"/>
  <c r="BV2098" i="2"/>
  <c r="BV2099" i="2"/>
  <c r="BV2100" i="2"/>
  <c r="BV2101" i="2"/>
  <c r="BV2102" i="2"/>
  <c r="BV2103" i="2"/>
  <c r="BV2104" i="2"/>
  <c r="BV2105" i="2"/>
  <c r="BV2106" i="2"/>
  <c r="BV2107" i="2"/>
  <c r="BV2108" i="2"/>
  <c r="BV2109" i="2"/>
  <c r="BV2110" i="2"/>
  <c r="BV2111" i="2"/>
  <c r="BV2112" i="2"/>
  <c r="BV2113" i="2"/>
  <c r="BV2114" i="2"/>
  <c r="BV2115" i="2"/>
  <c r="BV2116" i="2"/>
  <c r="BV2117" i="2"/>
  <c r="BV2118" i="2"/>
  <c r="BV2119" i="2"/>
  <c r="BV2120" i="2"/>
  <c r="BV2121" i="2"/>
  <c r="BV2122" i="2"/>
  <c r="BV2123" i="2"/>
  <c r="BV2124" i="2"/>
  <c r="BV2125" i="2"/>
  <c r="BV2126" i="2"/>
  <c r="BV2127" i="2"/>
  <c r="BV2128" i="2"/>
  <c r="BV2129" i="2"/>
  <c r="BV2130" i="2"/>
  <c r="BV2131" i="2"/>
  <c r="BV2132" i="2"/>
  <c r="BV2133" i="2"/>
  <c r="BV2134" i="2"/>
  <c r="BV2135" i="2"/>
  <c r="BV2136" i="2"/>
  <c r="BV2137" i="2"/>
  <c r="BV2138" i="2"/>
  <c r="BV2139" i="2"/>
  <c r="BV2140" i="2"/>
  <c r="BV2141" i="2"/>
  <c r="BV2142" i="2"/>
  <c r="BV2143" i="2"/>
  <c r="BV2144" i="2"/>
  <c r="BV2145" i="2"/>
  <c r="BV2146" i="2"/>
  <c r="BV2147" i="2"/>
  <c r="BV2148" i="2"/>
  <c r="BV2149" i="2"/>
  <c r="BV2150" i="2"/>
  <c r="BV2151" i="2"/>
  <c r="BV2152" i="2"/>
  <c r="BV2153" i="2"/>
  <c r="BV2154" i="2"/>
  <c r="BV2155" i="2"/>
  <c r="BV2156" i="2"/>
  <c r="BV2157" i="2"/>
  <c r="BV2158" i="2"/>
  <c r="BV2159" i="2"/>
  <c r="BV2160" i="2"/>
  <c r="BV2161" i="2"/>
  <c r="BV2162" i="2"/>
  <c r="BV2163" i="2"/>
  <c r="BV2164" i="2"/>
  <c r="BV2165" i="2"/>
  <c r="BV2166" i="2"/>
  <c r="BV2167" i="2"/>
  <c r="BV2168" i="2"/>
  <c r="BV2169" i="2"/>
  <c r="BV2170" i="2"/>
  <c r="BV2171" i="2"/>
  <c r="BV2172" i="2"/>
  <c r="BV2173" i="2"/>
  <c r="BV2174" i="2"/>
  <c r="BV2175" i="2"/>
  <c r="BV2176" i="2"/>
  <c r="BV2177" i="2"/>
  <c r="BV2178" i="2"/>
  <c r="BV2179" i="2"/>
  <c r="BV2180" i="2"/>
  <c r="BV2181" i="2"/>
  <c r="BV2182" i="2"/>
  <c r="BV2183" i="2"/>
  <c r="BV2184" i="2"/>
  <c r="BV2185" i="2"/>
  <c r="BV2186" i="2"/>
  <c r="BV2187" i="2"/>
  <c r="BV2188" i="2"/>
  <c r="BV2189" i="2"/>
  <c r="BV2190" i="2"/>
  <c r="BV2191" i="2"/>
  <c r="BV2192" i="2"/>
  <c r="BV2193" i="2"/>
  <c r="BV2194" i="2"/>
  <c r="BV2195" i="2"/>
  <c r="BV2196" i="2"/>
  <c r="BV2197" i="2"/>
  <c r="BV2198" i="2"/>
  <c r="BV2199" i="2"/>
  <c r="BV2200" i="2"/>
  <c r="BV2201" i="2"/>
  <c r="BV2202" i="2"/>
  <c r="BV2203" i="2"/>
  <c r="BV2204" i="2"/>
  <c r="BV2205" i="2"/>
  <c r="BV2206" i="2"/>
  <c r="BV2207" i="2"/>
  <c r="BV2208" i="2"/>
  <c r="BV2209" i="2"/>
  <c r="BV2210" i="2"/>
  <c r="BV2211" i="2"/>
  <c r="BV2212" i="2"/>
  <c r="BV2213" i="2"/>
  <c r="BV2214" i="2"/>
  <c r="BV2215" i="2"/>
  <c r="BV2216" i="2"/>
  <c r="BV2217" i="2"/>
  <c r="BV2218" i="2"/>
  <c r="BV2219" i="2"/>
  <c r="BV2220" i="2"/>
  <c r="BV2221" i="2"/>
  <c r="BV2222" i="2"/>
  <c r="BV2223" i="2"/>
  <c r="BV2224" i="2"/>
  <c r="BV2225" i="2"/>
  <c r="BV2226" i="2"/>
  <c r="BV2227" i="2"/>
  <c r="BV2228" i="2"/>
  <c r="BV2229" i="2"/>
  <c r="BV2230" i="2"/>
  <c r="BV2231" i="2"/>
  <c r="BV2232" i="2"/>
  <c r="BV2233" i="2"/>
  <c r="BV2234" i="2"/>
  <c r="BV2235" i="2"/>
  <c r="BV2236" i="2"/>
  <c r="BV2237" i="2"/>
  <c r="BV2238" i="2"/>
  <c r="BV2239" i="2"/>
  <c r="BV2240" i="2"/>
  <c r="BV2241" i="2"/>
  <c r="BV2242" i="2"/>
  <c r="BV2243" i="2"/>
  <c r="BV2244" i="2"/>
  <c r="BV2245" i="2"/>
  <c r="BV2246" i="2"/>
  <c r="BV2247" i="2"/>
  <c r="BV2248" i="2"/>
  <c r="BV2249" i="2"/>
  <c r="BV2250" i="2"/>
  <c r="BV2251" i="2"/>
  <c r="BV2252" i="2"/>
  <c r="BV2253" i="2"/>
  <c r="BV2254" i="2"/>
  <c r="BV2255" i="2"/>
  <c r="BV2256" i="2"/>
  <c r="BV2257" i="2"/>
  <c r="BV2258" i="2"/>
  <c r="BV2259" i="2"/>
  <c r="BV2260" i="2"/>
  <c r="BV2261" i="2"/>
  <c r="BV2262" i="2"/>
  <c r="BV2263" i="2"/>
  <c r="BV2264" i="2"/>
  <c r="BV2265" i="2"/>
  <c r="BV2266" i="2"/>
  <c r="BV2267" i="2"/>
  <c r="BV2268" i="2"/>
  <c r="BV2269" i="2"/>
  <c r="BV2270" i="2"/>
  <c r="BV2271" i="2"/>
  <c r="BV2272" i="2"/>
  <c r="BV2273" i="2"/>
  <c r="BV2274" i="2"/>
  <c r="BV2275" i="2"/>
  <c r="BV5" i="2"/>
  <c r="BU6" i="2"/>
  <c r="BU7" i="2"/>
  <c r="BU8" i="2"/>
  <c r="BU9" i="2"/>
  <c r="BU10" i="2"/>
  <c r="BU11" i="2"/>
  <c r="BU12" i="2"/>
  <c r="BU13" i="2"/>
  <c r="BU14" i="2"/>
  <c r="BU23" i="2"/>
  <c r="BU24" i="2"/>
  <c r="BU25" i="2"/>
  <c r="BU26" i="2"/>
  <c r="BU27" i="2"/>
  <c r="BU28" i="2"/>
  <c r="BU29" i="2"/>
  <c r="BU30" i="2"/>
  <c r="BU31" i="2"/>
  <c r="BU32" i="2"/>
  <c r="BU33" i="2"/>
  <c r="BU34" i="2"/>
  <c r="BU35" i="2"/>
  <c r="BU36" i="2"/>
  <c r="BU59" i="2"/>
  <c r="BU60" i="2"/>
  <c r="BU61" i="2"/>
  <c r="BU62" i="2"/>
  <c r="BU63" i="2"/>
  <c r="BU64" i="2"/>
  <c r="BU65" i="2"/>
  <c r="BU66" i="2"/>
  <c r="BU74" i="2"/>
  <c r="BU75" i="2"/>
  <c r="BU76" i="2"/>
  <c r="BU77" i="2"/>
  <c r="BU78" i="2"/>
  <c r="BU79" i="2"/>
  <c r="BU80" i="2"/>
  <c r="BU81" i="2"/>
  <c r="BU82" i="2"/>
  <c r="BU83" i="2"/>
  <c r="BU84" i="2"/>
  <c r="BU85" i="2"/>
  <c r="BU86" i="2"/>
  <c r="BU87" i="2"/>
  <c r="BU88" i="2"/>
  <c r="BU89" i="2"/>
  <c r="BU90" i="2"/>
  <c r="BU91" i="2"/>
  <c r="BU92" i="2"/>
  <c r="BU93" i="2"/>
  <c r="BU94" i="2"/>
  <c r="BU95" i="2"/>
  <c r="BU96" i="2"/>
  <c r="BU97" i="2"/>
  <c r="BU98" i="2"/>
  <c r="BU99" i="2"/>
  <c r="BU107" i="2"/>
  <c r="BU108" i="2"/>
  <c r="BU109" i="2"/>
  <c r="BU110" i="2"/>
  <c r="BU111" i="2"/>
  <c r="BU112" i="2"/>
  <c r="BU113" i="2"/>
  <c r="BU114" i="2"/>
  <c r="BU115" i="2"/>
  <c r="BU116" i="2"/>
  <c r="BU117" i="2"/>
  <c r="BU118" i="2"/>
  <c r="BU119" i="2"/>
  <c r="BU120" i="2"/>
  <c r="BU121" i="2"/>
  <c r="BU122" i="2"/>
  <c r="BU123" i="2"/>
  <c r="BU124" i="2"/>
  <c r="BU125" i="2"/>
  <c r="BU126" i="2"/>
  <c r="BU127" i="2"/>
  <c r="BU128" i="2"/>
  <c r="BU129" i="2"/>
  <c r="BU130" i="2"/>
  <c r="BU131" i="2"/>
  <c r="BU132" i="2"/>
  <c r="BU133" i="2"/>
  <c r="BU134" i="2"/>
  <c r="BU135" i="2"/>
  <c r="BU136" i="2"/>
  <c r="BU137" i="2"/>
  <c r="BU138" i="2"/>
  <c r="BU139" i="2"/>
  <c r="BU140" i="2"/>
  <c r="BU141" i="2"/>
  <c r="BU142" i="2"/>
  <c r="BU143" i="2"/>
  <c r="BU144" i="2"/>
  <c r="BU145" i="2"/>
  <c r="BU146" i="2"/>
  <c r="BU147" i="2"/>
  <c r="BU148" i="2"/>
  <c r="BU149" i="2"/>
  <c r="BU150" i="2"/>
  <c r="BU151" i="2"/>
  <c r="BU152" i="2"/>
  <c r="BU153" i="2"/>
  <c r="BU154" i="2"/>
  <c r="BU155" i="2"/>
  <c r="BU156" i="2"/>
  <c r="BU157" i="2"/>
  <c r="BU158" i="2"/>
  <c r="BU159" i="2"/>
  <c r="BU160" i="2"/>
  <c r="BU161" i="2"/>
  <c r="BU162" i="2"/>
  <c r="BU163" i="2"/>
  <c r="BU164" i="2"/>
  <c r="BU165" i="2"/>
  <c r="BU166" i="2"/>
  <c r="BU167" i="2"/>
  <c r="BU168" i="2"/>
  <c r="BU169" i="2"/>
  <c r="BU170" i="2"/>
  <c r="BU171" i="2"/>
  <c r="BU172" i="2"/>
  <c r="BU173" i="2"/>
  <c r="BU174" i="2"/>
  <c r="BU175" i="2"/>
  <c r="BU176" i="2"/>
  <c r="BU177" i="2"/>
  <c r="BU178" i="2"/>
  <c r="BU179" i="2"/>
  <c r="BU180" i="2"/>
  <c r="BU181" i="2"/>
  <c r="BU182" i="2"/>
  <c r="BU183" i="2"/>
  <c r="BU184" i="2"/>
  <c r="BU185" i="2"/>
  <c r="BU186" i="2"/>
  <c r="BU187" i="2"/>
  <c r="BU188" i="2"/>
  <c r="BU189" i="2"/>
  <c r="BU190" i="2"/>
  <c r="BU191" i="2"/>
  <c r="BU192" i="2"/>
  <c r="BU193" i="2"/>
  <c r="BU194" i="2"/>
  <c r="BU195" i="2"/>
  <c r="BU196" i="2"/>
  <c r="BU197" i="2"/>
  <c r="BU198" i="2"/>
  <c r="BU199" i="2"/>
  <c r="BU200" i="2"/>
  <c r="BU201" i="2"/>
  <c r="BU202" i="2"/>
  <c r="BU203" i="2"/>
  <c r="BU204" i="2"/>
  <c r="BU205" i="2"/>
  <c r="BU206" i="2"/>
  <c r="BU207" i="2"/>
  <c r="BU208" i="2"/>
  <c r="BU209" i="2"/>
  <c r="BU210" i="2"/>
  <c r="BU211" i="2"/>
  <c r="BU212" i="2"/>
  <c r="BU213" i="2"/>
  <c r="BU214" i="2"/>
  <c r="BU215" i="2"/>
  <c r="BU216" i="2"/>
  <c r="BU217" i="2"/>
  <c r="BU218" i="2"/>
  <c r="BU219" i="2"/>
  <c r="BU220" i="2"/>
  <c r="BU221" i="2"/>
  <c r="BU222" i="2"/>
  <c r="BU223" i="2"/>
  <c r="BU224" i="2"/>
  <c r="BU225" i="2"/>
  <c r="BU226" i="2"/>
  <c r="BU227" i="2"/>
  <c r="BU228" i="2"/>
  <c r="BU229" i="2"/>
  <c r="BU230" i="2"/>
  <c r="BU231" i="2"/>
  <c r="BU232" i="2"/>
  <c r="BU233" i="2"/>
  <c r="BU234" i="2"/>
  <c r="BU235" i="2"/>
  <c r="BU236" i="2"/>
  <c r="BU237" i="2"/>
  <c r="BU238" i="2"/>
  <c r="BU239" i="2"/>
  <c r="BU240" i="2"/>
  <c r="BU241" i="2"/>
  <c r="BU242" i="2"/>
  <c r="BU243" i="2"/>
  <c r="BU244" i="2"/>
  <c r="BU245" i="2"/>
  <c r="BU246" i="2"/>
  <c r="BU247" i="2"/>
  <c r="BU248" i="2"/>
  <c r="BU249" i="2"/>
  <c r="BU250" i="2"/>
  <c r="BU251" i="2"/>
  <c r="BU252" i="2"/>
  <c r="BU253" i="2"/>
  <c r="BU254" i="2"/>
  <c r="BU255" i="2"/>
  <c r="BU256" i="2"/>
  <c r="BU257" i="2"/>
  <c r="BU258" i="2"/>
  <c r="BU259" i="2"/>
  <c r="BU260" i="2"/>
  <c r="BU261" i="2"/>
  <c r="BU262" i="2"/>
  <c r="BU263" i="2"/>
  <c r="BU264" i="2"/>
  <c r="BU265" i="2"/>
  <c r="BU266" i="2"/>
  <c r="BU267" i="2"/>
  <c r="BU268" i="2"/>
  <c r="BU269" i="2"/>
  <c r="BU270" i="2"/>
  <c r="BU271" i="2"/>
  <c r="BU272" i="2"/>
  <c r="BU273" i="2"/>
  <c r="BU274" i="2"/>
  <c r="BU275" i="2"/>
  <c r="BU276" i="2"/>
  <c r="BU277" i="2"/>
  <c r="BU278" i="2"/>
  <c r="BU279" i="2"/>
  <c r="BU280" i="2"/>
  <c r="BU281" i="2"/>
  <c r="BU282" i="2"/>
  <c r="BU283" i="2"/>
  <c r="BU284" i="2"/>
  <c r="BU285" i="2"/>
  <c r="BU286" i="2"/>
  <c r="BU287" i="2"/>
  <c r="BU288" i="2"/>
  <c r="BU289" i="2"/>
  <c r="BU290" i="2"/>
  <c r="BU291" i="2"/>
  <c r="BU292" i="2"/>
  <c r="BU293" i="2"/>
  <c r="BU294" i="2"/>
  <c r="BU295" i="2"/>
  <c r="BU296" i="2"/>
  <c r="BU297" i="2"/>
  <c r="BU298" i="2"/>
  <c r="BU299" i="2"/>
  <c r="BU300" i="2"/>
  <c r="BU301" i="2"/>
  <c r="BU302" i="2"/>
  <c r="BU303" i="2"/>
  <c r="BU304" i="2"/>
  <c r="BU305" i="2"/>
  <c r="BU306" i="2"/>
  <c r="BU307" i="2"/>
  <c r="BU308" i="2"/>
  <c r="BU309" i="2"/>
  <c r="BU310" i="2"/>
  <c r="BU311" i="2"/>
  <c r="BU312" i="2"/>
  <c r="BU313" i="2"/>
  <c r="BU314" i="2"/>
  <c r="BU315" i="2"/>
  <c r="BU316" i="2"/>
  <c r="BU317" i="2"/>
  <c r="BU318" i="2"/>
  <c r="BU319" i="2"/>
  <c r="BU320" i="2"/>
  <c r="BU321" i="2"/>
  <c r="BU322" i="2"/>
  <c r="BU323" i="2"/>
  <c r="BU324" i="2"/>
  <c r="BU325" i="2"/>
  <c r="BU326" i="2"/>
  <c r="BU327" i="2"/>
  <c r="BU328" i="2"/>
  <c r="BU329" i="2"/>
  <c r="BU330" i="2"/>
  <c r="BU331" i="2"/>
  <c r="BU332" i="2"/>
  <c r="BU333" i="2"/>
  <c r="BU334" i="2"/>
  <c r="BU335" i="2"/>
  <c r="BU336" i="2"/>
  <c r="BU337" i="2"/>
  <c r="BU338" i="2"/>
  <c r="BU339" i="2"/>
  <c r="BU340" i="2"/>
  <c r="BU341" i="2"/>
  <c r="BU342" i="2"/>
  <c r="BU343" i="2"/>
  <c r="BU344" i="2"/>
  <c r="BU345" i="2"/>
  <c r="BU346" i="2"/>
  <c r="BU347" i="2"/>
  <c r="BU348" i="2"/>
  <c r="BU349" i="2"/>
  <c r="BU350" i="2"/>
  <c r="BU351" i="2"/>
  <c r="BU352" i="2"/>
  <c r="BU353" i="2"/>
  <c r="BU354" i="2"/>
  <c r="BU355" i="2"/>
  <c r="BU356" i="2"/>
  <c r="BU357" i="2"/>
  <c r="BU358" i="2"/>
  <c r="BU359" i="2"/>
  <c r="BU360" i="2"/>
  <c r="BU361" i="2"/>
  <c r="BU362" i="2"/>
  <c r="BU363" i="2"/>
  <c r="BU364" i="2"/>
  <c r="BU365" i="2"/>
  <c r="BU366" i="2"/>
  <c r="BU367" i="2"/>
  <c r="BU368" i="2"/>
  <c r="BU369" i="2"/>
  <c r="BU370" i="2"/>
  <c r="BU371" i="2"/>
  <c r="BU372" i="2"/>
  <c r="BU373" i="2"/>
  <c r="BU374" i="2"/>
  <c r="BU375" i="2"/>
  <c r="BU376" i="2"/>
  <c r="BU377" i="2"/>
  <c r="BU378" i="2"/>
  <c r="BU379" i="2"/>
  <c r="BU380" i="2"/>
  <c r="BU381" i="2"/>
  <c r="BU382" i="2"/>
  <c r="BU383" i="2"/>
  <c r="BU384" i="2"/>
  <c r="BU385" i="2"/>
  <c r="BU386" i="2"/>
  <c r="BU387" i="2"/>
  <c r="BU388" i="2"/>
  <c r="BU389" i="2"/>
  <c r="BU390" i="2"/>
  <c r="BU391" i="2"/>
  <c r="BU392" i="2"/>
  <c r="BU393" i="2"/>
  <c r="BU394" i="2"/>
  <c r="BU395" i="2"/>
  <c r="BU396" i="2"/>
  <c r="BU397" i="2"/>
  <c r="BU398" i="2"/>
  <c r="BU399" i="2"/>
  <c r="BU400" i="2"/>
  <c r="BU401" i="2"/>
  <c r="BU402" i="2"/>
  <c r="BU403" i="2"/>
  <c r="BU404" i="2"/>
  <c r="BU405" i="2"/>
  <c r="BU406" i="2"/>
  <c r="BU407" i="2"/>
  <c r="BU408" i="2"/>
  <c r="BU409" i="2"/>
  <c r="BU410" i="2"/>
  <c r="BU411" i="2"/>
  <c r="BU412" i="2"/>
  <c r="BU413" i="2"/>
  <c r="BU414" i="2"/>
  <c r="BU415" i="2"/>
  <c r="BU416" i="2"/>
  <c r="BU417" i="2"/>
  <c r="BU418" i="2"/>
  <c r="BU419" i="2"/>
  <c r="BU420" i="2"/>
  <c r="BU421" i="2"/>
  <c r="BU422" i="2"/>
  <c r="BU423" i="2"/>
  <c r="BU424" i="2"/>
  <c r="BU425" i="2"/>
  <c r="BU426" i="2"/>
  <c r="BU427" i="2"/>
  <c r="BU428" i="2"/>
  <c r="BU429" i="2"/>
  <c r="BU430" i="2"/>
  <c r="BU431" i="2"/>
  <c r="BU432" i="2"/>
  <c r="BU433" i="2"/>
  <c r="BU434" i="2"/>
  <c r="BU435" i="2"/>
  <c r="BU436" i="2"/>
  <c r="BU437" i="2"/>
  <c r="BU438" i="2"/>
  <c r="BU439" i="2"/>
  <c r="BU440" i="2"/>
  <c r="BU441" i="2"/>
  <c r="BU442" i="2"/>
  <c r="BU443" i="2"/>
  <c r="BU444" i="2"/>
  <c r="BU445" i="2"/>
  <c r="BU446" i="2"/>
  <c r="BU447" i="2"/>
  <c r="BU448" i="2"/>
  <c r="BU449" i="2"/>
  <c r="BU450" i="2"/>
  <c r="BU451" i="2"/>
  <c r="BU452" i="2"/>
  <c r="BU453" i="2"/>
  <c r="BU454" i="2"/>
  <c r="BU455" i="2"/>
  <c r="BU456" i="2"/>
  <c r="BU457" i="2"/>
  <c r="BU458" i="2"/>
  <c r="BU459" i="2"/>
  <c r="BU460" i="2"/>
  <c r="BU461" i="2"/>
  <c r="BU462" i="2"/>
  <c r="BU463" i="2"/>
  <c r="BU464" i="2"/>
  <c r="BU465" i="2"/>
  <c r="BU466" i="2"/>
  <c r="BU467" i="2"/>
  <c r="BU468" i="2"/>
  <c r="BU469" i="2"/>
  <c r="BU470" i="2"/>
  <c r="BU471" i="2"/>
  <c r="BU472" i="2"/>
  <c r="BU473" i="2"/>
  <c r="BU474" i="2"/>
  <c r="BU475" i="2"/>
  <c r="BU476" i="2"/>
  <c r="BU477" i="2"/>
  <c r="BU478" i="2"/>
  <c r="BU479" i="2"/>
  <c r="BU480" i="2"/>
  <c r="BU481" i="2"/>
  <c r="BU482" i="2"/>
  <c r="BU483" i="2"/>
  <c r="BU484" i="2"/>
  <c r="BU485" i="2"/>
  <c r="BU486" i="2"/>
  <c r="BU487" i="2"/>
  <c r="BU488" i="2"/>
  <c r="BU489" i="2"/>
  <c r="BU490" i="2"/>
  <c r="BU491" i="2"/>
  <c r="BU492" i="2"/>
  <c r="BU493" i="2"/>
  <c r="BU494" i="2"/>
  <c r="BU495" i="2"/>
  <c r="BU496" i="2"/>
  <c r="BU497" i="2"/>
  <c r="BU498" i="2"/>
  <c r="BU499" i="2"/>
  <c r="BU500" i="2"/>
  <c r="BU501" i="2"/>
  <c r="BU502" i="2"/>
  <c r="BU503" i="2"/>
  <c r="BU504" i="2"/>
  <c r="BU505" i="2"/>
  <c r="BU506" i="2"/>
  <c r="BU507" i="2"/>
  <c r="BU508" i="2"/>
  <c r="BU509" i="2"/>
  <c r="BU510" i="2"/>
  <c r="BU511" i="2"/>
  <c r="BU512" i="2"/>
  <c r="BU513" i="2"/>
  <c r="BU514" i="2"/>
  <c r="BU515" i="2"/>
  <c r="BU516" i="2"/>
  <c r="BU517" i="2"/>
  <c r="BU518" i="2"/>
  <c r="BU519" i="2"/>
  <c r="BU520" i="2"/>
  <c r="BU521" i="2"/>
  <c r="BU522" i="2"/>
  <c r="BU523" i="2"/>
  <c r="BU524" i="2"/>
  <c r="BU525" i="2"/>
  <c r="BU526" i="2"/>
  <c r="BU527" i="2"/>
  <c r="BU528" i="2"/>
  <c r="BU529" i="2"/>
  <c r="BU530" i="2"/>
  <c r="BU531" i="2"/>
  <c r="BU532" i="2"/>
  <c r="BU533" i="2"/>
  <c r="BU534" i="2"/>
  <c r="BU535" i="2"/>
  <c r="BU536" i="2"/>
  <c r="BU537" i="2"/>
  <c r="BU538" i="2"/>
  <c r="BU539" i="2"/>
  <c r="BU540" i="2"/>
  <c r="BU541" i="2"/>
  <c r="BU542" i="2"/>
  <c r="BU543" i="2"/>
  <c r="BU544" i="2"/>
  <c r="BU545" i="2"/>
  <c r="BU546" i="2"/>
  <c r="BU547" i="2"/>
  <c r="BU548" i="2"/>
  <c r="BU549" i="2"/>
  <c r="BU550" i="2"/>
  <c r="BU551" i="2"/>
  <c r="BU552" i="2"/>
  <c r="BU553" i="2"/>
  <c r="BU554" i="2"/>
  <c r="BU555" i="2"/>
  <c r="BU556" i="2"/>
  <c r="BU557" i="2"/>
  <c r="BU558" i="2"/>
  <c r="BU559" i="2"/>
  <c r="BU560" i="2"/>
  <c r="BU561" i="2"/>
  <c r="BU562" i="2"/>
  <c r="BU563" i="2"/>
  <c r="BU564" i="2"/>
  <c r="BU565" i="2"/>
  <c r="BU566" i="2"/>
  <c r="BU567" i="2"/>
  <c r="BU568" i="2"/>
  <c r="BU569" i="2"/>
  <c r="BU570" i="2"/>
  <c r="BU571" i="2"/>
  <c r="BU572" i="2"/>
  <c r="BU573" i="2"/>
  <c r="BU574" i="2"/>
  <c r="BU575" i="2"/>
  <c r="BU576" i="2"/>
  <c r="BU577" i="2"/>
  <c r="BU578" i="2"/>
  <c r="BU579" i="2"/>
  <c r="BU580" i="2"/>
  <c r="BU581" i="2"/>
  <c r="BU582" i="2"/>
  <c r="BU583" i="2"/>
  <c r="BU584" i="2"/>
  <c r="BU585" i="2"/>
  <c r="BU586" i="2"/>
  <c r="BU587" i="2"/>
  <c r="BU588" i="2"/>
  <c r="BU589" i="2"/>
  <c r="BU590" i="2"/>
  <c r="BU591" i="2"/>
  <c r="BU592" i="2"/>
  <c r="BU593" i="2"/>
  <c r="BU594" i="2"/>
  <c r="BU595" i="2"/>
  <c r="BU596" i="2"/>
  <c r="BU597" i="2"/>
  <c r="BU598" i="2"/>
  <c r="BU599" i="2"/>
  <c r="BU600" i="2"/>
  <c r="BU601" i="2"/>
  <c r="BU602" i="2"/>
  <c r="BU603" i="2"/>
  <c r="BU604" i="2"/>
  <c r="BU605" i="2"/>
  <c r="BU606" i="2"/>
  <c r="BU607" i="2"/>
  <c r="BU608" i="2"/>
  <c r="BU609" i="2"/>
  <c r="BU610" i="2"/>
  <c r="BU611" i="2"/>
  <c r="BU612" i="2"/>
  <c r="BU613" i="2"/>
  <c r="BU614" i="2"/>
  <c r="BU615" i="2"/>
  <c r="BU616" i="2"/>
  <c r="BU617" i="2"/>
  <c r="BU618" i="2"/>
  <c r="BU619" i="2"/>
  <c r="BU620" i="2"/>
  <c r="BU621" i="2"/>
  <c r="BU622" i="2"/>
  <c r="BU623" i="2"/>
  <c r="BU624" i="2"/>
  <c r="BU625" i="2"/>
  <c r="BU626" i="2"/>
  <c r="BU627" i="2"/>
  <c r="BU628" i="2"/>
  <c r="BU629" i="2"/>
  <c r="BU630" i="2"/>
  <c r="BU631" i="2"/>
  <c r="BU632" i="2"/>
  <c r="BU633" i="2"/>
  <c r="BU634" i="2"/>
  <c r="BU635" i="2"/>
  <c r="BU636" i="2"/>
  <c r="BU637" i="2"/>
  <c r="BU638" i="2"/>
  <c r="BU639" i="2"/>
  <c r="BU640" i="2"/>
  <c r="BU641" i="2"/>
  <c r="BU642" i="2"/>
  <c r="BU643" i="2"/>
  <c r="BU644" i="2"/>
  <c r="BU645" i="2"/>
  <c r="BU646" i="2"/>
  <c r="BU647" i="2"/>
  <c r="BU648" i="2"/>
  <c r="BU649" i="2"/>
  <c r="BU650" i="2"/>
  <c r="BU651" i="2"/>
  <c r="BU652" i="2"/>
  <c r="BU653" i="2"/>
  <c r="BU654" i="2"/>
  <c r="BU655" i="2"/>
  <c r="BU656" i="2"/>
  <c r="BU657" i="2"/>
  <c r="BU658" i="2"/>
  <c r="BU659" i="2"/>
  <c r="BU660" i="2"/>
  <c r="BU661" i="2"/>
  <c r="BU662" i="2"/>
  <c r="BU663" i="2"/>
  <c r="BU664" i="2"/>
  <c r="BU665" i="2"/>
  <c r="BU666" i="2"/>
  <c r="BU667" i="2"/>
  <c r="BU668" i="2"/>
  <c r="BU669" i="2"/>
  <c r="BU670" i="2"/>
  <c r="BU671" i="2"/>
  <c r="BU672" i="2"/>
  <c r="BU673" i="2"/>
  <c r="BU674" i="2"/>
  <c r="BU675" i="2"/>
  <c r="BU676" i="2"/>
  <c r="BU677" i="2"/>
  <c r="BU678" i="2"/>
  <c r="BU679" i="2"/>
  <c r="BU680" i="2"/>
  <c r="BU681" i="2"/>
  <c r="BU682" i="2"/>
  <c r="BU683" i="2"/>
  <c r="BU684" i="2"/>
  <c r="BU685" i="2"/>
  <c r="BU686" i="2"/>
  <c r="BU687" i="2"/>
  <c r="BU688" i="2"/>
  <c r="BU689" i="2"/>
  <c r="BU690" i="2"/>
  <c r="BU691" i="2"/>
  <c r="BU692" i="2"/>
  <c r="BU693" i="2"/>
  <c r="BU694" i="2"/>
  <c r="BU695" i="2"/>
  <c r="BU696" i="2"/>
  <c r="BU697" i="2"/>
  <c r="BU698" i="2"/>
  <c r="BU699" i="2"/>
  <c r="BU700" i="2"/>
  <c r="BU701" i="2"/>
  <c r="BU702" i="2"/>
  <c r="BU703" i="2"/>
  <c r="BU704" i="2"/>
  <c r="BU705" i="2"/>
  <c r="BU706" i="2"/>
  <c r="BU707" i="2"/>
  <c r="BU708" i="2"/>
  <c r="BU709" i="2"/>
  <c r="BU710" i="2"/>
  <c r="BU711" i="2"/>
  <c r="BU712" i="2"/>
  <c r="BU713" i="2"/>
  <c r="BU714" i="2"/>
  <c r="BU715" i="2"/>
  <c r="BU716" i="2"/>
  <c r="BU717" i="2"/>
  <c r="BU718" i="2"/>
  <c r="BU719" i="2"/>
  <c r="BU720" i="2"/>
  <c r="BU721" i="2"/>
  <c r="BU722" i="2"/>
  <c r="BU723" i="2"/>
  <c r="BU724" i="2"/>
  <c r="BU725" i="2"/>
  <c r="BU726" i="2"/>
  <c r="BU727" i="2"/>
  <c r="BU728" i="2"/>
  <c r="BU729" i="2"/>
  <c r="BU730" i="2"/>
  <c r="BU731" i="2"/>
  <c r="BU732" i="2"/>
  <c r="BU733" i="2"/>
  <c r="BU734" i="2"/>
  <c r="BU735" i="2"/>
  <c r="BU736" i="2"/>
  <c r="BU737" i="2"/>
  <c r="BU738" i="2"/>
  <c r="BU739" i="2"/>
  <c r="BU740" i="2"/>
  <c r="BU741" i="2"/>
  <c r="BU742" i="2"/>
  <c r="BU743" i="2"/>
  <c r="BU744" i="2"/>
  <c r="BU745" i="2"/>
  <c r="BU746" i="2"/>
  <c r="BU747" i="2"/>
  <c r="BU748" i="2"/>
  <c r="BU749" i="2"/>
  <c r="BU750" i="2"/>
  <c r="BU751" i="2"/>
  <c r="BU752" i="2"/>
  <c r="BU753" i="2"/>
  <c r="BU754" i="2"/>
  <c r="BU755" i="2"/>
  <c r="BU756" i="2"/>
  <c r="BU757" i="2"/>
  <c r="BU758" i="2"/>
  <c r="BU759" i="2"/>
  <c r="BU760" i="2"/>
  <c r="BU761" i="2"/>
  <c r="BU762" i="2"/>
  <c r="BU763" i="2"/>
  <c r="BU764" i="2"/>
  <c r="BU765" i="2"/>
  <c r="BU766" i="2"/>
  <c r="BU767" i="2"/>
  <c r="BU768" i="2"/>
  <c r="BU769" i="2"/>
  <c r="BU770" i="2"/>
  <c r="BU771" i="2"/>
  <c r="BU772" i="2"/>
  <c r="BU773" i="2"/>
  <c r="BU774" i="2"/>
  <c r="BU775" i="2"/>
  <c r="BU776" i="2"/>
  <c r="BU777" i="2"/>
  <c r="BU778" i="2"/>
  <c r="BU779" i="2"/>
  <c r="BU780" i="2"/>
  <c r="BU781" i="2"/>
  <c r="BU782" i="2"/>
  <c r="BU783" i="2"/>
  <c r="BU784" i="2"/>
  <c r="BU785" i="2"/>
  <c r="BU786" i="2"/>
  <c r="BU787" i="2"/>
  <c r="BU788" i="2"/>
  <c r="BU789" i="2"/>
  <c r="BU790" i="2"/>
  <c r="BU791" i="2"/>
  <c r="BU792" i="2"/>
  <c r="BU793" i="2"/>
  <c r="BU794" i="2"/>
  <c r="BU795" i="2"/>
  <c r="BU796" i="2"/>
  <c r="BU797" i="2"/>
  <c r="BU798" i="2"/>
  <c r="BU799" i="2"/>
  <c r="BU800" i="2"/>
  <c r="BU801" i="2"/>
  <c r="BU802" i="2"/>
  <c r="BU803" i="2"/>
  <c r="BU804" i="2"/>
  <c r="BU805" i="2"/>
  <c r="BU806" i="2"/>
  <c r="BU807" i="2"/>
  <c r="BU808" i="2"/>
  <c r="BU809" i="2"/>
  <c r="BU810" i="2"/>
  <c r="BU811" i="2"/>
  <c r="BU812" i="2"/>
  <c r="BU813" i="2"/>
  <c r="BU814" i="2"/>
  <c r="BU815" i="2"/>
  <c r="BU816" i="2"/>
  <c r="BU817" i="2"/>
  <c r="BU818" i="2"/>
  <c r="BU819" i="2"/>
  <c r="BU820" i="2"/>
  <c r="BU821" i="2"/>
  <c r="BU822" i="2"/>
  <c r="BU823" i="2"/>
  <c r="BU824" i="2"/>
  <c r="BU825" i="2"/>
  <c r="BU826" i="2"/>
  <c r="BU827" i="2"/>
  <c r="BU828" i="2"/>
  <c r="BU829" i="2"/>
  <c r="BU830" i="2"/>
  <c r="BU831" i="2"/>
  <c r="BU832" i="2"/>
  <c r="BU833" i="2"/>
  <c r="BU834" i="2"/>
  <c r="BU835" i="2"/>
  <c r="BU836" i="2"/>
  <c r="BU837" i="2"/>
  <c r="BU838" i="2"/>
  <c r="BU839" i="2"/>
  <c r="BU840" i="2"/>
  <c r="BU841" i="2"/>
  <c r="BU842" i="2"/>
  <c r="BU843" i="2"/>
  <c r="BU844" i="2"/>
  <c r="BU845" i="2"/>
  <c r="BU846" i="2"/>
  <c r="BU847" i="2"/>
  <c r="BU848" i="2"/>
  <c r="BU849" i="2"/>
  <c r="BU850" i="2"/>
  <c r="BU851" i="2"/>
  <c r="BU852" i="2"/>
  <c r="BU853" i="2"/>
  <c r="BU854" i="2"/>
  <c r="BU855" i="2"/>
  <c r="BU856" i="2"/>
  <c r="BU857" i="2"/>
  <c r="BU858" i="2"/>
  <c r="BU859" i="2"/>
  <c r="BU860" i="2"/>
  <c r="BU861" i="2"/>
  <c r="BU862" i="2"/>
  <c r="BU863" i="2"/>
  <c r="BU864" i="2"/>
  <c r="BU865" i="2"/>
  <c r="BU866" i="2"/>
  <c r="BU867" i="2"/>
  <c r="BU868" i="2"/>
  <c r="BU869" i="2"/>
  <c r="BU870" i="2"/>
  <c r="BU871" i="2"/>
  <c r="BU872" i="2"/>
  <c r="BU873" i="2"/>
  <c r="BU874" i="2"/>
  <c r="BU875" i="2"/>
  <c r="BU876" i="2"/>
  <c r="BU877" i="2"/>
  <c r="BU878" i="2"/>
  <c r="BU879" i="2"/>
  <c r="BU880" i="2"/>
  <c r="BU881" i="2"/>
  <c r="BU882" i="2"/>
  <c r="BU883" i="2"/>
  <c r="BU884" i="2"/>
  <c r="BU885" i="2"/>
  <c r="BU886" i="2"/>
  <c r="BU887" i="2"/>
  <c r="BU888" i="2"/>
  <c r="BU889" i="2"/>
  <c r="BU890" i="2"/>
  <c r="BU891" i="2"/>
  <c r="BU892" i="2"/>
  <c r="BU893" i="2"/>
  <c r="BU894" i="2"/>
  <c r="BU895" i="2"/>
  <c r="BU896" i="2"/>
  <c r="BU897" i="2"/>
  <c r="BU898" i="2"/>
  <c r="BU899" i="2"/>
  <c r="BU900" i="2"/>
  <c r="BU901" i="2"/>
  <c r="BU902" i="2"/>
  <c r="BU903" i="2"/>
  <c r="BU904" i="2"/>
  <c r="BU905" i="2"/>
  <c r="BU906" i="2"/>
  <c r="BU907" i="2"/>
  <c r="BU908" i="2"/>
  <c r="BU909" i="2"/>
  <c r="BU910" i="2"/>
  <c r="BU911" i="2"/>
  <c r="BU912" i="2"/>
  <c r="BU913" i="2"/>
  <c r="BU914" i="2"/>
  <c r="BU915" i="2"/>
  <c r="BU916" i="2"/>
  <c r="BU917" i="2"/>
  <c r="BU918" i="2"/>
  <c r="BU919" i="2"/>
  <c r="BU920" i="2"/>
  <c r="BU921" i="2"/>
  <c r="BU922" i="2"/>
  <c r="BU923" i="2"/>
  <c r="BU924" i="2"/>
  <c r="BU925" i="2"/>
  <c r="BU926" i="2"/>
  <c r="BU927" i="2"/>
  <c r="BU928" i="2"/>
  <c r="BU929" i="2"/>
  <c r="BU930" i="2"/>
  <c r="BU931" i="2"/>
  <c r="BU932" i="2"/>
  <c r="BU933" i="2"/>
  <c r="BU934" i="2"/>
  <c r="BU935" i="2"/>
  <c r="BU936" i="2"/>
  <c r="BU937" i="2"/>
  <c r="BU938" i="2"/>
  <c r="BU939" i="2"/>
  <c r="BU940" i="2"/>
  <c r="BU941" i="2"/>
  <c r="BU942" i="2"/>
  <c r="BU943" i="2"/>
  <c r="BU944" i="2"/>
  <c r="BU945" i="2"/>
  <c r="BU946" i="2"/>
  <c r="BU947" i="2"/>
  <c r="BU948" i="2"/>
  <c r="BU949" i="2"/>
  <c r="BU950" i="2"/>
  <c r="BU951" i="2"/>
  <c r="BU952" i="2"/>
  <c r="BU953" i="2"/>
  <c r="BU954" i="2"/>
  <c r="BU955" i="2"/>
  <c r="BU956" i="2"/>
  <c r="BU957" i="2"/>
  <c r="BU958" i="2"/>
  <c r="BU959" i="2"/>
  <c r="BU960" i="2"/>
  <c r="BU961" i="2"/>
  <c r="BU962" i="2"/>
  <c r="BU963" i="2"/>
  <c r="BU964" i="2"/>
  <c r="BU965" i="2"/>
  <c r="BU966" i="2"/>
  <c r="BU967" i="2"/>
  <c r="BU968" i="2"/>
  <c r="BU969" i="2"/>
  <c r="BU970" i="2"/>
  <c r="BU971" i="2"/>
  <c r="BU972" i="2"/>
  <c r="BU973" i="2"/>
  <c r="BU974" i="2"/>
  <c r="BU975" i="2"/>
  <c r="BU976" i="2"/>
  <c r="BU977" i="2"/>
  <c r="BU978" i="2"/>
  <c r="BU979" i="2"/>
  <c r="BU980" i="2"/>
  <c r="BU981" i="2"/>
  <c r="BU982" i="2"/>
  <c r="BU983" i="2"/>
  <c r="BU984" i="2"/>
  <c r="BU985" i="2"/>
  <c r="BU986" i="2"/>
  <c r="BU987" i="2"/>
  <c r="BU988" i="2"/>
  <c r="BU989" i="2"/>
  <c r="BU990" i="2"/>
  <c r="BU991" i="2"/>
  <c r="BU992" i="2"/>
  <c r="BU993" i="2"/>
  <c r="BU994" i="2"/>
  <c r="BU995" i="2"/>
  <c r="BU996" i="2"/>
  <c r="BU997" i="2"/>
  <c r="BU998" i="2"/>
  <c r="BU999" i="2"/>
  <c r="BU1000" i="2"/>
  <c r="BU1001" i="2"/>
  <c r="BU1002" i="2"/>
  <c r="BU1003" i="2"/>
  <c r="BU1004" i="2"/>
  <c r="BU1005" i="2"/>
  <c r="BU1006" i="2"/>
  <c r="BU1007" i="2"/>
  <c r="BU1008" i="2"/>
  <c r="BU1009" i="2"/>
  <c r="BU1010" i="2"/>
  <c r="BU1011" i="2"/>
  <c r="BU1012" i="2"/>
  <c r="BU1013" i="2"/>
  <c r="BU1014" i="2"/>
  <c r="BU1015" i="2"/>
  <c r="BU1016" i="2"/>
  <c r="BU1017" i="2"/>
  <c r="BU1018" i="2"/>
  <c r="BU1019" i="2"/>
  <c r="BU1020" i="2"/>
  <c r="BU1021" i="2"/>
  <c r="BU1022" i="2"/>
  <c r="BU1023" i="2"/>
  <c r="BU1024" i="2"/>
  <c r="BU1025" i="2"/>
  <c r="BU1026" i="2"/>
  <c r="BU1027" i="2"/>
  <c r="BU1028" i="2"/>
  <c r="BU1029" i="2"/>
  <c r="BU1030" i="2"/>
  <c r="BU1031" i="2"/>
  <c r="BU1032" i="2"/>
  <c r="BU1033" i="2"/>
  <c r="BU1034" i="2"/>
  <c r="BU1035" i="2"/>
  <c r="BU1036" i="2"/>
  <c r="BU1037" i="2"/>
  <c r="BU1038" i="2"/>
  <c r="BU1039" i="2"/>
  <c r="BU1040" i="2"/>
  <c r="BU1041" i="2"/>
  <c r="BU1042" i="2"/>
  <c r="BU1043" i="2"/>
  <c r="BU1044" i="2"/>
  <c r="BU1045" i="2"/>
  <c r="BU1046" i="2"/>
  <c r="BU1047" i="2"/>
  <c r="BU1048" i="2"/>
  <c r="BU1049" i="2"/>
  <c r="BU1050" i="2"/>
  <c r="BU1051" i="2"/>
  <c r="BU1052" i="2"/>
  <c r="BU1053" i="2"/>
  <c r="BU1054" i="2"/>
  <c r="BU1055" i="2"/>
  <c r="BU1056" i="2"/>
  <c r="BU1057" i="2"/>
  <c r="BU1058" i="2"/>
  <c r="BU1059" i="2"/>
  <c r="BU1060" i="2"/>
  <c r="BU1061" i="2"/>
  <c r="BU1062" i="2"/>
  <c r="BU1063" i="2"/>
  <c r="BU1064" i="2"/>
  <c r="BU1065" i="2"/>
  <c r="BU1066" i="2"/>
  <c r="BU1067" i="2"/>
  <c r="BU1068" i="2"/>
  <c r="BU1069" i="2"/>
  <c r="BU1070" i="2"/>
  <c r="BU1071" i="2"/>
  <c r="BU1072" i="2"/>
  <c r="BU1073" i="2"/>
  <c r="BU1074" i="2"/>
  <c r="BU1075" i="2"/>
  <c r="BU1076" i="2"/>
  <c r="BU1077" i="2"/>
  <c r="BU1078" i="2"/>
  <c r="BU1079" i="2"/>
  <c r="BU1080" i="2"/>
  <c r="BU1081" i="2"/>
  <c r="BU1082" i="2"/>
  <c r="BU1083" i="2"/>
  <c r="BU1084" i="2"/>
  <c r="BU1085" i="2"/>
  <c r="BU1086" i="2"/>
  <c r="BU1087" i="2"/>
  <c r="BU1088" i="2"/>
  <c r="BU1089" i="2"/>
  <c r="BU1090" i="2"/>
  <c r="BU1091" i="2"/>
  <c r="BU1092" i="2"/>
  <c r="BU1093" i="2"/>
  <c r="BU1094" i="2"/>
  <c r="BU1095" i="2"/>
  <c r="BU1096" i="2"/>
  <c r="BU1097" i="2"/>
  <c r="BU1098" i="2"/>
  <c r="BU1099" i="2"/>
  <c r="BU1100" i="2"/>
  <c r="BU1101" i="2"/>
  <c r="BU1102" i="2"/>
  <c r="BU1103" i="2"/>
  <c r="BU1104" i="2"/>
  <c r="BU1105" i="2"/>
  <c r="BU1106" i="2"/>
  <c r="BU1107" i="2"/>
  <c r="BU1108" i="2"/>
  <c r="BU1109" i="2"/>
  <c r="BU1110" i="2"/>
  <c r="BU1111" i="2"/>
  <c r="BU1112" i="2"/>
  <c r="BU1113" i="2"/>
  <c r="BU1114" i="2"/>
  <c r="BU1115" i="2"/>
  <c r="BU1116" i="2"/>
  <c r="BU1117" i="2"/>
  <c r="BU1118" i="2"/>
  <c r="BU1119" i="2"/>
  <c r="BU1120" i="2"/>
  <c r="BU1121" i="2"/>
  <c r="BU1122" i="2"/>
  <c r="BU1123" i="2"/>
  <c r="BU1124" i="2"/>
  <c r="BU1125" i="2"/>
  <c r="BU1126" i="2"/>
  <c r="BU1127" i="2"/>
  <c r="BU1128" i="2"/>
  <c r="BU1129" i="2"/>
  <c r="BU1130" i="2"/>
  <c r="BU1131" i="2"/>
  <c r="BU1132" i="2"/>
  <c r="BU1133" i="2"/>
  <c r="BU1134" i="2"/>
  <c r="BU1135" i="2"/>
  <c r="BU1136" i="2"/>
  <c r="BU1137" i="2"/>
  <c r="BU1138" i="2"/>
  <c r="BU1139" i="2"/>
  <c r="BU1140" i="2"/>
  <c r="BU1141" i="2"/>
  <c r="BU1142" i="2"/>
  <c r="BU1143" i="2"/>
  <c r="BU1144" i="2"/>
  <c r="BU1145" i="2"/>
  <c r="BU1146" i="2"/>
  <c r="BU1147" i="2"/>
  <c r="BU1148" i="2"/>
  <c r="BU1149" i="2"/>
  <c r="BU1150" i="2"/>
  <c r="BU1151" i="2"/>
  <c r="BU1152" i="2"/>
  <c r="BU1153" i="2"/>
  <c r="BU1154" i="2"/>
  <c r="BU1155" i="2"/>
  <c r="BU1156" i="2"/>
  <c r="BU1157" i="2"/>
  <c r="BU1158" i="2"/>
  <c r="BU1159" i="2"/>
  <c r="BU1160" i="2"/>
  <c r="BU1161" i="2"/>
  <c r="BU1162" i="2"/>
  <c r="BU1163" i="2"/>
  <c r="BU1164" i="2"/>
  <c r="BU1165" i="2"/>
  <c r="BU1166" i="2"/>
  <c r="BU1167" i="2"/>
  <c r="BU1168" i="2"/>
  <c r="BU1169" i="2"/>
  <c r="BU1170" i="2"/>
  <c r="BU1171" i="2"/>
  <c r="BU1172" i="2"/>
  <c r="BU1173" i="2"/>
  <c r="BU1174" i="2"/>
  <c r="BU1175" i="2"/>
  <c r="BU1176" i="2"/>
  <c r="BU1177" i="2"/>
  <c r="BU1178" i="2"/>
  <c r="BU1179" i="2"/>
  <c r="BU1180" i="2"/>
  <c r="BU1181" i="2"/>
  <c r="BU1182" i="2"/>
  <c r="BU1183" i="2"/>
  <c r="BU1184" i="2"/>
  <c r="BU1185" i="2"/>
  <c r="BU1186" i="2"/>
  <c r="BU1187" i="2"/>
  <c r="BU1188" i="2"/>
  <c r="BU1189" i="2"/>
  <c r="BU1190" i="2"/>
  <c r="BU1191" i="2"/>
  <c r="BU1192" i="2"/>
  <c r="BU1193" i="2"/>
  <c r="BU1194" i="2"/>
  <c r="BU1195" i="2"/>
  <c r="BU1196" i="2"/>
  <c r="BU1197" i="2"/>
  <c r="BU1198" i="2"/>
  <c r="BU1199" i="2"/>
  <c r="BU1200" i="2"/>
  <c r="BU1201" i="2"/>
  <c r="BU1202" i="2"/>
  <c r="BU1203" i="2"/>
  <c r="BU1204" i="2"/>
  <c r="BU1205" i="2"/>
  <c r="BU1206" i="2"/>
  <c r="BU1207" i="2"/>
  <c r="BU1208" i="2"/>
  <c r="BU1209" i="2"/>
  <c r="BU1210" i="2"/>
  <c r="BU1211" i="2"/>
  <c r="BU1212" i="2"/>
  <c r="BU1213" i="2"/>
  <c r="BU1214" i="2"/>
  <c r="BU1215" i="2"/>
  <c r="BU1216" i="2"/>
  <c r="BU1217" i="2"/>
  <c r="BU1218" i="2"/>
  <c r="BU1219" i="2"/>
  <c r="BU1220" i="2"/>
  <c r="BU1221" i="2"/>
  <c r="BU1222" i="2"/>
  <c r="BU1223" i="2"/>
  <c r="BU1224" i="2"/>
  <c r="BU1225" i="2"/>
  <c r="BU1226" i="2"/>
  <c r="BU1227" i="2"/>
  <c r="BU1228" i="2"/>
  <c r="BU1229" i="2"/>
  <c r="BU1230" i="2"/>
  <c r="BU1231" i="2"/>
  <c r="BU1232" i="2"/>
  <c r="BU1233" i="2"/>
  <c r="BU1234" i="2"/>
  <c r="BU1235" i="2"/>
  <c r="BU1236" i="2"/>
  <c r="BU1237" i="2"/>
  <c r="BU1238" i="2"/>
  <c r="BU1239" i="2"/>
  <c r="BU1240" i="2"/>
  <c r="BU1241" i="2"/>
  <c r="BU1242" i="2"/>
  <c r="BU1243" i="2"/>
  <c r="BU1244" i="2"/>
  <c r="BU1245" i="2"/>
  <c r="BU1246" i="2"/>
  <c r="BU1247" i="2"/>
  <c r="BU1248" i="2"/>
  <c r="BU1249" i="2"/>
  <c r="BU1250" i="2"/>
  <c r="BU1251" i="2"/>
  <c r="BU1252" i="2"/>
  <c r="BU1253" i="2"/>
  <c r="BU1254" i="2"/>
  <c r="BU1255" i="2"/>
  <c r="BU1256" i="2"/>
  <c r="BU1257" i="2"/>
  <c r="BU1258" i="2"/>
  <c r="BU1259" i="2"/>
  <c r="BU1260" i="2"/>
  <c r="BU1261" i="2"/>
  <c r="BU1262" i="2"/>
  <c r="BU1263" i="2"/>
  <c r="BU1264" i="2"/>
  <c r="BU1265" i="2"/>
  <c r="BU1266" i="2"/>
  <c r="BU1267" i="2"/>
  <c r="BU1268" i="2"/>
  <c r="BU1269" i="2"/>
  <c r="BU1270" i="2"/>
  <c r="BU1271" i="2"/>
  <c r="BU1272" i="2"/>
  <c r="BU1273" i="2"/>
  <c r="BU1274" i="2"/>
  <c r="BU1275" i="2"/>
  <c r="BU1276" i="2"/>
  <c r="BU1277" i="2"/>
  <c r="BU1278" i="2"/>
  <c r="BU1279" i="2"/>
  <c r="BU1280" i="2"/>
  <c r="BU1281" i="2"/>
  <c r="BU1282" i="2"/>
  <c r="BU1283" i="2"/>
  <c r="BU1284" i="2"/>
  <c r="BU1285" i="2"/>
  <c r="BU1286" i="2"/>
  <c r="BU1287" i="2"/>
  <c r="BU1288" i="2"/>
  <c r="BU1289" i="2"/>
  <c r="BU1290" i="2"/>
  <c r="BU1291" i="2"/>
  <c r="BU1292" i="2"/>
  <c r="BU1293" i="2"/>
  <c r="BU1294" i="2"/>
  <c r="BU1295" i="2"/>
  <c r="BU1296" i="2"/>
  <c r="BU1297" i="2"/>
  <c r="BU1298" i="2"/>
  <c r="BU1299" i="2"/>
  <c r="BU1300" i="2"/>
  <c r="BU1301" i="2"/>
  <c r="BU1302" i="2"/>
  <c r="BU1303" i="2"/>
  <c r="BU1304" i="2"/>
  <c r="BU1305" i="2"/>
  <c r="BU1306" i="2"/>
  <c r="BU1307" i="2"/>
  <c r="BU1308" i="2"/>
  <c r="BU1309" i="2"/>
  <c r="BU1310" i="2"/>
  <c r="BU1311" i="2"/>
  <c r="BU1312" i="2"/>
  <c r="BU1313" i="2"/>
  <c r="BU1314" i="2"/>
  <c r="BU1315" i="2"/>
  <c r="BU1316" i="2"/>
  <c r="BU1317" i="2"/>
  <c r="BU1318" i="2"/>
  <c r="BU1319" i="2"/>
  <c r="BU1320" i="2"/>
  <c r="BU1321" i="2"/>
  <c r="BU1322" i="2"/>
  <c r="BU1323" i="2"/>
  <c r="BU1324" i="2"/>
  <c r="BU1325" i="2"/>
  <c r="BU1326" i="2"/>
  <c r="BU1327" i="2"/>
  <c r="BU1328" i="2"/>
  <c r="BU1329" i="2"/>
  <c r="BU1330" i="2"/>
  <c r="BU1331" i="2"/>
  <c r="BU1332" i="2"/>
  <c r="BU1333" i="2"/>
  <c r="BU1334" i="2"/>
  <c r="BU1335" i="2"/>
  <c r="BU1336" i="2"/>
  <c r="BU1337" i="2"/>
  <c r="BU1338" i="2"/>
  <c r="BU1339" i="2"/>
  <c r="BU1340" i="2"/>
  <c r="BU1341" i="2"/>
  <c r="BU1342" i="2"/>
  <c r="BU1343" i="2"/>
  <c r="BU1344" i="2"/>
  <c r="BU1345" i="2"/>
  <c r="BU1346" i="2"/>
  <c r="BU1347" i="2"/>
  <c r="BU1348" i="2"/>
  <c r="BU1349" i="2"/>
  <c r="BU1350" i="2"/>
  <c r="BU1351" i="2"/>
  <c r="BU1352" i="2"/>
  <c r="BU1353" i="2"/>
  <c r="BU1354" i="2"/>
  <c r="BU1355" i="2"/>
  <c r="BU1356" i="2"/>
  <c r="BU1357" i="2"/>
  <c r="BU1358" i="2"/>
  <c r="BU1359" i="2"/>
  <c r="BU1360" i="2"/>
  <c r="BU1361" i="2"/>
  <c r="BU1362" i="2"/>
  <c r="BU1363" i="2"/>
  <c r="BU1364" i="2"/>
  <c r="BU1365" i="2"/>
  <c r="BU1366" i="2"/>
  <c r="BU1367" i="2"/>
  <c r="BU1368" i="2"/>
  <c r="BU1369" i="2"/>
  <c r="BU1370" i="2"/>
  <c r="BU1371" i="2"/>
  <c r="BU1372" i="2"/>
  <c r="BU1373" i="2"/>
  <c r="BU1374" i="2"/>
  <c r="BU1375" i="2"/>
  <c r="BU1376" i="2"/>
  <c r="BU1377" i="2"/>
  <c r="BU1378" i="2"/>
  <c r="BU1379" i="2"/>
  <c r="BU1380" i="2"/>
  <c r="BU1381" i="2"/>
  <c r="BU1382" i="2"/>
  <c r="BU1383" i="2"/>
  <c r="BU1384" i="2"/>
  <c r="BU1385" i="2"/>
  <c r="BU1386" i="2"/>
  <c r="BU1387" i="2"/>
  <c r="BU1388" i="2"/>
  <c r="BU1389" i="2"/>
  <c r="BU1390" i="2"/>
  <c r="BU1391" i="2"/>
  <c r="BU1392" i="2"/>
  <c r="BU1393" i="2"/>
  <c r="BU1394" i="2"/>
  <c r="BU1395" i="2"/>
  <c r="BU1396" i="2"/>
  <c r="BU1397" i="2"/>
  <c r="BU1398" i="2"/>
  <c r="BU1399" i="2"/>
  <c r="BU1400" i="2"/>
  <c r="BU1401" i="2"/>
  <c r="BU1402" i="2"/>
  <c r="BU1403" i="2"/>
  <c r="BU1404" i="2"/>
  <c r="BU1405" i="2"/>
  <c r="BU1406" i="2"/>
  <c r="BU1407" i="2"/>
  <c r="BU1408" i="2"/>
  <c r="BU1409" i="2"/>
  <c r="BU1410" i="2"/>
  <c r="BU1411" i="2"/>
  <c r="BU1412" i="2"/>
  <c r="BU1413" i="2"/>
  <c r="BU1414" i="2"/>
  <c r="BU1415" i="2"/>
  <c r="BU1416" i="2"/>
  <c r="BU1417" i="2"/>
  <c r="BU1418" i="2"/>
  <c r="BU1419" i="2"/>
  <c r="BU1420" i="2"/>
  <c r="BU1421" i="2"/>
  <c r="BU1422" i="2"/>
  <c r="BU1423" i="2"/>
  <c r="BU1424" i="2"/>
  <c r="BU1425" i="2"/>
  <c r="BU1426" i="2"/>
  <c r="BU1427" i="2"/>
  <c r="BU1428" i="2"/>
  <c r="BU1429" i="2"/>
  <c r="BU1430" i="2"/>
  <c r="BU1431" i="2"/>
  <c r="BU1432" i="2"/>
  <c r="BU1433" i="2"/>
  <c r="BU1434" i="2"/>
  <c r="BU1435" i="2"/>
  <c r="BU1436" i="2"/>
  <c r="BU1437" i="2"/>
  <c r="BU1438" i="2"/>
  <c r="BU1439" i="2"/>
  <c r="BU1440" i="2"/>
  <c r="BU1441" i="2"/>
  <c r="BU1442" i="2"/>
  <c r="BU1443" i="2"/>
  <c r="BU1444" i="2"/>
  <c r="BU1445" i="2"/>
  <c r="BU1446" i="2"/>
  <c r="BU1447" i="2"/>
  <c r="BU1448" i="2"/>
  <c r="BU1449" i="2"/>
  <c r="BU1450" i="2"/>
  <c r="BU1451" i="2"/>
  <c r="BU1452" i="2"/>
  <c r="BU1453" i="2"/>
  <c r="BU1454" i="2"/>
  <c r="BU1455" i="2"/>
  <c r="BU1456" i="2"/>
  <c r="BU1457" i="2"/>
  <c r="BU1458" i="2"/>
  <c r="BU1459" i="2"/>
  <c r="BU1460" i="2"/>
  <c r="BU1461" i="2"/>
  <c r="BU1462" i="2"/>
  <c r="BU1463" i="2"/>
  <c r="BU1464" i="2"/>
  <c r="BU1465" i="2"/>
  <c r="BU1466" i="2"/>
  <c r="BU1467" i="2"/>
  <c r="BU1468" i="2"/>
  <c r="BU1469" i="2"/>
  <c r="BU1470" i="2"/>
  <c r="BU1471" i="2"/>
  <c r="BU1472" i="2"/>
  <c r="BU1473" i="2"/>
  <c r="BU1474" i="2"/>
  <c r="BU1475" i="2"/>
  <c r="BU1476" i="2"/>
  <c r="BU1477" i="2"/>
  <c r="BU1478" i="2"/>
  <c r="BU1479" i="2"/>
  <c r="BU1480" i="2"/>
  <c r="BU1481" i="2"/>
  <c r="BU1482" i="2"/>
  <c r="BU1483" i="2"/>
  <c r="BU1484" i="2"/>
  <c r="BU1485" i="2"/>
  <c r="BU1486" i="2"/>
  <c r="BU1487" i="2"/>
  <c r="BU1488" i="2"/>
  <c r="BU1489" i="2"/>
  <c r="BU1490" i="2"/>
  <c r="BU1491" i="2"/>
  <c r="BU1492" i="2"/>
  <c r="BU1493" i="2"/>
  <c r="BU1494" i="2"/>
  <c r="BU1495" i="2"/>
  <c r="BU1496" i="2"/>
  <c r="BU1497" i="2"/>
  <c r="BU1498" i="2"/>
  <c r="BU1499" i="2"/>
  <c r="BU1500" i="2"/>
  <c r="BU1501" i="2"/>
  <c r="BU1502" i="2"/>
  <c r="BU1503" i="2"/>
  <c r="BU1504" i="2"/>
  <c r="BU1505" i="2"/>
  <c r="BU1506" i="2"/>
  <c r="BU1507" i="2"/>
  <c r="BU1508" i="2"/>
  <c r="BU1509" i="2"/>
  <c r="BU1510" i="2"/>
  <c r="BU1511" i="2"/>
  <c r="BU1512" i="2"/>
  <c r="BU1513" i="2"/>
  <c r="BU1514" i="2"/>
  <c r="BU1515" i="2"/>
  <c r="BU1516" i="2"/>
  <c r="BU1517" i="2"/>
  <c r="BU1518" i="2"/>
  <c r="BU1519" i="2"/>
  <c r="BU1520" i="2"/>
  <c r="BU1521" i="2"/>
  <c r="BU1522" i="2"/>
  <c r="BU1523" i="2"/>
  <c r="BU1524" i="2"/>
  <c r="BU1525" i="2"/>
  <c r="BU1526" i="2"/>
  <c r="BU1527" i="2"/>
  <c r="BU1528" i="2"/>
  <c r="BU1529" i="2"/>
  <c r="BU1530" i="2"/>
  <c r="BU1531" i="2"/>
  <c r="BU1532" i="2"/>
  <c r="BU1533" i="2"/>
  <c r="BU1534" i="2"/>
  <c r="BU1535" i="2"/>
  <c r="BU1536" i="2"/>
  <c r="BU1537" i="2"/>
  <c r="BU1538" i="2"/>
  <c r="BU1539" i="2"/>
  <c r="BU1540" i="2"/>
  <c r="BU1541" i="2"/>
  <c r="BU1542" i="2"/>
  <c r="BU1543" i="2"/>
  <c r="BU1544" i="2"/>
  <c r="BU1545" i="2"/>
  <c r="BU1546" i="2"/>
  <c r="BU1547" i="2"/>
  <c r="BU1548" i="2"/>
  <c r="BU1549" i="2"/>
  <c r="BU1550" i="2"/>
  <c r="BU1551" i="2"/>
  <c r="BU1552" i="2"/>
  <c r="BU1553" i="2"/>
  <c r="BU1554" i="2"/>
  <c r="BU1555" i="2"/>
  <c r="BU1556" i="2"/>
  <c r="BU1557" i="2"/>
  <c r="BU1558" i="2"/>
  <c r="BU1559" i="2"/>
  <c r="BU1560" i="2"/>
  <c r="BU1561" i="2"/>
  <c r="BU1562" i="2"/>
  <c r="BU1563" i="2"/>
  <c r="BU1564" i="2"/>
  <c r="BU1565" i="2"/>
  <c r="BU1566" i="2"/>
  <c r="BU1567" i="2"/>
  <c r="BU1568" i="2"/>
  <c r="BU1569" i="2"/>
  <c r="BU1570" i="2"/>
  <c r="BU1571" i="2"/>
  <c r="BU1572" i="2"/>
  <c r="BU1573" i="2"/>
  <c r="BU1574" i="2"/>
  <c r="BU1575" i="2"/>
  <c r="BU1576" i="2"/>
  <c r="BU1577" i="2"/>
  <c r="BU1578" i="2"/>
  <c r="BU1579" i="2"/>
  <c r="BU1580" i="2"/>
  <c r="BU1581" i="2"/>
  <c r="BU1582" i="2"/>
  <c r="BU1583" i="2"/>
  <c r="BU1584" i="2"/>
  <c r="BU1585" i="2"/>
  <c r="BU1586" i="2"/>
  <c r="BU1587" i="2"/>
  <c r="BU1588" i="2"/>
  <c r="BU1589" i="2"/>
  <c r="BU1590" i="2"/>
  <c r="BU1591" i="2"/>
  <c r="BU1592" i="2"/>
  <c r="BU1593" i="2"/>
  <c r="BU1594" i="2"/>
  <c r="BU1595" i="2"/>
  <c r="BU1596" i="2"/>
  <c r="BU1597" i="2"/>
  <c r="BU1598" i="2"/>
  <c r="BU1599" i="2"/>
  <c r="BU1600" i="2"/>
  <c r="BU1601" i="2"/>
  <c r="BU1602" i="2"/>
  <c r="BU1603" i="2"/>
  <c r="BU1604" i="2"/>
  <c r="BU1605" i="2"/>
  <c r="BU1606" i="2"/>
  <c r="BU1607" i="2"/>
  <c r="BU1608" i="2"/>
  <c r="BU1609" i="2"/>
  <c r="BU1610" i="2"/>
  <c r="BU1611" i="2"/>
  <c r="BU1612" i="2"/>
  <c r="BU1613" i="2"/>
  <c r="BU1614" i="2"/>
  <c r="BU1615" i="2"/>
  <c r="BU1616" i="2"/>
  <c r="BU1617" i="2"/>
  <c r="BU1618" i="2"/>
  <c r="BU1619" i="2"/>
  <c r="BU1620" i="2"/>
  <c r="BU1621" i="2"/>
  <c r="BU1622" i="2"/>
  <c r="BU1623" i="2"/>
  <c r="BU1624" i="2"/>
  <c r="BU1625" i="2"/>
  <c r="BU1626" i="2"/>
  <c r="BU1627" i="2"/>
  <c r="BU1628" i="2"/>
  <c r="BU1629" i="2"/>
  <c r="BU1630" i="2"/>
  <c r="BU1631" i="2"/>
  <c r="BU1632" i="2"/>
  <c r="BU1633" i="2"/>
  <c r="BU1634" i="2"/>
  <c r="BU1635" i="2"/>
  <c r="BU1636" i="2"/>
  <c r="BU1637" i="2"/>
  <c r="BU1638" i="2"/>
  <c r="BU1639" i="2"/>
  <c r="BU1640" i="2"/>
  <c r="BU1641" i="2"/>
  <c r="BU1642" i="2"/>
  <c r="BU1643" i="2"/>
  <c r="BU1644" i="2"/>
  <c r="BU1645" i="2"/>
  <c r="BU1646" i="2"/>
  <c r="BU1647" i="2"/>
  <c r="BU1648" i="2"/>
  <c r="BU1649" i="2"/>
  <c r="BU1650" i="2"/>
  <c r="BU1651" i="2"/>
  <c r="BU1652" i="2"/>
  <c r="BU1653" i="2"/>
  <c r="BU1654" i="2"/>
  <c r="BU1655" i="2"/>
  <c r="BU1656" i="2"/>
  <c r="BU1657" i="2"/>
  <c r="BU1658" i="2"/>
  <c r="BU1659" i="2"/>
  <c r="BU1660" i="2"/>
  <c r="BU1661" i="2"/>
  <c r="BU1662" i="2"/>
  <c r="BU1663" i="2"/>
  <c r="BU1664" i="2"/>
  <c r="BU1665" i="2"/>
  <c r="BU1666" i="2"/>
  <c r="BU1667" i="2"/>
  <c r="BU1668" i="2"/>
  <c r="BU1669" i="2"/>
  <c r="BU1670" i="2"/>
  <c r="BU1671" i="2"/>
  <c r="BU1672" i="2"/>
  <c r="BU1673" i="2"/>
  <c r="BU1674" i="2"/>
  <c r="BU1675" i="2"/>
  <c r="BU1676" i="2"/>
  <c r="BU1677" i="2"/>
  <c r="BU1678" i="2"/>
  <c r="BU1679" i="2"/>
  <c r="BU1680" i="2"/>
  <c r="BU1681" i="2"/>
  <c r="BU1682" i="2"/>
  <c r="BU1683" i="2"/>
  <c r="BU1684" i="2"/>
  <c r="BU1685" i="2"/>
  <c r="BU1686" i="2"/>
  <c r="BU1687" i="2"/>
  <c r="BU1688" i="2"/>
  <c r="BU1689" i="2"/>
  <c r="BU1690" i="2"/>
  <c r="BU1691" i="2"/>
  <c r="BU1692" i="2"/>
  <c r="BU1693" i="2"/>
  <c r="BU1694" i="2"/>
  <c r="BU1695" i="2"/>
  <c r="BU1696" i="2"/>
  <c r="BU1697" i="2"/>
  <c r="BU1698" i="2"/>
  <c r="BU1699" i="2"/>
  <c r="BU1700" i="2"/>
  <c r="BU1701" i="2"/>
  <c r="BU1702" i="2"/>
  <c r="BU1703" i="2"/>
  <c r="BU1704" i="2"/>
  <c r="BU1705" i="2"/>
  <c r="BU1706" i="2"/>
  <c r="BU1707" i="2"/>
  <c r="BU1708" i="2"/>
  <c r="BU1709" i="2"/>
  <c r="BU1710" i="2"/>
  <c r="BU1711" i="2"/>
  <c r="BU1712" i="2"/>
  <c r="BU1713" i="2"/>
  <c r="BU1714" i="2"/>
  <c r="BU1715" i="2"/>
  <c r="BU1716" i="2"/>
  <c r="BU1717" i="2"/>
  <c r="BU1718" i="2"/>
  <c r="BU1719" i="2"/>
  <c r="BU1720" i="2"/>
  <c r="BU1721" i="2"/>
  <c r="BU1722" i="2"/>
  <c r="BU1723" i="2"/>
  <c r="BU1724" i="2"/>
  <c r="BU1725" i="2"/>
  <c r="BU1726" i="2"/>
  <c r="BU1727" i="2"/>
  <c r="BU1728" i="2"/>
  <c r="BU1729" i="2"/>
  <c r="BU1730" i="2"/>
  <c r="BU1731" i="2"/>
  <c r="BU1732" i="2"/>
  <c r="BU1733" i="2"/>
  <c r="BU1734" i="2"/>
  <c r="BU1735" i="2"/>
  <c r="BU1736" i="2"/>
  <c r="BU1737" i="2"/>
  <c r="BU1738" i="2"/>
  <c r="BU1739" i="2"/>
  <c r="BU1740" i="2"/>
  <c r="BU1741" i="2"/>
  <c r="BU1742" i="2"/>
  <c r="BU1743" i="2"/>
  <c r="BU1744" i="2"/>
  <c r="BU1745" i="2"/>
  <c r="BU1746" i="2"/>
  <c r="BU1747" i="2"/>
  <c r="BU1748" i="2"/>
  <c r="BU1749" i="2"/>
  <c r="BU1750" i="2"/>
  <c r="BU1751" i="2"/>
  <c r="BU1752" i="2"/>
  <c r="BU1753" i="2"/>
  <c r="BU1754" i="2"/>
  <c r="BU1755" i="2"/>
  <c r="BU1756" i="2"/>
  <c r="BU1757" i="2"/>
  <c r="BU1758" i="2"/>
  <c r="BU1759" i="2"/>
  <c r="BU1760" i="2"/>
  <c r="BU1761" i="2"/>
  <c r="BU1762" i="2"/>
  <c r="BU1763" i="2"/>
  <c r="BU1764" i="2"/>
  <c r="BU1765" i="2"/>
  <c r="BU1766" i="2"/>
  <c r="BU1767" i="2"/>
  <c r="BU1768" i="2"/>
  <c r="BU1769" i="2"/>
  <c r="BU1770" i="2"/>
  <c r="BU1771" i="2"/>
  <c r="BU1772" i="2"/>
  <c r="BU1773" i="2"/>
  <c r="BU1774" i="2"/>
  <c r="BU1775" i="2"/>
  <c r="BU1776" i="2"/>
  <c r="BU1777" i="2"/>
  <c r="BU1778" i="2"/>
  <c r="BU1779" i="2"/>
  <c r="BU1780" i="2"/>
  <c r="BU1781" i="2"/>
  <c r="BU1782" i="2"/>
  <c r="BU1783" i="2"/>
  <c r="BU1784" i="2"/>
  <c r="BU1785" i="2"/>
  <c r="BU1786" i="2"/>
  <c r="BU1787" i="2"/>
  <c r="BU1788" i="2"/>
  <c r="BU1789" i="2"/>
  <c r="BU1790" i="2"/>
  <c r="BU1791" i="2"/>
  <c r="BU1792" i="2"/>
  <c r="BU1793" i="2"/>
  <c r="BU1794" i="2"/>
  <c r="BU1795" i="2"/>
  <c r="BU1796" i="2"/>
  <c r="BU1797" i="2"/>
  <c r="BU1798" i="2"/>
  <c r="BU1799" i="2"/>
  <c r="BU1800" i="2"/>
  <c r="BU1801" i="2"/>
  <c r="BU1802" i="2"/>
  <c r="BU1803" i="2"/>
  <c r="BU1804" i="2"/>
  <c r="BU1805" i="2"/>
  <c r="BU1806" i="2"/>
  <c r="BU1807" i="2"/>
  <c r="BU1808" i="2"/>
  <c r="BU1809" i="2"/>
  <c r="BU1810" i="2"/>
  <c r="BU1811" i="2"/>
  <c r="BU1812" i="2"/>
  <c r="BU1813" i="2"/>
  <c r="BU1814" i="2"/>
  <c r="BU1815" i="2"/>
  <c r="BU1816" i="2"/>
  <c r="BU1817" i="2"/>
  <c r="BU1818" i="2"/>
  <c r="BU1819" i="2"/>
  <c r="BU1820" i="2"/>
  <c r="BU1821" i="2"/>
  <c r="BU1822" i="2"/>
  <c r="BU1823" i="2"/>
  <c r="BU1824" i="2"/>
  <c r="BU1825" i="2"/>
  <c r="BU1826" i="2"/>
  <c r="BU1827" i="2"/>
  <c r="BU1828" i="2"/>
  <c r="BU1829" i="2"/>
  <c r="BU1830" i="2"/>
  <c r="BU1831" i="2"/>
  <c r="BU1832" i="2"/>
  <c r="BU1833" i="2"/>
  <c r="BU1834" i="2"/>
  <c r="BU1835" i="2"/>
  <c r="BU1836" i="2"/>
  <c r="BU1837" i="2"/>
  <c r="BU1838" i="2"/>
  <c r="BU1839" i="2"/>
  <c r="BU1840" i="2"/>
  <c r="BU1841" i="2"/>
  <c r="BU1842" i="2"/>
  <c r="BU1843" i="2"/>
  <c r="BU1844" i="2"/>
  <c r="BU1845" i="2"/>
  <c r="BU1846" i="2"/>
  <c r="BU1847" i="2"/>
  <c r="BU1848" i="2"/>
  <c r="BU1849" i="2"/>
  <c r="BU1850" i="2"/>
  <c r="BU1851" i="2"/>
  <c r="BU1852" i="2"/>
  <c r="BU1853" i="2"/>
  <c r="BU1854" i="2"/>
  <c r="BU1855" i="2"/>
  <c r="BU1856" i="2"/>
  <c r="BU1857" i="2"/>
  <c r="BU1858" i="2"/>
  <c r="BU1859" i="2"/>
  <c r="BU1860" i="2"/>
  <c r="BU1861" i="2"/>
  <c r="BU1862" i="2"/>
  <c r="BU1863" i="2"/>
  <c r="BU1864" i="2"/>
  <c r="BU1865" i="2"/>
  <c r="BU1866" i="2"/>
  <c r="BU1867" i="2"/>
  <c r="BU1868" i="2"/>
  <c r="BU1869" i="2"/>
  <c r="BU1870" i="2"/>
  <c r="BU1871" i="2"/>
  <c r="BU1872" i="2"/>
  <c r="BU1873" i="2"/>
  <c r="BU1874" i="2"/>
  <c r="BU1875" i="2"/>
  <c r="BU1876" i="2"/>
  <c r="BU1877" i="2"/>
  <c r="BU1878" i="2"/>
  <c r="BU1879" i="2"/>
  <c r="BU1880" i="2"/>
  <c r="BU1881" i="2"/>
  <c r="BU1882" i="2"/>
  <c r="BU1883" i="2"/>
  <c r="BU1884" i="2"/>
  <c r="BU1885" i="2"/>
  <c r="BU1886" i="2"/>
  <c r="BU1887" i="2"/>
  <c r="BU1888" i="2"/>
  <c r="BU1889" i="2"/>
  <c r="BU1890" i="2"/>
  <c r="BU1891" i="2"/>
  <c r="BU1892" i="2"/>
  <c r="BU1893" i="2"/>
  <c r="BU1894" i="2"/>
  <c r="BU1895" i="2"/>
  <c r="BU1896" i="2"/>
  <c r="BU1897" i="2"/>
  <c r="BU1898" i="2"/>
  <c r="BU1899" i="2"/>
  <c r="BU1900" i="2"/>
  <c r="BU1901" i="2"/>
  <c r="BU1902" i="2"/>
  <c r="BU1903" i="2"/>
  <c r="BU1904" i="2"/>
  <c r="BU1905" i="2"/>
  <c r="BU1906" i="2"/>
  <c r="BU1907" i="2"/>
  <c r="BU1908" i="2"/>
  <c r="BU1909" i="2"/>
  <c r="BU1910" i="2"/>
  <c r="BU1911" i="2"/>
  <c r="BU1912" i="2"/>
  <c r="BU1913" i="2"/>
  <c r="BU1914" i="2"/>
  <c r="BU1915" i="2"/>
  <c r="BU1916" i="2"/>
  <c r="BU1917" i="2"/>
  <c r="BU1918" i="2"/>
  <c r="BU1919" i="2"/>
  <c r="BU1920" i="2"/>
  <c r="BU1921" i="2"/>
  <c r="BU1922" i="2"/>
  <c r="BU1923" i="2"/>
  <c r="BU1924" i="2"/>
  <c r="BU1925" i="2"/>
  <c r="BU1926" i="2"/>
  <c r="BU1927" i="2"/>
  <c r="BU1928" i="2"/>
  <c r="BU1929" i="2"/>
  <c r="BU1930" i="2"/>
  <c r="BU1931" i="2"/>
  <c r="BU1932" i="2"/>
  <c r="BU1933" i="2"/>
  <c r="BU1934" i="2"/>
  <c r="BU1935" i="2"/>
  <c r="BU1936" i="2"/>
  <c r="BU1937" i="2"/>
  <c r="BU1938" i="2"/>
  <c r="BU1939" i="2"/>
  <c r="BU1940" i="2"/>
  <c r="BU1941" i="2"/>
  <c r="BU1942" i="2"/>
  <c r="BU1943" i="2"/>
  <c r="BU1944" i="2"/>
  <c r="BU1945" i="2"/>
  <c r="BU1946" i="2"/>
  <c r="BU1947" i="2"/>
  <c r="BU1948" i="2"/>
  <c r="BU1949" i="2"/>
  <c r="BU1950" i="2"/>
  <c r="BU1951" i="2"/>
  <c r="BU1952" i="2"/>
  <c r="BU1953" i="2"/>
  <c r="BU1954" i="2"/>
  <c r="BU1955" i="2"/>
  <c r="BU1956" i="2"/>
  <c r="BU1957" i="2"/>
  <c r="BU1958" i="2"/>
  <c r="BU1959" i="2"/>
  <c r="BU1960" i="2"/>
  <c r="BU1961" i="2"/>
  <c r="BU1962" i="2"/>
  <c r="BU1963" i="2"/>
  <c r="BU1964" i="2"/>
  <c r="BU1965" i="2"/>
  <c r="BU1966" i="2"/>
  <c r="BU1967" i="2"/>
  <c r="BU1968" i="2"/>
  <c r="BU1969" i="2"/>
  <c r="BU1970" i="2"/>
  <c r="BU1971" i="2"/>
  <c r="BU1972" i="2"/>
  <c r="BU1973" i="2"/>
  <c r="BU1974" i="2"/>
  <c r="BU1975" i="2"/>
  <c r="BU1976" i="2"/>
  <c r="BU1977" i="2"/>
  <c r="BU1978" i="2"/>
  <c r="BU1979" i="2"/>
  <c r="BU1980" i="2"/>
  <c r="BU1981" i="2"/>
  <c r="BU1982" i="2"/>
  <c r="BU1983" i="2"/>
  <c r="BU1984" i="2"/>
  <c r="BU1985" i="2"/>
  <c r="BU1986" i="2"/>
  <c r="BU1987" i="2"/>
  <c r="BU1988" i="2"/>
  <c r="BU1989" i="2"/>
  <c r="BU1990" i="2"/>
  <c r="BU1991" i="2"/>
  <c r="BU1992" i="2"/>
  <c r="BU1993" i="2"/>
  <c r="BU1994" i="2"/>
  <c r="BU1995" i="2"/>
  <c r="BU1996" i="2"/>
  <c r="BU1997" i="2"/>
  <c r="BU1998" i="2"/>
  <c r="BU1999" i="2"/>
  <c r="BU2000" i="2"/>
  <c r="BU2001" i="2"/>
  <c r="BU2002" i="2"/>
  <c r="BU2003" i="2"/>
  <c r="BU2004" i="2"/>
  <c r="BU2005" i="2"/>
  <c r="BU2006" i="2"/>
  <c r="BU2007" i="2"/>
  <c r="BU2008" i="2"/>
  <c r="BU2009" i="2"/>
  <c r="BU2010" i="2"/>
  <c r="BU2011" i="2"/>
  <c r="BU2012" i="2"/>
  <c r="BU2013" i="2"/>
  <c r="BU2014" i="2"/>
  <c r="BU2015" i="2"/>
  <c r="BU2016" i="2"/>
  <c r="BU2017" i="2"/>
  <c r="BU2018" i="2"/>
  <c r="BU2019" i="2"/>
  <c r="BU2020" i="2"/>
  <c r="BU2021" i="2"/>
  <c r="BU2022" i="2"/>
  <c r="BU2023" i="2"/>
  <c r="BU2024" i="2"/>
  <c r="BU2025" i="2"/>
  <c r="BU2026" i="2"/>
  <c r="BU2027" i="2"/>
  <c r="BU2028" i="2"/>
  <c r="BU2029" i="2"/>
  <c r="BU2030" i="2"/>
  <c r="BU2031" i="2"/>
  <c r="BU2032" i="2"/>
  <c r="BU2033" i="2"/>
  <c r="BU2034" i="2"/>
  <c r="BU2035" i="2"/>
  <c r="BU2036" i="2"/>
  <c r="BU2037" i="2"/>
  <c r="BU2038" i="2"/>
  <c r="BU2039" i="2"/>
  <c r="BU2040" i="2"/>
  <c r="BU2041" i="2"/>
  <c r="BU2042" i="2"/>
  <c r="BU2043" i="2"/>
  <c r="BU2044" i="2"/>
  <c r="BU2045" i="2"/>
  <c r="BU2046" i="2"/>
  <c r="BU2047" i="2"/>
  <c r="BU2048" i="2"/>
  <c r="BU2049" i="2"/>
  <c r="BU2050" i="2"/>
  <c r="BU2051" i="2"/>
  <c r="BU2052" i="2"/>
  <c r="BU2053" i="2"/>
  <c r="BU2054" i="2"/>
  <c r="BU2055" i="2"/>
  <c r="BU2056" i="2"/>
  <c r="BU2057" i="2"/>
  <c r="BU2058" i="2"/>
  <c r="BU2059" i="2"/>
  <c r="BU2060" i="2"/>
  <c r="BU2061" i="2"/>
  <c r="BU2062" i="2"/>
  <c r="BU2063" i="2"/>
  <c r="BU2064" i="2"/>
  <c r="BU2065" i="2"/>
  <c r="BU2066" i="2"/>
  <c r="BU2067" i="2"/>
  <c r="BU2068" i="2"/>
  <c r="BU2069" i="2"/>
  <c r="BU2070" i="2"/>
  <c r="BU2071" i="2"/>
  <c r="BU2072" i="2"/>
  <c r="BU2073" i="2"/>
  <c r="BU2074" i="2"/>
  <c r="BU2075" i="2"/>
  <c r="BU2076" i="2"/>
  <c r="BU2077" i="2"/>
  <c r="BU2078" i="2"/>
  <c r="BU2079" i="2"/>
  <c r="BU2080" i="2"/>
  <c r="BU2081" i="2"/>
  <c r="BU2082" i="2"/>
  <c r="BU2083" i="2"/>
  <c r="BU2084" i="2"/>
  <c r="BU2085" i="2"/>
  <c r="BU2086" i="2"/>
  <c r="BU2087" i="2"/>
  <c r="BU2088" i="2"/>
  <c r="BU2089" i="2"/>
  <c r="BU2090" i="2"/>
  <c r="BU2091" i="2"/>
  <c r="BU2092" i="2"/>
  <c r="BU2093" i="2"/>
  <c r="BU2094" i="2"/>
  <c r="BU2095" i="2"/>
  <c r="BU2096" i="2"/>
  <c r="BU2097" i="2"/>
  <c r="BU2098" i="2"/>
  <c r="BU2099" i="2"/>
  <c r="BU2100" i="2"/>
  <c r="BU2101" i="2"/>
  <c r="BU2102" i="2"/>
  <c r="BU2103" i="2"/>
  <c r="BU2104" i="2"/>
  <c r="BU2105" i="2"/>
  <c r="BU2106" i="2"/>
  <c r="BU2107" i="2"/>
  <c r="BU2108" i="2"/>
  <c r="BU2109" i="2"/>
  <c r="BU2110" i="2"/>
  <c r="BU2111" i="2"/>
  <c r="BU2112" i="2"/>
  <c r="BU2113" i="2"/>
  <c r="BU2114" i="2"/>
  <c r="BU2115" i="2"/>
  <c r="BU2116" i="2"/>
  <c r="BU2117" i="2"/>
  <c r="BU2118" i="2"/>
  <c r="BU2119" i="2"/>
  <c r="BU2120" i="2"/>
  <c r="BU2121" i="2"/>
  <c r="BU2122" i="2"/>
  <c r="BU2123" i="2"/>
  <c r="BU2124" i="2"/>
  <c r="BU2125" i="2"/>
  <c r="BU2126" i="2"/>
  <c r="BU2127" i="2"/>
  <c r="BU2128" i="2"/>
  <c r="BU2129" i="2"/>
  <c r="BU2130" i="2"/>
  <c r="BU2131" i="2"/>
  <c r="BU2132" i="2"/>
  <c r="BU2133" i="2"/>
  <c r="BU2134" i="2"/>
  <c r="BU2135" i="2"/>
  <c r="BU2136" i="2"/>
  <c r="BU2137" i="2"/>
  <c r="BU2138" i="2"/>
  <c r="BU2139" i="2"/>
  <c r="BU2140" i="2"/>
  <c r="BU2141" i="2"/>
  <c r="BU2142" i="2"/>
  <c r="BU2143" i="2"/>
  <c r="BU2144" i="2"/>
  <c r="BU2145" i="2"/>
  <c r="BU2146" i="2"/>
  <c r="BU2147" i="2"/>
  <c r="BU2148" i="2"/>
  <c r="BU2149" i="2"/>
  <c r="BU2150" i="2"/>
  <c r="BU2151" i="2"/>
  <c r="BU2152" i="2"/>
  <c r="BU2153" i="2"/>
  <c r="BU2154" i="2"/>
  <c r="BU2155" i="2"/>
  <c r="BU2156" i="2"/>
  <c r="BU2157" i="2"/>
  <c r="BU2158" i="2"/>
  <c r="BU2159" i="2"/>
  <c r="BU2160" i="2"/>
  <c r="BU2161" i="2"/>
  <c r="BU2162" i="2"/>
  <c r="BU2163" i="2"/>
  <c r="BU2164" i="2"/>
  <c r="BU2165" i="2"/>
  <c r="BU2166" i="2"/>
  <c r="BU2167" i="2"/>
  <c r="BU2168" i="2"/>
  <c r="BU2169" i="2"/>
  <c r="BU2170" i="2"/>
  <c r="BU2171" i="2"/>
  <c r="BU2172" i="2"/>
  <c r="BU2173" i="2"/>
  <c r="BU2174" i="2"/>
  <c r="BU2175" i="2"/>
  <c r="BU2176" i="2"/>
  <c r="BU2177" i="2"/>
  <c r="BU2178" i="2"/>
  <c r="BU2179" i="2"/>
  <c r="BU2180" i="2"/>
  <c r="BU2181" i="2"/>
  <c r="BU2182" i="2"/>
  <c r="BU2183" i="2"/>
  <c r="BU2184" i="2"/>
  <c r="BU2185" i="2"/>
  <c r="BU2186" i="2"/>
  <c r="BU2187" i="2"/>
  <c r="BU2188" i="2"/>
  <c r="BU2189" i="2"/>
  <c r="BU2190" i="2"/>
  <c r="BU2191" i="2"/>
  <c r="BU2192" i="2"/>
  <c r="BU2193" i="2"/>
  <c r="BU2194" i="2"/>
  <c r="BU2195" i="2"/>
  <c r="BU2196" i="2"/>
  <c r="BU2197" i="2"/>
  <c r="BU2198" i="2"/>
  <c r="BU2199" i="2"/>
  <c r="BU2200" i="2"/>
  <c r="BU2201" i="2"/>
  <c r="BU2202" i="2"/>
  <c r="BU2203" i="2"/>
  <c r="BU2204" i="2"/>
  <c r="BU2205" i="2"/>
  <c r="BU2206" i="2"/>
  <c r="BU2207" i="2"/>
  <c r="BU2208" i="2"/>
  <c r="BU2209" i="2"/>
  <c r="BU2210" i="2"/>
  <c r="BU2211" i="2"/>
  <c r="BU2212" i="2"/>
  <c r="BU2213" i="2"/>
  <c r="BU2214" i="2"/>
  <c r="BU2215" i="2"/>
  <c r="BU2216" i="2"/>
  <c r="BU2217" i="2"/>
  <c r="BU2218" i="2"/>
  <c r="BU2219" i="2"/>
  <c r="BU2220" i="2"/>
  <c r="BU2221" i="2"/>
  <c r="BU2222" i="2"/>
  <c r="BU2223" i="2"/>
  <c r="BU2224" i="2"/>
  <c r="BU2225" i="2"/>
  <c r="BU2226" i="2"/>
  <c r="BU2227" i="2"/>
  <c r="BU2228" i="2"/>
  <c r="BU2229" i="2"/>
  <c r="BU2230" i="2"/>
  <c r="BU2231" i="2"/>
  <c r="BU2232" i="2"/>
  <c r="BU2233" i="2"/>
  <c r="BU2234" i="2"/>
  <c r="BU2235" i="2"/>
  <c r="BU2236" i="2"/>
  <c r="BU2237" i="2"/>
  <c r="BU2238" i="2"/>
  <c r="BU2239" i="2"/>
  <c r="BU2240" i="2"/>
  <c r="BU2241" i="2"/>
  <c r="BU2242" i="2"/>
  <c r="BU2243" i="2"/>
  <c r="BU2244" i="2"/>
  <c r="BU2245" i="2"/>
  <c r="BU2246" i="2"/>
  <c r="BU2247" i="2"/>
  <c r="BU2248" i="2"/>
  <c r="BU2249" i="2"/>
  <c r="BU2250" i="2"/>
  <c r="BU2251" i="2"/>
  <c r="BU2252" i="2"/>
  <c r="BU2253" i="2"/>
  <c r="BU2254" i="2"/>
  <c r="BU2255" i="2"/>
  <c r="BU2256" i="2"/>
  <c r="BU2257" i="2"/>
  <c r="BU2258" i="2"/>
  <c r="BU2259" i="2"/>
  <c r="BU2260" i="2"/>
  <c r="BU2261" i="2"/>
  <c r="BU2262" i="2"/>
  <c r="BU2263" i="2"/>
  <c r="BU2264" i="2"/>
  <c r="BU2265" i="2"/>
  <c r="BU2266" i="2"/>
  <c r="BU2267" i="2"/>
  <c r="BU2268" i="2"/>
  <c r="BU2269" i="2"/>
  <c r="BU2270" i="2"/>
  <c r="BU2271" i="2"/>
  <c r="BU2272" i="2"/>
  <c r="BU2273" i="2"/>
  <c r="BU2274" i="2"/>
  <c r="BU2275" i="2"/>
  <c r="BU5" i="2"/>
  <c r="BT6" i="2"/>
  <c r="BT7" i="2"/>
  <c r="BT8" i="2"/>
  <c r="BT9" i="2"/>
  <c r="BT10" i="2"/>
  <c r="BT11" i="2"/>
  <c r="BT12" i="2"/>
  <c r="BT13" i="2"/>
  <c r="BT14" i="2"/>
  <c r="BT23" i="2"/>
  <c r="BT24" i="2"/>
  <c r="BT25" i="2"/>
  <c r="BT26" i="2"/>
  <c r="BT27" i="2"/>
  <c r="BT28" i="2"/>
  <c r="BT29" i="2"/>
  <c r="BT30" i="2"/>
  <c r="BT31" i="2"/>
  <c r="BT32" i="2"/>
  <c r="BT33" i="2"/>
  <c r="BT34" i="2"/>
  <c r="BT35" i="2"/>
  <c r="BT36" i="2"/>
  <c r="BT59" i="2"/>
  <c r="BT60" i="2"/>
  <c r="BT61" i="2"/>
  <c r="BT62" i="2"/>
  <c r="BT63" i="2"/>
  <c r="BT64" i="2"/>
  <c r="BT65" i="2"/>
  <c r="BT66" i="2"/>
  <c r="BT74" i="2"/>
  <c r="BT75" i="2"/>
  <c r="BT76" i="2"/>
  <c r="BT77" i="2"/>
  <c r="BT78" i="2"/>
  <c r="BT79" i="2"/>
  <c r="BT80" i="2"/>
  <c r="BT81" i="2"/>
  <c r="BT82" i="2"/>
  <c r="BT83" i="2"/>
  <c r="BT84" i="2"/>
  <c r="BT85" i="2"/>
  <c r="BT86" i="2"/>
  <c r="BT87" i="2"/>
  <c r="BT88" i="2"/>
  <c r="BT89" i="2"/>
  <c r="BT90" i="2"/>
  <c r="BT91" i="2"/>
  <c r="BT92" i="2"/>
  <c r="BT93" i="2"/>
  <c r="BT94" i="2"/>
  <c r="BT95" i="2"/>
  <c r="BT96" i="2"/>
  <c r="BT97" i="2"/>
  <c r="BT98" i="2"/>
  <c r="BT99" i="2"/>
  <c r="BT107" i="2"/>
  <c r="BT108" i="2"/>
  <c r="BT109" i="2"/>
  <c r="BT110" i="2"/>
  <c r="BT111" i="2"/>
  <c r="BT112" i="2"/>
  <c r="BT113" i="2"/>
  <c r="BT114" i="2"/>
  <c r="BT115" i="2"/>
  <c r="BT116" i="2"/>
  <c r="BT117" i="2"/>
  <c r="BT118" i="2"/>
  <c r="BT119" i="2"/>
  <c r="BT120" i="2"/>
  <c r="BT121" i="2"/>
  <c r="BT122" i="2"/>
  <c r="BT123" i="2"/>
  <c r="BT124" i="2"/>
  <c r="BT125" i="2"/>
  <c r="BT126" i="2"/>
  <c r="BT127" i="2"/>
  <c r="BT128" i="2"/>
  <c r="BT129" i="2"/>
  <c r="BT130" i="2"/>
  <c r="BT131" i="2"/>
  <c r="BT132" i="2"/>
  <c r="BT133" i="2"/>
  <c r="BT134" i="2"/>
  <c r="BT135" i="2"/>
  <c r="BT136" i="2"/>
  <c r="BT137" i="2"/>
  <c r="BT138" i="2"/>
  <c r="BT139" i="2"/>
  <c r="BT140" i="2"/>
  <c r="BT141" i="2"/>
  <c r="BT142" i="2"/>
  <c r="BT143" i="2"/>
  <c r="BT144" i="2"/>
  <c r="BT145" i="2"/>
  <c r="BT146" i="2"/>
  <c r="BT147" i="2"/>
  <c r="BT148" i="2"/>
  <c r="BT149" i="2"/>
  <c r="BT150" i="2"/>
  <c r="BT151" i="2"/>
  <c r="BT152" i="2"/>
  <c r="BT153" i="2"/>
  <c r="BT154" i="2"/>
  <c r="BT155" i="2"/>
  <c r="BT156" i="2"/>
  <c r="BT157" i="2"/>
  <c r="BT158" i="2"/>
  <c r="BT159" i="2"/>
  <c r="BT160" i="2"/>
  <c r="BT161" i="2"/>
  <c r="BT162" i="2"/>
  <c r="BT163" i="2"/>
  <c r="BT164" i="2"/>
  <c r="BT165" i="2"/>
  <c r="BT166" i="2"/>
  <c r="BT167" i="2"/>
  <c r="BT168" i="2"/>
  <c r="BT169" i="2"/>
  <c r="BT170" i="2"/>
  <c r="BT171" i="2"/>
  <c r="BT172" i="2"/>
  <c r="BT173" i="2"/>
  <c r="BT174" i="2"/>
  <c r="BT175" i="2"/>
  <c r="BT176" i="2"/>
  <c r="BT177" i="2"/>
  <c r="BT178" i="2"/>
  <c r="BT179" i="2"/>
  <c r="BT180" i="2"/>
  <c r="BT181" i="2"/>
  <c r="BT182" i="2"/>
  <c r="BT183" i="2"/>
  <c r="BT184" i="2"/>
  <c r="BT185" i="2"/>
  <c r="BT186" i="2"/>
  <c r="BT187" i="2"/>
  <c r="BT188" i="2"/>
  <c r="BT189" i="2"/>
  <c r="BT190" i="2"/>
  <c r="BT191" i="2"/>
  <c r="BT192" i="2"/>
  <c r="BT193" i="2"/>
  <c r="BT194" i="2"/>
  <c r="BT195" i="2"/>
  <c r="BT196" i="2"/>
  <c r="BT197" i="2"/>
  <c r="BT198" i="2"/>
  <c r="BT199" i="2"/>
  <c r="BT200" i="2"/>
  <c r="BT201" i="2"/>
  <c r="BT202" i="2"/>
  <c r="BT203" i="2"/>
  <c r="BT204" i="2"/>
  <c r="BT205" i="2"/>
  <c r="BT206" i="2"/>
  <c r="BT207" i="2"/>
  <c r="BT208" i="2"/>
  <c r="BT209" i="2"/>
  <c r="BT210" i="2"/>
  <c r="BT211" i="2"/>
  <c r="BT212" i="2"/>
  <c r="BT213" i="2"/>
  <c r="BT214" i="2"/>
  <c r="BT215" i="2"/>
  <c r="BT216" i="2"/>
  <c r="BT217" i="2"/>
  <c r="BT218" i="2"/>
  <c r="BT219" i="2"/>
  <c r="BT220" i="2"/>
  <c r="BT221" i="2"/>
  <c r="BT222" i="2"/>
  <c r="BT223" i="2"/>
  <c r="BT224" i="2"/>
  <c r="BT225" i="2"/>
  <c r="BT226" i="2"/>
  <c r="BT227" i="2"/>
  <c r="BT228" i="2"/>
  <c r="BT229" i="2"/>
  <c r="BT230" i="2"/>
  <c r="BT231" i="2"/>
  <c r="BT232" i="2"/>
  <c r="BT233" i="2"/>
  <c r="BT234" i="2"/>
  <c r="BT235" i="2"/>
  <c r="BT236" i="2"/>
  <c r="BT237" i="2"/>
  <c r="BT238" i="2"/>
  <c r="BT239" i="2"/>
  <c r="BT240" i="2"/>
  <c r="BT241" i="2"/>
  <c r="BT242" i="2"/>
  <c r="BT243" i="2"/>
  <c r="BT244" i="2"/>
  <c r="BT245" i="2"/>
  <c r="BT246" i="2"/>
  <c r="BT247" i="2"/>
  <c r="BT248" i="2"/>
  <c r="BT249" i="2"/>
  <c r="BT250" i="2"/>
  <c r="BT251" i="2"/>
  <c r="BT252" i="2"/>
  <c r="BT253" i="2"/>
  <c r="BT254" i="2"/>
  <c r="BT255" i="2"/>
  <c r="BT256" i="2"/>
  <c r="BT257" i="2"/>
  <c r="BT258" i="2"/>
  <c r="BT259" i="2"/>
  <c r="BT260" i="2"/>
  <c r="BT261" i="2"/>
  <c r="BT262" i="2"/>
  <c r="BT263" i="2"/>
  <c r="BT264" i="2"/>
  <c r="BT265" i="2"/>
  <c r="BT266" i="2"/>
  <c r="BT267" i="2"/>
  <c r="BT268" i="2"/>
  <c r="BT269" i="2"/>
  <c r="BT270" i="2"/>
  <c r="BT271" i="2"/>
  <c r="BT272" i="2"/>
  <c r="BT273" i="2"/>
  <c r="BT274" i="2"/>
  <c r="BT275" i="2"/>
  <c r="BT276" i="2"/>
  <c r="BT277" i="2"/>
  <c r="BT278" i="2"/>
  <c r="BT279" i="2"/>
  <c r="BT280" i="2"/>
  <c r="BT281" i="2"/>
  <c r="BT282" i="2"/>
  <c r="BT283" i="2"/>
  <c r="BT284" i="2"/>
  <c r="BT285" i="2"/>
  <c r="BT286" i="2"/>
  <c r="BT287" i="2"/>
  <c r="BT288" i="2"/>
  <c r="BT289" i="2"/>
  <c r="BT290" i="2"/>
  <c r="BT291" i="2"/>
  <c r="BT292" i="2"/>
  <c r="BT293" i="2"/>
  <c r="BT294" i="2"/>
  <c r="BT295" i="2"/>
  <c r="BT296" i="2"/>
  <c r="BT297" i="2"/>
  <c r="BT298" i="2"/>
  <c r="BT299" i="2"/>
  <c r="BT300" i="2"/>
  <c r="BT301" i="2"/>
  <c r="BT302" i="2"/>
  <c r="BT303" i="2"/>
  <c r="BT304" i="2"/>
  <c r="BT305" i="2"/>
  <c r="BT306" i="2"/>
  <c r="BT307" i="2"/>
  <c r="BT308" i="2"/>
  <c r="BT309" i="2"/>
  <c r="BT310" i="2"/>
  <c r="BT311" i="2"/>
  <c r="BT312" i="2"/>
  <c r="BT313" i="2"/>
  <c r="BT314" i="2"/>
  <c r="BT315" i="2"/>
  <c r="BT316" i="2"/>
  <c r="BT317" i="2"/>
  <c r="BT318" i="2"/>
  <c r="BT319" i="2"/>
  <c r="BT320" i="2"/>
  <c r="BT321" i="2"/>
  <c r="BT322" i="2"/>
  <c r="BT323" i="2"/>
  <c r="BT324" i="2"/>
  <c r="BT325" i="2"/>
  <c r="BT326" i="2"/>
  <c r="BT327" i="2"/>
  <c r="BT328" i="2"/>
  <c r="BT329" i="2"/>
  <c r="BT330" i="2"/>
  <c r="BT331" i="2"/>
  <c r="BT332" i="2"/>
  <c r="BT333" i="2"/>
  <c r="BT334" i="2"/>
  <c r="BT335" i="2"/>
  <c r="BT336" i="2"/>
  <c r="BT337" i="2"/>
  <c r="BT338" i="2"/>
  <c r="BT339" i="2"/>
  <c r="BT340" i="2"/>
  <c r="BT341" i="2"/>
  <c r="BT342" i="2"/>
  <c r="BT343" i="2"/>
  <c r="BT344" i="2"/>
  <c r="BT345" i="2"/>
  <c r="BT346" i="2"/>
  <c r="BT347" i="2"/>
  <c r="BT348" i="2"/>
  <c r="BT349" i="2"/>
  <c r="BT350" i="2"/>
  <c r="BT351" i="2"/>
  <c r="BT352" i="2"/>
  <c r="BT353" i="2"/>
  <c r="BT354" i="2"/>
  <c r="BT355" i="2"/>
  <c r="BT356" i="2"/>
  <c r="BT357" i="2"/>
  <c r="BT358" i="2"/>
  <c r="BT359" i="2"/>
  <c r="BT360" i="2"/>
  <c r="BT361" i="2"/>
  <c r="BT362" i="2"/>
  <c r="BT363" i="2"/>
  <c r="BT364" i="2"/>
  <c r="BT365" i="2"/>
  <c r="BT366" i="2"/>
  <c r="BT367" i="2"/>
  <c r="BT368" i="2"/>
  <c r="BT369" i="2"/>
  <c r="BT370" i="2"/>
  <c r="BT371" i="2"/>
  <c r="BT372" i="2"/>
  <c r="BT373" i="2"/>
  <c r="BT374" i="2"/>
  <c r="BT375" i="2"/>
  <c r="BT376" i="2"/>
  <c r="BT377" i="2"/>
  <c r="BT378" i="2"/>
  <c r="BT379" i="2"/>
  <c r="BT380" i="2"/>
  <c r="BT381" i="2"/>
  <c r="BT382" i="2"/>
  <c r="BT383" i="2"/>
  <c r="BT384" i="2"/>
  <c r="BT385" i="2"/>
  <c r="BT386" i="2"/>
  <c r="BT387" i="2"/>
  <c r="BT388" i="2"/>
  <c r="BT389" i="2"/>
  <c r="BT390" i="2"/>
  <c r="BT391" i="2"/>
  <c r="BT392" i="2"/>
  <c r="BT393" i="2"/>
  <c r="BT394" i="2"/>
  <c r="BT395" i="2"/>
  <c r="BT396" i="2"/>
  <c r="BT397" i="2"/>
  <c r="BT398" i="2"/>
  <c r="BT399" i="2"/>
  <c r="BT400" i="2"/>
  <c r="BT401" i="2"/>
  <c r="BT402" i="2"/>
  <c r="BT403" i="2"/>
  <c r="BT404" i="2"/>
  <c r="BT405" i="2"/>
  <c r="BT406" i="2"/>
  <c r="BT407" i="2"/>
  <c r="BT408" i="2"/>
  <c r="BT409" i="2"/>
  <c r="BT410" i="2"/>
  <c r="BT411" i="2"/>
  <c r="BT412" i="2"/>
  <c r="BT413" i="2"/>
  <c r="BT414" i="2"/>
  <c r="BT415" i="2"/>
  <c r="BT416" i="2"/>
  <c r="BT417" i="2"/>
  <c r="BT418" i="2"/>
  <c r="BT419" i="2"/>
  <c r="BT420" i="2"/>
  <c r="BT421" i="2"/>
  <c r="BT422" i="2"/>
  <c r="BT423" i="2"/>
  <c r="BT424" i="2"/>
  <c r="BT425" i="2"/>
  <c r="BT426" i="2"/>
  <c r="BT427" i="2"/>
  <c r="BT428" i="2"/>
  <c r="BT429" i="2"/>
  <c r="BT430" i="2"/>
  <c r="BT431" i="2"/>
  <c r="BT432" i="2"/>
  <c r="BT433" i="2"/>
  <c r="BT434" i="2"/>
  <c r="BT435" i="2"/>
  <c r="BT436" i="2"/>
  <c r="BT437" i="2"/>
  <c r="BT438" i="2"/>
  <c r="BT439" i="2"/>
  <c r="BT440" i="2"/>
  <c r="BT441" i="2"/>
  <c r="BT442" i="2"/>
  <c r="BT443" i="2"/>
  <c r="BT444" i="2"/>
  <c r="BT445" i="2"/>
  <c r="BT446" i="2"/>
  <c r="BT447" i="2"/>
  <c r="BT448" i="2"/>
  <c r="BT449" i="2"/>
  <c r="BT450" i="2"/>
  <c r="BT451" i="2"/>
  <c r="BT452" i="2"/>
  <c r="BT453" i="2"/>
  <c r="BT454" i="2"/>
  <c r="BT455" i="2"/>
  <c r="BT456" i="2"/>
  <c r="BT457" i="2"/>
  <c r="BT458" i="2"/>
  <c r="BT459" i="2"/>
  <c r="BT460" i="2"/>
  <c r="BT461" i="2"/>
  <c r="BT462" i="2"/>
  <c r="BT463" i="2"/>
  <c r="BT464" i="2"/>
  <c r="BT465" i="2"/>
  <c r="BT466" i="2"/>
  <c r="BT467" i="2"/>
  <c r="BT468" i="2"/>
  <c r="BT469" i="2"/>
  <c r="BT470" i="2"/>
  <c r="BT471" i="2"/>
  <c r="BT472" i="2"/>
  <c r="BT473" i="2"/>
  <c r="BT474" i="2"/>
  <c r="BT475" i="2"/>
  <c r="BT476" i="2"/>
  <c r="BT477" i="2"/>
  <c r="BT478" i="2"/>
  <c r="BT479" i="2"/>
  <c r="BT480" i="2"/>
  <c r="BT481" i="2"/>
  <c r="BT482" i="2"/>
  <c r="BT483" i="2"/>
  <c r="BT484" i="2"/>
  <c r="BT485" i="2"/>
  <c r="BT486" i="2"/>
  <c r="BT487" i="2"/>
  <c r="BT488" i="2"/>
  <c r="BT489" i="2"/>
  <c r="BT490" i="2"/>
  <c r="BT491" i="2"/>
  <c r="BT492" i="2"/>
  <c r="BT493" i="2"/>
  <c r="BT494" i="2"/>
  <c r="BT495" i="2"/>
  <c r="BT496" i="2"/>
  <c r="BT497" i="2"/>
  <c r="BT498" i="2"/>
  <c r="BT499" i="2"/>
  <c r="BT500" i="2"/>
  <c r="BT501" i="2"/>
  <c r="BT502" i="2"/>
  <c r="BT503" i="2"/>
  <c r="BT504" i="2"/>
  <c r="BT505" i="2"/>
  <c r="BT506" i="2"/>
  <c r="BT507" i="2"/>
  <c r="BT508" i="2"/>
  <c r="BT509" i="2"/>
  <c r="BT510" i="2"/>
  <c r="BT511" i="2"/>
  <c r="BT512" i="2"/>
  <c r="BT513" i="2"/>
  <c r="BT514" i="2"/>
  <c r="BT515" i="2"/>
  <c r="BT516" i="2"/>
  <c r="BT517" i="2"/>
  <c r="BT518" i="2"/>
  <c r="BT519" i="2"/>
  <c r="BT520" i="2"/>
  <c r="BT521" i="2"/>
  <c r="BT522" i="2"/>
  <c r="BT523" i="2"/>
  <c r="BT524" i="2"/>
  <c r="BT525" i="2"/>
  <c r="BT526" i="2"/>
  <c r="BT527" i="2"/>
  <c r="BT528" i="2"/>
  <c r="BT529" i="2"/>
  <c r="BT530" i="2"/>
  <c r="BT531" i="2"/>
  <c r="BT532" i="2"/>
  <c r="BT533" i="2"/>
  <c r="BT534" i="2"/>
  <c r="BT535" i="2"/>
  <c r="BT536" i="2"/>
  <c r="BT537" i="2"/>
  <c r="BT538" i="2"/>
  <c r="BT539" i="2"/>
  <c r="BT540" i="2"/>
  <c r="BT541" i="2"/>
  <c r="BT542" i="2"/>
  <c r="BT543" i="2"/>
  <c r="BT544" i="2"/>
  <c r="BT545" i="2"/>
  <c r="BT546" i="2"/>
  <c r="BT547" i="2"/>
  <c r="BT548" i="2"/>
  <c r="BT549" i="2"/>
  <c r="BT550" i="2"/>
  <c r="BT551" i="2"/>
  <c r="BT552" i="2"/>
  <c r="BT553" i="2"/>
  <c r="BT554" i="2"/>
  <c r="BT555" i="2"/>
  <c r="BT556" i="2"/>
  <c r="BT557" i="2"/>
  <c r="BT558" i="2"/>
  <c r="BT559" i="2"/>
  <c r="BT560" i="2"/>
  <c r="BT561" i="2"/>
  <c r="BT562" i="2"/>
  <c r="BT563" i="2"/>
  <c r="BT564" i="2"/>
  <c r="BT565" i="2"/>
  <c r="BT566" i="2"/>
  <c r="BT567" i="2"/>
  <c r="BT568" i="2"/>
  <c r="BT569" i="2"/>
  <c r="BT570" i="2"/>
  <c r="BT571" i="2"/>
  <c r="BT572" i="2"/>
  <c r="BT573" i="2"/>
  <c r="BT574" i="2"/>
  <c r="BT575" i="2"/>
  <c r="BT576" i="2"/>
  <c r="BT577" i="2"/>
  <c r="BT578" i="2"/>
  <c r="BT579" i="2"/>
  <c r="BT580" i="2"/>
  <c r="BT581" i="2"/>
  <c r="BT582" i="2"/>
  <c r="BT583" i="2"/>
  <c r="BT584" i="2"/>
  <c r="BT585" i="2"/>
  <c r="BT586" i="2"/>
  <c r="BT587" i="2"/>
  <c r="BT588" i="2"/>
  <c r="BT589" i="2"/>
  <c r="BT590" i="2"/>
  <c r="BT591" i="2"/>
  <c r="BT592" i="2"/>
  <c r="BT593" i="2"/>
  <c r="BT594" i="2"/>
  <c r="BT595" i="2"/>
  <c r="BT596" i="2"/>
  <c r="BT597" i="2"/>
  <c r="BT598" i="2"/>
  <c r="BT599" i="2"/>
  <c r="BT600" i="2"/>
  <c r="BT601" i="2"/>
  <c r="BT602" i="2"/>
  <c r="BT603" i="2"/>
  <c r="BT604" i="2"/>
  <c r="BT605" i="2"/>
  <c r="BT606" i="2"/>
  <c r="BT607" i="2"/>
  <c r="BT608" i="2"/>
  <c r="BT609" i="2"/>
  <c r="BT610" i="2"/>
  <c r="BT611" i="2"/>
  <c r="BT612" i="2"/>
  <c r="BT613" i="2"/>
  <c r="BT614" i="2"/>
  <c r="BT615" i="2"/>
  <c r="BT616" i="2"/>
  <c r="BT617" i="2"/>
  <c r="BT618" i="2"/>
  <c r="BT619" i="2"/>
  <c r="BT620" i="2"/>
  <c r="BT621" i="2"/>
  <c r="BT622" i="2"/>
  <c r="BT623" i="2"/>
  <c r="BT624" i="2"/>
  <c r="BT625" i="2"/>
  <c r="BT626" i="2"/>
  <c r="BT627" i="2"/>
  <c r="BT628" i="2"/>
  <c r="BT629" i="2"/>
  <c r="BT630" i="2"/>
  <c r="BT631" i="2"/>
  <c r="BT632" i="2"/>
  <c r="BT633" i="2"/>
  <c r="BT634" i="2"/>
  <c r="BT635" i="2"/>
  <c r="BT636" i="2"/>
  <c r="BT637" i="2"/>
  <c r="BT638" i="2"/>
  <c r="BT639" i="2"/>
  <c r="BT640" i="2"/>
  <c r="BT641" i="2"/>
  <c r="BT642" i="2"/>
  <c r="BT643" i="2"/>
  <c r="BT644" i="2"/>
  <c r="BT645" i="2"/>
  <c r="BT646" i="2"/>
  <c r="BT647" i="2"/>
  <c r="BT648" i="2"/>
  <c r="BT649" i="2"/>
  <c r="BT650" i="2"/>
  <c r="BT651" i="2"/>
  <c r="BT652" i="2"/>
  <c r="BT653" i="2"/>
  <c r="BT654" i="2"/>
  <c r="BT655" i="2"/>
  <c r="BT656" i="2"/>
  <c r="BT657" i="2"/>
  <c r="BT658" i="2"/>
  <c r="BT659" i="2"/>
  <c r="BT660" i="2"/>
  <c r="BT661" i="2"/>
  <c r="BT662" i="2"/>
  <c r="BT663" i="2"/>
  <c r="BT664" i="2"/>
  <c r="BT665" i="2"/>
  <c r="BT666" i="2"/>
  <c r="BT667" i="2"/>
  <c r="BT668" i="2"/>
  <c r="BT669" i="2"/>
  <c r="BT670" i="2"/>
  <c r="BT671" i="2"/>
  <c r="BT672" i="2"/>
  <c r="BT673" i="2"/>
  <c r="BT674" i="2"/>
  <c r="BT675" i="2"/>
  <c r="BT676" i="2"/>
  <c r="BT677" i="2"/>
  <c r="BT678" i="2"/>
  <c r="BT679" i="2"/>
  <c r="BT680" i="2"/>
  <c r="BT681" i="2"/>
  <c r="BT682" i="2"/>
  <c r="BT683" i="2"/>
  <c r="BT684" i="2"/>
  <c r="BT685" i="2"/>
  <c r="BT686" i="2"/>
  <c r="BT687" i="2"/>
  <c r="BT688" i="2"/>
  <c r="BT689" i="2"/>
  <c r="BT690" i="2"/>
  <c r="BT691" i="2"/>
  <c r="BT692" i="2"/>
  <c r="BT693" i="2"/>
  <c r="BT694" i="2"/>
  <c r="BT695" i="2"/>
  <c r="BT696" i="2"/>
  <c r="BT697" i="2"/>
  <c r="BT698" i="2"/>
  <c r="BT699" i="2"/>
  <c r="BT700" i="2"/>
  <c r="BT701" i="2"/>
  <c r="BT702" i="2"/>
  <c r="BT703" i="2"/>
  <c r="BT704" i="2"/>
  <c r="BT705" i="2"/>
  <c r="BT706" i="2"/>
  <c r="BT707" i="2"/>
  <c r="BT708" i="2"/>
  <c r="BT709" i="2"/>
  <c r="BT710" i="2"/>
  <c r="BT711" i="2"/>
  <c r="BT712" i="2"/>
  <c r="BT713" i="2"/>
  <c r="BT714" i="2"/>
  <c r="BT715" i="2"/>
  <c r="BT716" i="2"/>
  <c r="BT717" i="2"/>
  <c r="BT718" i="2"/>
  <c r="BT719" i="2"/>
  <c r="BT720" i="2"/>
  <c r="BT721" i="2"/>
  <c r="BT722" i="2"/>
  <c r="BT723" i="2"/>
  <c r="BT724" i="2"/>
  <c r="BT725" i="2"/>
  <c r="BT726" i="2"/>
  <c r="BT727" i="2"/>
  <c r="BT728" i="2"/>
  <c r="BT729" i="2"/>
  <c r="BT730" i="2"/>
  <c r="BT731" i="2"/>
  <c r="BT732" i="2"/>
  <c r="BT733" i="2"/>
  <c r="BT734" i="2"/>
  <c r="BT735" i="2"/>
  <c r="BT736" i="2"/>
  <c r="BT737" i="2"/>
  <c r="BT738" i="2"/>
  <c r="BT739" i="2"/>
  <c r="BT740" i="2"/>
  <c r="BT741" i="2"/>
  <c r="BT742" i="2"/>
  <c r="BT743" i="2"/>
  <c r="BT744" i="2"/>
  <c r="BT745" i="2"/>
  <c r="BT746" i="2"/>
  <c r="BT747" i="2"/>
  <c r="BT748" i="2"/>
  <c r="BT749" i="2"/>
  <c r="BT750" i="2"/>
  <c r="BT751" i="2"/>
  <c r="BT752" i="2"/>
  <c r="BT753" i="2"/>
  <c r="BT754" i="2"/>
  <c r="BT755" i="2"/>
  <c r="BT756" i="2"/>
  <c r="BT757" i="2"/>
  <c r="BT758" i="2"/>
  <c r="BT759" i="2"/>
  <c r="BT760" i="2"/>
  <c r="BT761" i="2"/>
  <c r="BT762" i="2"/>
  <c r="BT763" i="2"/>
  <c r="BT764" i="2"/>
  <c r="BT765" i="2"/>
  <c r="BT766" i="2"/>
  <c r="BT767" i="2"/>
  <c r="BT768" i="2"/>
  <c r="BT769" i="2"/>
  <c r="BT770" i="2"/>
  <c r="BT771" i="2"/>
  <c r="BT772" i="2"/>
  <c r="BT773" i="2"/>
  <c r="BT774" i="2"/>
  <c r="BT775" i="2"/>
  <c r="BT776" i="2"/>
  <c r="BT777" i="2"/>
  <c r="BT778" i="2"/>
  <c r="BT779" i="2"/>
  <c r="BT780" i="2"/>
  <c r="BT781" i="2"/>
  <c r="BT782" i="2"/>
  <c r="BT783" i="2"/>
  <c r="BT784" i="2"/>
  <c r="BT785" i="2"/>
  <c r="BT786" i="2"/>
  <c r="BT787" i="2"/>
  <c r="BT788" i="2"/>
  <c r="BT789" i="2"/>
  <c r="BT790" i="2"/>
  <c r="BT791" i="2"/>
  <c r="BT792" i="2"/>
  <c r="BT793" i="2"/>
  <c r="BT794" i="2"/>
  <c r="BT795" i="2"/>
  <c r="BT796" i="2"/>
  <c r="BT797" i="2"/>
  <c r="BT798" i="2"/>
  <c r="BT799" i="2"/>
  <c r="BT800" i="2"/>
  <c r="BT801" i="2"/>
  <c r="BT802" i="2"/>
  <c r="BT803" i="2"/>
  <c r="BT804" i="2"/>
  <c r="BT805" i="2"/>
  <c r="BT806" i="2"/>
  <c r="BT807" i="2"/>
  <c r="BT808" i="2"/>
  <c r="BT809" i="2"/>
  <c r="BT810" i="2"/>
  <c r="BT811" i="2"/>
  <c r="BT812" i="2"/>
  <c r="BT813" i="2"/>
  <c r="BT814" i="2"/>
  <c r="BT815" i="2"/>
  <c r="BT816" i="2"/>
  <c r="BT817" i="2"/>
  <c r="BT818" i="2"/>
  <c r="BT819" i="2"/>
  <c r="BT820" i="2"/>
  <c r="BT821" i="2"/>
  <c r="BT822" i="2"/>
  <c r="BT823" i="2"/>
  <c r="BT824" i="2"/>
  <c r="BT825" i="2"/>
  <c r="BT826" i="2"/>
  <c r="BT827" i="2"/>
  <c r="BT828" i="2"/>
  <c r="BT829" i="2"/>
  <c r="BT830" i="2"/>
  <c r="BT831" i="2"/>
  <c r="BT832" i="2"/>
  <c r="BT833" i="2"/>
  <c r="BT834" i="2"/>
  <c r="BT835" i="2"/>
  <c r="BT836" i="2"/>
  <c r="BT837" i="2"/>
  <c r="BT838" i="2"/>
  <c r="BT839" i="2"/>
  <c r="BT840" i="2"/>
  <c r="BT841" i="2"/>
  <c r="BT842" i="2"/>
  <c r="BT843" i="2"/>
  <c r="BT844" i="2"/>
  <c r="BT845" i="2"/>
  <c r="BT846" i="2"/>
  <c r="BT847" i="2"/>
  <c r="BT848" i="2"/>
  <c r="BT849" i="2"/>
  <c r="BT850" i="2"/>
  <c r="BT851" i="2"/>
  <c r="BT852" i="2"/>
  <c r="BT853" i="2"/>
  <c r="BT854" i="2"/>
  <c r="BT855" i="2"/>
  <c r="BT856" i="2"/>
  <c r="BT857" i="2"/>
  <c r="BT858" i="2"/>
  <c r="BT859" i="2"/>
  <c r="BT860" i="2"/>
  <c r="BT861" i="2"/>
  <c r="BT862" i="2"/>
  <c r="BT863" i="2"/>
  <c r="BT864" i="2"/>
  <c r="BT865" i="2"/>
  <c r="BT866" i="2"/>
  <c r="BT867" i="2"/>
  <c r="BT868" i="2"/>
  <c r="BT869" i="2"/>
  <c r="BT870" i="2"/>
  <c r="BT871" i="2"/>
  <c r="BT872" i="2"/>
  <c r="BT873" i="2"/>
  <c r="BT874" i="2"/>
  <c r="BT875" i="2"/>
  <c r="BT876" i="2"/>
  <c r="BT877" i="2"/>
  <c r="BT878" i="2"/>
  <c r="BT879" i="2"/>
  <c r="BT880" i="2"/>
  <c r="BT881" i="2"/>
  <c r="BT882" i="2"/>
  <c r="BT883" i="2"/>
  <c r="BT884" i="2"/>
  <c r="BT885" i="2"/>
  <c r="BT886" i="2"/>
  <c r="BT887" i="2"/>
  <c r="BT888" i="2"/>
  <c r="BT889" i="2"/>
  <c r="BT890" i="2"/>
  <c r="BT891" i="2"/>
  <c r="BT892" i="2"/>
  <c r="BT893" i="2"/>
  <c r="BT894" i="2"/>
  <c r="BT895" i="2"/>
  <c r="BT896" i="2"/>
  <c r="BT897" i="2"/>
  <c r="BT898" i="2"/>
  <c r="BT899" i="2"/>
  <c r="BT900" i="2"/>
  <c r="BT901" i="2"/>
  <c r="BT902" i="2"/>
  <c r="BT903" i="2"/>
  <c r="BT904" i="2"/>
  <c r="BT905" i="2"/>
  <c r="BT906" i="2"/>
  <c r="BT907" i="2"/>
  <c r="BT908" i="2"/>
  <c r="BT909" i="2"/>
  <c r="BT910" i="2"/>
  <c r="BT911" i="2"/>
  <c r="BT912" i="2"/>
  <c r="BT913" i="2"/>
  <c r="BT914" i="2"/>
  <c r="BT915" i="2"/>
  <c r="BT916" i="2"/>
  <c r="BT917" i="2"/>
  <c r="BT918" i="2"/>
  <c r="BT919" i="2"/>
  <c r="BT920" i="2"/>
  <c r="BT921" i="2"/>
  <c r="BT922" i="2"/>
  <c r="BT923" i="2"/>
  <c r="BT924" i="2"/>
  <c r="BT925" i="2"/>
  <c r="BT926" i="2"/>
  <c r="BT927" i="2"/>
  <c r="BT928" i="2"/>
  <c r="BT929" i="2"/>
  <c r="BT930" i="2"/>
  <c r="BT931" i="2"/>
  <c r="BT932" i="2"/>
  <c r="BT933" i="2"/>
  <c r="BT934" i="2"/>
  <c r="BT935" i="2"/>
  <c r="BT936" i="2"/>
  <c r="BT937" i="2"/>
  <c r="BT938" i="2"/>
  <c r="BT939" i="2"/>
  <c r="BT940" i="2"/>
  <c r="BT941" i="2"/>
  <c r="BT942" i="2"/>
  <c r="BT943" i="2"/>
  <c r="BT944" i="2"/>
  <c r="BT945" i="2"/>
  <c r="BT946" i="2"/>
  <c r="BT947" i="2"/>
  <c r="BT948" i="2"/>
  <c r="BT949" i="2"/>
  <c r="BT950" i="2"/>
  <c r="BT951" i="2"/>
  <c r="BT952" i="2"/>
  <c r="BT953" i="2"/>
  <c r="BT954" i="2"/>
  <c r="BT955" i="2"/>
  <c r="BT956" i="2"/>
  <c r="BT957" i="2"/>
  <c r="BT958" i="2"/>
  <c r="BT959" i="2"/>
  <c r="BT960" i="2"/>
  <c r="BT961" i="2"/>
  <c r="BT962" i="2"/>
  <c r="BT963" i="2"/>
  <c r="BT964" i="2"/>
  <c r="BT965" i="2"/>
  <c r="BT966" i="2"/>
  <c r="BT967" i="2"/>
  <c r="BT968" i="2"/>
  <c r="BT969" i="2"/>
  <c r="BT970" i="2"/>
  <c r="BT971" i="2"/>
  <c r="BT972" i="2"/>
  <c r="BT973" i="2"/>
  <c r="BT974" i="2"/>
  <c r="BT975" i="2"/>
  <c r="BT976" i="2"/>
  <c r="BT977" i="2"/>
  <c r="BT978" i="2"/>
  <c r="BT979" i="2"/>
  <c r="BT980" i="2"/>
  <c r="BT981" i="2"/>
  <c r="BT982" i="2"/>
  <c r="BT983" i="2"/>
  <c r="BT984" i="2"/>
  <c r="BT985" i="2"/>
  <c r="BT986" i="2"/>
  <c r="BT987" i="2"/>
  <c r="BT988" i="2"/>
  <c r="BT989" i="2"/>
  <c r="BT990" i="2"/>
  <c r="BT991" i="2"/>
  <c r="BT992" i="2"/>
  <c r="BT993" i="2"/>
  <c r="BT994" i="2"/>
  <c r="BT995" i="2"/>
  <c r="BT996" i="2"/>
  <c r="BT997" i="2"/>
  <c r="BT998" i="2"/>
  <c r="BT999" i="2"/>
  <c r="BT1000" i="2"/>
  <c r="BT1001" i="2"/>
  <c r="BT1002" i="2"/>
  <c r="BT1003" i="2"/>
  <c r="BT1004" i="2"/>
  <c r="BT1005" i="2"/>
  <c r="BT1006" i="2"/>
  <c r="BT1007" i="2"/>
  <c r="BT1008" i="2"/>
  <c r="BT1009" i="2"/>
  <c r="BT1010" i="2"/>
  <c r="BT1011" i="2"/>
  <c r="BT1012" i="2"/>
  <c r="BT1013" i="2"/>
  <c r="BT1014" i="2"/>
  <c r="BT1015" i="2"/>
  <c r="BT1016" i="2"/>
  <c r="BT1017" i="2"/>
  <c r="BT1018" i="2"/>
  <c r="BT1019" i="2"/>
  <c r="BT1020" i="2"/>
  <c r="BT1021" i="2"/>
  <c r="BT1022" i="2"/>
  <c r="BT1023" i="2"/>
  <c r="BT1024" i="2"/>
  <c r="BT1025" i="2"/>
  <c r="BT1026" i="2"/>
  <c r="BT1027" i="2"/>
  <c r="BT1028" i="2"/>
  <c r="BT1029" i="2"/>
  <c r="BT1030" i="2"/>
  <c r="BT1031" i="2"/>
  <c r="BT1032" i="2"/>
  <c r="BT1033" i="2"/>
  <c r="BT1034" i="2"/>
  <c r="BT1035" i="2"/>
  <c r="BT1036" i="2"/>
  <c r="BT1037" i="2"/>
  <c r="BT1038" i="2"/>
  <c r="BT1039" i="2"/>
  <c r="BT1040" i="2"/>
  <c r="BT1041" i="2"/>
  <c r="BT1042" i="2"/>
  <c r="BT1043" i="2"/>
  <c r="BT1044" i="2"/>
  <c r="BT1045" i="2"/>
  <c r="BT1046" i="2"/>
  <c r="BT1047" i="2"/>
  <c r="BT1048" i="2"/>
  <c r="BT1049" i="2"/>
  <c r="BT1050" i="2"/>
  <c r="BT1051" i="2"/>
  <c r="BT1052" i="2"/>
  <c r="BT1053" i="2"/>
  <c r="BT1054" i="2"/>
  <c r="BT1055" i="2"/>
  <c r="BT1056" i="2"/>
  <c r="BT1057" i="2"/>
  <c r="BT1058" i="2"/>
  <c r="BT1059" i="2"/>
  <c r="BT1060" i="2"/>
  <c r="BT1061" i="2"/>
  <c r="BT1062" i="2"/>
  <c r="BT1063" i="2"/>
  <c r="BT1064" i="2"/>
  <c r="BT1065" i="2"/>
  <c r="BT1066" i="2"/>
  <c r="BT1067" i="2"/>
  <c r="BT1068" i="2"/>
  <c r="BT1069" i="2"/>
  <c r="BT1070" i="2"/>
  <c r="BT1071" i="2"/>
  <c r="BT1072" i="2"/>
  <c r="BT1073" i="2"/>
  <c r="BT1074" i="2"/>
  <c r="BT1075" i="2"/>
  <c r="BT1076" i="2"/>
  <c r="BT1077" i="2"/>
  <c r="BT1078" i="2"/>
  <c r="BT1079" i="2"/>
  <c r="BT1080" i="2"/>
  <c r="BT1081" i="2"/>
  <c r="BT1082" i="2"/>
  <c r="BT1083" i="2"/>
  <c r="BT1084" i="2"/>
  <c r="BT1085" i="2"/>
  <c r="BT1086" i="2"/>
  <c r="BT1087" i="2"/>
  <c r="BT1088" i="2"/>
  <c r="BT1089" i="2"/>
  <c r="BT1090" i="2"/>
  <c r="BT1091" i="2"/>
  <c r="BT1092" i="2"/>
  <c r="BT1093" i="2"/>
  <c r="BT1094" i="2"/>
  <c r="BT1095" i="2"/>
  <c r="BT1096" i="2"/>
  <c r="BT1097" i="2"/>
  <c r="BT1098" i="2"/>
  <c r="BT1099" i="2"/>
  <c r="BT1100" i="2"/>
  <c r="BT1101" i="2"/>
  <c r="BT1102" i="2"/>
  <c r="BT1103" i="2"/>
  <c r="BT1104" i="2"/>
  <c r="BT1105" i="2"/>
  <c r="BT1106" i="2"/>
  <c r="BT1107" i="2"/>
  <c r="BT1108" i="2"/>
  <c r="BT1109" i="2"/>
  <c r="BT1110" i="2"/>
  <c r="BT1111" i="2"/>
  <c r="BT1112" i="2"/>
  <c r="BT1113" i="2"/>
  <c r="BT1114" i="2"/>
  <c r="BT1115" i="2"/>
  <c r="BT1116" i="2"/>
  <c r="BT1117" i="2"/>
  <c r="BT1118" i="2"/>
  <c r="BT1119" i="2"/>
  <c r="BT1120" i="2"/>
  <c r="BT1121" i="2"/>
  <c r="BT1122" i="2"/>
  <c r="BT1123" i="2"/>
  <c r="BT1124" i="2"/>
  <c r="BT1125" i="2"/>
  <c r="BT1126" i="2"/>
  <c r="BT1127" i="2"/>
  <c r="BT1128" i="2"/>
  <c r="BT1129" i="2"/>
  <c r="BT1130" i="2"/>
  <c r="BT1131" i="2"/>
  <c r="BT1132" i="2"/>
  <c r="BT1133" i="2"/>
  <c r="BT1134" i="2"/>
  <c r="BT1135" i="2"/>
  <c r="BT1136" i="2"/>
  <c r="BT1137" i="2"/>
  <c r="BT1138" i="2"/>
  <c r="BT1139" i="2"/>
  <c r="BT1140" i="2"/>
  <c r="BT1141" i="2"/>
  <c r="BT1142" i="2"/>
  <c r="BT1143" i="2"/>
  <c r="BT1144" i="2"/>
  <c r="BT1145" i="2"/>
  <c r="BT1146" i="2"/>
  <c r="BT1147" i="2"/>
  <c r="BT1148" i="2"/>
  <c r="BT1149" i="2"/>
  <c r="BT1150" i="2"/>
  <c r="BT1151" i="2"/>
  <c r="BT1152" i="2"/>
  <c r="BT1153" i="2"/>
  <c r="BT1154" i="2"/>
  <c r="BT1155" i="2"/>
  <c r="BT1156" i="2"/>
  <c r="BT1157" i="2"/>
  <c r="BT1158" i="2"/>
  <c r="BT1159" i="2"/>
  <c r="BT1160" i="2"/>
  <c r="BT1161" i="2"/>
  <c r="BT1162" i="2"/>
  <c r="BT1163" i="2"/>
  <c r="BT1164" i="2"/>
  <c r="BT1165" i="2"/>
  <c r="BT1166" i="2"/>
  <c r="BT1167" i="2"/>
  <c r="BT1168" i="2"/>
  <c r="BT1169" i="2"/>
  <c r="BT1170" i="2"/>
  <c r="BT1171" i="2"/>
  <c r="BT1172" i="2"/>
  <c r="BT1173" i="2"/>
  <c r="BT1174" i="2"/>
  <c r="BT1175" i="2"/>
  <c r="BT1176" i="2"/>
  <c r="BT1177" i="2"/>
  <c r="BT1178" i="2"/>
  <c r="BT1179" i="2"/>
  <c r="BT1180" i="2"/>
  <c r="BT1181" i="2"/>
  <c r="BT1182" i="2"/>
  <c r="BT1183" i="2"/>
  <c r="BT1184" i="2"/>
  <c r="BT1185" i="2"/>
  <c r="BT1186" i="2"/>
  <c r="BT1187" i="2"/>
  <c r="BT1188" i="2"/>
  <c r="BT1189" i="2"/>
  <c r="BT1190" i="2"/>
  <c r="BT1191" i="2"/>
  <c r="BT1192" i="2"/>
  <c r="BT1193" i="2"/>
  <c r="BT1194" i="2"/>
  <c r="BT1195" i="2"/>
  <c r="BT1196" i="2"/>
  <c r="BT1197" i="2"/>
  <c r="BT1198" i="2"/>
  <c r="BT1199" i="2"/>
  <c r="BT1200" i="2"/>
  <c r="BT1201" i="2"/>
  <c r="BT1202" i="2"/>
  <c r="BT1203" i="2"/>
  <c r="BT1204" i="2"/>
  <c r="BT1205" i="2"/>
  <c r="BT1206" i="2"/>
  <c r="BT1207" i="2"/>
  <c r="BT1208" i="2"/>
  <c r="BT1209" i="2"/>
  <c r="BT1210" i="2"/>
  <c r="BT1211" i="2"/>
  <c r="BT1212" i="2"/>
  <c r="BT1213" i="2"/>
  <c r="BT1214" i="2"/>
  <c r="BT1215" i="2"/>
  <c r="BT1216" i="2"/>
  <c r="BT1217" i="2"/>
  <c r="BT1218" i="2"/>
  <c r="BT1219" i="2"/>
  <c r="BT1220" i="2"/>
  <c r="BT1221" i="2"/>
  <c r="BT1222" i="2"/>
  <c r="BT1223" i="2"/>
  <c r="BT1224" i="2"/>
  <c r="BT1225" i="2"/>
  <c r="BT1226" i="2"/>
  <c r="BT1227" i="2"/>
  <c r="BT1228" i="2"/>
  <c r="BT1229" i="2"/>
  <c r="BT1230" i="2"/>
  <c r="BT1231" i="2"/>
  <c r="BT1232" i="2"/>
  <c r="BT1233" i="2"/>
  <c r="BT1234" i="2"/>
  <c r="BT1235" i="2"/>
  <c r="BT1236" i="2"/>
  <c r="BT1237" i="2"/>
  <c r="BT1238" i="2"/>
  <c r="BT1239" i="2"/>
  <c r="BT1240" i="2"/>
  <c r="BT1241" i="2"/>
  <c r="BT1242" i="2"/>
  <c r="BT1243" i="2"/>
  <c r="BT1244" i="2"/>
  <c r="BT1245" i="2"/>
  <c r="BT1246" i="2"/>
  <c r="BT1247" i="2"/>
  <c r="BT1248" i="2"/>
  <c r="BT1249" i="2"/>
  <c r="BT1250" i="2"/>
  <c r="BT1251" i="2"/>
  <c r="BT1252" i="2"/>
  <c r="BT1253" i="2"/>
  <c r="BT1254" i="2"/>
  <c r="BT1255" i="2"/>
  <c r="BT1256" i="2"/>
  <c r="BT1257" i="2"/>
  <c r="BT1258" i="2"/>
  <c r="BT1259" i="2"/>
  <c r="BT1260" i="2"/>
  <c r="BT1261" i="2"/>
  <c r="BT1262" i="2"/>
  <c r="BT1263" i="2"/>
  <c r="BT1264" i="2"/>
  <c r="BT1265" i="2"/>
  <c r="BT1266" i="2"/>
  <c r="BT1267" i="2"/>
  <c r="BT1268" i="2"/>
  <c r="BT1269" i="2"/>
  <c r="BT1270" i="2"/>
  <c r="BT1271" i="2"/>
  <c r="BT1272" i="2"/>
  <c r="BT1273" i="2"/>
  <c r="BT1274" i="2"/>
  <c r="BT1275" i="2"/>
  <c r="BT1276" i="2"/>
  <c r="BT1277" i="2"/>
  <c r="BT1278" i="2"/>
  <c r="BT1279" i="2"/>
  <c r="BT1280" i="2"/>
  <c r="BT1281" i="2"/>
  <c r="BT1282" i="2"/>
  <c r="BT1283" i="2"/>
  <c r="BT1284" i="2"/>
  <c r="BT1285" i="2"/>
  <c r="BT1286" i="2"/>
  <c r="BT1287" i="2"/>
  <c r="BT1288" i="2"/>
  <c r="BT1289" i="2"/>
  <c r="BT1290" i="2"/>
  <c r="BT1291" i="2"/>
  <c r="BT1292" i="2"/>
  <c r="BT1293" i="2"/>
  <c r="BT1294" i="2"/>
  <c r="BT1295" i="2"/>
  <c r="BT1296" i="2"/>
  <c r="BT1297" i="2"/>
  <c r="BT1298" i="2"/>
  <c r="BT1299" i="2"/>
  <c r="BT1300" i="2"/>
  <c r="BT1301" i="2"/>
  <c r="BT1302" i="2"/>
  <c r="BT1303" i="2"/>
  <c r="BT1304" i="2"/>
  <c r="BT1305" i="2"/>
  <c r="BT1306" i="2"/>
  <c r="BT1307" i="2"/>
  <c r="BT1308" i="2"/>
  <c r="BT1309" i="2"/>
  <c r="BT1310" i="2"/>
  <c r="BT1311" i="2"/>
  <c r="BT1312" i="2"/>
  <c r="BT1313" i="2"/>
  <c r="BT1314" i="2"/>
  <c r="BT1315" i="2"/>
  <c r="BT1316" i="2"/>
  <c r="BT1317" i="2"/>
  <c r="BT1318" i="2"/>
  <c r="BT1319" i="2"/>
  <c r="BT1320" i="2"/>
  <c r="BT1321" i="2"/>
  <c r="BT1322" i="2"/>
  <c r="BT1323" i="2"/>
  <c r="BT1324" i="2"/>
  <c r="BT1325" i="2"/>
  <c r="BT1326" i="2"/>
  <c r="BT1327" i="2"/>
  <c r="BT1328" i="2"/>
  <c r="BT1329" i="2"/>
  <c r="BT1330" i="2"/>
  <c r="BT1331" i="2"/>
  <c r="BT1332" i="2"/>
  <c r="BT1333" i="2"/>
  <c r="BT1334" i="2"/>
  <c r="BT1335" i="2"/>
  <c r="BT1336" i="2"/>
  <c r="BT1337" i="2"/>
  <c r="BT1338" i="2"/>
  <c r="BT1339" i="2"/>
  <c r="BT1340" i="2"/>
  <c r="BT1341" i="2"/>
  <c r="BT1342" i="2"/>
  <c r="BT1343" i="2"/>
  <c r="BT1344" i="2"/>
  <c r="BT1345" i="2"/>
  <c r="BT1346" i="2"/>
  <c r="BT1347" i="2"/>
  <c r="BT1348" i="2"/>
  <c r="BT1349" i="2"/>
  <c r="BT1350" i="2"/>
  <c r="BT1351" i="2"/>
  <c r="BT1352" i="2"/>
  <c r="BT1353" i="2"/>
  <c r="BT1354" i="2"/>
  <c r="BT1355" i="2"/>
  <c r="BT1356" i="2"/>
  <c r="BT1357" i="2"/>
  <c r="BT1358" i="2"/>
  <c r="BT1359" i="2"/>
  <c r="BT1360" i="2"/>
  <c r="BT1361" i="2"/>
  <c r="BT1362" i="2"/>
  <c r="BT1363" i="2"/>
  <c r="BT1364" i="2"/>
  <c r="BT1365" i="2"/>
  <c r="BT1366" i="2"/>
  <c r="BT1367" i="2"/>
  <c r="BT1368" i="2"/>
  <c r="BT1369" i="2"/>
  <c r="BT1370" i="2"/>
  <c r="BT1371" i="2"/>
  <c r="BT1372" i="2"/>
  <c r="BT1373" i="2"/>
  <c r="BT1374" i="2"/>
  <c r="BT1375" i="2"/>
  <c r="BT1376" i="2"/>
  <c r="BT1377" i="2"/>
  <c r="BT1378" i="2"/>
  <c r="BT1379" i="2"/>
  <c r="BT1380" i="2"/>
  <c r="BT1381" i="2"/>
  <c r="BT1382" i="2"/>
  <c r="BT1383" i="2"/>
  <c r="BT1384" i="2"/>
  <c r="BT1385" i="2"/>
  <c r="BT1386" i="2"/>
  <c r="BT1387" i="2"/>
  <c r="BT1388" i="2"/>
  <c r="BT1389" i="2"/>
  <c r="BT1390" i="2"/>
  <c r="BT1391" i="2"/>
  <c r="BT1392" i="2"/>
  <c r="BT1393" i="2"/>
  <c r="BT1394" i="2"/>
  <c r="BT1395" i="2"/>
  <c r="BT1396" i="2"/>
  <c r="BT1397" i="2"/>
  <c r="BT1398" i="2"/>
  <c r="BT1399" i="2"/>
  <c r="BT1400" i="2"/>
  <c r="BT1401" i="2"/>
  <c r="BT1402" i="2"/>
  <c r="BT1403" i="2"/>
  <c r="BT1404" i="2"/>
  <c r="BT1405" i="2"/>
  <c r="BT1406" i="2"/>
  <c r="BT1407" i="2"/>
  <c r="BT1408" i="2"/>
  <c r="BT1409" i="2"/>
  <c r="BT1410" i="2"/>
  <c r="BT1411" i="2"/>
  <c r="BT1412" i="2"/>
  <c r="BT1413" i="2"/>
  <c r="BT1414" i="2"/>
  <c r="BT1415" i="2"/>
  <c r="BT1416" i="2"/>
  <c r="BT1417" i="2"/>
  <c r="BT1418" i="2"/>
  <c r="BT1419" i="2"/>
  <c r="BT1420" i="2"/>
  <c r="BT1421" i="2"/>
  <c r="BT1422" i="2"/>
  <c r="BT1423" i="2"/>
  <c r="BT1424" i="2"/>
  <c r="BT1425" i="2"/>
  <c r="BT1426" i="2"/>
  <c r="BT1427" i="2"/>
  <c r="BT1428" i="2"/>
  <c r="BT1429" i="2"/>
  <c r="BT1430" i="2"/>
  <c r="BT1431" i="2"/>
  <c r="BT1432" i="2"/>
  <c r="BT1433" i="2"/>
  <c r="BT1434" i="2"/>
  <c r="BT1435" i="2"/>
  <c r="BT1436" i="2"/>
  <c r="BT1437" i="2"/>
  <c r="BT1438" i="2"/>
  <c r="BT1439" i="2"/>
  <c r="BT1440" i="2"/>
  <c r="BT1441" i="2"/>
  <c r="BT1442" i="2"/>
  <c r="BT1443" i="2"/>
  <c r="BT1444" i="2"/>
  <c r="BT1445" i="2"/>
  <c r="BT1446" i="2"/>
  <c r="BT1447" i="2"/>
  <c r="BT1448" i="2"/>
  <c r="BT1449" i="2"/>
  <c r="BT1450" i="2"/>
  <c r="BT1451" i="2"/>
  <c r="BT1452" i="2"/>
  <c r="BT1453" i="2"/>
  <c r="BT1454" i="2"/>
  <c r="BT1455" i="2"/>
  <c r="BT1456" i="2"/>
  <c r="BT1457" i="2"/>
  <c r="BT1458" i="2"/>
  <c r="BT1459" i="2"/>
  <c r="BT1460" i="2"/>
  <c r="BT1461" i="2"/>
  <c r="BT1462" i="2"/>
  <c r="BT1463" i="2"/>
  <c r="BT1464" i="2"/>
  <c r="BT1465" i="2"/>
  <c r="BT1466" i="2"/>
  <c r="BT1467" i="2"/>
  <c r="BT1468" i="2"/>
  <c r="BT1469" i="2"/>
  <c r="BT1470" i="2"/>
  <c r="BT1471" i="2"/>
  <c r="BT1472" i="2"/>
  <c r="BT1473" i="2"/>
  <c r="BT1474" i="2"/>
  <c r="BT1475" i="2"/>
  <c r="BT1476" i="2"/>
  <c r="BT1477" i="2"/>
  <c r="BT1478" i="2"/>
  <c r="BT1479" i="2"/>
  <c r="BT1480" i="2"/>
  <c r="BT1481" i="2"/>
  <c r="BT1482" i="2"/>
  <c r="BT1483" i="2"/>
  <c r="BT1484" i="2"/>
  <c r="BT1485" i="2"/>
  <c r="BT1486" i="2"/>
  <c r="BT1487" i="2"/>
  <c r="BT1488" i="2"/>
  <c r="BT1489" i="2"/>
  <c r="BT1490" i="2"/>
  <c r="BT1491" i="2"/>
  <c r="BT1492" i="2"/>
  <c r="BT1493" i="2"/>
  <c r="BT1494" i="2"/>
  <c r="BT1495" i="2"/>
  <c r="BT1496" i="2"/>
  <c r="BT1497" i="2"/>
  <c r="BT1498" i="2"/>
  <c r="BT1499" i="2"/>
  <c r="BT1500" i="2"/>
  <c r="BT1501" i="2"/>
  <c r="BT1502" i="2"/>
  <c r="BT1503" i="2"/>
  <c r="BT1504" i="2"/>
  <c r="BT1505" i="2"/>
  <c r="BT1506" i="2"/>
  <c r="BT1507" i="2"/>
  <c r="BT1508" i="2"/>
  <c r="BT1509" i="2"/>
  <c r="BT1510" i="2"/>
  <c r="BT1511" i="2"/>
  <c r="BT1512" i="2"/>
  <c r="BT1513" i="2"/>
  <c r="BT1514" i="2"/>
  <c r="BT1515" i="2"/>
  <c r="BT1516" i="2"/>
  <c r="BT1517" i="2"/>
  <c r="BT1518" i="2"/>
  <c r="BT1519" i="2"/>
  <c r="BT1520" i="2"/>
  <c r="BT1521" i="2"/>
  <c r="BT1522" i="2"/>
  <c r="BT1523" i="2"/>
  <c r="BT1524" i="2"/>
  <c r="BT1525" i="2"/>
  <c r="BT1526" i="2"/>
  <c r="BT1527" i="2"/>
  <c r="BT1528" i="2"/>
  <c r="BT1529" i="2"/>
  <c r="BT1530" i="2"/>
  <c r="BT1531" i="2"/>
  <c r="BT1532" i="2"/>
  <c r="BT1533" i="2"/>
  <c r="BT1534" i="2"/>
  <c r="BT1535" i="2"/>
  <c r="BT1536" i="2"/>
  <c r="BT1537" i="2"/>
  <c r="BT1538" i="2"/>
  <c r="BT1539" i="2"/>
  <c r="BT1540" i="2"/>
  <c r="BT1541" i="2"/>
  <c r="BT1542" i="2"/>
  <c r="BT1543" i="2"/>
  <c r="BT1544" i="2"/>
  <c r="BT1545" i="2"/>
  <c r="BT1546" i="2"/>
  <c r="BT1547" i="2"/>
  <c r="BT1548" i="2"/>
  <c r="BT1549" i="2"/>
  <c r="BT1550" i="2"/>
  <c r="BT1551" i="2"/>
  <c r="BT1552" i="2"/>
  <c r="BT1553" i="2"/>
  <c r="BT1554" i="2"/>
  <c r="BT1555" i="2"/>
  <c r="BT1556" i="2"/>
  <c r="BT1557" i="2"/>
  <c r="BT1558" i="2"/>
  <c r="BT1559" i="2"/>
  <c r="BT1560" i="2"/>
  <c r="BT1561" i="2"/>
  <c r="BT1562" i="2"/>
  <c r="BT1563" i="2"/>
  <c r="BT1564" i="2"/>
  <c r="BT1565" i="2"/>
  <c r="BT1566" i="2"/>
  <c r="BT1567" i="2"/>
  <c r="BT1568" i="2"/>
  <c r="BT1569" i="2"/>
  <c r="BT1570" i="2"/>
  <c r="BT1571" i="2"/>
  <c r="BT1572" i="2"/>
  <c r="BT1573" i="2"/>
  <c r="BT1574" i="2"/>
  <c r="BT1575" i="2"/>
  <c r="BT1576" i="2"/>
  <c r="BT1577" i="2"/>
  <c r="BT1578" i="2"/>
  <c r="BT1579" i="2"/>
  <c r="BT1580" i="2"/>
  <c r="BT1581" i="2"/>
  <c r="BT1582" i="2"/>
  <c r="BT1583" i="2"/>
  <c r="BT1584" i="2"/>
  <c r="BT1585" i="2"/>
  <c r="BT1586" i="2"/>
  <c r="BT1587" i="2"/>
  <c r="BT1588" i="2"/>
  <c r="BT1589" i="2"/>
  <c r="BT1590" i="2"/>
  <c r="BT1591" i="2"/>
  <c r="BT1592" i="2"/>
  <c r="BT1593" i="2"/>
  <c r="BT1594" i="2"/>
  <c r="BT1595" i="2"/>
  <c r="BT1596" i="2"/>
  <c r="BT1597" i="2"/>
  <c r="BT1598" i="2"/>
  <c r="BT1599" i="2"/>
  <c r="BT1600" i="2"/>
  <c r="BT1601" i="2"/>
  <c r="BT1602" i="2"/>
  <c r="BT1603" i="2"/>
  <c r="BT1604" i="2"/>
  <c r="BT1605" i="2"/>
  <c r="BT1606" i="2"/>
  <c r="BT1607" i="2"/>
  <c r="BT1608" i="2"/>
  <c r="BT1609" i="2"/>
  <c r="BT1610" i="2"/>
  <c r="BT1611" i="2"/>
  <c r="BT1612" i="2"/>
  <c r="BT1613" i="2"/>
  <c r="BT1614" i="2"/>
  <c r="BT1615" i="2"/>
  <c r="BT1616" i="2"/>
  <c r="BT1617" i="2"/>
  <c r="BT1618" i="2"/>
  <c r="BT1619" i="2"/>
  <c r="BT1620" i="2"/>
  <c r="BT1621" i="2"/>
  <c r="BT1622" i="2"/>
  <c r="BT1623" i="2"/>
  <c r="BT1624" i="2"/>
  <c r="BT1625" i="2"/>
  <c r="BT1626" i="2"/>
  <c r="BT1627" i="2"/>
  <c r="BT1628" i="2"/>
  <c r="BT1629" i="2"/>
  <c r="BT1630" i="2"/>
  <c r="BT1631" i="2"/>
  <c r="BT1632" i="2"/>
  <c r="BT1633" i="2"/>
  <c r="BT1634" i="2"/>
  <c r="BT1635" i="2"/>
  <c r="BT1636" i="2"/>
  <c r="BT1637" i="2"/>
  <c r="BT1638" i="2"/>
  <c r="BT1639" i="2"/>
  <c r="BT1640" i="2"/>
  <c r="BT1641" i="2"/>
  <c r="BT1642" i="2"/>
  <c r="BT1643" i="2"/>
  <c r="BT1644" i="2"/>
  <c r="BT1645" i="2"/>
  <c r="BT1646" i="2"/>
  <c r="BT1647" i="2"/>
  <c r="BT1648" i="2"/>
  <c r="BT1649" i="2"/>
  <c r="BT1650" i="2"/>
  <c r="BT1651" i="2"/>
  <c r="BT1652" i="2"/>
  <c r="BT1653" i="2"/>
  <c r="BT1654" i="2"/>
  <c r="BT1655" i="2"/>
  <c r="BT1656" i="2"/>
  <c r="BT1657" i="2"/>
  <c r="BT1658" i="2"/>
  <c r="BT1659" i="2"/>
  <c r="BT1660" i="2"/>
  <c r="BT1661" i="2"/>
  <c r="BT1662" i="2"/>
  <c r="BT1663" i="2"/>
  <c r="BT1664" i="2"/>
  <c r="BT1665" i="2"/>
  <c r="BT1666" i="2"/>
  <c r="BT1667" i="2"/>
  <c r="BT1668" i="2"/>
  <c r="BT1669" i="2"/>
  <c r="BT1670" i="2"/>
  <c r="BT1671" i="2"/>
  <c r="BT1672" i="2"/>
  <c r="BT1673" i="2"/>
  <c r="BT1674" i="2"/>
  <c r="BT1675" i="2"/>
  <c r="BT1676" i="2"/>
  <c r="BT1677" i="2"/>
  <c r="BT1678" i="2"/>
  <c r="BT1679" i="2"/>
  <c r="BT1680" i="2"/>
  <c r="BT1681" i="2"/>
  <c r="BT1682" i="2"/>
  <c r="BT1683" i="2"/>
  <c r="BT1684" i="2"/>
  <c r="BT1685" i="2"/>
  <c r="BT1686" i="2"/>
  <c r="BT1687" i="2"/>
  <c r="BT1688" i="2"/>
  <c r="BT1689" i="2"/>
  <c r="BT1690" i="2"/>
  <c r="BT1691" i="2"/>
  <c r="BT1692" i="2"/>
  <c r="BT1693" i="2"/>
  <c r="BT1694" i="2"/>
  <c r="BT1695" i="2"/>
  <c r="BT1696" i="2"/>
  <c r="BT1697" i="2"/>
  <c r="BT1698" i="2"/>
  <c r="BT1699" i="2"/>
  <c r="BT1700" i="2"/>
  <c r="BT1701" i="2"/>
  <c r="BT1702" i="2"/>
  <c r="BT1703" i="2"/>
  <c r="BT1704" i="2"/>
  <c r="BT1705" i="2"/>
  <c r="BT1706" i="2"/>
  <c r="BT1707" i="2"/>
  <c r="BT1708" i="2"/>
  <c r="BT1709" i="2"/>
  <c r="BT1710" i="2"/>
  <c r="BT1711" i="2"/>
  <c r="BT1712" i="2"/>
  <c r="BT1713" i="2"/>
  <c r="BT1714" i="2"/>
  <c r="BT1715" i="2"/>
  <c r="BT1716" i="2"/>
  <c r="BT1717" i="2"/>
  <c r="BT1718" i="2"/>
  <c r="BT1719" i="2"/>
  <c r="BT1720" i="2"/>
  <c r="BT1721" i="2"/>
  <c r="BT1722" i="2"/>
  <c r="BT1723" i="2"/>
  <c r="BT1724" i="2"/>
  <c r="BT1725" i="2"/>
  <c r="BT1726" i="2"/>
  <c r="BT1727" i="2"/>
  <c r="BT1728" i="2"/>
  <c r="BT1729" i="2"/>
  <c r="BT1730" i="2"/>
  <c r="BT1731" i="2"/>
  <c r="BT1732" i="2"/>
  <c r="BT1733" i="2"/>
  <c r="BT1734" i="2"/>
  <c r="BT1735" i="2"/>
  <c r="BT1736" i="2"/>
  <c r="BT1737" i="2"/>
  <c r="BT1738" i="2"/>
  <c r="BT1739" i="2"/>
  <c r="BT1740" i="2"/>
  <c r="BT1741" i="2"/>
  <c r="BT1742" i="2"/>
  <c r="BT1743" i="2"/>
  <c r="BT1744" i="2"/>
  <c r="BT1745" i="2"/>
  <c r="BT1746" i="2"/>
  <c r="BT1747" i="2"/>
  <c r="BT1748" i="2"/>
  <c r="BT1749" i="2"/>
  <c r="BT1750" i="2"/>
  <c r="BT1751" i="2"/>
  <c r="BT1752" i="2"/>
  <c r="BT1753" i="2"/>
  <c r="BT1754" i="2"/>
  <c r="BT1755" i="2"/>
  <c r="BT1756" i="2"/>
  <c r="BT1757" i="2"/>
  <c r="BT1758" i="2"/>
  <c r="BT1759" i="2"/>
  <c r="BT1760" i="2"/>
  <c r="BT1761" i="2"/>
  <c r="BT1762" i="2"/>
  <c r="BT1763" i="2"/>
  <c r="BT1764" i="2"/>
  <c r="BT1765" i="2"/>
  <c r="BT1766" i="2"/>
  <c r="BT1767" i="2"/>
  <c r="BT1768" i="2"/>
  <c r="BT1769" i="2"/>
  <c r="BT1770" i="2"/>
  <c r="BT1771" i="2"/>
  <c r="BT1772" i="2"/>
  <c r="BT1773" i="2"/>
  <c r="BT1774" i="2"/>
  <c r="BT1775" i="2"/>
  <c r="BT1776" i="2"/>
  <c r="BT1777" i="2"/>
  <c r="BT1778" i="2"/>
  <c r="BT1779" i="2"/>
  <c r="BT1780" i="2"/>
  <c r="BT1781" i="2"/>
  <c r="BT1782" i="2"/>
  <c r="BT1783" i="2"/>
  <c r="BT1784" i="2"/>
  <c r="BT1785" i="2"/>
  <c r="BT1786" i="2"/>
  <c r="BT1787" i="2"/>
  <c r="BT1788" i="2"/>
  <c r="BT1789" i="2"/>
  <c r="BT1790" i="2"/>
  <c r="BT1791" i="2"/>
  <c r="BT1792" i="2"/>
  <c r="BT1793" i="2"/>
  <c r="BT1794" i="2"/>
  <c r="BT1795" i="2"/>
  <c r="BT1796" i="2"/>
  <c r="BT1797" i="2"/>
  <c r="BT1798" i="2"/>
  <c r="BT1799" i="2"/>
  <c r="BT1800" i="2"/>
  <c r="BT1801" i="2"/>
  <c r="BT1802" i="2"/>
  <c r="BT1803" i="2"/>
  <c r="BT1804" i="2"/>
  <c r="BT1805" i="2"/>
  <c r="BT1806" i="2"/>
  <c r="BT1807" i="2"/>
  <c r="BT1808" i="2"/>
  <c r="BT1809" i="2"/>
  <c r="BT1810" i="2"/>
  <c r="BT1811" i="2"/>
  <c r="BT1812" i="2"/>
  <c r="BT1813" i="2"/>
  <c r="BT1814" i="2"/>
  <c r="BT1815" i="2"/>
  <c r="BT1816" i="2"/>
  <c r="BT1817" i="2"/>
  <c r="BT1818" i="2"/>
  <c r="BT1819" i="2"/>
  <c r="BT1820" i="2"/>
  <c r="BT1821" i="2"/>
  <c r="BT1822" i="2"/>
  <c r="BT1823" i="2"/>
  <c r="BT1824" i="2"/>
  <c r="BT1825" i="2"/>
  <c r="BT1826" i="2"/>
  <c r="BT1827" i="2"/>
  <c r="BT1828" i="2"/>
  <c r="BT1829" i="2"/>
  <c r="BT1830" i="2"/>
  <c r="BT1831" i="2"/>
  <c r="BT1832" i="2"/>
  <c r="BT1833" i="2"/>
  <c r="BT1834" i="2"/>
  <c r="BT1835" i="2"/>
  <c r="BT1836" i="2"/>
  <c r="BT1837" i="2"/>
  <c r="BT1838" i="2"/>
  <c r="BT1839" i="2"/>
  <c r="BT1840" i="2"/>
  <c r="BT1841" i="2"/>
  <c r="BT1842" i="2"/>
  <c r="BT1843" i="2"/>
  <c r="BT1844" i="2"/>
  <c r="BT1845" i="2"/>
  <c r="BT1846" i="2"/>
  <c r="BT1847" i="2"/>
  <c r="BT1848" i="2"/>
  <c r="BT1849" i="2"/>
  <c r="BT1850" i="2"/>
  <c r="BT1851" i="2"/>
  <c r="BT1852" i="2"/>
  <c r="BT1853" i="2"/>
  <c r="BT1854" i="2"/>
  <c r="BT1855" i="2"/>
  <c r="BT1856" i="2"/>
  <c r="BT1857" i="2"/>
  <c r="BT1858" i="2"/>
  <c r="BT1859" i="2"/>
  <c r="BT1860" i="2"/>
  <c r="BT1861" i="2"/>
  <c r="BT1862" i="2"/>
  <c r="BT1863" i="2"/>
  <c r="BT1864" i="2"/>
  <c r="BT1865" i="2"/>
  <c r="BT1866" i="2"/>
  <c r="BT1867" i="2"/>
  <c r="BT1868" i="2"/>
  <c r="BT1869" i="2"/>
  <c r="BT1870" i="2"/>
  <c r="BT1871" i="2"/>
  <c r="BT1872" i="2"/>
  <c r="BT1873" i="2"/>
  <c r="BT1874" i="2"/>
  <c r="BT1875" i="2"/>
  <c r="BT1876" i="2"/>
  <c r="BT1877" i="2"/>
  <c r="BT1878" i="2"/>
  <c r="BT1879" i="2"/>
  <c r="BT1880" i="2"/>
  <c r="BT1881" i="2"/>
  <c r="BT1882" i="2"/>
  <c r="BT1883" i="2"/>
  <c r="BT1884" i="2"/>
  <c r="BT1885" i="2"/>
  <c r="BT1886" i="2"/>
  <c r="BT1887" i="2"/>
  <c r="BT1888" i="2"/>
  <c r="BT1889" i="2"/>
  <c r="BT1890" i="2"/>
  <c r="BT1891" i="2"/>
  <c r="BT1892" i="2"/>
  <c r="BT1893" i="2"/>
  <c r="BT1894" i="2"/>
  <c r="BT1895" i="2"/>
  <c r="BT1896" i="2"/>
  <c r="BT1897" i="2"/>
  <c r="BT1898" i="2"/>
  <c r="BT1899" i="2"/>
  <c r="BT1900" i="2"/>
  <c r="BT1901" i="2"/>
  <c r="BT1902" i="2"/>
  <c r="BT1903" i="2"/>
  <c r="BT1904" i="2"/>
  <c r="BT1905" i="2"/>
  <c r="BT1906" i="2"/>
  <c r="BT1907" i="2"/>
  <c r="BT1908" i="2"/>
  <c r="BT1909" i="2"/>
  <c r="BT1910" i="2"/>
  <c r="BT1911" i="2"/>
  <c r="BT1912" i="2"/>
  <c r="BT1913" i="2"/>
  <c r="BT1914" i="2"/>
  <c r="BT1915" i="2"/>
  <c r="BT1916" i="2"/>
  <c r="BT1917" i="2"/>
  <c r="BT1918" i="2"/>
  <c r="BT1919" i="2"/>
  <c r="BT1920" i="2"/>
  <c r="BT1921" i="2"/>
  <c r="BT1922" i="2"/>
  <c r="BT1923" i="2"/>
  <c r="BT1924" i="2"/>
  <c r="BT1925" i="2"/>
  <c r="BT1926" i="2"/>
  <c r="BT1927" i="2"/>
  <c r="BT1928" i="2"/>
  <c r="BT1929" i="2"/>
  <c r="BT1930" i="2"/>
  <c r="BT1931" i="2"/>
  <c r="BT1932" i="2"/>
  <c r="BT1933" i="2"/>
  <c r="BT1934" i="2"/>
  <c r="BT1935" i="2"/>
  <c r="BT1936" i="2"/>
  <c r="BT1937" i="2"/>
  <c r="BT1938" i="2"/>
  <c r="BT1939" i="2"/>
  <c r="BT1940" i="2"/>
  <c r="BT1941" i="2"/>
  <c r="BT1942" i="2"/>
  <c r="BT1943" i="2"/>
  <c r="BT1944" i="2"/>
  <c r="BT1945" i="2"/>
  <c r="BT1946" i="2"/>
  <c r="BT1947" i="2"/>
  <c r="BT1948" i="2"/>
  <c r="BT1949" i="2"/>
  <c r="BT1950" i="2"/>
  <c r="BT1951" i="2"/>
  <c r="BT1952" i="2"/>
  <c r="BT1953" i="2"/>
  <c r="BT1954" i="2"/>
  <c r="BT1955" i="2"/>
  <c r="BT1956" i="2"/>
  <c r="BT1957" i="2"/>
  <c r="BT1958" i="2"/>
  <c r="BT1959" i="2"/>
  <c r="BT1960" i="2"/>
  <c r="BT1961" i="2"/>
  <c r="BT1962" i="2"/>
  <c r="BT1963" i="2"/>
  <c r="BT1964" i="2"/>
  <c r="BT1965" i="2"/>
  <c r="BT1966" i="2"/>
  <c r="BT1967" i="2"/>
  <c r="BT1968" i="2"/>
  <c r="BT1969" i="2"/>
  <c r="BT1970" i="2"/>
  <c r="BT1971" i="2"/>
  <c r="BT1972" i="2"/>
  <c r="BT1973" i="2"/>
  <c r="BT1974" i="2"/>
  <c r="BT1975" i="2"/>
  <c r="BT1976" i="2"/>
  <c r="BT1977" i="2"/>
  <c r="BT1978" i="2"/>
  <c r="BT1979" i="2"/>
  <c r="BT1980" i="2"/>
  <c r="BT1981" i="2"/>
  <c r="BT1982" i="2"/>
  <c r="BT1983" i="2"/>
  <c r="BT1984" i="2"/>
  <c r="BT1985" i="2"/>
  <c r="BT1986" i="2"/>
  <c r="BT1987" i="2"/>
  <c r="BT1988" i="2"/>
  <c r="BT1989" i="2"/>
  <c r="BT1990" i="2"/>
  <c r="BT1991" i="2"/>
  <c r="BT1992" i="2"/>
  <c r="BT1993" i="2"/>
  <c r="BT1994" i="2"/>
  <c r="BT1995" i="2"/>
  <c r="BT1996" i="2"/>
  <c r="BT1997" i="2"/>
  <c r="BT1998" i="2"/>
  <c r="BT1999" i="2"/>
  <c r="BT2000" i="2"/>
  <c r="BT2001" i="2"/>
  <c r="BT2002" i="2"/>
  <c r="BT2003" i="2"/>
  <c r="BT2004" i="2"/>
  <c r="BT2005" i="2"/>
  <c r="BT2006" i="2"/>
  <c r="BT2007" i="2"/>
  <c r="BT2008" i="2"/>
  <c r="BT2009" i="2"/>
  <c r="BT2010" i="2"/>
  <c r="BT2011" i="2"/>
  <c r="BT2012" i="2"/>
  <c r="BT2013" i="2"/>
  <c r="BT2014" i="2"/>
  <c r="BT2015" i="2"/>
  <c r="BT2016" i="2"/>
  <c r="BT2017" i="2"/>
  <c r="BT2018" i="2"/>
  <c r="BT2019" i="2"/>
  <c r="BT2020" i="2"/>
  <c r="BT2021" i="2"/>
  <c r="BT2022" i="2"/>
  <c r="BT2023" i="2"/>
  <c r="BT2024" i="2"/>
  <c r="BT2025" i="2"/>
  <c r="BT2026" i="2"/>
  <c r="BT2027" i="2"/>
  <c r="BT2028" i="2"/>
  <c r="BT2029" i="2"/>
  <c r="BT2030" i="2"/>
  <c r="BT2031" i="2"/>
  <c r="BT2032" i="2"/>
  <c r="BT2033" i="2"/>
  <c r="BT2034" i="2"/>
  <c r="BT2035" i="2"/>
  <c r="BT2036" i="2"/>
  <c r="BT2037" i="2"/>
  <c r="BT2038" i="2"/>
  <c r="BT2039" i="2"/>
  <c r="BT2040" i="2"/>
  <c r="BT2041" i="2"/>
  <c r="BT2042" i="2"/>
  <c r="BT2043" i="2"/>
  <c r="BT2044" i="2"/>
  <c r="BT2045" i="2"/>
  <c r="BT2046" i="2"/>
  <c r="BT2047" i="2"/>
  <c r="BT2048" i="2"/>
  <c r="BT2049" i="2"/>
  <c r="BT2050" i="2"/>
  <c r="BT2051" i="2"/>
  <c r="BT2052" i="2"/>
  <c r="BT2053" i="2"/>
  <c r="BT2054" i="2"/>
  <c r="BT2055" i="2"/>
  <c r="BT2056" i="2"/>
  <c r="BT2057" i="2"/>
  <c r="BT2058" i="2"/>
  <c r="BT2059" i="2"/>
  <c r="BT2060" i="2"/>
  <c r="BT2061" i="2"/>
  <c r="BT2062" i="2"/>
  <c r="BT2063" i="2"/>
  <c r="BT2064" i="2"/>
  <c r="BT2065" i="2"/>
  <c r="BT2066" i="2"/>
  <c r="BT2067" i="2"/>
  <c r="BT2068" i="2"/>
  <c r="BT2069" i="2"/>
  <c r="BT2070" i="2"/>
  <c r="BT2071" i="2"/>
  <c r="BT2072" i="2"/>
  <c r="BT2073" i="2"/>
  <c r="BT2074" i="2"/>
  <c r="BT2075" i="2"/>
  <c r="BT2076" i="2"/>
  <c r="BT2077" i="2"/>
  <c r="BT2078" i="2"/>
  <c r="BT2079" i="2"/>
  <c r="BT2080" i="2"/>
  <c r="BT2081" i="2"/>
  <c r="BT2082" i="2"/>
  <c r="BT2083" i="2"/>
  <c r="BT2084" i="2"/>
  <c r="BT2085" i="2"/>
  <c r="BT2086" i="2"/>
  <c r="BT2087" i="2"/>
  <c r="BT2088" i="2"/>
  <c r="BT2089" i="2"/>
  <c r="BT2090" i="2"/>
  <c r="BT2091" i="2"/>
  <c r="BT2092" i="2"/>
  <c r="BT2093" i="2"/>
  <c r="BT2094" i="2"/>
  <c r="BT2095" i="2"/>
  <c r="BT2096" i="2"/>
  <c r="BT2097" i="2"/>
  <c r="BT2098" i="2"/>
  <c r="BT2099" i="2"/>
  <c r="BT2100" i="2"/>
  <c r="BT2101" i="2"/>
  <c r="BT2102" i="2"/>
  <c r="BT2103" i="2"/>
  <c r="BT2104" i="2"/>
  <c r="BT2105" i="2"/>
  <c r="BT2106" i="2"/>
  <c r="BT2107" i="2"/>
  <c r="BT2108" i="2"/>
  <c r="BT2109" i="2"/>
  <c r="BT2110" i="2"/>
  <c r="BT2111" i="2"/>
  <c r="BT2112" i="2"/>
  <c r="BT2113" i="2"/>
  <c r="BT2114" i="2"/>
  <c r="BT2115" i="2"/>
  <c r="BT2116" i="2"/>
  <c r="BT2117" i="2"/>
  <c r="BT2118" i="2"/>
  <c r="BT2119" i="2"/>
  <c r="BT2120" i="2"/>
  <c r="BT2121" i="2"/>
  <c r="BT2122" i="2"/>
  <c r="BT2123" i="2"/>
  <c r="BT2124" i="2"/>
  <c r="BT2125" i="2"/>
  <c r="BT2126" i="2"/>
  <c r="BT2127" i="2"/>
  <c r="BT2128" i="2"/>
  <c r="BT2129" i="2"/>
  <c r="BT2130" i="2"/>
  <c r="BT2131" i="2"/>
  <c r="BT2132" i="2"/>
  <c r="BT2133" i="2"/>
  <c r="BT2134" i="2"/>
  <c r="BT2135" i="2"/>
  <c r="BT2136" i="2"/>
  <c r="BT2137" i="2"/>
  <c r="BT2138" i="2"/>
  <c r="BT2139" i="2"/>
  <c r="BT2140" i="2"/>
  <c r="BT2141" i="2"/>
  <c r="BT2142" i="2"/>
  <c r="BT2143" i="2"/>
  <c r="BT2144" i="2"/>
  <c r="BT2145" i="2"/>
  <c r="BT2146" i="2"/>
  <c r="BT2147" i="2"/>
  <c r="BT2148" i="2"/>
  <c r="BT2149" i="2"/>
  <c r="BT2150" i="2"/>
  <c r="BT2151" i="2"/>
  <c r="BT2152" i="2"/>
  <c r="BT2153" i="2"/>
  <c r="BT2154" i="2"/>
  <c r="BT2155" i="2"/>
  <c r="BT2156" i="2"/>
  <c r="BT2157" i="2"/>
  <c r="BT2158" i="2"/>
  <c r="BT2159" i="2"/>
  <c r="BT2160" i="2"/>
  <c r="BT2161" i="2"/>
  <c r="BT2162" i="2"/>
  <c r="BT2163" i="2"/>
  <c r="BT2164" i="2"/>
  <c r="BT2165" i="2"/>
  <c r="BT2166" i="2"/>
  <c r="BT2167" i="2"/>
  <c r="BT2168" i="2"/>
  <c r="BT2169" i="2"/>
  <c r="BT2170" i="2"/>
  <c r="BT2171" i="2"/>
  <c r="BT2172" i="2"/>
  <c r="BT2173" i="2"/>
  <c r="BT2174" i="2"/>
  <c r="BT2175" i="2"/>
  <c r="BT2176" i="2"/>
  <c r="BT2177" i="2"/>
  <c r="BT2178" i="2"/>
  <c r="BT2179" i="2"/>
  <c r="BT2180" i="2"/>
  <c r="BT2181" i="2"/>
  <c r="BT2182" i="2"/>
  <c r="BT2183" i="2"/>
  <c r="BT2184" i="2"/>
  <c r="BT2185" i="2"/>
  <c r="BT2186" i="2"/>
  <c r="BT2187" i="2"/>
  <c r="BT2188" i="2"/>
  <c r="BT2189" i="2"/>
  <c r="BT2190" i="2"/>
  <c r="BT2191" i="2"/>
  <c r="BT2192" i="2"/>
  <c r="BT2193" i="2"/>
  <c r="BT2194" i="2"/>
  <c r="BT2195" i="2"/>
  <c r="BT2196" i="2"/>
  <c r="BT2197" i="2"/>
  <c r="BT2198" i="2"/>
  <c r="BT2199" i="2"/>
  <c r="BT2200" i="2"/>
  <c r="BT2201" i="2"/>
  <c r="BT2202" i="2"/>
  <c r="BT2203" i="2"/>
  <c r="BT2204" i="2"/>
  <c r="BT2205" i="2"/>
  <c r="BT2206" i="2"/>
  <c r="BT2207" i="2"/>
  <c r="BT2208" i="2"/>
  <c r="BT2209" i="2"/>
  <c r="BT2210" i="2"/>
  <c r="BT2211" i="2"/>
  <c r="BT2212" i="2"/>
  <c r="BT2213" i="2"/>
  <c r="BT2214" i="2"/>
  <c r="BT2215" i="2"/>
  <c r="BT2216" i="2"/>
  <c r="BT2217" i="2"/>
  <c r="BT2218" i="2"/>
  <c r="BT2219" i="2"/>
  <c r="BT2220" i="2"/>
  <c r="BT2221" i="2"/>
  <c r="BT2222" i="2"/>
  <c r="BT2223" i="2"/>
  <c r="BT2224" i="2"/>
  <c r="BT2225" i="2"/>
  <c r="BT2226" i="2"/>
  <c r="BT2227" i="2"/>
  <c r="BT2228" i="2"/>
  <c r="BT2229" i="2"/>
  <c r="BT2230" i="2"/>
  <c r="BT2231" i="2"/>
  <c r="BT2232" i="2"/>
  <c r="BT2233" i="2"/>
  <c r="BT2234" i="2"/>
  <c r="BT2235" i="2"/>
  <c r="BT2236" i="2"/>
  <c r="BT2237" i="2"/>
  <c r="BT2238" i="2"/>
  <c r="BT2239" i="2"/>
  <c r="BT2240" i="2"/>
  <c r="BT2241" i="2"/>
  <c r="BT2242" i="2"/>
  <c r="BT2243" i="2"/>
  <c r="BT2244" i="2"/>
  <c r="BT2245" i="2"/>
  <c r="BT2246" i="2"/>
  <c r="BT2247" i="2"/>
  <c r="BT2248" i="2"/>
  <c r="BT2249" i="2"/>
  <c r="BT2250" i="2"/>
  <c r="BT2251" i="2"/>
  <c r="BT2252" i="2"/>
  <c r="BT2253" i="2"/>
  <c r="BT2254" i="2"/>
  <c r="BT2255" i="2"/>
  <c r="BT2256" i="2"/>
  <c r="BT2257" i="2"/>
  <c r="BT2258" i="2"/>
  <c r="BT2259" i="2"/>
  <c r="BT2260" i="2"/>
  <c r="BT2261" i="2"/>
  <c r="BT2262" i="2"/>
  <c r="BT2263" i="2"/>
  <c r="BT2264" i="2"/>
  <c r="BT2265" i="2"/>
  <c r="BT2266" i="2"/>
  <c r="BT2267" i="2"/>
  <c r="BT2268" i="2"/>
  <c r="BT2269" i="2"/>
  <c r="BT2270" i="2"/>
  <c r="BT2271" i="2"/>
  <c r="BT2272" i="2"/>
  <c r="BT2273" i="2"/>
  <c r="BT2274" i="2"/>
  <c r="BT2275" i="2"/>
  <c r="BT5" i="2"/>
  <c r="CG2276" i="2"/>
  <c r="CG2277" i="2"/>
  <c r="CG2278" i="2"/>
  <c r="CG2279" i="2"/>
  <c r="CG2280" i="2"/>
  <c r="CG2281" i="2"/>
  <c r="CG2282" i="2"/>
  <c r="CG2283" i="2"/>
  <c r="CG2284" i="2"/>
  <c r="CG2285" i="2"/>
  <c r="CG2286" i="2"/>
  <c r="CG2287" i="2"/>
  <c r="CG2288" i="2"/>
  <c r="CG2289" i="2"/>
  <c r="CG2290" i="2"/>
  <c r="CG2291" i="2"/>
  <c r="CG2292" i="2"/>
  <c r="CG2293" i="2"/>
  <c r="CG2294" i="2"/>
  <c r="CG2295" i="2"/>
  <c r="CG2296" i="2"/>
  <c r="CG2297" i="2"/>
  <c r="CG2298" i="2"/>
  <c r="CG2299" i="2"/>
  <c r="CG2300" i="2"/>
  <c r="CG2301" i="2"/>
  <c r="CG2302" i="2"/>
  <c r="CG2303" i="2"/>
  <c r="CG2304" i="2"/>
  <c r="CG2305" i="2"/>
  <c r="CG2306" i="2"/>
  <c r="CG2307" i="2"/>
  <c r="CG2308" i="2"/>
  <c r="CG2309" i="2"/>
  <c r="CG2310" i="2"/>
  <c r="CG2311" i="2"/>
  <c r="CG2312" i="2"/>
  <c r="CG2313" i="2"/>
  <c r="CG2314" i="2"/>
  <c r="CG2315" i="2"/>
  <c r="CG2316" i="2"/>
  <c r="CG2317" i="2"/>
  <c r="CG2318" i="2"/>
  <c r="CG2319" i="2"/>
  <c r="CG2320" i="2"/>
  <c r="CG2321" i="2"/>
  <c r="CG2322" i="2"/>
  <c r="CG2323" i="2"/>
  <c r="CG2324" i="2"/>
  <c r="CG2325" i="2"/>
  <c r="CG2326" i="2"/>
  <c r="CG2327" i="2"/>
  <c r="CG2328" i="2"/>
  <c r="CG2329" i="2"/>
  <c r="CG2330" i="2"/>
  <c r="CG2331" i="2"/>
  <c r="CG2332" i="2"/>
  <c r="CG2333" i="2"/>
  <c r="CG2334" i="2"/>
  <c r="CG2335" i="2"/>
  <c r="CG2336" i="2"/>
  <c r="CG2337" i="2"/>
  <c r="CG2338" i="2"/>
  <c r="CG2339" i="2"/>
  <c r="CG2340" i="2"/>
  <c r="CG2341" i="2"/>
  <c r="CG2342" i="2"/>
  <c r="CG2343" i="2"/>
  <c r="CG2344" i="2"/>
  <c r="CG2345" i="2"/>
  <c r="CG2346" i="2"/>
  <c r="CG2347" i="2"/>
  <c r="CG2348" i="2"/>
  <c r="CG2349" i="2"/>
  <c r="CG2350" i="2"/>
  <c r="CG2351" i="2"/>
  <c r="CG2352" i="2"/>
  <c r="CG2353" i="2"/>
  <c r="CG2354" i="2"/>
  <c r="CG2355" i="2"/>
  <c r="CG2356" i="2"/>
  <c r="CG2357" i="2"/>
  <c r="CG2358" i="2"/>
  <c r="CG2359" i="2"/>
  <c r="CG2360" i="2"/>
  <c r="CG2361" i="2"/>
  <c r="CG2362" i="2"/>
  <c r="CG2363" i="2"/>
  <c r="CG2364" i="2"/>
  <c r="CG2365" i="2"/>
  <c r="CG2366" i="2"/>
  <c r="CG2367" i="2"/>
  <c r="CG2368" i="2"/>
  <c r="CG2369" i="2"/>
  <c r="CG2370" i="2"/>
  <c r="CG2371" i="2"/>
  <c r="CG2372" i="2"/>
  <c r="CG2373" i="2"/>
  <c r="CG2374" i="2"/>
  <c r="CG2375" i="2"/>
  <c r="CG2376" i="2"/>
  <c r="CG2377" i="2"/>
  <c r="CG2378" i="2"/>
  <c r="CG2379" i="2"/>
  <c r="CG2380" i="2"/>
  <c r="CG2381" i="2"/>
  <c r="CG2382" i="2"/>
  <c r="CG2383" i="2"/>
  <c r="CG2384" i="2"/>
  <c r="CG2385" i="2"/>
  <c r="CG2386" i="2"/>
  <c r="CG2387" i="2"/>
  <c r="CG2388" i="2"/>
  <c r="CG2389" i="2"/>
  <c r="CG2390" i="2"/>
  <c r="CG2391" i="2"/>
  <c r="CG2392" i="2"/>
  <c r="CG2393" i="2"/>
  <c r="CG2394" i="2"/>
  <c r="CG2395" i="2"/>
  <c r="CG2396" i="2"/>
  <c r="CG2397" i="2"/>
  <c r="CG2398" i="2"/>
  <c r="CG2399" i="2"/>
  <c r="CG2400" i="2"/>
  <c r="CG2401" i="2"/>
  <c r="CG2402" i="2"/>
  <c r="CG2403" i="2"/>
  <c r="CG2404" i="2"/>
  <c r="CG2405" i="2"/>
  <c r="CG2406" i="2"/>
  <c r="CG2407" i="2"/>
  <c r="CG2408" i="2"/>
  <c r="CG2409" i="2"/>
  <c r="CG2410" i="2"/>
  <c r="CG2411" i="2"/>
  <c r="CG2412" i="2"/>
  <c r="CG2413" i="2"/>
  <c r="CG2414" i="2"/>
  <c r="CG2415" i="2"/>
  <c r="CG2416" i="2"/>
  <c r="CG2417" i="2"/>
  <c r="CG2418" i="2"/>
  <c r="CG2419" i="2"/>
  <c r="CG2420" i="2"/>
  <c r="CG2421" i="2"/>
  <c r="CG2422" i="2"/>
  <c r="CG2423" i="2"/>
  <c r="CG2424" i="2"/>
  <c r="CG2425" i="2"/>
  <c r="CG2426" i="2"/>
  <c r="CG2427" i="2"/>
  <c r="CG2428" i="2"/>
  <c r="CG2429" i="2"/>
  <c r="CG2430" i="2"/>
  <c r="CG2431" i="2"/>
  <c r="CG2432" i="2"/>
  <c r="CG2433" i="2"/>
  <c r="CG2434" i="2"/>
  <c r="CG2435" i="2"/>
  <c r="CG2436" i="2"/>
  <c r="CG2437" i="2"/>
  <c r="CG2438" i="2"/>
  <c r="CG2439" i="2"/>
  <c r="CG2440" i="2"/>
  <c r="CG2441" i="2"/>
  <c r="CG2442" i="2"/>
  <c r="CG2443" i="2"/>
  <c r="CG2444" i="2"/>
  <c r="CG2445" i="2"/>
  <c r="CG2446" i="2"/>
  <c r="CG2447" i="2"/>
  <c r="CG2448" i="2"/>
  <c r="CG2449" i="2"/>
  <c r="CG2450" i="2"/>
  <c r="CG2451" i="2"/>
  <c r="CG2452" i="2"/>
  <c r="CG2453" i="2"/>
  <c r="CG2454" i="2"/>
  <c r="CG2455" i="2"/>
  <c r="CG2456" i="2"/>
  <c r="CG2457" i="2"/>
  <c r="CG2458" i="2"/>
  <c r="CG2459" i="2"/>
  <c r="CG2460" i="2"/>
  <c r="CG2461" i="2"/>
  <c r="CG2462" i="2"/>
  <c r="CG2463" i="2"/>
  <c r="CG2464" i="2"/>
  <c r="CG2465" i="2"/>
  <c r="CG2466" i="2"/>
  <c r="CG2467" i="2"/>
  <c r="CG2468" i="2"/>
  <c r="CG2469" i="2"/>
  <c r="CG2470" i="2"/>
  <c r="CG2471" i="2"/>
  <c r="CG2472" i="2"/>
  <c r="CG2473" i="2"/>
  <c r="CG2474" i="2"/>
  <c r="CG2475" i="2"/>
  <c r="CG2476" i="2"/>
  <c r="CG2477" i="2"/>
  <c r="CG2478" i="2"/>
  <c r="CG2479" i="2"/>
  <c r="CG2480" i="2"/>
  <c r="CG2481" i="2"/>
  <c r="CG2482" i="2"/>
  <c r="CG2483" i="2"/>
  <c r="CG2484" i="2"/>
  <c r="CG2485" i="2"/>
  <c r="CG2486" i="2"/>
  <c r="CG2487" i="2"/>
  <c r="CG2488" i="2"/>
  <c r="CG2489" i="2"/>
  <c r="CG2490" i="2"/>
  <c r="CG2491" i="2"/>
  <c r="CG2492" i="2"/>
  <c r="CG2493" i="2"/>
  <c r="CG2494" i="2"/>
  <c r="CG2495" i="2"/>
  <c r="CG2496" i="2"/>
  <c r="CG2497" i="2"/>
  <c r="CG2498" i="2"/>
  <c r="CG2499" i="2"/>
  <c r="CG2500" i="2"/>
  <c r="CG2501" i="2"/>
  <c r="CG2502" i="2"/>
  <c r="CG2503" i="2"/>
  <c r="CG2504" i="2"/>
  <c r="CG2505" i="2"/>
  <c r="CG2506" i="2"/>
  <c r="CG2507" i="2"/>
  <c r="CG2508" i="2"/>
  <c r="CG2509" i="2"/>
  <c r="CG2510" i="2"/>
  <c r="CG2511" i="2"/>
  <c r="CG2512" i="2"/>
  <c r="CG2513" i="2"/>
  <c r="CG2514" i="2"/>
  <c r="CG2515" i="2"/>
  <c r="CG2516" i="2"/>
  <c r="CG2517" i="2"/>
  <c r="CG2518" i="2"/>
  <c r="CG2519" i="2"/>
  <c r="CG2520" i="2"/>
  <c r="CG2521" i="2"/>
  <c r="CG2522" i="2"/>
  <c r="CG2523" i="2"/>
  <c r="CG2524" i="2"/>
  <c r="CG2525" i="2"/>
  <c r="CG2526" i="2"/>
  <c r="CG2527" i="2"/>
  <c r="CG2528" i="2"/>
  <c r="CG2529" i="2"/>
  <c r="CG2530" i="2"/>
  <c r="CG2531" i="2"/>
  <c r="CG2532" i="2"/>
  <c r="CG2533" i="2"/>
  <c r="CG2534" i="2"/>
  <c r="CG2535" i="2"/>
  <c r="CG2536" i="2"/>
  <c r="CG2537" i="2"/>
  <c r="CG2538" i="2"/>
  <c r="CG2539" i="2"/>
  <c r="CG2540" i="2"/>
  <c r="CG2541" i="2"/>
  <c r="CG2542" i="2"/>
  <c r="CG2543" i="2"/>
  <c r="CG2544" i="2"/>
  <c r="CG2545" i="2"/>
  <c r="CG2546" i="2"/>
  <c r="CG2547" i="2"/>
  <c r="CG2548" i="2"/>
  <c r="CG2549" i="2"/>
  <c r="CG2550" i="2"/>
  <c r="CG2551" i="2"/>
  <c r="CG2552" i="2"/>
  <c r="CG2553" i="2"/>
  <c r="CG2554" i="2"/>
  <c r="CG2555" i="2"/>
  <c r="CG2556" i="2"/>
  <c r="CG2557" i="2"/>
  <c r="CG2558" i="2"/>
  <c r="CG2559" i="2"/>
  <c r="CG2560" i="2"/>
  <c r="CG2561" i="2"/>
  <c r="CG2562" i="2"/>
  <c r="CG2563" i="2"/>
  <c r="CG2564" i="2"/>
  <c r="CG2565" i="2"/>
  <c r="CG2566" i="2"/>
  <c r="CG2567" i="2"/>
  <c r="CG2568" i="2"/>
  <c r="CG2569" i="2"/>
  <c r="CG2570" i="2"/>
  <c r="CG2571" i="2"/>
  <c r="CG2572" i="2"/>
  <c r="CG2573" i="2"/>
  <c r="CG2574" i="2"/>
  <c r="CG2575" i="2"/>
  <c r="CG2576" i="2"/>
  <c r="CG2577" i="2"/>
  <c r="CG2578" i="2"/>
  <c r="CG2579" i="2"/>
  <c r="CG2580" i="2"/>
  <c r="CG2581" i="2"/>
  <c r="CG2582" i="2"/>
  <c r="CG2583" i="2"/>
  <c r="CG2584" i="2"/>
  <c r="CG2585" i="2"/>
  <c r="CG2586" i="2"/>
  <c r="CG2587" i="2"/>
  <c r="CG2588" i="2"/>
  <c r="CG2589" i="2"/>
  <c r="CG2590" i="2"/>
  <c r="CG2591" i="2"/>
  <c r="CG2592" i="2"/>
  <c r="CG2593" i="2"/>
  <c r="CG2594" i="2"/>
  <c r="CG2595" i="2"/>
  <c r="CG2596" i="2"/>
  <c r="CG2597" i="2"/>
  <c r="CG2598" i="2"/>
  <c r="CG2599" i="2"/>
  <c r="CG2600" i="2"/>
  <c r="CG2601" i="2"/>
  <c r="CG2602" i="2"/>
  <c r="CG2603" i="2"/>
  <c r="CG2604" i="2"/>
  <c r="CG2605" i="2"/>
  <c r="CG2606" i="2"/>
  <c r="CG2607" i="2"/>
  <c r="CG2608" i="2"/>
  <c r="CG2609" i="2"/>
  <c r="CG2610" i="2"/>
  <c r="CG2611" i="2"/>
  <c r="CG2612" i="2"/>
  <c r="CG2613" i="2"/>
  <c r="CG2614" i="2"/>
  <c r="CG2615" i="2"/>
  <c r="CG2616" i="2"/>
  <c r="CG2617" i="2"/>
  <c r="CG2618" i="2"/>
  <c r="CG2619" i="2"/>
  <c r="CG2620" i="2"/>
  <c r="CG2621" i="2"/>
  <c r="CG2622" i="2"/>
  <c r="CG2623" i="2"/>
  <c r="CG2624" i="2"/>
  <c r="CG2625" i="2"/>
  <c r="CG2626" i="2"/>
  <c r="CG2627" i="2"/>
  <c r="CG2628" i="2"/>
  <c r="CG2629" i="2"/>
  <c r="CG2630" i="2"/>
  <c r="CG2631" i="2"/>
  <c r="CG2632" i="2"/>
  <c r="CG2633" i="2"/>
  <c r="CG2634" i="2"/>
  <c r="CG2635" i="2"/>
  <c r="CG2636" i="2"/>
  <c r="CG2637" i="2"/>
  <c r="CG2638" i="2"/>
  <c r="CG2639" i="2"/>
  <c r="CG2640" i="2"/>
  <c r="CG2641" i="2"/>
  <c r="CG2642" i="2"/>
  <c r="CG2643" i="2"/>
  <c r="CG2644" i="2"/>
  <c r="CG2645" i="2"/>
  <c r="CG2646" i="2"/>
  <c r="CG2647" i="2"/>
  <c r="CG2648" i="2"/>
  <c r="CG2649" i="2"/>
  <c r="CG2650" i="2"/>
  <c r="CG2651" i="2"/>
  <c r="CG2652" i="2"/>
  <c r="CG2653" i="2"/>
  <c r="CG2654" i="2"/>
  <c r="CG2655" i="2"/>
  <c r="CG2656" i="2"/>
  <c r="CG2657" i="2"/>
  <c r="CG2658" i="2"/>
  <c r="CG2659" i="2"/>
  <c r="CG2660" i="2"/>
  <c r="CG2661" i="2"/>
  <c r="CG2662" i="2"/>
  <c r="CG2663" i="2"/>
  <c r="CG2664" i="2"/>
  <c r="CG2665" i="2"/>
  <c r="CG2666" i="2"/>
  <c r="CG2667" i="2"/>
  <c r="CG2668" i="2"/>
  <c r="CG2669" i="2"/>
  <c r="CG2670" i="2"/>
  <c r="CG2671" i="2"/>
  <c r="CG2672" i="2"/>
  <c r="CG2673" i="2"/>
  <c r="CG2674" i="2"/>
  <c r="CG2675" i="2"/>
  <c r="CG2676" i="2"/>
  <c r="CG2677" i="2"/>
  <c r="CG2678" i="2"/>
  <c r="CG2679" i="2"/>
  <c r="CG2680" i="2"/>
  <c r="CG2681" i="2"/>
  <c r="CG2682" i="2"/>
  <c r="CG2683" i="2"/>
  <c r="CG2684" i="2"/>
  <c r="CG2685" i="2"/>
  <c r="CG2686" i="2"/>
  <c r="CG2687" i="2"/>
  <c r="CG2688" i="2"/>
  <c r="CG2689" i="2"/>
  <c r="CG2690" i="2"/>
  <c r="CG2691" i="2"/>
  <c r="CG2692" i="2"/>
  <c r="CG2693" i="2"/>
  <c r="CG2694" i="2"/>
  <c r="CG2695" i="2"/>
  <c r="CG2696" i="2"/>
  <c r="CG2697" i="2"/>
  <c r="CG2698" i="2"/>
  <c r="CG2699" i="2"/>
  <c r="CG2700" i="2"/>
  <c r="CG2701" i="2"/>
  <c r="CG2702" i="2"/>
  <c r="CG2703" i="2"/>
  <c r="CG2704" i="2"/>
  <c r="CG2705" i="2"/>
  <c r="CG2706" i="2"/>
  <c r="CG2707" i="2"/>
  <c r="CG2708" i="2"/>
  <c r="CG2709" i="2"/>
  <c r="CG2710" i="2"/>
  <c r="CG2711" i="2"/>
  <c r="CG2712" i="2"/>
  <c r="CG2713" i="2"/>
  <c r="CG2714" i="2"/>
  <c r="CG2715" i="2"/>
  <c r="CG2716" i="2"/>
  <c r="CG2717" i="2"/>
  <c r="CG2718" i="2"/>
  <c r="CG2719" i="2"/>
  <c r="CG2720" i="2"/>
  <c r="CG2721" i="2"/>
  <c r="CG2722" i="2"/>
  <c r="CG2723" i="2"/>
  <c r="CG2724" i="2"/>
  <c r="CG2725" i="2"/>
  <c r="CG2726" i="2"/>
  <c r="CG2727" i="2"/>
  <c r="CG2728" i="2"/>
  <c r="CG2729" i="2"/>
  <c r="CG2730" i="2"/>
  <c r="CG2731" i="2"/>
  <c r="CG2732" i="2"/>
  <c r="CG2733" i="2"/>
  <c r="CG2734" i="2"/>
  <c r="CG2735" i="2"/>
  <c r="CG2736" i="2"/>
  <c r="CG2737" i="2"/>
  <c r="CG2738" i="2"/>
  <c r="CG2739" i="2"/>
  <c r="CG2740" i="2"/>
  <c r="CG2741" i="2"/>
  <c r="CG2742" i="2"/>
  <c r="CG2743" i="2"/>
  <c r="CG2744" i="2"/>
  <c r="CG2745" i="2"/>
  <c r="CG2746" i="2"/>
  <c r="CG2747" i="2"/>
  <c r="CG2748" i="2"/>
  <c r="CG2749" i="2"/>
  <c r="CG2750" i="2"/>
  <c r="CG2751" i="2"/>
  <c r="CG2752" i="2"/>
  <c r="CG2753" i="2"/>
  <c r="CG2754" i="2"/>
  <c r="CG2755" i="2"/>
  <c r="CG2756" i="2"/>
  <c r="CG2757" i="2"/>
  <c r="CG2758" i="2"/>
  <c r="CG2759" i="2"/>
  <c r="CG2760" i="2"/>
  <c r="CG2761" i="2"/>
  <c r="CG2762" i="2"/>
  <c r="CG2763" i="2"/>
  <c r="CG2764" i="2"/>
  <c r="CG2765" i="2"/>
  <c r="CG2766" i="2"/>
  <c r="CG2767" i="2"/>
  <c r="CG2768" i="2"/>
  <c r="CG2769" i="2"/>
  <c r="CG2770" i="2"/>
  <c r="CG2771" i="2"/>
  <c r="CG2772" i="2"/>
  <c r="CG2773" i="2"/>
  <c r="CG2774" i="2"/>
  <c r="CG2775" i="2"/>
  <c r="CG2776" i="2"/>
  <c r="CG2777" i="2"/>
  <c r="CG2778" i="2"/>
  <c r="CG2779" i="2"/>
  <c r="CG2780" i="2"/>
  <c r="CG2781" i="2"/>
  <c r="CG2782" i="2"/>
  <c r="CG2783" i="2"/>
  <c r="CG2784" i="2"/>
  <c r="CG2785" i="2"/>
  <c r="CG2786" i="2"/>
  <c r="CG2787" i="2"/>
  <c r="CG2788" i="2"/>
  <c r="CG2789" i="2"/>
  <c r="CG2790" i="2"/>
  <c r="CG2791" i="2"/>
  <c r="CG2792" i="2"/>
  <c r="CG2793" i="2"/>
  <c r="CG2794" i="2"/>
  <c r="CG2795" i="2"/>
  <c r="CG2796" i="2"/>
  <c r="CG2797" i="2"/>
  <c r="CG2798" i="2"/>
  <c r="CG2799" i="2"/>
  <c r="CG2800" i="2"/>
  <c r="CG2801" i="2"/>
  <c r="CG2802" i="2"/>
  <c r="CG2803" i="2"/>
  <c r="CG2804" i="2"/>
  <c r="CG2805" i="2"/>
  <c r="CG2806" i="2"/>
  <c r="CG2807" i="2"/>
  <c r="CG2808" i="2"/>
  <c r="CG2809" i="2"/>
  <c r="CG2810" i="2"/>
  <c r="CG2811" i="2"/>
  <c r="CG2812" i="2"/>
  <c r="CG2813" i="2"/>
  <c r="CG2814" i="2"/>
  <c r="CG2815" i="2"/>
  <c r="CG2816" i="2"/>
  <c r="CG2817" i="2"/>
  <c r="CG2818" i="2"/>
  <c r="CG2819" i="2"/>
  <c r="CG2820" i="2"/>
  <c r="CG2821" i="2"/>
  <c r="CG2822" i="2"/>
  <c r="CG2823" i="2"/>
  <c r="CG2824" i="2"/>
  <c r="CG2825" i="2"/>
  <c r="CG2826" i="2"/>
  <c r="CG2827" i="2"/>
  <c r="CG2828" i="2"/>
  <c r="CG2829" i="2"/>
  <c r="CG2830" i="2"/>
  <c r="CG2831" i="2"/>
  <c r="CG2832" i="2"/>
  <c r="CG2833" i="2"/>
  <c r="CG2834" i="2"/>
  <c r="CG2835" i="2"/>
  <c r="CG2836" i="2"/>
  <c r="CG2837" i="2"/>
  <c r="CG2838" i="2"/>
  <c r="CG2839" i="2"/>
  <c r="CG2840" i="2"/>
  <c r="CG2841" i="2"/>
  <c r="CG2842" i="2"/>
  <c r="CG2843" i="2"/>
  <c r="CG2844" i="2"/>
  <c r="CG2845" i="2"/>
  <c r="CG2846" i="2"/>
  <c r="CG2847" i="2"/>
  <c r="CG2848" i="2"/>
  <c r="CG2849" i="2"/>
  <c r="CG2850" i="2"/>
  <c r="CG2851" i="2"/>
  <c r="CG2852" i="2"/>
  <c r="CG2853" i="2"/>
  <c r="CG2854" i="2"/>
  <c r="CG2855" i="2"/>
  <c r="CG2856" i="2"/>
  <c r="CG2857" i="2"/>
  <c r="CG2858" i="2"/>
  <c r="CG2859" i="2"/>
  <c r="CG2860" i="2"/>
  <c r="CG2861" i="2"/>
  <c r="CG2862" i="2"/>
  <c r="CG2863" i="2"/>
  <c r="CG2864" i="2"/>
  <c r="CG2865" i="2"/>
  <c r="CG2866" i="2"/>
  <c r="CG2867" i="2"/>
  <c r="CG2868" i="2"/>
  <c r="CG2869" i="2"/>
  <c r="CG2870" i="2"/>
  <c r="CG2871" i="2"/>
  <c r="CG2872" i="2"/>
  <c r="CG2873" i="2"/>
  <c r="CG2874" i="2"/>
  <c r="CG2875" i="2"/>
  <c r="CG2876" i="2"/>
  <c r="CG2877" i="2"/>
  <c r="CG2878" i="2"/>
  <c r="CG2879" i="2"/>
  <c r="CG2880" i="2"/>
  <c r="CG2881" i="2"/>
  <c r="CG2882" i="2"/>
  <c r="CG2883" i="2"/>
  <c r="CG2884" i="2"/>
  <c r="CG2885" i="2"/>
  <c r="CG2886" i="2"/>
  <c r="CG2887" i="2"/>
  <c r="CG2888" i="2"/>
  <c r="CG2889" i="2"/>
  <c r="CG2890" i="2"/>
  <c r="CG2891" i="2"/>
  <c r="CG2892" i="2"/>
  <c r="CG2893" i="2"/>
  <c r="CG2894" i="2"/>
  <c r="CG2895" i="2"/>
  <c r="CG2896" i="2"/>
  <c r="CG2897" i="2"/>
  <c r="CG2898" i="2"/>
  <c r="CG2899" i="2"/>
  <c r="CG2900" i="2"/>
  <c r="CG2901" i="2"/>
  <c r="CG2902" i="2"/>
  <c r="CG2903" i="2"/>
  <c r="CG2904" i="2"/>
  <c r="CG2905" i="2"/>
  <c r="CG2906" i="2"/>
  <c r="CG2907" i="2"/>
  <c r="CG2908" i="2"/>
  <c r="CG2909" i="2"/>
  <c r="CG2910" i="2"/>
  <c r="CG2911" i="2"/>
  <c r="CG2912" i="2"/>
  <c r="CG2913" i="2"/>
  <c r="CG2914" i="2"/>
  <c r="CG2915" i="2"/>
  <c r="CG2916" i="2"/>
  <c r="CG2917" i="2"/>
  <c r="CG2918" i="2"/>
  <c r="CG2919" i="2"/>
  <c r="CG2920" i="2"/>
  <c r="CG2921" i="2"/>
  <c r="CG2922" i="2"/>
  <c r="CG2923" i="2"/>
  <c r="CG2924" i="2"/>
  <c r="CG2925" i="2"/>
  <c r="CG2926" i="2"/>
  <c r="CG2927" i="2"/>
  <c r="CG2928" i="2"/>
  <c r="CG2929" i="2"/>
  <c r="CG2930" i="2"/>
  <c r="CG2931" i="2"/>
  <c r="CG2932" i="2"/>
  <c r="CG2933" i="2"/>
  <c r="CG2934" i="2"/>
  <c r="CG2935" i="2"/>
  <c r="CG2936" i="2"/>
  <c r="CG2937" i="2"/>
  <c r="CG2938" i="2"/>
  <c r="CG2939" i="2"/>
  <c r="CG2940" i="2"/>
  <c r="CG2941" i="2"/>
  <c r="CG2942" i="2"/>
  <c r="CG2943" i="2"/>
  <c r="CG2944" i="2"/>
  <c r="CG2945" i="2"/>
  <c r="CG2946" i="2"/>
  <c r="CG2947" i="2"/>
  <c r="CG2948" i="2"/>
  <c r="CG2949" i="2"/>
  <c r="CG2950" i="2"/>
  <c r="CG2951" i="2"/>
  <c r="CG2952" i="2"/>
  <c r="CG2953" i="2"/>
  <c r="CG2954" i="2"/>
  <c r="CG2955" i="2"/>
  <c r="CG2956" i="2"/>
  <c r="CG2957" i="2"/>
  <c r="CG2958" i="2"/>
  <c r="CG2959" i="2"/>
  <c r="CG2960" i="2"/>
  <c r="CG2961" i="2"/>
  <c r="CG2962" i="2"/>
  <c r="CG2963" i="2"/>
  <c r="CG2964" i="2"/>
  <c r="CG2965" i="2"/>
  <c r="CG2966" i="2"/>
  <c r="CG2967" i="2"/>
  <c r="CG2968" i="2"/>
  <c r="CG2969" i="2"/>
  <c r="CG2970" i="2"/>
  <c r="CG2971" i="2"/>
  <c r="CG2972" i="2"/>
  <c r="CG2973" i="2"/>
  <c r="CG2974" i="2"/>
  <c r="CG2975" i="2"/>
  <c r="CG2976" i="2"/>
  <c r="CG2977" i="2"/>
  <c r="CG2978" i="2"/>
  <c r="CG2979" i="2"/>
  <c r="CG2980" i="2"/>
  <c r="CG2981" i="2"/>
  <c r="CG2982" i="2"/>
  <c r="CG2983" i="2"/>
  <c r="CG2984" i="2"/>
  <c r="CG2985" i="2"/>
  <c r="CG2986" i="2"/>
  <c r="CG2987" i="2"/>
  <c r="CG2988" i="2"/>
  <c r="CG2989" i="2"/>
  <c r="CG2990" i="2"/>
  <c r="CG2991" i="2"/>
  <c r="CG2992" i="2"/>
  <c r="CG2993" i="2"/>
  <c r="CG2994" i="2"/>
  <c r="CG2995" i="2"/>
  <c r="CG2996" i="2"/>
  <c r="CG2997" i="2"/>
  <c r="CG2998" i="2"/>
  <c r="CG2999" i="2"/>
  <c r="CG3000" i="2"/>
  <c r="CG3001" i="2"/>
  <c r="CG3002" i="2"/>
  <c r="CG3003" i="2"/>
  <c r="CG3004" i="2"/>
  <c r="CG3005" i="2"/>
  <c r="CG3006" i="2"/>
  <c r="CG3007" i="2"/>
  <c r="CG3008" i="2"/>
  <c r="CG3009" i="2"/>
  <c r="CG3010" i="2"/>
  <c r="CG3011" i="2"/>
  <c r="CG3012" i="2"/>
  <c r="CG3013" i="2"/>
  <c r="CG3014" i="2"/>
  <c r="CG3015" i="2"/>
  <c r="CG3016" i="2"/>
  <c r="CG3017" i="2"/>
  <c r="CG3018" i="2"/>
  <c r="CG3019" i="2"/>
  <c r="CG3020" i="2"/>
  <c r="CG3021" i="2"/>
  <c r="CG3022" i="2"/>
  <c r="CG3023" i="2"/>
  <c r="CG3024" i="2"/>
  <c r="CG3025" i="2"/>
  <c r="CG3026" i="2"/>
  <c r="CG3027" i="2"/>
  <c r="CG3028" i="2"/>
  <c r="CG3029" i="2"/>
  <c r="CG3030" i="2"/>
  <c r="CG3031" i="2"/>
  <c r="CG3032" i="2"/>
  <c r="CG3033" i="2"/>
  <c r="CG3034" i="2"/>
  <c r="CG3035" i="2"/>
  <c r="CG3036" i="2"/>
  <c r="CG3037" i="2"/>
  <c r="CG3038" i="2"/>
  <c r="CG3039" i="2"/>
  <c r="CG3040" i="2"/>
  <c r="CG3041" i="2"/>
  <c r="CG3042" i="2"/>
  <c r="CG3043" i="2"/>
  <c r="CG3044" i="2"/>
  <c r="CG3045" i="2"/>
  <c r="CG3046" i="2"/>
  <c r="CG3047" i="2"/>
  <c r="CG3048" i="2"/>
  <c r="CG3049" i="2"/>
  <c r="CG3050" i="2"/>
  <c r="CG3051" i="2"/>
  <c r="CG3052" i="2"/>
  <c r="CG3053" i="2"/>
  <c r="CG3054" i="2"/>
  <c r="CG3055" i="2"/>
  <c r="CG3056" i="2"/>
  <c r="CG3057" i="2"/>
  <c r="CG3058" i="2"/>
  <c r="CG3059" i="2"/>
  <c r="CG3060" i="2"/>
  <c r="CG3061" i="2"/>
  <c r="CG3062" i="2"/>
  <c r="CG3063" i="2"/>
  <c r="CG3064" i="2"/>
  <c r="CG3065" i="2"/>
  <c r="CG3066" i="2"/>
  <c r="CG3067" i="2"/>
  <c r="CG3068" i="2"/>
  <c r="CG3069" i="2"/>
  <c r="CG3070" i="2"/>
  <c r="CG3071" i="2"/>
  <c r="CG3072" i="2"/>
  <c r="CG3073" i="2"/>
  <c r="CG3074" i="2"/>
  <c r="CG3075" i="2"/>
  <c r="CG3076" i="2"/>
  <c r="CG3077" i="2"/>
  <c r="CG3078" i="2"/>
  <c r="CG3079" i="2"/>
  <c r="CG3080" i="2"/>
  <c r="CG3081" i="2"/>
  <c r="CG3082" i="2"/>
  <c r="CG3083" i="2"/>
  <c r="CG3084" i="2"/>
  <c r="CG3085" i="2"/>
  <c r="CG3086" i="2"/>
  <c r="CG3087" i="2"/>
  <c r="CG3088" i="2"/>
  <c r="CG3089" i="2"/>
  <c r="CG3090" i="2"/>
  <c r="CG3091" i="2"/>
  <c r="CG3092" i="2"/>
  <c r="CG3093" i="2"/>
  <c r="CG3094" i="2"/>
  <c r="CG3095" i="2"/>
  <c r="CG3096" i="2"/>
  <c r="CG3097" i="2"/>
  <c r="CG3098" i="2"/>
  <c r="CG3099" i="2"/>
  <c r="CG3100" i="2"/>
  <c r="CG3101" i="2"/>
  <c r="CG3102" i="2"/>
  <c r="CG3103" i="2"/>
  <c r="CG3104" i="2"/>
  <c r="CG3105" i="2"/>
  <c r="CG3106" i="2"/>
  <c r="CG3107" i="2"/>
  <c r="CG3108" i="2"/>
  <c r="CG3109" i="2"/>
  <c r="CG3110" i="2"/>
  <c r="CG3111" i="2"/>
  <c r="CG3112" i="2"/>
  <c r="CG3113" i="2"/>
  <c r="CG3114" i="2"/>
  <c r="CG3115" i="2"/>
  <c r="CG3116" i="2"/>
  <c r="CG3117" i="2"/>
  <c r="CG3118" i="2"/>
  <c r="CG3119" i="2"/>
  <c r="CG3120" i="2"/>
  <c r="CG3121" i="2"/>
  <c r="CG3122" i="2"/>
  <c r="CG3123" i="2"/>
  <c r="CG3124" i="2"/>
  <c r="CG3125" i="2"/>
  <c r="CG3126" i="2"/>
  <c r="CG3127" i="2"/>
  <c r="CG3128" i="2"/>
  <c r="CG3129" i="2"/>
  <c r="CG3130" i="2"/>
  <c r="CG3131" i="2"/>
  <c r="CG3132" i="2"/>
  <c r="CG3133" i="2"/>
  <c r="CG3134" i="2"/>
  <c r="CG3135" i="2"/>
  <c r="CG3136" i="2"/>
  <c r="CG3137" i="2"/>
  <c r="CG3138" i="2"/>
  <c r="CG3139" i="2"/>
  <c r="CG3140" i="2"/>
  <c r="CG3141" i="2"/>
  <c r="CG3142" i="2"/>
  <c r="CG3143" i="2"/>
  <c r="CG3144" i="2"/>
  <c r="CG3145" i="2"/>
  <c r="CG3146" i="2"/>
  <c r="CG3147" i="2"/>
  <c r="CG3148" i="2"/>
  <c r="CG3149" i="2"/>
  <c r="CG3150" i="2"/>
  <c r="CG3151" i="2"/>
  <c r="CG3152" i="2"/>
  <c r="CG3153" i="2"/>
  <c r="CG3154" i="2"/>
  <c r="CG3155" i="2"/>
  <c r="CG3156" i="2"/>
  <c r="CG3157" i="2"/>
  <c r="CG3158" i="2"/>
  <c r="CG3159" i="2"/>
  <c r="CG3160" i="2"/>
  <c r="CG3161" i="2"/>
  <c r="CG3162" i="2"/>
  <c r="CG3163" i="2"/>
  <c r="CG3164" i="2"/>
  <c r="CG3165" i="2"/>
  <c r="CG3166" i="2"/>
  <c r="CG3167" i="2"/>
  <c r="CG3168" i="2"/>
  <c r="CG3169" i="2"/>
  <c r="CG3170" i="2"/>
  <c r="CG3171" i="2"/>
  <c r="CG3172" i="2"/>
  <c r="CG3173" i="2"/>
  <c r="CG3174" i="2"/>
  <c r="CG3175" i="2"/>
  <c r="CG3176" i="2"/>
  <c r="CG3177" i="2"/>
  <c r="CG3178" i="2"/>
  <c r="CG3179" i="2"/>
  <c r="CG3180" i="2"/>
  <c r="CG3181" i="2"/>
  <c r="CG3182" i="2"/>
  <c r="CG3183" i="2"/>
  <c r="CG3184" i="2"/>
  <c r="CG3185" i="2"/>
  <c r="CG3186" i="2"/>
  <c r="CG3187" i="2"/>
  <c r="CG3188" i="2"/>
  <c r="CG3189" i="2"/>
  <c r="CG3190" i="2"/>
  <c r="CG3191" i="2"/>
  <c r="CG3192" i="2"/>
  <c r="CG3193" i="2"/>
  <c r="CG3194" i="2"/>
  <c r="CG3195" i="2"/>
  <c r="CG3196" i="2"/>
  <c r="CG3197" i="2"/>
  <c r="CG3198" i="2"/>
  <c r="CG3199" i="2"/>
  <c r="CG3200" i="2"/>
  <c r="CG3201" i="2"/>
  <c r="CG3202" i="2"/>
  <c r="CG3203" i="2"/>
  <c r="CG3204" i="2"/>
  <c r="CG3205" i="2"/>
  <c r="CG3206" i="2"/>
  <c r="CG3207" i="2"/>
  <c r="CG3208" i="2"/>
  <c r="CG3209" i="2"/>
  <c r="CG3210" i="2"/>
  <c r="CG3211" i="2"/>
  <c r="CG3212" i="2"/>
  <c r="CG3213" i="2"/>
  <c r="CG3214" i="2"/>
  <c r="CG3215" i="2"/>
  <c r="CG3216" i="2"/>
  <c r="CG3217" i="2"/>
  <c r="CG3218" i="2"/>
  <c r="CG3219" i="2"/>
  <c r="CG3220" i="2"/>
  <c r="CG3221" i="2"/>
  <c r="CG3222" i="2"/>
  <c r="CG3223" i="2"/>
  <c r="CG3224" i="2"/>
  <c r="CG3225" i="2"/>
  <c r="CG3226" i="2"/>
  <c r="CG3227" i="2"/>
  <c r="CG3228" i="2"/>
  <c r="CG3229" i="2"/>
  <c r="CG3230" i="2"/>
  <c r="CG3231" i="2"/>
  <c r="CG3232" i="2"/>
  <c r="CG3233" i="2"/>
  <c r="CG3234" i="2"/>
  <c r="CG3235" i="2"/>
  <c r="CG3236" i="2"/>
  <c r="CG3237" i="2"/>
  <c r="CG3238" i="2"/>
  <c r="CG3239" i="2"/>
  <c r="CG3240" i="2"/>
  <c r="CG3241" i="2"/>
  <c r="CG3242" i="2"/>
  <c r="CG3243" i="2"/>
  <c r="CG3244" i="2"/>
  <c r="CG3245" i="2"/>
  <c r="CG3246" i="2"/>
  <c r="CG3247" i="2"/>
  <c r="CG3248" i="2"/>
  <c r="CG3249" i="2"/>
  <c r="CG3250" i="2"/>
  <c r="CG3251" i="2"/>
  <c r="CG3252" i="2"/>
  <c r="CG3253" i="2"/>
  <c r="CG3254" i="2"/>
  <c r="CG3255" i="2"/>
  <c r="CG3256" i="2"/>
  <c r="CG3257" i="2"/>
  <c r="CG3258" i="2"/>
  <c r="CG3259" i="2"/>
  <c r="CG3260" i="2"/>
  <c r="CG3261" i="2"/>
  <c r="CG3262" i="2"/>
  <c r="CG3263" i="2"/>
  <c r="CG3264" i="2"/>
  <c r="CG3265" i="2"/>
  <c r="CG3266" i="2"/>
  <c r="CG3267" i="2"/>
  <c r="CG3268" i="2"/>
  <c r="CG3269" i="2"/>
  <c r="CG3270" i="2"/>
  <c r="CG3271" i="2"/>
  <c r="CG3272" i="2"/>
  <c r="CG3273" i="2"/>
  <c r="CG3274" i="2"/>
  <c r="CG3275" i="2"/>
  <c r="CG3276" i="2"/>
  <c r="CG3277" i="2"/>
  <c r="CG3278" i="2"/>
  <c r="CG3279" i="2"/>
  <c r="CG3280" i="2"/>
  <c r="CG3281" i="2"/>
  <c r="CG3282" i="2"/>
  <c r="CG3283" i="2"/>
  <c r="CG3284" i="2"/>
  <c r="CG3285" i="2"/>
  <c r="CG3286" i="2"/>
  <c r="CG3287" i="2"/>
  <c r="CG3288" i="2"/>
  <c r="CG3289" i="2"/>
  <c r="CG3290" i="2"/>
  <c r="CG3291" i="2"/>
  <c r="CG3292" i="2"/>
  <c r="CG3293" i="2"/>
  <c r="CG3294" i="2"/>
  <c r="CG3295" i="2"/>
  <c r="CG3296" i="2"/>
  <c r="CG3297" i="2"/>
  <c r="CG3298" i="2"/>
  <c r="CG3299" i="2"/>
  <c r="CG3300" i="2"/>
  <c r="CG3301" i="2"/>
  <c r="CG3302" i="2"/>
  <c r="CG3303" i="2"/>
  <c r="CG3304" i="2"/>
  <c r="CG3305" i="2"/>
  <c r="CG3306" i="2"/>
  <c r="CG3307" i="2"/>
  <c r="CG3308" i="2"/>
  <c r="CG3309" i="2"/>
  <c r="CG3310" i="2"/>
  <c r="CG3311" i="2"/>
  <c r="CG3312" i="2"/>
  <c r="CG3313" i="2"/>
  <c r="CG3314" i="2"/>
  <c r="CG3315" i="2"/>
  <c r="CG3316" i="2"/>
  <c r="CG3317" i="2"/>
  <c r="CG3318" i="2"/>
  <c r="CG3319" i="2"/>
  <c r="CG3320" i="2"/>
  <c r="CG3321" i="2"/>
  <c r="CG3322" i="2"/>
  <c r="CG3323" i="2"/>
  <c r="CG3324" i="2"/>
  <c r="CG3325" i="2"/>
  <c r="CG3326" i="2"/>
  <c r="CG3327" i="2"/>
  <c r="CG3328" i="2"/>
  <c r="CG3329" i="2"/>
  <c r="CG3330" i="2"/>
  <c r="CG3331" i="2"/>
  <c r="CG3332" i="2"/>
  <c r="CG3333" i="2"/>
  <c r="CG3334" i="2"/>
  <c r="CG3335" i="2"/>
  <c r="CG3336" i="2"/>
  <c r="CG3337" i="2"/>
  <c r="CG3338" i="2"/>
  <c r="CG3339" i="2"/>
  <c r="CG3340" i="2"/>
  <c r="CG3341" i="2"/>
  <c r="CG3342" i="2"/>
  <c r="CG3343" i="2"/>
  <c r="CG3344" i="2"/>
  <c r="CG3345" i="2"/>
  <c r="CG3346" i="2"/>
  <c r="CG3347" i="2"/>
  <c r="CG3348" i="2"/>
  <c r="CG3349" i="2"/>
  <c r="CG3350" i="2"/>
  <c r="CG3351" i="2"/>
  <c r="CG3352" i="2"/>
  <c r="CG3353" i="2"/>
  <c r="CG3354" i="2"/>
  <c r="CG3355" i="2"/>
  <c r="CG3356" i="2"/>
  <c r="CG3357" i="2"/>
  <c r="CG3358" i="2"/>
  <c r="CG3359" i="2"/>
  <c r="CG3360" i="2"/>
  <c r="CG3361" i="2"/>
  <c r="CG3362" i="2"/>
  <c r="CG3363" i="2"/>
  <c r="CG3364" i="2"/>
  <c r="CG3365" i="2"/>
  <c r="CG3366" i="2"/>
  <c r="CG3367" i="2"/>
  <c r="CG3368" i="2"/>
  <c r="CG3369" i="2"/>
  <c r="CG3370" i="2"/>
  <c r="CG3371" i="2"/>
  <c r="CG3372" i="2"/>
  <c r="CG3373" i="2"/>
  <c r="CG3374" i="2"/>
  <c r="CG3375" i="2"/>
  <c r="CG3376" i="2"/>
  <c r="CG3377" i="2"/>
  <c r="CG3378" i="2"/>
  <c r="CG3379" i="2"/>
  <c r="CG3380" i="2"/>
  <c r="CG3381" i="2"/>
  <c r="CG3382" i="2"/>
  <c r="CG3383" i="2"/>
  <c r="CG3384" i="2"/>
  <c r="CG3385" i="2"/>
  <c r="CG3386" i="2"/>
  <c r="CG3387" i="2"/>
  <c r="CG3388" i="2"/>
  <c r="CG3389" i="2"/>
  <c r="CG3390" i="2"/>
  <c r="CG3391" i="2"/>
  <c r="CG3392" i="2"/>
  <c r="CG3393" i="2"/>
  <c r="CG3394" i="2"/>
  <c r="CG3395" i="2"/>
  <c r="CG3396" i="2"/>
  <c r="CG3397" i="2"/>
  <c r="CG3398" i="2"/>
  <c r="CG3399" i="2"/>
  <c r="CG3400" i="2"/>
  <c r="CG3401" i="2"/>
  <c r="CG3402" i="2"/>
  <c r="CG3403" i="2"/>
  <c r="CG3404" i="2"/>
  <c r="CG3405" i="2"/>
  <c r="CG3406" i="2"/>
  <c r="CG3407" i="2"/>
  <c r="CG3408" i="2"/>
  <c r="CG3409" i="2"/>
  <c r="CG3410" i="2"/>
  <c r="CG3411" i="2"/>
  <c r="CG3412" i="2"/>
  <c r="CG3413" i="2"/>
  <c r="CG3414" i="2"/>
  <c r="CG3415" i="2"/>
  <c r="CG3416" i="2"/>
  <c r="CG3417" i="2"/>
  <c r="CG3418" i="2"/>
  <c r="CG3419" i="2"/>
  <c r="CG3420" i="2"/>
  <c r="CG3421" i="2"/>
  <c r="CG3422" i="2"/>
  <c r="CG3423" i="2"/>
  <c r="CG3424" i="2"/>
  <c r="CG3425" i="2"/>
  <c r="CG3426" i="2"/>
  <c r="CG3427" i="2"/>
  <c r="CG3428" i="2"/>
  <c r="CG3429" i="2"/>
  <c r="CG3430" i="2"/>
  <c r="CG3431" i="2"/>
  <c r="CG3432" i="2"/>
  <c r="CG3433" i="2"/>
  <c r="CG3434" i="2"/>
  <c r="CG3435" i="2"/>
  <c r="CG3436" i="2"/>
  <c r="CG3437" i="2"/>
  <c r="CG3438" i="2"/>
  <c r="CG3439" i="2"/>
  <c r="CG3440" i="2"/>
  <c r="CG3441" i="2"/>
  <c r="CG3442" i="2"/>
  <c r="CG3443" i="2"/>
  <c r="CG3444" i="2"/>
  <c r="CG3445" i="2"/>
  <c r="CG3446" i="2"/>
  <c r="CG3447" i="2"/>
  <c r="CG3448" i="2"/>
  <c r="CG3449" i="2"/>
  <c r="CG3450" i="2"/>
  <c r="CG3451" i="2"/>
  <c r="CG3452" i="2"/>
  <c r="CG3453" i="2"/>
  <c r="CG3454" i="2"/>
  <c r="CG3455" i="2"/>
  <c r="CG3456" i="2"/>
  <c r="CG3457" i="2"/>
  <c r="CG3458" i="2"/>
  <c r="CG3459" i="2"/>
  <c r="CG3460" i="2"/>
  <c r="CG3461" i="2"/>
  <c r="CG3462" i="2"/>
  <c r="CG3463" i="2"/>
  <c r="CG3464" i="2"/>
  <c r="CG3465" i="2"/>
  <c r="CG3466" i="2"/>
  <c r="CG3467" i="2"/>
  <c r="CG3468" i="2"/>
  <c r="CG3469" i="2"/>
  <c r="CG3470" i="2"/>
  <c r="CG3471" i="2"/>
  <c r="CG3472" i="2"/>
  <c r="CG3473" i="2"/>
  <c r="CG3474" i="2"/>
  <c r="CG3475" i="2"/>
  <c r="CG3476" i="2"/>
  <c r="CG3477" i="2"/>
  <c r="CG3478" i="2"/>
  <c r="CG3479" i="2"/>
  <c r="CG3480" i="2"/>
  <c r="CG3481" i="2"/>
  <c r="CG3482" i="2"/>
  <c r="CG3483" i="2"/>
  <c r="CG3484" i="2"/>
  <c r="CG3485" i="2"/>
  <c r="CG3486" i="2"/>
  <c r="CG3487" i="2"/>
  <c r="CG3488" i="2"/>
  <c r="CG3489" i="2"/>
  <c r="CG3490" i="2"/>
  <c r="CG3491" i="2"/>
  <c r="CG3492" i="2"/>
  <c r="CG3493" i="2"/>
  <c r="CG3494" i="2"/>
  <c r="CG3495" i="2"/>
  <c r="CG3496" i="2"/>
  <c r="CG3497" i="2"/>
  <c r="CG3498" i="2"/>
  <c r="CG3499" i="2"/>
  <c r="CG3500" i="2"/>
  <c r="CG3501" i="2"/>
  <c r="CG3502" i="2"/>
  <c r="CG3503" i="2"/>
  <c r="CG3504" i="2"/>
  <c r="CG3505" i="2"/>
  <c r="CG3506" i="2"/>
  <c r="CG3507" i="2"/>
  <c r="CG3508" i="2"/>
  <c r="CG3509" i="2"/>
  <c r="CG3510" i="2"/>
  <c r="CG3511" i="2"/>
  <c r="CG3512" i="2"/>
  <c r="CG3513" i="2"/>
  <c r="CG3514" i="2"/>
  <c r="CG3515" i="2"/>
  <c r="CG3516" i="2"/>
  <c r="CG3517" i="2"/>
  <c r="CG3518" i="2"/>
  <c r="CG3519" i="2"/>
  <c r="CG3520" i="2"/>
  <c r="CG3521" i="2"/>
  <c r="CG3522" i="2"/>
  <c r="CG3523" i="2"/>
  <c r="CG3524" i="2"/>
  <c r="CG3525" i="2"/>
  <c r="CG3526" i="2"/>
  <c r="CG3527" i="2"/>
  <c r="CG3528" i="2"/>
  <c r="CG3529" i="2"/>
  <c r="CG3530" i="2"/>
  <c r="CG3531" i="2"/>
  <c r="CG3532" i="2"/>
  <c r="CG3533" i="2"/>
  <c r="CG3534" i="2"/>
  <c r="CG3535" i="2"/>
  <c r="CG3536" i="2"/>
  <c r="CG3537" i="2"/>
  <c r="CG3538" i="2"/>
  <c r="CG3539" i="2"/>
  <c r="CG3540" i="2"/>
  <c r="CG3541" i="2"/>
  <c r="CG3542" i="2"/>
  <c r="CG3543" i="2"/>
  <c r="CG3544" i="2"/>
  <c r="CG3545" i="2"/>
  <c r="CG3546" i="2"/>
  <c r="CG3547" i="2"/>
  <c r="CG3548" i="2"/>
  <c r="CG3549" i="2"/>
  <c r="CG3550" i="2"/>
  <c r="CG3551" i="2"/>
  <c r="CG3552" i="2"/>
  <c r="CG3553" i="2"/>
  <c r="CG3554" i="2"/>
  <c r="CG3555" i="2"/>
  <c r="CG3556" i="2"/>
  <c r="CG3557" i="2"/>
  <c r="CG3558" i="2"/>
  <c r="CG3559" i="2"/>
  <c r="CG3560" i="2"/>
  <c r="CG3561" i="2"/>
  <c r="CG3562" i="2"/>
  <c r="CG3563" i="2"/>
  <c r="CG3564" i="2"/>
  <c r="CG3565" i="2"/>
  <c r="CG3566" i="2"/>
  <c r="CG3567" i="2"/>
  <c r="CG3568" i="2"/>
  <c r="CG3569" i="2"/>
  <c r="CG3570" i="2"/>
  <c r="CG3571" i="2"/>
  <c r="CG3572" i="2"/>
  <c r="CG3573" i="2"/>
  <c r="CG3574" i="2"/>
  <c r="CG3575" i="2"/>
  <c r="CG3576" i="2"/>
  <c r="CG3577" i="2"/>
  <c r="CG3578" i="2"/>
  <c r="CG3579" i="2"/>
  <c r="CG3580" i="2"/>
  <c r="CG3581" i="2"/>
  <c r="CG3582" i="2"/>
  <c r="CG3583" i="2"/>
  <c r="CG3584" i="2"/>
  <c r="CG3585" i="2"/>
  <c r="CG3586" i="2"/>
  <c r="CG3587" i="2"/>
  <c r="CG3588" i="2"/>
  <c r="CG3589" i="2"/>
  <c r="CG3590" i="2"/>
  <c r="CG3591" i="2"/>
  <c r="CG3592" i="2"/>
  <c r="CG3593" i="2"/>
  <c r="CG3594" i="2"/>
  <c r="CG3595" i="2"/>
  <c r="CG3596" i="2"/>
  <c r="CG3597" i="2"/>
  <c r="CG3598" i="2"/>
  <c r="CG3599" i="2"/>
  <c r="CG3600" i="2"/>
  <c r="CG3601" i="2"/>
  <c r="CG3602" i="2"/>
  <c r="CG3603" i="2"/>
  <c r="CG3604" i="2"/>
  <c r="CG3605" i="2"/>
  <c r="CG3606" i="2"/>
  <c r="CG3607" i="2"/>
  <c r="CG3608" i="2"/>
  <c r="CG3609" i="2"/>
  <c r="CG3610" i="2"/>
  <c r="CG3611" i="2"/>
  <c r="CG3612" i="2"/>
  <c r="CG3613" i="2"/>
  <c r="CG3614" i="2"/>
  <c r="CG3615" i="2"/>
  <c r="CG3616" i="2"/>
  <c r="CG3617" i="2"/>
  <c r="CG3618" i="2"/>
  <c r="CG3619" i="2"/>
  <c r="CG3620" i="2"/>
  <c r="CG3621" i="2"/>
  <c r="CG3622" i="2"/>
  <c r="CG3623" i="2"/>
  <c r="CG3624" i="2"/>
  <c r="CG3625" i="2"/>
  <c r="CG3626" i="2"/>
  <c r="CG3627" i="2"/>
  <c r="CG3628" i="2"/>
  <c r="CG3629" i="2"/>
  <c r="CG3630" i="2"/>
  <c r="CG3631" i="2"/>
  <c r="CG3632" i="2"/>
  <c r="CG3633" i="2"/>
  <c r="CG3634" i="2"/>
  <c r="CG3635" i="2"/>
  <c r="CG3636" i="2"/>
  <c r="CG3637" i="2"/>
  <c r="CG3638" i="2"/>
  <c r="CG3639" i="2"/>
  <c r="CG3640" i="2"/>
  <c r="CG3641" i="2"/>
  <c r="CG3642" i="2"/>
  <c r="CG3643" i="2"/>
  <c r="CG3644" i="2"/>
  <c r="CG3645" i="2"/>
  <c r="CG3646" i="2"/>
  <c r="CG3647" i="2"/>
  <c r="CG3648" i="2"/>
  <c r="CG3649" i="2"/>
  <c r="CG3650" i="2"/>
  <c r="CG3651" i="2"/>
  <c r="CG3652" i="2"/>
  <c r="CG3653" i="2"/>
  <c r="CG3654" i="2"/>
  <c r="CG3655" i="2"/>
  <c r="CG3656" i="2"/>
  <c r="CG3657" i="2"/>
  <c r="CG3658" i="2"/>
  <c r="CG3659" i="2"/>
  <c r="CG3660" i="2"/>
  <c r="CG3661" i="2"/>
  <c r="CG3662" i="2"/>
  <c r="CG3663" i="2"/>
  <c r="CG3664" i="2"/>
  <c r="CG3665" i="2"/>
  <c r="CG3666" i="2"/>
  <c r="CG3667" i="2"/>
  <c r="CG3668" i="2"/>
  <c r="CG3669" i="2"/>
  <c r="CG3670" i="2"/>
  <c r="CG3671" i="2"/>
  <c r="CG3672" i="2"/>
  <c r="CG3673" i="2"/>
  <c r="CG3674" i="2"/>
  <c r="CG3675" i="2"/>
  <c r="CG3676" i="2"/>
  <c r="CG3677" i="2"/>
  <c r="CG3678" i="2"/>
  <c r="CG3679" i="2"/>
  <c r="CG3680" i="2"/>
  <c r="CG3681" i="2"/>
  <c r="CG3682" i="2"/>
  <c r="CG3683" i="2"/>
  <c r="CG3684" i="2"/>
  <c r="CG3685" i="2"/>
  <c r="CG3686" i="2"/>
  <c r="CG3687" i="2"/>
  <c r="CG3688" i="2"/>
  <c r="CG3689" i="2"/>
  <c r="CG3690" i="2"/>
  <c r="CG3691" i="2"/>
  <c r="CG3692" i="2"/>
  <c r="CG3693" i="2"/>
  <c r="CG3694" i="2"/>
  <c r="CG3695" i="2"/>
  <c r="CG3696" i="2"/>
  <c r="CG3697" i="2"/>
  <c r="CG3698" i="2"/>
  <c r="CG3699" i="2"/>
  <c r="CG3700" i="2"/>
  <c r="CG3701" i="2"/>
  <c r="CG3702" i="2"/>
  <c r="CG3703" i="2"/>
  <c r="CG3704" i="2"/>
  <c r="CG3705" i="2"/>
  <c r="CG3706" i="2"/>
  <c r="CG3707" i="2"/>
  <c r="CG3708" i="2"/>
  <c r="CG3709" i="2"/>
  <c r="CG3710" i="2"/>
  <c r="CG3711" i="2"/>
  <c r="CG3712" i="2"/>
  <c r="CG3713" i="2"/>
  <c r="CG3714" i="2"/>
  <c r="CG3715" i="2"/>
  <c r="CG3716" i="2"/>
  <c r="CG3717" i="2"/>
  <c r="CG3718" i="2"/>
  <c r="CG3719" i="2"/>
  <c r="CG3720" i="2"/>
  <c r="CG3721" i="2"/>
  <c r="CG3722" i="2"/>
  <c r="CG3723" i="2"/>
  <c r="CG3724" i="2"/>
  <c r="CG3725" i="2"/>
  <c r="CG3726" i="2"/>
  <c r="CG3727" i="2"/>
  <c r="CG3728" i="2"/>
  <c r="CG3729" i="2"/>
  <c r="CG3730" i="2"/>
  <c r="CG3731" i="2"/>
  <c r="CG3732" i="2"/>
  <c r="CG3733" i="2"/>
  <c r="CG3734" i="2"/>
  <c r="CG3735" i="2"/>
  <c r="CG3736" i="2"/>
  <c r="CG3737" i="2"/>
  <c r="CG3738" i="2"/>
  <c r="CG3739" i="2"/>
  <c r="CG3740" i="2"/>
  <c r="CG3741" i="2"/>
  <c r="CG3742" i="2"/>
  <c r="CG3743" i="2"/>
  <c r="CG3744" i="2"/>
  <c r="CG3745" i="2"/>
  <c r="CG3746" i="2"/>
  <c r="CG3747" i="2"/>
  <c r="CG3748" i="2"/>
  <c r="CG3749" i="2"/>
  <c r="CG3750" i="2"/>
  <c r="CG3751" i="2"/>
  <c r="CG3752" i="2"/>
  <c r="CG3753" i="2"/>
  <c r="CG3754" i="2"/>
  <c r="CG3755" i="2"/>
  <c r="CG3756" i="2"/>
  <c r="CG3757" i="2"/>
  <c r="CG3758" i="2"/>
  <c r="CG3759" i="2"/>
  <c r="CG3760" i="2"/>
  <c r="CG3761" i="2"/>
  <c r="CG3762" i="2"/>
  <c r="CG3763" i="2"/>
  <c r="CG3764" i="2"/>
  <c r="CG3765" i="2"/>
  <c r="CG3766" i="2"/>
  <c r="CG3767" i="2"/>
  <c r="CG3768" i="2"/>
  <c r="CG3769" i="2"/>
  <c r="CG3770" i="2"/>
  <c r="CG3771" i="2"/>
  <c r="CG3772" i="2"/>
  <c r="CG3773" i="2"/>
  <c r="CG3774" i="2"/>
  <c r="CG3775" i="2"/>
  <c r="CG3776" i="2"/>
  <c r="CG3777" i="2"/>
  <c r="CG3778" i="2"/>
  <c r="CG3779" i="2"/>
  <c r="CG3780" i="2"/>
  <c r="CG3781" i="2"/>
  <c r="CG3782" i="2"/>
  <c r="CG3783" i="2"/>
  <c r="CG3784" i="2"/>
  <c r="CG3785" i="2"/>
  <c r="CG3786" i="2"/>
  <c r="CG3787" i="2"/>
  <c r="CG3788" i="2"/>
  <c r="CG3789" i="2"/>
  <c r="CG3790" i="2"/>
  <c r="CG3791" i="2"/>
  <c r="CG3792" i="2"/>
  <c r="CG3793" i="2"/>
  <c r="CG3794" i="2"/>
  <c r="CG3795" i="2"/>
  <c r="CG3796" i="2"/>
  <c r="CG3797" i="2"/>
  <c r="CG3798" i="2"/>
  <c r="CG3799" i="2"/>
  <c r="CG3800" i="2"/>
  <c r="CG3801" i="2"/>
  <c r="CG3802" i="2"/>
  <c r="CG3803" i="2"/>
  <c r="CG3804" i="2"/>
  <c r="CG3805" i="2"/>
  <c r="CG3806" i="2"/>
  <c r="CG3807" i="2"/>
  <c r="CG3808" i="2"/>
  <c r="CG3809" i="2"/>
  <c r="CG3810" i="2"/>
  <c r="CG3811" i="2"/>
  <c r="CG3812" i="2"/>
  <c r="CG3813" i="2"/>
  <c r="CG3814" i="2"/>
  <c r="CG3815" i="2"/>
  <c r="CG3816" i="2"/>
  <c r="CG3817" i="2"/>
  <c r="CG3818" i="2"/>
  <c r="CG3819" i="2"/>
  <c r="CG3820" i="2"/>
  <c r="CG3821" i="2"/>
  <c r="CG3822" i="2"/>
  <c r="CG3823" i="2"/>
  <c r="CG3824" i="2"/>
  <c r="CG3825" i="2"/>
  <c r="CG3826" i="2"/>
  <c r="CG3827" i="2"/>
  <c r="CG3828" i="2"/>
  <c r="CG3829" i="2"/>
  <c r="CG3830" i="2"/>
  <c r="CG3831" i="2"/>
  <c r="CG3832" i="2"/>
  <c r="CG3833" i="2"/>
  <c r="CG3834" i="2"/>
  <c r="CG3835" i="2"/>
  <c r="CG3836" i="2"/>
  <c r="CG3837" i="2"/>
  <c r="CG3838" i="2"/>
  <c r="CG3839" i="2"/>
  <c r="CG3840" i="2"/>
  <c r="CG3841" i="2"/>
  <c r="CG3842" i="2"/>
  <c r="CG3843" i="2"/>
  <c r="CG3844" i="2"/>
  <c r="CG3845" i="2"/>
  <c r="CG3846" i="2"/>
  <c r="CG3847" i="2"/>
  <c r="CG3848" i="2"/>
  <c r="CG3849" i="2"/>
  <c r="CG3850" i="2"/>
  <c r="CG3851" i="2"/>
  <c r="CG3852" i="2"/>
  <c r="CG3853" i="2"/>
  <c r="CG3854" i="2"/>
  <c r="CG3855" i="2"/>
  <c r="CG3856" i="2"/>
  <c r="CG3857" i="2"/>
  <c r="CG3858" i="2"/>
  <c r="CG3859" i="2"/>
  <c r="CG3860" i="2"/>
  <c r="CG3861" i="2"/>
  <c r="CG3862" i="2"/>
  <c r="CG3863" i="2"/>
  <c r="CG3864" i="2"/>
  <c r="CG3865" i="2"/>
  <c r="CG3866" i="2"/>
  <c r="CG3867" i="2"/>
  <c r="CG3868" i="2"/>
  <c r="CG3869" i="2"/>
  <c r="CG3870" i="2"/>
  <c r="CG3871" i="2"/>
  <c r="CG3872" i="2"/>
  <c r="CG3873" i="2"/>
  <c r="CG3874" i="2"/>
  <c r="CG3875" i="2"/>
  <c r="CG3876" i="2"/>
  <c r="CG3877" i="2"/>
  <c r="CG3878" i="2"/>
  <c r="CG3879" i="2"/>
  <c r="CG3880" i="2"/>
  <c r="CG3881" i="2"/>
  <c r="CG3882" i="2"/>
  <c r="CG3883" i="2"/>
  <c r="CG3884" i="2"/>
  <c r="CG3885" i="2"/>
  <c r="CG3886" i="2"/>
  <c r="CG3887" i="2"/>
  <c r="CG3888" i="2"/>
  <c r="CG3889" i="2"/>
  <c r="CG3890" i="2"/>
  <c r="CG3891" i="2"/>
  <c r="CG3892" i="2"/>
  <c r="CG3893" i="2"/>
  <c r="CG3894" i="2"/>
  <c r="CG3895" i="2"/>
  <c r="CG3896" i="2"/>
  <c r="CG3897" i="2"/>
  <c r="CG3898" i="2"/>
  <c r="CG3899" i="2"/>
  <c r="CG3900" i="2"/>
  <c r="CG3901" i="2"/>
  <c r="CG3902" i="2"/>
  <c r="CG3903" i="2"/>
  <c r="CG3904" i="2"/>
  <c r="CG3905" i="2"/>
  <c r="CG3906" i="2"/>
  <c r="CG3907" i="2"/>
  <c r="CG3908" i="2"/>
  <c r="CG3909" i="2"/>
  <c r="CG3910" i="2"/>
  <c r="CG3911" i="2"/>
  <c r="CG3912" i="2"/>
  <c r="CG3913" i="2"/>
  <c r="CG3914" i="2"/>
  <c r="CG3915" i="2"/>
  <c r="CG3916" i="2"/>
  <c r="CG3917" i="2"/>
  <c r="CG3918" i="2"/>
  <c r="CG3919" i="2"/>
  <c r="CG3920" i="2"/>
  <c r="CG3921" i="2"/>
  <c r="CG3922" i="2"/>
  <c r="CG3923" i="2"/>
  <c r="CG3924" i="2"/>
  <c r="CG3925" i="2"/>
  <c r="CG3926" i="2"/>
  <c r="CG3927" i="2"/>
  <c r="CG3928" i="2"/>
  <c r="CG3929" i="2"/>
  <c r="CG3930" i="2"/>
  <c r="CG3931" i="2"/>
  <c r="CG3932" i="2"/>
  <c r="CG3933" i="2"/>
  <c r="CG3934" i="2"/>
  <c r="CG3935" i="2"/>
  <c r="CG3936" i="2"/>
  <c r="CG3937" i="2"/>
  <c r="CG3938" i="2"/>
  <c r="CG3939" i="2"/>
  <c r="CG3940" i="2"/>
  <c r="CG3941" i="2"/>
  <c r="CG3942" i="2"/>
  <c r="CG3943" i="2"/>
  <c r="CG3944" i="2"/>
  <c r="CG3945" i="2"/>
  <c r="CG3946" i="2"/>
  <c r="CG3947" i="2"/>
  <c r="CG3948" i="2"/>
  <c r="CG3949" i="2"/>
  <c r="CG3950" i="2"/>
  <c r="CG3951" i="2"/>
  <c r="CG3952" i="2"/>
  <c r="CG3953" i="2"/>
  <c r="CG3954" i="2"/>
  <c r="CG3955" i="2"/>
  <c r="CG3956" i="2"/>
  <c r="CG3957" i="2"/>
  <c r="CG3958" i="2"/>
  <c r="CG3959" i="2"/>
  <c r="CG3960" i="2"/>
  <c r="CG3961" i="2"/>
  <c r="CG3962" i="2"/>
  <c r="CG3963" i="2"/>
  <c r="CG3964" i="2"/>
  <c r="CG3965" i="2"/>
  <c r="CG3966" i="2"/>
  <c r="CG3967" i="2"/>
  <c r="CG3968" i="2"/>
  <c r="CG3969" i="2"/>
  <c r="CG3970" i="2"/>
  <c r="CG3971" i="2"/>
  <c r="CG3972" i="2"/>
  <c r="CG3973" i="2"/>
  <c r="CG3974" i="2"/>
  <c r="CG3975" i="2"/>
  <c r="CG3976" i="2"/>
  <c r="CG3977" i="2"/>
  <c r="CG3978" i="2"/>
  <c r="CG3979" i="2"/>
  <c r="CG3980" i="2"/>
  <c r="CG3981" i="2"/>
  <c r="CG3982" i="2"/>
  <c r="CG3983" i="2"/>
  <c r="CG3984" i="2"/>
  <c r="CG3985" i="2"/>
  <c r="CG3986" i="2"/>
  <c r="CG3987" i="2"/>
  <c r="CG3988" i="2"/>
  <c r="CG3989" i="2"/>
  <c r="CG3990" i="2"/>
  <c r="CG3991" i="2"/>
  <c r="CG3992" i="2"/>
  <c r="CG3993" i="2"/>
  <c r="CG3994" i="2"/>
  <c r="CG3995" i="2"/>
  <c r="CG3996" i="2"/>
  <c r="CG3997" i="2"/>
  <c r="CG3998" i="2"/>
  <c r="CG3999" i="2"/>
  <c r="CG4000" i="2"/>
  <c r="CG4001" i="2"/>
  <c r="CG4002" i="2"/>
  <c r="CG4003" i="2"/>
  <c r="CG4004" i="2"/>
  <c r="CG4005" i="2"/>
  <c r="CG4006" i="2"/>
  <c r="CG4007" i="2"/>
  <c r="CG4008" i="2"/>
  <c r="CG4009" i="2"/>
  <c r="CG4010" i="2"/>
  <c r="CG4011" i="2"/>
  <c r="CG4012" i="2"/>
  <c r="CG4013" i="2"/>
  <c r="CG4014" i="2"/>
  <c r="CG4015" i="2"/>
  <c r="CG4016" i="2"/>
  <c r="CG4017" i="2"/>
  <c r="CG4018" i="2"/>
  <c r="CG4019" i="2"/>
  <c r="CG4020" i="2"/>
  <c r="CG4021" i="2"/>
  <c r="CG4022" i="2"/>
  <c r="CG4023" i="2"/>
  <c r="CG4024" i="2"/>
  <c r="CG4025" i="2"/>
  <c r="CG4026" i="2"/>
  <c r="CG4027" i="2"/>
  <c r="CG4028" i="2"/>
  <c r="CG4029" i="2"/>
  <c r="CG4030" i="2"/>
  <c r="CG4031" i="2"/>
  <c r="CG4032" i="2"/>
  <c r="CG4033" i="2"/>
  <c r="CG4034" i="2"/>
  <c r="CG4035" i="2"/>
  <c r="CG4036" i="2"/>
  <c r="CG4037" i="2"/>
  <c r="CG4038" i="2"/>
  <c r="CG4039" i="2"/>
  <c r="CG4040" i="2"/>
  <c r="CG4041" i="2"/>
  <c r="CG4042" i="2"/>
  <c r="CG4043" i="2"/>
  <c r="CG4044" i="2"/>
  <c r="CG4045" i="2"/>
  <c r="CG4046" i="2"/>
  <c r="CG4047" i="2"/>
  <c r="CG4048" i="2"/>
  <c r="CG4049" i="2"/>
  <c r="CG4050" i="2"/>
  <c r="CG4051" i="2"/>
  <c r="CG4052" i="2"/>
  <c r="CG4053" i="2"/>
  <c r="CG4054" i="2"/>
  <c r="CG4055" i="2"/>
  <c r="CG4056" i="2"/>
  <c r="CG4057" i="2"/>
  <c r="CG4058" i="2"/>
  <c r="CG4059" i="2"/>
  <c r="CG4060" i="2"/>
  <c r="CG4061" i="2"/>
  <c r="CG4062" i="2"/>
  <c r="CG4063" i="2"/>
  <c r="CG4064" i="2"/>
  <c r="CG4065" i="2"/>
  <c r="CG4066" i="2"/>
  <c r="CG4067" i="2"/>
  <c r="CG4068" i="2"/>
  <c r="CG4069" i="2"/>
  <c r="CG4070" i="2"/>
  <c r="CG4071" i="2"/>
  <c r="CG4072" i="2"/>
  <c r="CG4073" i="2"/>
  <c r="CG4074" i="2"/>
  <c r="CG4075" i="2"/>
  <c r="CG4076" i="2"/>
  <c r="CG4077" i="2"/>
  <c r="CG4078" i="2"/>
  <c r="CG4079" i="2"/>
  <c r="CG4080" i="2"/>
  <c r="CG4081" i="2"/>
  <c r="CG4082" i="2"/>
  <c r="CG4083" i="2"/>
  <c r="CG4084" i="2"/>
  <c r="CG4085" i="2"/>
  <c r="CG4086" i="2"/>
  <c r="CG4087" i="2"/>
  <c r="CG4088" i="2"/>
  <c r="CG4089" i="2"/>
  <c r="CG4090" i="2"/>
  <c r="CG4091" i="2"/>
  <c r="CG4092" i="2"/>
  <c r="CG4093" i="2"/>
  <c r="CG4094" i="2"/>
  <c r="CG4095" i="2"/>
  <c r="CG4096" i="2"/>
  <c r="CG4097" i="2"/>
  <c r="CG4098" i="2"/>
  <c r="CG4099" i="2"/>
  <c r="CG4100" i="2"/>
  <c r="CG4101" i="2"/>
  <c r="CG4102" i="2"/>
  <c r="CG4103" i="2"/>
  <c r="CG4104" i="2"/>
  <c r="CG4105" i="2"/>
  <c r="CG4106" i="2"/>
  <c r="CG4107" i="2"/>
  <c r="CG4108" i="2"/>
  <c r="CG4109" i="2"/>
  <c r="CG4110" i="2"/>
  <c r="CG4111" i="2"/>
  <c r="CG4112" i="2"/>
  <c r="CG4113" i="2"/>
  <c r="CG4114" i="2"/>
  <c r="CG4115" i="2"/>
  <c r="CG4116" i="2"/>
  <c r="CG4117" i="2"/>
  <c r="CG4118" i="2"/>
  <c r="CG4119" i="2"/>
  <c r="CG4120" i="2"/>
  <c r="CG4121" i="2"/>
  <c r="CG4122" i="2"/>
  <c r="CG4123" i="2"/>
  <c r="CG4124" i="2"/>
  <c r="CG4125" i="2"/>
  <c r="CG4126" i="2"/>
  <c r="CG4127" i="2"/>
  <c r="CG4128" i="2"/>
  <c r="CG4129" i="2"/>
  <c r="CG4130" i="2"/>
  <c r="CG4131" i="2"/>
  <c r="CG4132" i="2"/>
  <c r="CG4133" i="2"/>
  <c r="CG4134" i="2"/>
  <c r="CG4135" i="2"/>
  <c r="CG4136" i="2"/>
  <c r="CG4137" i="2"/>
  <c r="CG4138" i="2"/>
  <c r="CG4139" i="2"/>
  <c r="CG4140" i="2"/>
  <c r="CG4141" i="2"/>
  <c r="CG4142" i="2"/>
  <c r="CG4143" i="2"/>
  <c r="CG4144" i="2"/>
  <c r="CG4145" i="2"/>
  <c r="CG4146" i="2"/>
  <c r="CG4147" i="2"/>
  <c r="CG4148" i="2"/>
  <c r="CG4149" i="2"/>
  <c r="CG4150" i="2"/>
  <c r="CG4151" i="2"/>
  <c r="CG4152" i="2"/>
  <c r="CG4153" i="2"/>
  <c r="CG4154" i="2"/>
  <c r="CG4155" i="2"/>
  <c r="CG4156" i="2"/>
  <c r="CG4157" i="2"/>
  <c r="CG4158" i="2"/>
  <c r="CG4159" i="2"/>
  <c r="CG4160" i="2"/>
  <c r="CG4161" i="2"/>
  <c r="CG4162" i="2"/>
  <c r="CG4163" i="2"/>
  <c r="CG4164" i="2"/>
  <c r="CG4165" i="2"/>
  <c r="CG4166" i="2"/>
  <c r="CG4167" i="2"/>
  <c r="CG4168" i="2"/>
  <c r="CG4169" i="2"/>
  <c r="CG4170" i="2"/>
  <c r="CG4171" i="2"/>
  <c r="CG4172" i="2"/>
  <c r="CG4173" i="2"/>
  <c r="CG4174" i="2"/>
  <c r="CG4175" i="2"/>
  <c r="CG4176" i="2"/>
  <c r="CG4177" i="2"/>
  <c r="CG4178" i="2"/>
  <c r="CG4179" i="2"/>
  <c r="CG4180" i="2"/>
  <c r="CG4181" i="2"/>
  <c r="CG4182" i="2"/>
  <c r="CG4183" i="2"/>
  <c r="CG4184" i="2"/>
  <c r="CG4185" i="2"/>
  <c r="CG4186" i="2"/>
  <c r="CG4187" i="2"/>
  <c r="CG4188" i="2"/>
  <c r="CG4189" i="2"/>
  <c r="CG4190" i="2"/>
  <c r="CG4191" i="2"/>
  <c r="CG4192" i="2"/>
  <c r="CG4193" i="2"/>
  <c r="CG4194" i="2"/>
  <c r="CG4195" i="2"/>
  <c r="CG4196" i="2"/>
  <c r="CG4197" i="2"/>
  <c r="CG4198" i="2"/>
  <c r="CG4199" i="2"/>
  <c r="CG4200" i="2"/>
  <c r="CG4201" i="2"/>
  <c r="CG4202" i="2"/>
  <c r="CG4203" i="2"/>
  <c r="CG4204" i="2"/>
  <c r="CG4205" i="2"/>
  <c r="CG4206" i="2"/>
  <c r="CG4207" i="2"/>
  <c r="CG4208" i="2"/>
  <c r="CG4209" i="2"/>
  <c r="CG4210" i="2"/>
  <c r="CG4211" i="2"/>
  <c r="CG4212" i="2"/>
  <c r="CG4213" i="2"/>
  <c r="CG4214" i="2"/>
  <c r="CG4215" i="2"/>
  <c r="CG4216" i="2"/>
  <c r="CG4217" i="2"/>
  <c r="CG4218" i="2"/>
  <c r="CG4219" i="2"/>
  <c r="CG4220" i="2"/>
  <c r="CG4221" i="2"/>
  <c r="CG4222" i="2"/>
  <c r="CG4223" i="2"/>
  <c r="CG4224" i="2"/>
  <c r="CG4225" i="2"/>
  <c r="CG4226" i="2"/>
  <c r="CG4227" i="2"/>
  <c r="CG4228" i="2"/>
  <c r="CG4229" i="2"/>
  <c r="CG4230" i="2"/>
  <c r="CG4231" i="2"/>
  <c r="CG4232" i="2"/>
  <c r="CG4233" i="2"/>
  <c r="CG4234" i="2"/>
  <c r="CG4235" i="2"/>
  <c r="CG4236" i="2"/>
  <c r="CG4237" i="2"/>
  <c r="CG4238" i="2"/>
  <c r="CG4239" i="2"/>
  <c r="CG4240" i="2"/>
  <c r="CG4241" i="2"/>
  <c r="CG4242" i="2"/>
  <c r="CG4243" i="2"/>
  <c r="CG4244" i="2"/>
  <c r="CG4245" i="2"/>
  <c r="CG4246" i="2"/>
  <c r="CG4247" i="2"/>
  <c r="CG4248" i="2"/>
  <c r="CG4249" i="2"/>
  <c r="CG4250" i="2"/>
  <c r="CG4251" i="2"/>
  <c r="CG4252" i="2"/>
  <c r="CG4253" i="2"/>
  <c r="CG4254" i="2"/>
  <c r="CG4255" i="2"/>
  <c r="CG4256" i="2"/>
  <c r="CG4257" i="2"/>
  <c r="CG4258" i="2"/>
  <c r="CG4259" i="2"/>
  <c r="CG4260" i="2"/>
  <c r="CG4261" i="2"/>
  <c r="CG4262" i="2"/>
  <c r="CG4263" i="2"/>
  <c r="CG4264" i="2"/>
  <c r="CG4265" i="2"/>
  <c r="CG4266" i="2"/>
  <c r="CG4267" i="2"/>
  <c r="CG4268" i="2"/>
  <c r="CG4269" i="2"/>
  <c r="CG4270" i="2"/>
  <c r="CG4271" i="2"/>
  <c r="CG4272" i="2"/>
  <c r="CG4273" i="2"/>
  <c r="CG4274" i="2"/>
  <c r="CG4275" i="2"/>
  <c r="CG4276" i="2"/>
  <c r="CG4277" i="2"/>
  <c r="CG4278" i="2"/>
  <c r="CG4279" i="2"/>
  <c r="CG4280" i="2"/>
  <c r="CG4281" i="2"/>
  <c r="CG4282" i="2"/>
  <c r="CG4283" i="2"/>
  <c r="CG4284" i="2"/>
  <c r="CG4285" i="2"/>
  <c r="CG4286" i="2"/>
  <c r="CG4287" i="2"/>
  <c r="CG4288" i="2"/>
  <c r="CG4289" i="2"/>
  <c r="CG4290" i="2"/>
  <c r="CG4291" i="2"/>
  <c r="CG4292" i="2"/>
  <c r="CG4293" i="2"/>
  <c r="CG4294" i="2"/>
  <c r="CG4295" i="2"/>
  <c r="CG4296" i="2"/>
  <c r="CG4297" i="2"/>
  <c r="CG4298" i="2"/>
  <c r="CG4299" i="2"/>
  <c r="CG4300" i="2"/>
  <c r="CG4301" i="2"/>
  <c r="CG4302" i="2"/>
  <c r="CG4303" i="2"/>
  <c r="CG4304" i="2"/>
  <c r="CG4305" i="2"/>
  <c r="CG4306" i="2"/>
  <c r="CG4307" i="2"/>
  <c r="CG4308" i="2"/>
  <c r="CG4309" i="2"/>
  <c r="CG4310" i="2"/>
  <c r="CG4311" i="2"/>
  <c r="CG4312" i="2"/>
  <c r="CG4313" i="2"/>
  <c r="CG4314" i="2"/>
  <c r="CG4315" i="2"/>
  <c r="CG4316" i="2"/>
  <c r="CG4317" i="2"/>
  <c r="CG4318" i="2"/>
  <c r="CG4319" i="2"/>
  <c r="CG4320" i="2"/>
  <c r="CG4321" i="2"/>
  <c r="CG4322" i="2"/>
  <c r="CG4323" i="2"/>
  <c r="CG4324" i="2"/>
  <c r="CG4325" i="2"/>
  <c r="CG4326" i="2"/>
  <c r="CG4327" i="2"/>
  <c r="CG4328" i="2"/>
  <c r="CG4329" i="2"/>
  <c r="CG4330" i="2"/>
  <c r="CG4331" i="2"/>
  <c r="CG4332" i="2"/>
  <c r="CG4333" i="2"/>
  <c r="CG4334" i="2"/>
  <c r="CG4335" i="2"/>
  <c r="CG4336" i="2"/>
  <c r="CG4337" i="2"/>
  <c r="CG4338" i="2"/>
  <c r="CG4339" i="2"/>
  <c r="CG4340" i="2"/>
  <c r="CG4341" i="2"/>
  <c r="CG4342" i="2"/>
  <c r="CG4343" i="2"/>
  <c r="CG4344" i="2"/>
  <c r="CG4345" i="2"/>
  <c r="CG4346" i="2"/>
  <c r="CG4347" i="2"/>
  <c r="CG4348" i="2"/>
  <c r="CG4349" i="2"/>
  <c r="CG4350" i="2"/>
  <c r="CG4351" i="2"/>
  <c r="CG4352" i="2"/>
  <c r="CG4353" i="2"/>
  <c r="CG4354" i="2"/>
  <c r="CG4355" i="2"/>
  <c r="CG4356" i="2"/>
  <c r="CG4357" i="2"/>
  <c r="CG4358" i="2"/>
  <c r="CG4359" i="2"/>
  <c r="CG4360" i="2"/>
  <c r="CG4361" i="2"/>
  <c r="CG4362" i="2"/>
  <c r="CG4363" i="2"/>
  <c r="CG4364" i="2"/>
  <c r="CG4365" i="2"/>
  <c r="CG4366" i="2"/>
  <c r="CG4367" i="2"/>
  <c r="CG4368" i="2"/>
  <c r="CG4369" i="2"/>
  <c r="CG4370" i="2"/>
  <c r="CG4371" i="2"/>
  <c r="CG4372" i="2"/>
  <c r="CG4373" i="2"/>
  <c r="CG4374" i="2"/>
  <c r="CG4375" i="2"/>
  <c r="CG4376" i="2"/>
  <c r="CG4377" i="2"/>
  <c r="CG4378" i="2"/>
  <c r="CG4379" i="2"/>
  <c r="CG4380" i="2"/>
  <c r="CG4381" i="2"/>
  <c r="CG4382" i="2"/>
  <c r="CG4383" i="2"/>
  <c r="CG4384" i="2"/>
  <c r="CG4385" i="2"/>
  <c r="CG4386" i="2"/>
  <c r="CG4387" i="2"/>
  <c r="CG4388" i="2"/>
  <c r="CG4389" i="2"/>
  <c r="CG4390" i="2"/>
  <c r="CG4391" i="2"/>
  <c r="CG4392" i="2"/>
  <c r="CG4393" i="2"/>
  <c r="CG4394" i="2"/>
  <c r="CG4395" i="2"/>
  <c r="CG4396" i="2"/>
  <c r="CG4397" i="2"/>
  <c r="CG4398" i="2"/>
  <c r="CG4399" i="2"/>
  <c r="CG4400" i="2"/>
  <c r="CG4401" i="2"/>
  <c r="CG4402" i="2"/>
  <c r="CG4403" i="2"/>
  <c r="CG4404" i="2"/>
  <c r="CG4405" i="2"/>
  <c r="CG4406" i="2"/>
  <c r="CG4407" i="2"/>
  <c r="CG4408" i="2"/>
  <c r="CG4409" i="2"/>
  <c r="CG4410" i="2"/>
  <c r="CG4411" i="2"/>
  <c r="CG4412" i="2"/>
  <c r="CG4413" i="2"/>
  <c r="CG4414" i="2"/>
  <c r="CG4415" i="2"/>
  <c r="CG4416" i="2"/>
  <c r="CG4417" i="2"/>
  <c r="CG4418" i="2"/>
  <c r="CG4419" i="2"/>
  <c r="CG4420" i="2"/>
  <c r="CG4421" i="2"/>
  <c r="CG4422" i="2"/>
  <c r="CG4423" i="2"/>
  <c r="CG4424" i="2"/>
  <c r="CG4425" i="2"/>
  <c r="CG4426" i="2"/>
  <c r="CG4427" i="2"/>
  <c r="CG4428" i="2"/>
  <c r="CG4429" i="2"/>
  <c r="CG4430" i="2"/>
  <c r="CG4431" i="2"/>
  <c r="CG4432" i="2"/>
  <c r="CG4433" i="2"/>
  <c r="CG4434" i="2"/>
  <c r="CG4435" i="2"/>
  <c r="CG4436" i="2"/>
  <c r="CG4437" i="2"/>
  <c r="CG4438" i="2"/>
  <c r="CG4439" i="2"/>
  <c r="CG4440" i="2"/>
  <c r="CG4441" i="2"/>
  <c r="CG4442" i="2"/>
  <c r="CG4443" i="2"/>
  <c r="CG1878" i="2" l="1"/>
  <c r="CH1878" i="2"/>
  <c r="CG1879" i="2"/>
  <c r="CH1879" i="2"/>
  <c r="CG1880" i="2"/>
  <c r="CH1880" i="2"/>
  <c r="CG1881" i="2"/>
  <c r="CH1881" i="2"/>
  <c r="CG1882" i="2"/>
  <c r="CH1882" i="2"/>
  <c r="CG1883" i="2"/>
  <c r="CH1883" i="2"/>
  <c r="CG1884" i="2"/>
  <c r="CH1884" i="2"/>
  <c r="CG1885" i="2"/>
  <c r="CH1885" i="2"/>
  <c r="CG1886" i="2"/>
  <c r="CH1886" i="2"/>
  <c r="CG1887" i="2"/>
  <c r="CH1887" i="2"/>
  <c r="CG1888" i="2"/>
  <c r="CH1888" i="2"/>
  <c r="CG1889" i="2"/>
  <c r="CH1889" i="2"/>
  <c r="CG1890" i="2"/>
  <c r="CH1890" i="2"/>
  <c r="CG1891" i="2"/>
  <c r="CH1891" i="2"/>
  <c r="CG1892" i="2"/>
  <c r="CH1892" i="2"/>
  <c r="CG1893" i="2"/>
  <c r="CH1893" i="2"/>
  <c r="CG1894" i="2"/>
  <c r="CH1894" i="2"/>
  <c r="CG1895" i="2"/>
  <c r="CH1895" i="2"/>
  <c r="CG1896" i="2"/>
  <c r="CH1896" i="2"/>
  <c r="CG1897" i="2"/>
  <c r="CH1897" i="2"/>
  <c r="CG1898" i="2"/>
  <c r="CH1898" i="2"/>
  <c r="CG1899" i="2"/>
  <c r="CH1899" i="2"/>
  <c r="CG1900" i="2"/>
  <c r="CH1900" i="2"/>
  <c r="CG1901" i="2"/>
  <c r="CH1901" i="2"/>
  <c r="CG1902" i="2"/>
  <c r="CH1902" i="2"/>
  <c r="CG1903" i="2"/>
  <c r="CH1903" i="2"/>
  <c r="CG1904" i="2"/>
  <c r="CH1904" i="2"/>
  <c r="CG1905" i="2"/>
  <c r="CH1905" i="2"/>
  <c r="CG1906" i="2"/>
  <c r="CH1906" i="2"/>
  <c r="CG1907" i="2"/>
  <c r="CH1907" i="2"/>
  <c r="CG1908" i="2"/>
  <c r="CH1908" i="2"/>
  <c r="CG1909" i="2"/>
  <c r="CH1909" i="2"/>
  <c r="CG1910" i="2"/>
  <c r="CH1910" i="2"/>
  <c r="CG1911" i="2"/>
  <c r="CH1911" i="2"/>
  <c r="CG1912" i="2"/>
  <c r="CH1912" i="2"/>
  <c r="CG1913" i="2"/>
  <c r="CH1913" i="2"/>
  <c r="CG1914" i="2"/>
  <c r="CH1914" i="2"/>
  <c r="CG1915" i="2"/>
  <c r="CH1915" i="2"/>
  <c r="CG1916" i="2"/>
  <c r="CH1916" i="2"/>
  <c r="CG1917" i="2"/>
  <c r="CH1917" i="2"/>
  <c r="CG1918" i="2"/>
  <c r="CH1918" i="2"/>
  <c r="CG1919" i="2"/>
  <c r="CH1919" i="2"/>
  <c r="CG1920" i="2"/>
  <c r="CH1920" i="2"/>
  <c r="CG1921" i="2"/>
  <c r="CH1921" i="2"/>
  <c r="CG1922" i="2"/>
  <c r="CH1922" i="2"/>
  <c r="CG1923" i="2"/>
  <c r="CH1923" i="2"/>
  <c r="CG1924" i="2"/>
  <c r="CH1924" i="2"/>
  <c r="CG1925" i="2"/>
  <c r="CH1925" i="2"/>
  <c r="CG1926" i="2"/>
  <c r="CH1926" i="2"/>
  <c r="CG1927" i="2"/>
  <c r="CH1927" i="2"/>
  <c r="CG1928" i="2"/>
  <c r="CH1928" i="2"/>
  <c r="CG1929" i="2"/>
  <c r="CH1929" i="2"/>
  <c r="CG1930" i="2"/>
  <c r="CH1930" i="2"/>
  <c r="CG1931" i="2"/>
  <c r="CH1931" i="2"/>
  <c r="CG1932" i="2"/>
  <c r="CH1932" i="2"/>
  <c r="CG1933" i="2"/>
  <c r="CH1933" i="2"/>
  <c r="CG1934" i="2"/>
  <c r="CH1934" i="2"/>
  <c r="CG1935" i="2"/>
  <c r="CH1935" i="2"/>
  <c r="CG1936" i="2"/>
  <c r="CH1936" i="2"/>
  <c r="CG1937" i="2"/>
  <c r="CH1937" i="2"/>
  <c r="CG1938" i="2"/>
  <c r="CH1938" i="2"/>
  <c r="CG1939" i="2"/>
  <c r="CH1939" i="2"/>
  <c r="CG1940" i="2"/>
  <c r="CH1940" i="2"/>
  <c r="CG1941" i="2"/>
  <c r="CH1941" i="2"/>
  <c r="CG1942" i="2"/>
  <c r="CH1942" i="2"/>
  <c r="CG1943" i="2"/>
  <c r="CH1943" i="2"/>
  <c r="CG1944" i="2"/>
  <c r="CH1944" i="2"/>
  <c r="CG1945" i="2"/>
  <c r="CH1945" i="2"/>
  <c r="CG1946" i="2"/>
  <c r="CH1946" i="2"/>
  <c r="CG1947" i="2"/>
  <c r="CH1947" i="2"/>
  <c r="CG1948" i="2"/>
  <c r="CH1948" i="2"/>
  <c r="CG1949" i="2"/>
  <c r="CH1949" i="2"/>
  <c r="CG1950" i="2"/>
  <c r="CH1950" i="2"/>
  <c r="CG1951" i="2"/>
  <c r="CH1951" i="2"/>
  <c r="CG1952" i="2"/>
  <c r="CH1952" i="2"/>
  <c r="CG1953" i="2"/>
  <c r="CH1953" i="2"/>
  <c r="CG1954" i="2"/>
  <c r="CH1954" i="2"/>
  <c r="CG1955" i="2"/>
  <c r="CH1955" i="2"/>
  <c r="CG1956" i="2"/>
  <c r="CH1956" i="2"/>
  <c r="CG1957" i="2"/>
  <c r="CH1957" i="2"/>
  <c r="CG1958" i="2"/>
  <c r="CH1958" i="2"/>
  <c r="CG1959" i="2"/>
  <c r="CH1959" i="2"/>
  <c r="CG1960" i="2"/>
  <c r="CH1960" i="2"/>
  <c r="CG1961" i="2"/>
  <c r="CH1961" i="2"/>
  <c r="CG1962" i="2"/>
  <c r="CH1962" i="2"/>
  <c r="CG1963" i="2"/>
  <c r="CH1963" i="2"/>
  <c r="CG1964" i="2"/>
  <c r="CH1964" i="2"/>
  <c r="CG1965" i="2"/>
  <c r="CH1965" i="2"/>
  <c r="CG1966" i="2"/>
  <c r="CH1966" i="2"/>
  <c r="CG1967" i="2"/>
  <c r="CH1967" i="2"/>
  <c r="CG1968" i="2"/>
  <c r="CH1968" i="2"/>
  <c r="CG1969" i="2"/>
  <c r="CH1969" i="2"/>
  <c r="CG1970" i="2"/>
  <c r="CH1970" i="2"/>
  <c r="CG1971" i="2"/>
  <c r="CH1971" i="2"/>
  <c r="CG1972" i="2"/>
  <c r="CH1972" i="2"/>
  <c r="CG1973" i="2"/>
  <c r="CH1973" i="2"/>
  <c r="CG1974" i="2"/>
  <c r="CH1974" i="2"/>
  <c r="CG1975" i="2"/>
  <c r="CH1975" i="2"/>
  <c r="CG1976" i="2"/>
  <c r="CH1976" i="2"/>
  <c r="CG1977" i="2"/>
  <c r="CH1977" i="2"/>
  <c r="CG1978" i="2"/>
  <c r="CH1978" i="2"/>
  <c r="CG1979" i="2"/>
  <c r="CH1979" i="2"/>
  <c r="CG1980" i="2"/>
  <c r="CH1980" i="2"/>
  <c r="CG1981" i="2"/>
  <c r="CH1981" i="2"/>
  <c r="CG1982" i="2"/>
  <c r="CH1982" i="2"/>
  <c r="CG1983" i="2"/>
  <c r="CH1983" i="2"/>
  <c r="CG1984" i="2"/>
  <c r="CH1984" i="2"/>
  <c r="CG1985" i="2"/>
  <c r="CH1985" i="2"/>
  <c r="CG1986" i="2"/>
  <c r="CH1986" i="2"/>
  <c r="CG1987" i="2"/>
  <c r="CH1987" i="2"/>
  <c r="CG1988" i="2"/>
  <c r="CH1988" i="2"/>
  <c r="CG1989" i="2"/>
  <c r="CH1989" i="2"/>
  <c r="CG1990" i="2"/>
  <c r="CH1990" i="2"/>
  <c r="CG1991" i="2"/>
  <c r="CH1991" i="2"/>
  <c r="CG1992" i="2"/>
  <c r="CH1992" i="2"/>
  <c r="CG1993" i="2"/>
  <c r="CH1993" i="2"/>
  <c r="CG1994" i="2"/>
  <c r="CH1994" i="2"/>
  <c r="CG1995" i="2"/>
  <c r="CH1995" i="2"/>
  <c r="CG1996" i="2"/>
  <c r="CH1996" i="2"/>
  <c r="CG1997" i="2"/>
  <c r="CH1997" i="2"/>
  <c r="CG1998" i="2"/>
  <c r="CH1998" i="2"/>
  <c r="CG1999" i="2"/>
  <c r="CH1999" i="2"/>
  <c r="CG2000" i="2"/>
  <c r="CH2000" i="2"/>
  <c r="CG2001" i="2"/>
  <c r="CH2001" i="2"/>
  <c r="CG2002" i="2"/>
  <c r="CH2002" i="2"/>
  <c r="CG2003" i="2"/>
  <c r="CH2003" i="2"/>
  <c r="CG2004" i="2"/>
  <c r="CH2004" i="2"/>
  <c r="CG2005" i="2"/>
  <c r="CH2005" i="2"/>
  <c r="CG2006" i="2"/>
  <c r="CH2006" i="2"/>
  <c r="CG2007" i="2"/>
  <c r="CH2007" i="2"/>
  <c r="CG2008" i="2"/>
  <c r="CH2008" i="2"/>
  <c r="CG2009" i="2"/>
  <c r="CH2009" i="2"/>
  <c r="CG2010" i="2"/>
  <c r="CH2010" i="2"/>
  <c r="CG2011" i="2"/>
  <c r="CH2011" i="2"/>
  <c r="CG2012" i="2"/>
  <c r="CH2012" i="2"/>
  <c r="CG2013" i="2"/>
  <c r="CH2013" i="2"/>
  <c r="CG2014" i="2"/>
  <c r="CH2014" i="2"/>
  <c r="CG2015" i="2"/>
  <c r="CH2015" i="2"/>
  <c r="CG2016" i="2"/>
  <c r="CH2016" i="2"/>
  <c r="CG2017" i="2"/>
  <c r="CH2017" i="2"/>
  <c r="CG2018" i="2"/>
  <c r="CH2018" i="2"/>
  <c r="CG2019" i="2"/>
  <c r="CH2019" i="2"/>
  <c r="CG2020" i="2"/>
  <c r="CH2020" i="2"/>
  <c r="CG2021" i="2"/>
  <c r="CH2021" i="2"/>
  <c r="CG2022" i="2"/>
  <c r="CH2022" i="2"/>
  <c r="CG2023" i="2"/>
  <c r="CH2023" i="2"/>
  <c r="CG2024" i="2"/>
  <c r="CH2024" i="2"/>
  <c r="CG2025" i="2"/>
  <c r="CH2025" i="2"/>
  <c r="CG2026" i="2"/>
  <c r="CH2026" i="2"/>
  <c r="CG2027" i="2"/>
  <c r="CH2027" i="2"/>
  <c r="CG2028" i="2"/>
  <c r="CH2028" i="2"/>
  <c r="CG2029" i="2"/>
  <c r="CH2029" i="2"/>
  <c r="CG2030" i="2"/>
  <c r="CH2030" i="2"/>
  <c r="CG2031" i="2"/>
  <c r="CH2031" i="2"/>
  <c r="CG2032" i="2"/>
  <c r="CH2032" i="2"/>
  <c r="CG2033" i="2"/>
  <c r="CH2033" i="2"/>
  <c r="CG2034" i="2"/>
  <c r="CH2034" i="2"/>
  <c r="CG2035" i="2"/>
  <c r="CH2035" i="2"/>
  <c r="CG2036" i="2"/>
  <c r="CH2036" i="2"/>
  <c r="CG2037" i="2"/>
  <c r="CH2037" i="2"/>
  <c r="CG2038" i="2"/>
  <c r="CH2038" i="2"/>
  <c r="CG2039" i="2"/>
  <c r="CH2039" i="2"/>
  <c r="CG2040" i="2"/>
  <c r="CH2040" i="2"/>
  <c r="CG2041" i="2"/>
  <c r="CH2041" i="2"/>
  <c r="CG2042" i="2"/>
  <c r="CH2042" i="2"/>
  <c r="CG2043" i="2"/>
  <c r="CH2043" i="2"/>
  <c r="CG2044" i="2"/>
  <c r="CH2044" i="2"/>
  <c r="CG2045" i="2"/>
  <c r="CH2045" i="2"/>
  <c r="CG2046" i="2"/>
  <c r="CH2046" i="2"/>
  <c r="CG2047" i="2"/>
  <c r="CH2047" i="2"/>
  <c r="CG2048" i="2"/>
  <c r="CH2048" i="2"/>
  <c r="CG2049" i="2"/>
  <c r="CH2049" i="2"/>
  <c r="CG2050" i="2"/>
  <c r="CH2050" i="2"/>
  <c r="CG2051" i="2"/>
  <c r="CH2051" i="2"/>
  <c r="CG2052" i="2"/>
  <c r="CH2052" i="2"/>
  <c r="CG2053" i="2"/>
  <c r="CH2053" i="2"/>
  <c r="CG2054" i="2"/>
  <c r="CH2054" i="2"/>
  <c r="CG2055" i="2"/>
  <c r="CH2055" i="2"/>
  <c r="CG2056" i="2"/>
  <c r="CH2056" i="2"/>
  <c r="CG2057" i="2"/>
  <c r="CH2057" i="2"/>
  <c r="CG2058" i="2"/>
  <c r="CH2058" i="2"/>
  <c r="CG2059" i="2"/>
  <c r="CH2059" i="2"/>
  <c r="CG2060" i="2"/>
  <c r="CH2060" i="2"/>
  <c r="CG2061" i="2"/>
  <c r="CH2061" i="2"/>
  <c r="CG2062" i="2"/>
  <c r="CH2062" i="2"/>
  <c r="CG2063" i="2"/>
  <c r="CH2063" i="2"/>
  <c r="CG2064" i="2"/>
  <c r="CH2064" i="2"/>
  <c r="CG2065" i="2"/>
  <c r="CH2065" i="2"/>
  <c r="CG2066" i="2"/>
  <c r="CH2066" i="2"/>
  <c r="CG2067" i="2"/>
  <c r="CH2067" i="2"/>
  <c r="CG2068" i="2"/>
  <c r="CH2068" i="2"/>
  <c r="CG2069" i="2"/>
  <c r="CH2069" i="2"/>
  <c r="CG2070" i="2"/>
  <c r="CH2070" i="2"/>
  <c r="CG2071" i="2"/>
  <c r="CH2071" i="2"/>
  <c r="CG2072" i="2"/>
  <c r="CH2072" i="2"/>
  <c r="CG2073" i="2"/>
  <c r="CH2073" i="2"/>
  <c r="CG2074" i="2"/>
  <c r="CH2074" i="2"/>
  <c r="CG2075" i="2"/>
  <c r="CH2075" i="2"/>
  <c r="CG2076" i="2"/>
  <c r="CH2076" i="2"/>
  <c r="CG2077" i="2"/>
  <c r="CH2077" i="2"/>
  <c r="CG2078" i="2"/>
  <c r="CH2078" i="2"/>
  <c r="CG2079" i="2"/>
  <c r="CH2079" i="2"/>
  <c r="CG2080" i="2"/>
  <c r="CH2080" i="2"/>
  <c r="CG2081" i="2"/>
  <c r="CH2081" i="2"/>
  <c r="CG2082" i="2"/>
  <c r="CH2082" i="2"/>
  <c r="CG2083" i="2"/>
  <c r="CH2083" i="2"/>
  <c r="CG2084" i="2"/>
  <c r="CH2084" i="2"/>
  <c r="CG2085" i="2"/>
  <c r="CH2085" i="2"/>
  <c r="CG2086" i="2"/>
  <c r="CH2086" i="2"/>
  <c r="CG2087" i="2"/>
  <c r="CH2087" i="2"/>
  <c r="CG2088" i="2"/>
  <c r="CH2088" i="2"/>
  <c r="CG2089" i="2"/>
  <c r="CH2089" i="2"/>
  <c r="CG2090" i="2"/>
  <c r="CH2090" i="2"/>
  <c r="CG2091" i="2"/>
  <c r="CH2091" i="2"/>
  <c r="CG2092" i="2"/>
  <c r="CH2092" i="2"/>
  <c r="CG2093" i="2"/>
  <c r="CH2093" i="2"/>
  <c r="CG2094" i="2"/>
  <c r="CH2094" i="2"/>
  <c r="CG2095" i="2"/>
  <c r="CH2095" i="2"/>
  <c r="CG2096" i="2"/>
  <c r="CH2096" i="2"/>
  <c r="CG2097" i="2"/>
  <c r="CH2097" i="2"/>
  <c r="CG2098" i="2"/>
  <c r="CH2098" i="2"/>
  <c r="CG2099" i="2"/>
  <c r="CH2099" i="2"/>
  <c r="CG2100" i="2"/>
  <c r="CH2100" i="2"/>
  <c r="CG2101" i="2"/>
  <c r="CH2101" i="2"/>
  <c r="CG2102" i="2"/>
  <c r="CH2102" i="2"/>
  <c r="CG2103" i="2"/>
  <c r="CH2103" i="2"/>
  <c r="CG2104" i="2"/>
  <c r="CH2104" i="2"/>
  <c r="CG2105" i="2"/>
  <c r="CH2105" i="2"/>
  <c r="CG2106" i="2"/>
  <c r="CH2106" i="2"/>
  <c r="CG2107" i="2"/>
  <c r="CH2107" i="2"/>
  <c r="CG2108" i="2"/>
  <c r="CH2108" i="2"/>
  <c r="CG2109" i="2"/>
  <c r="CH2109" i="2"/>
  <c r="CG2110" i="2"/>
  <c r="CH2110" i="2"/>
  <c r="CG2111" i="2"/>
  <c r="CH2111" i="2"/>
  <c r="CG2112" i="2"/>
  <c r="CH2112" i="2"/>
  <c r="CG2113" i="2"/>
  <c r="CH2113" i="2"/>
  <c r="CG2114" i="2"/>
  <c r="CH2114" i="2"/>
  <c r="CG2115" i="2"/>
  <c r="CH2115" i="2"/>
  <c r="CG2116" i="2"/>
  <c r="CH2116" i="2"/>
  <c r="CG2117" i="2"/>
  <c r="CH2117" i="2"/>
  <c r="CG2118" i="2"/>
  <c r="CH2118" i="2"/>
  <c r="CG2119" i="2"/>
  <c r="CH2119" i="2"/>
  <c r="CG2120" i="2"/>
  <c r="CH2120" i="2"/>
  <c r="CG2121" i="2"/>
  <c r="CH2121" i="2"/>
  <c r="CG2122" i="2"/>
  <c r="CH2122" i="2"/>
  <c r="CG2123" i="2"/>
  <c r="CH2123" i="2"/>
  <c r="CG2124" i="2"/>
  <c r="CH2124" i="2"/>
  <c r="CG2125" i="2"/>
  <c r="CH2125" i="2"/>
  <c r="CG2126" i="2"/>
  <c r="CH2126" i="2"/>
  <c r="CG2127" i="2"/>
  <c r="CH2127" i="2"/>
  <c r="CG2128" i="2"/>
  <c r="CH2128" i="2"/>
  <c r="CG2129" i="2"/>
  <c r="CH2129" i="2"/>
  <c r="CG2130" i="2"/>
  <c r="CH2130" i="2"/>
  <c r="CG2131" i="2"/>
  <c r="CH2131" i="2"/>
  <c r="CG2132" i="2"/>
  <c r="CH2132" i="2"/>
  <c r="CG2133" i="2"/>
  <c r="CH2133" i="2"/>
  <c r="CG2134" i="2"/>
  <c r="CH2134" i="2"/>
  <c r="CG2135" i="2"/>
  <c r="CH2135" i="2"/>
  <c r="CG2136" i="2"/>
  <c r="CH2136" i="2"/>
  <c r="CG2137" i="2"/>
  <c r="CH2137" i="2"/>
  <c r="CG2138" i="2"/>
  <c r="CH2138" i="2"/>
  <c r="CG2139" i="2"/>
  <c r="CH2139" i="2"/>
  <c r="CG2140" i="2"/>
  <c r="CH2140" i="2"/>
  <c r="CG2141" i="2"/>
  <c r="CH2141" i="2"/>
  <c r="CG2142" i="2"/>
  <c r="CH2142" i="2"/>
  <c r="CG2143" i="2"/>
  <c r="CH2143" i="2"/>
  <c r="CG2144" i="2"/>
  <c r="CH2144" i="2"/>
  <c r="CG2145" i="2"/>
  <c r="CH2145" i="2"/>
  <c r="CG2146" i="2"/>
  <c r="CH2146" i="2"/>
  <c r="CG2147" i="2"/>
  <c r="CH2147" i="2"/>
  <c r="CG2148" i="2"/>
  <c r="CH2148" i="2"/>
  <c r="CG2149" i="2"/>
  <c r="CH2149" i="2"/>
  <c r="CG2150" i="2"/>
  <c r="CH2150" i="2"/>
  <c r="CG2151" i="2"/>
  <c r="CH2151" i="2"/>
  <c r="CG2152" i="2"/>
  <c r="CH2152" i="2"/>
  <c r="CG2153" i="2"/>
  <c r="CH2153" i="2"/>
  <c r="CG2154" i="2"/>
  <c r="CH2154" i="2"/>
  <c r="CG2155" i="2"/>
  <c r="CH2155" i="2"/>
  <c r="CG2156" i="2"/>
  <c r="CH2156" i="2"/>
  <c r="CG2157" i="2"/>
  <c r="CH2157" i="2"/>
  <c r="CG2158" i="2"/>
  <c r="CH2158" i="2"/>
  <c r="CG2159" i="2"/>
  <c r="CH2159" i="2"/>
  <c r="CG2160" i="2"/>
  <c r="CH2160" i="2"/>
  <c r="CG2161" i="2"/>
  <c r="CH2161" i="2"/>
  <c r="CG2162" i="2"/>
  <c r="CH2162" i="2"/>
  <c r="CG2163" i="2"/>
  <c r="CH2163" i="2"/>
  <c r="CG2164" i="2"/>
  <c r="CH2164" i="2"/>
  <c r="CG2165" i="2"/>
  <c r="CH2165" i="2"/>
  <c r="CG2166" i="2"/>
  <c r="CH2166" i="2"/>
  <c r="CG2167" i="2"/>
  <c r="CH2167" i="2"/>
  <c r="CG2168" i="2"/>
  <c r="CH2168" i="2"/>
  <c r="CG2169" i="2"/>
  <c r="CH2169" i="2"/>
  <c r="CG2170" i="2"/>
  <c r="CH2170" i="2"/>
  <c r="CG2171" i="2"/>
  <c r="CH2171" i="2"/>
  <c r="CG2172" i="2"/>
  <c r="CH2172" i="2"/>
  <c r="CG2173" i="2"/>
  <c r="CH2173" i="2"/>
  <c r="CG2174" i="2"/>
  <c r="CH2174" i="2"/>
  <c r="CG2175" i="2"/>
  <c r="CH2175" i="2"/>
  <c r="CG2176" i="2"/>
  <c r="CH2176" i="2"/>
  <c r="CG2177" i="2"/>
  <c r="CH2177" i="2"/>
  <c r="CG2178" i="2"/>
  <c r="CH2178" i="2"/>
  <c r="CG2179" i="2"/>
  <c r="CH2179" i="2"/>
  <c r="CG2180" i="2"/>
  <c r="CH2180" i="2"/>
  <c r="CG2181" i="2"/>
  <c r="CH2181" i="2"/>
  <c r="CG2182" i="2"/>
  <c r="CH2182" i="2"/>
  <c r="CG2183" i="2"/>
  <c r="CH2183" i="2"/>
  <c r="CG2184" i="2"/>
  <c r="CH2184" i="2"/>
  <c r="CG2185" i="2"/>
  <c r="CH2185" i="2"/>
  <c r="CG2186" i="2"/>
  <c r="CH2186" i="2"/>
  <c r="CG2187" i="2"/>
  <c r="CH2187" i="2"/>
  <c r="CG2188" i="2"/>
  <c r="CH2188" i="2"/>
  <c r="CG2189" i="2"/>
  <c r="CH2189" i="2"/>
  <c r="CG2190" i="2"/>
  <c r="CH2190" i="2"/>
  <c r="CG2191" i="2"/>
  <c r="CH2191" i="2"/>
  <c r="CG2192" i="2"/>
  <c r="CH2192" i="2"/>
  <c r="CG2193" i="2"/>
  <c r="CH2193" i="2"/>
  <c r="CG2194" i="2"/>
  <c r="CH2194" i="2"/>
  <c r="CG2195" i="2"/>
  <c r="CH2195" i="2"/>
  <c r="CG2196" i="2"/>
  <c r="CH2196" i="2"/>
  <c r="CG2197" i="2"/>
  <c r="CH2197" i="2"/>
  <c r="CG2198" i="2"/>
  <c r="CH2198" i="2"/>
  <c r="CG2199" i="2"/>
  <c r="CH2199" i="2"/>
  <c r="CG2200" i="2"/>
  <c r="CH2200" i="2"/>
  <c r="CG2201" i="2"/>
  <c r="CH2201" i="2"/>
  <c r="CG2202" i="2"/>
  <c r="CH2202" i="2"/>
  <c r="CG2203" i="2"/>
  <c r="CH2203" i="2"/>
  <c r="CG2204" i="2"/>
  <c r="CH2204" i="2"/>
  <c r="CG2205" i="2"/>
  <c r="CH2205" i="2"/>
  <c r="CG2206" i="2"/>
  <c r="CH2206" i="2"/>
  <c r="CG2207" i="2"/>
  <c r="CH2207" i="2"/>
  <c r="CG2208" i="2"/>
  <c r="CH2208" i="2"/>
  <c r="CG2209" i="2"/>
  <c r="CH2209" i="2"/>
  <c r="CG2210" i="2"/>
  <c r="CH2210" i="2"/>
  <c r="CG2211" i="2"/>
  <c r="CH2211" i="2"/>
  <c r="CG2212" i="2"/>
  <c r="CH2212" i="2"/>
  <c r="CG2213" i="2"/>
  <c r="CH2213" i="2"/>
  <c r="CG2214" i="2"/>
  <c r="CH2214" i="2"/>
  <c r="CG2215" i="2"/>
  <c r="CH2215" i="2"/>
  <c r="CG2216" i="2"/>
  <c r="CH2216" i="2"/>
  <c r="CG2217" i="2"/>
  <c r="CH2217" i="2"/>
  <c r="CG2218" i="2"/>
  <c r="CH2218" i="2"/>
  <c r="CG2219" i="2"/>
  <c r="CH2219" i="2"/>
  <c r="CG2220" i="2"/>
  <c r="CH2220" i="2"/>
  <c r="CG2221" i="2"/>
  <c r="CH2221" i="2"/>
  <c r="CG2222" i="2"/>
  <c r="CH2222" i="2"/>
  <c r="CG2223" i="2"/>
  <c r="CH2223" i="2"/>
  <c r="CG2224" i="2"/>
  <c r="CH2224" i="2"/>
  <c r="CG2225" i="2"/>
  <c r="CH2225" i="2"/>
  <c r="CG2226" i="2"/>
  <c r="CH2226" i="2"/>
  <c r="CG2227" i="2"/>
  <c r="CH2227" i="2"/>
  <c r="CG2228" i="2"/>
  <c r="CH2228" i="2"/>
  <c r="CG2229" i="2"/>
  <c r="CH2229" i="2"/>
  <c r="CG2230" i="2"/>
  <c r="CH2230" i="2"/>
  <c r="CG2231" i="2"/>
  <c r="CH2231" i="2"/>
  <c r="CG2232" i="2"/>
  <c r="CH2232" i="2"/>
  <c r="CG2233" i="2"/>
  <c r="CH2233" i="2"/>
  <c r="CG2234" i="2"/>
  <c r="CH2234" i="2"/>
  <c r="CG2235" i="2"/>
  <c r="CH2235" i="2"/>
  <c r="CG2236" i="2"/>
  <c r="CH2236" i="2"/>
  <c r="CG2237" i="2"/>
  <c r="CH2237" i="2"/>
  <c r="CG2238" i="2"/>
  <c r="CH2238" i="2"/>
  <c r="CG2239" i="2"/>
  <c r="CH2239" i="2"/>
  <c r="CG2240" i="2"/>
  <c r="CH2240" i="2"/>
  <c r="CG2241" i="2"/>
  <c r="CH2241" i="2"/>
  <c r="CG2242" i="2"/>
  <c r="CH2242" i="2"/>
  <c r="CG2243" i="2"/>
  <c r="CH2243" i="2"/>
  <c r="CG2244" i="2"/>
  <c r="CH2244" i="2"/>
  <c r="CG2245" i="2"/>
  <c r="CH2245" i="2"/>
  <c r="CG2246" i="2"/>
  <c r="CH2246" i="2"/>
  <c r="CG2247" i="2"/>
  <c r="CH2247" i="2"/>
  <c r="CG2248" i="2"/>
  <c r="CH2248" i="2"/>
  <c r="CG2249" i="2"/>
  <c r="CH2249" i="2"/>
  <c r="CG2250" i="2"/>
  <c r="CH2250" i="2"/>
  <c r="CG2251" i="2"/>
  <c r="CH2251" i="2"/>
  <c r="CG2252" i="2"/>
  <c r="CH2252" i="2"/>
  <c r="CG2253" i="2"/>
  <c r="CH2253" i="2"/>
  <c r="CG2254" i="2"/>
  <c r="CH2254" i="2"/>
  <c r="CG2255" i="2"/>
  <c r="CH2255" i="2"/>
  <c r="CG2256" i="2"/>
  <c r="CH2256" i="2"/>
  <c r="CG2257" i="2"/>
  <c r="CH2257" i="2"/>
  <c r="CG2258" i="2"/>
  <c r="CH2258" i="2"/>
  <c r="CG2259" i="2"/>
  <c r="CH2259" i="2"/>
  <c r="CG2260" i="2"/>
  <c r="CH2260" i="2"/>
  <c r="CG2261" i="2"/>
  <c r="CH2261" i="2"/>
  <c r="CG2262" i="2"/>
  <c r="CH2262" i="2"/>
  <c r="CG2263" i="2"/>
  <c r="CH2263" i="2"/>
  <c r="CG2264" i="2"/>
  <c r="CH2264" i="2"/>
  <c r="CG2265" i="2"/>
  <c r="CH2265" i="2"/>
  <c r="CG2266" i="2"/>
  <c r="CH2266" i="2"/>
  <c r="CG2267" i="2"/>
  <c r="CH2267" i="2"/>
  <c r="CG2268" i="2"/>
  <c r="CH2268" i="2"/>
  <c r="CG2269" i="2"/>
  <c r="CH2269" i="2"/>
  <c r="CG2270" i="2"/>
  <c r="CH2270" i="2"/>
  <c r="CG2271" i="2"/>
  <c r="CH2271" i="2"/>
  <c r="CG2272" i="2"/>
  <c r="CH2272" i="2"/>
  <c r="CG2273" i="2"/>
  <c r="CH2273" i="2"/>
  <c r="CG2274" i="2"/>
  <c r="CH2274" i="2"/>
  <c r="CG2275" i="2"/>
  <c r="CH2275" i="2"/>
  <c r="CH2276" i="2"/>
  <c r="CH2277" i="2"/>
  <c r="CH2278" i="2"/>
  <c r="CH2279" i="2"/>
  <c r="CH2280" i="2"/>
  <c r="CH2281" i="2"/>
  <c r="CH2282" i="2"/>
  <c r="CH2283" i="2"/>
  <c r="CH2284" i="2"/>
  <c r="CH2285" i="2"/>
  <c r="CH2286" i="2"/>
  <c r="CH2287" i="2"/>
  <c r="CH2288" i="2"/>
  <c r="CH2289" i="2"/>
  <c r="CH2290" i="2"/>
  <c r="CH2291" i="2"/>
  <c r="CH2292" i="2"/>
  <c r="CH2293" i="2"/>
  <c r="CH2294" i="2"/>
  <c r="CH2295" i="2"/>
  <c r="CH2296" i="2"/>
  <c r="CH2297" i="2"/>
  <c r="CH2298" i="2"/>
  <c r="CH2299" i="2"/>
  <c r="CH2300" i="2"/>
  <c r="CH2301" i="2"/>
  <c r="CH2302" i="2"/>
  <c r="CH2303" i="2"/>
  <c r="CH2304" i="2"/>
  <c r="CH2305" i="2"/>
  <c r="CH2306" i="2"/>
  <c r="CH2307" i="2"/>
  <c r="CH2308" i="2"/>
  <c r="CH2309" i="2"/>
  <c r="CH2310" i="2"/>
  <c r="CH2311" i="2"/>
  <c r="CH2312" i="2"/>
  <c r="CH2313" i="2"/>
  <c r="CH2314" i="2"/>
  <c r="CH2315" i="2"/>
  <c r="CH2316" i="2"/>
  <c r="CH2317" i="2"/>
  <c r="CH2318" i="2"/>
  <c r="CH2319" i="2"/>
  <c r="CH2320" i="2"/>
  <c r="CH2321" i="2"/>
  <c r="CH2322" i="2"/>
  <c r="CH2323" i="2"/>
  <c r="CH2324" i="2"/>
  <c r="CH2325" i="2"/>
  <c r="CH2326" i="2"/>
  <c r="CH2327" i="2"/>
  <c r="CH2328" i="2"/>
  <c r="CH2329" i="2"/>
  <c r="CH2330" i="2"/>
  <c r="CH2331" i="2"/>
  <c r="CH2332" i="2"/>
  <c r="CH2333" i="2"/>
  <c r="CH2334" i="2"/>
  <c r="CH2335" i="2"/>
  <c r="CH2336" i="2"/>
  <c r="CH2337" i="2"/>
  <c r="CH2338" i="2"/>
  <c r="CH2339" i="2"/>
  <c r="CH2340" i="2"/>
  <c r="CH2341" i="2"/>
  <c r="CH2342" i="2"/>
  <c r="CH2343" i="2"/>
  <c r="CH2344" i="2"/>
  <c r="CH2345" i="2"/>
  <c r="CH2346" i="2"/>
  <c r="CH2347" i="2"/>
  <c r="CH2348" i="2"/>
  <c r="CH2349" i="2"/>
  <c r="CH2350" i="2"/>
  <c r="CH2351" i="2"/>
  <c r="CH2352" i="2"/>
  <c r="CH2353" i="2"/>
  <c r="CH2354" i="2"/>
  <c r="CH2355" i="2"/>
  <c r="CH2356" i="2"/>
  <c r="CH2357" i="2"/>
  <c r="CH2358" i="2"/>
  <c r="CH2359" i="2"/>
  <c r="CH2360" i="2"/>
  <c r="CH2361" i="2"/>
  <c r="CH2362" i="2"/>
  <c r="CH2363" i="2"/>
  <c r="CH2364" i="2"/>
  <c r="CH2365" i="2"/>
  <c r="CH2366" i="2"/>
  <c r="CH2367" i="2"/>
  <c r="CH2368" i="2"/>
  <c r="CH2369" i="2"/>
  <c r="CH2370" i="2"/>
  <c r="CH2371" i="2"/>
  <c r="CH2372" i="2"/>
  <c r="CH2373" i="2"/>
  <c r="CH2374" i="2"/>
  <c r="CH2375" i="2"/>
  <c r="CH2376" i="2"/>
  <c r="CH2377" i="2"/>
  <c r="CH2378" i="2"/>
  <c r="CH2379" i="2"/>
  <c r="CH2380" i="2"/>
  <c r="CH2381" i="2"/>
  <c r="CH2382" i="2"/>
  <c r="CH2383" i="2"/>
  <c r="CH2384" i="2"/>
  <c r="CH2385" i="2"/>
  <c r="CH2386" i="2"/>
  <c r="CH2387" i="2"/>
  <c r="CH2388" i="2"/>
  <c r="CH2389" i="2"/>
  <c r="CH2390" i="2"/>
  <c r="CH2391" i="2"/>
  <c r="CH2392" i="2"/>
  <c r="CH2393" i="2"/>
  <c r="CH2394" i="2"/>
  <c r="CH2395" i="2"/>
  <c r="CH2396" i="2"/>
  <c r="CH2397" i="2"/>
  <c r="CH2398" i="2"/>
  <c r="CH2399" i="2"/>
  <c r="CH2400" i="2"/>
  <c r="CH2401" i="2"/>
  <c r="CH2402" i="2"/>
  <c r="CH2403" i="2"/>
  <c r="CH2404" i="2"/>
  <c r="CH2405" i="2"/>
  <c r="CH2406" i="2"/>
  <c r="CH2407" i="2"/>
  <c r="CH2408" i="2"/>
  <c r="CH2409" i="2"/>
  <c r="CH2410" i="2"/>
  <c r="CH2411" i="2"/>
  <c r="CH2412" i="2"/>
  <c r="CH2413" i="2"/>
  <c r="CH2414" i="2"/>
  <c r="CH2415" i="2"/>
  <c r="CH2416" i="2"/>
  <c r="CH2417" i="2"/>
  <c r="CH2418" i="2"/>
  <c r="CH2419" i="2"/>
  <c r="CH2420" i="2"/>
  <c r="CH2421" i="2"/>
  <c r="CH2422" i="2"/>
  <c r="CH2423" i="2"/>
  <c r="CH2424" i="2"/>
  <c r="CH2425" i="2"/>
  <c r="CH2426" i="2"/>
  <c r="CH2427" i="2"/>
  <c r="CH2428" i="2"/>
  <c r="CH2429" i="2"/>
  <c r="CH2430" i="2"/>
  <c r="CH2431" i="2"/>
  <c r="CH2432" i="2"/>
  <c r="CH2433" i="2"/>
  <c r="CH2434" i="2"/>
  <c r="CH2435" i="2"/>
  <c r="CH2436" i="2"/>
  <c r="CH2437" i="2"/>
  <c r="CH2438" i="2"/>
  <c r="CH2439" i="2"/>
  <c r="CH2440" i="2"/>
  <c r="CH2441" i="2"/>
  <c r="CH2442" i="2"/>
  <c r="CH2443" i="2"/>
  <c r="CH2444" i="2"/>
  <c r="CH2445" i="2"/>
  <c r="CH2446" i="2"/>
  <c r="CH2447" i="2"/>
  <c r="CH2448" i="2"/>
  <c r="CH2449" i="2"/>
  <c r="CH2450" i="2"/>
  <c r="CH2451" i="2"/>
  <c r="CH2452" i="2"/>
  <c r="CH2453" i="2"/>
  <c r="CH2454" i="2"/>
  <c r="CH2455" i="2"/>
  <c r="CH2456" i="2"/>
  <c r="CH2457" i="2"/>
  <c r="CH2458" i="2"/>
  <c r="CH2459" i="2"/>
  <c r="CH2460" i="2"/>
  <c r="CH2461" i="2"/>
  <c r="CH2462" i="2"/>
  <c r="CH2463" i="2"/>
  <c r="CH2464" i="2"/>
  <c r="CH2465" i="2"/>
  <c r="CH2466" i="2"/>
  <c r="CH2467" i="2"/>
  <c r="CH2468" i="2"/>
  <c r="CH2469" i="2"/>
  <c r="CH2470" i="2"/>
  <c r="CH2471" i="2"/>
  <c r="CH2472" i="2"/>
  <c r="CH2473" i="2"/>
  <c r="CH2474" i="2"/>
  <c r="CH2475" i="2"/>
  <c r="CH2476" i="2"/>
  <c r="CH2477" i="2"/>
  <c r="CH2478" i="2"/>
  <c r="CH2479" i="2"/>
  <c r="CH2480" i="2"/>
  <c r="CH2481" i="2"/>
  <c r="CH2482" i="2"/>
  <c r="CH2483" i="2"/>
  <c r="CH2484" i="2"/>
  <c r="CH2485" i="2"/>
  <c r="CH2486" i="2"/>
  <c r="CH2487" i="2"/>
  <c r="CH2488" i="2"/>
  <c r="CH2489" i="2"/>
  <c r="CH2490" i="2"/>
  <c r="CH2491" i="2"/>
  <c r="CH2492" i="2"/>
  <c r="CH2493" i="2"/>
  <c r="CH2494" i="2"/>
  <c r="CH2495" i="2"/>
  <c r="CH2496" i="2"/>
  <c r="CH2497" i="2"/>
  <c r="CH2498" i="2"/>
  <c r="CH2499" i="2"/>
  <c r="CH2500" i="2"/>
  <c r="CH2501" i="2"/>
  <c r="CH2502" i="2"/>
  <c r="CH2503" i="2"/>
  <c r="CH2504" i="2"/>
  <c r="CH2505" i="2"/>
  <c r="CH2506" i="2"/>
  <c r="CH2507" i="2"/>
  <c r="CH2508" i="2"/>
  <c r="CH2509" i="2"/>
  <c r="CH2510" i="2"/>
  <c r="CH2511" i="2"/>
  <c r="CH2512" i="2"/>
  <c r="CH2513" i="2"/>
  <c r="CH2514" i="2"/>
  <c r="CH2515" i="2"/>
  <c r="CH2516" i="2"/>
  <c r="CH2517" i="2"/>
  <c r="CH2518" i="2"/>
  <c r="CH2519" i="2"/>
  <c r="CH2520" i="2"/>
  <c r="CH2521" i="2"/>
  <c r="CH2522" i="2"/>
  <c r="CH2523" i="2"/>
  <c r="CH2524" i="2"/>
  <c r="CH2525" i="2"/>
  <c r="CH2526" i="2"/>
  <c r="CH2527" i="2"/>
  <c r="CH2528" i="2"/>
  <c r="CH2529" i="2"/>
  <c r="CH2530" i="2"/>
  <c r="CH2531" i="2"/>
  <c r="CH2532" i="2"/>
  <c r="CH2533" i="2"/>
  <c r="CH2534" i="2"/>
  <c r="CH2535" i="2"/>
  <c r="CH2536" i="2"/>
  <c r="CH2537" i="2"/>
  <c r="CH2538" i="2"/>
  <c r="CH2539" i="2"/>
  <c r="CH2540" i="2"/>
  <c r="CH2541" i="2"/>
  <c r="CH2542" i="2"/>
  <c r="CH2543" i="2"/>
  <c r="CH2544" i="2"/>
  <c r="CH2545" i="2"/>
  <c r="CH2546" i="2"/>
  <c r="CH2547" i="2"/>
  <c r="CH2548" i="2"/>
  <c r="CH2549" i="2"/>
  <c r="CH2550" i="2"/>
  <c r="CH2551" i="2"/>
  <c r="CH2552" i="2"/>
  <c r="CH2553" i="2"/>
  <c r="CH2554" i="2"/>
  <c r="CH2555" i="2"/>
  <c r="CH2556" i="2"/>
  <c r="CH2557" i="2"/>
  <c r="CH2558" i="2"/>
  <c r="CH2559" i="2"/>
  <c r="CH2560" i="2"/>
  <c r="CH2561" i="2"/>
  <c r="CH2562" i="2"/>
  <c r="CH2563" i="2"/>
  <c r="CH2564" i="2"/>
  <c r="CH2565" i="2"/>
  <c r="CH2566" i="2"/>
  <c r="CH2567" i="2"/>
  <c r="CH2568" i="2"/>
  <c r="CH2569" i="2"/>
  <c r="CH2570" i="2"/>
  <c r="CH2571" i="2"/>
  <c r="CH2572" i="2"/>
  <c r="CH2573" i="2"/>
  <c r="CH2574" i="2"/>
  <c r="CH2575" i="2"/>
  <c r="CH2576" i="2"/>
  <c r="CH2577" i="2"/>
  <c r="CH2578" i="2"/>
  <c r="CH2579" i="2"/>
  <c r="CH2580" i="2"/>
  <c r="CH2581" i="2"/>
  <c r="CH2582" i="2"/>
  <c r="CH2583" i="2"/>
  <c r="CH2584" i="2"/>
  <c r="CH2585" i="2"/>
  <c r="CH2586" i="2"/>
  <c r="CH2587" i="2"/>
  <c r="CH2588" i="2"/>
  <c r="CH2589" i="2"/>
  <c r="CH2590" i="2"/>
  <c r="CH2591" i="2"/>
  <c r="CH2592" i="2"/>
  <c r="CH2593" i="2"/>
  <c r="CH2594" i="2"/>
  <c r="CH2595" i="2"/>
  <c r="CH2596" i="2"/>
  <c r="CH2597" i="2"/>
  <c r="CH2598" i="2"/>
  <c r="CH2599" i="2"/>
  <c r="CH2600" i="2"/>
  <c r="CH2601" i="2"/>
  <c r="CH2602" i="2"/>
  <c r="CH2603" i="2"/>
  <c r="CH2604" i="2"/>
  <c r="CH2605" i="2"/>
  <c r="CH2606" i="2"/>
  <c r="CH2607" i="2"/>
  <c r="CH2608" i="2"/>
  <c r="CH2609" i="2"/>
  <c r="CH2610" i="2"/>
  <c r="CH2611" i="2"/>
  <c r="CH2612" i="2"/>
  <c r="CH2613" i="2"/>
  <c r="CH2614" i="2"/>
  <c r="CH2615" i="2"/>
  <c r="CH2616" i="2"/>
  <c r="CH2617" i="2"/>
  <c r="CH2618" i="2"/>
  <c r="CH2619" i="2"/>
  <c r="CH2620" i="2"/>
  <c r="CH2621" i="2"/>
  <c r="CH2622" i="2"/>
  <c r="CH2623" i="2"/>
  <c r="CH2624" i="2"/>
  <c r="CH2625" i="2"/>
  <c r="CH2626" i="2"/>
  <c r="CH2627" i="2"/>
  <c r="CH2628" i="2"/>
  <c r="CH2629" i="2"/>
  <c r="CH2630" i="2"/>
  <c r="CH2631" i="2"/>
  <c r="CH2632" i="2"/>
  <c r="CH2633" i="2"/>
  <c r="CH2634" i="2"/>
  <c r="CH2635" i="2"/>
  <c r="CH2636" i="2"/>
  <c r="CH2637" i="2"/>
  <c r="CH2638" i="2"/>
  <c r="CH2639" i="2"/>
  <c r="CH2640" i="2"/>
  <c r="CH2641" i="2"/>
  <c r="CH2642" i="2"/>
  <c r="CH2643" i="2"/>
  <c r="CH2644" i="2"/>
  <c r="CH2645" i="2"/>
  <c r="CH2646" i="2"/>
  <c r="CH2647" i="2"/>
  <c r="CH2648" i="2"/>
  <c r="CH2649" i="2"/>
  <c r="CH2650" i="2"/>
  <c r="CH2651" i="2"/>
  <c r="CH2652" i="2"/>
  <c r="CH2653" i="2"/>
  <c r="CH2654" i="2"/>
  <c r="CH2655" i="2"/>
  <c r="CH2656" i="2"/>
  <c r="CH2657" i="2"/>
  <c r="CH2658" i="2"/>
  <c r="CH2659" i="2"/>
  <c r="CH2660" i="2"/>
  <c r="CH2661" i="2"/>
  <c r="CH2662" i="2"/>
  <c r="CH2663" i="2"/>
  <c r="CH2664" i="2"/>
  <c r="CH2665" i="2"/>
  <c r="CH2666" i="2"/>
  <c r="CH2667" i="2"/>
  <c r="CH2668" i="2"/>
  <c r="CH2669" i="2"/>
  <c r="CH2670" i="2"/>
  <c r="CH2671" i="2"/>
  <c r="CH2672" i="2"/>
  <c r="CH2673" i="2"/>
  <c r="CH2674" i="2"/>
  <c r="CH2675" i="2"/>
  <c r="CH2676" i="2"/>
  <c r="CH2677" i="2"/>
  <c r="CH2678" i="2"/>
  <c r="CH2679" i="2"/>
  <c r="CH2680" i="2"/>
  <c r="CH2681" i="2"/>
  <c r="CH2682" i="2"/>
  <c r="CH2683" i="2"/>
  <c r="CH2684" i="2"/>
  <c r="CH2685" i="2"/>
  <c r="CH2686" i="2"/>
  <c r="CH2687" i="2"/>
  <c r="CH2688" i="2"/>
  <c r="CH2689" i="2"/>
  <c r="CH2690" i="2"/>
  <c r="CH2691" i="2"/>
  <c r="CH2692" i="2"/>
  <c r="CH2693" i="2"/>
  <c r="CH2694" i="2"/>
  <c r="CH2695" i="2"/>
  <c r="CH2696" i="2"/>
  <c r="CH2697" i="2"/>
  <c r="CH2698" i="2"/>
  <c r="CH2699" i="2"/>
  <c r="CH2700" i="2"/>
  <c r="CH2701" i="2"/>
  <c r="CH2702" i="2"/>
  <c r="CH2703" i="2"/>
  <c r="CH2704" i="2"/>
  <c r="CH2705" i="2"/>
  <c r="CH2706" i="2"/>
  <c r="CH2707" i="2"/>
  <c r="CH2708" i="2"/>
  <c r="CH2709" i="2"/>
  <c r="CH2710" i="2"/>
  <c r="CH2711" i="2"/>
  <c r="CH2712" i="2"/>
  <c r="CH2713" i="2"/>
  <c r="CH2714" i="2"/>
  <c r="CH2715" i="2"/>
  <c r="CH2716" i="2"/>
  <c r="CH2717" i="2"/>
  <c r="CH2718" i="2"/>
  <c r="CH2719" i="2"/>
  <c r="CH2720" i="2"/>
  <c r="CH2721" i="2"/>
  <c r="CH2722" i="2"/>
  <c r="CH2723" i="2"/>
  <c r="CH2724" i="2"/>
  <c r="CH2725" i="2"/>
  <c r="CH2726" i="2"/>
  <c r="CH2727" i="2"/>
  <c r="CH2728" i="2"/>
  <c r="CH2729" i="2"/>
  <c r="CH2730" i="2"/>
  <c r="CH2731" i="2"/>
  <c r="CH2732" i="2"/>
  <c r="CH2733" i="2"/>
  <c r="CH2734" i="2"/>
  <c r="CH2735" i="2"/>
  <c r="CH2736" i="2"/>
  <c r="CH2737" i="2"/>
  <c r="CH2738" i="2"/>
  <c r="CH2739" i="2"/>
  <c r="CH2740" i="2"/>
  <c r="CH2741" i="2"/>
  <c r="CH2742" i="2"/>
  <c r="CH2743" i="2"/>
  <c r="CH2744" i="2"/>
  <c r="CH2745" i="2"/>
  <c r="CH2746" i="2"/>
  <c r="CH2747" i="2"/>
  <c r="CH2748" i="2"/>
  <c r="CH2749" i="2"/>
  <c r="CH2750" i="2"/>
  <c r="CH2751" i="2"/>
  <c r="CH2752" i="2"/>
  <c r="CH2753" i="2"/>
  <c r="CH2754" i="2"/>
  <c r="CH2755" i="2"/>
  <c r="CH2756" i="2"/>
  <c r="CH2757" i="2"/>
  <c r="CH2758" i="2"/>
  <c r="CH2759" i="2"/>
  <c r="CH2760" i="2"/>
  <c r="CH2761" i="2"/>
  <c r="CH2762" i="2"/>
  <c r="CH2763" i="2"/>
  <c r="CH2764" i="2"/>
  <c r="CH2765" i="2"/>
  <c r="CH2766" i="2"/>
  <c r="CH2767" i="2"/>
  <c r="CH2768" i="2"/>
  <c r="CH2769" i="2"/>
  <c r="CH2770" i="2"/>
  <c r="CH2771" i="2"/>
  <c r="CH2772" i="2"/>
  <c r="CH2773" i="2"/>
  <c r="CH2774" i="2"/>
  <c r="CH2775" i="2"/>
  <c r="CH2776" i="2"/>
  <c r="CH2777" i="2"/>
  <c r="CH2778" i="2"/>
  <c r="CH2779" i="2"/>
  <c r="CH2780" i="2"/>
  <c r="CH2781" i="2"/>
  <c r="CH2782" i="2"/>
  <c r="CH2783" i="2"/>
  <c r="CH2784" i="2"/>
  <c r="CH2785" i="2"/>
  <c r="CH2786" i="2"/>
  <c r="CH2787" i="2"/>
  <c r="CH2788" i="2"/>
  <c r="CH2789" i="2"/>
  <c r="CH2790" i="2"/>
  <c r="CH2791" i="2"/>
  <c r="CH2792" i="2"/>
  <c r="CH2793" i="2"/>
  <c r="CH2794" i="2"/>
  <c r="CH2795" i="2"/>
  <c r="CH2796" i="2"/>
  <c r="CH2797" i="2"/>
  <c r="CH2798" i="2"/>
  <c r="CH2799" i="2"/>
  <c r="CH2800" i="2"/>
  <c r="CH2801" i="2"/>
  <c r="CH2802" i="2"/>
  <c r="CH2803" i="2"/>
  <c r="CH2804" i="2"/>
  <c r="CH2805" i="2"/>
  <c r="CH2806" i="2"/>
  <c r="CH2807" i="2"/>
  <c r="CH2808" i="2"/>
  <c r="CH2809" i="2"/>
  <c r="CH2810" i="2"/>
  <c r="CH2811" i="2"/>
  <c r="CH2812" i="2"/>
  <c r="CH2813" i="2"/>
  <c r="CH2814" i="2"/>
  <c r="CH2815" i="2"/>
  <c r="CH2816" i="2"/>
  <c r="CH2817" i="2"/>
  <c r="CH2818" i="2"/>
  <c r="CH2819" i="2"/>
  <c r="CH2820" i="2"/>
  <c r="CH2821" i="2"/>
  <c r="CH2822" i="2"/>
  <c r="CH2823" i="2"/>
  <c r="CH2824" i="2"/>
  <c r="CH2825" i="2"/>
  <c r="CH2826" i="2"/>
  <c r="CH2827" i="2"/>
  <c r="CH2828" i="2"/>
  <c r="CH2829" i="2"/>
  <c r="CH2830" i="2"/>
  <c r="CH2831" i="2"/>
  <c r="CH2832" i="2"/>
  <c r="CH2833" i="2"/>
  <c r="CH2834" i="2"/>
  <c r="CH2835" i="2"/>
  <c r="CH2836" i="2"/>
  <c r="CH2837" i="2"/>
  <c r="CH2838" i="2"/>
  <c r="CH2839" i="2"/>
  <c r="CH2840" i="2"/>
  <c r="CH2841" i="2"/>
  <c r="CH2842" i="2"/>
  <c r="CH2843" i="2"/>
  <c r="CH2844" i="2"/>
  <c r="CH2845" i="2"/>
  <c r="CH2846" i="2"/>
  <c r="CH2847" i="2"/>
  <c r="CH2848" i="2"/>
  <c r="CH2849" i="2"/>
  <c r="CH2850" i="2"/>
  <c r="CH2851" i="2"/>
  <c r="CH2852" i="2"/>
  <c r="CH2853" i="2"/>
  <c r="CH2854" i="2"/>
  <c r="CH2855" i="2"/>
  <c r="CH2856" i="2"/>
  <c r="CH2857" i="2"/>
  <c r="CH2858" i="2"/>
  <c r="CH2859" i="2"/>
  <c r="CH2860" i="2"/>
  <c r="CH2861" i="2"/>
  <c r="CH2862" i="2"/>
  <c r="CH2863" i="2"/>
  <c r="CH6" i="2"/>
  <c r="CH7" i="2"/>
  <c r="CH8" i="2"/>
  <c r="CH9" i="2"/>
  <c r="CH10" i="2"/>
  <c r="CH11" i="2"/>
  <c r="CH12" i="2"/>
  <c r="CH13" i="2"/>
  <c r="CH14" i="2"/>
  <c r="CH23" i="2"/>
  <c r="CH24" i="2"/>
  <c r="CH25" i="2"/>
  <c r="CH26" i="2"/>
  <c r="CH27" i="2"/>
  <c r="CH28" i="2"/>
  <c r="CH29" i="2"/>
  <c r="CH30" i="2"/>
  <c r="CH31" i="2"/>
  <c r="CH32" i="2"/>
  <c r="CH33" i="2"/>
  <c r="CH34" i="2"/>
  <c r="CH35" i="2"/>
  <c r="CH36" i="2"/>
  <c r="CH59" i="2"/>
  <c r="CH60" i="2"/>
  <c r="CH61" i="2"/>
  <c r="CH62" i="2"/>
  <c r="CH63" i="2"/>
  <c r="CH64" i="2"/>
  <c r="CH65" i="2"/>
  <c r="CH66" i="2"/>
  <c r="CH74" i="2"/>
  <c r="CH75" i="2"/>
  <c r="CH76" i="2"/>
  <c r="CH77" i="2"/>
  <c r="CH78" i="2"/>
  <c r="CH79" i="2"/>
  <c r="CH80" i="2"/>
  <c r="CH81" i="2"/>
  <c r="CH82" i="2"/>
  <c r="CH83" i="2"/>
  <c r="CH84" i="2"/>
  <c r="CH85" i="2"/>
  <c r="CH86" i="2"/>
  <c r="CH87" i="2"/>
  <c r="CH88" i="2"/>
  <c r="CH89" i="2"/>
  <c r="CH90" i="2"/>
  <c r="CH91" i="2"/>
  <c r="CH92" i="2"/>
  <c r="CH93" i="2"/>
  <c r="CH94" i="2"/>
  <c r="CH95" i="2"/>
  <c r="CH96" i="2"/>
  <c r="CH97" i="2"/>
  <c r="CH98" i="2"/>
  <c r="CH99" i="2"/>
  <c r="CH107" i="2"/>
  <c r="CH108" i="2"/>
  <c r="CH109" i="2"/>
  <c r="CH110" i="2"/>
  <c r="CH111" i="2"/>
  <c r="CH112" i="2"/>
  <c r="CH113" i="2"/>
  <c r="CH114" i="2"/>
  <c r="CH115" i="2"/>
  <c r="CH116" i="2"/>
  <c r="CH117" i="2"/>
  <c r="CH118" i="2"/>
  <c r="CH119" i="2"/>
  <c r="CH120" i="2"/>
  <c r="CH121" i="2"/>
  <c r="CH122" i="2"/>
  <c r="CH123" i="2"/>
  <c r="CH124" i="2"/>
  <c r="CH125" i="2"/>
  <c r="CH126" i="2"/>
  <c r="CH127" i="2"/>
  <c r="CH128" i="2"/>
  <c r="CH129" i="2"/>
  <c r="CH130" i="2"/>
  <c r="CH131" i="2"/>
  <c r="CH132" i="2"/>
  <c r="CH133" i="2"/>
  <c r="CH134" i="2"/>
  <c r="CH135" i="2"/>
  <c r="CH136" i="2"/>
  <c r="CH137" i="2"/>
  <c r="CH138" i="2"/>
  <c r="CH139" i="2"/>
  <c r="CH140" i="2"/>
  <c r="CH141" i="2"/>
  <c r="CH142" i="2"/>
  <c r="CH143" i="2"/>
  <c r="CH144" i="2"/>
  <c r="CH145" i="2"/>
  <c r="CH146" i="2"/>
  <c r="CH147" i="2"/>
  <c r="CH148" i="2"/>
  <c r="CH149" i="2"/>
  <c r="CH150" i="2"/>
  <c r="CH151" i="2"/>
  <c r="CH152" i="2"/>
  <c r="CH153" i="2"/>
  <c r="CH154" i="2"/>
  <c r="CH155" i="2"/>
  <c r="CH156" i="2"/>
  <c r="CH157" i="2"/>
  <c r="CH158" i="2"/>
  <c r="CH159" i="2"/>
  <c r="CH160" i="2"/>
  <c r="CH161" i="2"/>
  <c r="CH162" i="2"/>
  <c r="CH163" i="2"/>
  <c r="CH164" i="2"/>
  <c r="CH165" i="2"/>
  <c r="CH166" i="2"/>
  <c r="CH167" i="2"/>
  <c r="CH168" i="2"/>
  <c r="CH169" i="2"/>
  <c r="CH170" i="2"/>
  <c r="CH171" i="2"/>
  <c r="CH172" i="2"/>
  <c r="CH173" i="2"/>
  <c r="CH174" i="2"/>
  <c r="CH175" i="2"/>
  <c r="CH176" i="2"/>
  <c r="CH177" i="2"/>
  <c r="CH178" i="2"/>
  <c r="CH179" i="2"/>
  <c r="CH180" i="2"/>
  <c r="CH181" i="2"/>
  <c r="CH182" i="2"/>
  <c r="CH183" i="2"/>
  <c r="CH184" i="2"/>
  <c r="CH185" i="2"/>
  <c r="CH186" i="2"/>
  <c r="CH187" i="2"/>
  <c r="CH188" i="2"/>
  <c r="CH189" i="2"/>
  <c r="CH190" i="2"/>
  <c r="CH191" i="2"/>
  <c r="CH192" i="2"/>
  <c r="CH193" i="2"/>
  <c r="CH194" i="2"/>
  <c r="CH195" i="2"/>
  <c r="CH196" i="2"/>
  <c r="CH197" i="2"/>
  <c r="CH198" i="2"/>
  <c r="CH199" i="2"/>
  <c r="CH200" i="2"/>
  <c r="CH201" i="2"/>
  <c r="CH202" i="2"/>
  <c r="CH203" i="2"/>
  <c r="CH204" i="2"/>
  <c r="CH205" i="2"/>
  <c r="CH206" i="2"/>
  <c r="CH207" i="2"/>
  <c r="CH208" i="2"/>
  <c r="CH209" i="2"/>
  <c r="CH210" i="2"/>
  <c r="CH211" i="2"/>
  <c r="CH212" i="2"/>
  <c r="CH213" i="2"/>
  <c r="CH214" i="2"/>
  <c r="CH215" i="2"/>
  <c r="CH216" i="2"/>
  <c r="CH217" i="2"/>
  <c r="CH218" i="2"/>
  <c r="CH219" i="2"/>
  <c r="CH220" i="2"/>
  <c r="CH221" i="2"/>
  <c r="CH222" i="2"/>
  <c r="CH223" i="2"/>
  <c r="CH224" i="2"/>
  <c r="CH225" i="2"/>
  <c r="CH226" i="2"/>
  <c r="CH227" i="2"/>
  <c r="CH228" i="2"/>
  <c r="CH229" i="2"/>
  <c r="CH230" i="2"/>
  <c r="CH231" i="2"/>
  <c r="CH232" i="2"/>
  <c r="CH233" i="2"/>
  <c r="CH234" i="2"/>
  <c r="CH235" i="2"/>
  <c r="CH236" i="2"/>
  <c r="CH237" i="2"/>
  <c r="CH238" i="2"/>
  <c r="CH239" i="2"/>
  <c r="CH240" i="2"/>
  <c r="CH241" i="2"/>
  <c r="CH242" i="2"/>
  <c r="CH243" i="2"/>
  <c r="CH244" i="2"/>
  <c r="CH245" i="2"/>
  <c r="CH246" i="2"/>
  <c r="CH247" i="2"/>
  <c r="CH248" i="2"/>
  <c r="CH249" i="2"/>
  <c r="CH250" i="2"/>
  <c r="CH251" i="2"/>
  <c r="CH252" i="2"/>
  <c r="CH253" i="2"/>
  <c r="CH254" i="2"/>
  <c r="CH255" i="2"/>
  <c r="CH256" i="2"/>
  <c r="CH257" i="2"/>
  <c r="CH258" i="2"/>
  <c r="CH259" i="2"/>
  <c r="CH260" i="2"/>
  <c r="CH261" i="2"/>
  <c r="CH262" i="2"/>
  <c r="CH263" i="2"/>
  <c r="CH264" i="2"/>
  <c r="CH265" i="2"/>
  <c r="CH266" i="2"/>
  <c r="CH267" i="2"/>
  <c r="CH268" i="2"/>
  <c r="CH269" i="2"/>
  <c r="CH270" i="2"/>
  <c r="CH271" i="2"/>
  <c r="CH272" i="2"/>
  <c r="CH273" i="2"/>
  <c r="CH274" i="2"/>
  <c r="CH275" i="2"/>
  <c r="CH276" i="2"/>
  <c r="CH277" i="2"/>
  <c r="CH278" i="2"/>
  <c r="CH279" i="2"/>
  <c r="CH280" i="2"/>
  <c r="CH281" i="2"/>
  <c r="CH282" i="2"/>
  <c r="CH283" i="2"/>
  <c r="CH284" i="2"/>
  <c r="CH285" i="2"/>
  <c r="CH286" i="2"/>
  <c r="CH287" i="2"/>
  <c r="CH288" i="2"/>
  <c r="CH289" i="2"/>
  <c r="CH290" i="2"/>
  <c r="CH291" i="2"/>
  <c r="CH292" i="2"/>
  <c r="CH293" i="2"/>
  <c r="CH294" i="2"/>
  <c r="CH295" i="2"/>
  <c r="CH296" i="2"/>
  <c r="CH297" i="2"/>
  <c r="CH298" i="2"/>
  <c r="CH299" i="2"/>
  <c r="CH300" i="2"/>
  <c r="CH301" i="2"/>
  <c r="CH302" i="2"/>
  <c r="CH303" i="2"/>
  <c r="CH304" i="2"/>
  <c r="CH305" i="2"/>
  <c r="CH306" i="2"/>
  <c r="CH307" i="2"/>
  <c r="CH308" i="2"/>
  <c r="CH309" i="2"/>
  <c r="CH310" i="2"/>
  <c r="CH311" i="2"/>
  <c r="CH312" i="2"/>
  <c r="CH313" i="2"/>
  <c r="CH314" i="2"/>
  <c r="CH315" i="2"/>
  <c r="CH316" i="2"/>
  <c r="CH317" i="2"/>
  <c r="CH318" i="2"/>
  <c r="CH319" i="2"/>
  <c r="CH320" i="2"/>
  <c r="CH321" i="2"/>
  <c r="CH322" i="2"/>
  <c r="CH323" i="2"/>
  <c r="CH324" i="2"/>
  <c r="CH325" i="2"/>
  <c r="CH326" i="2"/>
  <c r="CH327" i="2"/>
  <c r="CH328" i="2"/>
  <c r="CH329" i="2"/>
  <c r="CH330" i="2"/>
  <c r="CH331" i="2"/>
  <c r="CH332" i="2"/>
  <c r="CH333" i="2"/>
  <c r="CH334" i="2"/>
  <c r="CH335" i="2"/>
  <c r="CH336" i="2"/>
  <c r="CH337" i="2"/>
  <c r="CH338" i="2"/>
  <c r="CH339" i="2"/>
  <c r="CH340" i="2"/>
  <c r="CH341" i="2"/>
  <c r="CH342" i="2"/>
  <c r="CH343" i="2"/>
  <c r="CH344" i="2"/>
  <c r="CH345" i="2"/>
  <c r="CH346" i="2"/>
  <c r="CH347" i="2"/>
  <c r="CH348" i="2"/>
  <c r="CH349" i="2"/>
  <c r="CH350" i="2"/>
  <c r="CH351" i="2"/>
  <c r="CH352" i="2"/>
  <c r="CH353" i="2"/>
  <c r="CH354" i="2"/>
  <c r="CH355" i="2"/>
  <c r="CH356" i="2"/>
  <c r="CH357" i="2"/>
  <c r="CH358" i="2"/>
  <c r="CH359" i="2"/>
  <c r="CH360" i="2"/>
  <c r="CH361" i="2"/>
  <c r="CH362" i="2"/>
  <c r="CH363" i="2"/>
  <c r="CH364" i="2"/>
  <c r="CH365" i="2"/>
  <c r="CH366" i="2"/>
  <c r="CH367" i="2"/>
  <c r="CH368" i="2"/>
  <c r="CH369" i="2"/>
  <c r="CH370" i="2"/>
  <c r="CH371" i="2"/>
  <c r="CH372" i="2"/>
  <c r="CH373" i="2"/>
  <c r="CH374" i="2"/>
  <c r="CH375" i="2"/>
  <c r="CH376" i="2"/>
  <c r="CH377" i="2"/>
  <c r="CH378" i="2"/>
  <c r="CH379" i="2"/>
  <c r="CH380" i="2"/>
  <c r="CH381" i="2"/>
  <c r="CH382" i="2"/>
  <c r="CH383" i="2"/>
  <c r="CH384" i="2"/>
  <c r="CH385" i="2"/>
  <c r="CH386" i="2"/>
  <c r="CH387" i="2"/>
  <c r="CH388" i="2"/>
  <c r="CH389" i="2"/>
  <c r="CH390" i="2"/>
  <c r="CH391" i="2"/>
  <c r="CH392" i="2"/>
  <c r="CH393" i="2"/>
  <c r="CH394" i="2"/>
  <c r="CH395" i="2"/>
  <c r="CH396" i="2"/>
  <c r="CH397" i="2"/>
  <c r="CH398" i="2"/>
  <c r="CH399" i="2"/>
  <c r="CH400" i="2"/>
  <c r="CH401" i="2"/>
  <c r="CH402" i="2"/>
  <c r="CH403" i="2"/>
  <c r="CH404" i="2"/>
  <c r="CH405" i="2"/>
  <c r="CH406" i="2"/>
  <c r="CH407" i="2"/>
  <c r="CH408" i="2"/>
  <c r="CH409" i="2"/>
  <c r="CH410" i="2"/>
  <c r="CH411" i="2"/>
  <c r="CH412" i="2"/>
  <c r="CH413" i="2"/>
  <c r="CH414" i="2"/>
  <c r="CH415" i="2"/>
  <c r="CH416" i="2"/>
  <c r="CH417" i="2"/>
  <c r="CH418" i="2"/>
  <c r="CH419" i="2"/>
  <c r="CH420" i="2"/>
  <c r="CH421" i="2"/>
  <c r="CH422" i="2"/>
  <c r="CH423" i="2"/>
  <c r="CH424" i="2"/>
  <c r="CH425" i="2"/>
  <c r="CH426" i="2"/>
  <c r="CH427" i="2"/>
  <c r="CH428" i="2"/>
  <c r="CH429" i="2"/>
  <c r="CH430" i="2"/>
  <c r="CH431" i="2"/>
  <c r="CH432" i="2"/>
  <c r="CH433" i="2"/>
  <c r="CH434" i="2"/>
  <c r="CH435" i="2"/>
  <c r="CH436" i="2"/>
  <c r="CH437" i="2"/>
  <c r="CH438" i="2"/>
  <c r="CH439" i="2"/>
  <c r="CH440" i="2"/>
  <c r="CH441" i="2"/>
  <c r="CH442" i="2"/>
  <c r="CH443" i="2"/>
  <c r="CH444" i="2"/>
  <c r="CH445" i="2"/>
  <c r="CH446" i="2"/>
  <c r="CH447" i="2"/>
  <c r="CH448" i="2"/>
  <c r="CH449" i="2"/>
  <c r="CH450" i="2"/>
  <c r="CH451" i="2"/>
  <c r="CH452" i="2"/>
  <c r="CH453" i="2"/>
  <c r="CH454" i="2"/>
  <c r="CH455" i="2"/>
  <c r="CH456" i="2"/>
  <c r="CH457" i="2"/>
  <c r="CH458" i="2"/>
  <c r="CH459" i="2"/>
  <c r="CH460" i="2"/>
  <c r="CH461" i="2"/>
  <c r="CH462" i="2"/>
  <c r="CH463" i="2"/>
  <c r="CH464" i="2"/>
  <c r="CH465" i="2"/>
  <c r="CH466" i="2"/>
  <c r="CH467" i="2"/>
  <c r="CH468" i="2"/>
  <c r="CH469" i="2"/>
  <c r="CH470" i="2"/>
  <c r="CH471" i="2"/>
  <c r="CH472" i="2"/>
  <c r="CH473" i="2"/>
  <c r="CH474" i="2"/>
  <c r="CH475" i="2"/>
  <c r="CH476" i="2"/>
  <c r="CH477" i="2"/>
  <c r="CH478" i="2"/>
  <c r="CH479" i="2"/>
  <c r="CH480" i="2"/>
  <c r="CH481" i="2"/>
  <c r="CH482" i="2"/>
  <c r="CH483" i="2"/>
  <c r="CH484" i="2"/>
  <c r="CH485" i="2"/>
  <c r="CH486" i="2"/>
  <c r="CH487" i="2"/>
  <c r="CH488" i="2"/>
  <c r="CH489" i="2"/>
  <c r="CH490" i="2"/>
  <c r="CH491" i="2"/>
  <c r="CH492" i="2"/>
  <c r="CH493" i="2"/>
  <c r="CH494" i="2"/>
  <c r="CH495" i="2"/>
  <c r="CH496" i="2"/>
  <c r="CH497" i="2"/>
  <c r="CH498" i="2"/>
  <c r="CH499" i="2"/>
  <c r="CH500" i="2"/>
  <c r="CH501" i="2"/>
  <c r="CH502" i="2"/>
  <c r="CH503" i="2"/>
  <c r="CH504" i="2"/>
  <c r="CH505" i="2"/>
  <c r="CH506" i="2"/>
  <c r="CH507" i="2"/>
  <c r="CH508" i="2"/>
  <c r="CH509" i="2"/>
  <c r="CH510" i="2"/>
  <c r="CH511" i="2"/>
  <c r="CH512" i="2"/>
  <c r="CH513" i="2"/>
  <c r="CH514" i="2"/>
  <c r="CH515" i="2"/>
  <c r="CH516" i="2"/>
  <c r="CH517" i="2"/>
  <c r="CH518" i="2"/>
  <c r="CH519" i="2"/>
  <c r="CH520" i="2"/>
  <c r="CH521" i="2"/>
  <c r="CH522" i="2"/>
  <c r="CH523" i="2"/>
  <c r="CH524" i="2"/>
  <c r="CH525" i="2"/>
  <c r="CH526" i="2"/>
  <c r="CH527" i="2"/>
  <c r="CH528" i="2"/>
  <c r="CH529" i="2"/>
  <c r="CH530" i="2"/>
  <c r="CH531" i="2"/>
  <c r="CH532" i="2"/>
  <c r="CH533" i="2"/>
  <c r="CH534" i="2"/>
  <c r="CH535" i="2"/>
  <c r="CH536" i="2"/>
  <c r="CH537" i="2"/>
  <c r="CH538" i="2"/>
  <c r="CH539" i="2"/>
  <c r="CH540" i="2"/>
  <c r="CH541" i="2"/>
  <c r="CH542" i="2"/>
  <c r="CH543" i="2"/>
  <c r="CH544" i="2"/>
  <c r="CH545" i="2"/>
  <c r="CH546" i="2"/>
  <c r="CH547" i="2"/>
  <c r="CH548" i="2"/>
  <c r="CH549" i="2"/>
  <c r="CH550" i="2"/>
  <c r="CH551" i="2"/>
  <c r="CH552" i="2"/>
  <c r="CH553" i="2"/>
  <c r="CH554" i="2"/>
  <c r="CH555" i="2"/>
  <c r="CH556" i="2"/>
  <c r="CH557" i="2"/>
  <c r="CH558" i="2"/>
  <c r="CH559" i="2"/>
  <c r="CH560" i="2"/>
  <c r="CH561" i="2"/>
  <c r="CH562" i="2"/>
  <c r="CH563" i="2"/>
  <c r="CH564" i="2"/>
  <c r="CH565" i="2"/>
  <c r="CH566" i="2"/>
  <c r="CH567" i="2"/>
  <c r="CH568" i="2"/>
  <c r="CH569" i="2"/>
  <c r="CH570" i="2"/>
  <c r="CH571" i="2"/>
  <c r="CH572" i="2"/>
  <c r="CH573" i="2"/>
  <c r="CH574" i="2"/>
  <c r="CH575" i="2"/>
  <c r="CH576" i="2"/>
  <c r="CH577" i="2"/>
  <c r="CH578" i="2"/>
  <c r="CH579" i="2"/>
  <c r="CH580" i="2"/>
  <c r="CH581" i="2"/>
  <c r="CH582" i="2"/>
  <c r="CH583" i="2"/>
  <c r="CH584" i="2"/>
  <c r="CH585" i="2"/>
  <c r="CH586" i="2"/>
  <c r="CH587" i="2"/>
  <c r="CH588" i="2"/>
  <c r="CH589" i="2"/>
  <c r="CH590" i="2"/>
  <c r="CH591" i="2"/>
  <c r="CH592" i="2"/>
  <c r="CH593" i="2"/>
  <c r="CH594" i="2"/>
  <c r="CH595" i="2"/>
  <c r="CH596" i="2"/>
  <c r="CH597" i="2"/>
  <c r="CH598" i="2"/>
  <c r="CH599" i="2"/>
  <c r="CH600" i="2"/>
  <c r="CH601" i="2"/>
  <c r="CH602" i="2"/>
  <c r="CH603" i="2"/>
  <c r="CH604" i="2"/>
  <c r="CH605" i="2"/>
  <c r="CH606" i="2"/>
  <c r="CH607" i="2"/>
  <c r="CH608" i="2"/>
  <c r="CH609" i="2"/>
  <c r="CH610" i="2"/>
  <c r="CH611" i="2"/>
  <c r="CH612" i="2"/>
  <c r="CH613" i="2"/>
  <c r="CH614" i="2"/>
  <c r="CH615" i="2"/>
  <c r="CH616" i="2"/>
  <c r="CH617" i="2"/>
  <c r="CH618" i="2"/>
  <c r="CH619" i="2"/>
  <c r="CH620" i="2"/>
  <c r="CH621" i="2"/>
  <c r="CH622" i="2"/>
  <c r="CH623" i="2"/>
  <c r="CH624" i="2"/>
  <c r="CH625" i="2"/>
  <c r="CH626" i="2"/>
  <c r="CH627" i="2"/>
  <c r="CH628" i="2"/>
  <c r="CH629" i="2"/>
  <c r="CH630" i="2"/>
  <c r="CH631" i="2"/>
  <c r="CH632" i="2"/>
  <c r="CH633" i="2"/>
  <c r="CH634" i="2"/>
  <c r="CH635" i="2"/>
  <c r="CH636" i="2"/>
  <c r="CH637" i="2"/>
  <c r="CH638" i="2"/>
  <c r="CH639" i="2"/>
  <c r="CH640" i="2"/>
  <c r="CH641" i="2"/>
  <c r="CH642" i="2"/>
  <c r="CH643" i="2"/>
  <c r="CH644" i="2"/>
  <c r="CH645" i="2"/>
  <c r="CH646" i="2"/>
  <c r="CH647" i="2"/>
  <c r="CH648" i="2"/>
  <c r="CH649" i="2"/>
  <c r="CH650" i="2"/>
  <c r="CH651" i="2"/>
  <c r="CH652" i="2"/>
  <c r="CH653" i="2"/>
  <c r="CH654" i="2"/>
  <c r="CH655" i="2"/>
  <c r="CH656" i="2"/>
  <c r="CH657" i="2"/>
  <c r="CH658" i="2"/>
  <c r="CH659" i="2"/>
  <c r="CH660" i="2"/>
  <c r="CH661" i="2"/>
  <c r="CH662" i="2"/>
  <c r="CH663" i="2"/>
  <c r="CH664" i="2"/>
  <c r="CH665" i="2"/>
  <c r="CH666" i="2"/>
  <c r="CH667" i="2"/>
  <c r="CH668" i="2"/>
  <c r="CH669" i="2"/>
  <c r="CH670" i="2"/>
  <c r="CH671" i="2"/>
  <c r="CH672" i="2"/>
  <c r="CH673" i="2"/>
  <c r="CH674" i="2"/>
  <c r="CH675" i="2"/>
  <c r="CH676" i="2"/>
  <c r="CH677" i="2"/>
  <c r="CH678" i="2"/>
  <c r="CH679" i="2"/>
  <c r="CH680" i="2"/>
  <c r="CH681" i="2"/>
  <c r="CH682" i="2"/>
  <c r="CH683" i="2"/>
  <c r="CH684" i="2"/>
  <c r="CH685" i="2"/>
  <c r="CH686" i="2"/>
  <c r="CH687" i="2"/>
  <c r="CH688" i="2"/>
  <c r="CH689" i="2"/>
  <c r="CH690" i="2"/>
  <c r="CH691" i="2"/>
  <c r="CH692" i="2"/>
  <c r="CH693" i="2"/>
  <c r="CH694" i="2"/>
  <c r="CH695" i="2"/>
  <c r="CH696" i="2"/>
  <c r="CH697" i="2"/>
  <c r="CH698" i="2"/>
  <c r="CH699" i="2"/>
  <c r="CH700" i="2"/>
  <c r="CH701" i="2"/>
  <c r="CH702" i="2"/>
  <c r="CH703" i="2"/>
  <c r="CH704" i="2"/>
  <c r="CH705" i="2"/>
  <c r="CH706" i="2"/>
  <c r="CH707" i="2"/>
  <c r="CH708" i="2"/>
  <c r="CH709" i="2"/>
  <c r="CH710" i="2"/>
  <c r="CH711" i="2"/>
  <c r="CH712" i="2"/>
  <c r="CH713" i="2"/>
  <c r="CH714" i="2"/>
  <c r="CH715" i="2"/>
  <c r="CH716" i="2"/>
  <c r="CH717" i="2"/>
  <c r="CH718" i="2"/>
  <c r="CH719" i="2"/>
  <c r="CH720" i="2"/>
  <c r="CH721" i="2"/>
  <c r="CH722" i="2"/>
  <c r="CH723" i="2"/>
  <c r="CH724" i="2"/>
  <c r="CH725" i="2"/>
  <c r="CH726" i="2"/>
  <c r="CH727" i="2"/>
  <c r="CH728" i="2"/>
  <c r="CH729" i="2"/>
  <c r="CH730" i="2"/>
  <c r="CH731" i="2"/>
  <c r="CH732" i="2"/>
  <c r="CH733" i="2"/>
  <c r="CH734" i="2"/>
  <c r="CH735" i="2"/>
  <c r="CH736" i="2"/>
  <c r="CH737" i="2"/>
  <c r="CH738" i="2"/>
  <c r="CH739" i="2"/>
  <c r="CH740" i="2"/>
  <c r="CH741" i="2"/>
  <c r="CH742" i="2"/>
  <c r="CH743" i="2"/>
  <c r="CH744" i="2"/>
  <c r="CH745" i="2"/>
  <c r="CH746" i="2"/>
  <c r="CH747" i="2"/>
  <c r="CH748" i="2"/>
  <c r="CH749" i="2"/>
  <c r="CH750" i="2"/>
  <c r="CH751" i="2"/>
  <c r="CH752" i="2"/>
  <c r="CH753" i="2"/>
  <c r="CH754" i="2"/>
  <c r="CH755" i="2"/>
  <c r="CH756" i="2"/>
  <c r="CH757" i="2"/>
  <c r="CH758" i="2"/>
  <c r="CH759" i="2"/>
  <c r="CH760" i="2"/>
  <c r="CH761" i="2"/>
  <c r="CH762" i="2"/>
  <c r="CH763" i="2"/>
  <c r="CH764" i="2"/>
  <c r="CH765" i="2"/>
  <c r="CH766" i="2"/>
  <c r="CH767" i="2"/>
  <c r="CH768" i="2"/>
  <c r="CH769" i="2"/>
  <c r="CH770" i="2"/>
  <c r="CH771" i="2"/>
  <c r="CH772" i="2"/>
  <c r="CH773" i="2"/>
  <c r="CH774" i="2"/>
  <c r="CH775" i="2"/>
  <c r="CH776" i="2"/>
  <c r="CH777" i="2"/>
  <c r="CH778" i="2"/>
  <c r="CH779" i="2"/>
  <c r="CH780" i="2"/>
  <c r="CH781" i="2"/>
  <c r="CH782" i="2"/>
  <c r="CH783" i="2"/>
  <c r="CH784" i="2"/>
  <c r="CH785" i="2"/>
  <c r="CH786" i="2"/>
  <c r="CH787" i="2"/>
  <c r="CH788" i="2"/>
  <c r="CH789" i="2"/>
  <c r="CH790" i="2"/>
  <c r="CH791" i="2"/>
  <c r="CH792" i="2"/>
  <c r="CH793" i="2"/>
  <c r="CH794" i="2"/>
  <c r="CH795" i="2"/>
  <c r="CH796" i="2"/>
  <c r="CH797" i="2"/>
  <c r="CH798" i="2"/>
  <c r="CH799" i="2"/>
  <c r="CH800" i="2"/>
  <c r="CH801" i="2"/>
  <c r="CH802" i="2"/>
  <c r="CH803" i="2"/>
  <c r="CH804" i="2"/>
  <c r="CH805" i="2"/>
  <c r="CH806" i="2"/>
  <c r="CH807" i="2"/>
  <c r="CH808" i="2"/>
  <c r="CH809" i="2"/>
  <c r="CH810" i="2"/>
  <c r="CH811" i="2"/>
  <c r="CH812" i="2"/>
  <c r="CH813" i="2"/>
  <c r="CH814" i="2"/>
  <c r="CH815" i="2"/>
  <c r="CH816" i="2"/>
  <c r="CH817" i="2"/>
  <c r="CH818" i="2"/>
  <c r="CH819" i="2"/>
  <c r="CH820" i="2"/>
  <c r="CH821" i="2"/>
  <c r="CH822" i="2"/>
  <c r="CH823" i="2"/>
  <c r="CH824" i="2"/>
  <c r="CH825" i="2"/>
  <c r="CH826" i="2"/>
  <c r="CH827" i="2"/>
  <c r="CH828" i="2"/>
  <c r="CH829" i="2"/>
  <c r="CH830" i="2"/>
  <c r="CH831" i="2"/>
  <c r="CH832" i="2"/>
  <c r="CH833" i="2"/>
  <c r="CH834" i="2"/>
  <c r="CH835" i="2"/>
  <c r="CH836" i="2"/>
  <c r="CH837" i="2"/>
  <c r="CH838" i="2"/>
  <c r="CH839" i="2"/>
  <c r="CH840" i="2"/>
  <c r="CH841" i="2"/>
  <c r="CH842" i="2"/>
  <c r="CH843" i="2"/>
  <c r="CH844" i="2"/>
  <c r="CH845" i="2"/>
  <c r="CH846" i="2"/>
  <c r="CH847" i="2"/>
  <c r="CH848" i="2"/>
  <c r="CH849" i="2"/>
  <c r="CH850" i="2"/>
  <c r="CH851" i="2"/>
  <c r="CH852" i="2"/>
  <c r="CH853" i="2"/>
  <c r="CH854" i="2"/>
  <c r="CH855" i="2"/>
  <c r="CH856" i="2"/>
  <c r="CH857" i="2"/>
  <c r="CH858" i="2"/>
  <c r="CH859" i="2"/>
  <c r="CH860" i="2"/>
  <c r="CH861" i="2"/>
  <c r="CH862" i="2"/>
  <c r="CH863" i="2"/>
  <c r="CH864" i="2"/>
  <c r="CH865" i="2"/>
  <c r="CH866" i="2"/>
  <c r="CH867" i="2"/>
  <c r="CH868" i="2"/>
  <c r="CH869" i="2"/>
  <c r="CH870" i="2"/>
  <c r="CH871" i="2"/>
  <c r="CH872" i="2"/>
  <c r="CH873" i="2"/>
  <c r="CH874" i="2"/>
  <c r="CH875" i="2"/>
  <c r="CH876" i="2"/>
  <c r="CH877" i="2"/>
  <c r="CH878" i="2"/>
  <c r="CH879" i="2"/>
  <c r="CH880" i="2"/>
  <c r="CH881" i="2"/>
  <c r="CH882" i="2"/>
  <c r="CH883" i="2"/>
  <c r="CH884" i="2"/>
  <c r="CH885" i="2"/>
  <c r="CH886" i="2"/>
  <c r="CH887" i="2"/>
  <c r="CH888" i="2"/>
  <c r="CH889" i="2"/>
  <c r="CH890" i="2"/>
  <c r="CH891" i="2"/>
  <c r="CH892" i="2"/>
  <c r="CH893" i="2"/>
  <c r="CH894" i="2"/>
  <c r="CH895" i="2"/>
  <c r="CH896" i="2"/>
  <c r="CH897" i="2"/>
  <c r="CH898" i="2"/>
  <c r="CH899" i="2"/>
  <c r="CH900" i="2"/>
  <c r="CH901" i="2"/>
  <c r="CH902" i="2"/>
  <c r="CH903" i="2"/>
  <c r="CH904" i="2"/>
  <c r="CH905" i="2"/>
  <c r="CH906" i="2"/>
  <c r="CH907" i="2"/>
  <c r="CH908" i="2"/>
  <c r="CH909" i="2"/>
  <c r="CH910" i="2"/>
  <c r="CH911" i="2"/>
  <c r="CH912" i="2"/>
  <c r="CH913" i="2"/>
  <c r="CH914" i="2"/>
  <c r="CH915" i="2"/>
  <c r="CH916" i="2"/>
  <c r="CH917" i="2"/>
  <c r="CH918" i="2"/>
  <c r="CH919" i="2"/>
  <c r="CH920" i="2"/>
  <c r="CH921" i="2"/>
  <c r="CH922" i="2"/>
  <c r="CH923" i="2"/>
  <c r="CH924" i="2"/>
  <c r="CH925" i="2"/>
  <c r="CH926" i="2"/>
  <c r="CH927" i="2"/>
  <c r="CH928" i="2"/>
  <c r="CH929" i="2"/>
  <c r="CH930" i="2"/>
  <c r="CH931" i="2"/>
  <c r="CH932" i="2"/>
  <c r="CH933" i="2"/>
  <c r="CH934" i="2"/>
  <c r="CH935" i="2"/>
  <c r="CH936" i="2"/>
  <c r="CH937" i="2"/>
  <c r="CH938" i="2"/>
  <c r="CH939" i="2"/>
  <c r="CH940" i="2"/>
  <c r="CH941" i="2"/>
  <c r="CH942" i="2"/>
  <c r="CH943" i="2"/>
  <c r="CH944" i="2"/>
  <c r="CH945" i="2"/>
  <c r="CH946" i="2"/>
  <c r="CH947" i="2"/>
  <c r="CH948" i="2"/>
  <c r="CH949" i="2"/>
  <c r="CH950" i="2"/>
  <c r="CH951" i="2"/>
  <c r="CH952" i="2"/>
  <c r="CH953" i="2"/>
  <c r="CH954" i="2"/>
  <c r="CH955" i="2"/>
  <c r="CH956" i="2"/>
  <c r="CH957" i="2"/>
  <c r="CH958" i="2"/>
  <c r="CH959" i="2"/>
  <c r="CH960" i="2"/>
  <c r="CH961" i="2"/>
  <c r="CH962" i="2"/>
  <c r="CH963" i="2"/>
  <c r="CH964" i="2"/>
  <c r="CH965" i="2"/>
  <c r="CH966" i="2"/>
  <c r="CH967" i="2"/>
  <c r="CH968" i="2"/>
  <c r="CH969" i="2"/>
  <c r="CH970" i="2"/>
  <c r="CH971" i="2"/>
  <c r="CH972" i="2"/>
  <c r="CH973" i="2"/>
  <c r="CH974" i="2"/>
  <c r="CH975" i="2"/>
  <c r="CH976" i="2"/>
  <c r="CH977" i="2"/>
  <c r="CH978" i="2"/>
  <c r="CH979" i="2"/>
  <c r="CH980" i="2"/>
  <c r="CH981" i="2"/>
  <c r="CH982" i="2"/>
  <c r="CH983" i="2"/>
  <c r="CH984" i="2"/>
  <c r="CH985" i="2"/>
  <c r="CH986" i="2"/>
  <c r="CH987" i="2"/>
  <c r="CH988" i="2"/>
  <c r="CH989" i="2"/>
  <c r="CH990" i="2"/>
  <c r="CH991" i="2"/>
  <c r="CH992" i="2"/>
  <c r="CH993" i="2"/>
  <c r="CH994" i="2"/>
  <c r="CH995" i="2"/>
  <c r="CH996" i="2"/>
  <c r="CH997" i="2"/>
  <c r="CH998" i="2"/>
  <c r="CH999" i="2"/>
  <c r="CH1000" i="2"/>
  <c r="CH1001" i="2"/>
  <c r="CH1002" i="2"/>
  <c r="CH1003" i="2"/>
  <c r="CH1004" i="2"/>
  <c r="CH1005" i="2"/>
  <c r="CH1006" i="2"/>
  <c r="CH1007" i="2"/>
  <c r="CH1008" i="2"/>
  <c r="CH1009" i="2"/>
  <c r="CH1010" i="2"/>
  <c r="CH1011" i="2"/>
  <c r="CH1012" i="2"/>
  <c r="CH1013" i="2"/>
  <c r="CH1014" i="2"/>
  <c r="CH1015" i="2"/>
  <c r="CH1016" i="2"/>
  <c r="CH1017" i="2"/>
  <c r="CH1018" i="2"/>
  <c r="CH1019" i="2"/>
  <c r="CH1020" i="2"/>
  <c r="CH1021" i="2"/>
  <c r="CH1022" i="2"/>
  <c r="CH1023" i="2"/>
  <c r="CH1024" i="2"/>
  <c r="CH1025" i="2"/>
  <c r="CH1026" i="2"/>
  <c r="CH1027" i="2"/>
  <c r="CH1028" i="2"/>
  <c r="CH1029" i="2"/>
  <c r="CH1030" i="2"/>
  <c r="CH1031" i="2"/>
  <c r="CH1032" i="2"/>
  <c r="CH1033" i="2"/>
  <c r="CH1034" i="2"/>
  <c r="CH1035" i="2"/>
  <c r="CH1036" i="2"/>
  <c r="CH1037" i="2"/>
  <c r="CH1038" i="2"/>
  <c r="CH1039" i="2"/>
  <c r="CH1040" i="2"/>
  <c r="CH1041" i="2"/>
  <c r="CH1042" i="2"/>
  <c r="CH1043" i="2"/>
  <c r="CH1044" i="2"/>
  <c r="CH1045" i="2"/>
  <c r="CH1046" i="2"/>
  <c r="CH1047" i="2"/>
  <c r="CH1048" i="2"/>
  <c r="CH1049" i="2"/>
  <c r="CH1050" i="2"/>
  <c r="CH1051" i="2"/>
  <c r="CH1052" i="2"/>
  <c r="CH1053" i="2"/>
  <c r="CH1054" i="2"/>
  <c r="CH1055" i="2"/>
  <c r="CH1056" i="2"/>
  <c r="CH1057" i="2"/>
  <c r="CH1058" i="2"/>
  <c r="CH1059" i="2"/>
  <c r="CH1060" i="2"/>
  <c r="CH1061" i="2"/>
  <c r="CH1062" i="2"/>
  <c r="CH1063" i="2"/>
  <c r="CH1064" i="2"/>
  <c r="CH1065" i="2"/>
  <c r="CH1066" i="2"/>
  <c r="CH1067" i="2"/>
  <c r="CH1068" i="2"/>
  <c r="CH1069" i="2"/>
  <c r="CH1070" i="2"/>
  <c r="CH1071" i="2"/>
  <c r="CH1072" i="2"/>
  <c r="CH1073" i="2"/>
  <c r="CH1074" i="2"/>
  <c r="CH1075" i="2"/>
  <c r="CH1076" i="2"/>
  <c r="CH1077" i="2"/>
  <c r="CH1078" i="2"/>
  <c r="CH1079" i="2"/>
  <c r="CH1080" i="2"/>
  <c r="CH1081" i="2"/>
  <c r="CH1082" i="2"/>
  <c r="CH1083" i="2"/>
  <c r="CH1084" i="2"/>
  <c r="CH1085" i="2"/>
  <c r="CH1086" i="2"/>
  <c r="CH1087" i="2"/>
  <c r="CH1088" i="2"/>
  <c r="CH1089" i="2"/>
  <c r="CH1090" i="2"/>
  <c r="CH1091" i="2"/>
  <c r="CH1092" i="2"/>
  <c r="CH1093" i="2"/>
  <c r="CH1094" i="2"/>
  <c r="CH1095" i="2"/>
  <c r="CH1096" i="2"/>
  <c r="CH1097" i="2"/>
  <c r="CH1098" i="2"/>
  <c r="CH1099" i="2"/>
  <c r="CH1100" i="2"/>
  <c r="CH1101" i="2"/>
  <c r="CH1102" i="2"/>
  <c r="CH1103" i="2"/>
  <c r="CH1104" i="2"/>
  <c r="CH1105" i="2"/>
  <c r="CH1106" i="2"/>
  <c r="CH1107" i="2"/>
  <c r="CH1108" i="2"/>
  <c r="CH1109" i="2"/>
  <c r="CH1110" i="2"/>
  <c r="CH1111" i="2"/>
  <c r="CH1112" i="2"/>
  <c r="CH1113" i="2"/>
  <c r="CH1114" i="2"/>
  <c r="CH1115" i="2"/>
  <c r="CH1116" i="2"/>
  <c r="CH1117" i="2"/>
  <c r="CH1118" i="2"/>
  <c r="CH1119" i="2"/>
  <c r="CH1120" i="2"/>
  <c r="CH1121" i="2"/>
  <c r="CH1122" i="2"/>
  <c r="CH1123" i="2"/>
  <c r="CH1124" i="2"/>
  <c r="CH1125" i="2"/>
  <c r="CH1126" i="2"/>
  <c r="CH1127" i="2"/>
  <c r="CH1128" i="2"/>
  <c r="CH1129" i="2"/>
  <c r="CH1130" i="2"/>
  <c r="CH1131" i="2"/>
  <c r="CH1132" i="2"/>
  <c r="CH1133" i="2"/>
  <c r="CH1134" i="2"/>
  <c r="CH1135" i="2"/>
  <c r="CH1136" i="2"/>
  <c r="CH1137" i="2"/>
  <c r="CH1138" i="2"/>
  <c r="CH1139" i="2"/>
  <c r="CH1140" i="2"/>
  <c r="CH1141" i="2"/>
  <c r="CH1142" i="2"/>
  <c r="CH1143" i="2"/>
  <c r="CH1144" i="2"/>
  <c r="CH1145" i="2"/>
  <c r="CH1146" i="2"/>
  <c r="CH1147" i="2"/>
  <c r="CH1148" i="2"/>
  <c r="CH1149" i="2"/>
  <c r="CH1150" i="2"/>
  <c r="CH1151" i="2"/>
  <c r="CH1152" i="2"/>
  <c r="CH1153" i="2"/>
  <c r="CH1154" i="2"/>
  <c r="CH1155" i="2"/>
  <c r="CH1156" i="2"/>
  <c r="CH1157" i="2"/>
  <c r="CH1158" i="2"/>
  <c r="CH1159" i="2"/>
  <c r="CH1160" i="2"/>
  <c r="CH1161" i="2"/>
  <c r="CH1162" i="2"/>
  <c r="CH1163" i="2"/>
  <c r="CH1164" i="2"/>
  <c r="CH1165" i="2"/>
  <c r="CH1166" i="2"/>
  <c r="CH1167" i="2"/>
  <c r="CH1168" i="2"/>
  <c r="CH1169" i="2"/>
  <c r="CH1170" i="2"/>
  <c r="CH1171" i="2"/>
  <c r="CH1172" i="2"/>
  <c r="CH1173" i="2"/>
  <c r="CH1174" i="2"/>
  <c r="CH1175" i="2"/>
  <c r="CH1176" i="2"/>
  <c r="CH1177" i="2"/>
  <c r="CH1178" i="2"/>
  <c r="CH1179" i="2"/>
  <c r="CH1180" i="2"/>
  <c r="CH1181" i="2"/>
  <c r="CH1182" i="2"/>
  <c r="CH1183" i="2"/>
  <c r="CH1184" i="2"/>
  <c r="CH1185" i="2"/>
  <c r="CH1186" i="2"/>
  <c r="CH1187" i="2"/>
  <c r="CH1188" i="2"/>
  <c r="CH1189" i="2"/>
  <c r="CH1190" i="2"/>
  <c r="CH1191" i="2"/>
  <c r="CH1192" i="2"/>
  <c r="CH1193" i="2"/>
  <c r="CH1194" i="2"/>
  <c r="CH1195" i="2"/>
  <c r="CH1196" i="2"/>
  <c r="CH1197" i="2"/>
  <c r="CH1198" i="2"/>
  <c r="CH1199" i="2"/>
  <c r="CH1200" i="2"/>
  <c r="CH1201" i="2"/>
  <c r="CH1202" i="2"/>
  <c r="CH1203" i="2"/>
  <c r="CH1204" i="2"/>
  <c r="CH1205" i="2"/>
  <c r="CH1206" i="2"/>
  <c r="CH1207" i="2"/>
  <c r="CH1208" i="2"/>
  <c r="CH1209" i="2"/>
  <c r="CH1210" i="2"/>
  <c r="CH1211" i="2"/>
  <c r="CH1212" i="2"/>
  <c r="CH1213" i="2"/>
  <c r="CH1214" i="2"/>
  <c r="CH1215" i="2"/>
  <c r="CH1216" i="2"/>
  <c r="CH1217" i="2"/>
  <c r="CH1218" i="2"/>
  <c r="CH1219" i="2"/>
  <c r="CH1220" i="2"/>
  <c r="CH1221" i="2"/>
  <c r="CH1222" i="2"/>
  <c r="CH1223" i="2"/>
  <c r="CH1224" i="2"/>
  <c r="CH1225" i="2"/>
  <c r="CH1226" i="2"/>
  <c r="CH1227" i="2"/>
  <c r="CH1228" i="2"/>
  <c r="CH1229" i="2"/>
  <c r="CH1230" i="2"/>
  <c r="CH1231" i="2"/>
  <c r="CH1232" i="2"/>
  <c r="CH1233" i="2"/>
  <c r="CH1234" i="2"/>
  <c r="CH1235" i="2"/>
  <c r="CH1236" i="2"/>
  <c r="CH1237" i="2"/>
  <c r="CH1238" i="2"/>
  <c r="CH1239" i="2"/>
  <c r="CH1240" i="2"/>
  <c r="CH1241" i="2"/>
  <c r="CH1242" i="2"/>
  <c r="CH1243" i="2"/>
  <c r="CH1244" i="2"/>
  <c r="CH1245" i="2"/>
  <c r="CH1246" i="2"/>
  <c r="CH1247" i="2"/>
  <c r="CH1248" i="2"/>
  <c r="CH1249" i="2"/>
  <c r="CH1250" i="2"/>
  <c r="CH1251" i="2"/>
  <c r="CH1252" i="2"/>
  <c r="CH1253" i="2"/>
  <c r="CH1254" i="2"/>
  <c r="CH1255" i="2"/>
  <c r="CH1256" i="2"/>
  <c r="CH1257" i="2"/>
  <c r="CH1258" i="2"/>
  <c r="CH1259" i="2"/>
  <c r="CH1260" i="2"/>
  <c r="CH1261" i="2"/>
  <c r="CH1262" i="2"/>
  <c r="CH1263" i="2"/>
  <c r="CH1264" i="2"/>
  <c r="CH1265" i="2"/>
  <c r="CH1266" i="2"/>
  <c r="CH1267" i="2"/>
  <c r="CH1268" i="2"/>
  <c r="CH1269" i="2"/>
  <c r="CH1270" i="2"/>
  <c r="CH1271" i="2"/>
  <c r="CH1272" i="2"/>
  <c r="CH1273" i="2"/>
  <c r="CH1274" i="2"/>
  <c r="CH1275" i="2"/>
  <c r="CH1276" i="2"/>
  <c r="CH1277" i="2"/>
  <c r="CH1278" i="2"/>
  <c r="CH1279" i="2"/>
  <c r="CH1280" i="2"/>
  <c r="CH1281" i="2"/>
  <c r="CH1282" i="2"/>
  <c r="CH1283" i="2"/>
  <c r="CH1284" i="2"/>
  <c r="CH1285" i="2"/>
  <c r="CH1286" i="2"/>
  <c r="CH1287" i="2"/>
  <c r="CH1288" i="2"/>
  <c r="CH1289" i="2"/>
  <c r="CH1290" i="2"/>
  <c r="CH1291" i="2"/>
  <c r="CH1292" i="2"/>
  <c r="CH1293" i="2"/>
  <c r="CH1294" i="2"/>
  <c r="CH1295" i="2"/>
  <c r="CH1296" i="2"/>
  <c r="CH1297" i="2"/>
  <c r="CH1298" i="2"/>
  <c r="CH1299" i="2"/>
  <c r="CH1300" i="2"/>
  <c r="CH1301" i="2"/>
  <c r="CH1302" i="2"/>
  <c r="CH1303" i="2"/>
  <c r="CH1304" i="2"/>
  <c r="CH1305" i="2"/>
  <c r="CH1306" i="2"/>
  <c r="CH1307" i="2"/>
  <c r="CH1308" i="2"/>
  <c r="CH1309" i="2"/>
  <c r="CH1310" i="2"/>
  <c r="CH1311" i="2"/>
  <c r="CH1312" i="2"/>
  <c r="CH1313" i="2"/>
  <c r="CH1314" i="2"/>
  <c r="CH1315" i="2"/>
  <c r="CH1316" i="2"/>
  <c r="CH1317" i="2"/>
  <c r="CH1318" i="2"/>
  <c r="CH1319" i="2"/>
  <c r="CH1320" i="2"/>
  <c r="CH1321" i="2"/>
  <c r="CH1322" i="2"/>
  <c r="CH1323" i="2"/>
  <c r="CH1324" i="2"/>
  <c r="CH1325" i="2"/>
  <c r="CH1326" i="2"/>
  <c r="CH1327" i="2"/>
  <c r="CH1328" i="2"/>
  <c r="CH1329" i="2"/>
  <c r="CH1330" i="2"/>
  <c r="CH1331" i="2"/>
  <c r="CH1332" i="2"/>
  <c r="CH1333" i="2"/>
  <c r="CH1334" i="2"/>
  <c r="CH1335" i="2"/>
  <c r="CH1336" i="2"/>
  <c r="CH1337" i="2"/>
  <c r="CH1338" i="2"/>
  <c r="CH1339" i="2"/>
  <c r="CH1340" i="2"/>
  <c r="CH1341" i="2"/>
  <c r="CH1342" i="2"/>
  <c r="CH1343" i="2"/>
  <c r="CH1344" i="2"/>
  <c r="CH1345" i="2"/>
  <c r="CH1346" i="2"/>
  <c r="CH1347" i="2"/>
  <c r="CH1348" i="2"/>
  <c r="CH1349" i="2"/>
  <c r="CH1350" i="2"/>
  <c r="CH1351" i="2"/>
  <c r="CH1352" i="2"/>
  <c r="CH1353" i="2"/>
  <c r="CH1354" i="2"/>
  <c r="CH1355" i="2"/>
  <c r="CH1356" i="2"/>
  <c r="CH1357" i="2"/>
  <c r="CH1358" i="2"/>
  <c r="CH1359" i="2"/>
  <c r="CH1360" i="2"/>
  <c r="CH1361" i="2"/>
  <c r="CH1362" i="2"/>
  <c r="CH1363" i="2"/>
  <c r="CH1364" i="2"/>
  <c r="CH1365" i="2"/>
  <c r="CH1366" i="2"/>
  <c r="CH1367" i="2"/>
  <c r="CH1368" i="2"/>
  <c r="CH1369" i="2"/>
  <c r="CH1370" i="2"/>
  <c r="CH1371" i="2"/>
  <c r="CH1372" i="2"/>
  <c r="CH1373" i="2"/>
  <c r="CH1374" i="2"/>
  <c r="CH1375" i="2"/>
  <c r="CH1376" i="2"/>
  <c r="CH1377" i="2"/>
  <c r="CH1378" i="2"/>
  <c r="CH1379" i="2"/>
  <c r="CH1380" i="2"/>
  <c r="CH1381" i="2"/>
  <c r="CH1382" i="2"/>
  <c r="CH1383" i="2"/>
  <c r="CH1384" i="2"/>
  <c r="CH1385" i="2"/>
  <c r="CH1386" i="2"/>
  <c r="CH1387" i="2"/>
  <c r="CH1388" i="2"/>
  <c r="CH1389" i="2"/>
  <c r="CH1390" i="2"/>
  <c r="CH1391" i="2"/>
  <c r="CH1392" i="2"/>
  <c r="CH1393" i="2"/>
  <c r="CH1394" i="2"/>
  <c r="CH1395" i="2"/>
  <c r="CH1396" i="2"/>
  <c r="CH1397" i="2"/>
  <c r="CH1398" i="2"/>
  <c r="CH1399" i="2"/>
  <c r="CH1400" i="2"/>
  <c r="CH1401" i="2"/>
  <c r="CH1402" i="2"/>
  <c r="CH1403" i="2"/>
  <c r="CH1404" i="2"/>
  <c r="CH1405" i="2"/>
  <c r="CH1406" i="2"/>
  <c r="CH1407" i="2"/>
  <c r="CH1408" i="2"/>
  <c r="CH1409" i="2"/>
  <c r="CH1410" i="2"/>
  <c r="CH1411" i="2"/>
  <c r="CH1412" i="2"/>
  <c r="CH1413" i="2"/>
  <c r="CH1414" i="2"/>
  <c r="CH1415" i="2"/>
  <c r="CH1416" i="2"/>
  <c r="CH1417" i="2"/>
  <c r="CH1418" i="2"/>
  <c r="CH1419" i="2"/>
  <c r="CH1420" i="2"/>
  <c r="CH1421" i="2"/>
  <c r="CH1422" i="2"/>
  <c r="CH1423" i="2"/>
  <c r="CH1424" i="2"/>
  <c r="CH1425" i="2"/>
  <c r="CH1426" i="2"/>
  <c r="CH1427" i="2"/>
  <c r="CH1428" i="2"/>
  <c r="CH1429" i="2"/>
  <c r="CH1430" i="2"/>
  <c r="CH1431" i="2"/>
  <c r="CH1432" i="2"/>
  <c r="CH1433" i="2"/>
  <c r="CH1434" i="2"/>
  <c r="CH1435" i="2"/>
  <c r="CH1436" i="2"/>
  <c r="CH1437" i="2"/>
  <c r="CH1438" i="2"/>
  <c r="CH1439" i="2"/>
  <c r="CH1440" i="2"/>
  <c r="CH1441" i="2"/>
  <c r="CH1442" i="2"/>
  <c r="CH1443" i="2"/>
  <c r="CH1444" i="2"/>
  <c r="CH1445" i="2"/>
  <c r="CH1446" i="2"/>
  <c r="CH1447" i="2"/>
  <c r="CH1448" i="2"/>
  <c r="CH1449" i="2"/>
  <c r="CH1450" i="2"/>
  <c r="CH1451" i="2"/>
  <c r="CH1452" i="2"/>
  <c r="CH1453" i="2"/>
  <c r="CH1454" i="2"/>
  <c r="CH1455" i="2"/>
  <c r="CH1456" i="2"/>
  <c r="CH1457" i="2"/>
  <c r="CH1458" i="2"/>
  <c r="CH1459" i="2"/>
  <c r="CH1460" i="2"/>
  <c r="CH1461" i="2"/>
  <c r="CH1462" i="2"/>
  <c r="CH1463" i="2"/>
  <c r="CH1464" i="2"/>
  <c r="CH1465" i="2"/>
  <c r="CH1466" i="2"/>
  <c r="CH1467" i="2"/>
  <c r="CH1468" i="2"/>
  <c r="CH1469" i="2"/>
  <c r="CH1470" i="2"/>
  <c r="CH1471" i="2"/>
  <c r="CH1472" i="2"/>
  <c r="CH1473" i="2"/>
  <c r="CH1474" i="2"/>
  <c r="CH1475" i="2"/>
  <c r="CH1476" i="2"/>
  <c r="CH1477" i="2"/>
  <c r="CH1478" i="2"/>
  <c r="CH1479" i="2"/>
  <c r="CH1480" i="2"/>
  <c r="CH1481" i="2"/>
  <c r="CH1482" i="2"/>
  <c r="CH1483" i="2"/>
  <c r="CH1484" i="2"/>
  <c r="CH1485" i="2"/>
  <c r="CH1486" i="2"/>
  <c r="CH1487" i="2"/>
  <c r="CH1488" i="2"/>
  <c r="CH1489" i="2"/>
  <c r="CH1490" i="2"/>
  <c r="CH1491" i="2"/>
  <c r="CH1492" i="2"/>
  <c r="CH1493" i="2"/>
  <c r="CH1494" i="2"/>
  <c r="CH1495" i="2"/>
  <c r="CH1496" i="2"/>
  <c r="CH1497" i="2"/>
  <c r="CH1498" i="2"/>
  <c r="CH1499" i="2"/>
  <c r="CH1500" i="2"/>
  <c r="CH1501" i="2"/>
  <c r="CH1502" i="2"/>
  <c r="CH1503" i="2"/>
  <c r="CH1504" i="2"/>
  <c r="CH1505" i="2"/>
  <c r="CH1506" i="2"/>
  <c r="CH1507" i="2"/>
  <c r="CH1508" i="2"/>
  <c r="CH1509" i="2"/>
  <c r="CH1510" i="2"/>
  <c r="CH1511" i="2"/>
  <c r="CH1512" i="2"/>
  <c r="CH1513" i="2"/>
  <c r="CH1514" i="2"/>
  <c r="CH1515" i="2"/>
  <c r="CH1516" i="2"/>
  <c r="CH1517" i="2"/>
  <c r="CH1518" i="2"/>
  <c r="CH1519" i="2"/>
  <c r="CH1520" i="2"/>
  <c r="CH1521" i="2"/>
  <c r="CH1522" i="2"/>
  <c r="CH1523" i="2"/>
  <c r="CH1524" i="2"/>
  <c r="CH1525" i="2"/>
  <c r="CH1526" i="2"/>
  <c r="CH1527" i="2"/>
  <c r="CH1528" i="2"/>
  <c r="CH1529" i="2"/>
  <c r="CH1530" i="2"/>
  <c r="CH1531" i="2"/>
  <c r="CH1532" i="2"/>
  <c r="CH1533" i="2"/>
  <c r="CH1534" i="2"/>
  <c r="CH1535" i="2"/>
  <c r="CH1536" i="2"/>
  <c r="CH1537" i="2"/>
  <c r="CH1538" i="2"/>
  <c r="CH1539" i="2"/>
  <c r="CH1540" i="2"/>
  <c r="CH1541" i="2"/>
  <c r="CH1542" i="2"/>
  <c r="CH1543" i="2"/>
  <c r="CH1544" i="2"/>
  <c r="CH1545" i="2"/>
  <c r="CH1546" i="2"/>
  <c r="CH1547" i="2"/>
  <c r="CH1548" i="2"/>
  <c r="CH1549" i="2"/>
  <c r="CH1550" i="2"/>
  <c r="CH1551" i="2"/>
  <c r="CH1552" i="2"/>
  <c r="CH1553" i="2"/>
  <c r="CH1554" i="2"/>
  <c r="CH1555" i="2"/>
  <c r="CH1556" i="2"/>
  <c r="CH1557" i="2"/>
  <c r="CH1558" i="2"/>
  <c r="CH1559" i="2"/>
  <c r="CH1560" i="2"/>
  <c r="CH1561" i="2"/>
  <c r="CH1562" i="2"/>
  <c r="CH1563" i="2"/>
  <c r="CH1564" i="2"/>
  <c r="CH1565" i="2"/>
  <c r="CH1566" i="2"/>
  <c r="CH1567" i="2"/>
  <c r="CH1568" i="2"/>
  <c r="CH1569" i="2"/>
  <c r="CH1570" i="2"/>
  <c r="CH1571" i="2"/>
  <c r="CH1572" i="2"/>
  <c r="CH1573" i="2"/>
  <c r="CH1574" i="2"/>
  <c r="CH1575" i="2"/>
  <c r="CH1576" i="2"/>
  <c r="CH1577" i="2"/>
  <c r="CH1578" i="2"/>
  <c r="CH1579" i="2"/>
  <c r="CH1580" i="2"/>
  <c r="CH1581" i="2"/>
  <c r="CH1582" i="2"/>
  <c r="CH1583" i="2"/>
  <c r="CH1584" i="2"/>
  <c r="CH1585" i="2"/>
  <c r="CH1586" i="2"/>
  <c r="CH1587" i="2"/>
  <c r="CH1588" i="2"/>
  <c r="CH1589" i="2"/>
  <c r="CH1590" i="2"/>
  <c r="CH1591" i="2"/>
  <c r="CH1592" i="2"/>
  <c r="CH1593" i="2"/>
  <c r="CH1594" i="2"/>
  <c r="CH1595" i="2"/>
  <c r="CH1596" i="2"/>
  <c r="CH1597" i="2"/>
  <c r="CH1598" i="2"/>
  <c r="CH1599" i="2"/>
  <c r="CH1600" i="2"/>
  <c r="CH1601" i="2"/>
  <c r="CH1602" i="2"/>
  <c r="CH1603" i="2"/>
  <c r="CH1604" i="2"/>
  <c r="CH1605" i="2"/>
  <c r="CH1606" i="2"/>
  <c r="CH1607" i="2"/>
  <c r="CH1608" i="2"/>
  <c r="CH1609" i="2"/>
  <c r="CH1610" i="2"/>
  <c r="CH1611" i="2"/>
  <c r="CH1612" i="2"/>
  <c r="CH1613" i="2"/>
  <c r="CH1614" i="2"/>
  <c r="CH1615" i="2"/>
  <c r="CH1616" i="2"/>
  <c r="CH1617" i="2"/>
  <c r="CH1618" i="2"/>
  <c r="CH1619" i="2"/>
  <c r="CH1620" i="2"/>
  <c r="CH1621" i="2"/>
  <c r="CH1622" i="2"/>
  <c r="CH1623" i="2"/>
  <c r="CH1624" i="2"/>
  <c r="CH1625" i="2"/>
  <c r="CH1626" i="2"/>
  <c r="CH1627" i="2"/>
  <c r="CH1628" i="2"/>
  <c r="CH1629" i="2"/>
  <c r="CH1630" i="2"/>
  <c r="CH1631" i="2"/>
  <c r="CH1632" i="2"/>
  <c r="CH1633" i="2"/>
  <c r="CH1634" i="2"/>
  <c r="CH1635" i="2"/>
  <c r="CH1636" i="2"/>
  <c r="CH1637" i="2"/>
  <c r="CH1638" i="2"/>
  <c r="CH1639" i="2"/>
  <c r="CH1640" i="2"/>
  <c r="CH1641" i="2"/>
  <c r="CH1642" i="2"/>
  <c r="CH1643" i="2"/>
  <c r="CH1644" i="2"/>
  <c r="CH1645" i="2"/>
  <c r="CH1646" i="2"/>
  <c r="CH1647" i="2"/>
  <c r="CH1648" i="2"/>
  <c r="CH1649" i="2"/>
  <c r="CH1650" i="2"/>
  <c r="CH1651" i="2"/>
  <c r="CH1652" i="2"/>
  <c r="CH1653" i="2"/>
  <c r="CH1654" i="2"/>
  <c r="CH1655" i="2"/>
  <c r="CH1656" i="2"/>
  <c r="CH1657" i="2"/>
  <c r="CH1658" i="2"/>
  <c r="CH1659" i="2"/>
  <c r="CH1660" i="2"/>
  <c r="CH1661" i="2"/>
  <c r="CH1662" i="2"/>
  <c r="CH1663" i="2"/>
  <c r="CH1664" i="2"/>
  <c r="CH1665" i="2"/>
  <c r="CH1666" i="2"/>
  <c r="CH1667" i="2"/>
  <c r="CH1668" i="2"/>
  <c r="CH1669" i="2"/>
  <c r="CH1670" i="2"/>
  <c r="CH1671" i="2"/>
  <c r="CH1672" i="2"/>
  <c r="CH1673" i="2"/>
  <c r="CH1674" i="2"/>
  <c r="CH1675" i="2"/>
  <c r="CH1676" i="2"/>
  <c r="CH1677" i="2"/>
  <c r="CH1678" i="2"/>
  <c r="CH1679" i="2"/>
  <c r="CH1680" i="2"/>
  <c r="CH1681" i="2"/>
  <c r="CH1682" i="2"/>
  <c r="CH1683" i="2"/>
  <c r="CH1684" i="2"/>
  <c r="CH1685" i="2"/>
  <c r="CH1686" i="2"/>
  <c r="CH1687" i="2"/>
  <c r="CH1688" i="2"/>
  <c r="CH1689" i="2"/>
  <c r="CH1690" i="2"/>
  <c r="CH1691" i="2"/>
  <c r="CH1692" i="2"/>
  <c r="CH1693" i="2"/>
  <c r="CH1694" i="2"/>
  <c r="CH1695" i="2"/>
  <c r="CH1696" i="2"/>
  <c r="CH1697" i="2"/>
  <c r="CH1698" i="2"/>
  <c r="CH1699" i="2"/>
  <c r="CH1700" i="2"/>
  <c r="CH1701" i="2"/>
  <c r="CH1702" i="2"/>
  <c r="CH1703" i="2"/>
  <c r="CH1704" i="2"/>
  <c r="CH1705" i="2"/>
  <c r="CH1706" i="2"/>
  <c r="CH1707" i="2"/>
  <c r="CH1708" i="2"/>
  <c r="CH1709" i="2"/>
  <c r="CH1710" i="2"/>
  <c r="CH1711" i="2"/>
  <c r="CH1712" i="2"/>
  <c r="CH1713" i="2"/>
  <c r="CH1714" i="2"/>
  <c r="CH1715" i="2"/>
  <c r="CH1716" i="2"/>
  <c r="CH1717" i="2"/>
  <c r="CH1718" i="2"/>
  <c r="CH1719" i="2"/>
  <c r="CH1720" i="2"/>
  <c r="CH1721" i="2"/>
  <c r="CH1722" i="2"/>
  <c r="CH1723" i="2"/>
  <c r="CH1724" i="2"/>
  <c r="CH1725" i="2"/>
  <c r="CH1726" i="2"/>
  <c r="CH1727" i="2"/>
  <c r="CH1728" i="2"/>
  <c r="CH1729" i="2"/>
  <c r="CH1730" i="2"/>
  <c r="CH1731" i="2"/>
  <c r="CH1732" i="2"/>
  <c r="CH1733" i="2"/>
  <c r="CH1734" i="2"/>
  <c r="CH1735" i="2"/>
  <c r="CH1736" i="2"/>
  <c r="CH1737" i="2"/>
  <c r="CH1738" i="2"/>
  <c r="CH1739" i="2"/>
  <c r="CH1740" i="2"/>
  <c r="CH1741" i="2"/>
  <c r="CH1742" i="2"/>
  <c r="CH1743" i="2"/>
  <c r="CH1744" i="2"/>
  <c r="CH1745" i="2"/>
  <c r="CH1746" i="2"/>
  <c r="CH1747" i="2"/>
  <c r="CH1748" i="2"/>
  <c r="CH1749" i="2"/>
  <c r="CH1750" i="2"/>
  <c r="CH1751" i="2"/>
  <c r="CH1752" i="2"/>
  <c r="CH1753" i="2"/>
  <c r="CH1754" i="2"/>
  <c r="CH1755" i="2"/>
  <c r="CH1756" i="2"/>
  <c r="CH1757" i="2"/>
  <c r="CH1758" i="2"/>
  <c r="CH1759" i="2"/>
  <c r="CH1760" i="2"/>
  <c r="CH1761" i="2"/>
  <c r="CH1762" i="2"/>
  <c r="CH1763" i="2"/>
  <c r="CH1764" i="2"/>
  <c r="CH1765" i="2"/>
  <c r="CH1766" i="2"/>
  <c r="CH1767" i="2"/>
  <c r="CH1768" i="2"/>
  <c r="CH1769" i="2"/>
  <c r="CH1770" i="2"/>
  <c r="CH1771" i="2"/>
  <c r="CH1772" i="2"/>
  <c r="CH1773" i="2"/>
  <c r="CH1774" i="2"/>
  <c r="CH1775" i="2"/>
  <c r="CH1776" i="2"/>
  <c r="CH1777" i="2"/>
  <c r="CH1778" i="2"/>
  <c r="CH1779" i="2"/>
  <c r="CH1780" i="2"/>
  <c r="CH1781" i="2"/>
  <c r="CH1782" i="2"/>
  <c r="CH1783" i="2"/>
  <c r="CH1784" i="2"/>
  <c r="CH1785" i="2"/>
  <c r="CH1786" i="2"/>
  <c r="CH1787" i="2"/>
  <c r="CH1788" i="2"/>
  <c r="CH1789" i="2"/>
  <c r="CH1790" i="2"/>
  <c r="CH1791" i="2"/>
  <c r="CH1792" i="2"/>
  <c r="CH1793" i="2"/>
  <c r="CH1794" i="2"/>
  <c r="CH1795" i="2"/>
  <c r="CH1796" i="2"/>
  <c r="CH1797" i="2"/>
  <c r="CH1798" i="2"/>
  <c r="CH1799" i="2"/>
  <c r="CH1800" i="2"/>
  <c r="CH1801" i="2"/>
  <c r="CH1802" i="2"/>
  <c r="CH1803" i="2"/>
  <c r="CH1804" i="2"/>
  <c r="CH1805" i="2"/>
  <c r="CH1806" i="2"/>
  <c r="CH1807" i="2"/>
  <c r="CH1808" i="2"/>
  <c r="CH1809" i="2"/>
  <c r="CH1810" i="2"/>
  <c r="CH1811" i="2"/>
  <c r="CH1812" i="2"/>
  <c r="CH1813" i="2"/>
  <c r="CH1814" i="2"/>
  <c r="CH1815" i="2"/>
  <c r="CH1816" i="2"/>
  <c r="CH1817" i="2"/>
  <c r="CH1818" i="2"/>
  <c r="CH1819" i="2"/>
  <c r="CH1820" i="2"/>
  <c r="CH1821" i="2"/>
  <c r="CH1822" i="2"/>
  <c r="CH1823" i="2"/>
  <c r="CH1824" i="2"/>
  <c r="CH1825" i="2"/>
  <c r="CH1826" i="2"/>
  <c r="CH1827" i="2"/>
  <c r="CH1828" i="2"/>
  <c r="CH1829" i="2"/>
  <c r="CH1830" i="2"/>
  <c r="CH1831" i="2"/>
  <c r="CH1832" i="2"/>
  <c r="CH1833" i="2"/>
  <c r="CH1834" i="2"/>
  <c r="CH1835" i="2"/>
  <c r="CH1836" i="2"/>
  <c r="CH1837" i="2"/>
  <c r="CH1838" i="2"/>
  <c r="CH1839" i="2"/>
  <c r="CH1840" i="2"/>
  <c r="CH1841" i="2"/>
  <c r="CH1842" i="2"/>
  <c r="CH1843" i="2"/>
  <c r="CH1844" i="2"/>
  <c r="CH1845" i="2"/>
  <c r="CH1846" i="2"/>
  <c r="CH1847" i="2"/>
  <c r="CH1848" i="2"/>
  <c r="CH1849" i="2"/>
  <c r="CH1850" i="2"/>
  <c r="CH1851" i="2"/>
  <c r="CH1852" i="2"/>
  <c r="CH1853" i="2"/>
  <c r="CH1854" i="2"/>
  <c r="CH1855" i="2"/>
  <c r="CH1856" i="2"/>
  <c r="CH1857" i="2"/>
  <c r="CH1858" i="2"/>
  <c r="CH1859" i="2"/>
  <c r="CH1860" i="2"/>
  <c r="CH1861" i="2"/>
  <c r="CH1862" i="2"/>
  <c r="CH1863" i="2"/>
  <c r="CH1864" i="2"/>
  <c r="CH1865" i="2"/>
  <c r="CH1866" i="2"/>
  <c r="CH1867" i="2"/>
  <c r="CH1868" i="2"/>
  <c r="CH1869" i="2"/>
  <c r="CH1870" i="2"/>
  <c r="CH1871" i="2"/>
  <c r="CH1872" i="2"/>
  <c r="CH1873" i="2"/>
  <c r="CH1874" i="2"/>
  <c r="CH1875" i="2"/>
  <c r="CH1876" i="2"/>
  <c r="CH1877" i="2"/>
  <c r="CH5" i="2"/>
  <c r="BD2673" i="2"/>
  <c r="BD2674" i="2"/>
  <c r="BD2675" i="2"/>
  <c r="BD2676" i="2"/>
  <c r="BD2677" i="2"/>
  <c r="BD2678" i="2"/>
  <c r="BD2679" i="2"/>
  <c r="BD2680" i="2"/>
  <c r="BD2681" i="2"/>
  <c r="BD2682" i="2"/>
  <c r="BD2683" i="2"/>
  <c r="BD2684" i="2"/>
  <c r="BD2685" i="2"/>
  <c r="BD2686" i="2"/>
  <c r="BD2687" i="2"/>
  <c r="BD2688" i="2"/>
  <c r="BD2689" i="2"/>
  <c r="BD2690" i="2"/>
  <c r="BD2691" i="2"/>
  <c r="BD2692" i="2"/>
  <c r="BD2693" i="2"/>
  <c r="BD2694" i="2"/>
  <c r="BD2695" i="2"/>
  <c r="BD2696" i="2"/>
  <c r="BD2697" i="2"/>
  <c r="BD2698" i="2"/>
  <c r="BD2699" i="2"/>
  <c r="BD2700" i="2"/>
  <c r="BD2701" i="2"/>
  <c r="BD2702" i="2"/>
  <c r="BD2703" i="2"/>
  <c r="BD2704" i="2"/>
  <c r="BD2705" i="2"/>
  <c r="BD2706" i="2"/>
  <c r="BD2707" i="2"/>
  <c r="BD2708" i="2"/>
  <c r="BD2709" i="2"/>
  <c r="BD2710" i="2"/>
  <c r="BD2711" i="2"/>
  <c r="BD2712" i="2"/>
  <c r="BD2713" i="2"/>
  <c r="BD2714" i="2"/>
  <c r="BD2715" i="2"/>
  <c r="BD2716" i="2"/>
  <c r="BD2717" i="2"/>
  <c r="BD2718" i="2"/>
  <c r="BD2719" i="2"/>
  <c r="BD2720" i="2"/>
  <c r="BD2721" i="2"/>
  <c r="BD2722" i="2"/>
  <c r="BD2723" i="2"/>
  <c r="BD2724" i="2"/>
  <c r="BD2725" i="2"/>
  <c r="BD2726" i="2"/>
  <c r="BD2727" i="2"/>
  <c r="BD2728" i="2"/>
  <c r="BD2729" i="2"/>
  <c r="BD2730" i="2"/>
  <c r="BD2731" i="2"/>
  <c r="BD2732" i="2"/>
  <c r="BD2733" i="2"/>
  <c r="BD2734" i="2"/>
  <c r="BD2735" i="2"/>
  <c r="BD2736" i="2"/>
  <c r="BD2737" i="2"/>
  <c r="BD2738" i="2"/>
  <c r="BD2739" i="2"/>
  <c r="BD2740" i="2"/>
  <c r="BD2741" i="2"/>
  <c r="BD2742" i="2"/>
  <c r="BD2743" i="2"/>
  <c r="BD2744" i="2"/>
  <c r="BD2745" i="2"/>
  <c r="BD2746" i="2"/>
  <c r="BD2747" i="2"/>
  <c r="BD2748" i="2"/>
  <c r="BD2749" i="2"/>
  <c r="BD2750" i="2"/>
  <c r="BD2751" i="2"/>
  <c r="BD2752" i="2"/>
  <c r="BD2753" i="2"/>
  <c r="BD2754" i="2"/>
  <c r="BD2755" i="2"/>
  <c r="BD2756" i="2"/>
  <c r="BD2757" i="2"/>
  <c r="BD2758" i="2"/>
  <c r="BD2759" i="2"/>
  <c r="BD2760" i="2"/>
  <c r="BD2761" i="2"/>
  <c r="BD2762" i="2"/>
  <c r="BD2763" i="2"/>
  <c r="BD2764" i="2"/>
  <c r="BD2765" i="2"/>
  <c r="BD2766" i="2"/>
  <c r="BD2767" i="2"/>
  <c r="BD2768" i="2"/>
  <c r="BD2769" i="2"/>
  <c r="BD2770" i="2"/>
  <c r="BD2771" i="2"/>
  <c r="BD2772" i="2"/>
  <c r="BD2773" i="2"/>
  <c r="BD2774" i="2"/>
  <c r="BD2775" i="2"/>
  <c r="BD2776" i="2"/>
  <c r="BD2777" i="2"/>
  <c r="BD2778" i="2"/>
  <c r="BD2779" i="2"/>
  <c r="BD2780" i="2"/>
  <c r="BD2781" i="2"/>
  <c r="BD2782" i="2"/>
  <c r="BD2783" i="2"/>
  <c r="BD2784" i="2"/>
  <c r="BD2785" i="2"/>
  <c r="BD2786" i="2"/>
  <c r="BD2787" i="2"/>
  <c r="BD2788" i="2"/>
  <c r="BD2789" i="2"/>
  <c r="BD2790" i="2"/>
  <c r="BD2791" i="2"/>
  <c r="BD2792" i="2"/>
  <c r="BD2793" i="2"/>
  <c r="BD2794" i="2"/>
  <c r="BD2795" i="2"/>
  <c r="BD2796" i="2"/>
  <c r="BD2797" i="2"/>
  <c r="BD2798" i="2"/>
  <c r="BD2799" i="2"/>
  <c r="BD2800" i="2"/>
  <c r="BD2801" i="2"/>
  <c r="BD2802" i="2"/>
  <c r="BD2803" i="2"/>
  <c r="BD2804" i="2"/>
  <c r="BD2805" i="2"/>
  <c r="BD2806" i="2"/>
  <c r="BD2807" i="2"/>
  <c r="BD2808" i="2"/>
  <c r="BD2809" i="2"/>
  <c r="BD2810" i="2"/>
  <c r="BD2811" i="2"/>
  <c r="BD2812" i="2"/>
  <c r="BD2813" i="2"/>
  <c r="BD2814" i="2"/>
  <c r="BD2815" i="2"/>
  <c r="BD2816" i="2"/>
  <c r="BD2817" i="2"/>
  <c r="BD2818" i="2"/>
  <c r="BD2819" i="2"/>
  <c r="BD2820" i="2"/>
  <c r="BD2821" i="2"/>
  <c r="BD2822" i="2"/>
  <c r="BD2823" i="2"/>
  <c r="BD2824" i="2"/>
  <c r="BD2825" i="2"/>
  <c r="BD2826" i="2"/>
  <c r="BD2827" i="2"/>
  <c r="BD2828" i="2"/>
  <c r="BD2829" i="2"/>
  <c r="BD2830" i="2"/>
  <c r="BD2831" i="2"/>
  <c r="BD2832" i="2"/>
  <c r="BD2833" i="2"/>
  <c r="BD2834" i="2"/>
  <c r="BD2835" i="2"/>
  <c r="BD2836" i="2"/>
  <c r="BD2837" i="2"/>
  <c r="BD2838" i="2"/>
  <c r="BD2839" i="2"/>
  <c r="BD2840" i="2"/>
  <c r="BD2841" i="2"/>
  <c r="BD2842" i="2"/>
  <c r="BD2843" i="2"/>
  <c r="BD2844" i="2"/>
  <c r="BD2845" i="2"/>
  <c r="BD2846" i="2"/>
  <c r="BD2847" i="2"/>
  <c r="BD2848" i="2"/>
  <c r="BD2849" i="2"/>
  <c r="BD2850" i="2"/>
  <c r="BD2851" i="2"/>
  <c r="BD2852" i="2"/>
  <c r="BD2853" i="2"/>
  <c r="BD2854" i="2"/>
  <c r="BD2855" i="2"/>
  <c r="BD2856" i="2"/>
  <c r="BD2857" i="2"/>
  <c r="BD2858" i="2"/>
  <c r="BD2859" i="2"/>
  <c r="BD2860" i="2"/>
  <c r="BD2861" i="2"/>
  <c r="BD2862" i="2"/>
  <c r="BD2863" i="2"/>
  <c r="BD2864" i="2"/>
  <c r="BD2865" i="2"/>
  <c r="BD2866" i="2"/>
  <c r="BD2867" i="2"/>
  <c r="BD2868" i="2"/>
  <c r="BD2869" i="2"/>
  <c r="BD2870" i="2"/>
  <c r="BD2871" i="2"/>
  <c r="BD2872" i="2"/>
  <c r="BD2873" i="2"/>
  <c r="BD2874" i="2"/>
  <c r="BD2875" i="2"/>
  <c r="BD2876" i="2"/>
  <c r="BD2877" i="2"/>
  <c r="BD2878" i="2"/>
  <c r="BD2879" i="2"/>
  <c r="BD2880" i="2"/>
  <c r="BD2881" i="2"/>
  <c r="BD2882" i="2"/>
  <c r="BD2883" i="2"/>
  <c r="BD2884" i="2"/>
  <c r="BD2885" i="2"/>
  <c r="BD2886" i="2"/>
  <c r="BD2887" i="2"/>
  <c r="BD2888" i="2"/>
  <c r="BD2889" i="2"/>
  <c r="BD2890" i="2"/>
  <c r="BD2891" i="2"/>
  <c r="BD2892" i="2"/>
  <c r="BD2893" i="2"/>
  <c r="BD2894" i="2"/>
  <c r="BD2895" i="2"/>
  <c r="BD2896" i="2"/>
  <c r="BD2897" i="2"/>
  <c r="BD2898" i="2"/>
  <c r="BD2899" i="2"/>
  <c r="BD2900" i="2"/>
  <c r="BD2901" i="2"/>
  <c r="BD2902" i="2"/>
  <c r="BD2903" i="2"/>
  <c r="BD2904" i="2"/>
  <c r="BD2905" i="2"/>
  <c r="BD2906" i="2"/>
  <c r="BD2907" i="2"/>
  <c r="BD2908" i="2"/>
  <c r="BD2909" i="2"/>
  <c r="BD2910" i="2"/>
  <c r="BD2911" i="2"/>
  <c r="BD2912" i="2"/>
  <c r="BD2913" i="2"/>
  <c r="BD2914" i="2"/>
  <c r="BD2915" i="2"/>
  <c r="BD2916" i="2"/>
  <c r="BD2917" i="2"/>
  <c r="BD2918" i="2"/>
  <c r="BD2919" i="2"/>
  <c r="BD2920" i="2"/>
  <c r="BD2921" i="2"/>
  <c r="BD2922" i="2"/>
  <c r="BD2923" i="2"/>
  <c r="BD2924" i="2"/>
  <c r="BD2925" i="2"/>
  <c r="BD2926" i="2"/>
  <c r="BD2927" i="2"/>
  <c r="BD2928" i="2"/>
  <c r="BD2929" i="2"/>
  <c r="BD2930" i="2"/>
  <c r="BD2931" i="2"/>
  <c r="BD2932" i="2"/>
  <c r="BD2933" i="2"/>
  <c r="BD2934" i="2"/>
  <c r="BD2935" i="2"/>
  <c r="BD2936" i="2"/>
  <c r="BD2937" i="2"/>
  <c r="BD2938" i="2"/>
  <c r="BD2939" i="2"/>
  <c r="BD2940" i="2"/>
  <c r="BD2941" i="2"/>
  <c r="BD2942" i="2"/>
  <c r="BD2943" i="2"/>
  <c r="BD2944" i="2"/>
  <c r="BD2945" i="2"/>
  <c r="BD2946" i="2"/>
  <c r="BD2947" i="2"/>
  <c r="BD2948" i="2"/>
  <c r="BD2949" i="2"/>
  <c r="BD2950" i="2"/>
  <c r="BD2951" i="2"/>
  <c r="BD2952" i="2"/>
  <c r="BD2953" i="2"/>
  <c r="BD2954" i="2"/>
  <c r="BD2955" i="2"/>
  <c r="BD2956" i="2"/>
  <c r="BD2957" i="2"/>
  <c r="BD2958" i="2"/>
  <c r="BD2959" i="2"/>
  <c r="BD2960" i="2"/>
  <c r="BD2961" i="2"/>
  <c r="BD2962" i="2"/>
  <c r="BD2963" i="2"/>
  <c r="BD2964" i="2"/>
  <c r="BD2965" i="2"/>
  <c r="BD2966" i="2"/>
  <c r="BD2967" i="2"/>
  <c r="BD2968" i="2"/>
  <c r="BD2969" i="2"/>
  <c r="BD2970" i="2"/>
  <c r="BD2971" i="2"/>
  <c r="BD2972" i="2"/>
  <c r="BD2973" i="2"/>
  <c r="BD2974" i="2"/>
  <c r="BD2975" i="2"/>
  <c r="BD2976" i="2"/>
  <c r="BD2977" i="2"/>
  <c r="BD2978" i="2"/>
  <c r="BD2979" i="2"/>
  <c r="BD2980" i="2"/>
  <c r="BD2981" i="2"/>
  <c r="BD2982" i="2"/>
  <c r="BD2983" i="2"/>
  <c r="BD2984" i="2"/>
  <c r="BD2985" i="2"/>
  <c r="BD2986" i="2"/>
  <c r="BD2987" i="2"/>
  <c r="BD2988" i="2"/>
  <c r="BD2989" i="2"/>
  <c r="BD2990" i="2"/>
  <c r="BD2991" i="2"/>
  <c r="BD2992" i="2"/>
  <c r="BD2993" i="2"/>
  <c r="BD2994" i="2"/>
  <c r="BD2995" i="2"/>
  <c r="BD2996" i="2"/>
  <c r="BD2997" i="2"/>
  <c r="BD2998" i="2"/>
  <c r="BD2999" i="2"/>
  <c r="BD3000" i="2"/>
  <c r="BD3001" i="2"/>
  <c r="BD3002" i="2"/>
  <c r="BD3003" i="2"/>
  <c r="BD3004" i="2"/>
  <c r="BD3005" i="2"/>
  <c r="BD3006" i="2"/>
  <c r="BD3007" i="2"/>
  <c r="BD3008" i="2"/>
  <c r="BD3009" i="2"/>
  <c r="BD3010" i="2"/>
  <c r="BD3011" i="2"/>
  <c r="BD3012" i="2"/>
  <c r="BD3013" i="2"/>
  <c r="BD3014" i="2"/>
  <c r="BD3015" i="2"/>
  <c r="BD3016" i="2"/>
  <c r="BD3017" i="2"/>
  <c r="BD3018" i="2"/>
  <c r="BD3019" i="2"/>
  <c r="BD3020" i="2"/>
  <c r="BD3021" i="2"/>
  <c r="BD3022" i="2"/>
  <c r="BD3023" i="2"/>
  <c r="BD3024" i="2"/>
  <c r="BD3025" i="2"/>
  <c r="BD3026" i="2"/>
  <c r="BD3027" i="2"/>
  <c r="BD3028" i="2"/>
  <c r="BD3029" i="2"/>
  <c r="BD3030" i="2"/>
  <c r="BD3031" i="2"/>
  <c r="BD3032" i="2"/>
  <c r="BD3033" i="2"/>
  <c r="BD3034" i="2"/>
  <c r="BD3035" i="2"/>
  <c r="BD3036" i="2"/>
  <c r="BD3037" i="2"/>
  <c r="BD3038" i="2"/>
  <c r="BD3039" i="2"/>
  <c r="BD3040" i="2"/>
  <c r="BD3041" i="2"/>
  <c r="BD3042" i="2"/>
  <c r="BD3043" i="2"/>
  <c r="BD3044" i="2"/>
  <c r="BD3045" i="2"/>
  <c r="BD3046" i="2"/>
  <c r="BD3047" i="2"/>
  <c r="BD3048" i="2"/>
  <c r="BD3049" i="2"/>
  <c r="BD3050" i="2"/>
  <c r="BD3051" i="2"/>
  <c r="BD3052" i="2"/>
  <c r="BD3053" i="2"/>
  <c r="BD3054" i="2"/>
  <c r="BD3055" i="2"/>
  <c r="BD3056" i="2"/>
  <c r="BD3057" i="2"/>
  <c r="BD3058" i="2"/>
  <c r="BD3059" i="2"/>
  <c r="BD3060" i="2"/>
  <c r="BD3061" i="2"/>
  <c r="BD3062" i="2"/>
  <c r="BD3063" i="2"/>
  <c r="BD3064" i="2"/>
  <c r="BD3065" i="2"/>
  <c r="BD3066" i="2"/>
  <c r="BD3067" i="2"/>
  <c r="BD3068" i="2"/>
  <c r="BD3069" i="2"/>
  <c r="BD3070" i="2"/>
  <c r="BD3071" i="2"/>
  <c r="BD3072" i="2"/>
  <c r="BD3073" i="2"/>
  <c r="BD3074" i="2"/>
  <c r="BD3075" i="2"/>
  <c r="BD3076" i="2"/>
  <c r="BD3077" i="2"/>
  <c r="BD3078" i="2"/>
  <c r="BD3079" i="2"/>
  <c r="BD3080" i="2"/>
  <c r="BD3081" i="2"/>
  <c r="BD3082" i="2"/>
  <c r="BD3083" i="2"/>
  <c r="BD3084" i="2"/>
  <c r="BD3085" i="2"/>
  <c r="BD3086" i="2"/>
  <c r="BD3087" i="2"/>
  <c r="BD3088" i="2"/>
  <c r="BD3089" i="2"/>
  <c r="BD3090" i="2"/>
  <c r="BD3091" i="2"/>
  <c r="BD3092" i="2"/>
  <c r="BD3093" i="2"/>
  <c r="BD3094" i="2"/>
  <c r="BD3095" i="2"/>
  <c r="BD3096" i="2"/>
  <c r="BD3097" i="2"/>
  <c r="BD3098" i="2"/>
  <c r="BD3099" i="2"/>
  <c r="BD3100" i="2"/>
  <c r="BD3101" i="2"/>
  <c r="BD3102" i="2"/>
  <c r="BD3103" i="2"/>
  <c r="BD3104" i="2"/>
  <c r="BD3105" i="2"/>
  <c r="BD3106" i="2"/>
  <c r="BD3107" i="2"/>
  <c r="BD3108" i="2"/>
  <c r="BD3109" i="2"/>
  <c r="BD3110" i="2"/>
  <c r="BD3111" i="2"/>
  <c r="BD3112" i="2"/>
  <c r="BD3113" i="2"/>
  <c r="BD3114" i="2"/>
  <c r="BD3115" i="2"/>
  <c r="BD3116" i="2"/>
  <c r="BD3117" i="2"/>
  <c r="BD3118" i="2"/>
  <c r="BD3119" i="2"/>
  <c r="BD3120" i="2"/>
  <c r="BD3121" i="2"/>
  <c r="BD3122" i="2"/>
  <c r="BD3123" i="2"/>
  <c r="BD3124" i="2"/>
  <c r="BD3125" i="2"/>
  <c r="BD3126" i="2"/>
  <c r="BD3127" i="2"/>
  <c r="BD3128" i="2"/>
  <c r="BD3129" i="2"/>
  <c r="BD3130" i="2"/>
  <c r="BD3131" i="2"/>
  <c r="BD3132" i="2"/>
  <c r="BD3133" i="2"/>
  <c r="BD3134" i="2"/>
  <c r="BD3135" i="2"/>
  <c r="BD3136" i="2"/>
  <c r="BD3137" i="2"/>
  <c r="BD3138" i="2"/>
  <c r="BD3139" i="2"/>
  <c r="BD3140" i="2"/>
  <c r="BD3141" i="2"/>
  <c r="BD3142" i="2"/>
  <c r="BD3143" i="2"/>
  <c r="BD3144" i="2"/>
  <c r="BD3145" i="2"/>
  <c r="BD3146" i="2"/>
  <c r="BD3147" i="2"/>
  <c r="BD3148" i="2"/>
  <c r="BD3149" i="2"/>
  <c r="BD3150" i="2"/>
  <c r="BD3151" i="2"/>
  <c r="BD3152" i="2"/>
  <c r="BD3153" i="2"/>
  <c r="BD3154" i="2"/>
  <c r="BD3155" i="2"/>
  <c r="BD3156" i="2"/>
  <c r="BD3157" i="2"/>
  <c r="BD3158" i="2"/>
  <c r="BD3159" i="2"/>
  <c r="BD3160" i="2"/>
  <c r="BD3161" i="2"/>
  <c r="BD3162" i="2"/>
  <c r="BD3163" i="2"/>
  <c r="BD3164" i="2"/>
  <c r="BD3165" i="2"/>
  <c r="BD3166" i="2"/>
  <c r="BD3167" i="2"/>
  <c r="BD3168" i="2"/>
  <c r="BD3169" i="2"/>
  <c r="BD3170" i="2"/>
  <c r="BD3171" i="2"/>
  <c r="BD3172" i="2"/>
  <c r="BD3173" i="2"/>
  <c r="BD3174" i="2"/>
  <c r="BD3175" i="2"/>
  <c r="BD3176" i="2"/>
  <c r="BD3177" i="2"/>
  <c r="BD3178" i="2"/>
  <c r="BD3179" i="2"/>
  <c r="BD3180" i="2"/>
  <c r="BD3181" i="2"/>
  <c r="BD3182" i="2"/>
  <c r="BD3183" i="2"/>
  <c r="BD3184" i="2"/>
  <c r="BD3185" i="2"/>
  <c r="BD3186" i="2"/>
  <c r="BD3187" i="2"/>
  <c r="BD3188" i="2"/>
  <c r="BD3189" i="2"/>
  <c r="BD3190" i="2"/>
  <c r="BD3191" i="2"/>
  <c r="BD3192" i="2"/>
  <c r="BD3193" i="2"/>
  <c r="BD3194" i="2"/>
  <c r="BD3195" i="2"/>
  <c r="BD3196" i="2"/>
  <c r="BD3197" i="2"/>
  <c r="BD3198" i="2"/>
  <c r="BD3199" i="2"/>
  <c r="BD3200" i="2"/>
  <c r="BD3201" i="2"/>
  <c r="BD3202" i="2"/>
  <c r="BD3203" i="2"/>
  <c r="BD3204" i="2"/>
  <c r="BD3205" i="2"/>
  <c r="BD3206" i="2"/>
  <c r="BD3207" i="2"/>
  <c r="BD3208" i="2"/>
  <c r="BD3209" i="2"/>
  <c r="BD3210" i="2"/>
  <c r="BD3211" i="2"/>
  <c r="BD3212" i="2"/>
  <c r="BD3213" i="2"/>
  <c r="BD3214" i="2"/>
  <c r="BD3215" i="2"/>
  <c r="BD3216" i="2"/>
  <c r="BD3217" i="2"/>
  <c r="BD3218" i="2"/>
  <c r="BD3219" i="2"/>
  <c r="BD3220" i="2"/>
  <c r="BD3221" i="2"/>
  <c r="BD3222" i="2"/>
  <c r="BD3223" i="2"/>
  <c r="BD3224" i="2"/>
  <c r="BD3225" i="2"/>
  <c r="BD3226" i="2"/>
  <c r="BD3227" i="2"/>
  <c r="BD3228" i="2"/>
  <c r="BD3229" i="2"/>
  <c r="BD3230" i="2"/>
  <c r="BD3231" i="2"/>
  <c r="BD3232" i="2"/>
  <c r="BD3233" i="2"/>
  <c r="BD3234" i="2"/>
  <c r="BD3235" i="2"/>
  <c r="BD3236" i="2"/>
  <c r="BD3237" i="2"/>
  <c r="BD3238" i="2"/>
  <c r="BD3239" i="2"/>
  <c r="BD3240" i="2"/>
  <c r="BD3241" i="2"/>
  <c r="BD3242" i="2"/>
  <c r="BD3243" i="2"/>
  <c r="BD3244" i="2"/>
  <c r="BD3245" i="2"/>
  <c r="BD3246" i="2"/>
  <c r="BD3247" i="2"/>
  <c r="BD3248" i="2"/>
  <c r="BD3249" i="2"/>
  <c r="BD3250" i="2"/>
  <c r="BD3251" i="2"/>
  <c r="BD3252" i="2"/>
  <c r="BD3253" i="2"/>
  <c r="BD3254" i="2"/>
  <c r="BD3255" i="2"/>
  <c r="BD3256" i="2"/>
  <c r="BD3257" i="2"/>
  <c r="BD3258" i="2"/>
  <c r="BD3259" i="2"/>
  <c r="BD3260" i="2"/>
  <c r="BD3261" i="2"/>
  <c r="BD3262" i="2"/>
  <c r="BD3263" i="2"/>
  <c r="BD3264" i="2"/>
  <c r="BD3265" i="2"/>
  <c r="BD3266" i="2"/>
  <c r="BD3267" i="2"/>
  <c r="BD3268" i="2"/>
  <c r="BD3269" i="2"/>
  <c r="BD3270" i="2"/>
  <c r="BD3271" i="2"/>
  <c r="BD3272" i="2"/>
  <c r="BD3273" i="2"/>
  <c r="BD3274" i="2"/>
  <c r="BD3275" i="2"/>
  <c r="BD3276" i="2"/>
  <c r="BD3277" i="2"/>
  <c r="BD3278" i="2"/>
  <c r="BD3279" i="2"/>
  <c r="BD3280" i="2"/>
  <c r="BD3281" i="2"/>
  <c r="BD3282" i="2"/>
  <c r="BD3283" i="2"/>
  <c r="BD3284" i="2"/>
  <c r="BD3285" i="2"/>
  <c r="BD3286" i="2"/>
  <c r="BD3287" i="2"/>
  <c r="BD3288" i="2"/>
  <c r="BD3289" i="2"/>
  <c r="BD3290" i="2"/>
  <c r="BD3291" i="2"/>
  <c r="BD3292" i="2"/>
  <c r="BD3293" i="2"/>
  <c r="BD3294" i="2"/>
  <c r="BD3295" i="2"/>
  <c r="BD3296" i="2"/>
  <c r="BD3297" i="2"/>
  <c r="BD3298" i="2"/>
  <c r="BD3299" i="2"/>
  <c r="BD3300" i="2"/>
  <c r="BD3301" i="2"/>
  <c r="BD3302" i="2"/>
  <c r="BD3303" i="2"/>
  <c r="BD3304" i="2"/>
  <c r="BD3305" i="2"/>
  <c r="BD3306" i="2"/>
  <c r="BD3307" i="2"/>
  <c r="BD3308" i="2"/>
  <c r="BD3309" i="2"/>
  <c r="BD3310" i="2"/>
  <c r="BD3311" i="2"/>
  <c r="BD3312" i="2"/>
  <c r="BD3313" i="2"/>
  <c r="BD3314" i="2"/>
  <c r="BD3315" i="2"/>
  <c r="BD3316" i="2"/>
  <c r="BD3317" i="2"/>
  <c r="BD3318" i="2"/>
  <c r="BD3319" i="2"/>
  <c r="BD3320" i="2"/>
  <c r="BD3321" i="2"/>
  <c r="BD3322" i="2"/>
  <c r="BD8" i="2"/>
  <c r="BD9" i="2"/>
  <c r="BD10" i="2"/>
  <c r="BD11" i="2"/>
  <c r="BD12" i="2"/>
  <c r="BD13" i="2"/>
  <c r="BD14" i="2"/>
  <c r="BD23" i="2"/>
  <c r="BD24" i="2"/>
  <c r="BD25" i="2"/>
  <c r="BD26" i="2"/>
  <c r="BD27" i="2"/>
  <c r="BD28" i="2"/>
  <c r="BD29" i="2"/>
  <c r="BD30" i="2"/>
  <c r="BD31" i="2"/>
  <c r="BD32" i="2"/>
  <c r="BD33" i="2"/>
  <c r="BD34" i="2"/>
  <c r="BD35" i="2"/>
  <c r="BD36" i="2"/>
  <c r="BD59" i="2"/>
  <c r="BD60" i="2"/>
  <c r="BD61" i="2"/>
  <c r="BD62" i="2"/>
  <c r="BD63" i="2"/>
  <c r="BD64" i="2"/>
  <c r="BD65" i="2"/>
  <c r="BD66"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D207" i="2"/>
  <c r="BD208" i="2"/>
  <c r="BD209" i="2"/>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D240" i="2"/>
  <c r="BD241" i="2"/>
  <c r="BD242" i="2"/>
  <c r="BD243" i="2"/>
  <c r="BD244" i="2"/>
  <c r="BD245" i="2"/>
  <c r="BD246" i="2"/>
  <c r="BD247" i="2"/>
  <c r="BD248" i="2"/>
  <c r="BD249" i="2"/>
  <c r="BD250" i="2"/>
  <c r="BD251" i="2"/>
  <c r="BD252" i="2"/>
  <c r="BD253" i="2"/>
  <c r="BD254" i="2"/>
  <c r="BD255" i="2"/>
  <c r="BD256" i="2"/>
  <c r="BD257" i="2"/>
  <c r="BD258" i="2"/>
  <c r="BD259" i="2"/>
  <c r="BD260" i="2"/>
  <c r="BD261" i="2"/>
  <c r="BD262" i="2"/>
  <c r="BD263" i="2"/>
  <c r="BD264" i="2"/>
  <c r="BD265" i="2"/>
  <c r="BD266" i="2"/>
  <c r="BD267" i="2"/>
  <c r="BD268" i="2"/>
  <c r="BD269" i="2"/>
  <c r="BD270" i="2"/>
  <c r="BD271" i="2"/>
  <c r="BD272" i="2"/>
  <c r="BD273" i="2"/>
  <c r="BD274" i="2"/>
  <c r="BD275" i="2"/>
  <c r="BD276" i="2"/>
  <c r="BD277" i="2"/>
  <c r="BD278" i="2"/>
  <c r="BD279" i="2"/>
  <c r="BD280" i="2"/>
  <c r="BD281" i="2"/>
  <c r="BD282" i="2"/>
  <c r="BD283" i="2"/>
  <c r="BD284" i="2"/>
  <c r="BD285" i="2"/>
  <c r="BD286" i="2"/>
  <c r="BD287" i="2"/>
  <c r="BD288" i="2"/>
  <c r="BD289" i="2"/>
  <c r="BD290" i="2"/>
  <c r="BD291" i="2"/>
  <c r="BD292" i="2"/>
  <c r="BD293" i="2"/>
  <c r="BD294" i="2"/>
  <c r="BD295" i="2"/>
  <c r="BD296" i="2"/>
  <c r="BD297" i="2"/>
  <c r="BD298" i="2"/>
  <c r="BD299" i="2"/>
  <c r="BD300" i="2"/>
  <c r="BD301" i="2"/>
  <c r="BD302" i="2"/>
  <c r="BD303"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382" i="2"/>
  <c r="BD383" i="2"/>
  <c r="BD384" i="2"/>
  <c r="BD385" i="2"/>
  <c r="BD386" i="2"/>
  <c r="BD387" i="2"/>
  <c r="BD388" i="2"/>
  <c r="BD389" i="2"/>
  <c r="BD390" i="2"/>
  <c r="BD391" i="2"/>
  <c r="BD392" i="2"/>
  <c r="BD393" i="2"/>
  <c r="BD394" i="2"/>
  <c r="BD395" i="2"/>
  <c r="BD396" i="2"/>
  <c r="BD397" i="2"/>
  <c r="BD398" i="2"/>
  <c r="BD399" i="2"/>
  <c r="BD400" i="2"/>
  <c r="BD401" i="2"/>
  <c r="BD402" i="2"/>
  <c r="BD403" i="2"/>
  <c r="BD404" i="2"/>
  <c r="BD405" i="2"/>
  <c r="BD406" i="2"/>
  <c r="BD407" i="2"/>
  <c r="BD408" i="2"/>
  <c r="BD409" i="2"/>
  <c r="BD410" i="2"/>
  <c r="BD411" i="2"/>
  <c r="BD412" i="2"/>
  <c r="BD413" i="2"/>
  <c r="BD414" i="2"/>
  <c r="BD415" i="2"/>
  <c r="BD416" i="2"/>
  <c r="BD417" i="2"/>
  <c r="BD418" i="2"/>
  <c r="BD419" i="2"/>
  <c r="BD420" i="2"/>
  <c r="BD421" i="2"/>
  <c r="BD422" i="2"/>
  <c r="BD423" i="2"/>
  <c r="BD424" i="2"/>
  <c r="BD425" i="2"/>
  <c r="BD426" i="2"/>
  <c r="BD427" i="2"/>
  <c r="BD428" i="2"/>
  <c r="BD429" i="2"/>
  <c r="BD430" i="2"/>
  <c r="BD431" i="2"/>
  <c r="BD432" i="2"/>
  <c r="BD433" i="2"/>
  <c r="BD434" i="2"/>
  <c r="BD435" i="2"/>
  <c r="BD436" i="2"/>
  <c r="BD437" i="2"/>
  <c r="BD438" i="2"/>
  <c r="BD439" i="2"/>
  <c r="BD440" i="2"/>
  <c r="BD441" i="2"/>
  <c r="BD442" i="2"/>
  <c r="BD443" i="2"/>
  <c r="BD444" i="2"/>
  <c r="BD445" i="2"/>
  <c r="BD446" i="2"/>
  <c r="BD447" i="2"/>
  <c r="BD448" i="2"/>
  <c r="BD449" i="2"/>
  <c r="BD450" i="2"/>
  <c r="BD451" i="2"/>
  <c r="BD452" i="2"/>
  <c r="BD453" i="2"/>
  <c r="BD454" i="2"/>
  <c r="BD455" i="2"/>
  <c r="BD456" i="2"/>
  <c r="BD457" i="2"/>
  <c r="BD458" i="2"/>
  <c r="BD459" i="2"/>
  <c r="BD460" i="2"/>
  <c r="BD461" i="2"/>
  <c r="BD462" i="2"/>
  <c r="BD463" i="2"/>
  <c r="BD464" i="2"/>
  <c r="BD465" i="2"/>
  <c r="BD466" i="2"/>
  <c r="BD467" i="2"/>
  <c r="BD468" i="2"/>
  <c r="BD469" i="2"/>
  <c r="BD470" i="2"/>
  <c r="BD471" i="2"/>
  <c r="BD472" i="2"/>
  <c r="BD473" i="2"/>
  <c r="BD474" i="2"/>
  <c r="BD475" i="2"/>
  <c r="BD476" i="2"/>
  <c r="BD477" i="2"/>
  <c r="BD478" i="2"/>
  <c r="BD479" i="2"/>
  <c r="BD480" i="2"/>
  <c r="BD481" i="2"/>
  <c r="BD482" i="2"/>
  <c r="BD483" i="2"/>
  <c r="BD484" i="2"/>
  <c r="BD485" i="2"/>
  <c r="BD486" i="2"/>
  <c r="BD487" i="2"/>
  <c r="BD488" i="2"/>
  <c r="BD489" i="2"/>
  <c r="BD490" i="2"/>
  <c r="BD491" i="2"/>
  <c r="BD492" i="2"/>
  <c r="BD493" i="2"/>
  <c r="BD494" i="2"/>
  <c r="BD495" i="2"/>
  <c r="BD496" i="2"/>
  <c r="BD497" i="2"/>
  <c r="BD498" i="2"/>
  <c r="BD499" i="2"/>
  <c r="BD500" i="2"/>
  <c r="BD501" i="2"/>
  <c r="BD502" i="2"/>
  <c r="BD503" i="2"/>
  <c r="BD504" i="2"/>
  <c r="BD505" i="2"/>
  <c r="BD506" i="2"/>
  <c r="BD507" i="2"/>
  <c r="BD508" i="2"/>
  <c r="BD509" i="2"/>
  <c r="BD510" i="2"/>
  <c r="BD511" i="2"/>
  <c r="BD512" i="2"/>
  <c r="BD513" i="2"/>
  <c r="BD514" i="2"/>
  <c r="BD515" i="2"/>
  <c r="BD516" i="2"/>
  <c r="BD517" i="2"/>
  <c r="BD518" i="2"/>
  <c r="BD519" i="2"/>
  <c r="BD520" i="2"/>
  <c r="BD521" i="2"/>
  <c r="BD522" i="2"/>
  <c r="BD523" i="2"/>
  <c r="BD524" i="2"/>
  <c r="BD525" i="2"/>
  <c r="BD526" i="2"/>
  <c r="BD527" i="2"/>
  <c r="BD528" i="2"/>
  <c r="BD529" i="2"/>
  <c r="BD530" i="2"/>
  <c r="BD531" i="2"/>
  <c r="BD532" i="2"/>
  <c r="BD533" i="2"/>
  <c r="BD534" i="2"/>
  <c r="BD535" i="2"/>
  <c r="BD536" i="2"/>
  <c r="BD537" i="2"/>
  <c r="BD538" i="2"/>
  <c r="BD539" i="2"/>
  <c r="BD540" i="2"/>
  <c r="BD541" i="2"/>
  <c r="BD542" i="2"/>
  <c r="BD543" i="2"/>
  <c r="BD544" i="2"/>
  <c r="BD545" i="2"/>
  <c r="BD546" i="2"/>
  <c r="BD547" i="2"/>
  <c r="BD548" i="2"/>
  <c r="BD549" i="2"/>
  <c r="BD550" i="2"/>
  <c r="BD551" i="2"/>
  <c r="BD552" i="2"/>
  <c r="BD553" i="2"/>
  <c r="BD554" i="2"/>
  <c r="BD555" i="2"/>
  <c r="BD556" i="2"/>
  <c r="BD557" i="2"/>
  <c r="BD558" i="2"/>
  <c r="BD559" i="2"/>
  <c r="BD560" i="2"/>
  <c r="BD561" i="2"/>
  <c r="BD562" i="2"/>
  <c r="BD563" i="2"/>
  <c r="BD564" i="2"/>
  <c r="BD565" i="2"/>
  <c r="BD566" i="2"/>
  <c r="BD567" i="2"/>
  <c r="BD568" i="2"/>
  <c r="BD569" i="2"/>
  <c r="BD570" i="2"/>
  <c r="BD571" i="2"/>
  <c r="BD572" i="2"/>
  <c r="BD573" i="2"/>
  <c r="BD574" i="2"/>
  <c r="BD575" i="2"/>
  <c r="BD576" i="2"/>
  <c r="BD577" i="2"/>
  <c r="BD578" i="2"/>
  <c r="BD579" i="2"/>
  <c r="BD580" i="2"/>
  <c r="BD581" i="2"/>
  <c r="BD582" i="2"/>
  <c r="BD583" i="2"/>
  <c r="BD584" i="2"/>
  <c r="BD585" i="2"/>
  <c r="BD586" i="2"/>
  <c r="BD587" i="2"/>
  <c r="BD588" i="2"/>
  <c r="BD589" i="2"/>
  <c r="BD590" i="2"/>
  <c r="BD591" i="2"/>
  <c r="BD592" i="2"/>
  <c r="BD593" i="2"/>
  <c r="BD594" i="2"/>
  <c r="BD595" i="2"/>
  <c r="BD596" i="2"/>
  <c r="BD597" i="2"/>
  <c r="BD598" i="2"/>
  <c r="BD599" i="2"/>
  <c r="BD600" i="2"/>
  <c r="BD601" i="2"/>
  <c r="BD602" i="2"/>
  <c r="BD603" i="2"/>
  <c r="BD604" i="2"/>
  <c r="BD605" i="2"/>
  <c r="BD606" i="2"/>
  <c r="BD607" i="2"/>
  <c r="BD608" i="2"/>
  <c r="BD609" i="2"/>
  <c r="BD610" i="2"/>
  <c r="BD611" i="2"/>
  <c r="BD612" i="2"/>
  <c r="BD613" i="2"/>
  <c r="BD614" i="2"/>
  <c r="BD615" i="2"/>
  <c r="BD616" i="2"/>
  <c r="BD617" i="2"/>
  <c r="BD618" i="2"/>
  <c r="BD619" i="2"/>
  <c r="BD620" i="2"/>
  <c r="BD621" i="2"/>
  <c r="BD622" i="2"/>
  <c r="BD623" i="2"/>
  <c r="BD624" i="2"/>
  <c r="BD625" i="2"/>
  <c r="BD626" i="2"/>
  <c r="BD627" i="2"/>
  <c r="BD628" i="2"/>
  <c r="BD629" i="2"/>
  <c r="BD630" i="2"/>
  <c r="BD631" i="2"/>
  <c r="BD632" i="2"/>
  <c r="BD633" i="2"/>
  <c r="BD634" i="2"/>
  <c r="BD635" i="2"/>
  <c r="BD636" i="2"/>
  <c r="BD637" i="2"/>
  <c r="BD638" i="2"/>
  <c r="BD639" i="2"/>
  <c r="BD640" i="2"/>
  <c r="BD641" i="2"/>
  <c r="BD642" i="2"/>
  <c r="BD643" i="2"/>
  <c r="BD644" i="2"/>
  <c r="BD645" i="2"/>
  <c r="BD646" i="2"/>
  <c r="BD647" i="2"/>
  <c r="BD648" i="2"/>
  <c r="BD649" i="2"/>
  <c r="BD650" i="2"/>
  <c r="BD651" i="2"/>
  <c r="BD652" i="2"/>
  <c r="BD653" i="2"/>
  <c r="BD654" i="2"/>
  <c r="BD655" i="2"/>
  <c r="BD656" i="2"/>
  <c r="BD657" i="2"/>
  <c r="BD658" i="2"/>
  <c r="BD659" i="2"/>
  <c r="BD660" i="2"/>
  <c r="BD661" i="2"/>
  <c r="BD662" i="2"/>
  <c r="BD663" i="2"/>
  <c r="BD664" i="2"/>
  <c r="BD665" i="2"/>
  <c r="BD666" i="2"/>
  <c r="BD667" i="2"/>
  <c r="BD668" i="2"/>
  <c r="BD669" i="2"/>
  <c r="BD670" i="2"/>
  <c r="BD671" i="2"/>
  <c r="BD672" i="2"/>
  <c r="BD673" i="2"/>
  <c r="BD674" i="2"/>
  <c r="BD675" i="2"/>
  <c r="BD676" i="2"/>
  <c r="BD677" i="2"/>
  <c r="BD678" i="2"/>
  <c r="BD679" i="2"/>
  <c r="BD680" i="2"/>
  <c r="BD681" i="2"/>
  <c r="BD682" i="2"/>
  <c r="BD683" i="2"/>
  <c r="BD684" i="2"/>
  <c r="BD685" i="2"/>
  <c r="BD686" i="2"/>
  <c r="BD687" i="2"/>
  <c r="BD688" i="2"/>
  <c r="BD689" i="2"/>
  <c r="BD690" i="2"/>
  <c r="BD691" i="2"/>
  <c r="BD692" i="2"/>
  <c r="BD693" i="2"/>
  <c r="BD694" i="2"/>
  <c r="BD695" i="2"/>
  <c r="BD696" i="2"/>
  <c r="BD697" i="2"/>
  <c r="BD698" i="2"/>
  <c r="BD699" i="2"/>
  <c r="BD700" i="2"/>
  <c r="BD701" i="2"/>
  <c r="BD702" i="2"/>
  <c r="BD703" i="2"/>
  <c r="BD704" i="2"/>
  <c r="BD705" i="2"/>
  <c r="BD706" i="2"/>
  <c r="BD707" i="2"/>
  <c r="BD708" i="2"/>
  <c r="BD709" i="2"/>
  <c r="BD710" i="2"/>
  <c r="BD711" i="2"/>
  <c r="BD712" i="2"/>
  <c r="BD713" i="2"/>
  <c r="BD714" i="2"/>
  <c r="BD715" i="2"/>
  <c r="BD716" i="2"/>
  <c r="BD717" i="2"/>
  <c r="BD718" i="2"/>
  <c r="BD719" i="2"/>
  <c r="BD720" i="2"/>
  <c r="BD721" i="2"/>
  <c r="BD722" i="2"/>
  <c r="BD723" i="2"/>
  <c r="BD724" i="2"/>
  <c r="BD725" i="2"/>
  <c r="BD726" i="2"/>
  <c r="BD727" i="2"/>
  <c r="BD728" i="2"/>
  <c r="BD729" i="2"/>
  <c r="BD730" i="2"/>
  <c r="BD731" i="2"/>
  <c r="BD732" i="2"/>
  <c r="BD733" i="2"/>
  <c r="BD734" i="2"/>
  <c r="BD735" i="2"/>
  <c r="BD736" i="2"/>
  <c r="BD737" i="2"/>
  <c r="BD738" i="2"/>
  <c r="BD739" i="2"/>
  <c r="BD740" i="2"/>
  <c r="BD741" i="2"/>
  <c r="BD742" i="2"/>
  <c r="BD743" i="2"/>
  <c r="BD744" i="2"/>
  <c r="BD745" i="2"/>
  <c r="BD746" i="2"/>
  <c r="BD747" i="2"/>
  <c r="BD748" i="2"/>
  <c r="BD749" i="2"/>
  <c r="BD750" i="2"/>
  <c r="BD751" i="2"/>
  <c r="BD752" i="2"/>
  <c r="BD753" i="2"/>
  <c r="BD754" i="2"/>
  <c r="BD755" i="2"/>
  <c r="BD756" i="2"/>
  <c r="BD757" i="2"/>
  <c r="BD758" i="2"/>
  <c r="BD759" i="2"/>
  <c r="BD760" i="2"/>
  <c r="BD761" i="2"/>
  <c r="BD762" i="2"/>
  <c r="BD763" i="2"/>
  <c r="BD764" i="2"/>
  <c r="BD765" i="2"/>
  <c r="BD766" i="2"/>
  <c r="BD767" i="2"/>
  <c r="BD768" i="2"/>
  <c r="BD769" i="2"/>
  <c r="BD770" i="2"/>
  <c r="BD771" i="2"/>
  <c r="BD772" i="2"/>
  <c r="BD773" i="2"/>
  <c r="BD774" i="2"/>
  <c r="BD775" i="2"/>
  <c r="BD776" i="2"/>
  <c r="BD777" i="2"/>
  <c r="BD778" i="2"/>
  <c r="BD779" i="2"/>
  <c r="BD780" i="2"/>
  <c r="BD781" i="2"/>
  <c r="BD782" i="2"/>
  <c r="BD783" i="2"/>
  <c r="BD784" i="2"/>
  <c r="BD785" i="2"/>
  <c r="BD786" i="2"/>
  <c r="BD787" i="2"/>
  <c r="BD788" i="2"/>
  <c r="BD789" i="2"/>
  <c r="BD790" i="2"/>
  <c r="BD791" i="2"/>
  <c r="BD792" i="2"/>
  <c r="BD793" i="2"/>
  <c r="BD794" i="2"/>
  <c r="BD795" i="2"/>
  <c r="BD796" i="2"/>
  <c r="BD797" i="2"/>
  <c r="BD798" i="2"/>
  <c r="BD799" i="2"/>
  <c r="BD800" i="2"/>
  <c r="BD801" i="2"/>
  <c r="BD802" i="2"/>
  <c r="BD803" i="2"/>
  <c r="BD804" i="2"/>
  <c r="BD805" i="2"/>
  <c r="BD806" i="2"/>
  <c r="BD807" i="2"/>
  <c r="BD808" i="2"/>
  <c r="BD809" i="2"/>
  <c r="BD810" i="2"/>
  <c r="BD811" i="2"/>
  <c r="BD812" i="2"/>
  <c r="BD813" i="2"/>
  <c r="BD814" i="2"/>
  <c r="BD815" i="2"/>
  <c r="BD816" i="2"/>
  <c r="BD817" i="2"/>
  <c r="BD818" i="2"/>
  <c r="BD819" i="2"/>
  <c r="BD820" i="2"/>
  <c r="BD821" i="2"/>
  <c r="BD822" i="2"/>
  <c r="BD823" i="2"/>
  <c r="BD824" i="2"/>
  <c r="BD825" i="2"/>
  <c r="BD826" i="2"/>
  <c r="BD827" i="2"/>
  <c r="BD828" i="2"/>
  <c r="BD829" i="2"/>
  <c r="BD830" i="2"/>
  <c r="BD831" i="2"/>
  <c r="BD832" i="2"/>
  <c r="BD833" i="2"/>
  <c r="BD834" i="2"/>
  <c r="BD835" i="2"/>
  <c r="BD836" i="2"/>
  <c r="BD837" i="2"/>
  <c r="BD838" i="2"/>
  <c r="BD839" i="2"/>
  <c r="BD840" i="2"/>
  <c r="BD841" i="2"/>
  <c r="BD842" i="2"/>
  <c r="BD843" i="2"/>
  <c r="BD844" i="2"/>
  <c r="BD845" i="2"/>
  <c r="BD846" i="2"/>
  <c r="BD847" i="2"/>
  <c r="BD848" i="2"/>
  <c r="BD849" i="2"/>
  <c r="BD850" i="2"/>
  <c r="BD851" i="2"/>
  <c r="BD852" i="2"/>
  <c r="BD853" i="2"/>
  <c r="BD854" i="2"/>
  <c r="BD855" i="2"/>
  <c r="BD856" i="2"/>
  <c r="BD857" i="2"/>
  <c r="BD858" i="2"/>
  <c r="BD859" i="2"/>
  <c r="BD860" i="2"/>
  <c r="BD861" i="2"/>
  <c r="BD862" i="2"/>
  <c r="BD863" i="2"/>
  <c r="BD864" i="2"/>
  <c r="BD865" i="2"/>
  <c r="BD866" i="2"/>
  <c r="BD867" i="2"/>
  <c r="BD868" i="2"/>
  <c r="BD869" i="2"/>
  <c r="BD870" i="2"/>
  <c r="BD871" i="2"/>
  <c r="BD872" i="2"/>
  <c r="BD873" i="2"/>
  <c r="BD874" i="2"/>
  <c r="BD875" i="2"/>
  <c r="BD876" i="2"/>
  <c r="BD877" i="2"/>
  <c r="BD878" i="2"/>
  <c r="BD879" i="2"/>
  <c r="BD880" i="2"/>
  <c r="BD881" i="2"/>
  <c r="BD882" i="2"/>
  <c r="BD883" i="2"/>
  <c r="BD884" i="2"/>
  <c r="BD885" i="2"/>
  <c r="BD886" i="2"/>
  <c r="BD887" i="2"/>
  <c r="BD888" i="2"/>
  <c r="BD889" i="2"/>
  <c r="BD890" i="2"/>
  <c r="BD891" i="2"/>
  <c r="BD892" i="2"/>
  <c r="BD893" i="2"/>
  <c r="BD894" i="2"/>
  <c r="BD895" i="2"/>
  <c r="BD896" i="2"/>
  <c r="BD897" i="2"/>
  <c r="BD898" i="2"/>
  <c r="BD899" i="2"/>
  <c r="BD900" i="2"/>
  <c r="BD901" i="2"/>
  <c r="BD902" i="2"/>
  <c r="BD903" i="2"/>
  <c r="BD904" i="2"/>
  <c r="BD905" i="2"/>
  <c r="BD906" i="2"/>
  <c r="BD907" i="2"/>
  <c r="BD908" i="2"/>
  <c r="BD909" i="2"/>
  <c r="BD910" i="2"/>
  <c r="BD911" i="2"/>
  <c r="BD912" i="2"/>
  <c r="BD913" i="2"/>
  <c r="BD914" i="2"/>
  <c r="BD915" i="2"/>
  <c r="BD916" i="2"/>
  <c r="BD917" i="2"/>
  <c r="BD918" i="2"/>
  <c r="BD919" i="2"/>
  <c r="BD920" i="2"/>
  <c r="BD921" i="2"/>
  <c r="BD922" i="2"/>
  <c r="BD923" i="2"/>
  <c r="BD924" i="2"/>
  <c r="BD925" i="2"/>
  <c r="BD926" i="2"/>
  <c r="BD927" i="2"/>
  <c r="BD928" i="2"/>
  <c r="BD929" i="2"/>
  <c r="BD930" i="2"/>
  <c r="BD931" i="2"/>
  <c r="BD932" i="2"/>
  <c r="BD933" i="2"/>
  <c r="BD934" i="2"/>
  <c r="BD935" i="2"/>
  <c r="BD936" i="2"/>
  <c r="BD937" i="2"/>
  <c r="BD938" i="2"/>
  <c r="BD939" i="2"/>
  <c r="BD940" i="2"/>
  <c r="BD941" i="2"/>
  <c r="BD942" i="2"/>
  <c r="BD943" i="2"/>
  <c r="BD944" i="2"/>
  <c r="BD945" i="2"/>
  <c r="BD946" i="2"/>
  <c r="BD947" i="2"/>
  <c r="BD948" i="2"/>
  <c r="BD949" i="2"/>
  <c r="BD950" i="2"/>
  <c r="BD951" i="2"/>
  <c r="BD952" i="2"/>
  <c r="BD953" i="2"/>
  <c r="BD954" i="2"/>
  <c r="BD955" i="2"/>
  <c r="BD956" i="2"/>
  <c r="BD957" i="2"/>
  <c r="BD958" i="2"/>
  <c r="BD959" i="2"/>
  <c r="BD960" i="2"/>
  <c r="BD961" i="2"/>
  <c r="BD962" i="2"/>
  <c r="BD963" i="2"/>
  <c r="BD964" i="2"/>
  <c r="BD965" i="2"/>
  <c r="BD966" i="2"/>
  <c r="BD967" i="2"/>
  <c r="BD968" i="2"/>
  <c r="BD969" i="2"/>
  <c r="BD970" i="2"/>
  <c r="BD971" i="2"/>
  <c r="BD972" i="2"/>
  <c r="BD973" i="2"/>
  <c r="BD974" i="2"/>
  <c r="BD975" i="2"/>
  <c r="BD976" i="2"/>
  <c r="BD977" i="2"/>
  <c r="BD978" i="2"/>
  <c r="BD979" i="2"/>
  <c r="BD980" i="2"/>
  <c r="BD981" i="2"/>
  <c r="BD982" i="2"/>
  <c r="BD983" i="2"/>
  <c r="BD984" i="2"/>
  <c r="BD985" i="2"/>
  <c r="BD986" i="2"/>
  <c r="BD987" i="2"/>
  <c r="BD988" i="2"/>
  <c r="BD989" i="2"/>
  <c r="BD990" i="2"/>
  <c r="BD991" i="2"/>
  <c r="BD992" i="2"/>
  <c r="BD993" i="2"/>
  <c r="BD994" i="2"/>
  <c r="BD995" i="2"/>
  <c r="BD996" i="2"/>
  <c r="BD997" i="2"/>
  <c r="BD998" i="2"/>
  <c r="BD999" i="2"/>
  <c r="BD1000" i="2"/>
  <c r="BD1001" i="2"/>
  <c r="BD1002" i="2"/>
  <c r="BD1003" i="2"/>
  <c r="BD1004" i="2"/>
  <c r="BD1005" i="2"/>
  <c r="BD1006" i="2"/>
  <c r="BD1007" i="2"/>
  <c r="BD1008" i="2"/>
  <c r="BD1009" i="2"/>
  <c r="BD1010" i="2"/>
  <c r="BD1011" i="2"/>
  <c r="BD1012" i="2"/>
  <c r="BD1013" i="2"/>
  <c r="BD1014" i="2"/>
  <c r="BD1015" i="2"/>
  <c r="BD1016" i="2"/>
  <c r="BD1017" i="2"/>
  <c r="BD1018" i="2"/>
  <c r="BD1019" i="2"/>
  <c r="BD1020" i="2"/>
  <c r="BD1021" i="2"/>
  <c r="BD1022" i="2"/>
  <c r="BD1023" i="2"/>
  <c r="BD1024" i="2"/>
  <c r="BD1025" i="2"/>
  <c r="BD1026" i="2"/>
  <c r="BD1027" i="2"/>
  <c r="BD1028" i="2"/>
  <c r="BD1029" i="2"/>
  <c r="BD1030" i="2"/>
  <c r="BD1031" i="2"/>
  <c r="BD1032" i="2"/>
  <c r="BD1033" i="2"/>
  <c r="BD1034" i="2"/>
  <c r="BD1035" i="2"/>
  <c r="BD1036" i="2"/>
  <c r="BD1037" i="2"/>
  <c r="BD1038" i="2"/>
  <c r="BD1039" i="2"/>
  <c r="BD1040" i="2"/>
  <c r="BD1041" i="2"/>
  <c r="BD1042" i="2"/>
  <c r="BD1043" i="2"/>
  <c r="BD1044" i="2"/>
  <c r="BD1045" i="2"/>
  <c r="BD1046" i="2"/>
  <c r="BD1047" i="2"/>
  <c r="BD1048" i="2"/>
  <c r="BD1049" i="2"/>
  <c r="BD1050" i="2"/>
  <c r="BD1051" i="2"/>
  <c r="BD1052" i="2"/>
  <c r="BD1053" i="2"/>
  <c r="BD1054" i="2"/>
  <c r="BD1055" i="2"/>
  <c r="BD1056" i="2"/>
  <c r="BD1057" i="2"/>
  <c r="BD1058" i="2"/>
  <c r="BD1059" i="2"/>
  <c r="BD1060" i="2"/>
  <c r="BD1061" i="2"/>
  <c r="BD1062" i="2"/>
  <c r="BD1063" i="2"/>
  <c r="BD1064" i="2"/>
  <c r="BD1065" i="2"/>
  <c r="BD1066" i="2"/>
  <c r="BD1067" i="2"/>
  <c r="BD1068" i="2"/>
  <c r="BD1069" i="2"/>
  <c r="BD1070" i="2"/>
  <c r="BD1071" i="2"/>
  <c r="BD1072" i="2"/>
  <c r="BD1073" i="2"/>
  <c r="BD1074" i="2"/>
  <c r="BD1075" i="2"/>
  <c r="BD1076" i="2"/>
  <c r="BD1077" i="2"/>
  <c r="BD1078" i="2"/>
  <c r="BD1079" i="2"/>
  <c r="BD1080" i="2"/>
  <c r="BD1081" i="2"/>
  <c r="BD1082" i="2"/>
  <c r="BD1083" i="2"/>
  <c r="BD1084" i="2"/>
  <c r="BD1085" i="2"/>
  <c r="BD1086" i="2"/>
  <c r="BD1087" i="2"/>
  <c r="BD1088" i="2"/>
  <c r="BD1089" i="2"/>
  <c r="BD1090" i="2"/>
  <c r="BD1091" i="2"/>
  <c r="BD1092" i="2"/>
  <c r="BD1093" i="2"/>
  <c r="BD1094" i="2"/>
  <c r="BD1095" i="2"/>
  <c r="BD1096" i="2"/>
  <c r="BD1097" i="2"/>
  <c r="BD1098" i="2"/>
  <c r="BD1099" i="2"/>
  <c r="BD1100" i="2"/>
  <c r="BD1101" i="2"/>
  <c r="BD1102" i="2"/>
  <c r="BD1103" i="2"/>
  <c r="BD1104" i="2"/>
  <c r="BD1105" i="2"/>
  <c r="BD1106" i="2"/>
  <c r="BD1107" i="2"/>
  <c r="BD1108" i="2"/>
  <c r="BD1109" i="2"/>
  <c r="BD1110" i="2"/>
  <c r="BD1111" i="2"/>
  <c r="BD1112" i="2"/>
  <c r="BD1113" i="2"/>
  <c r="BD1114" i="2"/>
  <c r="BD1115" i="2"/>
  <c r="BD1116" i="2"/>
  <c r="BD1117" i="2"/>
  <c r="BD1118" i="2"/>
  <c r="BD1119" i="2"/>
  <c r="BD1120" i="2"/>
  <c r="BD1121" i="2"/>
  <c r="BD1122" i="2"/>
  <c r="BD1123" i="2"/>
  <c r="BD1124" i="2"/>
  <c r="BD1125" i="2"/>
  <c r="BD1126" i="2"/>
  <c r="BD1127" i="2"/>
  <c r="BD1128" i="2"/>
  <c r="BD1129" i="2"/>
  <c r="BD1130" i="2"/>
  <c r="BD1131" i="2"/>
  <c r="BD1132" i="2"/>
  <c r="BD1133" i="2"/>
  <c r="BD1134" i="2"/>
  <c r="BD1135" i="2"/>
  <c r="BD1136" i="2"/>
  <c r="BD1137" i="2"/>
  <c r="BD1138" i="2"/>
  <c r="BD1139" i="2"/>
  <c r="BD1140" i="2"/>
  <c r="BD1141" i="2"/>
  <c r="BD1142" i="2"/>
  <c r="BD1143" i="2"/>
  <c r="BD1144" i="2"/>
  <c r="BD1145" i="2"/>
  <c r="BD1146" i="2"/>
  <c r="BD1147" i="2"/>
  <c r="BD1148" i="2"/>
  <c r="BD1149" i="2"/>
  <c r="BD1150" i="2"/>
  <c r="BD1151" i="2"/>
  <c r="BD1152" i="2"/>
  <c r="BD1153" i="2"/>
  <c r="BD1154" i="2"/>
  <c r="BD1155" i="2"/>
  <c r="BD1156" i="2"/>
  <c r="BD1157" i="2"/>
  <c r="BD1158" i="2"/>
  <c r="BD1159" i="2"/>
  <c r="BD1160" i="2"/>
  <c r="BD1161" i="2"/>
  <c r="BD1162" i="2"/>
  <c r="BD1163" i="2"/>
  <c r="BD1164" i="2"/>
  <c r="BD1165" i="2"/>
  <c r="BD1166" i="2"/>
  <c r="BD1167" i="2"/>
  <c r="BD1168" i="2"/>
  <c r="BD1169" i="2"/>
  <c r="BD1170" i="2"/>
  <c r="BD1171" i="2"/>
  <c r="BD1172" i="2"/>
  <c r="BD1173" i="2"/>
  <c r="BD1174" i="2"/>
  <c r="BD1175" i="2"/>
  <c r="BD1176" i="2"/>
  <c r="BD1177" i="2"/>
  <c r="BD1178" i="2"/>
  <c r="BD1179" i="2"/>
  <c r="BD1180" i="2"/>
  <c r="BD1181" i="2"/>
  <c r="BD1182" i="2"/>
  <c r="BD1183" i="2"/>
  <c r="BD1184" i="2"/>
  <c r="BD1185" i="2"/>
  <c r="BD1186" i="2"/>
  <c r="BD1187" i="2"/>
  <c r="BD1188" i="2"/>
  <c r="BD1189" i="2"/>
  <c r="BD1190" i="2"/>
  <c r="BD1191" i="2"/>
  <c r="BD1192" i="2"/>
  <c r="BD1193" i="2"/>
  <c r="BD1194" i="2"/>
  <c r="BD1195" i="2"/>
  <c r="BD1196" i="2"/>
  <c r="BD1197" i="2"/>
  <c r="BD1198" i="2"/>
  <c r="BD1199" i="2"/>
  <c r="BD1200" i="2"/>
  <c r="BD1201" i="2"/>
  <c r="BD1202" i="2"/>
  <c r="BD1203" i="2"/>
  <c r="BD1204" i="2"/>
  <c r="BD1205" i="2"/>
  <c r="BD1206" i="2"/>
  <c r="BD1207" i="2"/>
  <c r="BD1208" i="2"/>
  <c r="BD1209" i="2"/>
  <c r="BD1210" i="2"/>
  <c r="BD1211" i="2"/>
  <c r="BD1212" i="2"/>
  <c r="BD1213" i="2"/>
  <c r="BD1214" i="2"/>
  <c r="BD1215" i="2"/>
  <c r="BD1216" i="2"/>
  <c r="BD1217" i="2"/>
  <c r="BD1218" i="2"/>
  <c r="BD1219" i="2"/>
  <c r="BD1220" i="2"/>
  <c r="BD1221" i="2"/>
  <c r="BD1222" i="2"/>
  <c r="BD1223" i="2"/>
  <c r="BD1224" i="2"/>
  <c r="BD1225" i="2"/>
  <c r="BD1226" i="2"/>
  <c r="BD1227" i="2"/>
  <c r="BD1228" i="2"/>
  <c r="BD1229" i="2"/>
  <c r="BD1230" i="2"/>
  <c r="BD1231" i="2"/>
  <c r="BD1232" i="2"/>
  <c r="BD1233" i="2"/>
  <c r="BD1234" i="2"/>
  <c r="BD1235" i="2"/>
  <c r="BD1236" i="2"/>
  <c r="BD1237" i="2"/>
  <c r="BD1238" i="2"/>
  <c r="BD1239" i="2"/>
  <c r="BD1240" i="2"/>
  <c r="BD1241" i="2"/>
  <c r="BD1242" i="2"/>
  <c r="BD1243" i="2"/>
  <c r="BD1244" i="2"/>
  <c r="BD1245" i="2"/>
  <c r="BD1246" i="2"/>
  <c r="BD1247" i="2"/>
  <c r="BD1248" i="2"/>
  <c r="BD1249" i="2"/>
  <c r="BD1250" i="2"/>
  <c r="BD1251" i="2"/>
  <c r="BD1252" i="2"/>
  <c r="BD1253" i="2"/>
  <c r="BD1254" i="2"/>
  <c r="BD1255" i="2"/>
  <c r="BD1256" i="2"/>
  <c r="BD1257" i="2"/>
  <c r="BD1258" i="2"/>
  <c r="BD1259" i="2"/>
  <c r="BD1260" i="2"/>
  <c r="BD1261" i="2"/>
  <c r="BD1262" i="2"/>
  <c r="BD1263" i="2"/>
  <c r="BD1264" i="2"/>
  <c r="BD1265" i="2"/>
  <c r="BD1266" i="2"/>
  <c r="BD1267" i="2"/>
  <c r="BD1268" i="2"/>
  <c r="BD1269" i="2"/>
  <c r="BD1270" i="2"/>
  <c r="BD1271" i="2"/>
  <c r="BD1272" i="2"/>
  <c r="BD1273" i="2"/>
  <c r="BD1274" i="2"/>
  <c r="BD1275" i="2"/>
  <c r="BD1276" i="2"/>
  <c r="BD1277" i="2"/>
  <c r="BD1278" i="2"/>
  <c r="BD1279" i="2"/>
  <c r="BD1280" i="2"/>
  <c r="BD1281" i="2"/>
  <c r="BD1282" i="2"/>
  <c r="BD1283" i="2"/>
  <c r="BD1284" i="2"/>
  <c r="BD1285" i="2"/>
  <c r="BD1286" i="2"/>
  <c r="BD1287" i="2"/>
  <c r="BD1288" i="2"/>
  <c r="BD1289" i="2"/>
  <c r="BD1290" i="2"/>
  <c r="BD1291" i="2"/>
  <c r="BD1292" i="2"/>
  <c r="BD1293" i="2"/>
  <c r="BD1294" i="2"/>
  <c r="BD1295" i="2"/>
  <c r="BD1296" i="2"/>
  <c r="BD1297" i="2"/>
  <c r="BD1298" i="2"/>
  <c r="BD1299" i="2"/>
  <c r="BD1300" i="2"/>
  <c r="BD1301" i="2"/>
  <c r="BD1302" i="2"/>
  <c r="BD1303" i="2"/>
  <c r="BD1304" i="2"/>
  <c r="BD1305" i="2"/>
  <c r="BD1306" i="2"/>
  <c r="BD1307" i="2"/>
  <c r="BD1308" i="2"/>
  <c r="BD1309" i="2"/>
  <c r="BD1310" i="2"/>
  <c r="BD1311" i="2"/>
  <c r="BD1312" i="2"/>
  <c r="BD1313" i="2"/>
  <c r="BD1314" i="2"/>
  <c r="BD1315" i="2"/>
  <c r="BD1316" i="2"/>
  <c r="BD1317" i="2"/>
  <c r="BD1318" i="2"/>
  <c r="BD1319" i="2"/>
  <c r="BD1320" i="2"/>
  <c r="BD1321" i="2"/>
  <c r="BD1322" i="2"/>
  <c r="BD1323" i="2"/>
  <c r="BD1324" i="2"/>
  <c r="BD1325" i="2"/>
  <c r="BD1326" i="2"/>
  <c r="BD1327" i="2"/>
  <c r="BD1328" i="2"/>
  <c r="BD1329" i="2"/>
  <c r="BD1330" i="2"/>
  <c r="BD1331" i="2"/>
  <c r="BD1332" i="2"/>
  <c r="BD1333" i="2"/>
  <c r="BD1334" i="2"/>
  <c r="BD1335" i="2"/>
  <c r="BD1336" i="2"/>
  <c r="BD1337" i="2"/>
  <c r="BD1338" i="2"/>
  <c r="BD1339" i="2"/>
  <c r="BD1340" i="2"/>
  <c r="BD1341" i="2"/>
  <c r="BD1342" i="2"/>
  <c r="BD1343" i="2"/>
  <c r="BD1344" i="2"/>
  <c r="BD1345" i="2"/>
  <c r="BD1346" i="2"/>
  <c r="BD1347" i="2"/>
  <c r="BD1348" i="2"/>
  <c r="BD1349" i="2"/>
  <c r="BD1350" i="2"/>
  <c r="BD1351" i="2"/>
  <c r="BD1352" i="2"/>
  <c r="BD1353" i="2"/>
  <c r="BD1354" i="2"/>
  <c r="BD1355" i="2"/>
  <c r="BD1356" i="2"/>
  <c r="BD1357" i="2"/>
  <c r="BD1358" i="2"/>
  <c r="BD1359" i="2"/>
  <c r="BD1360" i="2"/>
  <c r="BD1361" i="2"/>
  <c r="BD1362" i="2"/>
  <c r="BD1363" i="2"/>
  <c r="BD1364" i="2"/>
  <c r="BD1365" i="2"/>
  <c r="BD1366" i="2"/>
  <c r="BD1367" i="2"/>
  <c r="BD1368" i="2"/>
  <c r="BD1369" i="2"/>
  <c r="BD1370" i="2"/>
  <c r="BD1371" i="2"/>
  <c r="BD1372" i="2"/>
  <c r="BD1373" i="2"/>
  <c r="BD1374" i="2"/>
  <c r="BD1375" i="2"/>
  <c r="BD1376" i="2"/>
  <c r="BD1377" i="2"/>
  <c r="BD1378" i="2"/>
  <c r="BD1379" i="2"/>
  <c r="BD1380" i="2"/>
  <c r="BD1381" i="2"/>
  <c r="BD1382" i="2"/>
  <c r="BD1383" i="2"/>
  <c r="BD1384" i="2"/>
  <c r="BD1385" i="2"/>
  <c r="BD1386" i="2"/>
  <c r="BD1387" i="2"/>
  <c r="BD1388" i="2"/>
  <c r="BD1389" i="2"/>
  <c r="BD1390" i="2"/>
  <c r="BD1391" i="2"/>
  <c r="BD1392" i="2"/>
  <c r="BD1393" i="2"/>
  <c r="BD1394" i="2"/>
  <c r="BD1395" i="2"/>
  <c r="BD1396" i="2"/>
  <c r="BD1397" i="2"/>
  <c r="BD1398" i="2"/>
  <c r="BD1399" i="2"/>
  <c r="BD1400" i="2"/>
  <c r="BD1401" i="2"/>
  <c r="BD1402" i="2"/>
  <c r="BD1403" i="2"/>
  <c r="BD1404" i="2"/>
  <c r="BD1405" i="2"/>
  <c r="BD1406" i="2"/>
  <c r="BD1407" i="2"/>
  <c r="BD1408" i="2"/>
  <c r="BD1409" i="2"/>
  <c r="BD1410" i="2"/>
  <c r="BD1411" i="2"/>
  <c r="BD1412" i="2"/>
  <c r="BD1413" i="2"/>
  <c r="BD1414" i="2"/>
  <c r="BD1415" i="2"/>
  <c r="BD1416" i="2"/>
  <c r="BD1417" i="2"/>
  <c r="BD1418" i="2"/>
  <c r="BD1419" i="2"/>
  <c r="BD1420" i="2"/>
  <c r="BD1421" i="2"/>
  <c r="BD1422" i="2"/>
  <c r="BD1423" i="2"/>
  <c r="BD1424" i="2"/>
  <c r="BD1425" i="2"/>
  <c r="BD1426" i="2"/>
  <c r="BD1427" i="2"/>
  <c r="BD1428" i="2"/>
  <c r="BD1429" i="2"/>
  <c r="BD1430" i="2"/>
  <c r="BD1431" i="2"/>
  <c r="BD1432" i="2"/>
  <c r="BD1433" i="2"/>
  <c r="BD1434" i="2"/>
  <c r="BD1435" i="2"/>
  <c r="BD1436" i="2"/>
  <c r="BD1437" i="2"/>
  <c r="BD1438" i="2"/>
  <c r="BD1439" i="2"/>
  <c r="BD1440" i="2"/>
  <c r="BD1441" i="2"/>
  <c r="BD1442" i="2"/>
  <c r="BD1443" i="2"/>
  <c r="BD1444" i="2"/>
  <c r="BD1445" i="2"/>
  <c r="BD1446" i="2"/>
  <c r="BD1447" i="2"/>
  <c r="BD1448" i="2"/>
  <c r="BD1449" i="2"/>
  <c r="BD1450" i="2"/>
  <c r="BD1451" i="2"/>
  <c r="BD1452" i="2"/>
  <c r="BD1453" i="2"/>
  <c r="BD1454" i="2"/>
  <c r="BD1455" i="2"/>
  <c r="BD1456" i="2"/>
  <c r="BD1457" i="2"/>
  <c r="BD1458" i="2"/>
  <c r="BD1459" i="2"/>
  <c r="BD1460" i="2"/>
  <c r="BD1461" i="2"/>
  <c r="BD1462" i="2"/>
  <c r="BD1463" i="2"/>
  <c r="BD1464" i="2"/>
  <c r="BD1465" i="2"/>
  <c r="BD1466" i="2"/>
  <c r="BD1467" i="2"/>
  <c r="BD1468" i="2"/>
  <c r="BD1469" i="2"/>
  <c r="BD1470" i="2"/>
  <c r="BD1471" i="2"/>
  <c r="BD1472" i="2"/>
  <c r="BD1473" i="2"/>
  <c r="BD1474" i="2"/>
  <c r="BD1475" i="2"/>
  <c r="BD1476" i="2"/>
  <c r="BD1477" i="2"/>
  <c r="BD1478" i="2"/>
  <c r="BD1479" i="2"/>
  <c r="BD1480" i="2"/>
  <c r="BD1481" i="2"/>
  <c r="BD1482" i="2"/>
  <c r="BD1483" i="2"/>
  <c r="BD1484" i="2"/>
  <c r="BD1485" i="2"/>
  <c r="BD1486" i="2"/>
  <c r="BD1487" i="2"/>
  <c r="BD1488" i="2"/>
  <c r="BD1489" i="2"/>
  <c r="BD1490" i="2"/>
  <c r="BD1491" i="2"/>
  <c r="BD1492" i="2"/>
  <c r="BD1493" i="2"/>
  <c r="BD1494" i="2"/>
  <c r="BD1495" i="2"/>
  <c r="BD1496" i="2"/>
  <c r="BD1497" i="2"/>
  <c r="BD1498" i="2"/>
  <c r="BD1499" i="2"/>
  <c r="BD1500" i="2"/>
  <c r="BD1501" i="2"/>
  <c r="BD1502" i="2"/>
  <c r="BD1503" i="2"/>
  <c r="BD1504" i="2"/>
  <c r="BD1505" i="2"/>
  <c r="BD1506" i="2"/>
  <c r="BD1507" i="2"/>
  <c r="BD1508" i="2"/>
  <c r="BD1509" i="2"/>
  <c r="BD1510" i="2"/>
  <c r="BD1511" i="2"/>
  <c r="BD1512" i="2"/>
  <c r="BD1513" i="2"/>
  <c r="BD1514" i="2"/>
  <c r="BD1515" i="2"/>
  <c r="BD1516" i="2"/>
  <c r="BD1517" i="2"/>
  <c r="BD1518" i="2"/>
  <c r="BD1519" i="2"/>
  <c r="BD1520" i="2"/>
  <c r="BD1521" i="2"/>
  <c r="BD1522" i="2"/>
  <c r="BD1523" i="2"/>
  <c r="BD1524" i="2"/>
  <c r="BD1525" i="2"/>
  <c r="BD1526" i="2"/>
  <c r="BD1527" i="2"/>
  <c r="BD1528" i="2"/>
  <c r="BD1529" i="2"/>
  <c r="BD1530" i="2"/>
  <c r="BD1531" i="2"/>
  <c r="BD1532" i="2"/>
  <c r="BD1533" i="2"/>
  <c r="BD1534" i="2"/>
  <c r="BD1535" i="2"/>
  <c r="BD1536" i="2"/>
  <c r="BD1537" i="2"/>
  <c r="BD1538" i="2"/>
  <c r="BD1539" i="2"/>
  <c r="BD1540" i="2"/>
  <c r="BD1541" i="2"/>
  <c r="BD1542" i="2"/>
  <c r="BD1543" i="2"/>
  <c r="BD1544" i="2"/>
  <c r="BD1545" i="2"/>
  <c r="BD1546" i="2"/>
  <c r="BD1547" i="2"/>
  <c r="BD1548" i="2"/>
  <c r="BD1549" i="2"/>
  <c r="BD1550" i="2"/>
  <c r="BD1551" i="2"/>
  <c r="BD1552" i="2"/>
  <c r="BD1553" i="2"/>
  <c r="BD1554" i="2"/>
  <c r="BD1555" i="2"/>
  <c r="BD1556" i="2"/>
  <c r="BD1557" i="2"/>
  <c r="BD1558" i="2"/>
  <c r="BD1559" i="2"/>
  <c r="BD1560" i="2"/>
  <c r="BD1561" i="2"/>
  <c r="BD1562" i="2"/>
  <c r="BD1563" i="2"/>
  <c r="BD1564" i="2"/>
  <c r="BD1565" i="2"/>
  <c r="BD1566" i="2"/>
  <c r="BD1567" i="2"/>
  <c r="BD1568" i="2"/>
  <c r="BD1569" i="2"/>
  <c r="BD1570" i="2"/>
  <c r="BD1571" i="2"/>
  <c r="BD1572" i="2"/>
  <c r="BD1573" i="2"/>
  <c r="BD1574" i="2"/>
  <c r="BD1575" i="2"/>
  <c r="BD1576" i="2"/>
  <c r="BD1577" i="2"/>
  <c r="BD1578" i="2"/>
  <c r="BD1579" i="2"/>
  <c r="BD1580" i="2"/>
  <c r="BD1581" i="2"/>
  <c r="BD1582" i="2"/>
  <c r="BD1583" i="2"/>
  <c r="BD1584" i="2"/>
  <c r="BD1585" i="2"/>
  <c r="BD1586" i="2"/>
  <c r="BD1587" i="2"/>
  <c r="BD1588" i="2"/>
  <c r="BD1589" i="2"/>
  <c r="BD1590" i="2"/>
  <c r="BD1591" i="2"/>
  <c r="BD1592" i="2"/>
  <c r="BD1593" i="2"/>
  <c r="BD1594" i="2"/>
  <c r="BD1595" i="2"/>
  <c r="BD1596" i="2"/>
  <c r="BD1597" i="2"/>
  <c r="BD1598" i="2"/>
  <c r="BD1599" i="2"/>
  <c r="BD1600" i="2"/>
  <c r="BD1601" i="2"/>
  <c r="BD1602" i="2"/>
  <c r="BD1603" i="2"/>
  <c r="BD1604" i="2"/>
  <c r="BD1605" i="2"/>
  <c r="BD1606" i="2"/>
  <c r="BD1607" i="2"/>
  <c r="BD1608" i="2"/>
  <c r="BD1609" i="2"/>
  <c r="BD1610" i="2"/>
  <c r="BD1611" i="2"/>
  <c r="BD1612" i="2"/>
  <c r="BD1613" i="2"/>
  <c r="BD1614" i="2"/>
  <c r="BD1615" i="2"/>
  <c r="BD1616" i="2"/>
  <c r="BD1617" i="2"/>
  <c r="BD1618" i="2"/>
  <c r="BD1619" i="2"/>
  <c r="BD1620" i="2"/>
  <c r="BD1621" i="2"/>
  <c r="BD1622" i="2"/>
  <c r="BD1623" i="2"/>
  <c r="BD1624" i="2"/>
  <c r="BD1625" i="2"/>
  <c r="BD1626" i="2"/>
  <c r="BD1627" i="2"/>
  <c r="BD1628" i="2"/>
  <c r="BD1629" i="2"/>
  <c r="BD1630" i="2"/>
  <c r="BD1631" i="2"/>
  <c r="BD1632" i="2"/>
  <c r="BD1633" i="2"/>
  <c r="BD1634" i="2"/>
  <c r="BD1635" i="2"/>
  <c r="BD1636" i="2"/>
  <c r="BD1637" i="2"/>
  <c r="BD1638" i="2"/>
  <c r="BD1639" i="2"/>
  <c r="BD1640" i="2"/>
  <c r="BD1641" i="2"/>
  <c r="BD1642" i="2"/>
  <c r="BD1643" i="2"/>
  <c r="BD1644" i="2"/>
  <c r="BD1645" i="2"/>
  <c r="BD1646" i="2"/>
  <c r="BD1647" i="2"/>
  <c r="BD1648" i="2"/>
  <c r="BD1649" i="2"/>
  <c r="BD1650" i="2"/>
  <c r="BD1651" i="2"/>
  <c r="BD1652" i="2"/>
  <c r="BD1653" i="2"/>
  <c r="BD1654" i="2"/>
  <c r="BD1655" i="2"/>
  <c r="BD1656" i="2"/>
  <c r="BD1657" i="2"/>
  <c r="BD1658" i="2"/>
  <c r="BD1659" i="2"/>
  <c r="BD1660" i="2"/>
  <c r="BD1661" i="2"/>
  <c r="BD1662" i="2"/>
  <c r="BD1663" i="2"/>
  <c r="BD1664" i="2"/>
  <c r="BD1665" i="2"/>
  <c r="BD1666" i="2"/>
  <c r="BD1667" i="2"/>
  <c r="BD1668" i="2"/>
  <c r="BD1669" i="2"/>
  <c r="BD1670" i="2"/>
  <c r="BD1671" i="2"/>
  <c r="BD1672" i="2"/>
  <c r="BD1673" i="2"/>
  <c r="BD1674" i="2"/>
  <c r="BD1675" i="2"/>
  <c r="BD1676" i="2"/>
  <c r="BD1677" i="2"/>
  <c r="BD1678" i="2"/>
  <c r="BD1679" i="2"/>
  <c r="BD1680" i="2"/>
  <c r="BD1681" i="2"/>
  <c r="BD1682" i="2"/>
  <c r="BD1683" i="2"/>
  <c r="BD1684" i="2"/>
  <c r="BD1685" i="2"/>
  <c r="BD1686" i="2"/>
  <c r="BD1687" i="2"/>
  <c r="BD1688" i="2"/>
  <c r="BD1689" i="2"/>
  <c r="BD1690" i="2"/>
  <c r="BD1691" i="2"/>
  <c r="BD1692" i="2"/>
  <c r="BD1693" i="2"/>
  <c r="BD1694" i="2"/>
  <c r="BD1695" i="2"/>
  <c r="BD1696" i="2"/>
  <c r="BD1697" i="2"/>
  <c r="BD1698" i="2"/>
  <c r="BD1699" i="2"/>
  <c r="BD1700" i="2"/>
  <c r="BD1701" i="2"/>
  <c r="BD1702" i="2"/>
  <c r="BD1703" i="2"/>
  <c r="BD1704" i="2"/>
  <c r="BD1705" i="2"/>
  <c r="BD1706" i="2"/>
  <c r="BD1707" i="2"/>
  <c r="BD1708" i="2"/>
  <c r="BD1709" i="2"/>
  <c r="BD1710" i="2"/>
  <c r="BD1711" i="2"/>
  <c r="BD1712" i="2"/>
  <c r="BD1713" i="2"/>
  <c r="BD1714" i="2"/>
  <c r="BD1715" i="2"/>
  <c r="BD1716" i="2"/>
  <c r="BD1717" i="2"/>
  <c r="BD1718" i="2"/>
  <c r="BD1719" i="2"/>
  <c r="BD1720" i="2"/>
  <c r="BD1721" i="2"/>
  <c r="BD1722" i="2"/>
  <c r="BD1723" i="2"/>
  <c r="BD1724" i="2"/>
  <c r="BD1725" i="2"/>
  <c r="BD1726" i="2"/>
  <c r="BD1727" i="2"/>
  <c r="BD1728" i="2"/>
  <c r="BD1729" i="2"/>
  <c r="BD1730" i="2"/>
  <c r="BD1731" i="2"/>
  <c r="BD1732" i="2"/>
  <c r="BD1733" i="2"/>
  <c r="BD1734" i="2"/>
  <c r="BD1735" i="2"/>
  <c r="BD1736" i="2"/>
  <c r="BD1737" i="2"/>
  <c r="BD1738" i="2"/>
  <c r="BD1739" i="2"/>
  <c r="BD1740" i="2"/>
  <c r="BD1741" i="2"/>
  <c r="BD1742" i="2"/>
  <c r="BD1743" i="2"/>
  <c r="BD1744" i="2"/>
  <c r="BD1745" i="2"/>
  <c r="BD1746" i="2"/>
  <c r="BD1747" i="2"/>
  <c r="BD1748" i="2"/>
  <c r="BD1749" i="2"/>
  <c r="BD1750" i="2"/>
  <c r="BD1751" i="2"/>
  <c r="BD1752" i="2"/>
  <c r="BD1753" i="2"/>
  <c r="BD1754" i="2"/>
  <c r="BD1755" i="2"/>
  <c r="BD1756" i="2"/>
  <c r="BD1757" i="2"/>
  <c r="BD1758" i="2"/>
  <c r="BD1759" i="2"/>
  <c r="BD1760" i="2"/>
  <c r="BD1761" i="2"/>
  <c r="BD1762" i="2"/>
  <c r="BD1763" i="2"/>
  <c r="BD1764" i="2"/>
  <c r="BD1765" i="2"/>
  <c r="BD1766" i="2"/>
  <c r="BD1767" i="2"/>
  <c r="BD1768" i="2"/>
  <c r="BD1769" i="2"/>
  <c r="BD1770" i="2"/>
  <c r="BD1771" i="2"/>
  <c r="BD1772" i="2"/>
  <c r="BD1773" i="2"/>
  <c r="BD1774" i="2"/>
  <c r="BD1775" i="2"/>
  <c r="BD1776" i="2"/>
  <c r="BD1777" i="2"/>
  <c r="BD1778" i="2"/>
  <c r="BD1779" i="2"/>
  <c r="BD1780" i="2"/>
  <c r="BD1781" i="2"/>
  <c r="BD1782" i="2"/>
  <c r="BD1783" i="2"/>
  <c r="BD1784" i="2"/>
  <c r="BD1785" i="2"/>
  <c r="BD1786" i="2"/>
  <c r="BD1787" i="2"/>
  <c r="BD1788" i="2"/>
  <c r="BD1789" i="2"/>
  <c r="BD1790" i="2"/>
  <c r="BD1791" i="2"/>
  <c r="BD1792" i="2"/>
  <c r="BD1793" i="2"/>
  <c r="BD1794" i="2"/>
  <c r="BD1795" i="2"/>
  <c r="BD1796" i="2"/>
  <c r="BD1797" i="2"/>
  <c r="BD1798" i="2"/>
  <c r="BD1799" i="2"/>
  <c r="BD1800" i="2"/>
  <c r="BD1801" i="2"/>
  <c r="BD1802" i="2"/>
  <c r="BD1803" i="2"/>
  <c r="BD1804" i="2"/>
  <c r="BD1805" i="2"/>
  <c r="BD1806" i="2"/>
  <c r="BD1807" i="2"/>
  <c r="BD1808" i="2"/>
  <c r="BD1809" i="2"/>
  <c r="BD1810" i="2"/>
  <c r="BD1811" i="2"/>
  <c r="BD1812" i="2"/>
  <c r="BD1813" i="2"/>
  <c r="BD1814" i="2"/>
  <c r="BD1815" i="2"/>
  <c r="BD1816" i="2"/>
  <c r="BD1817" i="2"/>
  <c r="BD1818" i="2"/>
  <c r="BD1819" i="2"/>
  <c r="BD1820" i="2"/>
  <c r="BD1821" i="2"/>
  <c r="BD1822" i="2"/>
  <c r="BD1823" i="2"/>
  <c r="BD1824" i="2"/>
  <c r="BD1825" i="2"/>
  <c r="BD1826" i="2"/>
  <c r="BD1827" i="2"/>
  <c r="BD1828" i="2"/>
  <c r="BD1829" i="2"/>
  <c r="BD1830" i="2"/>
  <c r="BD1831" i="2"/>
  <c r="BD1832" i="2"/>
  <c r="BD1833" i="2"/>
  <c r="BD1834" i="2"/>
  <c r="BD1835" i="2"/>
  <c r="BD1836" i="2"/>
  <c r="BD1837" i="2"/>
  <c r="BD1838" i="2"/>
  <c r="BD1839" i="2"/>
  <c r="BD1840" i="2"/>
  <c r="BD1841" i="2"/>
  <c r="BD1842" i="2"/>
  <c r="BD1843" i="2"/>
  <c r="BD1844" i="2"/>
  <c r="BD1845" i="2"/>
  <c r="BD1846" i="2"/>
  <c r="BD1847" i="2"/>
  <c r="BD1848" i="2"/>
  <c r="BD1849" i="2"/>
  <c r="BD1850" i="2"/>
  <c r="BD1851" i="2"/>
  <c r="BD1852" i="2"/>
  <c r="BD1853" i="2"/>
  <c r="BD1854" i="2"/>
  <c r="BD1855" i="2"/>
  <c r="BD1856" i="2"/>
  <c r="BD1857" i="2"/>
  <c r="BD1858" i="2"/>
  <c r="BD1859" i="2"/>
  <c r="BD1860" i="2"/>
  <c r="BD1861" i="2"/>
  <c r="BD1862" i="2"/>
  <c r="BD1863" i="2"/>
  <c r="BD1864" i="2"/>
  <c r="BD1865" i="2"/>
  <c r="BD1866" i="2"/>
  <c r="BD1867" i="2"/>
  <c r="BD1868" i="2"/>
  <c r="BD1869" i="2"/>
  <c r="BD1870" i="2"/>
  <c r="BD1871" i="2"/>
  <c r="BD1872" i="2"/>
  <c r="BD1873" i="2"/>
  <c r="BD1874" i="2"/>
  <c r="BD1875" i="2"/>
  <c r="BD1876" i="2"/>
  <c r="BD1877" i="2"/>
  <c r="BD1878" i="2"/>
  <c r="BD1879" i="2"/>
  <c r="BD1880" i="2"/>
  <c r="BD1881" i="2"/>
  <c r="BD1882" i="2"/>
  <c r="BD1883" i="2"/>
  <c r="BD1884" i="2"/>
  <c r="BD1885" i="2"/>
  <c r="BD1886" i="2"/>
  <c r="BD1887" i="2"/>
  <c r="BD1888" i="2"/>
  <c r="BD1889" i="2"/>
  <c r="BD1890" i="2"/>
  <c r="BD1891" i="2"/>
  <c r="BD1892" i="2"/>
  <c r="BD1893" i="2"/>
  <c r="BD1894" i="2"/>
  <c r="BD1895" i="2"/>
  <c r="BD1896" i="2"/>
  <c r="BD1897" i="2"/>
  <c r="BD1898" i="2"/>
  <c r="BD1899" i="2"/>
  <c r="BD1900" i="2"/>
  <c r="BD1901" i="2"/>
  <c r="BD1902" i="2"/>
  <c r="BD1903" i="2"/>
  <c r="BD1904" i="2"/>
  <c r="BD1905" i="2"/>
  <c r="BD1906" i="2"/>
  <c r="BD1907" i="2"/>
  <c r="BD1908" i="2"/>
  <c r="BD1909" i="2"/>
  <c r="BD1910" i="2"/>
  <c r="BD1911" i="2"/>
  <c r="BD1912" i="2"/>
  <c r="BD1913" i="2"/>
  <c r="BD1914" i="2"/>
  <c r="BD1915" i="2"/>
  <c r="BD1916" i="2"/>
  <c r="BD1917" i="2"/>
  <c r="BD1918" i="2"/>
  <c r="BD1919" i="2"/>
  <c r="BD1920" i="2"/>
  <c r="BD1921" i="2"/>
  <c r="BD1922" i="2"/>
  <c r="BD1923" i="2"/>
  <c r="BD1924" i="2"/>
  <c r="BD1925" i="2"/>
  <c r="BD1926" i="2"/>
  <c r="BD1927" i="2"/>
  <c r="BD1928" i="2"/>
  <c r="BD1929" i="2"/>
  <c r="BD1930" i="2"/>
  <c r="BD1931" i="2"/>
  <c r="BD1932" i="2"/>
  <c r="BD1933" i="2"/>
  <c r="BD1934" i="2"/>
  <c r="BD1935" i="2"/>
  <c r="BD1936" i="2"/>
  <c r="BD1937" i="2"/>
  <c r="BD1938" i="2"/>
  <c r="BD1939" i="2"/>
  <c r="BD1940" i="2"/>
  <c r="BD1941" i="2"/>
  <c r="BD1942" i="2"/>
  <c r="BD1943" i="2"/>
  <c r="BD1944" i="2"/>
  <c r="BD1945" i="2"/>
  <c r="BD1946" i="2"/>
  <c r="BD1947" i="2"/>
  <c r="BD1948" i="2"/>
  <c r="BD1949" i="2"/>
  <c r="BD1950" i="2"/>
  <c r="BD1951" i="2"/>
  <c r="BD1952" i="2"/>
  <c r="BD1953" i="2"/>
  <c r="BD1954" i="2"/>
  <c r="BD1955" i="2"/>
  <c r="BD1956" i="2"/>
  <c r="BD1957" i="2"/>
  <c r="BD1958" i="2"/>
  <c r="BD1959" i="2"/>
  <c r="BD1960" i="2"/>
  <c r="BD1961" i="2"/>
  <c r="BD1962" i="2"/>
  <c r="BD1963" i="2"/>
  <c r="BD1964" i="2"/>
  <c r="BD1965" i="2"/>
  <c r="BD1966" i="2"/>
  <c r="BD1967" i="2"/>
  <c r="BD1968" i="2"/>
  <c r="BD1969" i="2"/>
  <c r="BD1970" i="2"/>
  <c r="BD1971" i="2"/>
  <c r="BD1972" i="2"/>
  <c r="BD1973" i="2"/>
  <c r="BD1974" i="2"/>
  <c r="BD1975" i="2"/>
  <c r="BD1976" i="2"/>
  <c r="BD1977" i="2"/>
  <c r="BD1978" i="2"/>
  <c r="BD1979" i="2"/>
  <c r="BD1980" i="2"/>
  <c r="BD1981" i="2"/>
  <c r="BD1982" i="2"/>
  <c r="BD1983" i="2"/>
  <c r="BD1984" i="2"/>
  <c r="BD1985" i="2"/>
  <c r="BD1986" i="2"/>
  <c r="BD1987" i="2"/>
  <c r="BD1988" i="2"/>
  <c r="BD1989" i="2"/>
  <c r="BD1990" i="2"/>
  <c r="BD1991" i="2"/>
  <c r="BD1992" i="2"/>
  <c r="BD1993" i="2"/>
  <c r="BD1994" i="2"/>
  <c r="BD1995" i="2"/>
  <c r="BD1996" i="2"/>
  <c r="BD1997" i="2"/>
  <c r="BD1998" i="2"/>
  <c r="BD1999" i="2"/>
  <c r="BD2000" i="2"/>
  <c r="BD2001" i="2"/>
  <c r="BD2002" i="2"/>
  <c r="BD2003" i="2"/>
  <c r="BD2004" i="2"/>
  <c r="BD2005" i="2"/>
  <c r="BD2006" i="2"/>
  <c r="BD2007" i="2"/>
  <c r="BD2008" i="2"/>
  <c r="BD2009" i="2"/>
  <c r="BD2010" i="2"/>
  <c r="BD2011" i="2"/>
  <c r="BD2012" i="2"/>
  <c r="BD2013" i="2"/>
  <c r="BD2014" i="2"/>
  <c r="BD2015" i="2"/>
  <c r="BD2016" i="2"/>
  <c r="BD2017" i="2"/>
  <c r="BD2018" i="2"/>
  <c r="BD2019" i="2"/>
  <c r="BD2020" i="2"/>
  <c r="BD2021" i="2"/>
  <c r="BD2022" i="2"/>
  <c r="BD2023" i="2"/>
  <c r="BD2024" i="2"/>
  <c r="BD2025" i="2"/>
  <c r="BD2026" i="2"/>
  <c r="BD2027" i="2"/>
  <c r="BD2028" i="2"/>
  <c r="BD2029" i="2"/>
  <c r="BD2030" i="2"/>
  <c r="BD2031" i="2"/>
  <c r="BD2032" i="2"/>
  <c r="BD2033" i="2"/>
  <c r="BD2034" i="2"/>
  <c r="BD2035" i="2"/>
  <c r="BD2036" i="2"/>
  <c r="BD2037" i="2"/>
  <c r="BD2038" i="2"/>
  <c r="BD2039" i="2"/>
  <c r="BD2040" i="2"/>
  <c r="BD2041" i="2"/>
  <c r="BD2042" i="2"/>
  <c r="BD2043" i="2"/>
  <c r="BD2044" i="2"/>
  <c r="BD2045" i="2"/>
  <c r="BD2046" i="2"/>
  <c r="BD2047" i="2"/>
  <c r="BD2048" i="2"/>
  <c r="BD2049" i="2"/>
  <c r="BD2050" i="2"/>
  <c r="BD2051" i="2"/>
  <c r="BD2052" i="2"/>
  <c r="BD2053" i="2"/>
  <c r="BD2054" i="2"/>
  <c r="BD2055" i="2"/>
  <c r="BD2056" i="2"/>
  <c r="BD2057" i="2"/>
  <c r="BD2058" i="2"/>
  <c r="BD2059" i="2"/>
  <c r="BD2060" i="2"/>
  <c r="BD2061" i="2"/>
  <c r="BD2062" i="2"/>
  <c r="BD2063" i="2"/>
  <c r="BD2064" i="2"/>
  <c r="BD2065" i="2"/>
  <c r="BD2066" i="2"/>
  <c r="BD2067" i="2"/>
  <c r="BD2068" i="2"/>
  <c r="BD2069" i="2"/>
  <c r="BD2070" i="2"/>
  <c r="BD2071" i="2"/>
  <c r="BD2072" i="2"/>
  <c r="BD2073" i="2"/>
  <c r="BD2074" i="2"/>
  <c r="BD2075" i="2"/>
  <c r="BD2076" i="2"/>
  <c r="BD2077" i="2"/>
  <c r="BD2078" i="2"/>
  <c r="BD2079" i="2"/>
  <c r="BD2080" i="2"/>
  <c r="BD2081" i="2"/>
  <c r="BD2082" i="2"/>
  <c r="BD2083" i="2"/>
  <c r="BD2084" i="2"/>
  <c r="BD2085" i="2"/>
  <c r="BD2086" i="2"/>
  <c r="BD2087" i="2"/>
  <c r="BD2088" i="2"/>
  <c r="BD2089" i="2"/>
  <c r="BD2090" i="2"/>
  <c r="BD2091" i="2"/>
  <c r="BD2092" i="2"/>
  <c r="BD2093" i="2"/>
  <c r="BD2094" i="2"/>
  <c r="BD2095" i="2"/>
  <c r="BD2096" i="2"/>
  <c r="BD2097" i="2"/>
  <c r="BD2098" i="2"/>
  <c r="BD2099" i="2"/>
  <c r="BD2100" i="2"/>
  <c r="BD2101" i="2"/>
  <c r="BD2102" i="2"/>
  <c r="BD2103" i="2"/>
  <c r="BD2104" i="2"/>
  <c r="BD2105" i="2"/>
  <c r="BD2106" i="2"/>
  <c r="BD2107" i="2"/>
  <c r="BD2108" i="2"/>
  <c r="BD2109" i="2"/>
  <c r="BD2110" i="2"/>
  <c r="BD2111" i="2"/>
  <c r="BD2112" i="2"/>
  <c r="BD2113" i="2"/>
  <c r="BD2114" i="2"/>
  <c r="BD2115" i="2"/>
  <c r="BD2116" i="2"/>
  <c r="BD2117" i="2"/>
  <c r="BD2118" i="2"/>
  <c r="BD2119" i="2"/>
  <c r="BD2120" i="2"/>
  <c r="BD2121" i="2"/>
  <c r="BD2122" i="2"/>
  <c r="BD2123" i="2"/>
  <c r="BD2124" i="2"/>
  <c r="BD2125" i="2"/>
  <c r="BD2126" i="2"/>
  <c r="BD2127" i="2"/>
  <c r="BD2128" i="2"/>
  <c r="BD2129" i="2"/>
  <c r="BD2130" i="2"/>
  <c r="BD2131" i="2"/>
  <c r="BD2132" i="2"/>
  <c r="BD2133" i="2"/>
  <c r="BD2134" i="2"/>
  <c r="BD2135" i="2"/>
  <c r="BD2136" i="2"/>
  <c r="BD2137" i="2"/>
  <c r="BD2138" i="2"/>
  <c r="BD2139" i="2"/>
  <c r="BD2140" i="2"/>
  <c r="BD2141" i="2"/>
  <c r="BD2142" i="2"/>
  <c r="BD2143" i="2"/>
  <c r="BD2144" i="2"/>
  <c r="BD2145" i="2"/>
  <c r="BD2146" i="2"/>
  <c r="BD2147" i="2"/>
  <c r="BD2148" i="2"/>
  <c r="BD2149" i="2"/>
  <c r="BD2150" i="2"/>
  <c r="BD2151" i="2"/>
  <c r="BD2152" i="2"/>
  <c r="BD2153" i="2"/>
  <c r="BD2154" i="2"/>
  <c r="BD2155" i="2"/>
  <c r="BD2156" i="2"/>
  <c r="BD2157" i="2"/>
  <c r="BD2158" i="2"/>
  <c r="BD2159" i="2"/>
  <c r="BD2160" i="2"/>
  <c r="BD2161" i="2"/>
  <c r="BD2162" i="2"/>
  <c r="BD2163" i="2"/>
  <c r="BD2164" i="2"/>
  <c r="BD2165" i="2"/>
  <c r="BD2166" i="2"/>
  <c r="BD2167" i="2"/>
  <c r="BD2168" i="2"/>
  <c r="BD2169" i="2"/>
  <c r="BD2170" i="2"/>
  <c r="BD2171" i="2"/>
  <c r="BD2172" i="2"/>
  <c r="BD2173" i="2"/>
  <c r="BD2174" i="2"/>
  <c r="BD2175" i="2"/>
  <c r="BD2176" i="2"/>
  <c r="BD2177" i="2"/>
  <c r="BD2178" i="2"/>
  <c r="BD2179" i="2"/>
  <c r="BD2180" i="2"/>
  <c r="BD2181" i="2"/>
  <c r="BD2182" i="2"/>
  <c r="BD2183" i="2"/>
  <c r="BD2184" i="2"/>
  <c r="BD2185" i="2"/>
  <c r="BD2186" i="2"/>
  <c r="BD2187" i="2"/>
  <c r="BD2188" i="2"/>
  <c r="BD2189" i="2"/>
  <c r="BD2190" i="2"/>
  <c r="BD2191" i="2"/>
  <c r="BD2192" i="2"/>
  <c r="BD2193" i="2"/>
  <c r="BD2194" i="2"/>
  <c r="BD2195" i="2"/>
  <c r="BD2196" i="2"/>
  <c r="BD2197" i="2"/>
  <c r="BD2198" i="2"/>
  <c r="BD2199" i="2"/>
  <c r="BD2200" i="2"/>
  <c r="BD2201" i="2"/>
  <c r="BD2202" i="2"/>
  <c r="BD2203" i="2"/>
  <c r="BD2204" i="2"/>
  <c r="BD2205" i="2"/>
  <c r="BD2206" i="2"/>
  <c r="BD2207" i="2"/>
  <c r="BD2208" i="2"/>
  <c r="BD2209" i="2"/>
  <c r="BD2210" i="2"/>
  <c r="BD2211" i="2"/>
  <c r="BD2212" i="2"/>
  <c r="BD2213" i="2"/>
  <c r="BD2214" i="2"/>
  <c r="BD2215" i="2"/>
  <c r="BD2216" i="2"/>
  <c r="BD2217" i="2"/>
  <c r="BD2218" i="2"/>
  <c r="BD2219" i="2"/>
  <c r="BD2220" i="2"/>
  <c r="BD2221" i="2"/>
  <c r="BD2222" i="2"/>
  <c r="BD2223" i="2"/>
  <c r="BD2224" i="2"/>
  <c r="BD2225" i="2"/>
  <c r="BD2226" i="2"/>
  <c r="BD2227" i="2"/>
  <c r="BD2228" i="2"/>
  <c r="BD2229" i="2"/>
  <c r="BD2230" i="2"/>
  <c r="BD2231" i="2"/>
  <c r="BD2232" i="2"/>
  <c r="BD2233" i="2"/>
  <c r="BD2234" i="2"/>
  <c r="BD2235" i="2"/>
  <c r="BD2236" i="2"/>
  <c r="BD2237" i="2"/>
  <c r="BD2238" i="2"/>
  <c r="BD2239" i="2"/>
  <c r="BD2240" i="2"/>
  <c r="BD2241" i="2"/>
  <c r="BD2242" i="2"/>
  <c r="BD2243" i="2"/>
  <c r="BD2244" i="2"/>
  <c r="BD2245" i="2"/>
  <c r="BD2246" i="2"/>
  <c r="BD2247" i="2"/>
  <c r="BD2248" i="2"/>
  <c r="BD2249" i="2"/>
  <c r="BD2250" i="2"/>
  <c r="BD2251" i="2"/>
  <c r="BD2252" i="2"/>
  <c r="BD2253" i="2"/>
  <c r="BD2254" i="2"/>
  <c r="BD2255" i="2"/>
  <c r="BD2256" i="2"/>
  <c r="BD2257" i="2"/>
  <c r="BD2258" i="2"/>
  <c r="BD2259" i="2"/>
  <c r="BD2260" i="2"/>
  <c r="BD2261" i="2"/>
  <c r="BD2262" i="2"/>
  <c r="BD2263" i="2"/>
  <c r="BD2264" i="2"/>
  <c r="BD2265" i="2"/>
  <c r="BD2266" i="2"/>
  <c r="BD2267" i="2"/>
  <c r="BD2268" i="2"/>
  <c r="BD2269" i="2"/>
  <c r="BD2270" i="2"/>
  <c r="BD2271" i="2"/>
  <c r="BD2272" i="2"/>
  <c r="BD2273" i="2"/>
  <c r="BD2274" i="2"/>
  <c r="BD2275" i="2"/>
  <c r="BD2276" i="2"/>
  <c r="BD2277" i="2"/>
  <c r="BD2278" i="2"/>
  <c r="BD2279" i="2"/>
  <c r="BD2280" i="2"/>
  <c r="BD2281" i="2"/>
  <c r="BD2282" i="2"/>
  <c r="BD2283" i="2"/>
  <c r="BD2284" i="2"/>
  <c r="BD2285" i="2"/>
  <c r="BD2286" i="2"/>
  <c r="BD2287" i="2"/>
  <c r="BD2288" i="2"/>
  <c r="BD2289" i="2"/>
  <c r="BD2290" i="2"/>
  <c r="BD2291" i="2"/>
  <c r="BD2292" i="2"/>
  <c r="BD2293" i="2"/>
  <c r="BD2294" i="2"/>
  <c r="BD2295" i="2"/>
  <c r="BD2296" i="2"/>
  <c r="BD2297" i="2"/>
  <c r="BD2298" i="2"/>
  <c r="BD2299" i="2"/>
  <c r="BD2300" i="2"/>
  <c r="BD2301" i="2"/>
  <c r="BD2302" i="2"/>
  <c r="BD2303" i="2"/>
  <c r="BD2304" i="2"/>
  <c r="BD2305" i="2"/>
  <c r="BD2306" i="2"/>
  <c r="BD2307" i="2"/>
  <c r="BD2308" i="2"/>
  <c r="BD2309" i="2"/>
  <c r="BD2310" i="2"/>
  <c r="BD2311" i="2"/>
  <c r="BD2312" i="2"/>
  <c r="BD2313" i="2"/>
  <c r="BD2314" i="2"/>
  <c r="BD2315" i="2"/>
  <c r="BD2316" i="2"/>
  <c r="BD2317" i="2"/>
  <c r="BD2318" i="2"/>
  <c r="BD2319" i="2"/>
  <c r="BD2320" i="2"/>
  <c r="BD2321" i="2"/>
  <c r="BD2322" i="2"/>
  <c r="BD2323" i="2"/>
  <c r="BD2324" i="2"/>
  <c r="BD2325" i="2"/>
  <c r="BD2326" i="2"/>
  <c r="BD2327" i="2"/>
  <c r="BD2328" i="2"/>
  <c r="BD2329" i="2"/>
  <c r="BD2330" i="2"/>
  <c r="BD2331" i="2"/>
  <c r="BD2332" i="2"/>
  <c r="BD2333" i="2"/>
  <c r="BD2334" i="2"/>
  <c r="BD2335" i="2"/>
  <c r="BD2336" i="2"/>
  <c r="BD2337" i="2"/>
  <c r="BD2338" i="2"/>
  <c r="BD2339" i="2"/>
  <c r="BD2340" i="2"/>
  <c r="BD2341" i="2"/>
  <c r="BD2342" i="2"/>
  <c r="BD2343" i="2"/>
  <c r="BD2344" i="2"/>
  <c r="BD2345" i="2"/>
  <c r="BD2346" i="2"/>
  <c r="BD2347" i="2"/>
  <c r="BD2348" i="2"/>
  <c r="BD2349" i="2"/>
  <c r="BD2350" i="2"/>
  <c r="BD2351" i="2"/>
  <c r="BD2352" i="2"/>
  <c r="BD2353" i="2"/>
  <c r="BD2354" i="2"/>
  <c r="BD2355" i="2"/>
  <c r="BD2356" i="2"/>
  <c r="BD2357" i="2"/>
  <c r="BD2358" i="2"/>
  <c r="BD2359" i="2"/>
  <c r="BD2360" i="2"/>
  <c r="BD2361" i="2"/>
  <c r="BD2362" i="2"/>
  <c r="BD2363" i="2"/>
  <c r="BD2364" i="2"/>
  <c r="BD2365" i="2"/>
  <c r="BD2366" i="2"/>
  <c r="BD2367" i="2"/>
  <c r="BD2368" i="2"/>
  <c r="BD2369" i="2"/>
  <c r="BD2370" i="2"/>
  <c r="BD2371" i="2"/>
  <c r="BD2372" i="2"/>
  <c r="BD2373" i="2"/>
  <c r="BD2374" i="2"/>
  <c r="BD2375" i="2"/>
  <c r="BD2376" i="2"/>
  <c r="BD2377" i="2"/>
  <c r="BD2378" i="2"/>
  <c r="BD2379" i="2"/>
  <c r="BD2380" i="2"/>
  <c r="BD2381" i="2"/>
  <c r="BD2382" i="2"/>
  <c r="BD2383" i="2"/>
  <c r="BD2384" i="2"/>
  <c r="BD2385" i="2"/>
  <c r="BD2386" i="2"/>
  <c r="BD2387" i="2"/>
  <c r="BD2388" i="2"/>
  <c r="BD2389" i="2"/>
  <c r="BD2390" i="2"/>
  <c r="BD2391" i="2"/>
  <c r="BD2392" i="2"/>
  <c r="BD2393" i="2"/>
  <c r="BD2394" i="2"/>
  <c r="BD2395" i="2"/>
  <c r="BD2396" i="2"/>
  <c r="BD2397" i="2"/>
  <c r="BD2398" i="2"/>
  <c r="BD2399" i="2"/>
  <c r="BD2400" i="2"/>
  <c r="BD2401" i="2"/>
  <c r="BD2402" i="2"/>
  <c r="BD2403" i="2"/>
  <c r="BD2404" i="2"/>
  <c r="BD2405" i="2"/>
  <c r="BD2406" i="2"/>
  <c r="BD2407" i="2"/>
  <c r="BD2408" i="2"/>
  <c r="BD2409" i="2"/>
  <c r="BD2410" i="2"/>
  <c r="BD2411" i="2"/>
  <c r="BD2412" i="2"/>
  <c r="BD2413" i="2"/>
  <c r="BD2414" i="2"/>
  <c r="BD2415" i="2"/>
  <c r="BD2416" i="2"/>
  <c r="BD2417" i="2"/>
  <c r="BD2418" i="2"/>
  <c r="BD2419" i="2"/>
  <c r="BD2420" i="2"/>
  <c r="BD2421" i="2"/>
  <c r="BD2422" i="2"/>
  <c r="BD2423" i="2"/>
  <c r="BD2424" i="2"/>
  <c r="BD2425" i="2"/>
  <c r="BD2426" i="2"/>
  <c r="BD2427" i="2"/>
  <c r="BD2428" i="2"/>
  <c r="BD2429" i="2"/>
  <c r="BD2430" i="2"/>
  <c r="BD2431" i="2"/>
  <c r="BD2432" i="2"/>
  <c r="BD2433" i="2"/>
  <c r="BD2434" i="2"/>
  <c r="BD2435" i="2"/>
  <c r="BD2436" i="2"/>
  <c r="BD2437" i="2"/>
  <c r="BD2438" i="2"/>
  <c r="BD2439" i="2"/>
  <c r="BD2440" i="2"/>
  <c r="BD2441" i="2"/>
  <c r="BD2442" i="2"/>
  <c r="BD2443" i="2"/>
  <c r="BD2444" i="2"/>
  <c r="BD2445" i="2"/>
  <c r="BD2446" i="2"/>
  <c r="BD2447" i="2"/>
  <c r="BD2448" i="2"/>
  <c r="BD2449" i="2"/>
  <c r="BD2450" i="2"/>
  <c r="BD2451" i="2"/>
  <c r="BD2452" i="2"/>
  <c r="BD2453" i="2"/>
  <c r="BD2454" i="2"/>
  <c r="BD2455" i="2"/>
  <c r="BD2456" i="2"/>
  <c r="BD2457" i="2"/>
  <c r="BD2458" i="2"/>
  <c r="BD2459" i="2"/>
  <c r="BD2460" i="2"/>
  <c r="BD2461" i="2"/>
  <c r="BD2462" i="2"/>
  <c r="BD2463" i="2"/>
  <c r="BD2464" i="2"/>
  <c r="BD2465" i="2"/>
  <c r="BD2466" i="2"/>
  <c r="BD2467" i="2"/>
  <c r="BD2468" i="2"/>
  <c r="BD2469" i="2"/>
  <c r="BD2470" i="2"/>
  <c r="BD2471" i="2"/>
  <c r="BD2472" i="2"/>
  <c r="BD2473" i="2"/>
  <c r="BD2474" i="2"/>
  <c r="BD2475" i="2"/>
  <c r="BD2476" i="2"/>
  <c r="BD2477" i="2"/>
  <c r="BD2478" i="2"/>
  <c r="BD2479" i="2"/>
  <c r="BD2480" i="2"/>
  <c r="BD2481" i="2"/>
  <c r="BD2482" i="2"/>
  <c r="BD2483" i="2"/>
  <c r="BD2484" i="2"/>
  <c r="BD2485" i="2"/>
  <c r="BD2486" i="2"/>
  <c r="BD2487" i="2"/>
  <c r="BD2488" i="2"/>
  <c r="BD2489" i="2"/>
  <c r="BD2490" i="2"/>
  <c r="BD2491" i="2"/>
  <c r="BD2492" i="2"/>
  <c r="BD2493" i="2"/>
  <c r="BD2494" i="2"/>
  <c r="BD2495" i="2"/>
  <c r="BD2496" i="2"/>
  <c r="BD2497" i="2"/>
  <c r="BD2498" i="2"/>
  <c r="BD2499" i="2"/>
  <c r="BD2500" i="2"/>
  <c r="BD2501" i="2"/>
  <c r="BD2502" i="2"/>
  <c r="BD2503" i="2"/>
  <c r="BD2504" i="2"/>
  <c r="BD2505" i="2"/>
  <c r="BD2506" i="2"/>
  <c r="BD2507" i="2"/>
  <c r="BD2508" i="2"/>
  <c r="BD2509" i="2"/>
  <c r="BD2510" i="2"/>
  <c r="BD2511" i="2"/>
  <c r="BD2512" i="2"/>
  <c r="BD2513" i="2"/>
  <c r="BD2514" i="2"/>
  <c r="BD2515" i="2"/>
  <c r="BD2516" i="2"/>
  <c r="BD2517" i="2"/>
  <c r="BD2518" i="2"/>
  <c r="BD2519" i="2"/>
  <c r="BD2520" i="2"/>
  <c r="BD2521" i="2"/>
  <c r="BD2522" i="2"/>
  <c r="BD2523" i="2"/>
  <c r="BD2524" i="2"/>
  <c r="BD2525" i="2"/>
  <c r="BD2526" i="2"/>
  <c r="BD2527" i="2"/>
  <c r="BD2528" i="2"/>
  <c r="BD2529" i="2"/>
  <c r="BD2530" i="2"/>
  <c r="BD2531" i="2"/>
  <c r="BD2532" i="2"/>
  <c r="BD2533" i="2"/>
  <c r="BD2534" i="2"/>
  <c r="BD2535" i="2"/>
  <c r="BD2536" i="2"/>
  <c r="BD2537" i="2"/>
  <c r="BD2538" i="2"/>
  <c r="BD2539" i="2"/>
  <c r="BD2540" i="2"/>
  <c r="BD2541" i="2"/>
  <c r="BD2542" i="2"/>
  <c r="BD2543" i="2"/>
  <c r="BD2544" i="2"/>
  <c r="BD2545" i="2"/>
  <c r="BD2546" i="2"/>
  <c r="BD2547" i="2"/>
  <c r="BD2548" i="2"/>
  <c r="BD2549" i="2"/>
  <c r="BD2550" i="2"/>
  <c r="BD2551" i="2"/>
  <c r="BD2552" i="2"/>
  <c r="BD2553" i="2"/>
  <c r="BD2554" i="2"/>
  <c r="BD2555" i="2"/>
  <c r="BD2556" i="2"/>
  <c r="BD2557" i="2"/>
  <c r="BD2558" i="2"/>
  <c r="BD2559" i="2"/>
  <c r="BD2560" i="2"/>
  <c r="BD2561" i="2"/>
  <c r="BD2562" i="2"/>
  <c r="BD2563" i="2"/>
  <c r="BD2564" i="2"/>
  <c r="BD2565" i="2"/>
  <c r="BD2566" i="2"/>
  <c r="BD2567" i="2"/>
  <c r="BD2568" i="2"/>
  <c r="BD2569" i="2"/>
  <c r="BD2570" i="2"/>
  <c r="BD2571" i="2"/>
  <c r="BD2572" i="2"/>
  <c r="BD2573" i="2"/>
  <c r="BD2574" i="2"/>
  <c r="BD2575" i="2"/>
  <c r="BD2576" i="2"/>
  <c r="BD2577" i="2"/>
  <c r="BD2578" i="2"/>
  <c r="BD2579" i="2"/>
  <c r="BD2580" i="2"/>
  <c r="BD2581" i="2"/>
  <c r="BD2582" i="2"/>
  <c r="BD2583" i="2"/>
  <c r="BD2584" i="2"/>
  <c r="BD2585" i="2"/>
  <c r="BD2586" i="2"/>
  <c r="BD2587" i="2"/>
  <c r="BD2588" i="2"/>
  <c r="BD2589" i="2"/>
  <c r="BD2590" i="2"/>
  <c r="BD2591" i="2"/>
  <c r="BD2592" i="2"/>
  <c r="BD2593" i="2"/>
  <c r="BD2594" i="2"/>
  <c r="BD2595" i="2"/>
  <c r="BD2596" i="2"/>
  <c r="BD2597" i="2"/>
  <c r="BD2598" i="2"/>
  <c r="BD2599" i="2"/>
  <c r="BD2600" i="2"/>
  <c r="BD2601" i="2"/>
  <c r="BD2602" i="2"/>
  <c r="BD2603" i="2"/>
  <c r="BD2604" i="2"/>
  <c r="BD2605" i="2"/>
  <c r="BD2606" i="2"/>
  <c r="BD2607" i="2"/>
  <c r="BD2608" i="2"/>
  <c r="BD2609" i="2"/>
  <c r="BD2610" i="2"/>
  <c r="BD2611" i="2"/>
  <c r="BD2612" i="2"/>
  <c r="BD2613" i="2"/>
  <c r="BD2614" i="2"/>
  <c r="BD2615" i="2"/>
  <c r="BD2616" i="2"/>
  <c r="BD2617" i="2"/>
  <c r="BD2618" i="2"/>
  <c r="BD2619" i="2"/>
  <c r="BD2620" i="2"/>
  <c r="BD2621" i="2"/>
  <c r="BD2622" i="2"/>
  <c r="BD2623" i="2"/>
  <c r="BD2624" i="2"/>
  <c r="BD2625" i="2"/>
  <c r="BD2626" i="2"/>
  <c r="BD2627" i="2"/>
  <c r="BD2628" i="2"/>
  <c r="BD2629" i="2"/>
  <c r="BD2630" i="2"/>
  <c r="BD2631" i="2"/>
  <c r="BD2632" i="2"/>
  <c r="BD2633" i="2"/>
  <c r="BD2634" i="2"/>
  <c r="BD2635" i="2"/>
  <c r="BD2636" i="2"/>
  <c r="BD2637" i="2"/>
  <c r="BD2638" i="2"/>
  <c r="BD2639" i="2"/>
  <c r="BD2640" i="2"/>
  <c r="BD2641" i="2"/>
  <c r="BD2642" i="2"/>
  <c r="BD2643" i="2"/>
  <c r="BD2644" i="2"/>
  <c r="BD2645" i="2"/>
  <c r="BD2646" i="2"/>
  <c r="BD2647" i="2"/>
  <c r="BD2648" i="2"/>
  <c r="BD2649" i="2"/>
  <c r="BD2650" i="2"/>
  <c r="BD2651" i="2"/>
  <c r="BD2652" i="2"/>
  <c r="BD2653" i="2"/>
  <c r="BD2654" i="2"/>
  <c r="BD2655" i="2"/>
  <c r="BD2656" i="2"/>
  <c r="BD2657" i="2"/>
  <c r="BD2658" i="2"/>
  <c r="BD2659" i="2"/>
  <c r="BD2660" i="2"/>
  <c r="BD2661" i="2"/>
  <c r="BD2662" i="2"/>
  <c r="BD2663" i="2"/>
  <c r="BD2664" i="2"/>
  <c r="BD2665" i="2"/>
  <c r="BD2666" i="2"/>
  <c r="BD2667" i="2"/>
  <c r="BD2668" i="2"/>
  <c r="BD2669" i="2"/>
  <c r="BD2670" i="2"/>
  <c r="BD2671" i="2"/>
  <c r="BD2672" i="2"/>
  <c r="BN2670" i="2"/>
  <c r="BN2671" i="2"/>
  <c r="BN2672" i="2"/>
  <c r="BN2673" i="2"/>
  <c r="BN2674" i="2"/>
  <c r="BN2675" i="2"/>
  <c r="BN2676" i="2"/>
  <c r="BN2677" i="2"/>
  <c r="BN2678" i="2"/>
  <c r="BN2679" i="2"/>
  <c r="BN2680" i="2"/>
  <c r="BN2681" i="2"/>
  <c r="BN2682" i="2"/>
  <c r="BN2683" i="2"/>
  <c r="BN2684" i="2"/>
  <c r="BN2685" i="2"/>
  <c r="BN2686" i="2"/>
  <c r="BN2687" i="2"/>
  <c r="BN2688" i="2"/>
  <c r="BN2689" i="2"/>
  <c r="BN2690" i="2"/>
  <c r="BN2691" i="2"/>
  <c r="BN2692" i="2"/>
  <c r="BN2693" i="2"/>
  <c r="BN2694" i="2"/>
  <c r="BN2695" i="2"/>
  <c r="BN2696" i="2"/>
  <c r="BN2697" i="2"/>
  <c r="BN2698" i="2"/>
  <c r="BN2699" i="2"/>
  <c r="BN2700" i="2"/>
  <c r="BN2701" i="2"/>
  <c r="BN2702" i="2"/>
  <c r="BN2703" i="2"/>
  <c r="BN2704" i="2"/>
  <c r="BN2705" i="2"/>
  <c r="BN2706" i="2"/>
  <c r="BN2707" i="2"/>
  <c r="BN2708" i="2"/>
  <c r="BN2709" i="2"/>
  <c r="BN2710" i="2"/>
  <c r="BN2711" i="2"/>
  <c r="BN2712" i="2"/>
  <c r="BN2713" i="2"/>
  <c r="BN2714" i="2"/>
  <c r="BN2715" i="2"/>
  <c r="BN2716" i="2"/>
  <c r="BN2717" i="2"/>
  <c r="BN2718" i="2"/>
  <c r="BN2719" i="2"/>
  <c r="BN2720" i="2"/>
  <c r="BN2721" i="2"/>
  <c r="BN2722" i="2"/>
  <c r="BN2723" i="2"/>
  <c r="BN2724" i="2"/>
  <c r="BN2725" i="2"/>
  <c r="BN2726" i="2"/>
  <c r="BN2727" i="2"/>
  <c r="BN2728" i="2"/>
  <c r="BN2729" i="2"/>
  <c r="BN2730" i="2"/>
  <c r="BN2731" i="2"/>
  <c r="BN2732" i="2"/>
  <c r="BN2733" i="2"/>
  <c r="BN2734" i="2"/>
  <c r="BN2735" i="2"/>
  <c r="BN2736" i="2"/>
  <c r="BN2737" i="2"/>
  <c r="BN2738" i="2"/>
  <c r="BN2739" i="2"/>
  <c r="BN2740" i="2"/>
  <c r="BN2741" i="2"/>
  <c r="BN2742" i="2"/>
  <c r="BN2743" i="2"/>
  <c r="BN2744" i="2"/>
  <c r="BN2745" i="2"/>
  <c r="BN2746" i="2"/>
  <c r="BN2747" i="2"/>
  <c r="BN2748" i="2"/>
  <c r="BN2749" i="2"/>
  <c r="BN2750" i="2"/>
  <c r="BN2751" i="2"/>
  <c r="BN2752" i="2"/>
  <c r="BN2753" i="2"/>
  <c r="BN2754" i="2"/>
  <c r="BN2755" i="2"/>
  <c r="BN2756" i="2"/>
  <c r="BN2757" i="2"/>
  <c r="BN2758" i="2"/>
  <c r="BN2759" i="2"/>
  <c r="BN2760" i="2"/>
  <c r="BN2761" i="2"/>
  <c r="BN2762" i="2"/>
  <c r="BN2763" i="2"/>
  <c r="BN2764" i="2"/>
  <c r="BN2765" i="2"/>
  <c r="BN2766" i="2"/>
  <c r="BN2767" i="2"/>
  <c r="BN2768" i="2"/>
  <c r="BN2769" i="2"/>
  <c r="BN2770" i="2"/>
  <c r="BN2771" i="2"/>
  <c r="BN2772" i="2"/>
  <c r="BN2773" i="2"/>
  <c r="BN2774" i="2"/>
  <c r="BN2775" i="2"/>
  <c r="BN2776" i="2"/>
  <c r="BN2777" i="2"/>
  <c r="BN2778" i="2"/>
  <c r="BN2779" i="2"/>
  <c r="BN2780" i="2"/>
  <c r="BN2781" i="2"/>
  <c r="BN2782" i="2"/>
  <c r="BN2783" i="2"/>
  <c r="BN2784" i="2"/>
  <c r="BN2785" i="2"/>
  <c r="BN2786" i="2"/>
  <c r="BN2787" i="2"/>
  <c r="BN2788" i="2"/>
  <c r="BN2789" i="2"/>
  <c r="BN2790" i="2"/>
  <c r="BN2791" i="2"/>
  <c r="BN2792" i="2"/>
  <c r="BN2793" i="2"/>
  <c r="BN2794" i="2"/>
  <c r="BN2795" i="2"/>
  <c r="BN2796" i="2"/>
  <c r="BN2797" i="2"/>
  <c r="BN2798" i="2"/>
  <c r="BN2799" i="2"/>
  <c r="BN2800" i="2"/>
  <c r="BN2801" i="2"/>
  <c r="BN2802" i="2"/>
  <c r="BN2803" i="2"/>
  <c r="BN2804" i="2"/>
  <c r="BN2805" i="2"/>
  <c r="BN2806" i="2"/>
  <c r="BN2807" i="2"/>
  <c r="BN2808" i="2"/>
  <c r="BN2809" i="2"/>
  <c r="BN2810" i="2"/>
  <c r="BN2811" i="2"/>
  <c r="BN2812" i="2"/>
  <c r="BN2813" i="2"/>
  <c r="BN2814" i="2"/>
  <c r="BN2815" i="2"/>
  <c r="BN2816" i="2"/>
  <c r="BN2817" i="2"/>
  <c r="BN2818" i="2"/>
  <c r="BN2819" i="2"/>
  <c r="BN2820" i="2"/>
  <c r="BN2821" i="2"/>
  <c r="BN2822" i="2"/>
  <c r="BN2823" i="2"/>
  <c r="BN2824" i="2"/>
  <c r="BN2825" i="2"/>
  <c r="BN2826" i="2"/>
  <c r="BN2827" i="2"/>
  <c r="BN2828" i="2"/>
  <c r="BN2829" i="2"/>
  <c r="BN2830" i="2"/>
  <c r="BN2831" i="2"/>
  <c r="BN2832" i="2"/>
  <c r="BN2833" i="2"/>
  <c r="BN2834" i="2"/>
  <c r="BN2835" i="2"/>
  <c r="BN2836" i="2"/>
  <c r="BN2837" i="2"/>
  <c r="BN2838" i="2"/>
  <c r="BN2839" i="2"/>
  <c r="BN2840" i="2"/>
  <c r="BN2841" i="2"/>
  <c r="BN2842" i="2"/>
  <c r="BN2843" i="2"/>
  <c r="BN2844" i="2"/>
  <c r="BN2845" i="2"/>
  <c r="BN2846" i="2"/>
  <c r="BN2847" i="2"/>
  <c r="BN2848" i="2"/>
  <c r="BN2849" i="2"/>
  <c r="BN2850" i="2"/>
  <c r="BN2851" i="2"/>
  <c r="BN2852" i="2"/>
  <c r="BN2853" i="2"/>
  <c r="BN2854" i="2"/>
  <c r="BN2855" i="2"/>
  <c r="BN2856" i="2"/>
  <c r="BN2857" i="2"/>
  <c r="BN2858" i="2"/>
  <c r="BN2859" i="2"/>
  <c r="BN2860" i="2"/>
  <c r="BN2861" i="2"/>
  <c r="BN2862" i="2"/>
  <c r="BN2863" i="2"/>
  <c r="BN2864" i="2"/>
  <c r="BN2865" i="2"/>
  <c r="BN2866" i="2"/>
  <c r="BN2867" i="2"/>
  <c r="BN2868" i="2"/>
  <c r="BN2869" i="2"/>
  <c r="BN2870" i="2"/>
  <c r="BN2871" i="2"/>
  <c r="BN2872" i="2"/>
  <c r="BN2873" i="2"/>
  <c r="BN2874" i="2"/>
  <c r="BN2875" i="2"/>
  <c r="BN2876" i="2"/>
  <c r="BN2877" i="2"/>
  <c r="BN2878" i="2"/>
  <c r="BN2879" i="2"/>
  <c r="BN2880" i="2"/>
  <c r="BN2881" i="2"/>
  <c r="BN2882" i="2"/>
  <c r="BN2883" i="2"/>
  <c r="BN2884" i="2"/>
  <c r="BN2885" i="2"/>
  <c r="BN2886" i="2"/>
  <c r="BN2887" i="2"/>
  <c r="BN2888" i="2"/>
  <c r="BN2889" i="2"/>
  <c r="BN2890" i="2"/>
  <c r="BN2891" i="2"/>
  <c r="BN2892" i="2"/>
  <c r="BN2893" i="2"/>
  <c r="BN2894" i="2"/>
  <c r="BN2895" i="2"/>
  <c r="BN2896" i="2"/>
  <c r="BN2897" i="2"/>
  <c r="BN2898" i="2"/>
  <c r="BN2899" i="2"/>
  <c r="BN2900" i="2"/>
  <c r="BN2901" i="2"/>
  <c r="BN2902" i="2"/>
  <c r="BN2903" i="2"/>
  <c r="BN2904" i="2"/>
  <c r="BN2905" i="2"/>
  <c r="BN2906" i="2"/>
  <c r="BN2907" i="2"/>
  <c r="BN2908" i="2"/>
  <c r="BN2909" i="2"/>
  <c r="BN2910" i="2"/>
  <c r="BN2911" i="2"/>
  <c r="BN2912" i="2"/>
  <c r="BN2913" i="2"/>
  <c r="BN2914" i="2"/>
  <c r="BN2915" i="2"/>
  <c r="BN2916" i="2"/>
  <c r="BN2917" i="2"/>
  <c r="BN2918" i="2"/>
  <c r="BN2919" i="2"/>
  <c r="BN2920" i="2"/>
  <c r="BN2921" i="2"/>
  <c r="BN2922" i="2"/>
  <c r="BN2923" i="2"/>
  <c r="BN2924" i="2"/>
  <c r="BN2925" i="2"/>
  <c r="BN2926" i="2"/>
  <c r="BN2927" i="2"/>
  <c r="BN2928" i="2"/>
  <c r="BN2929" i="2"/>
  <c r="BN2930" i="2"/>
  <c r="BN2931" i="2"/>
  <c r="BN2932" i="2"/>
  <c r="BN2933" i="2"/>
  <c r="BN2934" i="2"/>
  <c r="BN2935" i="2"/>
  <c r="BN2936" i="2"/>
  <c r="BN2937" i="2"/>
  <c r="BN2938" i="2"/>
  <c r="BN2939" i="2"/>
  <c r="BN2940" i="2"/>
  <c r="BN2941" i="2"/>
  <c r="BN2942" i="2"/>
  <c r="BN2943" i="2"/>
  <c r="BN2944" i="2"/>
  <c r="BN2945" i="2"/>
  <c r="BN2946" i="2"/>
  <c r="BN2947" i="2"/>
  <c r="BN2948" i="2"/>
  <c r="BN2949" i="2"/>
  <c r="BN2950" i="2"/>
  <c r="BN2951" i="2"/>
  <c r="BN2952" i="2"/>
  <c r="BN2953" i="2"/>
  <c r="BN2954" i="2"/>
  <c r="BN2955" i="2"/>
  <c r="BN2956" i="2"/>
  <c r="BN2957" i="2"/>
  <c r="BN2958" i="2"/>
  <c r="BN2959" i="2"/>
  <c r="BN2960" i="2"/>
  <c r="BN2961" i="2"/>
  <c r="BN2962" i="2"/>
  <c r="BN2963" i="2"/>
  <c r="BN2964" i="2"/>
  <c r="BN2965" i="2"/>
  <c r="BN2966" i="2"/>
  <c r="BN2967" i="2"/>
  <c r="BN2968" i="2"/>
  <c r="BN2969" i="2"/>
  <c r="BN2970" i="2"/>
  <c r="BN2971" i="2"/>
  <c r="BN2972" i="2"/>
  <c r="BN2973" i="2"/>
  <c r="BN2974" i="2"/>
  <c r="BN2975" i="2"/>
  <c r="BN2976" i="2"/>
  <c r="BN2977" i="2"/>
  <c r="BN2978" i="2"/>
  <c r="BN2979" i="2"/>
  <c r="BN2980" i="2"/>
  <c r="BN2981" i="2"/>
  <c r="BN2982" i="2"/>
  <c r="BN2983" i="2"/>
  <c r="BN2984" i="2"/>
  <c r="BN2985" i="2"/>
  <c r="BN2986" i="2"/>
  <c r="BN2987" i="2"/>
  <c r="BN2988" i="2"/>
  <c r="BN2989" i="2"/>
  <c r="BN2990" i="2"/>
  <c r="BN2991" i="2"/>
  <c r="BN2992" i="2"/>
  <c r="BN2993" i="2"/>
  <c r="BN2994" i="2"/>
  <c r="BN2995" i="2"/>
  <c r="BN2996" i="2"/>
  <c r="BN2997" i="2"/>
  <c r="BN2998" i="2"/>
  <c r="BN2999" i="2"/>
  <c r="BN3000" i="2"/>
  <c r="BN3001" i="2"/>
  <c r="BN3002" i="2"/>
  <c r="BN3003" i="2"/>
  <c r="BN3004" i="2"/>
  <c r="BN3005" i="2"/>
  <c r="BN3006" i="2"/>
  <c r="BN3007" i="2"/>
  <c r="BN3008" i="2"/>
  <c r="BN3009" i="2"/>
  <c r="BN3010" i="2"/>
  <c r="BN3011" i="2"/>
  <c r="BN3012" i="2"/>
  <c r="BN3013" i="2"/>
  <c r="BN3014" i="2"/>
  <c r="BN3015" i="2"/>
  <c r="BN3016" i="2"/>
  <c r="BN3017" i="2"/>
  <c r="BN3018" i="2"/>
  <c r="BN3019" i="2"/>
  <c r="BN3020" i="2"/>
  <c r="BN3021" i="2"/>
  <c r="BN3022" i="2"/>
  <c r="BN3023" i="2"/>
  <c r="BN3024" i="2"/>
  <c r="BN3025" i="2"/>
  <c r="BN3026" i="2"/>
  <c r="BN3027" i="2"/>
  <c r="BN3028" i="2"/>
  <c r="BN3029" i="2"/>
  <c r="BN3030" i="2"/>
  <c r="BN3031" i="2"/>
  <c r="BN3032" i="2"/>
  <c r="BN3033" i="2"/>
  <c r="BN3034" i="2"/>
  <c r="BN3035" i="2"/>
  <c r="BN3036" i="2"/>
  <c r="BN3037" i="2"/>
  <c r="BN3038" i="2"/>
  <c r="BN3039" i="2"/>
  <c r="BN3040" i="2"/>
  <c r="BN3041" i="2"/>
  <c r="BN3042" i="2"/>
  <c r="BN3043" i="2"/>
  <c r="BN3044" i="2"/>
  <c r="BN3045" i="2"/>
  <c r="BN3046" i="2"/>
  <c r="BN3047" i="2"/>
  <c r="BN3048" i="2"/>
  <c r="BN3049" i="2"/>
  <c r="BN3050" i="2"/>
  <c r="BN3051" i="2"/>
  <c r="BN3052" i="2"/>
  <c r="BN3053" i="2"/>
  <c r="BN3054" i="2"/>
  <c r="BN3055" i="2"/>
  <c r="BN3056" i="2"/>
  <c r="BN3057" i="2"/>
  <c r="BN3058" i="2"/>
  <c r="BN3059" i="2"/>
  <c r="BN3060" i="2"/>
  <c r="BN3061" i="2"/>
  <c r="BN3062" i="2"/>
  <c r="BN3063" i="2"/>
  <c r="BN3064" i="2"/>
  <c r="BN3065" i="2"/>
  <c r="BN3066" i="2"/>
  <c r="BN3067" i="2"/>
  <c r="BN3068" i="2"/>
  <c r="BN3069" i="2"/>
  <c r="BN3070" i="2"/>
  <c r="BN3071" i="2"/>
  <c r="BN3072" i="2"/>
  <c r="BN3073" i="2"/>
  <c r="BN3074" i="2"/>
  <c r="BN3075" i="2"/>
  <c r="BN3076" i="2"/>
  <c r="BN3077" i="2"/>
  <c r="BN3078" i="2"/>
  <c r="BN3079" i="2"/>
  <c r="BN3080" i="2"/>
  <c r="BN3081" i="2"/>
  <c r="BN3082" i="2"/>
  <c r="BN3083" i="2"/>
  <c r="BN3084" i="2"/>
  <c r="BN3085" i="2"/>
  <c r="BN3086" i="2"/>
  <c r="BN3087" i="2"/>
  <c r="BN3088" i="2"/>
  <c r="BN3089" i="2"/>
  <c r="BN3090" i="2"/>
  <c r="BN3091" i="2"/>
  <c r="BN3092" i="2"/>
  <c r="BN3093" i="2"/>
  <c r="BN3094" i="2"/>
  <c r="BN3095" i="2"/>
  <c r="BN3096" i="2"/>
  <c r="BN3097" i="2"/>
  <c r="BN3098" i="2"/>
  <c r="BN3099" i="2"/>
  <c r="BN3100" i="2"/>
  <c r="BN3101" i="2"/>
  <c r="BN3102" i="2"/>
  <c r="BN3103" i="2"/>
  <c r="BN3104" i="2"/>
  <c r="BN3105" i="2"/>
  <c r="BN3106" i="2"/>
  <c r="BN3107" i="2"/>
  <c r="BN3108" i="2"/>
  <c r="BN3109" i="2"/>
  <c r="BN3110" i="2"/>
  <c r="BN3111" i="2"/>
  <c r="BN3112" i="2"/>
  <c r="BN3113" i="2"/>
  <c r="BN3114" i="2"/>
  <c r="BN3115" i="2"/>
  <c r="BN3116" i="2"/>
  <c r="BN3117" i="2"/>
  <c r="BN3118" i="2"/>
  <c r="BN3119" i="2"/>
  <c r="BN3120" i="2"/>
  <c r="BN3121" i="2"/>
  <c r="BN3122" i="2"/>
  <c r="BN3123" i="2"/>
  <c r="BN3124" i="2"/>
  <c r="BN3125" i="2"/>
  <c r="BN3126" i="2"/>
  <c r="BN3127" i="2"/>
  <c r="BN3128" i="2"/>
  <c r="BN3129" i="2"/>
  <c r="BN3130" i="2"/>
  <c r="BN3131" i="2"/>
  <c r="BN3132" i="2"/>
  <c r="BN3133" i="2"/>
  <c r="BN3134" i="2"/>
  <c r="BN3135" i="2"/>
  <c r="BN3136" i="2"/>
  <c r="BN3137" i="2"/>
  <c r="BN3138" i="2"/>
  <c r="BN3139" i="2"/>
  <c r="BN3140" i="2"/>
  <c r="BN3141" i="2"/>
  <c r="BN3142" i="2"/>
  <c r="BN3143" i="2"/>
  <c r="BN3144" i="2"/>
  <c r="BN3145" i="2"/>
  <c r="BN3146" i="2"/>
  <c r="BN3147" i="2"/>
  <c r="BN3148" i="2"/>
  <c r="BN3149" i="2"/>
  <c r="BN3150" i="2"/>
  <c r="BN3151" i="2"/>
  <c r="BN3152" i="2"/>
  <c r="BN3153" i="2"/>
  <c r="BN3154" i="2"/>
  <c r="BN3155" i="2"/>
  <c r="BN3156" i="2"/>
  <c r="BN3157" i="2"/>
  <c r="BN3158" i="2"/>
  <c r="BN3159" i="2"/>
  <c r="BN3160" i="2"/>
  <c r="BN3161" i="2"/>
  <c r="BN3162" i="2"/>
  <c r="BN3163" i="2"/>
  <c r="BN3164" i="2"/>
  <c r="BN3165" i="2"/>
  <c r="BN3166" i="2"/>
  <c r="BN3167" i="2"/>
  <c r="BN3168" i="2"/>
  <c r="BN3169" i="2"/>
  <c r="BN3170" i="2"/>
  <c r="BN3171" i="2"/>
  <c r="BN3172" i="2"/>
  <c r="BN3173" i="2"/>
  <c r="BN3174" i="2"/>
  <c r="BN3175" i="2"/>
  <c r="BN3176" i="2"/>
  <c r="BN3177" i="2"/>
  <c r="BN3178" i="2"/>
  <c r="BN3179" i="2"/>
  <c r="BN3180" i="2"/>
  <c r="BN3181" i="2"/>
  <c r="BN3182" i="2"/>
  <c r="BN3183" i="2"/>
  <c r="BN3184" i="2"/>
  <c r="BN3185" i="2"/>
  <c r="BN3186" i="2"/>
  <c r="BN3187" i="2"/>
  <c r="BN3188" i="2"/>
  <c r="BN3189" i="2"/>
  <c r="BN3190" i="2"/>
  <c r="BN3191" i="2"/>
  <c r="BN3192" i="2"/>
  <c r="BN3193" i="2"/>
  <c r="BN3194" i="2"/>
  <c r="BN3195" i="2"/>
  <c r="BN3196" i="2"/>
  <c r="BN3197" i="2"/>
  <c r="BN3198" i="2"/>
  <c r="BN3199" i="2"/>
  <c r="BN3200" i="2"/>
  <c r="BN3201" i="2"/>
  <c r="BN3202" i="2"/>
  <c r="BN3203" i="2"/>
  <c r="BN3204" i="2"/>
  <c r="BN3205" i="2"/>
  <c r="BN3206" i="2"/>
  <c r="BN3207" i="2"/>
  <c r="BN3208" i="2"/>
  <c r="BN3209" i="2"/>
  <c r="BN3210" i="2"/>
  <c r="BN3211" i="2"/>
  <c r="BN3212" i="2"/>
  <c r="BN3213" i="2"/>
  <c r="BN3214" i="2"/>
  <c r="BN3215" i="2"/>
  <c r="BN3216" i="2"/>
  <c r="BN3217" i="2"/>
  <c r="BN3218" i="2"/>
  <c r="BN3219" i="2"/>
  <c r="BN3220" i="2"/>
  <c r="BN3221" i="2"/>
  <c r="BN3222" i="2"/>
  <c r="BN3223" i="2"/>
  <c r="BN3224" i="2"/>
  <c r="BN3225" i="2"/>
  <c r="BN3226" i="2"/>
  <c r="BN3227" i="2"/>
  <c r="BN3228" i="2"/>
  <c r="BN3229" i="2"/>
  <c r="BN3230" i="2"/>
  <c r="BN3231" i="2"/>
  <c r="BN3232" i="2"/>
  <c r="BN3233" i="2"/>
  <c r="BN3234" i="2"/>
  <c r="BN3235" i="2"/>
  <c r="BN3236" i="2"/>
  <c r="BN3237" i="2"/>
  <c r="BN3238" i="2"/>
  <c r="BN3239" i="2"/>
  <c r="BN3240" i="2"/>
  <c r="BN3241" i="2"/>
  <c r="BN3242" i="2"/>
  <c r="BN3243" i="2"/>
  <c r="BN3244" i="2"/>
  <c r="BN3245" i="2"/>
  <c r="BN3246" i="2"/>
  <c r="BN3247" i="2"/>
  <c r="BN3248" i="2"/>
  <c r="BN3249" i="2"/>
  <c r="BN3250" i="2"/>
  <c r="BN3251" i="2"/>
  <c r="BN3252" i="2"/>
  <c r="BN3253" i="2"/>
  <c r="BN3254" i="2"/>
  <c r="BN3255" i="2"/>
  <c r="BN3256" i="2"/>
  <c r="BN3257" i="2"/>
  <c r="BN3258" i="2"/>
  <c r="BN3259" i="2"/>
  <c r="BN3260" i="2"/>
  <c r="BN3261" i="2"/>
  <c r="BN3262" i="2"/>
  <c r="BN3263" i="2"/>
  <c r="BN3264" i="2"/>
  <c r="BN3265" i="2"/>
  <c r="BN3266" i="2"/>
  <c r="BN3267" i="2"/>
  <c r="BN3268" i="2"/>
  <c r="BN3269" i="2"/>
  <c r="BN3270" i="2"/>
  <c r="BN3271" i="2"/>
  <c r="BN3272" i="2"/>
  <c r="BN3273" i="2"/>
  <c r="BN3274" i="2"/>
  <c r="BN3275" i="2"/>
  <c r="BN3276" i="2"/>
  <c r="BN3277" i="2"/>
  <c r="BN3278" i="2"/>
  <c r="BN3279" i="2"/>
  <c r="BN3280" i="2"/>
  <c r="BN3281" i="2"/>
  <c r="BN3282" i="2"/>
  <c r="BN3283" i="2"/>
  <c r="BN3284" i="2"/>
  <c r="BN3285" i="2"/>
  <c r="BN3286" i="2"/>
  <c r="BN3287" i="2"/>
  <c r="BN3288" i="2"/>
  <c r="BN3289" i="2"/>
  <c r="BN3290" i="2"/>
  <c r="BN3291" i="2"/>
  <c r="BN3292" i="2"/>
  <c r="BN3293" i="2"/>
  <c r="BN3294" i="2"/>
  <c r="BN3295" i="2"/>
  <c r="BN3296" i="2"/>
  <c r="BN3297" i="2"/>
  <c r="BN3298" i="2"/>
  <c r="BN3299" i="2"/>
  <c r="BN3300" i="2"/>
  <c r="BN3301" i="2"/>
  <c r="BN3302" i="2"/>
  <c r="BN3303" i="2"/>
  <c r="BN3304" i="2"/>
  <c r="BN3305" i="2"/>
  <c r="BN3306" i="2"/>
  <c r="BN3307" i="2"/>
  <c r="BN3308" i="2"/>
  <c r="BN3309" i="2"/>
  <c r="BN3310" i="2"/>
  <c r="BN3311" i="2"/>
  <c r="BN3312" i="2"/>
  <c r="BN3313" i="2"/>
  <c r="BN3314" i="2"/>
  <c r="BN3315" i="2"/>
  <c r="BN3316" i="2"/>
  <c r="BN3317" i="2"/>
  <c r="BN3318" i="2"/>
  <c r="BN3319" i="2"/>
  <c r="BN3320" i="2"/>
  <c r="BN3321" i="2"/>
  <c r="BN3322" i="2"/>
  <c r="BN8" i="2"/>
  <c r="BN9" i="2"/>
  <c r="BN10" i="2"/>
  <c r="BN11" i="2"/>
  <c r="BN12" i="2"/>
  <c r="BN13" i="2"/>
  <c r="BN14" i="2"/>
  <c r="BN23" i="2"/>
  <c r="BN24" i="2"/>
  <c r="BN25" i="2"/>
  <c r="BN26" i="2"/>
  <c r="BN27" i="2"/>
  <c r="BN28" i="2"/>
  <c r="BN29" i="2"/>
  <c r="BN30" i="2"/>
  <c r="BN31" i="2"/>
  <c r="BN32" i="2"/>
  <c r="BN33" i="2"/>
  <c r="BN34" i="2"/>
  <c r="BN35" i="2"/>
  <c r="BN36" i="2"/>
  <c r="BN59" i="2"/>
  <c r="BN60" i="2"/>
  <c r="BN61" i="2"/>
  <c r="BN62" i="2"/>
  <c r="BN63" i="2"/>
  <c r="BN64" i="2"/>
  <c r="BN65" i="2"/>
  <c r="BN66" i="2"/>
  <c r="BN74" i="2"/>
  <c r="BN75" i="2"/>
  <c r="BN76" i="2"/>
  <c r="BN77" i="2"/>
  <c r="BN78" i="2"/>
  <c r="BN79" i="2"/>
  <c r="BN80" i="2"/>
  <c r="BN81" i="2"/>
  <c r="BN82" i="2"/>
  <c r="BN83" i="2"/>
  <c r="BN84" i="2"/>
  <c r="BN85" i="2"/>
  <c r="BN86" i="2"/>
  <c r="BN87" i="2"/>
  <c r="BN88" i="2"/>
  <c r="BN89" i="2"/>
  <c r="BN90" i="2"/>
  <c r="BN91" i="2"/>
  <c r="BN92" i="2"/>
  <c r="BN93" i="2"/>
  <c r="BN94" i="2"/>
  <c r="BN95" i="2"/>
  <c r="BN96" i="2"/>
  <c r="BN97" i="2"/>
  <c r="BN98" i="2"/>
  <c r="BN99" i="2"/>
  <c r="BN107" i="2"/>
  <c r="BN108" i="2"/>
  <c r="BN109" i="2"/>
  <c r="BN110" i="2"/>
  <c r="BN111" i="2"/>
  <c r="BN112" i="2"/>
  <c r="BN113" i="2"/>
  <c r="BN114" i="2"/>
  <c r="BN115" i="2"/>
  <c r="BN116" i="2"/>
  <c r="BN117" i="2"/>
  <c r="BN118" i="2"/>
  <c r="BN119" i="2"/>
  <c r="BN120" i="2"/>
  <c r="BN121" i="2"/>
  <c r="BN122" i="2"/>
  <c r="BN123" i="2"/>
  <c r="BN124" i="2"/>
  <c r="BN125" i="2"/>
  <c r="BN126" i="2"/>
  <c r="BN127" i="2"/>
  <c r="BN128" i="2"/>
  <c r="BN129" i="2"/>
  <c r="BN130" i="2"/>
  <c r="BN131" i="2"/>
  <c r="BN132" i="2"/>
  <c r="BN133" i="2"/>
  <c r="BN134" i="2"/>
  <c r="BN135" i="2"/>
  <c r="BN136" i="2"/>
  <c r="BN137" i="2"/>
  <c r="BN138" i="2"/>
  <c r="BN139" i="2"/>
  <c r="BN140" i="2"/>
  <c r="BN141" i="2"/>
  <c r="BN142" i="2"/>
  <c r="BN143" i="2"/>
  <c r="BN144" i="2"/>
  <c r="BN145" i="2"/>
  <c r="BN146" i="2"/>
  <c r="BN147" i="2"/>
  <c r="BN148" i="2"/>
  <c r="BN149" i="2"/>
  <c r="BN150" i="2"/>
  <c r="BN151" i="2"/>
  <c r="BN152" i="2"/>
  <c r="BN153" i="2"/>
  <c r="BN154" i="2"/>
  <c r="BN155" i="2"/>
  <c r="BN156" i="2"/>
  <c r="BN157" i="2"/>
  <c r="BN158" i="2"/>
  <c r="BN159" i="2"/>
  <c r="BN160" i="2"/>
  <c r="BN161" i="2"/>
  <c r="BN162" i="2"/>
  <c r="BN163" i="2"/>
  <c r="BN164" i="2"/>
  <c r="BN165" i="2"/>
  <c r="BN166" i="2"/>
  <c r="BN167" i="2"/>
  <c r="BN168" i="2"/>
  <c r="BN169" i="2"/>
  <c r="BN170" i="2"/>
  <c r="BN171" i="2"/>
  <c r="BN172" i="2"/>
  <c r="BN173" i="2"/>
  <c r="BN174" i="2"/>
  <c r="BN175" i="2"/>
  <c r="BN176" i="2"/>
  <c r="BN177" i="2"/>
  <c r="BN178" i="2"/>
  <c r="BN179" i="2"/>
  <c r="BN180" i="2"/>
  <c r="BN181" i="2"/>
  <c r="BN182" i="2"/>
  <c r="BN183" i="2"/>
  <c r="BN184" i="2"/>
  <c r="BN185" i="2"/>
  <c r="BN186" i="2"/>
  <c r="BN187" i="2"/>
  <c r="BN188" i="2"/>
  <c r="BN189" i="2"/>
  <c r="BN190" i="2"/>
  <c r="BN191" i="2"/>
  <c r="BN192" i="2"/>
  <c r="BN193" i="2"/>
  <c r="BN194" i="2"/>
  <c r="BN195" i="2"/>
  <c r="BN196" i="2"/>
  <c r="BN197" i="2"/>
  <c r="BN198" i="2"/>
  <c r="BN199" i="2"/>
  <c r="BN200" i="2"/>
  <c r="BN201" i="2"/>
  <c r="BN202" i="2"/>
  <c r="BN203" i="2"/>
  <c r="BN204" i="2"/>
  <c r="BN205" i="2"/>
  <c r="BN206" i="2"/>
  <c r="BN207" i="2"/>
  <c r="BN208" i="2"/>
  <c r="BN209" i="2"/>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N250" i="2"/>
  <c r="BN251" i="2"/>
  <c r="BN252" i="2"/>
  <c r="BN253" i="2"/>
  <c r="BN254" i="2"/>
  <c r="BN255" i="2"/>
  <c r="BN256" i="2"/>
  <c r="BN257" i="2"/>
  <c r="BN258" i="2"/>
  <c r="BN259" i="2"/>
  <c r="BN260" i="2"/>
  <c r="BN261" i="2"/>
  <c r="BN262" i="2"/>
  <c r="BN263" i="2"/>
  <c r="BN264" i="2"/>
  <c r="BN265" i="2"/>
  <c r="BN266" i="2"/>
  <c r="BN267" i="2"/>
  <c r="BN268" i="2"/>
  <c r="BN269" i="2"/>
  <c r="BN270" i="2"/>
  <c r="BN271" i="2"/>
  <c r="BN272" i="2"/>
  <c r="BN273" i="2"/>
  <c r="BN274" i="2"/>
  <c r="BN275" i="2"/>
  <c r="BN276" i="2"/>
  <c r="BN277" i="2"/>
  <c r="BN278" i="2"/>
  <c r="BN279" i="2"/>
  <c r="BN280" i="2"/>
  <c r="BN281" i="2"/>
  <c r="BN282" i="2"/>
  <c r="BN283" i="2"/>
  <c r="BN284" i="2"/>
  <c r="BN285" i="2"/>
  <c r="BN286" i="2"/>
  <c r="BN287" i="2"/>
  <c r="BN288" i="2"/>
  <c r="BN289" i="2"/>
  <c r="BN290" i="2"/>
  <c r="BN291" i="2"/>
  <c r="BN292" i="2"/>
  <c r="BN293" i="2"/>
  <c r="BN294" i="2"/>
  <c r="BN295" i="2"/>
  <c r="BN296" i="2"/>
  <c r="BN297" i="2"/>
  <c r="BN298" i="2"/>
  <c r="BN299" i="2"/>
  <c r="BN300" i="2"/>
  <c r="BN301" i="2"/>
  <c r="BN302" i="2"/>
  <c r="BN303"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45" i="2"/>
  <c r="BN346" i="2"/>
  <c r="BN347" i="2"/>
  <c r="BN348" i="2"/>
  <c r="BN349" i="2"/>
  <c r="BN350" i="2"/>
  <c r="BN351" i="2"/>
  <c r="BN352" i="2"/>
  <c r="BN353" i="2"/>
  <c r="BN354" i="2"/>
  <c r="BN355" i="2"/>
  <c r="BN356" i="2"/>
  <c r="BN357" i="2"/>
  <c r="BN358" i="2"/>
  <c r="BN359" i="2"/>
  <c r="BN360" i="2"/>
  <c r="BN361" i="2"/>
  <c r="BN362" i="2"/>
  <c r="BN363" i="2"/>
  <c r="BN364" i="2"/>
  <c r="BN365" i="2"/>
  <c r="BN366" i="2"/>
  <c r="BN367" i="2"/>
  <c r="BN368" i="2"/>
  <c r="BN369" i="2"/>
  <c r="BN370" i="2"/>
  <c r="BN371" i="2"/>
  <c r="BN372" i="2"/>
  <c r="BN373" i="2"/>
  <c r="BN374" i="2"/>
  <c r="BN375" i="2"/>
  <c r="BN376" i="2"/>
  <c r="BN377" i="2"/>
  <c r="BN378" i="2"/>
  <c r="BN379" i="2"/>
  <c r="BN380" i="2"/>
  <c r="BN381" i="2"/>
  <c r="BN382" i="2"/>
  <c r="BN383" i="2"/>
  <c r="BN384" i="2"/>
  <c r="BN385" i="2"/>
  <c r="BN386" i="2"/>
  <c r="BN387" i="2"/>
  <c r="BN388" i="2"/>
  <c r="BN389" i="2"/>
  <c r="BN390" i="2"/>
  <c r="BN391" i="2"/>
  <c r="BN392" i="2"/>
  <c r="BN393" i="2"/>
  <c r="BN394" i="2"/>
  <c r="BN395" i="2"/>
  <c r="BN396" i="2"/>
  <c r="BN397" i="2"/>
  <c r="BN398" i="2"/>
  <c r="BN399" i="2"/>
  <c r="BN400" i="2"/>
  <c r="BN401" i="2"/>
  <c r="BN402" i="2"/>
  <c r="BN403" i="2"/>
  <c r="BN404" i="2"/>
  <c r="BN405" i="2"/>
  <c r="BN406" i="2"/>
  <c r="BN407" i="2"/>
  <c r="BN408" i="2"/>
  <c r="BN409" i="2"/>
  <c r="BN410" i="2"/>
  <c r="BN411" i="2"/>
  <c r="BN412" i="2"/>
  <c r="BN413" i="2"/>
  <c r="BN414" i="2"/>
  <c r="BN415" i="2"/>
  <c r="BN416" i="2"/>
  <c r="BN417" i="2"/>
  <c r="BN418" i="2"/>
  <c r="BN419" i="2"/>
  <c r="BN420" i="2"/>
  <c r="BN421" i="2"/>
  <c r="BN422" i="2"/>
  <c r="BN423" i="2"/>
  <c r="BN424" i="2"/>
  <c r="BN425" i="2"/>
  <c r="BN426" i="2"/>
  <c r="BN427" i="2"/>
  <c r="BN428" i="2"/>
  <c r="BN429" i="2"/>
  <c r="BN430" i="2"/>
  <c r="BN431" i="2"/>
  <c r="BN432" i="2"/>
  <c r="BN433" i="2"/>
  <c r="BN434" i="2"/>
  <c r="BN435" i="2"/>
  <c r="BN436" i="2"/>
  <c r="BN437" i="2"/>
  <c r="BN438" i="2"/>
  <c r="BN439" i="2"/>
  <c r="BN440" i="2"/>
  <c r="BN441" i="2"/>
  <c r="BN442" i="2"/>
  <c r="BN443" i="2"/>
  <c r="BN444" i="2"/>
  <c r="BN445" i="2"/>
  <c r="BN446" i="2"/>
  <c r="BN447" i="2"/>
  <c r="BN448" i="2"/>
  <c r="BN449" i="2"/>
  <c r="BN450" i="2"/>
  <c r="BN451" i="2"/>
  <c r="BN452" i="2"/>
  <c r="BN453" i="2"/>
  <c r="BN454" i="2"/>
  <c r="BN455" i="2"/>
  <c r="BN456" i="2"/>
  <c r="BN457" i="2"/>
  <c r="BN458" i="2"/>
  <c r="BN459" i="2"/>
  <c r="BN460" i="2"/>
  <c r="BN461" i="2"/>
  <c r="BN462" i="2"/>
  <c r="BN463" i="2"/>
  <c r="BN464" i="2"/>
  <c r="BN465" i="2"/>
  <c r="BN466" i="2"/>
  <c r="BN467" i="2"/>
  <c r="BN468" i="2"/>
  <c r="BN469" i="2"/>
  <c r="BN470" i="2"/>
  <c r="BN471" i="2"/>
  <c r="BN472" i="2"/>
  <c r="BN473" i="2"/>
  <c r="BN474" i="2"/>
  <c r="BN475" i="2"/>
  <c r="BN476" i="2"/>
  <c r="BN477" i="2"/>
  <c r="BN478" i="2"/>
  <c r="BN479" i="2"/>
  <c r="BN480" i="2"/>
  <c r="BN481" i="2"/>
  <c r="BN482" i="2"/>
  <c r="BN483" i="2"/>
  <c r="BN484" i="2"/>
  <c r="BN485" i="2"/>
  <c r="BN486" i="2"/>
  <c r="BN487" i="2"/>
  <c r="BN488" i="2"/>
  <c r="BN489" i="2"/>
  <c r="BN490" i="2"/>
  <c r="BN491" i="2"/>
  <c r="BN492" i="2"/>
  <c r="BN493" i="2"/>
  <c r="BN494" i="2"/>
  <c r="BN495" i="2"/>
  <c r="BN496" i="2"/>
  <c r="BN497" i="2"/>
  <c r="BN498" i="2"/>
  <c r="BN499" i="2"/>
  <c r="BN500" i="2"/>
  <c r="BN501" i="2"/>
  <c r="BN502" i="2"/>
  <c r="BN503" i="2"/>
  <c r="BN504" i="2"/>
  <c r="BN505" i="2"/>
  <c r="BN506" i="2"/>
  <c r="BN507" i="2"/>
  <c r="BN508" i="2"/>
  <c r="BN509" i="2"/>
  <c r="BN510" i="2"/>
  <c r="BN511" i="2"/>
  <c r="BN512" i="2"/>
  <c r="BN513" i="2"/>
  <c r="BN514" i="2"/>
  <c r="BN515" i="2"/>
  <c r="BN516" i="2"/>
  <c r="BN517" i="2"/>
  <c r="BN518" i="2"/>
  <c r="BN519" i="2"/>
  <c r="BN520" i="2"/>
  <c r="BN521" i="2"/>
  <c r="BN522" i="2"/>
  <c r="BN523" i="2"/>
  <c r="BN524" i="2"/>
  <c r="BN525" i="2"/>
  <c r="BN526" i="2"/>
  <c r="BN527" i="2"/>
  <c r="BN528" i="2"/>
  <c r="BN529" i="2"/>
  <c r="BN530" i="2"/>
  <c r="BN531" i="2"/>
  <c r="BN532" i="2"/>
  <c r="BN533" i="2"/>
  <c r="BN534" i="2"/>
  <c r="BN535" i="2"/>
  <c r="BN536" i="2"/>
  <c r="BN537" i="2"/>
  <c r="BN538" i="2"/>
  <c r="BN539" i="2"/>
  <c r="BN540" i="2"/>
  <c r="BN541" i="2"/>
  <c r="BN542" i="2"/>
  <c r="BN543" i="2"/>
  <c r="BN544" i="2"/>
  <c r="BN545" i="2"/>
  <c r="BN546" i="2"/>
  <c r="BN547" i="2"/>
  <c r="BN548" i="2"/>
  <c r="BN549" i="2"/>
  <c r="BN550" i="2"/>
  <c r="BN551" i="2"/>
  <c r="BN552" i="2"/>
  <c r="BN553" i="2"/>
  <c r="BN554" i="2"/>
  <c r="BN555" i="2"/>
  <c r="BN556" i="2"/>
  <c r="BN557" i="2"/>
  <c r="BN558" i="2"/>
  <c r="BN559" i="2"/>
  <c r="BN560" i="2"/>
  <c r="BN561" i="2"/>
  <c r="BN562" i="2"/>
  <c r="BN563" i="2"/>
  <c r="BN564" i="2"/>
  <c r="BN565" i="2"/>
  <c r="BN566" i="2"/>
  <c r="BN567" i="2"/>
  <c r="BN568" i="2"/>
  <c r="BN569" i="2"/>
  <c r="BN570" i="2"/>
  <c r="BN571" i="2"/>
  <c r="BN572" i="2"/>
  <c r="BN573" i="2"/>
  <c r="BN574" i="2"/>
  <c r="BN575" i="2"/>
  <c r="BN576" i="2"/>
  <c r="BN577" i="2"/>
  <c r="BN578" i="2"/>
  <c r="BN579" i="2"/>
  <c r="BN580" i="2"/>
  <c r="BN581" i="2"/>
  <c r="BN582" i="2"/>
  <c r="BN583" i="2"/>
  <c r="BN584" i="2"/>
  <c r="BN585" i="2"/>
  <c r="BN586" i="2"/>
  <c r="BN587" i="2"/>
  <c r="BN588" i="2"/>
  <c r="BN589" i="2"/>
  <c r="BN590" i="2"/>
  <c r="BN591" i="2"/>
  <c r="BN592" i="2"/>
  <c r="BN593" i="2"/>
  <c r="BN594" i="2"/>
  <c r="BN595" i="2"/>
  <c r="BN596" i="2"/>
  <c r="BN597" i="2"/>
  <c r="BN598" i="2"/>
  <c r="BN599" i="2"/>
  <c r="BN600" i="2"/>
  <c r="BN601" i="2"/>
  <c r="BN602" i="2"/>
  <c r="BN603" i="2"/>
  <c r="BN604" i="2"/>
  <c r="BN605" i="2"/>
  <c r="BN606" i="2"/>
  <c r="BN607" i="2"/>
  <c r="BN608" i="2"/>
  <c r="BN609" i="2"/>
  <c r="BN610" i="2"/>
  <c r="BN611" i="2"/>
  <c r="BN612" i="2"/>
  <c r="BN613" i="2"/>
  <c r="BN614" i="2"/>
  <c r="BN615" i="2"/>
  <c r="BN616" i="2"/>
  <c r="BN617" i="2"/>
  <c r="BN618" i="2"/>
  <c r="BN619" i="2"/>
  <c r="BN620" i="2"/>
  <c r="BN621" i="2"/>
  <c r="BN622" i="2"/>
  <c r="BN623" i="2"/>
  <c r="BN624" i="2"/>
  <c r="BN625" i="2"/>
  <c r="BN626" i="2"/>
  <c r="BN627" i="2"/>
  <c r="BN628" i="2"/>
  <c r="BN629" i="2"/>
  <c r="BN630" i="2"/>
  <c r="BN631" i="2"/>
  <c r="BN632" i="2"/>
  <c r="BN633" i="2"/>
  <c r="BN634" i="2"/>
  <c r="BN635" i="2"/>
  <c r="BN636" i="2"/>
  <c r="BN637" i="2"/>
  <c r="BN638" i="2"/>
  <c r="BN639" i="2"/>
  <c r="BN640" i="2"/>
  <c r="BN641" i="2"/>
  <c r="BN642" i="2"/>
  <c r="BN643" i="2"/>
  <c r="BN644" i="2"/>
  <c r="BN645" i="2"/>
  <c r="BN646" i="2"/>
  <c r="BN647" i="2"/>
  <c r="BN648" i="2"/>
  <c r="BN649" i="2"/>
  <c r="BN650" i="2"/>
  <c r="BN651" i="2"/>
  <c r="BN652" i="2"/>
  <c r="BN653" i="2"/>
  <c r="BN654" i="2"/>
  <c r="BN655" i="2"/>
  <c r="BN656" i="2"/>
  <c r="BN657" i="2"/>
  <c r="BN658" i="2"/>
  <c r="BN659" i="2"/>
  <c r="BN660" i="2"/>
  <c r="BN661" i="2"/>
  <c r="BN662" i="2"/>
  <c r="BN663" i="2"/>
  <c r="BN664" i="2"/>
  <c r="BN665" i="2"/>
  <c r="BN666" i="2"/>
  <c r="BN667" i="2"/>
  <c r="BN668" i="2"/>
  <c r="BN669" i="2"/>
  <c r="BN670" i="2"/>
  <c r="BN671" i="2"/>
  <c r="BN672" i="2"/>
  <c r="BN673" i="2"/>
  <c r="BN674" i="2"/>
  <c r="BN675" i="2"/>
  <c r="BN676" i="2"/>
  <c r="BN677" i="2"/>
  <c r="BN678" i="2"/>
  <c r="BN679" i="2"/>
  <c r="BN680" i="2"/>
  <c r="BN681" i="2"/>
  <c r="BN682" i="2"/>
  <c r="BN683" i="2"/>
  <c r="BN684" i="2"/>
  <c r="BN685" i="2"/>
  <c r="BN686" i="2"/>
  <c r="BN687" i="2"/>
  <c r="BN688" i="2"/>
  <c r="BN689" i="2"/>
  <c r="BN690" i="2"/>
  <c r="BN691" i="2"/>
  <c r="BN692" i="2"/>
  <c r="BN693" i="2"/>
  <c r="BN694" i="2"/>
  <c r="BN695" i="2"/>
  <c r="BN696" i="2"/>
  <c r="BN697" i="2"/>
  <c r="BN698" i="2"/>
  <c r="BN699" i="2"/>
  <c r="BN700" i="2"/>
  <c r="BN701" i="2"/>
  <c r="BN702" i="2"/>
  <c r="BN703" i="2"/>
  <c r="BN704" i="2"/>
  <c r="BN705" i="2"/>
  <c r="BN706" i="2"/>
  <c r="BN707" i="2"/>
  <c r="BN708" i="2"/>
  <c r="BN709" i="2"/>
  <c r="BN710" i="2"/>
  <c r="BN711" i="2"/>
  <c r="BN712" i="2"/>
  <c r="BN713" i="2"/>
  <c r="BN714" i="2"/>
  <c r="BN715" i="2"/>
  <c r="BN716" i="2"/>
  <c r="BN717" i="2"/>
  <c r="BN718" i="2"/>
  <c r="BN719" i="2"/>
  <c r="BN720" i="2"/>
  <c r="BN721" i="2"/>
  <c r="BN722" i="2"/>
  <c r="BN723" i="2"/>
  <c r="BN724" i="2"/>
  <c r="BN725" i="2"/>
  <c r="BN726" i="2"/>
  <c r="BN727" i="2"/>
  <c r="BN728" i="2"/>
  <c r="BN729" i="2"/>
  <c r="BN730" i="2"/>
  <c r="BN731" i="2"/>
  <c r="BN732" i="2"/>
  <c r="BN733" i="2"/>
  <c r="BN734" i="2"/>
  <c r="BN735" i="2"/>
  <c r="BN736" i="2"/>
  <c r="BN737" i="2"/>
  <c r="BN738" i="2"/>
  <c r="BN739" i="2"/>
  <c r="BN740" i="2"/>
  <c r="BN741" i="2"/>
  <c r="BN742" i="2"/>
  <c r="BN743" i="2"/>
  <c r="BN744" i="2"/>
  <c r="BN745" i="2"/>
  <c r="BN746" i="2"/>
  <c r="BN747" i="2"/>
  <c r="BN748" i="2"/>
  <c r="BN749" i="2"/>
  <c r="BN750" i="2"/>
  <c r="BN751" i="2"/>
  <c r="BN752" i="2"/>
  <c r="BN753" i="2"/>
  <c r="BN754" i="2"/>
  <c r="BN755" i="2"/>
  <c r="BN756" i="2"/>
  <c r="BN757" i="2"/>
  <c r="BN758" i="2"/>
  <c r="BN759" i="2"/>
  <c r="BN760" i="2"/>
  <c r="BN761" i="2"/>
  <c r="BN762" i="2"/>
  <c r="BN763" i="2"/>
  <c r="BN764" i="2"/>
  <c r="BN765" i="2"/>
  <c r="BN766" i="2"/>
  <c r="BN767" i="2"/>
  <c r="BN768" i="2"/>
  <c r="BN769" i="2"/>
  <c r="BN770" i="2"/>
  <c r="BN771" i="2"/>
  <c r="BN772" i="2"/>
  <c r="BN773" i="2"/>
  <c r="BN774" i="2"/>
  <c r="BN775" i="2"/>
  <c r="BN776" i="2"/>
  <c r="BN777" i="2"/>
  <c r="BN778" i="2"/>
  <c r="BN779" i="2"/>
  <c r="BN780" i="2"/>
  <c r="BN781" i="2"/>
  <c r="BN782" i="2"/>
  <c r="BN783" i="2"/>
  <c r="BN784" i="2"/>
  <c r="BN785" i="2"/>
  <c r="BN786" i="2"/>
  <c r="BN787" i="2"/>
  <c r="BN788" i="2"/>
  <c r="BN789" i="2"/>
  <c r="BN790" i="2"/>
  <c r="BN791" i="2"/>
  <c r="BN792" i="2"/>
  <c r="BN793" i="2"/>
  <c r="BN794" i="2"/>
  <c r="BN795" i="2"/>
  <c r="BN796" i="2"/>
  <c r="BN797" i="2"/>
  <c r="BN798" i="2"/>
  <c r="BN799" i="2"/>
  <c r="BN800" i="2"/>
  <c r="BN801" i="2"/>
  <c r="BN802" i="2"/>
  <c r="BN803" i="2"/>
  <c r="BN804" i="2"/>
  <c r="BN805" i="2"/>
  <c r="BN806" i="2"/>
  <c r="BN807" i="2"/>
  <c r="BN808" i="2"/>
  <c r="BN809" i="2"/>
  <c r="BN810" i="2"/>
  <c r="BN811" i="2"/>
  <c r="BN812" i="2"/>
  <c r="BN813" i="2"/>
  <c r="BN814" i="2"/>
  <c r="BN815" i="2"/>
  <c r="BN816" i="2"/>
  <c r="BN817" i="2"/>
  <c r="BN818" i="2"/>
  <c r="BN819" i="2"/>
  <c r="BN820" i="2"/>
  <c r="BN821" i="2"/>
  <c r="BN822" i="2"/>
  <c r="BN823" i="2"/>
  <c r="BN824" i="2"/>
  <c r="BN825" i="2"/>
  <c r="BN826" i="2"/>
  <c r="BN827" i="2"/>
  <c r="BN828" i="2"/>
  <c r="BN829" i="2"/>
  <c r="BN830" i="2"/>
  <c r="BN831" i="2"/>
  <c r="BN832" i="2"/>
  <c r="BN833" i="2"/>
  <c r="BN834" i="2"/>
  <c r="BN835" i="2"/>
  <c r="BN836" i="2"/>
  <c r="BN837" i="2"/>
  <c r="BN838" i="2"/>
  <c r="BN839" i="2"/>
  <c r="BN840" i="2"/>
  <c r="BN841" i="2"/>
  <c r="BN842" i="2"/>
  <c r="BN843" i="2"/>
  <c r="BN844" i="2"/>
  <c r="BN845" i="2"/>
  <c r="BN846" i="2"/>
  <c r="BN847" i="2"/>
  <c r="BN848" i="2"/>
  <c r="BN849" i="2"/>
  <c r="BN850" i="2"/>
  <c r="BN851" i="2"/>
  <c r="BN852" i="2"/>
  <c r="BN853" i="2"/>
  <c r="BN854" i="2"/>
  <c r="BN855" i="2"/>
  <c r="BN856" i="2"/>
  <c r="BN857" i="2"/>
  <c r="BN858" i="2"/>
  <c r="BN859" i="2"/>
  <c r="BN860" i="2"/>
  <c r="BN861" i="2"/>
  <c r="BN862" i="2"/>
  <c r="BN863" i="2"/>
  <c r="BN864" i="2"/>
  <c r="BN865" i="2"/>
  <c r="BN866" i="2"/>
  <c r="BN867" i="2"/>
  <c r="BN868" i="2"/>
  <c r="BN869" i="2"/>
  <c r="BN870" i="2"/>
  <c r="BN871" i="2"/>
  <c r="BN872" i="2"/>
  <c r="BN873" i="2"/>
  <c r="BN874" i="2"/>
  <c r="BN875" i="2"/>
  <c r="BN876" i="2"/>
  <c r="BN877" i="2"/>
  <c r="BN878" i="2"/>
  <c r="BN879" i="2"/>
  <c r="BN880" i="2"/>
  <c r="BN881" i="2"/>
  <c r="BN882" i="2"/>
  <c r="BN883" i="2"/>
  <c r="BN884" i="2"/>
  <c r="BN885" i="2"/>
  <c r="BN886" i="2"/>
  <c r="BN887" i="2"/>
  <c r="BN888" i="2"/>
  <c r="BN889" i="2"/>
  <c r="BN890" i="2"/>
  <c r="BN891" i="2"/>
  <c r="BN892" i="2"/>
  <c r="BN893" i="2"/>
  <c r="BN894" i="2"/>
  <c r="BN895" i="2"/>
  <c r="BN896" i="2"/>
  <c r="BN897" i="2"/>
  <c r="BN898" i="2"/>
  <c r="BN899" i="2"/>
  <c r="BN900" i="2"/>
  <c r="BN901" i="2"/>
  <c r="BN902" i="2"/>
  <c r="BN903" i="2"/>
  <c r="BN904" i="2"/>
  <c r="BN905" i="2"/>
  <c r="BN906" i="2"/>
  <c r="BN907" i="2"/>
  <c r="BN908" i="2"/>
  <c r="BN909" i="2"/>
  <c r="BN910" i="2"/>
  <c r="BN911" i="2"/>
  <c r="BN912" i="2"/>
  <c r="BN913" i="2"/>
  <c r="BN914" i="2"/>
  <c r="BN915" i="2"/>
  <c r="BN916" i="2"/>
  <c r="BN917" i="2"/>
  <c r="BN918" i="2"/>
  <c r="BN919" i="2"/>
  <c r="BN920" i="2"/>
  <c r="BN921" i="2"/>
  <c r="BN922" i="2"/>
  <c r="BN923" i="2"/>
  <c r="BN924" i="2"/>
  <c r="BN925" i="2"/>
  <c r="BN926" i="2"/>
  <c r="BN927" i="2"/>
  <c r="BN928" i="2"/>
  <c r="BN929" i="2"/>
  <c r="BN930" i="2"/>
  <c r="BN931" i="2"/>
  <c r="BN932" i="2"/>
  <c r="BN933" i="2"/>
  <c r="BN934" i="2"/>
  <c r="BN935" i="2"/>
  <c r="BN936" i="2"/>
  <c r="BN937" i="2"/>
  <c r="BN938" i="2"/>
  <c r="BN939" i="2"/>
  <c r="BN940" i="2"/>
  <c r="BN941" i="2"/>
  <c r="BN942" i="2"/>
  <c r="BN943" i="2"/>
  <c r="BN944" i="2"/>
  <c r="BN945" i="2"/>
  <c r="BN946" i="2"/>
  <c r="BN947" i="2"/>
  <c r="BN948" i="2"/>
  <c r="BN949" i="2"/>
  <c r="BN950" i="2"/>
  <c r="BN951" i="2"/>
  <c r="BN952" i="2"/>
  <c r="BN953" i="2"/>
  <c r="BN954" i="2"/>
  <c r="BN955" i="2"/>
  <c r="BN956" i="2"/>
  <c r="BN957" i="2"/>
  <c r="BN958" i="2"/>
  <c r="BN959" i="2"/>
  <c r="BN960" i="2"/>
  <c r="BN961" i="2"/>
  <c r="BN962" i="2"/>
  <c r="BN963" i="2"/>
  <c r="BN964" i="2"/>
  <c r="BN965" i="2"/>
  <c r="BN966" i="2"/>
  <c r="BN967" i="2"/>
  <c r="BN968" i="2"/>
  <c r="BN969" i="2"/>
  <c r="BN970" i="2"/>
  <c r="BN971" i="2"/>
  <c r="BN972" i="2"/>
  <c r="BN973" i="2"/>
  <c r="BN974" i="2"/>
  <c r="BN975" i="2"/>
  <c r="BN976" i="2"/>
  <c r="BN977" i="2"/>
  <c r="BN978" i="2"/>
  <c r="BN979" i="2"/>
  <c r="BN980" i="2"/>
  <c r="BN981" i="2"/>
  <c r="BN982" i="2"/>
  <c r="BN983" i="2"/>
  <c r="BN984" i="2"/>
  <c r="BN985" i="2"/>
  <c r="BN986" i="2"/>
  <c r="BN987" i="2"/>
  <c r="BN988" i="2"/>
  <c r="BN989" i="2"/>
  <c r="BN990" i="2"/>
  <c r="BN991" i="2"/>
  <c r="BN992" i="2"/>
  <c r="BN993" i="2"/>
  <c r="BN994" i="2"/>
  <c r="BN995" i="2"/>
  <c r="BN996" i="2"/>
  <c r="BN997" i="2"/>
  <c r="BN998" i="2"/>
  <c r="BN999" i="2"/>
  <c r="BN1000" i="2"/>
  <c r="BN1001" i="2"/>
  <c r="BN1002" i="2"/>
  <c r="BN1003" i="2"/>
  <c r="BN1004" i="2"/>
  <c r="BN1005" i="2"/>
  <c r="BN1006" i="2"/>
  <c r="BN1007" i="2"/>
  <c r="BN1008" i="2"/>
  <c r="BN1009" i="2"/>
  <c r="BN1010" i="2"/>
  <c r="BN1011" i="2"/>
  <c r="BN1012" i="2"/>
  <c r="BN1013" i="2"/>
  <c r="BN1014" i="2"/>
  <c r="BN1015" i="2"/>
  <c r="BN1016" i="2"/>
  <c r="BN1017" i="2"/>
  <c r="BN1018" i="2"/>
  <c r="BN1019" i="2"/>
  <c r="BN1020" i="2"/>
  <c r="BN1021" i="2"/>
  <c r="BN1022" i="2"/>
  <c r="BN1023" i="2"/>
  <c r="BN1024" i="2"/>
  <c r="BN1025" i="2"/>
  <c r="BN1026" i="2"/>
  <c r="BN1027" i="2"/>
  <c r="BN1028" i="2"/>
  <c r="BN1029" i="2"/>
  <c r="BN1030" i="2"/>
  <c r="BN1031" i="2"/>
  <c r="BN1032" i="2"/>
  <c r="BN1033" i="2"/>
  <c r="BN1034" i="2"/>
  <c r="BN1035" i="2"/>
  <c r="BN1036" i="2"/>
  <c r="BN1037" i="2"/>
  <c r="BN1038" i="2"/>
  <c r="BN1039" i="2"/>
  <c r="BN1040" i="2"/>
  <c r="BN1041" i="2"/>
  <c r="BN1042" i="2"/>
  <c r="BN1043" i="2"/>
  <c r="BN1044" i="2"/>
  <c r="BN1045" i="2"/>
  <c r="BN1046" i="2"/>
  <c r="BN1047" i="2"/>
  <c r="BN1048" i="2"/>
  <c r="BN1049" i="2"/>
  <c r="BN1050" i="2"/>
  <c r="BN1051" i="2"/>
  <c r="BN1052" i="2"/>
  <c r="BN1053" i="2"/>
  <c r="BN1054" i="2"/>
  <c r="BN1055" i="2"/>
  <c r="BN1056" i="2"/>
  <c r="BN1057" i="2"/>
  <c r="BN1058" i="2"/>
  <c r="BN1059" i="2"/>
  <c r="BN1060" i="2"/>
  <c r="BN1061" i="2"/>
  <c r="BN1062" i="2"/>
  <c r="BN1063" i="2"/>
  <c r="BN1064" i="2"/>
  <c r="BN1065" i="2"/>
  <c r="BN1066" i="2"/>
  <c r="BN1067" i="2"/>
  <c r="BN1068" i="2"/>
  <c r="BN1069" i="2"/>
  <c r="BN1070" i="2"/>
  <c r="BN1071" i="2"/>
  <c r="BN1072" i="2"/>
  <c r="BN1073" i="2"/>
  <c r="BN1074" i="2"/>
  <c r="BN1075" i="2"/>
  <c r="BN1076" i="2"/>
  <c r="BN1077" i="2"/>
  <c r="BN1078" i="2"/>
  <c r="BN1079" i="2"/>
  <c r="BN1080" i="2"/>
  <c r="BN1081" i="2"/>
  <c r="BN1082" i="2"/>
  <c r="BN1083" i="2"/>
  <c r="BN1084" i="2"/>
  <c r="BN1085" i="2"/>
  <c r="BN1086" i="2"/>
  <c r="BN1087" i="2"/>
  <c r="BN1088" i="2"/>
  <c r="BN1089" i="2"/>
  <c r="BN1090" i="2"/>
  <c r="BN1091" i="2"/>
  <c r="BN1092" i="2"/>
  <c r="BN1093" i="2"/>
  <c r="BN1094" i="2"/>
  <c r="BN1095" i="2"/>
  <c r="BN1096" i="2"/>
  <c r="BN1097" i="2"/>
  <c r="BN1098" i="2"/>
  <c r="BN1099" i="2"/>
  <c r="BN1100" i="2"/>
  <c r="BN1101" i="2"/>
  <c r="BN1102" i="2"/>
  <c r="BN1103" i="2"/>
  <c r="BN1104" i="2"/>
  <c r="BN1105" i="2"/>
  <c r="BN1106" i="2"/>
  <c r="BN1107" i="2"/>
  <c r="BN1108" i="2"/>
  <c r="BN1109" i="2"/>
  <c r="BN1110" i="2"/>
  <c r="BN1111" i="2"/>
  <c r="BN1112" i="2"/>
  <c r="BN1113" i="2"/>
  <c r="BN1114" i="2"/>
  <c r="BN1115" i="2"/>
  <c r="BN1116" i="2"/>
  <c r="BN1117" i="2"/>
  <c r="BN1118" i="2"/>
  <c r="BN1119" i="2"/>
  <c r="BN1120" i="2"/>
  <c r="BN1121" i="2"/>
  <c r="BN1122" i="2"/>
  <c r="BN1123" i="2"/>
  <c r="BN1124" i="2"/>
  <c r="BN1125" i="2"/>
  <c r="BN1126" i="2"/>
  <c r="BN1127" i="2"/>
  <c r="BN1128" i="2"/>
  <c r="BN1129" i="2"/>
  <c r="BN1130" i="2"/>
  <c r="BN1131" i="2"/>
  <c r="BN1132" i="2"/>
  <c r="BN1133" i="2"/>
  <c r="BN1134" i="2"/>
  <c r="BN1135" i="2"/>
  <c r="BN1136" i="2"/>
  <c r="BN1137" i="2"/>
  <c r="BN1138" i="2"/>
  <c r="BN1139" i="2"/>
  <c r="BN1140" i="2"/>
  <c r="BN1141" i="2"/>
  <c r="BN1142" i="2"/>
  <c r="BN1143" i="2"/>
  <c r="BN1144" i="2"/>
  <c r="BN1145" i="2"/>
  <c r="BN1146" i="2"/>
  <c r="BN1147" i="2"/>
  <c r="BN1148" i="2"/>
  <c r="BN1149" i="2"/>
  <c r="BN1150" i="2"/>
  <c r="BN1151" i="2"/>
  <c r="BN1152" i="2"/>
  <c r="BN1153" i="2"/>
  <c r="BN1154" i="2"/>
  <c r="BN1155" i="2"/>
  <c r="BN1156" i="2"/>
  <c r="BN1157" i="2"/>
  <c r="BN1158" i="2"/>
  <c r="BN1159" i="2"/>
  <c r="BN1160" i="2"/>
  <c r="BN1161" i="2"/>
  <c r="BN1162" i="2"/>
  <c r="BN1163" i="2"/>
  <c r="BN1164" i="2"/>
  <c r="BN1165" i="2"/>
  <c r="BN1166" i="2"/>
  <c r="BN1167" i="2"/>
  <c r="BN1168" i="2"/>
  <c r="BN1169" i="2"/>
  <c r="BN1170" i="2"/>
  <c r="BN1171" i="2"/>
  <c r="BN1172" i="2"/>
  <c r="BN1173" i="2"/>
  <c r="BN1174" i="2"/>
  <c r="BN1175" i="2"/>
  <c r="BN1176" i="2"/>
  <c r="BN1177" i="2"/>
  <c r="BN1178" i="2"/>
  <c r="BN1179" i="2"/>
  <c r="BN1180" i="2"/>
  <c r="BN1181" i="2"/>
  <c r="BN1182" i="2"/>
  <c r="BN1183" i="2"/>
  <c r="BN1184" i="2"/>
  <c r="BN1185" i="2"/>
  <c r="BN1186" i="2"/>
  <c r="BN1187" i="2"/>
  <c r="BN1188" i="2"/>
  <c r="BN1189" i="2"/>
  <c r="BN1190" i="2"/>
  <c r="BN1191" i="2"/>
  <c r="BN1192" i="2"/>
  <c r="BN1193" i="2"/>
  <c r="BN1194" i="2"/>
  <c r="BN1195" i="2"/>
  <c r="BN1196" i="2"/>
  <c r="BN1197" i="2"/>
  <c r="BN1198" i="2"/>
  <c r="BN1199" i="2"/>
  <c r="BN1200" i="2"/>
  <c r="BN1201" i="2"/>
  <c r="BN1202" i="2"/>
  <c r="BN1203" i="2"/>
  <c r="BN1204" i="2"/>
  <c r="BN1205" i="2"/>
  <c r="BN1206" i="2"/>
  <c r="BN1207" i="2"/>
  <c r="BN1208" i="2"/>
  <c r="BN1209" i="2"/>
  <c r="BN1210" i="2"/>
  <c r="BN1211" i="2"/>
  <c r="BN1212" i="2"/>
  <c r="BN1213" i="2"/>
  <c r="BN1214" i="2"/>
  <c r="BN1215" i="2"/>
  <c r="BN1216" i="2"/>
  <c r="BN1217" i="2"/>
  <c r="BN1218" i="2"/>
  <c r="BN1219" i="2"/>
  <c r="BN1220" i="2"/>
  <c r="BN1221" i="2"/>
  <c r="BN1222" i="2"/>
  <c r="BN1223" i="2"/>
  <c r="BN1224" i="2"/>
  <c r="BN1225" i="2"/>
  <c r="BN1226" i="2"/>
  <c r="BN1227" i="2"/>
  <c r="BN1228" i="2"/>
  <c r="BN1229" i="2"/>
  <c r="BN1230" i="2"/>
  <c r="BN1231" i="2"/>
  <c r="BN1232" i="2"/>
  <c r="BN1233" i="2"/>
  <c r="BN1234" i="2"/>
  <c r="BN1235" i="2"/>
  <c r="BN1236" i="2"/>
  <c r="BN1237" i="2"/>
  <c r="BN1238" i="2"/>
  <c r="BN1239" i="2"/>
  <c r="BN1240" i="2"/>
  <c r="BN1241" i="2"/>
  <c r="BN1242" i="2"/>
  <c r="BN1243" i="2"/>
  <c r="BN1244" i="2"/>
  <c r="BN1245" i="2"/>
  <c r="BN1246" i="2"/>
  <c r="BN1247" i="2"/>
  <c r="BN1248" i="2"/>
  <c r="BN1249" i="2"/>
  <c r="BN1250" i="2"/>
  <c r="BN1251" i="2"/>
  <c r="BN1252" i="2"/>
  <c r="BN1253" i="2"/>
  <c r="BN1254" i="2"/>
  <c r="BN1255" i="2"/>
  <c r="BN1256" i="2"/>
  <c r="BN1257" i="2"/>
  <c r="BN1258" i="2"/>
  <c r="BN1259" i="2"/>
  <c r="BN1260" i="2"/>
  <c r="BN1261" i="2"/>
  <c r="BN1262" i="2"/>
  <c r="BN1263" i="2"/>
  <c r="BN1264" i="2"/>
  <c r="BN1265" i="2"/>
  <c r="BN1266" i="2"/>
  <c r="BN1267" i="2"/>
  <c r="BN1268" i="2"/>
  <c r="BN1269" i="2"/>
  <c r="BN1270" i="2"/>
  <c r="BN1271" i="2"/>
  <c r="BN1272" i="2"/>
  <c r="BN1273" i="2"/>
  <c r="BN1274" i="2"/>
  <c r="BN1275" i="2"/>
  <c r="BN1276" i="2"/>
  <c r="BN1277" i="2"/>
  <c r="BN1278" i="2"/>
  <c r="BN1279" i="2"/>
  <c r="BN1280" i="2"/>
  <c r="BN1281" i="2"/>
  <c r="BN1282" i="2"/>
  <c r="BN1283" i="2"/>
  <c r="BN1284" i="2"/>
  <c r="BN1285" i="2"/>
  <c r="BN1286" i="2"/>
  <c r="BN1287" i="2"/>
  <c r="BN1288" i="2"/>
  <c r="BN1289" i="2"/>
  <c r="BN1290" i="2"/>
  <c r="BN1291" i="2"/>
  <c r="BN1292" i="2"/>
  <c r="BN1293" i="2"/>
  <c r="BN1294" i="2"/>
  <c r="BN1295" i="2"/>
  <c r="BN1296" i="2"/>
  <c r="BN1297" i="2"/>
  <c r="BN1298" i="2"/>
  <c r="BN1299" i="2"/>
  <c r="BN1300" i="2"/>
  <c r="BN1301" i="2"/>
  <c r="BN1302" i="2"/>
  <c r="BN1303" i="2"/>
  <c r="BN1304" i="2"/>
  <c r="BN1305" i="2"/>
  <c r="BN1306" i="2"/>
  <c r="BN1307" i="2"/>
  <c r="BN1308" i="2"/>
  <c r="BN1309" i="2"/>
  <c r="BN1310" i="2"/>
  <c r="BN1311" i="2"/>
  <c r="BN1312" i="2"/>
  <c r="BN1313" i="2"/>
  <c r="BN1314" i="2"/>
  <c r="BN1315" i="2"/>
  <c r="BN1316" i="2"/>
  <c r="BN1317" i="2"/>
  <c r="BN1318" i="2"/>
  <c r="BN1319" i="2"/>
  <c r="BN1320" i="2"/>
  <c r="BN1321" i="2"/>
  <c r="BN1322" i="2"/>
  <c r="BN1323" i="2"/>
  <c r="BN1324" i="2"/>
  <c r="BN1325" i="2"/>
  <c r="BN1326" i="2"/>
  <c r="BN1327" i="2"/>
  <c r="BN1328" i="2"/>
  <c r="BN1329" i="2"/>
  <c r="BN1330" i="2"/>
  <c r="BN1331" i="2"/>
  <c r="BN1332" i="2"/>
  <c r="BN1333" i="2"/>
  <c r="BN1334" i="2"/>
  <c r="BN1335" i="2"/>
  <c r="BN1336" i="2"/>
  <c r="BN1337" i="2"/>
  <c r="BN1338" i="2"/>
  <c r="BN1339" i="2"/>
  <c r="BN1340" i="2"/>
  <c r="BN1341" i="2"/>
  <c r="BN1342" i="2"/>
  <c r="BN1343" i="2"/>
  <c r="BN1344" i="2"/>
  <c r="BN1345" i="2"/>
  <c r="BN1346" i="2"/>
  <c r="BN1347" i="2"/>
  <c r="BN1348" i="2"/>
  <c r="BN1349" i="2"/>
  <c r="BN1350" i="2"/>
  <c r="BN1351" i="2"/>
  <c r="BN1352" i="2"/>
  <c r="BN1353" i="2"/>
  <c r="BN1354" i="2"/>
  <c r="BN1355" i="2"/>
  <c r="BN1356" i="2"/>
  <c r="BN1357" i="2"/>
  <c r="BN1358" i="2"/>
  <c r="BN1359" i="2"/>
  <c r="BN1360" i="2"/>
  <c r="BN1361" i="2"/>
  <c r="BN1362" i="2"/>
  <c r="BN1363" i="2"/>
  <c r="BN1364" i="2"/>
  <c r="BN1365" i="2"/>
  <c r="BN1366" i="2"/>
  <c r="BN1367" i="2"/>
  <c r="BN1368" i="2"/>
  <c r="BN1369" i="2"/>
  <c r="BN1370" i="2"/>
  <c r="BN1371" i="2"/>
  <c r="BN1372" i="2"/>
  <c r="BN1373" i="2"/>
  <c r="BN1374" i="2"/>
  <c r="BN1375" i="2"/>
  <c r="BN1376" i="2"/>
  <c r="BN1377" i="2"/>
  <c r="BN1378" i="2"/>
  <c r="BN1379" i="2"/>
  <c r="BN1380" i="2"/>
  <c r="BN1381" i="2"/>
  <c r="BN1382" i="2"/>
  <c r="BN1383" i="2"/>
  <c r="BN1384" i="2"/>
  <c r="BN1385" i="2"/>
  <c r="BN1386" i="2"/>
  <c r="BN1387" i="2"/>
  <c r="BN1388" i="2"/>
  <c r="BN1389" i="2"/>
  <c r="BN1390" i="2"/>
  <c r="BN1391" i="2"/>
  <c r="BN1392" i="2"/>
  <c r="BN1393" i="2"/>
  <c r="BN1394" i="2"/>
  <c r="BN1395" i="2"/>
  <c r="BN1396" i="2"/>
  <c r="BN1397" i="2"/>
  <c r="BN1398" i="2"/>
  <c r="BN1399" i="2"/>
  <c r="BN1400" i="2"/>
  <c r="BN1401" i="2"/>
  <c r="BN1402" i="2"/>
  <c r="BN1403" i="2"/>
  <c r="BN1404" i="2"/>
  <c r="BN1405" i="2"/>
  <c r="BN1406" i="2"/>
  <c r="BN1407" i="2"/>
  <c r="BN1408" i="2"/>
  <c r="BN1409" i="2"/>
  <c r="BN1410" i="2"/>
  <c r="BN1411" i="2"/>
  <c r="BN1412" i="2"/>
  <c r="BN1413" i="2"/>
  <c r="BN1414" i="2"/>
  <c r="BN1415" i="2"/>
  <c r="BN1416" i="2"/>
  <c r="BN1417" i="2"/>
  <c r="BN1418" i="2"/>
  <c r="BN1419" i="2"/>
  <c r="BN1420" i="2"/>
  <c r="BN1421" i="2"/>
  <c r="BN1422" i="2"/>
  <c r="BN1423" i="2"/>
  <c r="BN1424" i="2"/>
  <c r="BN1425" i="2"/>
  <c r="BN1426" i="2"/>
  <c r="BN1427" i="2"/>
  <c r="BN1428" i="2"/>
  <c r="BN1429" i="2"/>
  <c r="BN1430" i="2"/>
  <c r="BN1431" i="2"/>
  <c r="BN1432" i="2"/>
  <c r="BN1433" i="2"/>
  <c r="BN1434" i="2"/>
  <c r="BN1435" i="2"/>
  <c r="BN1436" i="2"/>
  <c r="BN1437" i="2"/>
  <c r="BN1438" i="2"/>
  <c r="BN1439" i="2"/>
  <c r="BN1440" i="2"/>
  <c r="BN1441" i="2"/>
  <c r="BN1442" i="2"/>
  <c r="BN1443" i="2"/>
  <c r="BN1444" i="2"/>
  <c r="BN1445" i="2"/>
  <c r="BN1446" i="2"/>
  <c r="BN1447" i="2"/>
  <c r="BN1448" i="2"/>
  <c r="BN1449" i="2"/>
  <c r="BN1450" i="2"/>
  <c r="BN1451" i="2"/>
  <c r="BN1452" i="2"/>
  <c r="BN1453" i="2"/>
  <c r="BN1454" i="2"/>
  <c r="BN1455" i="2"/>
  <c r="BN1456" i="2"/>
  <c r="BN1457" i="2"/>
  <c r="BN1458" i="2"/>
  <c r="BN1459" i="2"/>
  <c r="BN1460" i="2"/>
  <c r="BN1461" i="2"/>
  <c r="BN1462" i="2"/>
  <c r="BN1463" i="2"/>
  <c r="BN1464" i="2"/>
  <c r="BN1465" i="2"/>
  <c r="BN1466" i="2"/>
  <c r="BN1467" i="2"/>
  <c r="BN1468" i="2"/>
  <c r="BN1469" i="2"/>
  <c r="BN1470" i="2"/>
  <c r="BN1471" i="2"/>
  <c r="BN1472" i="2"/>
  <c r="BN1473" i="2"/>
  <c r="BN1474" i="2"/>
  <c r="BN1475" i="2"/>
  <c r="BN1476" i="2"/>
  <c r="BN1477" i="2"/>
  <c r="BN1478" i="2"/>
  <c r="BN1479" i="2"/>
  <c r="BN1480" i="2"/>
  <c r="BN1481" i="2"/>
  <c r="BN1482" i="2"/>
  <c r="BN1483" i="2"/>
  <c r="BN1484" i="2"/>
  <c r="BN1485" i="2"/>
  <c r="BN1486" i="2"/>
  <c r="BN1487" i="2"/>
  <c r="BN1488" i="2"/>
  <c r="BN1489" i="2"/>
  <c r="BN1490" i="2"/>
  <c r="BN1491" i="2"/>
  <c r="BN1492" i="2"/>
  <c r="BN1493" i="2"/>
  <c r="BN1494" i="2"/>
  <c r="BN1495" i="2"/>
  <c r="BN1496" i="2"/>
  <c r="BN1497" i="2"/>
  <c r="BN1498" i="2"/>
  <c r="BN1499" i="2"/>
  <c r="BN1500" i="2"/>
  <c r="BN1501" i="2"/>
  <c r="BN1502" i="2"/>
  <c r="BN1503" i="2"/>
  <c r="BN1504" i="2"/>
  <c r="BN1505" i="2"/>
  <c r="BN1506" i="2"/>
  <c r="BN1507" i="2"/>
  <c r="BN1508" i="2"/>
  <c r="BN1509" i="2"/>
  <c r="BN1510" i="2"/>
  <c r="BN1511" i="2"/>
  <c r="BN1512" i="2"/>
  <c r="BN1513" i="2"/>
  <c r="BN1514" i="2"/>
  <c r="BN1515" i="2"/>
  <c r="BN1516" i="2"/>
  <c r="BN1517" i="2"/>
  <c r="BN1518" i="2"/>
  <c r="BN1519" i="2"/>
  <c r="BN1520" i="2"/>
  <c r="BN1521" i="2"/>
  <c r="BN1522" i="2"/>
  <c r="BN1523" i="2"/>
  <c r="BN1524" i="2"/>
  <c r="BN1525" i="2"/>
  <c r="BN1526" i="2"/>
  <c r="BN1527" i="2"/>
  <c r="BN1528" i="2"/>
  <c r="BN1529" i="2"/>
  <c r="BN1530" i="2"/>
  <c r="BN1531" i="2"/>
  <c r="BN1532" i="2"/>
  <c r="BN1533" i="2"/>
  <c r="BN1534" i="2"/>
  <c r="BN1535" i="2"/>
  <c r="BN1536" i="2"/>
  <c r="BN1537" i="2"/>
  <c r="BN1538" i="2"/>
  <c r="BN1539" i="2"/>
  <c r="BN1540" i="2"/>
  <c r="BN1541" i="2"/>
  <c r="BN1542" i="2"/>
  <c r="BN1543" i="2"/>
  <c r="BN1544" i="2"/>
  <c r="BN1545" i="2"/>
  <c r="BN1546" i="2"/>
  <c r="BN1547" i="2"/>
  <c r="BN1548" i="2"/>
  <c r="BN1549" i="2"/>
  <c r="BN1550" i="2"/>
  <c r="BN1551" i="2"/>
  <c r="BN1552" i="2"/>
  <c r="BN1553" i="2"/>
  <c r="BN1554" i="2"/>
  <c r="BN1555" i="2"/>
  <c r="BN1556" i="2"/>
  <c r="BN1557" i="2"/>
  <c r="BN1558" i="2"/>
  <c r="BN1559" i="2"/>
  <c r="BN1560" i="2"/>
  <c r="BN1561" i="2"/>
  <c r="BN1562" i="2"/>
  <c r="BN1563" i="2"/>
  <c r="BN1564" i="2"/>
  <c r="BN1565" i="2"/>
  <c r="BN1566" i="2"/>
  <c r="BN1567" i="2"/>
  <c r="BN1568" i="2"/>
  <c r="BN1569" i="2"/>
  <c r="BN1570" i="2"/>
  <c r="BN1571" i="2"/>
  <c r="BN1572" i="2"/>
  <c r="BN1573" i="2"/>
  <c r="BN1574" i="2"/>
  <c r="BN1575" i="2"/>
  <c r="BN1576" i="2"/>
  <c r="BN1577" i="2"/>
  <c r="BN1578" i="2"/>
  <c r="BN1579" i="2"/>
  <c r="BN1580" i="2"/>
  <c r="BN1581" i="2"/>
  <c r="BN1582" i="2"/>
  <c r="BN1583" i="2"/>
  <c r="BN1584" i="2"/>
  <c r="BN1585" i="2"/>
  <c r="BN1586" i="2"/>
  <c r="BN1587" i="2"/>
  <c r="BN1588" i="2"/>
  <c r="BN1589" i="2"/>
  <c r="BN1590" i="2"/>
  <c r="BN1591" i="2"/>
  <c r="BN1592" i="2"/>
  <c r="BN1593" i="2"/>
  <c r="BN1594" i="2"/>
  <c r="BN1595" i="2"/>
  <c r="BN1596" i="2"/>
  <c r="BN1597" i="2"/>
  <c r="BN1598" i="2"/>
  <c r="BN1599" i="2"/>
  <c r="BN1600" i="2"/>
  <c r="BN1601" i="2"/>
  <c r="BN1602" i="2"/>
  <c r="BN1603" i="2"/>
  <c r="BN1604" i="2"/>
  <c r="BN1605" i="2"/>
  <c r="BN1606" i="2"/>
  <c r="BN1607" i="2"/>
  <c r="BN1608" i="2"/>
  <c r="BN1609" i="2"/>
  <c r="BN1610" i="2"/>
  <c r="BN1611" i="2"/>
  <c r="BN1612" i="2"/>
  <c r="BN1613" i="2"/>
  <c r="BN1614" i="2"/>
  <c r="BN1615" i="2"/>
  <c r="BN1616" i="2"/>
  <c r="BN1617" i="2"/>
  <c r="BN1618" i="2"/>
  <c r="BN1619" i="2"/>
  <c r="BN1620" i="2"/>
  <c r="BN1621" i="2"/>
  <c r="BN1622" i="2"/>
  <c r="BN1623" i="2"/>
  <c r="BN1624" i="2"/>
  <c r="BN1625" i="2"/>
  <c r="BN1626" i="2"/>
  <c r="BN1627" i="2"/>
  <c r="BN1628" i="2"/>
  <c r="BN1629" i="2"/>
  <c r="BN1630" i="2"/>
  <c r="BN1631" i="2"/>
  <c r="BN1632" i="2"/>
  <c r="BN1633" i="2"/>
  <c r="BN1634" i="2"/>
  <c r="BN1635" i="2"/>
  <c r="BN1636" i="2"/>
  <c r="BN1637" i="2"/>
  <c r="BN1638" i="2"/>
  <c r="BN1639" i="2"/>
  <c r="BN1640" i="2"/>
  <c r="BN1641" i="2"/>
  <c r="BN1642" i="2"/>
  <c r="BN1643" i="2"/>
  <c r="BN1644" i="2"/>
  <c r="BN1645" i="2"/>
  <c r="BN1646" i="2"/>
  <c r="BN1647" i="2"/>
  <c r="BN1648" i="2"/>
  <c r="BN1649" i="2"/>
  <c r="BN1650" i="2"/>
  <c r="BN1651" i="2"/>
  <c r="BN1652" i="2"/>
  <c r="BN1653" i="2"/>
  <c r="BN1654" i="2"/>
  <c r="BN1655" i="2"/>
  <c r="BN1656" i="2"/>
  <c r="BN1657" i="2"/>
  <c r="BN1658" i="2"/>
  <c r="BN1659" i="2"/>
  <c r="BN1660" i="2"/>
  <c r="BN1661" i="2"/>
  <c r="BN1662" i="2"/>
  <c r="BN1663" i="2"/>
  <c r="BN1664" i="2"/>
  <c r="BN1665" i="2"/>
  <c r="BN1666" i="2"/>
  <c r="BN1667" i="2"/>
  <c r="BN1668" i="2"/>
  <c r="BN1669" i="2"/>
  <c r="BN1670" i="2"/>
  <c r="BN1671" i="2"/>
  <c r="BN1672" i="2"/>
  <c r="BN1673" i="2"/>
  <c r="BN1674" i="2"/>
  <c r="BN1675" i="2"/>
  <c r="BN1676" i="2"/>
  <c r="BN1677" i="2"/>
  <c r="BN1678" i="2"/>
  <c r="BN1679" i="2"/>
  <c r="BN1680" i="2"/>
  <c r="BN1681" i="2"/>
  <c r="BN1682" i="2"/>
  <c r="BN1683" i="2"/>
  <c r="BN1684" i="2"/>
  <c r="BN1685" i="2"/>
  <c r="BN1686" i="2"/>
  <c r="BN1687" i="2"/>
  <c r="BN1688" i="2"/>
  <c r="BN1689" i="2"/>
  <c r="BN1690" i="2"/>
  <c r="BN1691" i="2"/>
  <c r="BN1692" i="2"/>
  <c r="BN1693" i="2"/>
  <c r="BN1694" i="2"/>
  <c r="BN1695" i="2"/>
  <c r="BN1696" i="2"/>
  <c r="BN1697" i="2"/>
  <c r="BN1698" i="2"/>
  <c r="BN1699" i="2"/>
  <c r="BN1700" i="2"/>
  <c r="BN1701" i="2"/>
  <c r="BN1702" i="2"/>
  <c r="BN1703" i="2"/>
  <c r="BN1704" i="2"/>
  <c r="BN1705" i="2"/>
  <c r="BN1706" i="2"/>
  <c r="BN1707" i="2"/>
  <c r="BN1708" i="2"/>
  <c r="BN1709" i="2"/>
  <c r="BN1710" i="2"/>
  <c r="BN1711" i="2"/>
  <c r="BN1712" i="2"/>
  <c r="BN1713" i="2"/>
  <c r="BN1714" i="2"/>
  <c r="BN1715" i="2"/>
  <c r="BN1716" i="2"/>
  <c r="BN1717" i="2"/>
  <c r="BN1718" i="2"/>
  <c r="BN1719" i="2"/>
  <c r="BN1720" i="2"/>
  <c r="BN1721" i="2"/>
  <c r="BN1722" i="2"/>
  <c r="BN1723" i="2"/>
  <c r="BN1724" i="2"/>
  <c r="BN1725" i="2"/>
  <c r="BN1726" i="2"/>
  <c r="BN1727" i="2"/>
  <c r="BN1728" i="2"/>
  <c r="BN1729" i="2"/>
  <c r="BN1730" i="2"/>
  <c r="BN1731" i="2"/>
  <c r="BN1732" i="2"/>
  <c r="BN1733" i="2"/>
  <c r="BN1734" i="2"/>
  <c r="BN1735" i="2"/>
  <c r="BN1736" i="2"/>
  <c r="BN1737" i="2"/>
  <c r="BN1738" i="2"/>
  <c r="BN1739" i="2"/>
  <c r="BN1740" i="2"/>
  <c r="BN1741" i="2"/>
  <c r="BN1742" i="2"/>
  <c r="BN1743" i="2"/>
  <c r="BN1744" i="2"/>
  <c r="BN1745" i="2"/>
  <c r="BN1746" i="2"/>
  <c r="BN1747" i="2"/>
  <c r="BN1748" i="2"/>
  <c r="BN1749" i="2"/>
  <c r="BN1750" i="2"/>
  <c r="BN1751" i="2"/>
  <c r="BN1752" i="2"/>
  <c r="BN1753" i="2"/>
  <c r="BN1754" i="2"/>
  <c r="BN1755" i="2"/>
  <c r="BN1756" i="2"/>
  <c r="BN1757" i="2"/>
  <c r="BN1758" i="2"/>
  <c r="BN1759" i="2"/>
  <c r="BN1760" i="2"/>
  <c r="BN1761" i="2"/>
  <c r="BN1762" i="2"/>
  <c r="BN1763" i="2"/>
  <c r="BN1764" i="2"/>
  <c r="BN1765" i="2"/>
  <c r="BN1766" i="2"/>
  <c r="BN1767" i="2"/>
  <c r="BN1768" i="2"/>
  <c r="BN1769" i="2"/>
  <c r="BN1770" i="2"/>
  <c r="BN1771" i="2"/>
  <c r="BN1772" i="2"/>
  <c r="BN1773" i="2"/>
  <c r="BN1774" i="2"/>
  <c r="BN1775" i="2"/>
  <c r="BN1776" i="2"/>
  <c r="BN1777" i="2"/>
  <c r="BN1778" i="2"/>
  <c r="BN1779" i="2"/>
  <c r="BN1780" i="2"/>
  <c r="BN1781" i="2"/>
  <c r="BN1782" i="2"/>
  <c r="BN1783" i="2"/>
  <c r="BN1784" i="2"/>
  <c r="BN1785" i="2"/>
  <c r="BN1786" i="2"/>
  <c r="BN1787" i="2"/>
  <c r="BN1788" i="2"/>
  <c r="BN1789" i="2"/>
  <c r="BN1790" i="2"/>
  <c r="BN1791" i="2"/>
  <c r="BN1792" i="2"/>
  <c r="BN1793" i="2"/>
  <c r="BN1794" i="2"/>
  <c r="BN1795" i="2"/>
  <c r="BN1796" i="2"/>
  <c r="BN1797" i="2"/>
  <c r="BN1798" i="2"/>
  <c r="BN1799" i="2"/>
  <c r="BN1800" i="2"/>
  <c r="BN1801" i="2"/>
  <c r="BN1802" i="2"/>
  <c r="BN1803" i="2"/>
  <c r="BN1804" i="2"/>
  <c r="BN1805" i="2"/>
  <c r="BN1806" i="2"/>
  <c r="BN1807" i="2"/>
  <c r="BN1808" i="2"/>
  <c r="BN1809" i="2"/>
  <c r="BN1810" i="2"/>
  <c r="BN1811" i="2"/>
  <c r="BN1812" i="2"/>
  <c r="BN1813" i="2"/>
  <c r="BN1814" i="2"/>
  <c r="BN1815" i="2"/>
  <c r="BN1816" i="2"/>
  <c r="BN1817" i="2"/>
  <c r="BN1818" i="2"/>
  <c r="BN1819" i="2"/>
  <c r="BN1820" i="2"/>
  <c r="BN1821" i="2"/>
  <c r="BN1822" i="2"/>
  <c r="BN1823" i="2"/>
  <c r="BN1824" i="2"/>
  <c r="BN1825" i="2"/>
  <c r="BN1826" i="2"/>
  <c r="BN1827" i="2"/>
  <c r="BN1828" i="2"/>
  <c r="BN1829" i="2"/>
  <c r="BN1830" i="2"/>
  <c r="BN1831" i="2"/>
  <c r="BN1832" i="2"/>
  <c r="BN1833" i="2"/>
  <c r="BN1834" i="2"/>
  <c r="BN1835" i="2"/>
  <c r="BN1836" i="2"/>
  <c r="BN1837" i="2"/>
  <c r="BN1838" i="2"/>
  <c r="BN1839" i="2"/>
  <c r="BN1840" i="2"/>
  <c r="BN1841" i="2"/>
  <c r="BN1842" i="2"/>
  <c r="BN1843" i="2"/>
  <c r="BN1844" i="2"/>
  <c r="BN1845" i="2"/>
  <c r="BN1846" i="2"/>
  <c r="BN1847" i="2"/>
  <c r="BN1848" i="2"/>
  <c r="BN1849" i="2"/>
  <c r="BN1850" i="2"/>
  <c r="BN1851" i="2"/>
  <c r="BN1852" i="2"/>
  <c r="BN1853" i="2"/>
  <c r="BN1854" i="2"/>
  <c r="BN1855" i="2"/>
  <c r="BN1856" i="2"/>
  <c r="BN1857" i="2"/>
  <c r="BN1858" i="2"/>
  <c r="BN1859" i="2"/>
  <c r="BN1860" i="2"/>
  <c r="BN1861" i="2"/>
  <c r="BN1862" i="2"/>
  <c r="BN1863" i="2"/>
  <c r="BN1864" i="2"/>
  <c r="BN1865" i="2"/>
  <c r="BN1866" i="2"/>
  <c r="BN1867" i="2"/>
  <c r="BN1868" i="2"/>
  <c r="BN1869" i="2"/>
  <c r="BN1870" i="2"/>
  <c r="BN1871" i="2"/>
  <c r="BN1872" i="2"/>
  <c r="BN1873" i="2"/>
  <c r="BN1874" i="2"/>
  <c r="BN1875" i="2"/>
  <c r="BN1876" i="2"/>
  <c r="BN1877" i="2"/>
  <c r="BN1878" i="2"/>
  <c r="BN1879" i="2"/>
  <c r="BN1880" i="2"/>
  <c r="BN1881" i="2"/>
  <c r="BN1882" i="2"/>
  <c r="BN1883" i="2"/>
  <c r="BN1884" i="2"/>
  <c r="BN1885" i="2"/>
  <c r="BN1886" i="2"/>
  <c r="BN1887" i="2"/>
  <c r="BN1888" i="2"/>
  <c r="BN1889" i="2"/>
  <c r="BN1890" i="2"/>
  <c r="BN1891" i="2"/>
  <c r="BN1892" i="2"/>
  <c r="BN1893" i="2"/>
  <c r="BN1894" i="2"/>
  <c r="BN1895" i="2"/>
  <c r="BN1896" i="2"/>
  <c r="BN1897" i="2"/>
  <c r="BN1898" i="2"/>
  <c r="BN1899" i="2"/>
  <c r="BN1900" i="2"/>
  <c r="BN1901" i="2"/>
  <c r="BN1902" i="2"/>
  <c r="BN1903" i="2"/>
  <c r="BN1904" i="2"/>
  <c r="BN1905" i="2"/>
  <c r="BN1906" i="2"/>
  <c r="BN1907" i="2"/>
  <c r="BN1908" i="2"/>
  <c r="BN1909" i="2"/>
  <c r="BN1910" i="2"/>
  <c r="BN1911" i="2"/>
  <c r="BN1912" i="2"/>
  <c r="BN1913" i="2"/>
  <c r="BN1914" i="2"/>
  <c r="BN1915" i="2"/>
  <c r="BN1916" i="2"/>
  <c r="BN1917" i="2"/>
  <c r="BN1918" i="2"/>
  <c r="BN1919" i="2"/>
  <c r="BN1920" i="2"/>
  <c r="BN1921" i="2"/>
  <c r="BN1922" i="2"/>
  <c r="BN1923" i="2"/>
  <c r="BN1924" i="2"/>
  <c r="BN1925" i="2"/>
  <c r="BN1926" i="2"/>
  <c r="BN1927" i="2"/>
  <c r="BN1928" i="2"/>
  <c r="BN1929" i="2"/>
  <c r="BN1930" i="2"/>
  <c r="BN1931" i="2"/>
  <c r="BN1932" i="2"/>
  <c r="BN1933" i="2"/>
  <c r="BN1934" i="2"/>
  <c r="BN1935" i="2"/>
  <c r="BN1936" i="2"/>
  <c r="BN1937" i="2"/>
  <c r="BN1938" i="2"/>
  <c r="BN1939" i="2"/>
  <c r="BN1940" i="2"/>
  <c r="BN1941" i="2"/>
  <c r="BN1942" i="2"/>
  <c r="BN1943" i="2"/>
  <c r="BN1944" i="2"/>
  <c r="BN1945" i="2"/>
  <c r="BN1946" i="2"/>
  <c r="BN1947" i="2"/>
  <c r="BN1948" i="2"/>
  <c r="BN1949" i="2"/>
  <c r="BN1950" i="2"/>
  <c r="BN1951" i="2"/>
  <c r="BN1952" i="2"/>
  <c r="BN1953" i="2"/>
  <c r="BN1954" i="2"/>
  <c r="BN1955" i="2"/>
  <c r="BN1956" i="2"/>
  <c r="BN1957" i="2"/>
  <c r="BN1958" i="2"/>
  <c r="BN1959" i="2"/>
  <c r="BN1960" i="2"/>
  <c r="BN1961" i="2"/>
  <c r="BN1962" i="2"/>
  <c r="BN1963" i="2"/>
  <c r="BN1964" i="2"/>
  <c r="BN1965" i="2"/>
  <c r="BN1966" i="2"/>
  <c r="BN1967" i="2"/>
  <c r="BN1968" i="2"/>
  <c r="BN1969" i="2"/>
  <c r="BN1970" i="2"/>
  <c r="BN1971" i="2"/>
  <c r="BN1972" i="2"/>
  <c r="BN1973" i="2"/>
  <c r="BN1974" i="2"/>
  <c r="BN1975" i="2"/>
  <c r="BN1976" i="2"/>
  <c r="BN1977" i="2"/>
  <c r="BN1978" i="2"/>
  <c r="BN1979" i="2"/>
  <c r="BN1980" i="2"/>
  <c r="BN1981" i="2"/>
  <c r="BN1982" i="2"/>
  <c r="BN1983" i="2"/>
  <c r="BN1984" i="2"/>
  <c r="BN1985" i="2"/>
  <c r="BN1986" i="2"/>
  <c r="BN1987" i="2"/>
  <c r="BN1988" i="2"/>
  <c r="BN1989" i="2"/>
  <c r="BN1990" i="2"/>
  <c r="BN1991" i="2"/>
  <c r="BN1992" i="2"/>
  <c r="BN1993" i="2"/>
  <c r="BN1994" i="2"/>
  <c r="BN1995" i="2"/>
  <c r="BN1996" i="2"/>
  <c r="BN1997" i="2"/>
  <c r="BN1998" i="2"/>
  <c r="BN1999" i="2"/>
  <c r="BN2000" i="2"/>
  <c r="BN2001" i="2"/>
  <c r="BN2002" i="2"/>
  <c r="BN2003" i="2"/>
  <c r="BN2004" i="2"/>
  <c r="BN2005" i="2"/>
  <c r="BN2006" i="2"/>
  <c r="BN2007" i="2"/>
  <c r="BN2008" i="2"/>
  <c r="BN2009" i="2"/>
  <c r="BN2010" i="2"/>
  <c r="BN2011" i="2"/>
  <c r="BN2012" i="2"/>
  <c r="BN2013" i="2"/>
  <c r="BN2014" i="2"/>
  <c r="BN2015" i="2"/>
  <c r="BN2016" i="2"/>
  <c r="BN2017" i="2"/>
  <c r="BN2018" i="2"/>
  <c r="BN2019" i="2"/>
  <c r="BN2020" i="2"/>
  <c r="BN2021" i="2"/>
  <c r="BN2022" i="2"/>
  <c r="BN2023" i="2"/>
  <c r="BN2024" i="2"/>
  <c r="BN2025" i="2"/>
  <c r="BN2026" i="2"/>
  <c r="BN2027" i="2"/>
  <c r="BN2028" i="2"/>
  <c r="BN2029" i="2"/>
  <c r="BN2030" i="2"/>
  <c r="BN2031" i="2"/>
  <c r="BN2032" i="2"/>
  <c r="BN2033" i="2"/>
  <c r="BN2034" i="2"/>
  <c r="BN2035" i="2"/>
  <c r="BN2036" i="2"/>
  <c r="BN2037" i="2"/>
  <c r="BN2038" i="2"/>
  <c r="BN2039" i="2"/>
  <c r="BN2040" i="2"/>
  <c r="BN2041" i="2"/>
  <c r="BN2042" i="2"/>
  <c r="BN2043" i="2"/>
  <c r="BN2044" i="2"/>
  <c r="BN2045" i="2"/>
  <c r="BN2046" i="2"/>
  <c r="BN2047" i="2"/>
  <c r="BN2048" i="2"/>
  <c r="BN2049" i="2"/>
  <c r="BN2050" i="2"/>
  <c r="BN2051" i="2"/>
  <c r="BN2052" i="2"/>
  <c r="BN2053" i="2"/>
  <c r="BN2054" i="2"/>
  <c r="BN2055" i="2"/>
  <c r="BN2056" i="2"/>
  <c r="BN2057" i="2"/>
  <c r="BN2058" i="2"/>
  <c r="BN2059" i="2"/>
  <c r="BN2060" i="2"/>
  <c r="BN2061" i="2"/>
  <c r="BN2062" i="2"/>
  <c r="BN2063" i="2"/>
  <c r="BN2064" i="2"/>
  <c r="BN2065" i="2"/>
  <c r="BN2066" i="2"/>
  <c r="BN2067" i="2"/>
  <c r="BN2068" i="2"/>
  <c r="BN2069" i="2"/>
  <c r="BN2070" i="2"/>
  <c r="BN2071" i="2"/>
  <c r="BN2072" i="2"/>
  <c r="BN2073" i="2"/>
  <c r="BN2074" i="2"/>
  <c r="BN2075" i="2"/>
  <c r="BN2076" i="2"/>
  <c r="BN2077" i="2"/>
  <c r="BN2078" i="2"/>
  <c r="BN2079" i="2"/>
  <c r="BN2080" i="2"/>
  <c r="BN2081" i="2"/>
  <c r="BN2082" i="2"/>
  <c r="BN2083" i="2"/>
  <c r="BN2084" i="2"/>
  <c r="BN2085" i="2"/>
  <c r="BN2086" i="2"/>
  <c r="BN2087" i="2"/>
  <c r="BN2088" i="2"/>
  <c r="BN2089" i="2"/>
  <c r="BN2090" i="2"/>
  <c r="BN2091" i="2"/>
  <c r="BN2092" i="2"/>
  <c r="BN2093" i="2"/>
  <c r="BN2094" i="2"/>
  <c r="BN2095" i="2"/>
  <c r="BN2096" i="2"/>
  <c r="BN2097" i="2"/>
  <c r="BN2098" i="2"/>
  <c r="BN2099" i="2"/>
  <c r="BN2100" i="2"/>
  <c r="BN2101" i="2"/>
  <c r="BN2102" i="2"/>
  <c r="BN2103" i="2"/>
  <c r="BN2104" i="2"/>
  <c r="BN2105" i="2"/>
  <c r="BN2106" i="2"/>
  <c r="BN2107" i="2"/>
  <c r="BN2108" i="2"/>
  <c r="BN2109" i="2"/>
  <c r="BN2110" i="2"/>
  <c r="BN2111" i="2"/>
  <c r="BN2112" i="2"/>
  <c r="BN2113" i="2"/>
  <c r="BN2114" i="2"/>
  <c r="BN2115" i="2"/>
  <c r="BN2116" i="2"/>
  <c r="BN2117" i="2"/>
  <c r="BN2118" i="2"/>
  <c r="BN2119" i="2"/>
  <c r="BN2120" i="2"/>
  <c r="BN2121" i="2"/>
  <c r="BN2122" i="2"/>
  <c r="BN2123" i="2"/>
  <c r="BN2124" i="2"/>
  <c r="BN2125" i="2"/>
  <c r="BN2126" i="2"/>
  <c r="BN2127" i="2"/>
  <c r="BN2128" i="2"/>
  <c r="BN2129" i="2"/>
  <c r="BN2130" i="2"/>
  <c r="BN2131" i="2"/>
  <c r="BN2132" i="2"/>
  <c r="BN2133" i="2"/>
  <c r="BN2134" i="2"/>
  <c r="BN2135" i="2"/>
  <c r="BN2136" i="2"/>
  <c r="BN2137" i="2"/>
  <c r="BN2138" i="2"/>
  <c r="BN2139" i="2"/>
  <c r="BN2140" i="2"/>
  <c r="BN2141" i="2"/>
  <c r="BN2142" i="2"/>
  <c r="BN2143" i="2"/>
  <c r="BN2144" i="2"/>
  <c r="BN2145" i="2"/>
  <c r="BN2146" i="2"/>
  <c r="BN2147" i="2"/>
  <c r="BN2148" i="2"/>
  <c r="BN2149" i="2"/>
  <c r="BN2150" i="2"/>
  <c r="BN2151" i="2"/>
  <c r="BN2152" i="2"/>
  <c r="BN2153" i="2"/>
  <c r="BN2154" i="2"/>
  <c r="BN2155" i="2"/>
  <c r="BN2156" i="2"/>
  <c r="BN2157" i="2"/>
  <c r="BN2158" i="2"/>
  <c r="BN2159" i="2"/>
  <c r="BN2160" i="2"/>
  <c r="BN2161" i="2"/>
  <c r="BN2162" i="2"/>
  <c r="BN2163" i="2"/>
  <c r="BN2164" i="2"/>
  <c r="BN2165" i="2"/>
  <c r="BN2166" i="2"/>
  <c r="BN2167" i="2"/>
  <c r="BN2168" i="2"/>
  <c r="BN2169" i="2"/>
  <c r="BN2170" i="2"/>
  <c r="BN2171" i="2"/>
  <c r="BN2172" i="2"/>
  <c r="BN2173" i="2"/>
  <c r="BN2174" i="2"/>
  <c r="BN2175" i="2"/>
  <c r="BN2176" i="2"/>
  <c r="BN2177" i="2"/>
  <c r="BN2178" i="2"/>
  <c r="BN2179" i="2"/>
  <c r="BN2180" i="2"/>
  <c r="BN2181" i="2"/>
  <c r="BN2182" i="2"/>
  <c r="BN2183" i="2"/>
  <c r="BN2184" i="2"/>
  <c r="BN2185" i="2"/>
  <c r="BN2186" i="2"/>
  <c r="BN2187" i="2"/>
  <c r="BN2188" i="2"/>
  <c r="BN2189" i="2"/>
  <c r="BN2190" i="2"/>
  <c r="BN2191" i="2"/>
  <c r="BN2192" i="2"/>
  <c r="BN2193" i="2"/>
  <c r="BN2194" i="2"/>
  <c r="BN2195" i="2"/>
  <c r="BN2196" i="2"/>
  <c r="BN2197" i="2"/>
  <c r="BN2198" i="2"/>
  <c r="BN2199" i="2"/>
  <c r="BN2200" i="2"/>
  <c r="BN2201" i="2"/>
  <c r="BN2202" i="2"/>
  <c r="BN2203" i="2"/>
  <c r="BN2204" i="2"/>
  <c r="BN2205" i="2"/>
  <c r="BN2206" i="2"/>
  <c r="BN2207" i="2"/>
  <c r="BN2208" i="2"/>
  <c r="BN2209" i="2"/>
  <c r="BN2210" i="2"/>
  <c r="BN2211" i="2"/>
  <c r="BN2212" i="2"/>
  <c r="BN2213" i="2"/>
  <c r="BN2214" i="2"/>
  <c r="BN2215" i="2"/>
  <c r="BN2216" i="2"/>
  <c r="BN2217" i="2"/>
  <c r="BN2218" i="2"/>
  <c r="BN2219" i="2"/>
  <c r="BN2220" i="2"/>
  <c r="BN2221" i="2"/>
  <c r="BN2222" i="2"/>
  <c r="BN2223" i="2"/>
  <c r="BN2224" i="2"/>
  <c r="BN2225" i="2"/>
  <c r="BN2226" i="2"/>
  <c r="BN2227" i="2"/>
  <c r="BN2228" i="2"/>
  <c r="BN2229" i="2"/>
  <c r="BN2230" i="2"/>
  <c r="BN2231" i="2"/>
  <c r="BN2232" i="2"/>
  <c r="BN2233" i="2"/>
  <c r="BN2234" i="2"/>
  <c r="BN2235" i="2"/>
  <c r="BN2236" i="2"/>
  <c r="BN2237" i="2"/>
  <c r="BN2238" i="2"/>
  <c r="BN2239" i="2"/>
  <c r="BN2240" i="2"/>
  <c r="BN2241" i="2"/>
  <c r="BN2242" i="2"/>
  <c r="BN2243" i="2"/>
  <c r="BN2244" i="2"/>
  <c r="BN2245" i="2"/>
  <c r="BN2246" i="2"/>
  <c r="BN2247" i="2"/>
  <c r="BN2248" i="2"/>
  <c r="BN2249" i="2"/>
  <c r="BN2250" i="2"/>
  <c r="BN2251" i="2"/>
  <c r="BN2252" i="2"/>
  <c r="BN2253" i="2"/>
  <c r="BN2254" i="2"/>
  <c r="BN2255" i="2"/>
  <c r="BN2256" i="2"/>
  <c r="BN2257" i="2"/>
  <c r="BN2258" i="2"/>
  <c r="BN2259" i="2"/>
  <c r="BN2260" i="2"/>
  <c r="BN2261" i="2"/>
  <c r="BN2262" i="2"/>
  <c r="BN2263" i="2"/>
  <c r="BN2264" i="2"/>
  <c r="BN2265" i="2"/>
  <c r="BN2266" i="2"/>
  <c r="BN2267" i="2"/>
  <c r="BN2268" i="2"/>
  <c r="BN2269" i="2"/>
  <c r="BN2270" i="2"/>
  <c r="BN2271" i="2"/>
  <c r="BN2272" i="2"/>
  <c r="BN2273" i="2"/>
  <c r="BN2274" i="2"/>
  <c r="BN2275" i="2"/>
  <c r="BN2276" i="2"/>
  <c r="BN2277" i="2"/>
  <c r="BN2278" i="2"/>
  <c r="BN2279" i="2"/>
  <c r="BN2280" i="2"/>
  <c r="BN2281" i="2"/>
  <c r="BN2282" i="2"/>
  <c r="BN2283" i="2"/>
  <c r="BN2284" i="2"/>
  <c r="BN2285" i="2"/>
  <c r="BN2286" i="2"/>
  <c r="BN2287" i="2"/>
  <c r="BN2288" i="2"/>
  <c r="BN2289" i="2"/>
  <c r="BN2290" i="2"/>
  <c r="BN2291" i="2"/>
  <c r="BN2292" i="2"/>
  <c r="BN2293" i="2"/>
  <c r="BN2294" i="2"/>
  <c r="BN2295" i="2"/>
  <c r="BN2296" i="2"/>
  <c r="BN2297" i="2"/>
  <c r="BN2298" i="2"/>
  <c r="BN2299" i="2"/>
  <c r="BN2300" i="2"/>
  <c r="BN2301" i="2"/>
  <c r="BN2302" i="2"/>
  <c r="BN2303" i="2"/>
  <c r="BN2304" i="2"/>
  <c r="BN2305" i="2"/>
  <c r="BN2306" i="2"/>
  <c r="BN2307" i="2"/>
  <c r="BN2308" i="2"/>
  <c r="BN2309" i="2"/>
  <c r="BN2310" i="2"/>
  <c r="BN2311" i="2"/>
  <c r="BN2312" i="2"/>
  <c r="BN2313" i="2"/>
  <c r="BN2314" i="2"/>
  <c r="BN2315" i="2"/>
  <c r="BN2316" i="2"/>
  <c r="BN2317" i="2"/>
  <c r="BN2318" i="2"/>
  <c r="BN2319" i="2"/>
  <c r="BN2320" i="2"/>
  <c r="BN2321" i="2"/>
  <c r="BN2322" i="2"/>
  <c r="BN2323" i="2"/>
  <c r="BN2324" i="2"/>
  <c r="BN2325" i="2"/>
  <c r="BN2326" i="2"/>
  <c r="BN2327" i="2"/>
  <c r="BN2328" i="2"/>
  <c r="BN2329" i="2"/>
  <c r="BN2330" i="2"/>
  <c r="BN2331" i="2"/>
  <c r="BN2332" i="2"/>
  <c r="BN2333" i="2"/>
  <c r="BN2334" i="2"/>
  <c r="BN2335" i="2"/>
  <c r="BN2336" i="2"/>
  <c r="BN2337" i="2"/>
  <c r="BN2338" i="2"/>
  <c r="BN2339" i="2"/>
  <c r="BN2340" i="2"/>
  <c r="BN2341" i="2"/>
  <c r="BN2342" i="2"/>
  <c r="BN2343" i="2"/>
  <c r="BN2344" i="2"/>
  <c r="BN2345" i="2"/>
  <c r="BN2346" i="2"/>
  <c r="BN2347" i="2"/>
  <c r="BN2348" i="2"/>
  <c r="BN2349" i="2"/>
  <c r="BN2350" i="2"/>
  <c r="BN2351" i="2"/>
  <c r="BN2352" i="2"/>
  <c r="BN2353" i="2"/>
  <c r="BN2354" i="2"/>
  <c r="BN2355" i="2"/>
  <c r="BN2356" i="2"/>
  <c r="BN2357" i="2"/>
  <c r="BN2358" i="2"/>
  <c r="BN2359" i="2"/>
  <c r="BN2360" i="2"/>
  <c r="BN2361" i="2"/>
  <c r="BN2362" i="2"/>
  <c r="BN2363" i="2"/>
  <c r="BN2364" i="2"/>
  <c r="BN2365" i="2"/>
  <c r="BN2366" i="2"/>
  <c r="BN2367" i="2"/>
  <c r="BN2368" i="2"/>
  <c r="BN2369" i="2"/>
  <c r="BN2370" i="2"/>
  <c r="BN2371" i="2"/>
  <c r="BN2372" i="2"/>
  <c r="BN2373" i="2"/>
  <c r="BN2374" i="2"/>
  <c r="BN2375" i="2"/>
  <c r="BN2376" i="2"/>
  <c r="BN2377" i="2"/>
  <c r="BN2378" i="2"/>
  <c r="BN2379" i="2"/>
  <c r="BN2380" i="2"/>
  <c r="BN2381" i="2"/>
  <c r="BN2382" i="2"/>
  <c r="BN2383" i="2"/>
  <c r="BN2384" i="2"/>
  <c r="BN2385" i="2"/>
  <c r="BN2386" i="2"/>
  <c r="BN2387" i="2"/>
  <c r="BN2388" i="2"/>
  <c r="BN2389" i="2"/>
  <c r="BN2390" i="2"/>
  <c r="BN2391" i="2"/>
  <c r="BN2392" i="2"/>
  <c r="BN2393" i="2"/>
  <c r="BN2394" i="2"/>
  <c r="BN2395" i="2"/>
  <c r="BN2396" i="2"/>
  <c r="BN2397" i="2"/>
  <c r="BN2398" i="2"/>
  <c r="BN2399" i="2"/>
  <c r="BN2400" i="2"/>
  <c r="BN2401" i="2"/>
  <c r="BN2402" i="2"/>
  <c r="BN2403" i="2"/>
  <c r="BN2404" i="2"/>
  <c r="BN2405" i="2"/>
  <c r="BN2406" i="2"/>
  <c r="BN2407" i="2"/>
  <c r="BN2408" i="2"/>
  <c r="BN2409" i="2"/>
  <c r="BN2410" i="2"/>
  <c r="BN2411" i="2"/>
  <c r="BN2412" i="2"/>
  <c r="BN2413" i="2"/>
  <c r="BN2414" i="2"/>
  <c r="BN2415" i="2"/>
  <c r="BN2416" i="2"/>
  <c r="BN2417" i="2"/>
  <c r="BN2418" i="2"/>
  <c r="BN2419" i="2"/>
  <c r="BN2420" i="2"/>
  <c r="BN2421" i="2"/>
  <c r="BN2422" i="2"/>
  <c r="BN2423" i="2"/>
  <c r="BN2424" i="2"/>
  <c r="BN2425" i="2"/>
  <c r="BN2426" i="2"/>
  <c r="BN2427" i="2"/>
  <c r="BN2428" i="2"/>
  <c r="BN2429" i="2"/>
  <c r="BN2430" i="2"/>
  <c r="BN2431" i="2"/>
  <c r="BN2432" i="2"/>
  <c r="BN2433" i="2"/>
  <c r="BN2434" i="2"/>
  <c r="BN2435" i="2"/>
  <c r="BN2436" i="2"/>
  <c r="BN2437" i="2"/>
  <c r="BN2438" i="2"/>
  <c r="BN2439" i="2"/>
  <c r="BN2440" i="2"/>
  <c r="BN2441" i="2"/>
  <c r="BN2442" i="2"/>
  <c r="BN2443" i="2"/>
  <c r="BN2444" i="2"/>
  <c r="BN2445" i="2"/>
  <c r="BN2446" i="2"/>
  <c r="BN2447" i="2"/>
  <c r="BN2448" i="2"/>
  <c r="BN2449" i="2"/>
  <c r="BN2450" i="2"/>
  <c r="BN2451" i="2"/>
  <c r="BN2452" i="2"/>
  <c r="BN2453" i="2"/>
  <c r="BN2454" i="2"/>
  <c r="BN2455" i="2"/>
  <c r="BN2456" i="2"/>
  <c r="BN2457" i="2"/>
  <c r="BN2458" i="2"/>
  <c r="BN2459" i="2"/>
  <c r="BN2460" i="2"/>
  <c r="BN2461" i="2"/>
  <c r="BN2462" i="2"/>
  <c r="BN2463" i="2"/>
  <c r="BN2464" i="2"/>
  <c r="BN2465" i="2"/>
  <c r="BN2466" i="2"/>
  <c r="BN2467" i="2"/>
  <c r="BN2468" i="2"/>
  <c r="BN2469" i="2"/>
  <c r="BN2470" i="2"/>
  <c r="BN2471" i="2"/>
  <c r="BN2472" i="2"/>
  <c r="BN2473" i="2"/>
  <c r="BN2474" i="2"/>
  <c r="BN2475" i="2"/>
  <c r="BN2476" i="2"/>
  <c r="BN2477" i="2"/>
  <c r="BN2478" i="2"/>
  <c r="BN2479" i="2"/>
  <c r="BN2480" i="2"/>
  <c r="BN2481" i="2"/>
  <c r="BN2482" i="2"/>
  <c r="BN2483" i="2"/>
  <c r="BN2484" i="2"/>
  <c r="BN2485" i="2"/>
  <c r="BN2486" i="2"/>
  <c r="BN2487" i="2"/>
  <c r="BN2488" i="2"/>
  <c r="BN2489" i="2"/>
  <c r="BN2490" i="2"/>
  <c r="BN2491" i="2"/>
  <c r="BN2492" i="2"/>
  <c r="BN2493" i="2"/>
  <c r="BN2494" i="2"/>
  <c r="BN2495" i="2"/>
  <c r="BN2496" i="2"/>
  <c r="BN2497" i="2"/>
  <c r="BN2498" i="2"/>
  <c r="BN2499" i="2"/>
  <c r="BN2500" i="2"/>
  <c r="BN2501" i="2"/>
  <c r="BN2502" i="2"/>
  <c r="BN2503" i="2"/>
  <c r="BN2504" i="2"/>
  <c r="BN2505" i="2"/>
  <c r="BN2506" i="2"/>
  <c r="BN2507" i="2"/>
  <c r="BN2508" i="2"/>
  <c r="BN2509" i="2"/>
  <c r="BN2510" i="2"/>
  <c r="BN2511" i="2"/>
  <c r="BN2512" i="2"/>
  <c r="BN2513" i="2"/>
  <c r="BN2514" i="2"/>
  <c r="BN2515" i="2"/>
  <c r="BN2516" i="2"/>
  <c r="BN2517" i="2"/>
  <c r="BN2518" i="2"/>
  <c r="BN2519" i="2"/>
  <c r="BN2520" i="2"/>
  <c r="BN2521" i="2"/>
  <c r="BN2522" i="2"/>
  <c r="BN2523" i="2"/>
  <c r="BN2524" i="2"/>
  <c r="BN2525" i="2"/>
  <c r="BN2526" i="2"/>
  <c r="BN2527" i="2"/>
  <c r="BN2528" i="2"/>
  <c r="BN2529" i="2"/>
  <c r="BN2530" i="2"/>
  <c r="BN2531" i="2"/>
  <c r="BN2532" i="2"/>
  <c r="BN2533" i="2"/>
  <c r="BN2534" i="2"/>
  <c r="BN2535" i="2"/>
  <c r="BN2536" i="2"/>
  <c r="BN2537" i="2"/>
  <c r="BN2538" i="2"/>
  <c r="BN2539" i="2"/>
  <c r="BN2540" i="2"/>
  <c r="BN2541" i="2"/>
  <c r="BN2542" i="2"/>
  <c r="BN2543" i="2"/>
  <c r="BN2544" i="2"/>
  <c r="BN2545" i="2"/>
  <c r="BN2546" i="2"/>
  <c r="BN2547" i="2"/>
  <c r="BN2548" i="2"/>
  <c r="BN2549" i="2"/>
  <c r="BN2550" i="2"/>
  <c r="BN2551" i="2"/>
  <c r="BN2552" i="2"/>
  <c r="BN2553" i="2"/>
  <c r="BN2554" i="2"/>
  <c r="BN2555" i="2"/>
  <c r="BN2556" i="2"/>
  <c r="BN2557" i="2"/>
  <c r="BN2558" i="2"/>
  <c r="BN2559" i="2"/>
  <c r="BN2560" i="2"/>
  <c r="BN2561" i="2"/>
  <c r="BN2562" i="2"/>
  <c r="BN2563" i="2"/>
  <c r="BN2564" i="2"/>
  <c r="BN2565" i="2"/>
  <c r="BN2566" i="2"/>
  <c r="BN2567" i="2"/>
  <c r="BN2568" i="2"/>
  <c r="BN2569" i="2"/>
  <c r="BN2570" i="2"/>
  <c r="BN2571" i="2"/>
  <c r="BN2572" i="2"/>
  <c r="BN2573" i="2"/>
  <c r="BN2574" i="2"/>
  <c r="BN2575" i="2"/>
  <c r="BN2576" i="2"/>
  <c r="BN2577" i="2"/>
  <c r="BN2578" i="2"/>
  <c r="BN2579" i="2"/>
  <c r="BN2580" i="2"/>
  <c r="BN2581" i="2"/>
  <c r="BN2582" i="2"/>
  <c r="BN2583" i="2"/>
  <c r="BN2584" i="2"/>
  <c r="BN2585" i="2"/>
  <c r="BN2586" i="2"/>
  <c r="BN2587" i="2"/>
  <c r="BN2588" i="2"/>
  <c r="BN2589" i="2"/>
  <c r="BN2590" i="2"/>
  <c r="BN2591" i="2"/>
  <c r="BN2592" i="2"/>
  <c r="BN2593" i="2"/>
  <c r="BN2594" i="2"/>
  <c r="BN2595" i="2"/>
  <c r="BN2596" i="2"/>
  <c r="BN2597" i="2"/>
  <c r="BN2598" i="2"/>
  <c r="BN2599" i="2"/>
  <c r="BN2600" i="2"/>
  <c r="BN2601" i="2"/>
  <c r="BN2602" i="2"/>
  <c r="BN2603" i="2"/>
  <c r="BN2604" i="2"/>
  <c r="BN2605" i="2"/>
  <c r="BN2606" i="2"/>
  <c r="BN2607" i="2"/>
  <c r="BN2608" i="2"/>
  <c r="BN2609" i="2"/>
  <c r="BN2610" i="2"/>
  <c r="BN2611" i="2"/>
  <c r="BN2612" i="2"/>
  <c r="BN2613" i="2"/>
  <c r="BN2614" i="2"/>
  <c r="BN2615" i="2"/>
  <c r="BN2616" i="2"/>
  <c r="BN2617" i="2"/>
  <c r="BN2618" i="2"/>
  <c r="BN2619" i="2"/>
  <c r="BN2620" i="2"/>
  <c r="BN2621" i="2"/>
  <c r="BN2622" i="2"/>
  <c r="BN2623" i="2"/>
  <c r="BN2624" i="2"/>
  <c r="BN2625" i="2"/>
  <c r="BN2626" i="2"/>
  <c r="BN2627" i="2"/>
  <c r="BN2628" i="2"/>
  <c r="BN2629" i="2"/>
  <c r="BN2630" i="2"/>
  <c r="BN2631" i="2"/>
  <c r="BN2632" i="2"/>
  <c r="BN2633" i="2"/>
  <c r="BN2634" i="2"/>
  <c r="BN2635" i="2"/>
  <c r="BN2636" i="2"/>
  <c r="BN2637" i="2"/>
  <c r="BN2638" i="2"/>
  <c r="BN2639" i="2"/>
  <c r="BN2640" i="2"/>
  <c r="BN2641" i="2"/>
  <c r="BN2642" i="2"/>
  <c r="BN2643" i="2"/>
  <c r="BN2644" i="2"/>
  <c r="BN2645" i="2"/>
  <c r="BN2646" i="2"/>
  <c r="BN2647" i="2"/>
  <c r="BN2648" i="2"/>
  <c r="BN2649" i="2"/>
  <c r="BN2650" i="2"/>
  <c r="BN2651" i="2"/>
  <c r="BN2652" i="2"/>
  <c r="BN2653" i="2"/>
  <c r="BN2654" i="2"/>
  <c r="BN2655" i="2"/>
  <c r="BN2656" i="2"/>
  <c r="BN2657" i="2"/>
  <c r="BN2658" i="2"/>
  <c r="BN2659" i="2"/>
  <c r="BN2660" i="2"/>
  <c r="BN2661" i="2"/>
  <c r="BN2662" i="2"/>
  <c r="BN2663" i="2"/>
  <c r="BN2664" i="2"/>
  <c r="BN2665" i="2"/>
  <c r="BN2666" i="2"/>
  <c r="BN2667" i="2"/>
  <c r="BN2668" i="2"/>
  <c r="BN2669" i="2"/>
  <c r="BN7" i="2"/>
  <c r="A60" i="1"/>
  <c r="BD7" i="2"/>
  <c r="H18" i="1"/>
  <c r="E32" i="1" l="1"/>
  <c r="E73" i="1"/>
  <c r="E32" i="4" l="1"/>
  <c r="CS1877" i="2"/>
  <c r="CG1877" i="2"/>
  <c r="CS1876" i="2"/>
  <c r="CG1876" i="2"/>
  <c r="CS1875" i="2"/>
  <c r="CG1875" i="2"/>
  <c r="CS1874" i="2"/>
  <c r="CG1874" i="2"/>
  <c r="CS1873" i="2"/>
  <c r="CG1873" i="2"/>
  <c r="CS1872" i="2"/>
  <c r="CG1872" i="2"/>
  <c r="CS1871" i="2"/>
  <c r="CG1871" i="2"/>
  <c r="CS1870" i="2"/>
  <c r="CG1870" i="2"/>
  <c r="CS1869" i="2"/>
  <c r="CG1869" i="2"/>
  <c r="CS1868" i="2"/>
  <c r="CG1868" i="2"/>
  <c r="CS1867" i="2"/>
  <c r="CG1867" i="2"/>
  <c r="CS1866" i="2"/>
  <c r="CG1866" i="2"/>
  <c r="CS1865" i="2"/>
  <c r="CG1865" i="2"/>
  <c r="CS1864" i="2"/>
  <c r="CG1864" i="2"/>
  <c r="CS1863" i="2"/>
  <c r="CG1863" i="2"/>
  <c r="CS1862" i="2"/>
  <c r="CG1862" i="2"/>
  <c r="CS1861" i="2"/>
  <c r="CG1861" i="2"/>
  <c r="CS1860" i="2"/>
  <c r="CG1860" i="2"/>
  <c r="CS1859" i="2"/>
  <c r="CG1859" i="2"/>
  <c r="CS1858" i="2"/>
  <c r="CG1858" i="2"/>
  <c r="CS1857" i="2"/>
  <c r="CG1857" i="2"/>
  <c r="CS1856" i="2"/>
  <c r="CG1856" i="2"/>
  <c r="CS1855" i="2"/>
  <c r="CG1855" i="2"/>
  <c r="CS1854" i="2"/>
  <c r="CG1854" i="2"/>
  <c r="CS1853" i="2"/>
  <c r="CG1853" i="2"/>
  <c r="CS1852" i="2"/>
  <c r="CG1852" i="2"/>
  <c r="CS1851" i="2"/>
  <c r="CG1851" i="2"/>
  <c r="CS1850" i="2"/>
  <c r="CG1850" i="2"/>
  <c r="CS1849" i="2"/>
  <c r="CG1849" i="2"/>
  <c r="CS1848" i="2"/>
  <c r="CG1848" i="2"/>
  <c r="CS1847" i="2"/>
  <c r="CG1847" i="2"/>
  <c r="CS1846" i="2"/>
  <c r="CG1846" i="2"/>
  <c r="CS1845" i="2"/>
  <c r="CG1845" i="2"/>
  <c r="CS1844" i="2"/>
  <c r="CG1844" i="2"/>
  <c r="CS1843" i="2"/>
  <c r="CG1843" i="2"/>
  <c r="CS1842" i="2"/>
  <c r="CG1842" i="2"/>
  <c r="CS1841" i="2"/>
  <c r="CG1841" i="2"/>
  <c r="CS1840" i="2"/>
  <c r="CG1840" i="2"/>
  <c r="CS1839" i="2"/>
  <c r="CG1839" i="2"/>
  <c r="CS1838" i="2"/>
  <c r="CG1838" i="2"/>
  <c r="CS1837" i="2"/>
  <c r="CG1837" i="2"/>
  <c r="CS1836" i="2"/>
  <c r="CG1836" i="2"/>
  <c r="CS1835" i="2"/>
  <c r="CG1835" i="2"/>
  <c r="CS1834" i="2"/>
  <c r="CG1834" i="2"/>
  <c r="CS1833" i="2"/>
  <c r="CG1833" i="2"/>
  <c r="CS1832" i="2"/>
  <c r="CG1832" i="2"/>
  <c r="CS1831" i="2"/>
  <c r="CG1831" i="2"/>
  <c r="CS1830" i="2"/>
  <c r="CG1830" i="2"/>
  <c r="CS1829" i="2"/>
  <c r="CG1829" i="2"/>
  <c r="CS1828" i="2"/>
  <c r="CG1828" i="2"/>
  <c r="CS1827" i="2"/>
  <c r="CG1827" i="2"/>
  <c r="CS1826" i="2"/>
  <c r="CG1826" i="2"/>
  <c r="CS1825" i="2"/>
  <c r="CG1825" i="2"/>
  <c r="CS1824" i="2"/>
  <c r="CG1824" i="2"/>
  <c r="CS1823" i="2"/>
  <c r="CG1823" i="2"/>
  <c r="CS1822" i="2"/>
  <c r="CG1822" i="2"/>
  <c r="CS1821" i="2"/>
  <c r="CG1821" i="2"/>
  <c r="CS1820" i="2"/>
  <c r="CG1820" i="2"/>
  <c r="CS1819" i="2"/>
  <c r="CG1819" i="2"/>
  <c r="CS1818" i="2"/>
  <c r="CG1818" i="2"/>
  <c r="CS1817" i="2"/>
  <c r="CG1817" i="2"/>
  <c r="CS1816" i="2"/>
  <c r="CG1816" i="2"/>
  <c r="CS1815" i="2"/>
  <c r="CG1815" i="2"/>
  <c r="CS1814" i="2"/>
  <c r="CG1814" i="2"/>
  <c r="CS1813" i="2"/>
  <c r="CG1813" i="2"/>
  <c r="CS1812" i="2"/>
  <c r="CG1812" i="2"/>
  <c r="CS1811" i="2"/>
  <c r="CG1811" i="2"/>
  <c r="CS1810" i="2"/>
  <c r="CG1810" i="2"/>
  <c r="CS1809" i="2"/>
  <c r="CG1809" i="2"/>
  <c r="CS1808" i="2"/>
  <c r="CG1808" i="2"/>
  <c r="CS1807" i="2"/>
  <c r="CG1807" i="2"/>
  <c r="CS1806" i="2"/>
  <c r="CG1806" i="2"/>
  <c r="CS1805" i="2"/>
  <c r="CG1805" i="2"/>
  <c r="CS1804" i="2"/>
  <c r="CG1804" i="2"/>
  <c r="CS1803" i="2"/>
  <c r="CG1803" i="2"/>
  <c r="CS1802" i="2"/>
  <c r="CG1802" i="2"/>
  <c r="CS1801" i="2"/>
  <c r="CG1801" i="2"/>
  <c r="CS1800" i="2"/>
  <c r="CG1800" i="2"/>
  <c r="CS1799" i="2"/>
  <c r="CG1799" i="2"/>
  <c r="CS1798" i="2"/>
  <c r="CG1798" i="2"/>
  <c r="CS1797" i="2"/>
  <c r="CG1797" i="2"/>
  <c r="CS1796" i="2"/>
  <c r="CG1796" i="2"/>
  <c r="CS1795" i="2"/>
  <c r="CG1795" i="2"/>
  <c r="CS1794" i="2"/>
  <c r="CG1794" i="2"/>
  <c r="CS1793" i="2"/>
  <c r="CG1793" i="2"/>
  <c r="CS1792" i="2"/>
  <c r="CG1792" i="2"/>
  <c r="CS1791" i="2"/>
  <c r="CG1791" i="2"/>
  <c r="CS1790" i="2"/>
  <c r="CG1790" i="2"/>
  <c r="CS1789" i="2"/>
  <c r="CG1789" i="2"/>
  <c r="CS1788" i="2"/>
  <c r="CG1788" i="2"/>
  <c r="CS1787" i="2"/>
  <c r="CG1787" i="2"/>
  <c r="CS1786" i="2"/>
  <c r="CG1786" i="2"/>
  <c r="CS1785" i="2"/>
  <c r="CG1785" i="2"/>
  <c r="CS1784" i="2"/>
  <c r="CG1784" i="2"/>
  <c r="CS1783" i="2"/>
  <c r="CG1783" i="2"/>
  <c r="CS1782" i="2"/>
  <c r="CG1782" i="2"/>
  <c r="CS1781" i="2"/>
  <c r="CG1781" i="2"/>
  <c r="CS1780" i="2"/>
  <c r="CG1780" i="2"/>
  <c r="CS1779" i="2"/>
  <c r="CG1779" i="2"/>
  <c r="CS1778" i="2"/>
  <c r="CG1778" i="2"/>
  <c r="CS1777" i="2"/>
  <c r="CG1777" i="2"/>
  <c r="CS1776" i="2"/>
  <c r="CG1776" i="2"/>
  <c r="CS1775" i="2"/>
  <c r="CG1775" i="2"/>
  <c r="CS1774" i="2"/>
  <c r="CG1774" i="2"/>
  <c r="CS1773" i="2"/>
  <c r="CG1773" i="2"/>
  <c r="CS1772" i="2"/>
  <c r="CG1772" i="2"/>
  <c r="CS1771" i="2"/>
  <c r="CG1771" i="2"/>
  <c r="CS1770" i="2"/>
  <c r="CG1770" i="2"/>
  <c r="CS1769" i="2"/>
  <c r="CG1769" i="2"/>
  <c r="CS1768" i="2"/>
  <c r="CG1768" i="2"/>
  <c r="CS1767" i="2"/>
  <c r="CG1767" i="2"/>
  <c r="CS1766" i="2"/>
  <c r="CG1766" i="2"/>
  <c r="CS1765" i="2"/>
  <c r="CG1765" i="2"/>
  <c r="CS1764" i="2"/>
  <c r="CG1764" i="2"/>
  <c r="CS1763" i="2"/>
  <c r="CG1763" i="2"/>
  <c r="CS1762" i="2"/>
  <c r="CG1762" i="2"/>
  <c r="CS1761" i="2"/>
  <c r="CG1761" i="2"/>
  <c r="CS1760" i="2"/>
  <c r="CG1760" i="2"/>
  <c r="CS1759" i="2"/>
  <c r="CG1759" i="2"/>
  <c r="CS1758" i="2"/>
  <c r="CG1758" i="2"/>
  <c r="CS1757" i="2"/>
  <c r="CG1757" i="2"/>
  <c r="CS1756" i="2"/>
  <c r="CG1756" i="2"/>
  <c r="CS1755" i="2"/>
  <c r="CG1755" i="2"/>
  <c r="CS1754" i="2"/>
  <c r="CG1754" i="2"/>
  <c r="CS1753" i="2"/>
  <c r="CG1753" i="2"/>
  <c r="CS1752" i="2"/>
  <c r="CG1752" i="2"/>
  <c r="CS1751" i="2"/>
  <c r="CG1751" i="2"/>
  <c r="CS1750" i="2"/>
  <c r="CG1750" i="2"/>
  <c r="CS1749" i="2"/>
  <c r="CG1749" i="2"/>
  <c r="CS1748" i="2"/>
  <c r="CG1748" i="2"/>
  <c r="CS1747" i="2"/>
  <c r="CG1747" i="2"/>
  <c r="CS1746" i="2"/>
  <c r="CG1746" i="2"/>
  <c r="CS1745" i="2"/>
  <c r="CG1745" i="2"/>
  <c r="CS1744" i="2"/>
  <c r="CG1744" i="2"/>
  <c r="CS1743" i="2"/>
  <c r="CG1743" i="2"/>
  <c r="CS1742" i="2"/>
  <c r="CG1742" i="2"/>
  <c r="CS1741" i="2"/>
  <c r="CG1741" i="2"/>
  <c r="CS1740" i="2"/>
  <c r="CG1740" i="2"/>
  <c r="CS1739" i="2"/>
  <c r="CG1739" i="2"/>
  <c r="CS1738" i="2"/>
  <c r="CG1738" i="2"/>
  <c r="CS1737" i="2"/>
  <c r="CG1737" i="2"/>
  <c r="CS1736" i="2"/>
  <c r="CG1736" i="2"/>
  <c r="CS1735" i="2"/>
  <c r="CG1735" i="2"/>
  <c r="CS1734" i="2"/>
  <c r="CG1734" i="2"/>
  <c r="CS1733" i="2"/>
  <c r="CG1733" i="2"/>
  <c r="CS1732" i="2"/>
  <c r="CG1732" i="2"/>
  <c r="CS1731" i="2"/>
  <c r="CG1731" i="2"/>
  <c r="CS1730" i="2"/>
  <c r="CG1730" i="2"/>
  <c r="CS1729" i="2"/>
  <c r="CG1729" i="2"/>
  <c r="CS1728" i="2"/>
  <c r="CG1728" i="2"/>
  <c r="CS1727" i="2"/>
  <c r="CG1727" i="2"/>
  <c r="CS1726" i="2"/>
  <c r="CG1726" i="2"/>
  <c r="CS1725" i="2"/>
  <c r="CG1725" i="2"/>
  <c r="CS1724" i="2"/>
  <c r="CG1724" i="2"/>
  <c r="CS1723" i="2"/>
  <c r="CG1723" i="2"/>
  <c r="CS1722" i="2"/>
  <c r="CG1722" i="2"/>
  <c r="CS1721" i="2"/>
  <c r="CG1721" i="2"/>
  <c r="CS1720" i="2"/>
  <c r="CG1720" i="2"/>
  <c r="CS1719" i="2"/>
  <c r="CG1719" i="2"/>
  <c r="CS1718" i="2"/>
  <c r="CG1718" i="2"/>
  <c r="CS1717" i="2"/>
  <c r="CG1717" i="2"/>
  <c r="CS1716" i="2"/>
  <c r="CG1716" i="2"/>
  <c r="CS1715" i="2"/>
  <c r="CG1715" i="2"/>
  <c r="CS1714" i="2"/>
  <c r="CG1714" i="2"/>
  <c r="CS1713" i="2"/>
  <c r="CG1713" i="2"/>
  <c r="CS1712" i="2"/>
  <c r="CG1712" i="2"/>
  <c r="CS1711" i="2"/>
  <c r="CG1711" i="2"/>
  <c r="CS1710" i="2"/>
  <c r="CG1710" i="2"/>
  <c r="CS1709" i="2"/>
  <c r="CG1709" i="2"/>
  <c r="CS1708" i="2"/>
  <c r="CG1708" i="2"/>
  <c r="CS1707" i="2"/>
  <c r="CG1707" i="2"/>
  <c r="CS1706" i="2"/>
  <c r="CG1706" i="2"/>
  <c r="CS1705" i="2"/>
  <c r="CG1705" i="2"/>
  <c r="CS1704" i="2"/>
  <c r="CG1704" i="2"/>
  <c r="CS1703" i="2"/>
  <c r="CG1703" i="2"/>
  <c r="CS1702" i="2"/>
  <c r="CG1702" i="2"/>
  <c r="CS1701" i="2"/>
  <c r="CG1701" i="2"/>
  <c r="CS1700" i="2"/>
  <c r="CG1700" i="2"/>
  <c r="CS1699" i="2"/>
  <c r="CG1699" i="2"/>
  <c r="CS1698" i="2"/>
  <c r="CG1698" i="2"/>
  <c r="CS1697" i="2"/>
  <c r="CG1697" i="2"/>
  <c r="CS1696" i="2"/>
  <c r="CG1696" i="2"/>
  <c r="CS1695" i="2"/>
  <c r="CG1695" i="2"/>
  <c r="CS1694" i="2"/>
  <c r="CG1694" i="2"/>
  <c r="CS1693" i="2"/>
  <c r="CG1693" i="2"/>
  <c r="CS1692" i="2"/>
  <c r="CG1692" i="2"/>
  <c r="CS1691" i="2"/>
  <c r="CG1691" i="2"/>
  <c r="CS1690" i="2"/>
  <c r="CG1690" i="2"/>
  <c r="CS1689" i="2"/>
  <c r="CG1689" i="2"/>
  <c r="CS1688" i="2"/>
  <c r="CG1688" i="2"/>
  <c r="CS1687" i="2"/>
  <c r="CG1687" i="2"/>
  <c r="CS1686" i="2"/>
  <c r="CG1686" i="2"/>
  <c r="CS1685" i="2"/>
  <c r="CG1685" i="2"/>
  <c r="CS1684" i="2"/>
  <c r="CG1684" i="2"/>
  <c r="CS1683" i="2"/>
  <c r="CG1683" i="2"/>
  <c r="CS1682" i="2"/>
  <c r="CG1682" i="2"/>
  <c r="CS1681" i="2"/>
  <c r="CG1681" i="2"/>
  <c r="CS1680" i="2"/>
  <c r="CG1680" i="2"/>
  <c r="CS1679" i="2"/>
  <c r="CG1679" i="2"/>
  <c r="CS1678" i="2"/>
  <c r="CG1678" i="2"/>
  <c r="CS1677" i="2"/>
  <c r="CG1677" i="2"/>
  <c r="CS1676" i="2"/>
  <c r="CG1676" i="2"/>
  <c r="CS1675" i="2"/>
  <c r="CG1675" i="2"/>
  <c r="CS1674" i="2"/>
  <c r="CG1674" i="2"/>
  <c r="CS1673" i="2"/>
  <c r="CG1673" i="2"/>
  <c r="CS1672" i="2"/>
  <c r="CG1672" i="2"/>
  <c r="CS1671" i="2"/>
  <c r="CG1671" i="2"/>
  <c r="CS1670" i="2"/>
  <c r="CG1670" i="2"/>
  <c r="CS1669" i="2"/>
  <c r="CG1669" i="2"/>
  <c r="CS1668" i="2"/>
  <c r="CG1668" i="2"/>
  <c r="CS1667" i="2"/>
  <c r="CG1667" i="2"/>
  <c r="CS1666" i="2"/>
  <c r="CG1666" i="2"/>
  <c r="CS1665" i="2"/>
  <c r="CG1665" i="2"/>
  <c r="CS1664" i="2"/>
  <c r="CG1664" i="2"/>
  <c r="CS1663" i="2"/>
  <c r="CG1663" i="2"/>
  <c r="CS1662" i="2"/>
  <c r="CG1662" i="2"/>
  <c r="CS1661" i="2"/>
  <c r="CG1661" i="2"/>
  <c r="CS1660" i="2"/>
  <c r="CG1660" i="2"/>
  <c r="CS1659" i="2"/>
  <c r="CG1659" i="2"/>
  <c r="CS1658" i="2"/>
  <c r="CG1658" i="2"/>
  <c r="CS1657" i="2"/>
  <c r="CG1657" i="2"/>
  <c r="CS1656" i="2"/>
  <c r="CG1656" i="2"/>
  <c r="CS1655" i="2"/>
  <c r="CG1655" i="2"/>
  <c r="CS1654" i="2"/>
  <c r="CG1654" i="2"/>
  <c r="CS1653" i="2"/>
  <c r="CG1653" i="2"/>
  <c r="CS1652" i="2"/>
  <c r="CG1652" i="2"/>
  <c r="CS1651" i="2"/>
  <c r="CG1651" i="2"/>
  <c r="CS1650" i="2"/>
  <c r="CG1650" i="2"/>
  <c r="CS1649" i="2"/>
  <c r="CG1649" i="2"/>
  <c r="CS1648" i="2"/>
  <c r="CG1648" i="2"/>
  <c r="CS1647" i="2"/>
  <c r="CG1647" i="2"/>
  <c r="CS1646" i="2"/>
  <c r="CG1646" i="2"/>
  <c r="CS1645" i="2"/>
  <c r="CG1645" i="2"/>
  <c r="CS1644" i="2"/>
  <c r="CG1644" i="2"/>
  <c r="CS1643" i="2"/>
  <c r="CG1643" i="2"/>
  <c r="CS1642" i="2"/>
  <c r="CG1642" i="2"/>
  <c r="CS1641" i="2"/>
  <c r="CG1641" i="2"/>
  <c r="CS1640" i="2"/>
  <c r="CG1640" i="2"/>
  <c r="CS1639" i="2"/>
  <c r="CG1639" i="2"/>
  <c r="CS1638" i="2"/>
  <c r="CG1638" i="2"/>
  <c r="CS1637" i="2"/>
  <c r="CG1637" i="2"/>
  <c r="CS1636" i="2"/>
  <c r="CG1636" i="2"/>
  <c r="CS1635" i="2"/>
  <c r="CG1635" i="2"/>
  <c r="CS1634" i="2"/>
  <c r="CG1634" i="2"/>
  <c r="CS1633" i="2"/>
  <c r="CG1633" i="2"/>
  <c r="CS1632" i="2"/>
  <c r="CG1632" i="2"/>
  <c r="CS1631" i="2"/>
  <c r="CG1631" i="2"/>
  <c r="CS1630" i="2"/>
  <c r="CG1630" i="2"/>
  <c r="CS1629" i="2"/>
  <c r="CG1629" i="2"/>
  <c r="CS1628" i="2"/>
  <c r="CG1628" i="2"/>
  <c r="CS1627" i="2"/>
  <c r="CG1627" i="2"/>
  <c r="CS1626" i="2"/>
  <c r="CG1626" i="2"/>
  <c r="CS1625" i="2"/>
  <c r="CG1625" i="2"/>
  <c r="CS1624" i="2"/>
  <c r="CG1624" i="2"/>
  <c r="CS1623" i="2"/>
  <c r="CG1623" i="2"/>
  <c r="CS1622" i="2"/>
  <c r="CG1622" i="2"/>
  <c r="CS1621" i="2"/>
  <c r="CG1621" i="2"/>
  <c r="CS1620" i="2"/>
  <c r="CG1620" i="2"/>
  <c r="CS1619" i="2"/>
  <c r="CG1619" i="2"/>
  <c r="CS1618" i="2"/>
  <c r="CG1618" i="2"/>
  <c r="CS1617" i="2"/>
  <c r="CG1617" i="2"/>
  <c r="CS1616" i="2"/>
  <c r="CG1616" i="2"/>
  <c r="CS1615" i="2"/>
  <c r="CG1615" i="2"/>
  <c r="CS1614" i="2"/>
  <c r="CG1614" i="2"/>
  <c r="CS1613" i="2"/>
  <c r="CG1613" i="2"/>
  <c r="CS1612" i="2"/>
  <c r="CG1612" i="2"/>
  <c r="CS1611" i="2"/>
  <c r="CG1611" i="2"/>
  <c r="CS1610" i="2"/>
  <c r="CG1610" i="2"/>
  <c r="CS1609" i="2"/>
  <c r="CG1609" i="2"/>
  <c r="CS1608" i="2"/>
  <c r="CG1608" i="2"/>
  <c r="CS1607" i="2"/>
  <c r="CG1607" i="2"/>
  <c r="CS1606" i="2"/>
  <c r="CG1606" i="2"/>
  <c r="CS1605" i="2"/>
  <c r="CG1605" i="2"/>
  <c r="CS1604" i="2"/>
  <c r="CG1604" i="2"/>
  <c r="CS1603" i="2"/>
  <c r="CG1603" i="2"/>
  <c r="CS1602" i="2"/>
  <c r="CG1602" i="2"/>
  <c r="CS1601" i="2"/>
  <c r="CG1601" i="2"/>
  <c r="CS1600" i="2"/>
  <c r="CG1600" i="2"/>
  <c r="CS1599" i="2"/>
  <c r="CG1599" i="2"/>
  <c r="CS1598" i="2"/>
  <c r="CG1598" i="2"/>
  <c r="CS1597" i="2"/>
  <c r="CG1597" i="2"/>
  <c r="CS1596" i="2"/>
  <c r="CG1596" i="2"/>
  <c r="CS1595" i="2"/>
  <c r="CG1595" i="2"/>
  <c r="CS1594" i="2"/>
  <c r="CG1594" i="2"/>
  <c r="CS1593" i="2"/>
  <c r="CG1593" i="2"/>
  <c r="CS1592" i="2"/>
  <c r="CG1592" i="2"/>
  <c r="CS1591" i="2"/>
  <c r="CG1591" i="2"/>
  <c r="CS1590" i="2"/>
  <c r="CG1590" i="2"/>
  <c r="CS1589" i="2"/>
  <c r="CG1589" i="2"/>
  <c r="CS1588" i="2"/>
  <c r="CG1588" i="2"/>
  <c r="CS1587" i="2"/>
  <c r="CG1587" i="2"/>
  <c r="CS1586" i="2"/>
  <c r="CG1586" i="2"/>
  <c r="CS1585" i="2"/>
  <c r="CG1585" i="2"/>
  <c r="CS1584" i="2"/>
  <c r="CG1584" i="2"/>
  <c r="CS1583" i="2"/>
  <c r="CG1583" i="2"/>
  <c r="CS1582" i="2"/>
  <c r="CG1582" i="2"/>
  <c r="CS1581" i="2"/>
  <c r="CG1581" i="2"/>
  <c r="CS1580" i="2"/>
  <c r="CG1580" i="2"/>
  <c r="CS1579" i="2"/>
  <c r="CG1579" i="2"/>
  <c r="CS1578" i="2"/>
  <c r="CG1578" i="2"/>
  <c r="CS1577" i="2"/>
  <c r="CG1577" i="2"/>
  <c r="CS1576" i="2"/>
  <c r="CG1576" i="2"/>
  <c r="CS1575" i="2"/>
  <c r="CG1575" i="2"/>
  <c r="CS1574" i="2"/>
  <c r="CG1574" i="2"/>
  <c r="CS1573" i="2"/>
  <c r="CG1573" i="2"/>
  <c r="CS1572" i="2"/>
  <c r="CG1572" i="2"/>
  <c r="CS1571" i="2"/>
  <c r="CG1571" i="2"/>
  <c r="CS1570" i="2"/>
  <c r="CG1570" i="2"/>
  <c r="CS1569" i="2"/>
  <c r="CG1569" i="2"/>
  <c r="CS1568" i="2"/>
  <c r="CG1568" i="2"/>
  <c r="CS1567" i="2"/>
  <c r="CG1567" i="2"/>
  <c r="CS1566" i="2"/>
  <c r="CG1566" i="2"/>
  <c r="CS1565" i="2"/>
  <c r="CG1565" i="2"/>
  <c r="CS1564" i="2"/>
  <c r="CG1564" i="2"/>
  <c r="CS1563" i="2"/>
  <c r="CG1563" i="2"/>
  <c r="CS1562" i="2"/>
  <c r="CG1562" i="2"/>
  <c r="CS1561" i="2"/>
  <c r="CG1561" i="2"/>
  <c r="CS1560" i="2"/>
  <c r="CG1560" i="2"/>
  <c r="CS1559" i="2"/>
  <c r="CG1559" i="2"/>
  <c r="CS1558" i="2"/>
  <c r="CG1558" i="2"/>
  <c r="CS1557" i="2"/>
  <c r="CG1557" i="2"/>
  <c r="CS1556" i="2"/>
  <c r="CG1556" i="2"/>
  <c r="CS1555" i="2"/>
  <c r="CG1555" i="2"/>
  <c r="CS1554" i="2"/>
  <c r="CG1554" i="2"/>
  <c r="CS1553" i="2"/>
  <c r="CG1553" i="2"/>
  <c r="CS1552" i="2"/>
  <c r="CG1552" i="2"/>
  <c r="CS1551" i="2"/>
  <c r="CG1551" i="2"/>
  <c r="CS1550" i="2"/>
  <c r="CG1550" i="2"/>
  <c r="CS1549" i="2"/>
  <c r="CG1549" i="2"/>
  <c r="CS1548" i="2"/>
  <c r="CG1548" i="2"/>
  <c r="CS1547" i="2"/>
  <c r="CG1547" i="2"/>
  <c r="CS1546" i="2"/>
  <c r="CG1546" i="2"/>
  <c r="CS1545" i="2"/>
  <c r="CG1545" i="2"/>
  <c r="CS1544" i="2"/>
  <c r="CG1544" i="2"/>
  <c r="CS1543" i="2"/>
  <c r="CG1543" i="2"/>
  <c r="CS1542" i="2"/>
  <c r="CG1542" i="2"/>
  <c r="CS1541" i="2"/>
  <c r="CG1541" i="2"/>
  <c r="CS1540" i="2"/>
  <c r="CG1540" i="2"/>
  <c r="CS1539" i="2"/>
  <c r="CG1539" i="2"/>
  <c r="CS1538" i="2"/>
  <c r="CG1538" i="2"/>
  <c r="CS1537" i="2"/>
  <c r="CG1537" i="2"/>
  <c r="CS1536" i="2"/>
  <c r="CG1536" i="2"/>
  <c r="CS1535" i="2"/>
  <c r="CG1535" i="2"/>
  <c r="CS1534" i="2"/>
  <c r="CG1534" i="2"/>
  <c r="CS1533" i="2"/>
  <c r="CG1533" i="2"/>
  <c r="CS1532" i="2"/>
  <c r="CG1532" i="2"/>
  <c r="CS1531" i="2"/>
  <c r="CG1531" i="2"/>
  <c r="CS1530" i="2"/>
  <c r="CG1530" i="2"/>
  <c r="CS1529" i="2"/>
  <c r="CG1529" i="2"/>
  <c r="CS1528" i="2"/>
  <c r="CG1528" i="2"/>
  <c r="CS1527" i="2"/>
  <c r="CG1527" i="2"/>
  <c r="CS1526" i="2"/>
  <c r="CG1526" i="2"/>
  <c r="CS1525" i="2"/>
  <c r="CG1525" i="2"/>
  <c r="CS1524" i="2"/>
  <c r="CG1524" i="2"/>
  <c r="CS1523" i="2"/>
  <c r="CG1523" i="2"/>
  <c r="CS1522" i="2"/>
  <c r="CG1522" i="2"/>
  <c r="CS1521" i="2"/>
  <c r="CG1521" i="2"/>
  <c r="CS1520" i="2"/>
  <c r="CG1520" i="2"/>
  <c r="CS1519" i="2"/>
  <c r="CG1519" i="2"/>
  <c r="CS1518" i="2"/>
  <c r="CG1518" i="2"/>
  <c r="CS1517" i="2"/>
  <c r="CG1517" i="2"/>
  <c r="CS1516" i="2"/>
  <c r="CG1516" i="2"/>
  <c r="CS1515" i="2"/>
  <c r="CG1515" i="2"/>
  <c r="CS1514" i="2"/>
  <c r="CG1514" i="2"/>
  <c r="CS1513" i="2"/>
  <c r="CG1513" i="2"/>
  <c r="CS1512" i="2"/>
  <c r="CG1512" i="2"/>
  <c r="CS1511" i="2"/>
  <c r="CG1511" i="2"/>
  <c r="CS1510" i="2"/>
  <c r="CG1510" i="2"/>
  <c r="CS1509" i="2"/>
  <c r="CG1509" i="2"/>
  <c r="CS1508" i="2"/>
  <c r="CG1508" i="2"/>
  <c r="CS1507" i="2"/>
  <c r="CG1507" i="2"/>
  <c r="CS1506" i="2"/>
  <c r="CG1506" i="2"/>
  <c r="CS1505" i="2"/>
  <c r="CG1505" i="2"/>
  <c r="CS1504" i="2"/>
  <c r="CG1504" i="2"/>
  <c r="CS1503" i="2"/>
  <c r="CG1503" i="2"/>
  <c r="CS1502" i="2"/>
  <c r="CG1502" i="2"/>
  <c r="CS1501" i="2"/>
  <c r="CG1501" i="2"/>
  <c r="CS1500" i="2"/>
  <c r="CG1500" i="2"/>
  <c r="CS1499" i="2"/>
  <c r="CG1499" i="2"/>
  <c r="CS1498" i="2"/>
  <c r="CG1498" i="2"/>
  <c r="CS1497" i="2"/>
  <c r="CG1497" i="2"/>
  <c r="CS1496" i="2"/>
  <c r="CG1496" i="2"/>
  <c r="CS1495" i="2"/>
  <c r="CG1495" i="2"/>
  <c r="CS1494" i="2"/>
  <c r="CG1494" i="2"/>
  <c r="CS1493" i="2"/>
  <c r="CG1493" i="2"/>
  <c r="CS1492" i="2"/>
  <c r="CG1492" i="2"/>
  <c r="CS1491" i="2"/>
  <c r="CG1491" i="2"/>
  <c r="CS1490" i="2"/>
  <c r="CG1490" i="2"/>
  <c r="CS1489" i="2"/>
  <c r="CG1489" i="2"/>
  <c r="CS1488" i="2"/>
  <c r="CG1488" i="2"/>
  <c r="CS1487" i="2"/>
  <c r="CG1487" i="2"/>
  <c r="CS1486" i="2"/>
  <c r="CG1486" i="2"/>
  <c r="CS1485" i="2"/>
  <c r="CG1485" i="2"/>
  <c r="CS1484" i="2"/>
  <c r="CG1484" i="2"/>
  <c r="CS1483" i="2"/>
  <c r="CG1483" i="2"/>
  <c r="CS1482" i="2"/>
  <c r="CG1482" i="2"/>
  <c r="CS1481" i="2"/>
  <c r="CG1481" i="2"/>
  <c r="CS1480" i="2"/>
  <c r="CG1480" i="2"/>
  <c r="CS1479" i="2"/>
  <c r="CG1479" i="2"/>
  <c r="CS1478" i="2"/>
  <c r="CG1478" i="2"/>
  <c r="CS1477" i="2"/>
  <c r="CG1477" i="2"/>
  <c r="CS1476" i="2"/>
  <c r="CG1476" i="2"/>
  <c r="CS1475" i="2"/>
  <c r="CG1475" i="2"/>
  <c r="CS1474" i="2"/>
  <c r="CG1474" i="2"/>
  <c r="CS1473" i="2"/>
  <c r="CG1473" i="2"/>
  <c r="CS1472" i="2"/>
  <c r="CG1472" i="2"/>
  <c r="CS1471" i="2"/>
  <c r="CG1471" i="2"/>
  <c r="CS1470" i="2"/>
  <c r="CG1470" i="2"/>
  <c r="CS1469" i="2"/>
  <c r="CG1469" i="2"/>
  <c r="CS1468" i="2"/>
  <c r="CG1468" i="2"/>
  <c r="CS1467" i="2"/>
  <c r="CG1467" i="2"/>
  <c r="CS1466" i="2"/>
  <c r="CG1466" i="2"/>
  <c r="CS1465" i="2"/>
  <c r="CG1465" i="2"/>
  <c r="CS1464" i="2"/>
  <c r="CG1464" i="2"/>
  <c r="CS1463" i="2"/>
  <c r="CG1463" i="2"/>
  <c r="CS1462" i="2"/>
  <c r="CG1462" i="2"/>
  <c r="CS1461" i="2"/>
  <c r="CG1461" i="2"/>
  <c r="CS1460" i="2"/>
  <c r="CG1460" i="2"/>
  <c r="CS1459" i="2"/>
  <c r="CG1459" i="2"/>
  <c r="CS1458" i="2"/>
  <c r="CG1458" i="2"/>
  <c r="CS1457" i="2"/>
  <c r="CG1457" i="2"/>
  <c r="CS1456" i="2"/>
  <c r="CG1456" i="2"/>
  <c r="CS1455" i="2"/>
  <c r="CG1455" i="2"/>
  <c r="CS1454" i="2"/>
  <c r="CG1454" i="2"/>
  <c r="CS1453" i="2"/>
  <c r="CG1453" i="2"/>
  <c r="CS1452" i="2"/>
  <c r="CG1452" i="2"/>
  <c r="CS1451" i="2"/>
  <c r="CG1451" i="2"/>
  <c r="CS1450" i="2"/>
  <c r="CG1450" i="2"/>
  <c r="CS1449" i="2"/>
  <c r="CG1449" i="2"/>
  <c r="CS1448" i="2"/>
  <c r="CG1448" i="2"/>
  <c r="CS1447" i="2"/>
  <c r="CG1447" i="2"/>
  <c r="CS1446" i="2"/>
  <c r="CG1446" i="2"/>
  <c r="CS1445" i="2"/>
  <c r="CG1445" i="2"/>
  <c r="CS1444" i="2"/>
  <c r="CG1444" i="2"/>
  <c r="CS1443" i="2"/>
  <c r="CG1443" i="2"/>
  <c r="CS1442" i="2"/>
  <c r="CG1442" i="2"/>
  <c r="CS1441" i="2"/>
  <c r="CG1441" i="2"/>
  <c r="CS1440" i="2"/>
  <c r="CG1440" i="2"/>
  <c r="CS1439" i="2"/>
  <c r="CG1439" i="2"/>
  <c r="CS1438" i="2"/>
  <c r="CG1438" i="2"/>
  <c r="CS1437" i="2"/>
  <c r="CG1437" i="2"/>
  <c r="CS1436" i="2"/>
  <c r="CG1436" i="2"/>
  <c r="CS1435" i="2"/>
  <c r="CG1435" i="2"/>
  <c r="CS1434" i="2"/>
  <c r="CG1434" i="2"/>
  <c r="CS1433" i="2"/>
  <c r="CG1433" i="2"/>
  <c r="CS1432" i="2"/>
  <c r="CG1432" i="2"/>
  <c r="CS1431" i="2"/>
  <c r="CG1431" i="2"/>
  <c r="CS1430" i="2"/>
  <c r="CG1430" i="2"/>
  <c r="CS1429" i="2"/>
  <c r="CG1429" i="2"/>
  <c r="CS1428" i="2"/>
  <c r="CG1428" i="2"/>
  <c r="CS1427" i="2"/>
  <c r="CG1427" i="2"/>
  <c r="CS1426" i="2"/>
  <c r="CG1426" i="2"/>
  <c r="CS1425" i="2"/>
  <c r="CG1425" i="2"/>
  <c r="CS1424" i="2"/>
  <c r="CG1424" i="2"/>
  <c r="CS1423" i="2"/>
  <c r="CG1423" i="2"/>
  <c r="CS1422" i="2"/>
  <c r="CG1422" i="2"/>
  <c r="CS1421" i="2"/>
  <c r="CG1421" i="2"/>
  <c r="CS1420" i="2"/>
  <c r="CG1420" i="2"/>
  <c r="CS1419" i="2"/>
  <c r="CG1419" i="2"/>
  <c r="CS1418" i="2"/>
  <c r="CG1418" i="2"/>
  <c r="CS1417" i="2"/>
  <c r="CG1417" i="2"/>
  <c r="CS1416" i="2"/>
  <c r="CG1416" i="2"/>
  <c r="CS1415" i="2"/>
  <c r="CG1415" i="2"/>
  <c r="CS1414" i="2"/>
  <c r="CG1414" i="2"/>
  <c r="CS1413" i="2"/>
  <c r="CG1413" i="2"/>
  <c r="CS1412" i="2"/>
  <c r="CG1412" i="2"/>
  <c r="CS1411" i="2"/>
  <c r="CG1411" i="2"/>
  <c r="CS1410" i="2"/>
  <c r="CG1410" i="2"/>
  <c r="CS1409" i="2"/>
  <c r="CG1409" i="2"/>
  <c r="CS1408" i="2"/>
  <c r="CG1408" i="2"/>
  <c r="CS1407" i="2"/>
  <c r="CG1407" i="2"/>
  <c r="CS1406" i="2"/>
  <c r="CG1406" i="2"/>
  <c r="CS1405" i="2"/>
  <c r="CG1405" i="2"/>
  <c r="CS1404" i="2"/>
  <c r="CG1404" i="2"/>
  <c r="CS1403" i="2"/>
  <c r="CG1403" i="2"/>
  <c r="CS1402" i="2"/>
  <c r="CG1402" i="2"/>
  <c r="CS1401" i="2"/>
  <c r="CG1401" i="2"/>
  <c r="CS1400" i="2"/>
  <c r="CG1400" i="2"/>
  <c r="CS1399" i="2"/>
  <c r="CG1399" i="2"/>
  <c r="CS1398" i="2"/>
  <c r="CG1398" i="2"/>
  <c r="CS1397" i="2"/>
  <c r="CG1397" i="2"/>
  <c r="CS1396" i="2"/>
  <c r="CG1396" i="2"/>
  <c r="CS1395" i="2"/>
  <c r="CG1395" i="2"/>
  <c r="CS1394" i="2"/>
  <c r="CG1394" i="2"/>
  <c r="CS1393" i="2"/>
  <c r="CG1393" i="2"/>
  <c r="CS1392" i="2"/>
  <c r="CG1392" i="2"/>
  <c r="CS1391" i="2"/>
  <c r="CG1391" i="2"/>
  <c r="CS1390" i="2"/>
  <c r="CG1390" i="2"/>
  <c r="CS1389" i="2"/>
  <c r="CG1389" i="2"/>
  <c r="CS1388" i="2"/>
  <c r="CG1388" i="2"/>
  <c r="CS1387" i="2"/>
  <c r="CG1387" i="2"/>
  <c r="CS1386" i="2"/>
  <c r="CG1386" i="2"/>
  <c r="CS1385" i="2"/>
  <c r="CG1385" i="2"/>
  <c r="CS1384" i="2"/>
  <c r="CG1384" i="2"/>
  <c r="CS1383" i="2"/>
  <c r="CG1383" i="2"/>
  <c r="CS1382" i="2"/>
  <c r="CG1382" i="2"/>
  <c r="CS1381" i="2"/>
  <c r="CG1381" i="2"/>
  <c r="CS1380" i="2"/>
  <c r="CG1380" i="2"/>
  <c r="CS1379" i="2"/>
  <c r="CG1379" i="2"/>
  <c r="CS1378" i="2"/>
  <c r="CG1378" i="2"/>
  <c r="CS1377" i="2"/>
  <c r="CG1377" i="2"/>
  <c r="CS1376" i="2"/>
  <c r="CG1376" i="2"/>
  <c r="CS1375" i="2"/>
  <c r="CG1375" i="2"/>
  <c r="CS1374" i="2"/>
  <c r="CG1374" i="2"/>
  <c r="CS1373" i="2"/>
  <c r="CG1373" i="2"/>
  <c r="CS1372" i="2"/>
  <c r="CG1372" i="2"/>
  <c r="CS1371" i="2"/>
  <c r="CG1371" i="2"/>
  <c r="CS1370" i="2"/>
  <c r="CG1370" i="2"/>
  <c r="CS1369" i="2"/>
  <c r="CG1369" i="2"/>
  <c r="CS1368" i="2"/>
  <c r="CG1368" i="2"/>
  <c r="CS1367" i="2"/>
  <c r="CG1367" i="2"/>
  <c r="CS1366" i="2"/>
  <c r="CG1366" i="2"/>
  <c r="CS1365" i="2"/>
  <c r="CG1365" i="2"/>
  <c r="CS1364" i="2"/>
  <c r="CG1364" i="2"/>
  <c r="CS1363" i="2"/>
  <c r="CG1363" i="2"/>
  <c r="CS1362" i="2"/>
  <c r="CG1362" i="2"/>
  <c r="CS1361" i="2"/>
  <c r="CG1361" i="2"/>
  <c r="CS1360" i="2"/>
  <c r="CG1360" i="2"/>
  <c r="CS1359" i="2"/>
  <c r="CG1359" i="2"/>
  <c r="CS1358" i="2"/>
  <c r="CG1358" i="2"/>
  <c r="CS1357" i="2"/>
  <c r="CG1357" i="2"/>
  <c r="CS1356" i="2"/>
  <c r="CG1356" i="2"/>
  <c r="CS1355" i="2"/>
  <c r="CG1355" i="2"/>
  <c r="CS1354" i="2"/>
  <c r="CG1354" i="2"/>
  <c r="CS1353" i="2"/>
  <c r="CG1353" i="2"/>
  <c r="CS1352" i="2"/>
  <c r="CG1352" i="2"/>
  <c r="CS1351" i="2"/>
  <c r="CG1351" i="2"/>
  <c r="CS1350" i="2"/>
  <c r="CG1350" i="2"/>
  <c r="CS1349" i="2"/>
  <c r="CG1349" i="2"/>
  <c r="CS1348" i="2"/>
  <c r="CG1348" i="2"/>
  <c r="CS1347" i="2"/>
  <c r="CG1347" i="2"/>
  <c r="CS1346" i="2"/>
  <c r="CG1346" i="2"/>
  <c r="CS1345" i="2"/>
  <c r="CG1345" i="2"/>
  <c r="CS1344" i="2"/>
  <c r="CG1344" i="2"/>
  <c r="CS1343" i="2"/>
  <c r="CG1343" i="2"/>
  <c r="CS1342" i="2"/>
  <c r="CG1342" i="2"/>
  <c r="CS1341" i="2"/>
  <c r="CG1341" i="2"/>
  <c r="CS1340" i="2"/>
  <c r="CG1340" i="2"/>
  <c r="CS1339" i="2"/>
  <c r="CG1339" i="2"/>
  <c r="CS1338" i="2"/>
  <c r="CG1338" i="2"/>
  <c r="CS1337" i="2"/>
  <c r="CG1337" i="2"/>
  <c r="CS1336" i="2"/>
  <c r="CG1336" i="2"/>
  <c r="CS1335" i="2"/>
  <c r="CG1335" i="2"/>
  <c r="CS1334" i="2"/>
  <c r="CG1334" i="2"/>
  <c r="CS1333" i="2"/>
  <c r="CG1333" i="2"/>
  <c r="CS1332" i="2"/>
  <c r="CG1332" i="2"/>
  <c r="CS1331" i="2"/>
  <c r="CG1331" i="2"/>
  <c r="CS1330" i="2"/>
  <c r="CG1330" i="2"/>
  <c r="CS1329" i="2"/>
  <c r="CG1329" i="2"/>
  <c r="CS1328" i="2"/>
  <c r="CG1328" i="2"/>
  <c r="CS1327" i="2"/>
  <c r="CG1327" i="2"/>
  <c r="CS1326" i="2"/>
  <c r="CG1326" i="2"/>
  <c r="CS1325" i="2"/>
  <c r="CG1325" i="2"/>
  <c r="CS1324" i="2"/>
  <c r="CG1324" i="2"/>
  <c r="CS1323" i="2"/>
  <c r="CG1323" i="2"/>
  <c r="CS1322" i="2"/>
  <c r="CG1322" i="2"/>
  <c r="CS1321" i="2"/>
  <c r="CG1321" i="2"/>
  <c r="CS1320" i="2"/>
  <c r="CG1320" i="2"/>
  <c r="CS1319" i="2"/>
  <c r="CG1319" i="2"/>
  <c r="CS1318" i="2"/>
  <c r="CG1318" i="2"/>
  <c r="CS1317" i="2"/>
  <c r="CG1317" i="2"/>
  <c r="CS1316" i="2"/>
  <c r="CG1316" i="2"/>
  <c r="CS1315" i="2"/>
  <c r="CG1315" i="2"/>
  <c r="CS1314" i="2"/>
  <c r="CG1314" i="2"/>
  <c r="CS1313" i="2"/>
  <c r="CG1313" i="2"/>
  <c r="CS1312" i="2"/>
  <c r="CG1312" i="2"/>
  <c r="CS1311" i="2"/>
  <c r="CG1311" i="2"/>
  <c r="CS1310" i="2"/>
  <c r="CG1310" i="2"/>
  <c r="CS1309" i="2"/>
  <c r="CG1309" i="2"/>
  <c r="CS1308" i="2"/>
  <c r="CG1308" i="2"/>
  <c r="CS1307" i="2"/>
  <c r="CG1307" i="2"/>
  <c r="CS1306" i="2"/>
  <c r="CG1306" i="2"/>
  <c r="CS1305" i="2"/>
  <c r="CG1305" i="2"/>
  <c r="CS1304" i="2"/>
  <c r="CG1304" i="2"/>
  <c r="CS1303" i="2"/>
  <c r="CG1303" i="2"/>
  <c r="CS1302" i="2"/>
  <c r="CG1302" i="2"/>
  <c r="CS1301" i="2"/>
  <c r="CG1301" i="2"/>
  <c r="CS1300" i="2"/>
  <c r="CG1300" i="2"/>
  <c r="CS1299" i="2"/>
  <c r="CG1299" i="2"/>
  <c r="CS1298" i="2"/>
  <c r="CG1298" i="2"/>
  <c r="CS1297" i="2"/>
  <c r="CG1297" i="2"/>
  <c r="CS1296" i="2"/>
  <c r="CG1296" i="2"/>
  <c r="CS1295" i="2"/>
  <c r="CG1295" i="2"/>
  <c r="CS1294" i="2"/>
  <c r="CG1294" i="2"/>
  <c r="CS1293" i="2"/>
  <c r="CG1293" i="2"/>
  <c r="CS1292" i="2"/>
  <c r="CG1292" i="2"/>
  <c r="CS1291" i="2"/>
  <c r="CG1291" i="2"/>
  <c r="CS1290" i="2"/>
  <c r="CG1290" i="2"/>
  <c r="CS1289" i="2"/>
  <c r="CG1289" i="2"/>
  <c r="CS1288" i="2"/>
  <c r="CG1288" i="2"/>
  <c r="CS1287" i="2"/>
  <c r="CG1287" i="2"/>
  <c r="CS1286" i="2"/>
  <c r="CG1286" i="2"/>
  <c r="CS1285" i="2"/>
  <c r="CG1285" i="2"/>
  <c r="CS1284" i="2"/>
  <c r="CG1284" i="2"/>
  <c r="CS1283" i="2"/>
  <c r="CG1283" i="2"/>
  <c r="CS1282" i="2"/>
  <c r="CG1282" i="2"/>
  <c r="CS1281" i="2"/>
  <c r="CG1281" i="2"/>
  <c r="CS1280" i="2"/>
  <c r="CG1280" i="2"/>
  <c r="CS1279" i="2"/>
  <c r="CG1279" i="2"/>
  <c r="CS1278" i="2"/>
  <c r="CG1278" i="2"/>
  <c r="CS1277" i="2"/>
  <c r="CG1277" i="2"/>
  <c r="CS1276" i="2"/>
  <c r="CG1276" i="2"/>
  <c r="CS1275" i="2"/>
  <c r="CG1275" i="2"/>
  <c r="CS1274" i="2"/>
  <c r="CG1274" i="2"/>
  <c r="CS1273" i="2"/>
  <c r="CG1273" i="2"/>
  <c r="CS1272" i="2"/>
  <c r="CG1272" i="2"/>
  <c r="CS1271" i="2"/>
  <c r="CG1271" i="2"/>
  <c r="CS1270" i="2"/>
  <c r="CG1270" i="2"/>
  <c r="CS1269" i="2"/>
  <c r="CG1269" i="2"/>
  <c r="CS1268" i="2"/>
  <c r="CG1268" i="2"/>
  <c r="CS1267" i="2"/>
  <c r="CG1267" i="2"/>
  <c r="CS1266" i="2"/>
  <c r="CG1266" i="2"/>
  <c r="CS1265" i="2"/>
  <c r="CG1265" i="2"/>
  <c r="CS1264" i="2"/>
  <c r="CG1264" i="2"/>
  <c r="CS1263" i="2"/>
  <c r="CG1263" i="2"/>
  <c r="CS1262" i="2"/>
  <c r="CG1262" i="2"/>
  <c r="CS1261" i="2"/>
  <c r="CG1261" i="2"/>
  <c r="CS1260" i="2"/>
  <c r="CG1260" i="2"/>
  <c r="CS1259" i="2"/>
  <c r="CG1259" i="2"/>
  <c r="CS1258" i="2"/>
  <c r="CG1258" i="2"/>
  <c r="CS1257" i="2"/>
  <c r="CG1257" i="2"/>
  <c r="CS1256" i="2"/>
  <c r="CG1256" i="2"/>
  <c r="CS1255" i="2"/>
  <c r="CG1255" i="2"/>
  <c r="CS1254" i="2"/>
  <c r="CG1254" i="2"/>
  <c r="CS1253" i="2"/>
  <c r="CG1253" i="2"/>
  <c r="CS1252" i="2"/>
  <c r="CG1252" i="2"/>
  <c r="CS1251" i="2"/>
  <c r="CG1251" i="2"/>
  <c r="CS1250" i="2"/>
  <c r="CG1250" i="2"/>
  <c r="CS1249" i="2"/>
  <c r="CG1249" i="2"/>
  <c r="CS1248" i="2"/>
  <c r="CG1248" i="2"/>
  <c r="CS1247" i="2"/>
  <c r="CG1247" i="2"/>
  <c r="CS1246" i="2"/>
  <c r="CG1246" i="2"/>
  <c r="CS1245" i="2"/>
  <c r="CG1245" i="2"/>
  <c r="CS1244" i="2"/>
  <c r="CG1244" i="2"/>
  <c r="CS1243" i="2"/>
  <c r="CG1243" i="2"/>
  <c r="CS1242" i="2"/>
  <c r="CG1242" i="2"/>
  <c r="CS1241" i="2"/>
  <c r="CG1241" i="2"/>
  <c r="CS1240" i="2"/>
  <c r="CG1240" i="2"/>
  <c r="CS1239" i="2"/>
  <c r="CG1239" i="2"/>
  <c r="CS1238" i="2"/>
  <c r="CG1238" i="2"/>
  <c r="CS1237" i="2"/>
  <c r="CG1237" i="2"/>
  <c r="CS1236" i="2"/>
  <c r="CG1236" i="2"/>
  <c r="CS1235" i="2"/>
  <c r="CG1235" i="2"/>
  <c r="CS1234" i="2"/>
  <c r="CG1234" i="2"/>
  <c r="CS1233" i="2"/>
  <c r="CG1233" i="2"/>
  <c r="CS1232" i="2"/>
  <c r="CG1232" i="2"/>
  <c r="CS1231" i="2"/>
  <c r="CG1231" i="2"/>
  <c r="CS1230" i="2"/>
  <c r="CG1230" i="2"/>
  <c r="CS1229" i="2"/>
  <c r="CG1229" i="2"/>
  <c r="CS1228" i="2"/>
  <c r="CG1228" i="2"/>
  <c r="CS1227" i="2"/>
  <c r="CG1227" i="2"/>
  <c r="CS1226" i="2"/>
  <c r="CG1226" i="2"/>
  <c r="CS1225" i="2"/>
  <c r="CG1225" i="2"/>
  <c r="CS1224" i="2"/>
  <c r="CG1224" i="2"/>
  <c r="CS1223" i="2"/>
  <c r="CG1223" i="2"/>
  <c r="CS1222" i="2"/>
  <c r="CG1222" i="2"/>
  <c r="CS1221" i="2"/>
  <c r="CG1221" i="2"/>
  <c r="CS1220" i="2"/>
  <c r="CG1220" i="2"/>
  <c r="CS1219" i="2"/>
  <c r="CG1219" i="2"/>
  <c r="CS1218" i="2"/>
  <c r="CG1218" i="2"/>
  <c r="CS1217" i="2"/>
  <c r="CG1217" i="2"/>
  <c r="CS1216" i="2"/>
  <c r="CG1216" i="2"/>
  <c r="CS1215" i="2"/>
  <c r="CG1215" i="2"/>
  <c r="CS1214" i="2"/>
  <c r="CG1214" i="2"/>
  <c r="CS1213" i="2"/>
  <c r="CG1213" i="2"/>
  <c r="CS1212" i="2"/>
  <c r="CG1212" i="2"/>
  <c r="CS1211" i="2"/>
  <c r="CG1211" i="2"/>
  <c r="CS1210" i="2"/>
  <c r="CG1210" i="2"/>
  <c r="CS1209" i="2"/>
  <c r="CG1209" i="2"/>
  <c r="CS1208" i="2"/>
  <c r="CG1208" i="2"/>
  <c r="CS1207" i="2"/>
  <c r="CG1207" i="2"/>
  <c r="CS1206" i="2"/>
  <c r="CG1206" i="2"/>
  <c r="CS1205" i="2"/>
  <c r="CG1205" i="2"/>
  <c r="CS1204" i="2"/>
  <c r="CG1204" i="2"/>
  <c r="CS1203" i="2"/>
  <c r="CG1203" i="2"/>
  <c r="CS1202" i="2"/>
  <c r="CG1202" i="2"/>
  <c r="CS1201" i="2"/>
  <c r="CG1201" i="2"/>
  <c r="CS1200" i="2"/>
  <c r="CG1200" i="2"/>
  <c r="CS1199" i="2"/>
  <c r="CG1199" i="2"/>
  <c r="CS1198" i="2"/>
  <c r="CG1198" i="2"/>
  <c r="CS1197" i="2"/>
  <c r="CG1197" i="2"/>
  <c r="CS1196" i="2"/>
  <c r="CG1196" i="2"/>
  <c r="CS1195" i="2"/>
  <c r="CG1195" i="2"/>
  <c r="CS1194" i="2"/>
  <c r="CG1194" i="2"/>
  <c r="CS1193" i="2"/>
  <c r="CG1193" i="2"/>
  <c r="CS1192" i="2"/>
  <c r="CG1192" i="2"/>
  <c r="CS1191" i="2"/>
  <c r="CG1191" i="2"/>
  <c r="CS1190" i="2"/>
  <c r="CG1190" i="2"/>
  <c r="CS1189" i="2"/>
  <c r="CG1189" i="2"/>
  <c r="CS1188" i="2"/>
  <c r="CG1188" i="2"/>
  <c r="CS1187" i="2"/>
  <c r="CG1187" i="2"/>
  <c r="CS1186" i="2"/>
  <c r="CG1186" i="2"/>
  <c r="CS1185" i="2"/>
  <c r="CG1185" i="2"/>
  <c r="CS1184" i="2"/>
  <c r="CG1184" i="2"/>
  <c r="CS1183" i="2"/>
  <c r="CG1183" i="2"/>
  <c r="CS1182" i="2"/>
  <c r="CG1182" i="2"/>
  <c r="CS1181" i="2"/>
  <c r="CG1181" i="2"/>
  <c r="CS1180" i="2"/>
  <c r="CG1180" i="2"/>
  <c r="CS1179" i="2"/>
  <c r="CG1179" i="2"/>
  <c r="CS1178" i="2"/>
  <c r="CG1178" i="2"/>
  <c r="CS1177" i="2"/>
  <c r="CG1177" i="2"/>
  <c r="CS1176" i="2"/>
  <c r="CG1176" i="2"/>
  <c r="CS1175" i="2"/>
  <c r="CG1175" i="2"/>
  <c r="CS1174" i="2"/>
  <c r="CG1174" i="2"/>
  <c r="CS1173" i="2"/>
  <c r="CG1173" i="2"/>
  <c r="CS1172" i="2"/>
  <c r="CG1172" i="2"/>
  <c r="CS1171" i="2"/>
  <c r="CG1171" i="2"/>
  <c r="CS1170" i="2"/>
  <c r="CG1170" i="2"/>
  <c r="CS1169" i="2"/>
  <c r="CG1169" i="2"/>
  <c r="CS1168" i="2"/>
  <c r="CG1168" i="2"/>
  <c r="CS1167" i="2"/>
  <c r="CG1167" i="2"/>
  <c r="CS1166" i="2"/>
  <c r="CG1166" i="2"/>
  <c r="CS1165" i="2"/>
  <c r="CG1165" i="2"/>
  <c r="CS1164" i="2"/>
  <c r="CG1164" i="2"/>
  <c r="CS1163" i="2"/>
  <c r="CG1163" i="2"/>
  <c r="CS1162" i="2"/>
  <c r="CG1162" i="2"/>
  <c r="CS1161" i="2"/>
  <c r="CG1161" i="2"/>
  <c r="CS1160" i="2"/>
  <c r="CG1160" i="2"/>
  <c r="CS1159" i="2"/>
  <c r="CG1159" i="2"/>
  <c r="CS1158" i="2"/>
  <c r="CG1158" i="2"/>
  <c r="CS1157" i="2"/>
  <c r="CG1157" i="2"/>
  <c r="CS1156" i="2"/>
  <c r="CG1156" i="2"/>
  <c r="CS1155" i="2"/>
  <c r="CG1155" i="2"/>
  <c r="CS1154" i="2"/>
  <c r="CG1154" i="2"/>
  <c r="CS1153" i="2"/>
  <c r="CG1153" i="2"/>
  <c r="CS1152" i="2"/>
  <c r="CG1152" i="2"/>
  <c r="CS1151" i="2"/>
  <c r="CG1151" i="2"/>
  <c r="CS1150" i="2"/>
  <c r="CG1150" i="2"/>
  <c r="CS1149" i="2"/>
  <c r="CG1149" i="2"/>
  <c r="CS1148" i="2"/>
  <c r="CG1148" i="2"/>
  <c r="CS1147" i="2"/>
  <c r="CG1147" i="2"/>
  <c r="CS1146" i="2"/>
  <c r="CG1146" i="2"/>
  <c r="CS1145" i="2"/>
  <c r="CG1145" i="2"/>
  <c r="CS1144" i="2"/>
  <c r="CG1144" i="2"/>
  <c r="CS1143" i="2"/>
  <c r="CG1143" i="2"/>
  <c r="CS1142" i="2"/>
  <c r="CG1142" i="2"/>
  <c r="CS1141" i="2"/>
  <c r="CG1141" i="2"/>
  <c r="CS1140" i="2"/>
  <c r="CG1140" i="2"/>
  <c r="CS1139" i="2"/>
  <c r="CG1139" i="2"/>
  <c r="CS1138" i="2"/>
  <c r="CG1138" i="2"/>
  <c r="CS1137" i="2"/>
  <c r="CG1137" i="2"/>
  <c r="CS1136" i="2"/>
  <c r="CG1136" i="2"/>
  <c r="CS1135" i="2"/>
  <c r="CG1135" i="2"/>
  <c r="CS1134" i="2"/>
  <c r="CG1134" i="2"/>
  <c r="CS1133" i="2"/>
  <c r="CG1133" i="2"/>
  <c r="CS1132" i="2"/>
  <c r="CG1132" i="2"/>
  <c r="CS1131" i="2"/>
  <c r="CG1131" i="2"/>
  <c r="CS1130" i="2"/>
  <c r="CG1130" i="2"/>
  <c r="CS1129" i="2"/>
  <c r="CG1129" i="2"/>
  <c r="CS1128" i="2"/>
  <c r="CG1128" i="2"/>
  <c r="CS1127" i="2"/>
  <c r="CG1127" i="2"/>
  <c r="CS1126" i="2"/>
  <c r="CG1126" i="2"/>
  <c r="CS1125" i="2"/>
  <c r="CG1125" i="2"/>
  <c r="CS1124" i="2"/>
  <c r="CG1124" i="2"/>
  <c r="CS1123" i="2"/>
  <c r="CG1123" i="2"/>
  <c r="CS1122" i="2"/>
  <c r="CG1122" i="2"/>
  <c r="CS1121" i="2"/>
  <c r="CG1121" i="2"/>
  <c r="CS1120" i="2"/>
  <c r="CG1120" i="2"/>
  <c r="CS1119" i="2"/>
  <c r="CG1119" i="2"/>
  <c r="CS1118" i="2"/>
  <c r="CG1118" i="2"/>
  <c r="CS1117" i="2"/>
  <c r="CG1117" i="2"/>
  <c r="CS1116" i="2"/>
  <c r="CG1116" i="2"/>
  <c r="CS1115" i="2"/>
  <c r="CG1115" i="2"/>
  <c r="CS1114" i="2"/>
  <c r="CG1114" i="2"/>
  <c r="CS1113" i="2"/>
  <c r="CG1113" i="2"/>
  <c r="CS1112" i="2"/>
  <c r="CG1112" i="2"/>
  <c r="CS1111" i="2"/>
  <c r="CG1111" i="2"/>
  <c r="CS1110" i="2"/>
  <c r="CG1110" i="2"/>
  <c r="CS1109" i="2"/>
  <c r="CG1109" i="2"/>
  <c r="CS1108" i="2"/>
  <c r="CG1108" i="2"/>
  <c r="CS1107" i="2"/>
  <c r="CG1107" i="2"/>
  <c r="CS1106" i="2"/>
  <c r="CG1106" i="2"/>
  <c r="CS1105" i="2"/>
  <c r="CG1105" i="2"/>
  <c r="CS1104" i="2"/>
  <c r="CG1104" i="2"/>
  <c r="CS1103" i="2"/>
  <c r="CG1103" i="2"/>
  <c r="CS1102" i="2"/>
  <c r="CG1102" i="2"/>
  <c r="CS1101" i="2"/>
  <c r="CG1101" i="2"/>
  <c r="CS1100" i="2"/>
  <c r="CG1100" i="2"/>
  <c r="CS1099" i="2"/>
  <c r="CG1099" i="2"/>
  <c r="CS1098" i="2"/>
  <c r="CG1098" i="2"/>
  <c r="CS1097" i="2"/>
  <c r="CG1097" i="2"/>
  <c r="CS1096" i="2"/>
  <c r="CG1096" i="2"/>
  <c r="CS1095" i="2"/>
  <c r="CG1095" i="2"/>
  <c r="CS1094" i="2"/>
  <c r="CG1094" i="2"/>
  <c r="CS1093" i="2"/>
  <c r="CG1093" i="2"/>
  <c r="CS1092" i="2"/>
  <c r="CG1092" i="2"/>
  <c r="CS1091" i="2"/>
  <c r="CG1091" i="2"/>
  <c r="CS1090" i="2"/>
  <c r="CG1090" i="2"/>
  <c r="CS1089" i="2"/>
  <c r="CG1089" i="2"/>
  <c r="CS1088" i="2"/>
  <c r="CG1088" i="2"/>
  <c r="CS1087" i="2"/>
  <c r="CG1087" i="2"/>
  <c r="CS1086" i="2"/>
  <c r="CG1086" i="2"/>
  <c r="CS1085" i="2"/>
  <c r="CG1085" i="2"/>
  <c r="CS1084" i="2"/>
  <c r="CG1084" i="2"/>
  <c r="CS1083" i="2"/>
  <c r="CG1083" i="2"/>
  <c r="CS1082" i="2"/>
  <c r="CG1082" i="2"/>
  <c r="CS1081" i="2"/>
  <c r="CG1081" i="2"/>
  <c r="CS1080" i="2"/>
  <c r="CG1080" i="2"/>
  <c r="CS1079" i="2"/>
  <c r="CG1079" i="2"/>
  <c r="CS1078" i="2"/>
  <c r="CG1078" i="2"/>
  <c r="CS1077" i="2"/>
  <c r="CG1077" i="2"/>
  <c r="CS1076" i="2"/>
  <c r="CG1076" i="2"/>
  <c r="CS1075" i="2"/>
  <c r="CG1075" i="2"/>
  <c r="CS1074" i="2"/>
  <c r="CG1074" i="2"/>
  <c r="CS1073" i="2"/>
  <c r="CG1073" i="2"/>
  <c r="CS1072" i="2"/>
  <c r="CG1072" i="2"/>
  <c r="CS1071" i="2"/>
  <c r="CG1071" i="2"/>
  <c r="CS1070" i="2"/>
  <c r="CG1070" i="2"/>
  <c r="CS1069" i="2"/>
  <c r="CG1069" i="2"/>
  <c r="CS1068" i="2"/>
  <c r="CG1068" i="2"/>
  <c r="CS1067" i="2"/>
  <c r="CG1067" i="2"/>
  <c r="CS1066" i="2"/>
  <c r="CG1066" i="2"/>
  <c r="CS1065" i="2"/>
  <c r="CG1065" i="2"/>
  <c r="CS1064" i="2"/>
  <c r="CG1064" i="2"/>
  <c r="CS1063" i="2"/>
  <c r="CG1063" i="2"/>
  <c r="CS1062" i="2"/>
  <c r="CG1062" i="2"/>
  <c r="CS1061" i="2"/>
  <c r="CG1061" i="2"/>
  <c r="CS1060" i="2"/>
  <c r="CG1060" i="2"/>
  <c r="CS1059" i="2"/>
  <c r="CG1059" i="2"/>
  <c r="CS1058" i="2"/>
  <c r="CG1058" i="2"/>
  <c r="CS1057" i="2"/>
  <c r="CG1057" i="2"/>
  <c r="CS1056" i="2"/>
  <c r="CG1056" i="2"/>
  <c r="CS1055" i="2"/>
  <c r="CG1055" i="2"/>
  <c r="CS1054" i="2"/>
  <c r="CG1054" i="2"/>
  <c r="CS1053" i="2"/>
  <c r="CG1053" i="2"/>
  <c r="CS1052" i="2"/>
  <c r="CG1052" i="2"/>
  <c r="CS1051" i="2"/>
  <c r="CG1051" i="2"/>
  <c r="CS1050" i="2"/>
  <c r="CG1050" i="2"/>
  <c r="CS1049" i="2"/>
  <c r="CG1049" i="2"/>
  <c r="CS1048" i="2"/>
  <c r="CG1048" i="2"/>
  <c r="CS1047" i="2"/>
  <c r="CG1047" i="2"/>
  <c r="CS1046" i="2"/>
  <c r="CG1046" i="2"/>
  <c r="CS1045" i="2"/>
  <c r="CG1045" i="2"/>
  <c r="CS1044" i="2"/>
  <c r="CG1044" i="2"/>
  <c r="CS1043" i="2"/>
  <c r="CG1043" i="2"/>
  <c r="CS1042" i="2"/>
  <c r="CG1042" i="2"/>
  <c r="CS1041" i="2"/>
  <c r="CG1041" i="2"/>
  <c r="CS1040" i="2"/>
  <c r="CG1040" i="2"/>
  <c r="CS1039" i="2"/>
  <c r="CG1039" i="2"/>
  <c r="CS1038" i="2"/>
  <c r="CG1038" i="2"/>
  <c r="CS1037" i="2"/>
  <c r="CG1037" i="2"/>
  <c r="CS1036" i="2"/>
  <c r="CG1036" i="2"/>
  <c r="CS1035" i="2"/>
  <c r="CG1035" i="2"/>
  <c r="CS1034" i="2"/>
  <c r="CG1034" i="2"/>
  <c r="CS1033" i="2"/>
  <c r="CG1033" i="2"/>
  <c r="CS1032" i="2"/>
  <c r="CG1032" i="2"/>
  <c r="CS1031" i="2"/>
  <c r="CG1031" i="2"/>
  <c r="CS1030" i="2"/>
  <c r="CG1030" i="2"/>
  <c r="CS1029" i="2"/>
  <c r="CG1029" i="2"/>
  <c r="CS1028" i="2"/>
  <c r="CG1028" i="2"/>
  <c r="CS1027" i="2"/>
  <c r="CG1027" i="2"/>
  <c r="CS1026" i="2"/>
  <c r="CG1026" i="2"/>
  <c r="CS1025" i="2"/>
  <c r="CG1025" i="2"/>
  <c r="CS1024" i="2"/>
  <c r="CG1024" i="2"/>
  <c r="CS1023" i="2"/>
  <c r="CG1023" i="2"/>
  <c r="CS1022" i="2"/>
  <c r="CG1022" i="2"/>
  <c r="CS1021" i="2"/>
  <c r="CG1021" i="2"/>
  <c r="CS1020" i="2"/>
  <c r="CG1020" i="2"/>
  <c r="CS1019" i="2"/>
  <c r="CG1019" i="2"/>
  <c r="CS1018" i="2"/>
  <c r="CG1018" i="2"/>
  <c r="CS1017" i="2"/>
  <c r="CG1017" i="2"/>
  <c r="CS1016" i="2"/>
  <c r="CG1016" i="2"/>
  <c r="CS1015" i="2"/>
  <c r="CG1015" i="2"/>
  <c r="CS1014" i="2"/>
  <c r="CG1014" i="2"/>
  <c r="CS1013" i="2"/>
  <c r="CG1013" i="2"/>
  <c r="CS1012" i="2"/>
  <c r="CG1012" i="2"/>
  <c r="CS1011" i="2"/>
  <c r="CG1011" i="2"/>
  <c r="CS1010" i="2"/>
  <c r="CG1010" i="2"/>
  <c r="CS1009" i="2"/>
  <c r="CG1009" i="2"/>
  <c r="CS1008" i="2"/>
  <c r="CG1008" i="2"/>
  <c r="CS1007" i="2"/>
  <c r="CG1007" i="2"/>
  <c r="CS1006" i="2"/>
  <c r="CG1006" i="2"/>
  <c r="CS1005" i="2"/>
  <c r="CG1005" i="2"/>
  <c r="CS1004" i="2"/>
  <c r="CG1004" i="2"/>
  <c r="CS1003" i="2"/>
  <c r="CG1003" i="2"/>
  <c r="CS1002" i="2"/>
  <c r="CG1002" i="2"/>
  <c r="CS1001" i="2"/>
  <c r="CG1001" i="2"/>
  <c r="CS1000" i="2"/>
  <c r="CG1000" i="2"/>
  <c r="CS999" i="2"/>
  <c r="CG999" i="2"/>
  <c r="CS998" i="2"/>
  <c r="CG998" i="2"/>
  <c r="CS997" i="2"/>
  <c r="CG997" i="2"/>
  <c r="CS996" i="2"/>
  <c r="CG996" i="2"/>
  <c r="CS995" i="2"/>
  <c r="CG995" i="2"/>
  <c r="CS994" i="2"/>
  <c r="CG994" i="2"/>
  <c r="CS993" i="2"/>
  <c r="CG993" i="2"/>
  <c r="CS992" i="2"/>
  <c r="CG992" i="2"/>
  <c r="CS991" i="2"/>
  <c r="CG991" i="2"/>
  <c r="CS990" i="2"/>
  <c r="CG990" i="2"/>
  <c r="CS989" i="2"/>
  <c r="CG989" i="2"/>
  <c r="CS988" i="2"/>
  <c r="CG988" i="2"/>
  <c r="CS987" i="2"/>
  <c r="CG987" i="2"/>
  <c r="CS986" i="2"/>
  <c r="CG986" i="2"/>
  <c r="CS985" i="2"/>
  <c r="CG985" i="2"/>
  <c r="CS984" i="2"/>
  <c r="CG984" i="2"/>
  <c r="CS983" i="2"/>
  <c r="CG983" i="2"/>
  <c r="CS982" i="2"/>
  <c r="CG982" i="2"/>
  <c r="CS981" i="2"/>
  <c r="CG981" i="2"/>
  <c r="CS980" i="2"/>
  <c r="CG980" i="2"/>
  <c r="CS979" i="2"/>
  <c r="CG979" i="2"/>
  <c r="CS978" i="2"/>
  <c r="CG978" i="2"/>
  <c r="CS977" i="2"/>
  <c r="CG977" i="2"/>
  <c r="CS976" i="2"/>
  <c r="CG976" i="2"/>
  <c r="CS975" i="2"/>
  <c r="CG975" i="2"/>
  <c r="CS974" i="2"/>
  <c r="CG974" i="2"/>
  <c r="CS973" i="2"/>
  <c r="CG973" i="2"/>
  <c r="CS972" i="2"/>
  <c r="CG972" i="2"/>
  <c r="CS971" i="2"/>
  <c r="CG971" i="2"/>
  <c r="CS970" i="2"/>
  <c r="CG970" i="2"/>
  <c r="CS969" i="2"/>
  <c r="CG969" i="2"/>
  <c r="CS968" i="2"/>
  <c r="CG968" i="2"/>
  <c r="CS967" i="2"/>
  <c r="CG967" i="2"/>
  <c r="CS966" i="2"/>
  <c r="CG966" i="2"/>
  <c r="CS965" i="2"/>
  <c r="CG965" i="2"/>
  <c r="CS964" i="2"/>
  <c r="CG964" i="2"/>
  <c r="CS963" i="2"/>
  <c r="CG963" i="2"/>
  <c r="CS962" i="2"/>
  <c r="CG962" i="2"/>
  <c r="CS961" i="2"/>
  <c r="CG961" i="2"/>
  <c r="CS960" i="2"/>
  <c r="CG960" i="2"/>
  <c r="CS959" i="2"/>
  <c r="CG959" i="2"/>
  <c r="CS958" i="2"/>
  <c r="CG958" i="2"/>
  <c r="CS957" i="2"/>
  <c r="CG957" i="2"/>
  <c r="CS956" i="2"/>
  <c r="CG956" i="2"/>
  <c r="CS955" i="2"/>
  <c r="CG955" i="2"/>
  <c r="CS954" i="2"/>
  <c r="CG954" i="2"/>
  <c r="CS953" i="2"/>
  <c r="CG953" i="2"/>
  <c r="CS952" i="2"/>
  <c r="CG952" i="2"/>
  <c r="CS951" i="2"/>
  <c r="CG951" i="2"/>
  <c r="CS950" i="2"/>
  <c r="CG950" i="2"/>
  <c r="CS949" i="2"/>
  <c r="CG949" i="2"/>
  <c r="CS948" i="2"/>
  <c r="CG948" i="2"/>
  <c r="CS947" i="2"/>
  <c r="CG947" i="2"/>
  <c r="CS946" i="2"/>
  <c r="CG946" i="2"/>
  <c r="CS945" i="2"/>
  <c r="CG945" i="2"/>
  <c r="CS944" i="2"/>
  <c r="CG944" i="2"/>
  <c r="CS943" i="2"/>
  <c r="CG943" i="2"/>
  <c r="CS942" i="2"/>
  <c r="CG942" i="2"/>
  <c r="CS941" i="2"/>
  <c r="CG941" i="2"/>
  <c r="CS940" i="2"/>
  <c r="CG940" i="2"/>
  <c r="CS939" i="2"/>
  <c r="CG939" i="2"/>
  <c r="CS938" i="2"/>
  <c r="CG938" i="2"/>
  <c r="CS937" i="2"/>
  <c r="CG937" i="2"/>
  <c r="CS936" i="2"/>
  <c r="CG936" i="2"/>
  <c r="CS935" i="2"/>
  <c r="CG935" i="2"/>
  <c r="CS934" i="2"/>
  <c r="CG934" i="2"/>
  <c r="CS933" i="2"/>
  <c r="CG933" i="2"/>
  <c r="CS932" i="2"/>
  <c r="CG932" i="2"/>
  <c r="CS931" i="2"/>
  <c r="CG931" i="2"/>
  <c r="CS930" i="2"/>
  <c r="CG930" i="2"/>
  <c r="CS929" i="2"/>
  <c r="CG929" i="2"/>
  <c r="CS928" i="2"/>
  <c r="CG928" i="2"/>
  <c r="CS927" i="2"/>
  <c r="CG927" i="2"/>
  <c r="CS926" i="2"/>
  <c r="CG926" i="2"/>
  <c r="CS925" i="2"/>
  <c r="CG925" i="2"/>
  <c r="CS924" i="2"/>
  <c r="CG924" i="2"/>
  <c r="CS923" i="2"/>
  <c r="CG923" i="2"/>
  <c r="CS922" i="2"/>
  <c r="CG922" i="2"/>
  <c r="CS921" i="2"/>
  <c r="CG921" i="2"/>
  <c r="CS920" i="2"/>
  <c r="CG920" i="2"/>
  <c r="CS919" i="2"/>
  <c r="CG919" i="2"/>
  <c r="CS918" i="2"/>
  <c r="CG918" i="2"/>
  <c r="CS917" i="2"/>
  <c r="CG917" i="2"/>
  <c r="CS916" i="2"/>
  <c r="CG916" i="2"/>
  <c r="CS915" i="2"/>
  <c r="CG915" i="2"/>
  <c r="CS914" i="2"/>
  <c r="CG914" i="2"/>
  <c r="CS913" i="2"/>
  <c r="CG913" i="2"/>
  <c r="CS912" i="2"/>
  <c r="CG912" i="2"/>
  <c r="CS911" i="2"/>
  <c r="CG911" i="2"/>
  <c r="CS910" i="2"/>
  <c r="CG910" i="2"/>
  <c r="CS909" i="2"/>
  <c r="CG909" i="2"/>
  <c r="CS908" i="2"/>
  <c r="CG908" i="2"/>
  <c r="CS907" i="2"/>
  <c r="CG907" i="2"/>
  <c r="CS906" i="2"/>
  <c r="CG906" i="2"/>
  <c r="CS905" i="2"/>
  <c r="CG905" i="2"/>
  <c r="CS904" i="2"/>
  <c r="CG904" i="2"/>
  <c r="CS903" i="2"/>
  <c r="CG903" i="2"/>
  <c r="CS902" i="2"/>
  <c r="CG902" i="2"/>
  <c r="CS901" i="2"/>
  <c r="CG901" i="2"/>
  <c r="CS900" i="2"/>
  <c r="CG900" i="2"/>
  <c r="CS899" i="2"/>
  <c r="CG899" i="2"/>
  <c r="CS898" i="2"/>
  <c r="CG898" i="2"/>
  <c r="CS897" i="2"/>
  <c r="CG897" i="2"/>
  <c r="CS896" i="2"/>
  <c r="CG896" i="2"/>
  <c r="CS895" i="2"/>
  <c r="CG895" i="2"/>
  <c r="CS894" i="2"/>
  <c r="CG894" i="2"/>
  <c r="CS893" i="2"/>
  <c r="CG893" i="2"/>
  <c r="CS892" i="2"/>
  <c r="CG892" i="2"/>
  <c r="CS891" i="2"/>
  <c r="CG891" i="2"/>
  <c r="CS890" i="2"/>
  <c r="CG890" i="2"/>
  <c r="CS889" i="2"/>
  <c r="CG889" i="2"/>
  <c r="CS888" i="2"/>
  <c r="CG888" i="2"/>
  <c r="CS887" i="2"/>
  <c r="CG887" i="2"/>
  <c r="CS886" i="2"/>
  <c r="CG886" i="2"/>
  <c r="CS885" i="2"/>
  <c r="CG885" i="2"/>
  <c r="CS884" i="2"/>
  <c r="CG884" i="2"/>
  <c r="CS883" i="2"/>
  <c r="CG883" i="2"/>
  <c r="CS882" i="2"/>
  <c r="CG882" i="2"/>
  <c r="CS881" i="2"/>
  <c r="CG881" i="2"/>
  <c r="CS880" i="2"/>
  <c r="CG880" i="2"/>
  <c r="CS879" i="2"/>
  <c r="CG879" i="2"/>
  <c r="CS878" i="2"/>
  <c r="CG878" i="2"/>
  <c r="CS877" i="2"/>
  <c r="CG877" i="2"/>
  <c r="CS876" i="2"/>
  <c r="CG876" i="2"/>
  <c r="CS875" i="2"/>
  <c r="CG875" i="2"/>
  <c r="CS874" i="2"/>
  <c r="CG874" i="2"/>
  <c r="CS873" i="2"/>
  <c r="CG873" i="2"/>
  <c r="CS872" i="2"/>
  <c r="CG872" i="2"/>
  <c r="CS871" i="2"/>
  <c r="CG871" i="2"/>
  <c r="CS870" i="2"/>
  <c r="CG870" i="2"/>
  <c r="CS869" i="2"/>
  <c r="CG869" i="2"/>
  <c r="CS868" i="2"/>
  <c r="CG868" i="2"/>
  <c r="CS867" i="2"/>
  <c r="CG867" i="2"/>
  <c r="CS866" i="2"/>
  <c r="CG866" i="2"/>
  <c r="CS865" i="2"/>
  <c r="CG865" i="2"/>
  <c r="CS864" i="2"/>
  <c r="CG864" i="2"/>
  <c r="CS863" i="2"/>
  <c r="CG863" i="2"/>
  <c r="CS862" i="2"/>
  <c r="CG862" i="2"/>
  <c r="CS861" i="2"/>
  <c r="CG861" i="2"/>
  <c r="CS860" i="2"/>
  <c r="CG860" i="2"/>
  <c r="CS859" i="2"/>
  <c r="CG859" i="2"/>
  <c r="CS858" i="2"/>
  <c r="CG858" i="2"/>
  <c r="CS857" i="2"/>
  <c r="CG857" i="2"/>
  <c r="CS856" i="2"/>
  <c r="CG856" i="2"/>
  <c r="CS855" i="2"/>
  <c r="CG855" i="2"/>
  <c r="CS854" i="2"/>
  <c r="CG854" i="2"/>
  <c r="CS853" i="2"/>
  <c r="CG853" i="2"/>
  <c r="CS852" i="2"/>
  <c r="CG852" i="2"/>
  <c r="CS851" i="2"/>
  <c r="CG851" i="2"/>
  <c r="CS850" i="2"/>
  <c r="CG850" i="2"/>
  <c r="CS849" i="2"/>
  <c r="CG849" i="2"/>
  <c r="CS848" i="2"/>
  <c r="CG848" i="2"/>
  <c r="CS847" i="2"/>
  <c r="CG847" i="2"/>
  <c r="CS846" i="2"/>
  <c r="CG846" i="2"/>
  <c r="CS845" i="2"/>
  <c r="CG845" i="2"/>
  <c r="CS844" i="2"/>
  <c r="CG844" i="2"/>
  <c r="CS843" i="2"/>
  <c r="CG843" i="2"/>
  <c r="CS842" i="2"/>
  <c r="CG842" i="2"/>
  <c r="CS841" i="2"/>
  <c r="CG841" i="2"/>
  <c r="CS840" i="2"/>
  <c r="CG840" i="2"/>
  <c r="CS839" i="2"/>
  <c r="CG839" i="2"/>
  <c r="CS838" i="2"/>
  <c r="CG838" i="2"/>
  <c r="CS837" i="2"/>
  <c r="CG837" i="2"/>
  <c r="CS836" i="2"/>
  <c r="CG836" i="2"/>
  <c r="CS835" i="2"/>
  <c r="CG835" i="2"/>
  <c r="CS834" i="2"/>
  <c r="CG834" i="2"/>
  <c r="CS833" i="2"/>
  <c r="CG833" i="2"/>
  <c r="CS832" i="2"/>
  <c r="CG832" i="2"/>
  <c r="CS831" i="2"/>
  <c r="CG831" i="2"/>
  <c r="CS830" i="2"/>
  <c r="CG830" i="2"/>
  <c r="CS829" i="2"/>
  <c r="CG829" i="2"/>
  <c r="CS828" i="2"/>
  <c r="CG828" i="2"/>
  <c r="CS827" i="2"/>
  <c r="CG827" i="2"/>
  <c r="CS826" i="2"/>
  <c r="CG826" i="2"/>
  <c r="CS825" i="2"/>
  <c r="CG825" i="2"/>
  <c r="CS824" i="2"/>
  <c r="CG824" i="2"/>
  <c r="CS823" i="2"/>
  <c r="CG823" i="2"/>
  <c r="CS822" i="2"/>
  <c r="CG822" i="2"/>
  <c r="CS821" i="2"/>
  <c r="CG821" i="2"/>
  <c r="CS820" i="2"/>
  <c r="CG820" i="2"/>
  <c r="CS819" i="2"/>
  <c r="CG819" i="2"/>
  <c r="CS818" i="2"/>
  <c r="CG818" i="2"/>
  <c r="CS817" i="2"/>
  <c r="CG817" i="2"/>
  <c r="CS816" i="2"/>
  <c r="CG816" i="2"/>
  <c r="CS815" i="2"/>
  <c r="CG815" i="2"/>
  <c r="CS814" i="2"/>
  <c r="CG814" i="2"/>
  <c r="CS813" i="2"/>
  <c r="CG813" i="2"/>
  <c r="CS812" i="2"/>
  <c r="CG812" i="2"/>
  <c r="CS811" i="2"/>
  <c r="CG811" i="2"/>
  <c r="CS810" i="2"/>
  <c r="CG810" i="2"/>
  <c r="CS809" i="2"/>
  <c r="CG809" i="2"/>
  <c r="CS808" i="2"/>
  <c r="CG808" i="2"/>
  <c r="CS807" i="2"/>
  <c r="CG807" i="2"/>
  <c r="CS806" i="2"/>
  <c r="CG806" i="2"/>
  <c r="CS805" i="2"/>
  <c r="CG805" i="2"/>
  <c r="CS804" i="2"/>
  <c r="CG804" i="2"/>
  <c r="CS803" i="2"/>
  <c r="CG803" i="2"/>
  <c r="CS802" i="2"/>
  <c r="CG802" i="2"/>
  <c r="CS801" i="2"/>
  <c r="CG801" i="2"/>
  <c r="CS800" i="2"/>
  <c r="CG800" i="2"/>
  <c r="CS799" i="2"/>
  <c r="CG799" i="2"/>
  <c r="CS798" i="2"/>
  <c r="CG798" i="2"/>
  <c r="CS797" i="2"/>
  <c r="CG797" i="2"/>
  <c r="CS796" i="2"/>
  <c r="CG796" i="2"/>
  <c r="CS795" i="2"/>
  <c r="CG795" i="2"/>
  <c r="CS794" i="2"/>
  <c r="CG794" i="2"/>
  <c r="CS793" i="2"/>
  <c r="CG793" i="2"/>
  <c r="CS792" i="2"/>
  <c r="CG792" i="2"/>
  <c r="CS791" i="2"/>
  <c r="CG791" i="2"/>
  <c r="CS790" i="2"/>
  <c r="CG790" i="2"/>
  <c r="CS789" i="2"/>
  <c r="CG789" i="2"/>
  <c r="CS788" i="2"/>
  <c r="CG788" i="2"/>
  <c r="CS787" i="2"/>
  <c r="CG787" i="2"/>
  <c r="CS786" i="2"/>
  <c r="CG786" i="2"/>
  <c r="CS785" i="2"/>
  <c r="CG785" i="2"/>
  <c r="CS784" i="2"/>
  <c r="CG784" i="2"/>
  <c r="CS783" i="2"/>
  <c r="CG783" i="2"/>
  <c r="CS782" i="2"/>
  <c r="CG782" i="2"/>
  <c r="CS781" i="2"/>
  <c r="CG781" i="2"/>
  <c r="CS780" i="2"/>
  <c r="CG780" i="2"/>
  <c r="CS779" i="2"/>
  <c r="CG779" i="2"/>
  <c r="CS778" i="2"/>
  <c r="CG778" i="2"/>
  <c r="CS777" i="2"/>
  <c r="CG777" i="2"/>
  <c r="CS776" i="2"/>
  <c r="CG776" i="2"/>
  <c r="CS775" i="2"/>
  <c r="CG775" i="2"/>
  <c r="CS774" i="2"/>
  <c r="CG774" i="2"/>
  <c r="CS773" i="2"/>
  <c r="CG773" i="2"/>
  <c r="CS772" i="2"/>
  <c r="CG772" i="2"/>
  <c r="CS771" i="2"/>
  <c r="CG771" i="2"/>
  <c r="CS770" i="2"/>
  <c r="CG770" i="2"/>
  <c r="CS769" i="2"/>
  <c r="CG769" i="2"/>
  <c r="CS768" i="2"/>
  <c r="CG768" i="2"/>
  <c r="CS767" i="2"/>
  <c r="CG767" i="2"/>
  <c r="CS766" i="2"/>
  <c r="CG766" i="2"/>
  <c r="CS765" i="2"/>
  <c r="CG765" i="2"/>
  <c r="CS764" i="2"/>
  <c r="CG764" i="2"/>
  <c r="CS763" i="2"/>
  <c r="CG763" i="2"/>
  <c r="CS762" i="2"/>
  <c r="CG762" i="2"/>
  <c r="CS761" i="2"/>
  <c r="CG761" i="2"/>
  <c r="CS760" i="2"/>
  <c r="CG760" i="2"/>
  <c r="CS759" i="2"/>
  <c r="CG759" i="2"/>
  <c r="CS758" i="2"/>
  <c r="CG758" i="2"/>
  <c r="CS757" i="2"/>
  <c r="CG757" i="2"/>
  <c r="CS756" i="2"/>
  <c r="CG756" i="2"/>
  <c r="CS755" i="2"/>
  <c r="CG755" i="2"/>
  <c r="CS754" i="2"/>
  <c r="CG754" i="2"/>
  <c r="CS753" i="2"/>
  <c r="CG753" i="2"/>
  <c r="CS752" i="2"/>
  <c r="CG752" i="2"/>
  <c r="CS751" i="2"/>
  <c r="CG751" i="2"/>
  <c r="CS750" i="2"/>
  <c r="CG750" i="2"/>
  <c r="CS749" i="2"/>
  <c r="CG749" i="2"/>
  <c r="CS748" i="2"/>
  <c r="CG748" i="2"/>
  <c r="CS747" i="2"/>
  <c r="CG747" i="2"/>
  <c r="CS746" i="2"/>
  <c r="CG746" i="2"/>
  <c r="CS745" i="2"/>
  <c r="CG745" i="2"/>
  <c r="CS744" i="2"/>
  <c r="CG744" i="2"/>
  <c r="CS743" i="2"/>
  <c r="CG743" i="2"/>
  <c r="CS742" i="2"/>
  <c r="CG742" i="2"/>
  <c r="CS741" i="2"/>
  <c r="CG741" i="2"/>
  <c r="CS740" i="2"/>
  <c r="CG740" i="2"/>
  <c r="CS739" i="2"/>
  <c r="CG739" i="2"/>
  <c r="CS738" i="2"/>
  <c r="CG738" i="2"/>
  <c r="CS737" i="2"/>
  <c r="CG737" i="2"/>
  <c r="CS736" i="2"/>
  <c r="CG736" i="2"/>
  <c r="CS735" i="2"/>
  <c r="CG735" i="2"/>
  <c r="CS734" i="2"/>
  <c r="CG734" i="2"/>
  <c r="CS733" i="2"/>
  <c r="CG733" i="2"/>
  <c r="CS732" i="2"/>
  <c r="CG732" i="2"/>
  <c r="CS731" i="2"/>
  <c r="CG731" i="2"/>
  <c r="CS730" i="2"/>
  <c r="CG730" i="2"/>
  <c r="CS729" i="2"/>
  <c r="CG729" i="2"/>
  <c r="CS728" i="2"/>
  <c r="CG728" i="2"/>
  <c r="CS727" i="2"/>
  <c r="CG727" i="2"/>
  <c r="CS726" i="2"/>
  <c r="CG726" i="2"/>
  <c r="CS725" i="2"/>
  <c r="CG725" i="2"/>
  <c r="CS724" i="2"/>
  <c r="CG724" i="2"/>
  <c r="CS723" i="2"/>
  <c r="CG723" i="2"/>
  <c r="CS722" i="2"/>
  <c r="CG722" i="2"/>
  <c r="CS721" i="2"/>
  <c r="CG721" i="2"/>
  <c r="CS720" i="2"/>
  <c r="CG720" i="2"/>
  <c r="CS719" i="2"/>
  <c r="CG719" i="2"/>
  <c r="CS718" i="2"/>
  <c r="CG718" i="2"/>
  <c r="CS717" i="2"/>
  <c r="CG717" i="2"/>
  <c r="CS716" i="2"/>
  <c r="CG716" i="2"/>
  <c r="CS715" i="2"/>
  <c r="CG715" i="2"/>
  <c r="CS714" i="2"/>
  <c r="CG714" i="2"/>
  <c r="CS713" i="2"/>
  <c r="CG713" i="2"/>
  <c r="CS712" i="2"/>
  <c r="CG712" i="2"/>
  <c r="CS711" i="2"/>
  <c r="CG711" i="2"/>
  <c r="CS710" i="2"/>
  <c r="CG710" i="2"/>
  <c r="CS709" i="2"/>
  <c r="CG709" i="2"/>
  <c r="CS708" i="2"/>
  <c r="CG708" i="2"/>
  <c r="CS707" i="2"/>
  <c r="CG707" i="2"/>
  <c r="CS706" i="2"/>
  <c r="CG706" i="2"/>
  <c r="CS705" i="2"/>
  <c r="CG705" i="2"/>
  <c r="CS704" i="2"/>
  <c r="CG704" i="2"/>
  <c r="CS703" i="2"/>
  <c r="CG703" i="2"/>
  <c r="CS702" i="2"/>
  <c r="CG702" i="2"/>
  <c r="CS701" i="2"/>
  <c r="CG701" i="2"/>
  <c r="CS700" i="2"/>
  <c r="CG700" i="2"/>
  <c r="CS699" i="2"/>
  <c r="CG699" i="2"/>
  <c r="CS698" i="2"/>
  <c r="CG698" i="2"/>
  <c r="CS697" i="2"/>
  <c r="CG697" i="2"/>
  <c r="CS696" i="2"/>
  <c r="CG696" i="2"/>
  <c r="CS695" i="2"/>
  <c r="CG695" i="2"/>
  <c r="CS694" i="2"/>
  <c r="CG694" i="2"/>
  <c r="CS693" i="2"/>
  <c r="CG693" i="2"/>
  <c r="CS692" i="2"/>
  <c r="CG692" i="2"/>
  <c r="CS691" i="2"/>
  <c r="CG691" i="2"/>
  <c r="CS690" i="2"/>
  <c r="CG690" i="2"/>
  <c r="CS689" i="2"/>
  <c r="CG689" i="2"/>
  <c r="CS688" i="2"/>
  <c r="CG688" i="2"/>
  <c r="CS687" i="2"/>
  <c r="CG687" i="2"/>
  <c r="CS686" i="2"/>
  <c r="CG686" i="2"/>
  <c r="CS685" i="2"/>
  <c r="CG685" i="2"/>
  <c r="CS684" i="2"/>
  <c r="CG684" i="2"/>
  <c r="CS683" i="2"/>
  <c r="CG683" i="2"/>
  <c r="CS682" i="2"/>
  <c r="CG682" i="2"/>
  <c r="CS681" i="2"/>
  <c r="CG681" i="2"/>
  <c r="CS680" i="2"/>
  <c r="CG680" i="2"/>
  <c r="CS679" i="2"/>
  <c r="CG679" i="2"/>
  <c r="CS678" i="2"/>
  <c r="CG678" i="2"/>
  <c r="CS677" i="2"/>
  <c r="CG677" i="2"/>
  <c r="CS676" i="2"/>
  <c r="CG676" i="2"/>
  <c r="CS675" i="2"/>
  <c r="CG675" i="2"/>
  <c r="CS674" i="2"/>
  <c r="CG674" i="2"/>
  <c r="CS673" i="2"/>
  <c r="CG673" i="2"/>
  <c r="CS672" i="2"/>
  <c r="CG672" i="2"/>
  <c r="CS671" i="2"/>
  <c r="CG671" i="2"/>
  <c r="CS670" i="2"/>
  <c r="CG670" i="2"/>
  <c r="CS669" i="2"/>
  <c r="CG669" i="2"/>
  <c r="CS668" i="2"/>
  <c r="CG668" i="2"/>
  <c r="CS667" i="2"/>
  <c r="CG667" i="2"/>
  <c r="CS666" i="2"/>
  <c r="CG666" i="2"/>
  <c r="CS665" i="2"/>
  <c r="CG665" i="2"/>
  <c r="CS664" i="2"/>
  <c r="CG664" i="2"/>
  <c r="CS663" i="2"/>
  <c r="CG663" i="2"/>
  <c r="CS662" i="2"/>
  <c r="CG662" i="2"/>
  <c r="CS661" i="2"/>
  <c r="CG661" i="2"/>
  <c r="CS660" i="2"/>
  <c r="CG660" i="2"/>
  <c r="CS659" i="2"/>
  <c r="CG659" i="2"/>
  <c r="CS658" i="2"/>
  <c r="CG658" i="2"/>
  <c r="CS657" i="2"/>
  <c r="CG657" i="2"/>
  <c r="CS656" i="2"/>
  <c r="CG656" i="2"/>
  <c r="CS655" i="2"/>
  <c r="CG655" i="2"/>
  <c r="CS654" i="2"/>
  <c r="CG654" i="2"/>
  <c r="CS653" i="2"/>
  <c r="CG653" i="2"/>
  <c r="CS652" i="2"/>
  <c r="CG652" i="2"/>
  <c r="CS651" i="2"/>
  <c r="CG651" i="2"/>
  <c r="CS650" i="2"/>
  <c r="CG650" i="2"/>
  <c r="CS649" i="2"/>
  <c r="CG649" i="2"/>
  <c r="CS648" i="2"/>
  <c r="CG648" i="2"/>
  <c r="CS647" i="2"/>
  <c r="CG647" i="2"/>
  <c r="CS646" i="2"/>
  <c r="CG646" i="2"/>
  <c r="CS645" i="2"/>
  <c r="CG645" i="2"/>
  <c r="CS644" i="2"/>
  <c r="CG644" i="2"/>
  <c r="CS643" i="2"/>
  <c r="CG643" i="2"/>
  <c r="CS642" i="2"/>
  <c r="CG642" i="2"/>
  <c r="CS641" i="2"/>
  <c r="CG641" i="2"/>
  <c r="CS640" i="2"/>
  <c r="CG640" i="2"/>
  <c r="CS639" i="2"/>
  <c r="CG639" i="2"/>
  <c r="CS638" i="2"/>
  <c r="CG638" i="2"/>
  <c r="CS637" i="2"/>
  <c r="CG637" i="2"/>
  <c r="CS636" i="2"/>
  <c r="CG636" i="2"/>
  <c r="CS635" i="2"/>
  <c r="CG635" i="2"/>
  <c r="CS634" i="2"/>
  <c r="CG634" i="2"/>
  <c r="CS633" i="2"/>
  <c r="CG633" i="2"/>
  <c r="CS632" i="2"/>
  <c r="CG632" i="2"/>
  <c r="CS631" i="2"/>
  <c r="CG631" i="2"/>
  <c r="CS630" i="2"/>
  <c r="CG630" i="2"/>
  <c r="CS629" i="2"/>
  <c r="CG629" i="2"/>
  <c r="CS628" i="2"/>
  <c r="CG628" i="2"/>
  <c r="CS627" i="2"/>
  <c r="CG627" i="2"/>
  <c r="CS626" i="2"/>
  <c r="CG626" i="2"/>
  <c r="CS625" i="2"/>
  <c r="CG625" i="2"/>
  <c r="CS624" i="2"/>
  <c r="CG624" i="2"/>
  <c r="CS623" i="2"/>
  <c r="CG623" i="2"/>
  <c r="CS622" i="2"/>
  <c r="CG622" i="2"/>
  <c r="CS621" i="2"/>
  <c r="CG621" i="2"/>
  <c r="CS620" i="2"/>
  <c r="CG620" i="2"/>
  <c r="CS619" i="2"/>
  <c r="CG619" i="2"/>
  <c r="CS618" i="2"/>
  <c r="CG618" i="2"/>
  <c r="CS617" i="2"/>
  <c r="CG617" i="2"/>
  <c r="CS616" i="2"/>
  <c r="CG616" i="2"/>
  <c r="CS615" i="2"/>
  <c r="CG615" i="2"/>
  <c r="CS614" i="2"/>
  <c r="CG614" i="2"/>
  <c r="CS613" i="2"/>
  <c r="CG613" i="2"/>
  <c r="CS612" i="2"/>
  <c r="CG612" i="2"/>
  <c r="CS611" i="2"/>
  <c r="CG611" i="2"/>
  <c r="CS610" i="2"/>
  <c r="CG610" i="2"/>
  <c r="CS609" i="2"/>
  <c r="CG609" i="2"/>
  <c r="CS608" i="2"/>
  <c r="CG608" i="2"/>
  <c r="CS607" i="2"/>
  <c r="CG607" i="2"/>
  <c r="CS606" i="2"/>
  <c r="CG606" i="2"/>
  <c r="CS605" i="2"/>
  <c r="CG605" i="2"/>
  <c r="CS604" i="2"/>
  <c r="CG604" i="2"/>
  <c r="CS603" i="2"/>
  <c r="CG603" i="2"/>
  <c r="CS602" i="2"/>
  <c r="CG602" i="2"/>
  <c r="CS601" i="2"/>
  <c r="CG601" i="2"/>
  <c r="CS600" i="2"/>
  <c r="CG600" i="2"/>
  <c r="CS599" i="2"/>
  <c r="CG599" i="2"/>
  <c r="CS598" i="2"/>
  <c r="CG598" i="2"/>
  <c r="CS597" i="2"/>
  <c r="CG597" i="2"/>
  <c r="CS596" i="2"/>
  <c r="CG596" i="2"/>
  <c r="CS595" i="2"/>
  <c r="CG595" i="2"/>
  <c r="CS594" i="2"/>
  <c r="CG594" i="2"/>
  <c r="CS593" i="2"/>
  <c r="CG593" i="2"/>
  <c r="CS592" i="2"/>
  <c r="CG592" i="2"/>
  <c r="CS591" i="2"/>
  <c r="CG591" i="2"/>
  <c r="CS590" i="2"/>
  <c r="CG590" i="2"/>
  <c r="CS589" i="2"/>
  <c r="CG589" i="2"/>
  <c r="CS588" i="2"/>
  <c r="CG588" i="2"/>
  <c r="CS587" i="2"/>
  <c r="CG587" i="2"/>
  <c r="CS586" i="2"/>
  <c r="CG586" i="2"/>
  <c r="CS585" i="2"/>
  <c r="CG585" i="2"/>
  <c r="CS584" i="2"/>
  <c r="CG584" i="2"/>
  <c r="CS583" i="2"/>
  <c r="CG583" i="2"/>
  <c r="CS582" i="2"/>
  <c r="CG582" i="2"/>
  <c r="CS581" i="2"/>
  <c r="CG581" i="2"/>
  <c r="CS580" i="2"/>
  <c r="CG580" i="2"/>
  <c r="CS579" i="2"/>
  <c r="CG579" i="2"/>
  <c r="CS578" i="2"/>
  <c r="CG578" i="2"/>
  <c r="CS577" i="2"/>
  <c r="CG577" i="2"/>
  <c r="CS576" i="2"/>
  <c r="CG576" i="2"/>
  <c r="CS575" i="2"/>
  <c r="CG575" i="2"/>
  <c r="CS574" i="2"/>
  <c r="CG574" i="2"/>
  <c r="CS573" i="2"/>
  <c r="CG573" i="2"/>
  <c r="CS572" i="2"/>
  <c r="CG572" i="2"/>
  <c r="CS571" i="2"/>
  <c r="CG571" i="2"/>
  <c r="CS570" i="2"/>
  <c r="CG570" i="2"/>
  <c r="CS569" i="2"/>
  <c r="CG569" i="2"/>
  <c r="CS568" i="2"/>
  <c r="CG568" i="2"/>
  <c r="CS567" i="2"/>
  <c r="CG567" i="2"/>
  <c r="CS566" i="2"/>
  <c r="CG566" i="2"/>
  <c r="CS565" i="2"/>
  <c r="CG565" i="2"/>
  <c r="CS564" i="2"/>
  <c r="CG564" i="2"/>
  <c r="CS563" i="2"/>
  <c r="CG563" i="2"/>
  <c r="CS562" i="2"/>
  <c r="CG562" i="2"/>
  <c r="CS561" i="2"/>
  <c r="CG561" i="2"/>
  <c r="CS560" i="2"/>
  <c r="CG560" i="2"/>
  <c r="CS559" i="2"/>
  <c r="CG559" i="2"/>
  <c r="CS558" i="2"/>
  <c r="CG558" i="2"/>
  <c r="CS557" i="2"/>
  <c r="CG557" i="2"/>
  <c r="CS556" i="2"/>
  <c r="CG556" i="2"/>
  <c r="CS555" i="2"/>
  <c r="CG555" i="2"/>
  <c r="CS554" i="2"/>
  <c r="CG554" i="2"/>
  <c r="CS553" i="2"/>
  <c r="CG553" i="2"/>
  <c r="CS552" i="2"/>
  <c r="CG552" i="2"/>
  <c r="CS551" i="2"/>
  <c r="CG551" i="2"/>
  <c r="CS550" i="2"/>
  <c r="CG550" i="2"/>
  <c r="CS549" i="2"/>
  <c r="CG549" i="2"/>
  <c r="CS548" i="2"/>
  <c r="CG548" i="2"/>
  <c r="CS547" i="2"/>
  <c r="CG547" i="2"/>
  <c r="CS546" i="2"/>
  <c r="CG546" i="2"/>
  <c r="CS545" i="2"/>
  <c r="CG545" i="2"/>
  <c r="CS544" i="2"/>
  <c r="CG544" i="2"/>
  <c r="CS543" i="2"/>
  <c r="CG543" i="2"/>
  <c r="CS542" i="2"/>
  <c r="CG542" i="2"/>
  <c r="CS541" i="2"/>
  <c r="CG541" i="2"/>
  <c r="CS540" i="2"/>
  <c r="CG540" i="2"/>
  <c r="CS539" i="2"/>
  <c r="CG539" i="2"/>
  <c r="CS538" i="2"/>
  <c r="CG538" i="2"/>
  <c r="CS537" i="2"/>
  <c r="CG537" i="2"/>
  <c r="CS536" i="2"/>
  <c r="CG536" i="2"/>
  <c r="CS535" i="2"/>
  <c r="CG535" i="2"/>
  <c r="CS534" i="2"/>
  <c r="CG534" i="2"/>
  <c r="CS533" i="2"/>
  <c r="CG533" i="2"/>
  <c r="CS532" i="2"/>
  <c r="CG532" i="2"/>
  <c r="CS531" i="2"/>
  <c r="CG531" i="2"/>
  <c r="CS530" i="2"/>
  <c r="CG530" i="2"/>
  <c r="CS529" i="2"/>
  <c r="CG529" i="2"/>
  <c r="CS528" i="2"/>
  <c r="CG528" i="2"/>
  <c r="CS527" i="2"/>
  <c r="CG527" i="2"/>
  <c r="CS526" i="2"/>
  <c r="CG526" i="2"/>
  <c r="CS525" i="2"/>
  <c r="CG525" i="2"/>
  <c r="CS524" i="2"/>
  <c r="CG524" i="2"/>
  <c r="CS523" i="2"/>
  <c r="CG523" i="2"/>
  <c r="CS522" i="2"/>
  <c r="CG522" i="2"/>
  <c r="CS521" i="2"/>
  <c r="CG521" i="2"/>
  <c r="CS520" i="2"/>
  <c r="CG520" i="2"/>
  <c r="CS519" i="2"/>
  <c r="CG519" i="2"/>
  <c r="CS518" i="2"/>
  <c r="CG518" i="2"/>
  <c r="CS517" i="2"/>
  <c r="CG517" i="2"/>
  <c r="CS516" i="2"/>
  <c r="CG516" i="2"/>
  <c r="CS515" i="2"/>
  <c r="CG515" i="2"/>
  <c r="CS514" i="2"/>
  <c r="CG514" i="2"/>
  <c r="CS513" i="2"/>
  <c r="CG513" i="2"/>
  <c r="CS512" i="2"/>
  <c r="CG512" i="2"/>
  <c r="CS511" i="2"/>
  <c r="CG511" i="2"/>
  <c r="CS510" i="2"/>
  <c r="CG510" i="2"/>
  <c r="CS509" i="2"/>
  <c r="CG509" i="2"/>
  <c r="CS508" i="2"/>
  <c r="CG508" i="2"/>
  <c r="CS507" i="2"/>
  <c r="CG507" i="2"/>
  <c r="CS506" i="2"/>
  <c r="CG506" i="2"/>
  <c r="CS505" i="2"/>
  <c r="CG505" i="2"/>
  <c r="CS504" i="2"/>
  <c r="CG504" i="2"/>
  <c r="CS503" i="2"/>
  <c r="CG503" i="2"/>
  <c r="CS502" i="2"/>
  <c r="CG502" i="2"/>
  <c r="CS501" i="2"/>
  <c r="CG501" i="2"/>
  <c r="CS500" i="2"/>
  <c r="CG500" i="2"/>
  <c r="CS499" i="2"/>
  <c r="CG499" i="2"/>
  <c r="CS498" i="2"/>
  <c r="CG498" i="2"/>
  <c r="CS497" i="2"/>
  <c r="CG497" i="2"/>
  <c r="CS496" i="2"/>
  <c r="CG496" i="2"/>
  <c r="CS495" i="2"/>
  <c r="CG495" i="2"/>
  <c r="CS494" i="2"/>
  <c r="CG494" i="2"/>
  <c r="CS493" i="2"/>
  <c r="CG493" i="2"/>
  <c r="CS492" i="2"/>
  <c r="CG492" i="2"/>
  <c r="CS491" i="2"/>
  <c r="CG491" i="2"/>
  <c r="CS490" i="2"/>
  <c r="CG490" i="2"/>
  <c r="CS489" i="2"/>
  <c r="CG489" i="2"/>
  <c r="CS488" i="2"/>
  <c r="CG488" i="2"/>
  <c r="CS487" i="2"/>
  <c r="CG487" i="2"/>
  <c r="CS486" i="2"/>
  <c r="CG486" i="2"/>
  <c r="CS485" i="2"/>
  <c r="CG485" i="2"/>
  <c r="CS484" i="2"/>
  <c r="CG484" i="2"/>
  <c r="CS483" i="2"/>
  <c r="CG483" i="2"/>
  <c r="CS482" i="2"/>
  <c r="CG482" i="2"/>
  <c r="CS481" i="2"/>
  <c r="CG481" i="2"/>
  <c r="CS480" i="2"/>
  <c r="CG480" i="2"/>
  <c r="CS479" i="2"/>
  <c r="CG479" i="2"/>
  <c r="CS478" i="2"/>
  <c r="CG478" i="2"/>
  <c r="CS477" i="2"/>
  <c r="CG477" i="2"/>
  <c r="CS476" i="2"/>
  <c r="CG476" i="2"/>
  <c r="CS475" i="2"/>
  <c r="CG475" i="2"/>
  <c r="CS474" i="2"/>
  <c r="CG474" i="2"/>
  <c r="CS473" i="2"/>
  <c r="CG473" i="2"/>
  <c r="CS472" i="2"/>
  <c r="CG472" i="2"/>
  <c r="CS471" i="2"/>
  <c r="CG471" i="2"/>
  <c r="CS470" i="2"/>
  <c r="CG470" i="2"/>
  <c r="CS469" i="2"/>
  <c r="CG469" i="2"/>
  <c r="CS468" i="2"/>
  <c r="CG468" i="2"/>
  <c r="CS467" i="2"/>
  <c r="CG467" i="2"/>
  <c r="CS466" i="2"/>
  <c r="CG466" i="2"/>
  <c r="CS465" i="2"/>
  <c r="CG465" i="2"/>
  <c r="CS464" i="2"/>
  <c r="CG464" i="2"/>
  <c r="CS463" i="2"/>
  <c r="CG463" i="2"/>
  <c r="CS462" i="2"/>
  <c r="CG462" i="2"/>
  <c r="CS461" i="2"/>
  <c r="CG461" i="2"/>
  <c r="CS460" i="2"/>
  <c r="CG460" i="2"/>
  <c r="CS459" i="2"/>
  <c r="CG459" i="2"/>
  <c r="CS458" i="2"/>
  <c r="CG458" i="2"/>
  <c r="CS457" i="2"/>
  <c r="CG457" i="2"/>
  <c r="CS456" i="2"/>
  <c r="CG456" i="2"/>
  <c r="CS455" i="2"/>
  <c r="CG455" i="2"/>
  <c r="CS454" i="2"/>
  <c r="CG454" i="2"/>
  <c r="CS453" i="2"/>
  <c r="CG453" i="2"/>
  <c r="CS452" i="2"/>
  <c r="CG452" i="2"/>
  <c r="CS451" i="2"/>
  <c r="CG451" i="2"/>
  <c r="CS450" i="2"/>
  <c r="CG450" i="2"/>
  <c r="CS449" i="2"/>
  <c r="CG449" i="2"/>
  <c r="CS448" i="2"/>
  <c r="CG448" i="2"/>
  <c r="CS447" i="2"/>
  <c r="CG447" i="2"/>
  <c r="CS446" i="2"/>
  <c r="CG446" i="2"/>
  <c r="CS445" i="2"/>
  <c r="CG445" i="2"/>
  <c r="CS444" i="2"/>
  <c r="CG444" i="2"/>
  <c r="CS443" i="2"/>
  <c r="CG443" i="2"/>
  <c r="CS442" i="2"/>
  <c r="CG442" i="2"/>
  <c r="CS441" i="2"/>
  <c r="CG441" i="2"/>
  <c r="CS440" i="2"/>
  <c r="CG440" i="2"/>
  <c r="CS439" i="2"/>
  <c r="CG439" i="2"/>
  <c r="CS438" i="2"/>
  <c r="CG438" i="2"/>
  <c r="CS437" i="2"/>
  <c r="CG437" i="2"/>
  <c r="CS436" i="2"/>
  <c r="CG436" i="2"/>
  <c r="CS435" i="2"/>
  <c r="CG435" i="2"/>
  <c r="CS434" i="2"/>
  <c r="CG434" i="2"/>
  <c r="CS433" i="2"/>
  <c r="CG433" i="2"/>
  <c r="CS432" i="2"/>
  <c r="CG432" i="2"/>
  <c r="CS431" i="2"/>
  <c r="CG431" i="2"/>
  <c r="CS430" i="2"/>
  <c r="CG430" i="2"/>
  <c r="CS429" i="2"/>
  <c r="CG429" i="2"/>
  <c r="CS428" i="2"/>
  <c r="CG428" i="2"/>
  <c r="CS427" i="2"/>
  <c r="CG427" i="2"/>
  <c r="CS426" i="2"/>
  <c r="CG426" i="2"/>
  <c r="CS425" i="2"/>
  <c r="CG425" i="2"/>
  <c r="CS424" i="2"/>
  <c r="CG424" i="2"/>
  <c r="CS423" i="2"/>
  <c r="CG423" i="2"/>
  <c r="CS422" i="2"/>
  <c r="CG422" i="2"/>
  <c r="CS421" i="2"/>
  <c r="CG421" i="2"/>
  <c r="CS420" i="2"/>
  <c r="CG420" i="2"/>
  <c r="CS419" i="2"/>
  <c r="CG419" i="2"/>
  <c r="CS418" i="2"/>
  <c r="CG418" i="2"/>
  <c r="CS417" i="2"/>
  <c r="CG417" i="2"/>
  <c r="CS416" i="2"/>
  <c r="CG416" i="2"/>
  <c r="CS415" i="2"/>
  <c r="CG415" i="2"/>
  <c r="CS414" i="2"/>
  <c r="CG414" i="2"/>
  <c r="CS413" i="2"/>
  <c r="CG413" i="2"/>
  <c r="CS412" i="2"/>
  <c r="CG412" i="2"/>
  <c r="CS411" i="2"/>
  <c r="CG411" i="2"/>
  <c r="CS410" i="2"/>
  <c r="CG410" i="2"/>
  <c r="CS409" i="2"/>
  <c r="CG409" i="2"/>
  <c r="CS408" i="2"/>
  <c r="CG408" i="2"/>
  <c r="CS407" i="2"/>
  <c r="CG407" i="2"/>
  <c r="CS406" i="2"/>
  <c r="CG406" i="2"/>
  <c r="CS405" i="2"/>
  <c r="CG405" i="2"/>
  <c r="CS404" i="2"/>
  <c r="CG404" i="2"/>
  <c r="CS403" i="2"/>
  <c r="CG403" i="2"/>
  <c r="CS402" i="2"/>
  <c r="CG402" i="2"/>
  <c r="CS401" i="2"/>
  <c r="CG401" i="2"/>
  <c r="CS400" i="2"/>
  <c r="CG400" i="2"/>
  <c r="CS399" i="2"/>
  <c r="CG399" i="2"/>
  <c r="CS398" i="2"/>
  <c r="CG398" i="2"/>
  <c r="CS397" i="2"/>
  <c r="CG397" i="2"/>
  <c r="CS396" i="2"/>
  <c r="CG396" i="2"/>
  <c r="CS395" i="2"/>
  <c r="CG395" i="2"/>
  <c r="CS394" i="2"/>
  <c r="CG394" i="2"/>
  <c r="CS393" i="2"/>
  <c r="CG393" i="2"/>
  <c r="CS392" i="2"/>
  <c r="CG392" i="2"/>
  <c r="CS391" i="2"/>
  <c r="CG391" i="2"/>
  <c r="CS390" i="2"/>
  <c r="CG390" i="2"/>
  <c r="CS389" i="2"/>
  <c r="CG389" i="2"/>
  <c r="CS388" i="2"/>
  <c r="CG388" i="2"/>
  <c r="CS387" i="2"/>
  <c r="CG387" i="2"/>
  <c r="CS386" i="2"/>
  <c r="CG386" i="2"/>
  <c r="CS385" i="2"/>
  <c r="CG385" i="2"/>
  <c r="CS384" i="2"/>
  <c r="CG384" i="2"/>
  <c r="CS383" i="2"/>
  <c r="CG383" i="2"/>
  <c r="CS382" i="2"/>
  <c r="CG382" i="2"/>
  <c r="CS381" i="2"/>
  <c r="CG381" i="2"/>
  <c r="CS380" i="2"/>
  <c r="CG380" i="2"/>
  <c r="CS379" i="2"/>
  <c r="CG379" i="2"/>
  <c r="CS378" i="2"/>
  <c r="CG378" i="2"/>
  <c r="CS377" i="2"/>
  <c r="CG377" i="2"/>
  <c r="CS376" i="2"/>
  <c r="CG376" i="2"/>
  <c r="CS375" i="2"/>
  <c r="CG375" i="2"/>
  <c r="CS374" i="2"/>
  <c r="CG374" i="2"/>
  <c r="CS373" i="2"/>
  <c r="CG373" i="2"/>
  <c r="CS372" i="2"/>
  <c r="CG372" i="2"/>
  <c r="CS371" i="2"/>
  <c r="CG371" i="2"/>
  <c r="CS370" i="2"/>
  <c r="CG370" i="2"/>
  <c r="CS369" i="2"/>
  <c r="CG369" i="2"/>
  <c r="CS368" i="2"/>
  <c r="CG368" i="2"/>
  <c r="CS367" i="2"/>
  <c r="CG367" i="2"/>
  <c r="CS366" i="2"/>
  <c r="CG366" i="2"/>
  <c r="CS365" i="2"/>
  <c r="CG365" i="2"/>
  <c r="CS364" i="2"/>
  <c r="CG364" i="2"/>
  <c r="CS363" i="2"/>
  <c r="CG363" i="2"/>
  <c r="CS362" i="2"/>
  <c r="CG362" i="2"/>
  <c r="CS361" i="2"/>
  <c r="CG361" i="2"/>
  <c r="CS360" i="2"/>
  <c r="CG360" i="2"/>
  <c r="CS359" i="2"/>
  <c r="CG359" i="2"/>
  <c r="CS358" i="2"/>
  <c r="CG358" i="2"/>
  <c r="CS357" i="2"/>
  <c r="CG357" i="2"/>
  <c r="CS356" i="2"/>
  <c r="CG356" i="2"/>
  <c r="CS355" i="2"/>
  <c r="CG355" i="2"/>
  <c r="CS354" i="2"/>
  <c r="CG354" i="2"/>
  <c r="CS353" i="2"/>
  <c r="CG353" i="2"/>
  <c r="CS352" i="2"/>
  <c r="CG352" i="2"/>
  <c r="CS351" i="2"/>
  <c r="CG351" i="2"/>
  <c r="CS350" i="2"/>
  <c r="CG350" i="2"/>
  <c r="CS349" i="2"/>
  <c r="CG349" i="2"/>
  <c r="CS348" i="2"/>
  <c r="CG348" i="2"/>
  <c r="CS347" i="2"/>
  <c r="CG347" i="2"/>
  <c r="CS346" i="2"/>
  <c r="CG346" i="2"/>
  <c r="CS345" i="2"/>
  <c r="CG345" i="2"/>
  <c r="CS344" i="2"/>
  <c r="CG344" i="2"/>
  <c r="CS343" i="2"/>
  <c r="CG343" i="2"/>
  <c r="CS342" i="2"/>
  <c r="CG342" i="2"/>
  <c r="CS341" i="2"/>
  <c r="CG341" i="2"/>
  <c r="CS340" i="2"/>
  <c r="CG340" i="2"/>
  <c r="CS339" i="2"/>
  <c r="CG339" i="2"/>
  <c r="CS338" i="2"/>
  <c r="CG338" i="2"/>
  <c r="CS337" i="2"/>
  <c r="CG337" i="2"/>
  <c r="CS336" i="2"/>
  <c r="CG336" i="2"/>
  <c r="CS335" i="2"/>
  <c r="CG335" i="2"/>
  <c r="CS334" i="2"/>
  <c r="CG334" i="2"/>
  <c r="CS333" i="2"/>
  <c r="CG333" i="2"/>
  <c r="CS332" i="2"/>
  <c r="CG332" i="2"/>
  <c r="CS331" i="2"/>
  <c r="CG331" i="2"/>
  <c r="CS330" i="2"/>
  <c r="CG330" i="2"/>
  <c r="CS329" i="2"/>
  <c r="CG329" i="2"/>
  <c r="CS328" i="2"/>
  <c r="CG328" i="2"/>
  <c r="CS327" i="2"/>
  <c r="CG327" i="2"/>
  <c r="CS326" i="2"/>
  <c r="CG326" i="2"/>
  <c r="CS325" i="2"/>
  <c r="CG325" i="2"/>
  <c r="CS324" i="2"/>
  <c r="CG324" i="2"/>
  <c r="CS323" i="2"/>
  <c r="CG323" i="2"/>
  <c r="CS322" i="2"/>
  <c r="CG322" i="2"/>
  <c r="CS321" i="2"/>
  <c r="CG321" i="2"/>
  <c r="CS320" i="2"/>
  <c r="CG320" i="2"/>
  <c r="CS319" i="2"/>
  <c r="CG319" i="2"/>
  <c r="CS318" i="2"/>
  <c r="CG318" i="2"/>
  <c r="CS317" i="2"/>
  <c r="CG317" i="2"/>
  <c r="CS316" i="2"/>
  <c r="CG316" i="2"/>
  <c r="CS315" i="2"/>
  <c r="CG315" i="2"/>
  <c r="CS314" i="2"/>
  <c r="CG314" i="2"/>
  <c r="CS313" i="2"/>
  <c r="CG313" i="2"/>
  <c r="CS312" i="2"/>
  <c r="CG312" i="2"/>
  <c r="CS311" i="2"/>
  <c r="CG311" i="2"/>
  <c r="CS310" i="2"/>
  <c r="CG310" i="2"/>
  <c r="CS309" i="2"/>
  <c r="CG309" i="2"/>
  <c r="CS308" i="2"/>
  <c r="CG308" i="2"/>
  <c r="CS307" i="2"/>
  <c r="CG307" i="2"/>
  <c r="CS306" i="2"/>
  <c r="CG306" i="2"/>
  <c r="CS305" i="2"/>
  <c r="CG305" i="2"/>
  <c r="CS304" i="2"/>
  <c r="CG304" i="2"/>
  <c r="CS303" i="2"/>
  <c r="CG303" i="2"/>
  <c r="CS302" i="2"/>
  <c r="CG302" i="2"/>
  <c r="CS301" i="2"/>
  <c r="CG301" i="2"/>
  <c r="CS300" i="2"/>
  <c r="CG300" i="2"/>
  <c r="CS299" i="2"/>
  <c r="CG299" i="2"/>
  <c r="CS298" i="2"/>
  <c r="CG298" i="2"/>
  <c r="CS297" i="2"/>
  <c r="CG297" i="2"/>
  <c r="CS296" i="2"/>
  <c r="CG296" i="2"/>
  <c r="CS295" i="2"/>
  <c r="CG295" i="2"/>
  <c r="CS294" i="2"/>
  <c r="CG294" i="2"/>
  <c r="CS293" i="2"/>
  <c r="CG293" i="2"/>
  <c r="CS292" i="2"/>
  <c r="CG292" i="2"/>
  <c r="CS291" i="2"/>
  <c r="CG291" i="2"/>
  <c r="CS290" i="2"/>
  <c r="CG290" i="2"/>
  <c r="CS289" i="2"/>
  <c r="CG289" i="2"/>
  <c r="CS288" i="2"/>
  <c r="CG288" i="2"/>
  <c r="CS287" i="2"/>
  <c r="CG287" i="2"/>
  <c r="CS286" i="2"/>
  <c r="CG286" i="2"/>
  <c r="CS285" i="2"/>
  <c r="CG285" i="2"/>
  <c r="CS284" i="2"/>
  <c r="CG284" i="2"/>
  <c r="CS283" i="2"/>
  <c r="CG283" i="2"/>
  <c r="CS282" i="2"/>
  <c r="CG282" i="2"/>
  <c r="CS281" i="2"/>
  <c r="CG281" i="2"/>
  <c r="CS280" i="2"/>
  <c r="CG280" i="2"/>
  <c r="CS279" i="2"/>
  <c r="CG279" i="2"/>
  <c r="CS278" i="2"/>
  <c r="CG278" i="2"/>
  <c r="CS277" i="2"/>
  <c r="CG277" i="2"/>
  <c r="CS276" i="2"/>
  <c r="CG276" i="2"/>
  <c r="CS275" i="2"/>
  <c r="CG275" i="2"/>
  <c r="CS274" i="2"/>
  <c r="CG274" i="2"/>
  <c r="CS273" i="2"/>
  <c r="CG273" i="2"/>
  <c r="CS272" i="2"/>
  <c r="CG272" i="2"/>
  <c r="CS271" i="2"/>
  <c r="CG271" i="2"/>
  <c r="CS270" i="2"/>
  <c r="CG270" i="2"/>
  <c r="CS269" i="2"/>
  <c r="CG269" i="2"/>
  <c r="CS268" i="2"/>
  <c r="CG268" i="2"/>
  <c r="CS267" i="2"/>
  <c r="CG267" i="2"/>
  <c r="CS266" i="2"/>
  <c r="CG266" i="2"/>
  <c r="CS265" i="2"/>
  <c r="CG265" i="2"/>
  <c r="CS264" i="2"/>
  <c r="CG264" i="2"/>
  <c r="CS263" i="2"/>
  <c r="CG263" i="2"/>
  <c r="CS262" i="2"/>
  <c r="CG262" i="2"/>
  <c r="CS261" i="2"/>
  <c r="CG261" i="2"/>
  <c r="CS260" i="2"/>
  <c r="CG260" i="2"/>
  <c r="CS259" i="2"/>
  <c r="CG259" i="2"/>
  <c r="CS258" i="2"/>
  <c r="CG258" i="2"/>
  <c r="CS257" i="2"/>
  <c r="CG257" i="2"/>
  <c r="CS256" i="2"/>
  <c r="CG256" i="2"/>
  <c r="CS255" i="2"/>
  <c r="CG255" i="2"/>
  <c r="CS254" i="2"/>
  <c r="CG254" i="2"/>
  <c r="CS253" i="2"/>
  <c r="CG253" i="2"/>
  <c r="CS252" i="2"/>
  <c r="CG252" i="2"/>
  <c r="CS251" i="2"/>
  <c r="CG251" i="2"/>
  <c r="CS250" i="2"/>
  <c r="CG250" i="2"/>
  <c r="CS249" i="2"/>
  <c r="CG249" i="2"/>
  <c r="CS248" i="2"/>
  <c r="CG248" i="2"/>
  <c r="CS247" i="2"/>
  <c r="CG247" i="2"/>
  <c r="CS246" i="2"/>
  <c r="CG246" i="2"/>
  <c r="CS245" i="2"/>
  <c r="CG245" i="2"/>
  <c r="CS244" i="2"/>
  <c r="CG244" i="2"/>
  <c r="CS243" i="2"/>
  <c r="CG243" i="2"/>
  <c r="CS242" i="2"/>
  <c r="CG242" i="2"/>
  <c r="CS241" i="2"/>
  <c r="CG241" i="2"/>
  <c r="CS240" i="2"/>
  <c r="CG240" i="2"/>
  <c r="CS239" i="2"/>
  <c r="CG239" i="2"/>
  <c r="CS238" i="2"/>
  <c r="CG238" i="2"/>
  <c r="CS237" i="2"/>
  <c r="CG237" i="2"/>
  <c r="CS236" i="2"/>
  <c r="CG236" i="2"/>
  <c r="CS235" i="2"/>
  <c r="CG235" i="2"/>
  <c r="CS234" i="2"/>
  <c r="CG234" i="2"/>
  <c r="CS233" i="2"/>
  <c r="CG233" i="2"/>
  <c r="CS232" i="2"/>
  <c r="CG232" i="2"/>
  <c r="CS231" i="2"/>
  <c r="CG231" i="2"/>
  <c r="CS230" i="2"/>
  <c r="CG230" i="2"/>
  <c r="CS229" i="2"/>
  <c r="CG229" i="2"/>
  <c r="CS228" i="2"/>
  <c r="CG228" i="2"/>
  <c r="CS227" i="2"/>
  <c r="CG227" i="2"/>
  <c r="CS226" i="2"/>
  <c r="CG226" i="2"/>
  <c r="CS225" i="2"/>
  <c r="CG225" i="2"/>
  <c r="CS224" i="2"/>
  <c r="CG224" i="2"/>
  <c r="CS223" i="2"/>
  <c r="CG223" i="2"/>
  <c r="CS222" i="2"/>
  <c r="CG222" i="2"/>
  <c r="CS221" i="2"/>
  <c r="CG221" i="2"/>
  <c r="CS220" i="2"/>
  <c r="CG220" i="2"/>
  <c r="CS219" i="2"/>
  <c r="CG219" i="2"/>
  <c r="CS218" i="2"/>
  <c r="CG218" i="2"/>
  <c r="CS217" i="2"/>
  <c r="CG217" i="2"/>
  <c r="CS216" i="2"/>
  <c r="CG216" i="2"/>
  <c r="CS215" i="2"/>
  <c r="CG215" i="2"/>
  <c r="CS214" i="2"/>
  <c r="CG214" i="2"/>
  <c r="CS213" i="2"/>
  <c r="CG213" i="2"/>
  <c r="CS212" i="2"/>
  <c r="CG212" i="2"/>
  <c r="CS211" i="2"/>
  <c r="CG211" i="2"/>
  <c r="CS210" i="2"/>
  <c r="CG210" i="2"/>
  <c r="CS209" i="2"/>
  <c r="CG209" i="2"/>
  <c r="CS208" i="2"/>
  <c r="CG208" i="2"/>
  <c r="CS207" i="2"/>
  <c r="CG207" i="2"/>
  <c r="CS206" i="2"/>
  <c r="CG206" i="2"/>
  <c r="CS205" i="2"/>
  <c r="CG205" i="2"/>
  <c r="CS204" i="2"/>
  <c r="CG204" i="2"/>
  <c r="CS203" i="2"/>
  <c r="CG203" i="2"/>
  <c r="CS202" i="2"/>
  <c r="CG202" i="2"/>
  <c r="CS201" i="2"/>
  <c r="CG201" i="2"/>
  <c r="CS200" i="2"/>
  <c r="CG200" i="2"/>
  <c r="CS199" i="2"/>
  <c r="CG199" i="2"/>
  <c r="CS198" i="2"/>
  <c r="CG198" i="2"/>
  <c r="CS197" i="2"/>
  <c r="CG197" i="2"/>
  <c r="CS196" i="2"/>
  <c r="CG196" i="2"/>
  <c r="CS195" i="2"/>
  <c r="CG195" i="2"/>
  <c r="CS194" i="2"/>
  <c r="CG194" i="2"/>
  <c r="CS193" i="2"/>
  <c r="CG193" i="2"/>
  <c r="CS192" i="2"/>
  <c r="CG192" i="2"/>
  <c r="CS191" i="2"/>
  <c r="CG191" i="2"/>
  <c r="CS190" i="2"/>
  <c r="CG190" i="2"/>
  <c r="CS189" i="2"/>
  <c r="CG189" i="2"/>
  <c r="CS188" i="2"/>
  <c r="CG188" i="2"/>
  <c r="CS187" i="2"/>
  <c r="CG187" i="2"/>
  <c r="CS186" i="2"/>
  <c r="CG186" i="2"/>
  <c r="CS185" i="2"/>
  <c r="CG185" i="2"/>
  <c r="CS184" i="2"/>
  <c r="CG184" i="2"/>
  <c r="CS183" i="2"/>
  <c r="CG183" i="2"/>
  <c r="CS182" i="2"/>
  <c r="CG182" i="2"/>
  <c r="CS181" i="2"/>
  <c r="CG181" i="2"/>
  <c r="CS180" i="2"/>
  <c r="CG180" i="2"/>
  <c r="CS179" i="2"/>
  <c r="CG179" i="2"/>
  <c r="CS178" i="2"/>
  <c r="CG178" i="2"/>
  <c r="CS177" i="2"/>
  <c r="CG177" i="2"/>
  <c r="CS176" i="2"/>
  <c r="CG176" i="2"/>
  <c r="CS175" i="2"/>
  <c r="CG175" i="2"/>
  <c r="CS174" i="2"/>
  <c r="CG174" i="2"/>
  <c r="CS173" i="2"/>
  <c r="CG173" i="2"/>
  <c r="CS172" i="2"/>
  <c r="CG172" i="2"/>
  <c r="CS171" i="2"/>
  <c r="CG171" i="2"/>
  <c r="CS170" i="2"/>
  <c r="CG170" i="2"/>
  <c r="CS169" i="2"/>
  <c r="CG169" i="2"/>
  <c r="CS168" i="2"/>
  <c r="CG168" i="2"/>
  <c r="CS167" i="2"/>
  <c r="CG167" i="2"/>
  <c r="CS166" i="2"/>
  <c r="CG166" i="2"/>
  <c r="CS165" i="2"/>
  <c r="CG165" i="2"/>
  <c r="CS164" i="2"/>
  <c r="CG164" i="2"/>
  <c r="CS163" i="2"/>
  <c r="CG163" i="2"/>
  <c r="CS162" i="2"/>
  <c r="CG162" i="2"/>
  <c r="CS161" i="2"/>
  <c r="CG161" i="2"/>
  <c r="CS160" i="2"/>
  <c r="CG160" i="2"/>
  <c r="CS159" i="2"/>
  <c r="CG159" i="2"/>
  <c r="CS158" i="2"/>
  <c r="CG158" i="2"/>
  <c r="CS157" i="2"/>
  <c r="CG157" i="2"/>
  <c r="CS156" i="2"/>
  <c r="CG156" i="2"/>
  <c r="CS155" i="2"/>
  <c r="CG155" i="2"/>
  <c r="CS154" i="2"/>
  <c r="CG154" i="2"/>
  <c r="CS153" i="2"/>
  <c r="CG153" i="2"/>
  <c r="CS152" i="2"/>
  <c r="CG152" i="2"/>
  <c r="CS151" i="2"/>
  <c r="CG151" i="2"/>
  <c r="CS150" i="2"/>
  <c r="CG150" i="2"/>
  <c r="CS149" i="2"/>
  <c r="CG149" i="2"/>
  <c r="CS148" i="2"/>
  <c r="CG148" i="2"/>
  <c r="CS147" i="2"/>
  <c r="CG147" i="2"/>
  <c r="CS146" i="2"/>
  <c r="CG146" i="2"/>
  <c r="CS145" i="2"/>
  <c r="CG145" i="2"/>
  <c r="CS144" i="2"/>
  <c r="CG144" i="2"/>
  <c r="CS143" i="2"/>
  <c r="CG143" i="2"/>
  <c r="CS142" i="2"/>
  <c r="CG142" i="2"/>
  <c r="CS141" i="2"/>
  <c r="CG141" i="2"/>
  <c r="CS140" i="2"/>
  <c r="CG140" i="2"/>
  <c r="CS139" i="2"/>
  <c r="CG139" i="2"/>
  <c r="CS138" i="2"/>
  <c r="CG138" i="2"/>
  <c r="CS137" i="2"/>
  <c r="CG137" i="2"/>
  <c r="CS136" i="2"/>
  <c r="CG136" i="2"/>
  <c r="CS135" i="2"/>
  <c r="CG135" i="2"/>
  <c r="CS134" i="2"/>
  <c r="CG134" i="2"/>
  <c r="CS133" i="2"/>
  <c r="CG133" i="2"/>
  <c r="CS132" i="2"/>
  <c r="CG132" i="2"/>
  <c r="CS131" i="2"/>
  <c r="CG131" i="2"/>
  <c r="CS130" i="2"/>
  <c r="CG130" i="2"/>
  <c r="CS129" i="2"/>
  <c r="CG129" i="2"/>
  <c r="CS128" i="2"/>
  <c r="CG128" i="2"/>
  <c r="CS127" i="2"/>
  <c r="CG127" i="2"/>
  <c r="CS126" i="2"/>
  <c r="CG126" i="2"/>
  <c r="CS125" i="2"/>
  <c r="CG125" i="2"/>
  <c r="CS124" i="2"/>
  <c r="CG124" i="2"/>
  <c r="CS123" i="2"/>
  <c r="CG123" i="2"/>
  <c r="CS122" i="2"/>
  <c r="CG122" i="2"/>
  <c r="CS121" i="2"/>
  <c r="CG121" i="2"/>
  <c r="CS120" i="2"/>
  <c r="CG120" i="2"/>
  <c r="CS119" i="2"/>
  <c r="CG119" i="2"/>
  <c r="CS118" i="2"/>
  <c r="CG118" i="2"/>
  <c r="CS117" i="2"/>
  <c r="CG117" i="2"/>
  <c r="CS116" i="2"/>
  <c r="CG116" i="2"/>
  <c r="CS115" i="2"/>
  <c r="CG115" i="2"/>
  <c r="CS114" i="2"/>
  <c r="CG114" i="2"/>
  <c r="CS113" i="2"/>
  <c r="CG113" i="2"/>
  <c r="CS112" i="2"/>
  <c r="CG112" i="2"/>
  <c r="CS111" i="2"/>
  <c r="CG111" i="2"/>
  <c r="CS110" i="2"/>
  <c r="CG110" i="2"/>
  <c r="CS109" i="2"/>
  <c r="CG109" i="2"/>
  <c r="CS108" i="2"/>
  <c r="CG108" i="2"/>
  <c r="CS107" i="2"/>
  <c r="CG107" i="2"/>
  <c r="CS99" i="2"/>
  <c r="CG99" i="2"/>
  <c r="CS98" i="2"/>
  <c r="CG98" i="2"/>
  <c r="CS97" i="2"/>
  <c r="CG97" i="2"/>
  <c r="CS96" i="2"/>
  <c r="CG96" i="2"/>
  <c r="CS95" i="2"/>
  <c r="CG95" i="2"/>
  <c r="CS94" i="2"/>
  <c r="CG94" i="2"/>
  <c r="CS93" i="2"/>
  <c r="CG93" i="2"/>
  <c r="CS92" i="2"/>
  <c r="CG92" i="2"/>
  <c r="CS91" i="2"/>
  <c r="CG91" i="2"/>
  <c r="CS90" i="2"/>
  <c r="CG90" i="2"/>
  <c r="CS89" i="2"/>
  <c r="CG89" i="2"/>
  <c r="CS88" i="2"/>
  <c r="CG88" i="2"/>
  <c r="CS87" i="2"/>
  <c r="CG87" i="2"/>
  <c r="CS86" i="2"/>
  <c r="CG86" i="2"/>
  <c r="CS85" i="2"/>
  <c r="CG85" i="2"/>
  <c r="CS84" i="2"/>
  <c r="CG84" i="2"/>
  <c r="CS83" i="2"/>
  <c r="CG83" i="2"/>
  <c r="CS82" i="2"/>
  <c r="CG82" i="2"/>
  <c r="CS81" i="2"/>
  <c r="CG81" i="2"/>
  <c r="CS80" i="2"/>
  <c r="CG80" i="2"/>
  <c r="CS79" i="2"/>
  <c r="CG79" i="2"/>
  <c r="CS78" i="2"/>
  <c r="CG78" i="2"/>
  <c r="CS77" i="2"/>
  <c r="CG77" i="2"/>
  <c r="CS76" i="2"/>
  <c r="CG76" i="2"/>
  <c r="CS75" i="2"/>
  <c r="CG75" i="2"/>
  <c r="CS74" i="2"/>
  <c r="CG74" i="2"/>
  <c r="CS66" i="2"/>
  <c r="CG66" i="2"/>
  <c r="CS65" i="2"/>
  <c r="CG65" i="2"/>
  <c r="CS64" i="2"/>
  <c r="CG64" i="2"/>
  <c r="CS63" i="2"/>
  <c r="CG63" i="2"/>
  <c r="CS62" i="2"/>
  <c r="CG62" i="2"/>
  <c r="CS61" i="2"/>
  <c r="CG61" i="2"/>
  <c r="CS60" i="2"/>
  <c r="CG60" i="2"/>
  <c r="CS59" i="2"/>
  <c r="CG59" i="2"/>
  <c r="CS36" i="2"/>
  <c r="CG36" i="2"/>
  <c r="CS35" i="2"/>
  <c r="CG35" i="2"/>
  <c r="CS34" i="2"/>
  <c r="CG34" i="2"/>
  <c r="CS33" i="2"/>
  <c r="CG33" i="2"/>
  <c r="CS32" i="2"/>
  <c r="CG32" i="2"/>
  <c r="CS31" i="2"/>
  <c r="CG31" i="2"/>
  <c r="CS30" i="2"/>
  <c r="CG30" i="2"/>
  <c r="CS29" i="2"/>
  <c r="CG29" i="2"/>
  <c r="CS28" i="2"/>
  <c r="CG28" i="2"/>
  <c r="CS27" i="2"/>
  <c r="CG27" i="2"/>
  <c r="CS26" i="2"/>
  <c r="CG26" i="2"/>
  <c r="CS25" i="2"/>
  <c r="CG25" i="2"/>
  <c r="CS24" i="2"/>
  <c r="CG24" i="2"/>
  <c r="CS23" i="2"/>
  <c r="CG23" i="2"/>
  <c r="CS14" i="2"/>
  <c r="CG14" i="2"/>
  <c r="CS13" i="2"/>
  <c r="CG13" i="2"/>
  <c r="E69" i="1"/>
  <c r="G69" i="1" s="1"/>
  <c r="CS12" i="2"/>
  <c r="CG12" i="2"/>
  <c r="CS11" i="2"/>
  <c r="CG11" i="2"/>
  <c r="E54" i="1"/>
  <c r="G54" i="1" s="1"/>
  <c r="I54" i="1" s="1"/>
  <c r="CS10" i="2"/>
  <c r="CG10" i="2"/>
  <c r="CS9" i="2"/>
  <c r="CG9" i="2"/>
  <c r="CS8" i="2"/>
  <c r="CG8" i="2"/>
  <c r="CS7" i="2"/>
  <c r="CG7" i="2"/>
  <c r="CS6" i="2"/>
  <c r="CG6" i="2"/>
  <c r="CS5" i="2"/>
  <c r="CG5" i="2"/>
  <c r="A79" i="1"/>
  <c r="A78" i="1"/>
  <c r="D77" i="1"/>
  <c r="A77" i="1"/>
  <c r="D76" i="1"/>
  <c r="A76" i="1"/>
  <c r="D75" i="1"/>
  <c r="A75" i="1"/>
  <c r="D74" i="1"/>
  <c r="A74" i="1"/>
  <c r="D73" i="1"/>
  <c r="A73" i="1"/>
  <c r="A72" i="1"/>
  <c r="A71" i="1"/>
  <c r="A70" i="1"/>
  <c r="A69" i="1"/>
  <c r="A68" i="1"/>
  <c r="A67" i="1"/>
  <c r="A66" i="1"/>
  <c r="A65" i="1"/>
  <c r="A64" i="1"/>
  <c r="E63" i="1"/>
  <c r="D63" i="1"/>
  <c r="A63" i="1"/>
  <c r="E62" i="1"/>
  <c r="G62" i="1" s="1"/>
  <c r="D62" i="1"/>
  <c r="A62" i="1"/>
  <c r="E61" i="1"/>
  <c r="G61" i="1" s="1"/>
  <c r="D61" i="1"/>
  <c r="A61" i="1"/>
  <c r="E60" i="1"/>
  <c r="G60" i="1" s="1"/>
  <c r="D60" i="1"/>
  <c r="E59" i="1"/>
  <c r="D59" i="1"/>
  <c r="A59" i="1"/>
  <c r="A58" i="1"/>
  <c r="A57" i="1"/>
  <c r="A56" i="1"/>
  <c r="A55" i="1"/>
  <c r="A54" i="1"/>
  <c r="A53" i="1"/>
  <c r="A52" i="1"/>
  <c r="A51" i="1"/>
  <c r="A50" i="1"/>
  <c r="E49" i="1"/>
  <c r="D49" i="1"/>
  <c r="A49" i="1"/>
  <c r="E48" i="1"/>
  <c r="D48" i="1"/>
  <c r="A48" i="1"/>
  <c r="E47" i="1"/>
  <c r="G47" i="1" s="1"/>
  <c r="H47" i="1" s="1"/>
  <c r="D47" i="1"/>
  <c r="A47" i="1"/>
  <c r="E46" i="1"/>
  <c r="D46" i="1"/>
  <c r="A46" i="1"/>
  <c r="E45" i="1"/>
  <c r="D45" i="1"/>
  <c r="A45" i="1"/>
  <c r="A44" i="1"/>
  <c r="A43" i="1"/>
  <c r="A42" i="1"/>
  <c r="A41" i="1"/>
  <c r="A40" i="1"/>
  <c r="A39" i="1"/>
  <c r="A38" i="1"/>
  <c r="A37" i="1"/>
  <c r="A36" i="1"/>
  <c r="E35" i="1"/>
  <c r="D35" i="1"/>
  <c r="A35" i="1"/>
  <c r="E34" i="1"/>
  <c r="D34" i="1"/>
  <c r="A34" i="1"/>
  <c r="E33" i="1"/>
  <c r="G33" i="1" s="1"/>
  <c r="D33" i="1"/>
  <c r="A33" i="1"/>
  <c r="G32" i="1"/>
  <c r="I32" i="1" s="1"/>
  <c r="D32" i="1"/>
  <c r="A32" i="1"/>
  <c r="E31" i="1"/>
  <c r="G31" i="1" s="1"/>
  <c r="I31" i="1" s="1"/>
  <c r="D31" i="1"/>
  <c r="A31" i="1"/>
  <c r="A30" i="1"/>
  <c r="A29" i="1"/>
  <c r="A28" i="1"/>
  <c r="A27" i="1"/>
  <c r="A26" i="1"/>
  <c r="A25" i="1"/>
  <c r="A24" i="1"/>
  <c r="A23" i="1"/>
  <c r="A22" i="1"/>
  <c r="H21" i="1"/>
  <c r="E21" i="1"/>
  <c r="A21" i="1"/>
  <c r="H20" i="1"/>
  <c r="A20" i="1"/>
  <c r="H19" i="1"/>
  <c r="E19" i="1"/>
  <c r="A19" i="1"/>
  <c r="H17" i="1"/>
  <c r="E17" i="1"/>
  <c r="A17" i="1"/>
  <c r="H16" i="1"/>
  <c r="E16" i="1"/>
  <c r="A16" i="1"/>
  <c r="H15" i="1"/>
  <c r="E15" i="1"/>
  <c r="A15" i="1"/>
  <c r="H14" i="1"/>
  <c r="E14" i="1"/>
  <c r="A14" i="1"/>
  <c r="H13" i="1"/>
  <c r="A13" i="1"/>
  <c r="H12" i="1"/>
  <c r="A12" i="1"/>
  <c r="H11" i="1"/>
  <c r="E11" i="1"/>
  <c r="A11" i="1"/>
  <c r="H10" i="1"/>
  <c r="E10" i="1"/>
  <c r="A10" i="1"/>
  <c r="E9" i="1"/>
  <c r="A9" i="1"/>
  <c r="H8" i="1"/>
  <c r="E8" i="1"/>
  <c r="E77" i="1" s="1"/>
  <c r="A8" i="1"/>
  <c r="E7" i="1"/>
  <c r="E76" i="1" s="1"/>
  <c r="A7" i="1"/>
  <c r="H6" i="1"/>
  <c r="E6" i="1"/>
  <c r="E75" i="1" s="1"/>
  <c r="G75" i="1" s="1"/>
  <c r="A6" i="1"/>
  <c r="E5" i="1"/>
  <c r="H5" i="1" s="1"/>
  <c r="A5" i="1"/>
  <c r="B4" i="1"/>
  <c r="B73" i="1" s="1"/>
  <c r="A4" i="1"/>
  <c r="G48" i="1" l="1"/>
  <c r="H48" i="1" s="1"/>
  <c r="H7" i="1"/>
  <c r="E70" i="1"/>
  <c r="E26" i="1"/>
  <c r="E53" i="1"/>
  <c r="G53" i="1" s="1"/>
  <c r="H53" i="1" s="1"/>
  <c r="E43" i="1"/>
  <c r="E71" i="1"/>
  <c r="E44" i="1"/>
  <c r="E28" i="1"/>
  <c r="G28" i="1" s="1"/>
  <c r="I28" i="1" s="1"/>
  <c r="E55" i="1"/>
  <c r="G55" i="1" s="1"/>
  <c r="I55" i="1" s="1"/>
  <c r="E72" i="1"/>
  <c r="G72" i="1" s="1"/>
  <c r="I72" i="1" s="1"/>
  <c r="E39" i="1"/>
  <c r="E67" i="1"/>
  <c r="G67" i="1" s="1"/>
  <c r="I67" i="1" s="1"/>
  <c r="E40" i="1"/>
  <c r="E27" i="1"/>
  <c r="G27" i="1" s="1"/>
  <c r="I27" i="1" s="1"/>
  <c r="E29" i="1"/>
  <c r="G29" i="1" s="1"/>
  <c r="I29" i="1" s="1"/>
  <c r="E30" i="1"/>
  <c r="E57" i="1"/>
  <c r="E68" i="1"/>
  <c r="G68" i="1" s="1"/>
  <c r="I68" i="1" s="1"/>
  <c r="E41" i="1"/>
  <c r="E56" i="1"/>
  <c r="G25" i="1"/>
  <c r="I25" i="1" s="1"/>
  <c r="E58" i="1"/>
  <c r="E42" i="1"/>
  <c r="G59" i="1"/>
  <c r="I59" i="1" s="1"/>
  <c r="G45" i="1"/>
  <c r="I45" i="1" s="1"/>
  <c r="E74" i="1"/>
  <c r="G74" i="1" s="1"/>
  <c r="I74" i="1" s="1"/>
  <c r="A18" i="1"/>
  <c r="G46" i="1"/>
  <c r="H46" i="1" s="1"/>
  <c r="B16" i="1"/>
  <c r="B13" i="1"/>
  <c r="B46" i="1"/>
  <c r="B10" i="1"/>
  <c r="B28" i="1"/>
  <c r="B42" i="1"/>
  <c r="B20" i="1"/>
  <c r="B7" i="1"/>
  <c r="B61" i="1"/>
  <c r="B24" i="1"/>
  <c r="H75" i="1"/>
  <c r="I75" i="1"/>
  <c r="H61" i="1"/>
  <c r="I61" i="1"/>
  <c r="B34" i="1"/>
  <c r="B70" i="1"/>
  <c r="B38" i="1"/>
  <c r="B5" i="1"/>
  <c r="B18" i="1" s="1"/>
  <c r="B8" i="1"/>
  <c r="B11" i="1"/>
  <c r="B14" i="1"/>
  <c r="B17" i="1"/>
  <c r="B21" i="1"/>
  <c r="B26" i="1"/>
  <c r="G34" i="1"/>
  <c r="I34" i="1" s="1"/>
  <c r="B47" i="1"/>
  <c r="B50" i="1"/>
  <c r="B66" i="1"/>
  <c r="B75" i="1"/>
  <c r="B29" i="1"/>
  <c r="H32" i="1"/>
  <c r="G73" i="1"/>
  <c r="I73" i="1" s="1"/>
  <c r="B25" i="1"/>
  <c r="B35" i="1"/>
  <c r="I47" i="1"/>
  <c r="B6" i="1"/>
  <c r="B9" i="1"/>
  <c r="B12" i="1"/>
  <c r="B15" i="1"/>
  <c r="B19" i="1"/>
  <c r="B22" i="1"/>
  <c r="B30" i="1"/>
  <c r="B56" i="1"/>
  <c r="B60" i="1"/>
  <c r="B33" i="1"/>
  <c r="B52" i="1"/>
  <c r="I60" i="1"/>
  <c r="H60" i="1"/>
  <c r="I69" i="1"/>
  <c r="H69" i="1"/>
  <c r="I33" i="1"/>
  <c r="H33" i="1"/>
  <c r="H31" i="1"/>
  <c r="B48" i="1"/>
  <c r="H54" i="1"/>
  <c r="B62" i="1"/>
  <c r="B76" i="1"/>
  <c r="G49" i="1"/>
  <c r="I49" i="1" s="1"/>
  <c r="G63" i="1"/>
  <c r="I63" i="1" s="1"/>
  <c r="B74" i="1"/>
  <c r="G77" i="1"/>
  <c r="I77" i="1" s="1"/>
  <c r="B32" i="1"/>
  <c r="G35" i="1"/>
  <c r="I35" i="1" s="1"/>
  <c r="B41" i="1"/>
  <c r="B45" i="1"/>
  <c r="B51" i="1"/>
  <c r="B55" i="1"/>
  <c r="B59" i="1"/>
  <c r="I62" i="1"/>
  <c r="B65" i="1"/>
  <c r="B69" i="1"/>
  <c r="G76" i="1"/>
  <c r="I76" i="1" s="1"/>
  <c r="B23" i="1"/>
  <c r="B27" i="1"/>
  <c r="B31" i="1"/>
  <c r="B37" i="1"/>
  <c r="B40" i="1"/>
  <c r="B44" i="1"/>
  <c r="B54" i="1"/>
  <c r="B58" i="1"/>
  <c r="B68" i="1"/>
  <c r="B72" i="1"/>
  <c r="B64" i="1"/>
  <c r="B78" i="1"/>
  <c r="B79" i="1" s="1"/>
  <c r="B36" i="1"/>
  <c r="B43" i="1"/>
  <c r="B49" i="1"/>
  <c r="B53" i="1"/>
  <c r="B57" i="1"/>
  <c r="B63" i="1"/>
  <c r="B67" i="1"/>
  <c r="B71" i="1"/>
  <c r="B77" i="1"/>
  <c r="E38" i="1" l="1"/>
  <c r="E37" i="1" s="1"/>
  <c r="G26" i="1"/>
  <c r="I26" i="1" s="1"/>
  <c r="E24" i="1"/>
  <c r="G71" i="1"/>
  <c r="I71" i="1" s="1"/>
  <c r="G56" i="1"/>
  <c r="I56" i="1" s="1"/>
  <c r="I48" i="1"/>
  <c r="G42" i="1"/>
  <c r="H42" i="1" s="1"/>
  <c r="G39" i="1"/>
  <c r="H39" i="1" s="1"/>
  <c r="H49" i="1"/>
  <c r="G41" i="1"/>
  <c r="I41" i="1" s="1"/>
  <c r="G44" i="1"/>
  <c r="I44" i="1" s="1"/>
  <c r="H45" i="1"/>
  <c r="G43" i="1"/>
  <c r="I43" i="1" s="1"/>
  <c r="G30" i="1"/>
  <c r="H30" i="1" s="1"/>
  <c r="G40" i="1"/>
  <c r="I40" i="1" s="1"/>
  <c r="H71" i="1"/>
  <c r="G58" i="1"/>
  <c r="I58" i="1" s="1"/>
  <c r="G57" i="1"/>
  <c r="I57" i="1" s="1"/>
  <c r="G70" i="1"/>
  <c r="I70" i="1" s="1"/>
  <c r="H28" i="1"/>
  <c r="H72" i="1"/>
  <c r="H55" i="1"/>
  <c r="H25" i="1"/>
  <c r="H67" i="1"/>
  <c r="H68" i="1"/>
  <c r="H27" i="1"/>
  <c r="E66" i="1"/>
  <c r="E52" i="1"/>
  <c r="E51" i="1" s="1"/>
  <c r="H29" i="1"/>
  <c r="H59" i="1"/>
  <c r="I46" i="1"/>
  <c r="H74" i="1"/>
  <c r="I53" i="1"/>
  <c r="H26" i="1"/>
  <c r="H76" i="1"/>
  <c r="H34" i="1"/>
  <c r="H73" i="1"/>
  <c r="G28" i="4"/>
  <c r="M30" i="4"/>
  <c r="E25" i="4"/>
  <c r="K25" i="4" s="1"/>
  <c r="E3" i="4"/>
  <c r="K3" i="4" s="1"/>
  <c r="E5" i="4"/>
  <c r="K5" i="4" s="1"/>
  <c r="C4" i="4"/>
  <c r="E12" i="4"/>
  <c r="K12" i="4" s="1"/>
  <c r="B23" i="4"/>
  <c r="F3" i="4"/>
  <c r="G11" i="4"/>
  <c r="C22" i="4"/>
  <c r="G3" i="4"/>
  <c r="L13" i="4"/>
  <c r="E22" i="4"/>
  <c r="K22" i="4" s="1"/>
  <c r="L2" i="4"/>
  <c r="C18" i="4"/>
  <c r="E29" i="4"/>
  <c r="K29" i="4" s="1"/>
  <c r="L7" i="4"/>
  <c r="C16" i="4"/>
  <c r="M26" i="4"/>
  <c r="M5" i="4"/>
  <c r="C14" i="4"/>
  <c r="M24" i="4"/>
  <c r="C3" i="4"/>
  <c r="C11" i="4"/>
  <c r="L21" i="4"/>
  <c r="H77" i="1"/>
  <c r="E9" i="4"/>
  <c r="K9" i="4" s="1"/>
  <c r="F11" i="4"/>
  <c r="G13" i="4"/>
  <c r="C5" i="4"/>
  <c r="F13" i="4"/>
  <c r="B24" i="4"/>
  <c r="F4" i="4"/>
  <c r="L14" i="4"/>
  <c r="E23" i="4"/>
  <c r="K23" i="4" s="1"/>
  <c r="G4" i="4"/>
  <c r="M14" i="4"/>
  <c r="F23" i="4"/>
  <c r="L10" i="4"/>
  <c r="E19" i="4"/>
  <c r="K19" i="4" s="1"/>
  <c r="G30" i="4"/>
  <c r="L8" i="4"/>
  <c r="E17" i="4"/>
  <c r="K17" i="4" s="1"/>
  <c r="C28" i="4"/>
  <c r="M6" i="4"/>
  <c r="E15" i="4"/>
  <c r="K15" i="4" s="1"/>
  <c r="M25" i="4"/>
  <c r="B4" i="4"/>
  <c r="C12" i="4"/>
  <c r="M22" i="4"/>
  <c r="L17" i="4"/>
  <c r="M19" i="4"/>
  <c r="B22" i="4"/>
  <c r="C6" i="4"/>
  <c r="G14" i="4"/>
  <c r="C25" i="4"/>
  <c r="F5" i="4"/>
  <c r="L15" i="4"/>
  <c r="E24" i="4"/>
  <c r="K24" i="4" s="1"/>
  <c r="G5" i="4"/>
  <c r="M15" i="4"/>
  <c r="G24" i="4"/>
  <c r="L11" i="4"/>
  <c r="E20" i="4"/>
  <c r="K20" i="4" s="1"/>
  <c r="B2" i="4"/>
  <c r="L9" i="4"/>
  <c r="E18" i="4"/>
  <c r="K18" i="4" s="1"/>
  <c r="F29" i="4"/>
  <c r="M7" i="4"/>
  <c r="E16" i="4"/>
  <c r="K16" i="4" s="1"/>
  <c r="C27" i="4"/>
  <c r="B5" i="4"/>
  <c r="E13" i="4"/>
  <c r="K13" i="4" s="1"/>
  <c r="M23" i="4"/>
  <c r="E26" i="4"/>
  <c r="K26" i="4" s="1"/>
  <c r="L28" i="4"/>
  <c r="E31" i="4"/>
  <c r="K31" i="4" s="1"/>
  <c r="C7" i="4"/>
  <c r="G15" i="4"/>
  <c r="C26" i="4"/>
  <c r="F6" i="4"/>
  <c r="M16" i="4"/>
  <c r="F25" i="4"/>
  <c r="G6" i="4"/>
  <c r="B17" i="4"/>
  <c r="G25" i="4"/>
  <c r="M12" i="4"/>
  <c r="F21" i="4"/>
  <c r="M2" i="4"/>
  <c r="M10" i="4"/>
  <c r="F19" i="4"/>
  <c r="L31" i="4"/>
  <c r="M8" i="4"/>
  <c r="F17" i="4"/>
  <c r="E28" i="4"/>
  <c r="K28" i="4" s="1"/>
  <c r="B6" i="4"/>
  <c r="E14" i="4"/>
  <c r="K14" i="4" s="1"/>
  <c r="B25" i="4"/>
  <c r="E7" i="4"/>
  <c r="K7" i="4" s="1"/>
  <c r="F2" i="4"/>
  <c r="E4" i="4"/>
  <c r="K4" i="4" s="1"/>
  <c r="E6" i="4"/>
  <c r="K6" i="4" s="1"/>
  <c r="C8" i="4"/>
  <c r="L18" i="4"/>
  <c r="F27" i="4"/>
  <c r="F7" i="4"/>
  <c r="M17" i="4"/>
  <c r="G26" i="4"/>
  <c r="G7" i="4"/>
  <c r="B18" i="4"/>
  <c r="L27" i="4"/>
  <c r="M13" i="4"/>
  <c r="G22" i="4"/>
  <c r="L3" i="4"/>
  <c r="M11" i="4"/>
  <c r="G20" i="4"/>
  <c r="C2" i="4"/>
  <c r="M9" i="4"/>
  <c r="G18" i="4"/>
  <c r="G29" i="4"/>
  <c r="B7" i="4"/>
  <c r="F15" i="4"/>
  <c r="B26" i="4"/>
  <c r="H35" i="1"/>
  <c r="H62" i="1"/>
  <c r="C24" i="4"/>
  <c r="E10" i="4"/>
  <c r="K10" i="4" s="1"/>
  <c r="G12" i="4"/>
  <c r="C23" i="4"/>
  <c r="C9" i="4"/>
  <c r="L19" i="4"/>
  <c r="L29" i="4"/>
  <c r="F8" i="4"/>
  <c r="B19" i="4"/>
  <c r="M28" i="4"/>
  <c r="G8" i="4"/>
  <c r="C19" i="4"/>
  <c r="C29" i="4"/>
  <c r="B15" i="4"/>
  <c r="G23" i="4"/>
  <c r="L4" i="4"/>
  <c r="B13" i="4"/>
  <c r="G21" i="4"/>
  <c r="B11" i="4"/>
  <c r="G19" i="4"/>
  <c r="L30" i="4"/>
  <c r="B8" i="4"/>
  <c r="G16" i="4"/>
  <c r="E27" i="4"/>
  <c r="K27" i="4" s="1"/>
  <c r="E8" i="4"/>
  <c r="K8" i="4" s="1"/>
  <c r="M18" i="4"/>
  <c r="B21" i="4"/>
  <c r="E2" i="4"/>
  <c r="K2" i="4" s="1"/>
  <c r="C10" i="4"/>
  <c r="M20" i="4"/>
  <c r="C31" i="4"/>
  <c r="F9" i="4"/>
  <c r="B20" i="4"/>
  <c r="C30" i="4"/>
  <c r="G9" i="4"/>
  <c r="C20" i="4"/>
  <c r="E30" i="4"/>
  <c r="K30" i="4" s="1"/>
  <c r="B16" i="4"/>
  <c r="L26" i="4"/>
  <c r="L5" i="4"/>
  <c r="B14" i="4"/>
  <c r="L24" i="4"/>
  <c r="M3" i="4"/>
  <c r="B12" i="4"/>
  <c r="L22" i="4"/>
  <c r="M31" i="4"/>
  <c r="B9" i="4"/>
  <c r="G17" i="4"/>
  <c r="L16" i="4"/>
  <c r="G27" i="4"/>
  <c r="M29" i="4"/>
  <c r="D3" i="4"/>
  <c r="E11" i="4"/>
  <c r="K11" i="4" s="1"/>
  <c r="M21" i="4"/>
  <c r="G2" i="4"/>
  <c r="G10" i="4"/>
  <c r="C21" i="4"/>
  <c r="F31" i="4"/>
  <c r="L12" i="4"/>
  <c r="E21" i="4"/>
  <c r="K21" i="4" s="1"/>
  <c r="G31" i="4"/>
  <c r="C17" i="4"/>
  <c r="M27" i="4"/>
  <c r="L6" i="4"/>
  <c r="C15" i="4"/>
  <c r="L25" i="4"/>
  <c r="M4" i="4"/>
  <c r="C13" i="4"/>
  <c r="L23" i="4"/>
  <c r="D2" i="4"/>
  <c r="B10" i="4"/>
  <c r="L20" i="4"/>
  <c r="H63" i="1"/>
  <c r="H56" i="1" l="1"/>
  <c r="H70" i="1"/>
  <c r="G52" i="1"/>
  <c r="H41" i="1"/>
  <c r="I42" i="1"/>
  <c r="H40" i="1"/>
  <c r="I39" i="1"/>
  <c r="H43" i="1"/>
  <c r="I30" i="1"/>
  <c r="H44" i="1"/>
  <c r="H58" i="1"/>
  <c r="H57" i="1"/>
  <c r="G66" i="1"/>
  <c r="H66" i="1" s="1"/>
  <c r="E23" i="1"/>
  <c r="E65" i="1"/>
  <c r="E22" i="1" l="1"/>
  <c r="G24" i="1"/>
  <c r="H24" i="1" s="1"/>
  <c r="G38" i="1"/>
  <c r="I38" i="1" s="1"/>
  <c r="H37" i="1" s="1"/>
  <c r="I66" i="1"/>
  <c r="H65" i="1" l="1"/>
  <c r="G65" i="1"/>
  <c r="I65" i="1" s="1"/>
  <c r="H52" i="1" s="1"/>
  <c r="I24" i="1"/>
  <c r="G23" i="1" s="1"/>
  <c r="I23" i="1" s="1"/>
  <c r="H38" i="1"/>
  <c r="G37" i="1"/>
  <c r="I37" i="1" s="1"/>
  <c r="H23" i="1" l="1"/>
  <c r="I52" i="1"/>
  <c r="G51" i="1" s="1"/>
  <c r="G22" i="1" s="1"/>
  <c r="H51" i="1" l="1"/>
  <c r="I51" i="1"/>
  <c r="H22" i="1" l="1"/>
  <c r="H79" i="1" s="1"/>
  <c r="B3" i="4" s="1"/>
  <c r="I22" i="1"/>
</calcChain>
</file>

<file path=xl/sharedStrings.xml><?xml version="1.0" encoding="utf-8"?>
<sst xmlns="http://schemas.openxmlformats.org/spreadsheetml/2006/main" count="75457" uniqueCount="8526">
  <si>
    <t>COD ENTREGA</t>
  </si>
  <si>
    <t>ANO</t>
  </si>
  <si>
    <t>Formulário para alteração de conteúdo do PPA - MUDANÇA ENTREGA</t>
  </si>
  <si>
    <t>CHAVE</t>
  </si>
  <si>
    <t>Titulo</t>
  </si>
  <si>
    <t>Campos</t>
  </si>
  <si>
    <t>DE</t>
  </si>
  <si>
    <t>PARA</t>
  </si>
  <si>
    <t>TIPO DE ALTERAÇÃO</t>
  </si>
  <si>
    <t>x</t>
  </si>
  <si>
    <t>Geral</t>
  </si>
  <si>
    <t>Cód Entrega:</t>
  </si>
  <si>
    <t>-</t>
  </si>
  <si>
    <t>Alterar</t>
  </si>
  <si>
    <t>Entrega (título):</t>
  </si>
  <si>
    <t>Excluir</t>
  </si>
  <si>
    <t>Descrição:</t>
  </si>
  <si>
    <t>Nº da Ação Orçamentária:</t>
  </si>
  <si>
    <t>Ação Orçamentária Nome/sigla:</t>
  </si>
  <si>
    <t>Unidade de Medida:</t>
  </si>
  <si>
    <t>Memória de cálculo:</t>
  </si>
  <si>
    <t>Fonte:</t>
  </si>
  <si>
    <t>Responsável pela Informação no Órgão:</t>
  </si>
  <si>
    <t xml:space="preserve">Cumulatividade: </t>
  </si>
  <si>
    <t xml:space="preserve">Marcação Criança e Adolescente: </t>
  </si>
  <si>
    <t xml:space="preserve">Marcação Igualdade Racial: </t>
  </si>
  <si>
    <t xml:space="preserve">Marcação Mulher: </t>
  </si>
  <si>
    <t xml:space="preserve">Marcação Paraná Produtivo: </t>
  </si>
  <si>
    <t>Plano de Governo:</t>
  </si>
  <si>
    <t>ODS:</t>
  </si>
  <si>
    <t xml:space="preserve">Ranking de Competitividade: </t>
  </si>
  <si>
    <t>TOTAL</t>
  </si>
  <si>
    <t>Estado</t>
  </si>
  <si>
    <t>RGInt 01 Curitiba</t>
  </si>
  <si>
    <t>RGInt 02 Guarapuava</t>
  </si>
  <si>
    <t>RGInt 03 Cascavel</t>
  </si>
  <si>
    <t>RGInt 04 Maringá</t>
  </si>
  <si>
    <t>RGInt 05 Londrina</t>
  </si>
  <si>
    <t>RGInt 06 Ponta Grossa</t>
  </si>
  <si>
    <t>Município a incluir:</t>
  </si>
  <si>
    <t>GERAL</t>
  </si>
  <si>
    <t>Justificativa para alteração:</t>
  </si>
  <si>
    <t>QUEBRA</t>
  </si>
  <si>
    <t>QuebraLinha</t>
  </si>
  <si>
    <t>Assembleia Legislativa do Paraná</t>
  </si>
  <si>
    <t>Assembleia Legislativa</t>
  </si>
  <si>
    <t>Eficiência Administrativa</t>
  </si>
  <si>
    <t>ALEP Cidadã</t>
  </si>
  <si>
    <t>Gestão do Processo Legislativo</t>
  </si>
  <si>
    <t>Modernizar e dinamizar os procedimentos executados no âmbito administrativo, propiciando economia e rapidez e avanços significativos nos trabalhos dos Parlamentares, fornecendo ferramentas e suporte para o máximo aproveitamento de suas funções, visando a melhoria do serviço público. Compreende todos os procedimentos necessários, desde o planejamento de ações, como a execução de trabalhos, buscando legislar sobre matérias do Estado e ainda fiscalizar ações do Governo. Realizar construções, reformas, conservação, manutenção, instalações e ampliações dos edifícios e de outros imóveis, assegurar a estrutura dos serviços indispensáveis ao atendimento das necessidades de Tecnologia da Informação e Comunicação (TIC), contribuindo para a melhoria das informações estratégicas, controles gerenciais, agilização de processos e decisões, mediante aquisições de bens permanentes, desenvolvimento de sistemas e capacitação de pessoal. Dar ampla transparência e publicidade às ações do poder legislativo por meio de uma gestão de política de comunicação institucional. Realizar estudos, o planejamento, a conceituação, a concepção, a criação, a execução interna, a intermediação e a supervisão da execução externa e a distribuição de publicidade aos veículos e demais meios de divulgação, inclusive digital, com o intuito de atender aos princípios da publicidade e transparência, ao direito à informação, de difundir iniciativas e instruções, de informar o público em geral e ampliar a participação da sociedade paranaense no funcionamento da Assembleia Legislativa do Estado do Paraná.</t>
  </si>
  <si>
    <t>Interiorização das Ações da Assembleia Legislativa por meio da Assembleia Itinerante</t>
  </si>
  <si>
    <t>O projeto Assembleia Itinerante visa levar o trabalho do Legislativo para os grandes eventos populares do Paraná. O objetivo é aproximar cada vez mais os parlamentares da população, recebendo propostas, iniciativas, sugestões e demandas de todas as regiões paranaenses. A sede do Legislativo é transferida para feiras e festas dos grandes municípios do Estado, criando assim um canal direto entre a sociedade e o Legislativo. Com um espaço especial voltado para o trabalho da Assembleia, os deputados receberão prefeitos, vereadores, lideranças, empresários, representantes do setor produtivo e a população. Neste espaço serão distribuídos materiais informativos sobre as atividades legislativas.</t>
  </si>
  <si>
    <t>ação realizada</t>
  </si>
  <si>
    <t>Paraná</t>
  </si>
  <si>
    <t>NÃO</t>
  </si>
  <si>
    <t>ODS 16 - Promover sociedades pacíficas e inclusivas para o desenvolvimento sustentável</t>
  </si>
  <si>
    <t>SIM</t>
  </si>
  <si>
    <t>Comissão Executiva</t>
  </si>
  <si>
    <t>Presidente da ALEP</t>
  </si>
  <si>
    <t>Universalização do saneamento através de Ligações de esgoto realizadas nos municípios</t>
  </si>
  <si>
    <t>(vazio)</t>
  </si>
  <si>
    <t>LISTAGEM DE MARCAÇÕES</t>
  </si>
  <si>
    <t>LISTAGEM DE MUNICIPIO</t>
  </si>
  <si>
    <t>O preenchimento deve ser feito na Guia "Formulário"</t>
  </si>
  <si>
    <t>Tribunal de Contas do Estado do Paraná</t>
  </si>
  <si>
    <t>Tribunal de Contas</t>
  </si>
  <si>
    <t>Controle Externo e Melhoria da Administração Pública</t>
  </si>
  <si>
    <t>Fiscalização da Efetiva e Regular Aplicação dos Recursos Públicos</t>
  </si>
  <si>
    <t>Fiscalizar o uso do dinheiro público pelo Estado e pelos 399 municípios paranaenses, em complemento à atribuição do Poder Legislativo, garantindo que os recursos sejam bem aplicados e retornem à comunidade por meio de serviços de qualidade.</t>
  </si>
  <si>
    <t>Análise da gestão fiscal do Estado e dos municípios</t>
  </si>
  <si>
    <t>A análise da Gestão Fiscal visa assegurar o equilíbrio das contas públicas, nos termos da Lei de Responsabilidade Fiscal (LRF) e Constituição Federal (CF). A partir das informações registradas pelos jurisdicionados nos módulos do Sistema de Informações Municipais (SIM-AM) do TCE-PR , são gerados demonstrativos e ocorrem avaliações periódicas (quadrimestral ou semestral) sobre o atendimento dos dispositivos da LRF e da CF, por meio das Análises de Gestão Fiscal (AGF), conforme as rotinas de análise definidas pela unidade técnica responsável, e Análise de Gestão Fiscal Estadual. Essas análises também subsidiam as verificações realizadas nos processos de Prestação de Contas Anual (PCA).</t>
  </si>
  <si>
    <t>análise realizada</t>
  </si>
  <si>
    <t>ODS 16 - Construir instituições eficazes, responsáveis e inclusivas em todos os níveis</t>
  </si>
  <si>
    <t>Consulta em banco de dados do sistema SIM-AM, considerando as Análises de Gestão Fiscal quadrimestrais e semestrais no período, e Análise de Gestão Fiscal Estadual.</t>
  </si>
  <si>
    <t>Coordenação Geral de Fiscalização - CGF</t>
  </si>
  <si>
    <t>Coordenador-Geral de Fiscalização</t>
  </si>
  <si>
    <t>Servidores beneficiados com avaliação médico pericial para diversas modalidades de licença médica</t>
  </si>
  <si>
    <t>Não utilizar as demais guias e não alterar colunas e linhas (não iserir ou excluir linhas).</t>
  </si>
  <si>
    <t>CÓDIGO DA ENTREGA</t>
  </si>
  <si>
    <t>ÓRGÃO NÚMERO</t>
  </si>
  <si>
    <t>ÓRGÃO NOME</t>
  </si>
  <si>
    <t>UNIDADE NÚMERO</t>
  </si>
  <si>
    <t>UNIDADE NOME</t>
  </si>
  <si>
    <t>EIXO NÚMERO</t>
  </si>
  <si>
    <t>EIXO NOME</t>
  </si>
  <si>
    <t>PROGRAMA NÚMERO</t>
  </si>
  <si>
    <t>PROGRAMA NOME</t>
  </si>
  <si>
    <t>AÇÃO ORÇAMENTÁRIA NÚMERO</t>
  </si>
  <si>
    <t>AÇÃO ORÇAMENTÁRIA NOME</t>
  </si>
  <si>
    <t>AÇÃO ORÇAMENTÁRIA FINALIDADE</t>
  </si>
  <si>
    <t>TÍTULO DA ENTREGA</t>
  </si>
  <si>
    <t>DESCRIÇÃO DA ENTREGA</t>
  </si>
  <si>
    <t>UNIDADE DE MEDIDA</t>
  </si>
  <si>
    <t>ESTADO NOME</t>
  </si>
  <si>
    <t>ESTADO CÓD. IBGE</t>
  </si>
  <si>
    <t>REGIÃO INTERMEDIÁRIA NOME</t>
  </si>
  <si>
    <t>REGIÃO INTERMEDIÁRIA CÓD. IBGE</t>
  </si>
  <si>
    <t>MUNICÍPIO NOME</t>
  </si>
  <si>
    <t>MUNICÍPIO CÓD. IBGE</t>
  </si>
  <si>
    <t>QUANTITATIVO DA ENTREGA</t>
  </si>
  <si>
    <t>MARCAÇÕES MULHER</t>
  </si>
  <si>
    <t>MARCAÇÕES PRPRODUTIVO</t>
  </si>
  <si>
    <t>MARCAÇÕES CRIANÇA E ADOLESCENTE</t>
  </si>
  <si>
    <t>IGUALDADE RACIAL</t>
  </si>
  <si>
    <t>PLANO DE GOVERNO</t>
  </si>
  <si>
    <t>OBJETIVOS DE DESENVOLVIMENTO SUSTENTÁVEL</t>
  </si>
  <si>
    <t>RANKING DE COMPETITIVIDADE DOS ESTADOS</t>
  </si>
  <si>
    <t>INVESTIMENTOS</t>
  </si>
  <si>
    <t>CUMULATIVIDADE</t>
  </si>
  <si>
    <t>MEMÓRIA DE CÁLCULO</t>
  </si>
  <si>
    <t>FONTE</t>
  </si>
  <si>
    <t>RESPONSÁVEL PELA INFORMAÇÃO</t>
  </si>
  <si>
    <t>Iniciar Informando o Código de Entrega</t>
  </si>
  <si>
    <t>Coluna "D"</t>
  </si>
  <si>
    <t>Audiências públicas para discussão e debate de temas afetos às áreas das Comissões, Blocos e Frentes parlamentares</t>
  </si>
  <si>
    <t>O legislativo precisa debater diversos temas, seja pelo trabalho nas Comissões, seja pelos grupos e frentes parlamentares constituídas. As Comissões Técnicas Parlamentares, permanentes e temporárias, são os órgãos por onde tramitam, obrigatoriamente, as matérias do processo legislativo. São 29 Comissões Permanentes. Bloco Parlamentar Temático é a agremiação de deputados que tratará de assuntos de interesse da sociedade paranaense. As Frentes Parlamentares são associações suprapartidárias de integrantes do Poder Legislativo que visam discutir um tema específico para procurar soluções ou aprimorar a legislação especializada no assunto. Todos esses grupos podem promover audiências e ampliar a transparência, a discussão e participação pública da Assembleia.</t>
  </si>
  <si>
    <t>audiência pública realizada</t>
  </si>
  <si>
    <t>Será computado pelo número de audiências públicas marcadas e efetivadas no ano</t>
  </si>
  <si>
    <t>Diretoria Legislativa</t>
  </si>
  <si>
    <t>Ponto Focal</t>
  </si>
  <si>
    <t>Campanhas promovidas por intermédio da Superintendência Geral de Ação Solidária</t>
  </si>
  <si>
    <t>Não</t>
  </si>
  <si>
    <t>Redes de proteção contra violação de direitos</t>
  </si>
  <si>
    <t>Paulo Frontin</t>
  </si>
  <si>
    <t>Link</t>
  </si>
  <si>
    <t>Capacitação da Escola do Legislativo para maior interação da ALEP com a Sociedade</t>
  </si>
  <si>
    <t>A Escola do Legislativo da Assembleia do Estado do Paraná é uma iniciativa que integra a política de modernização do Legislativo, valorização do corpo funcional e a busca por maior eficiência no serviço público. A escola tem ações voltadas para deputados, vereadores, servidores da ALEP, funcionários das Câmaras Municipais, lideranças comunitárias, entidades e cidadãos interessados em aprofundar conhecimento sobre o setor público. Para tanto, realiza eventos como cursos, palestras e seminários que abrangem temas de grande relevância e de discussão pela sociedade brasileira e também da classe política. A participação não se limita ao formato presencial, permitindo também a participação de forma online para os cidadãos que não residem em Curitiba. As atividades da Escola do Legislativo também envolvem a área acadêmica, com convênios e acordos com outras instituições de ensino, possibilitando a complementação ou avanço de nível na formação escolar dos servidores.</t>
  </si>
  <si>
    <t>certificado emitido</t>
  </si>
  <si>
    <t>Curitiba</t>
  </si>
  <si>
    <t>ODS 4 - Promover oportunidades de aprendizagem ao longo da vida para todos</t>
  </si>
  <si>
    <t>Será computado pelo número de certificados emitidos nos variados eventos, cursos, seminários da Escola do Legislativo</t>
  </si>
  <si>
    <t>Total Geral</t>
  </si>
  <si>
    <t>Famílias beneficiadas pelo Programa Água Solidária por meio de isenção tarifária</t>
  </si>
  <si>
    <t>Programas sociais para o acesso à água e saneamento - Ampliar o número de famílias atendidas pelo Água Solidária de 230 mil para 360 mil em 2023 *PROPOSTA G1*</t>
  </si>
  <si>
    <t>São José dos Pinhais</t>
  </si>
  <si>
    <t>https://www.sigame.sepl.pr.gov.br/sigame/</t>
  </si>
  <si>
    <t>Saneamento - Ampliar rede de esgoto *PROPOSTA G1*</t>
  </si>
  <si>
    <t>Sustentabilidade Social - Acesso ao Saneamento Básico - Esgoto</t>
  </si>
  <si>
    <t>Pato Branco</t>
  </si>
  <si>
    <t>Gestão de pessoas</t>
  </si>
  <si>
    <t>Mandaguari</t>
  </si>
  <si>
    <t>Metodologia de Dimensionamento da Força de Trabalho</t>
  </si>
  <si>
    <t>Ibiporã</t>
  </si>
  <si>
    <t>é possivél extrair relatório do Sigame</t>
  </si>
  <si>
    <t>Sistema RH-Paraná implantado nas Instituições Estaduais de Ensino Superior</t>
  </si>
  <si>
    <t>Tibagi</t>
  </si>
  <si>
    <t>ou consultar na Guia "Lista de entregas"</t>
  </si>
  <si>
    <t>Matinhos</t>
  </si>
  <si>
    <t>Análise e julgamento das contas de entidades municipais e estaduais</t>
  </si>
  <si>
    <t>Prestar Contas é dever constitucional dos que utilizam, arrecadam, guardam, gerenciam ou administram dinheiros, bens e valores públicos. Esta entrega trata da análise e julgamento pelo TCE-PR das Prestações de Contas das entidades municipais e estaduais do Estado do Paraná, compreendendo o Poder Legislativo e as entidades da Administração Indireta do Poder Executivo, no âmbito municipal, e os Poderes Legislativo e Judiciário, o Ministério Público, a Defensoria Pública e as entidades da Administração Direta e Indireta do Poder Executivo, no âmbito estadual.</t>
  </si>
  <si>
    <t>Consulta em banco de dados do sistema de trâmite, considerando todos os processos cujo 1º julgamento ocorreu em 202(X) nos assuntos "Prestação de Contas Anual", "Prestação de Contas de Extinção de Entidade" e "Tomada de Contas Ordinária"</t>
  </si>
  <si>
    <t>Atendimento ao servidor estadual ativo na proteção da integridade no local de trabalho - serviço Especializado em Saúde e Segurança do Trabalho</t>
  </si>
  <si>
    <t>Pranchita</t>
  </si>
  <si>
    <t>Implantação de infraestrutura tecnológica para prover cibersegurança ativa para as soluções digitais utilizadas pelo governo estadual</t>
  </si>
  <si>
    <t>Governo em Plataforma e Centrado no Cidadão</t>
  </si>
  <si>
    <t>Eficiência da Máquina Pública - Oferta de Serviços Públicos Digitais</t>
  </si>
  <si>
    <t>Vera Cruz do Oeste</t>
  </si>
  <si>
    <t>Soltura de peixes nativos com os cuidados ambientais pertinentes, nas bacias hidrográficas do Estado</t>
  </si>
  <si>
    <t>Rio Vivo</t>
  </si>
  <si>
    <t>Guaporema</t>
  </si>
  <si>
    <t>Educação ambiental para conservação das regiões lindeiras às bacias hidrográficas</t>
  </si>
  <si>
    <t>Paiçandu</t>
  </si>
  <si>
    <t>Coluna "G"</t>
  </si>
  <si>
    <t>Realização de eventos de náutica e pesca</t>
  </si>
  <si>
    <t>Economia náutica</t>
  </si>
  <si>
    <t>Bom Sucesso</t>
  </si>
  <si>
    <t>Francisco Beltrão</t>
  </si>
  <si>
    <t>Apreciação da legalidade dos atos de admissão de pessoal, a qualquer título, no âmbito do setor público do Paraná, para fins de registro</t>
  </si>
  <si>
    <t>A apreciação da legalidade dos atos de pessoal (admissão de pessoal, atos de inativação, pensão, revisão de proventos, revisão de pensão, requerimento de análise técnica, etc.) no setor público é um dever constitucional dos Tribunais de Contas. Assim, nos termos do art. 298 do Regimento Interno, é dever do TCE-PR apreciar, para fins de registro: I - a legalidade dos atos de admissão de pessoal, a qualquer título, da administração direta ou indireta, incluídas as fundações instituídas e mantidas pelo Poder Público, no âmbito estadual e municipal, excetuadas as nomeações para cargo de provimento em comissão; II - a legalidade dos atos de concessão de aposentadorias, reformas e pensões, ressalvadas as melhorias posteriores que não alterem o fundamento legal do ato.</t>
  </si>
  <si>
    <t>ato de pessoal apreciado</t>
  </si>
  <si>
    <t>Consulta em banco de dados do sistema de trâmite, considerando todos os processos cujo 1º julgamento ocorreu em 202(X) nos assuntos "Ato de inativação", "Pensão", "Revisão de proventos", "Revisão de pensão" e "Requerimento de análise técnica"</t>
  </si>
  <si>
    <t>Almirante Tamandaré</t>
  </si>
  <si>
    <t>Infraestrutura de Dados Espaciais do Paraná (GeoPR) implantada</t>
  </si>
  <si>
    <t>Transformação digital ambiental</t>
  </si>
  <si>
    <t>Apuração de denúncia e representações de irregularidades ou ilegalidades de atos e fatos da Administração Pública dos Poderes do Estado e de seus municípios</t>
  </si>
  <si>
    <t>Qualquer cidadão, partido político, associação civil ou entidade sindical é parte legítima para denunciar irregularidades ou ilegalidades de atos e fatos da administração pública direta, indireta ou fundacional dos Poderes do Estado e de seus Municípios, perante o Tribunal de Contas, nos termos do § 2º do inciso IV do art. 74 da Constituição Federal e o § 2º do inciso IV do art. 78 da Constituição do Paraná. Também cabe aos responsáveis pelos controles internos dos órgãos da administração pública direta, indireta ou fundacional de qualquer dos Poderes do Estado ou de seus Municípios comunicar ao Tribunal de Contas do Paraná quaisquer irregularidades ou ilegalidades das quais tomarem conhecimento, sob pena de serem solidariamente responsabilizados pelas mesmas, conforme o que determinam o § 1º do inciso IV do art. 74 da Constituição Federal e o § 1º do inciso IV do art. 78 da Constituição Estadual.</t>
  </si>
  <si>
    <t>apuração realizada</t>
  </si>
  <si>
    <t>Consulta em banco de dados do sistema de trâmite, considerando todos os processos cujo 1º julgamento ocorreu em 202(X) nos assuntos "Denúncia", "Representação" e "Representação da lei nº 8.666/1993"</t>
  </si>
  <si>
    <t>Plataforma online de serviços ambientais implantada</t>
  </si>
  <si>
    <t>Eficiência da Máquina Pública - Índice de Transparência</t>
  </si>
  <si>
    <t>Fiscalização da execução de obras e serviços de engenharia no âmbito do setor público do Paraná</t>
  </si>
  <si>
    <t>Dentro de sua atribuição constitucional de fiscalizar o uso das verbas públicas pelos gestores estaduais e municipais, incumbe ao Tribunal de Contas do Estado do Paraná (TCE/PR) velar pela realização de obras e serviços de engenharia segundo os preceitos constitucionais e legais vigentes e os princípios que regem o tema, tudo em prol de uma gestão responsável, econômica e eficiente. No desempenho dessa missão, além de acompanhar a evolução das obras e serviços de engenharia por um sistema eletrônico próprio, o Tribunal realiza fiscalizações in loco, de modo a garantir que os recursos sejam aplicados segundo o interesse público.</t>
  </si>
  <si>
    <t>fiscalização realizada</t>
  </si>
  <si>
    <t>Relatórios elaborados pela COP e pela CAUD (Obras), somando o total de auditorias de Obras no período avaliado.</t>
  </si>
  <si>
    <t>Implementação da Base Cartográfica do Estado do Paraná na escala 1:10.000</t>
  </si>
  <si>
    <t>Preencher os campos PARA, dos itens que serão alterados</t>
  </si>
  <si>
    <t>Fiscalização da legalidade dos atos de Gestão Municipal</t>
  </si>
  <si>
    <t>Acompanhamento é o instrumento utilizado pelo Tribunal de Contas para examinar e fiscalizar atos e processos de gestão, de forma concomitante e contínua, nos aspectos de economicidade, eficiência, eficácia, legalidade e legitimidade, quanto aos aspectos contábil, financeiro, orçamentário e patrimonial.</t>
  </si>
  <si>
    <t>Quantidade de fiscalizações concluídas, excluindo a Gerência de Políticas Públicas, obtidos no BI da CAGE - Coordenadoria de Acompanhamento de Atos de Gestão</t>
  </si>
  <si>
    <t>Sistemas e aplicativos para gestão e controle ambiental implantados</t>
  </si>
  <si>
    <t>Fiscalização do desempenho de políticas e serviços públicos do Estado e dos Municípios</t>
  </si>
  <si>
    <t>Fiscalizar se a execução das políticas públicas e serviços públicos está de acordo com os princípios de economicidade, eficiência e efetividade e se há espaço para aperfeiçoamento.</t>
  </si>
  <si>
    <t>Somatório das auditorias e acompanhamentos classificados como OPERACIONAIS, realizados no período avaliado, que possuam como objeto a fiscalização de políticas e serviços públicos e estejam registradas no BI da CAGE, no controle de execução da CGF ou no Balanço Geral do PAF, sem Obras Públicas. Deve considerar todas as ações de fiscalização prevista no PAF com a classificação "operacional"</t>
  </si>
  <si>
    <t>Sistema de Gestão Ambiental (SGA) com novas funcionalidades e ampliação do seu escopo implantado</t>
  </si>
  <si>
    <t>Fiscalização dos Portais de Transparência Pública no âmbito do Estado e dos Municípios</t>
  </si>
  <si>
    <t>Trata-se de trabalho de fiscalização que procurar medir o percentual médio de transparência pública das entidades paranaenses por meio da verificação dos portais da transparência dos poderes executivos municipais e estaduais. Na esfera municipal são analisados 798 portais de transparência (399 prefeituras e 399 câmaras). E na esfera estadual será computado o resultado da análise do portal do Governo do Estado do Paraná, ALEP, MPPR, TCEPR, TJPR e Defensoria Pública.</t>
  </si>
  <si>
    <t>Portais de transparência avaliados dos 399 poderes executivos municipais + 399 poderes legislativos municipais + Área estadual: soma Governo do Estado, ALEP, MPPR, TCEPR, TJPR e Defensoria Pública</t>
  </si>
  <si>
    <t>Fiscalização dos programas cofinanciados por Organismos Multilaterais de Crédito instituídos pelo Estado do Paraná e Municípios</t>
  </si>
  <si>
    <t>O Tribunal de Contas do Estado do Paraná (TCE/PR) realiza, desde 1993, auditorias em programas governamentais cofinanciados por operações de crédito contraídas pelo Estado do Paraná e Municípios ou oriundos de doação de organismos multilaterais de crédito. Essas auditorias, cuja independência técnica é assegurada pelo Regimento Interno do TCE/PR, tem por objetivo verificar anualmente as demonstrações financeiras de cada programa, bem como o controle interno a elas associado e o cumprimento das cláusulas acordadas em contrato entre o organismo multilateral de crédito e o(s) executor(es) do programa.</t>
  </si>
  <si>
    <t>Relatórios elaborados pela CAUD, somando o total de programas cofinanciados auditados no período avaliado</t>
  </si>
  <si>
    <t>Sistema de Gestão da Qualidade do Ar aprimorado implantado</t>
  </si>
  <si>
    <t>Monitoramento da implementação de recomendações expedidas pelo TCEPR</t>
  </si>
  <si>
    <t>Monitoramento da implementação das recomendações é a fiscalização dos procedimentos adotados pelo jurisdicionado a fim de atender às recomendações oriundas da fiscalização e de julgamentos de processos do Tribunal, incluída a verificação da regularização dos achados que originaram a recomendação. O objetivo principal é aumentar a efetividade do trabalho de fiscalização realizado pelo Tribunal.</t>
  </si>
  <si>
    <t>ato monitorado</t>
  </si>
  <si>
    <t>Consulta ao relatórios da CMEX elaborados para a DIPLAN</t>
  </si>
  <si>
    <t>Sistema de Gestão de Laboratório de Análises Ambientais implantado</t>
  </si>
  <si>
    <t>Monitoramento do cumprimento das determinações expedidas pelo TCEPR</t>
  </si>
  <si>
    <t>Monitoramento do cumprimento das determinações é o instrumento de fiscalização utilizado pelo Tribunal para verificar o cumprimento de suas deliberações e os resultados delas advindos. O foco do monitoramento está em verificar se a entidade auditada deu tratamento adequado às questões levantas, incluindo quaisquer implicações mais amplas. Ações insuficientes ou insatisfatórias por parte da entidade auditada podem exigir um relatório adicional por parte da entidade fiscalizadora.</t>
  </si>
  <si>
    <t>Consolidação de dados constantes de relatórios mensais da CMEX, na linha TOTAL DE REGISTROS (A) de determinações na CMEX</t>
  </si>
  <si>
    <t>Atendimento e promoção de assistência à saúde dos servidores públicos estaduais ativos e seus dependentes</t>
  </si>
  <si>
    <t>Obras de reformas e adequação dos Sistemas de Prevenção Contra Incêndios</t>
  </si>
  <si>
    <t>Obra de Reforma / Adequação de Projeto de Prevenção Contra incêndio (PPCI)</t>
  </si>
  <si>
    <t>metro quadrado</t>
  </si>
  <si>
    <t>ODS 9 - Construir infraestruturas resilientes</t>
  </si>
  <si>
    <t>Termo de recebimento definitivo Emitido pela DA - Diretoria Administrativa</t>
  </si>
  <si>
    <t>Diretoria Administrativa - DA</t>
  </si>
  <si>
    <t>Diretor Administrativo</t>
  </si>
  <si>
    <t>Sistema Estadual de Reposição Florestal Obrigatória (SERFLOR) aprimorado e implantado</t>
  </si>
  <si>
    <t>Obras de reformas e melhorias das esquadrias dos Edifícios Sede e Anexo do TCEPR</t>
  </si>
  <si>
    <t>Obra/ Reforma Esquadria de Alumínio "pele de vidro" dos Edifícios Sede e Anexo.</t>
  </si>
  <si>
    <t>Sistema de Informações para Gestão Ambiental e de Recursos Hídricos (SIGARH) aprimorado e implantado</t>
  </si>
  <si>
    <t>Obras de reformas e melhorias nas instalações elétricas dos Edifícios Sede e Anexo do TCEPR</t>
  </si>
  <si>
    <t>Atendimento e promoção de assistência à saúde dos servidores públicos estaduais inativos e pensionistas</t>
  </si>
  <si>
    <t>Sarandi</t>
  </si>
  <si>
    <t>Obras de reformas e melhorias nas instalações hidráulicas do Espelho D'Água do TCEPR</t>
  </si>
  <si>
    <t>Obra de Reforma/Adequação do "Espelho D'ÁGUA'' Impermeabilização e Sistema Hidráulico.</t>
  </si>
  <si>
    <t>ODS 11 - Tornar as cidades e comunidades mais inclusivas, seguras, resilientes e sustentáveis</t>
  </si>
  <si>
    <t>Rede de monitoramento de águas subterrâneas implantada</t>
  </si>
  <si>
    <t>Obras de reformas e melhorias no interior do Edifício Anexo</t>
  </si>
  <si>
    <t>Obra/ reforma 1° Andar do Edifício Anexo; Obra/ reforma 2º Andar do Edifício Anexo; Obra/ reforma 4° Andar do Edifício Anexo; Obra/ reforma 5º Andar do Edifício Anexo; Obra/ reforma Reservatórios Água Edifício Anexo (caixa de agua e cisterna); Obra/ revitalização das Fachadas de Granito do Edifício Anexo; Reforço Estrutural do Prédio do Edifício Anexo.</t>
  </si>
  <si>
    <t>Rede de estações de monitoramento de ar ampliada</t>
  </si>
  <si>
    <t>Guaratuba</t>
  </si>
  <si>
    <t>Obras de reformas e melhorias no interior do Edifício Sede do TCEPR</t>
  </si>
  <si>
    <t>Reforma arquitetônica das Unidades em Geral do Edifício Sede; reforma garagem do Edifício Sede; reforma do andar da presidência (Presidência, DG, CGF); reforma projeto e obras de acessibilidade "PCD"; reforma da estrutura atendimento dos "terceirizados" (refeitórios, vestiários, espaço de convivência); reforço estrutural do Prédio Sede; reforma da sala da biblioteca; reforma completa e padronização do forro dos andares dos Edifícios Sede e Anexo; reforma e padronização das luminárias dos andares dos Edifícios Sede e Anexo.</t>
  </si>
  <si>
    <t>Rede estações de monitoramento hidrometeorológico ampliada</t>
  </si>
  <si>
    <t>Obras de reformas e melhorias nos sistemas de ar condicionado dos Edifícios Sede e Anexo do TCEPR</t>
  </si>
  <si>
    <t>Obra de troca do Sistema de Ar Condicionado do Edifício Sede; reformar / adequação do Sistema de Ar Condicionado do Edifício Anexo.</t>
  </si>
  <si>
    <t>Mapeamento de área de risco de inundação em perímetros urbanos</t>
  </si>
  <si>
    <t>Obras de revitalização e melhorias nas áreas externas dos Edifícios Sede e Anexo TCEPR</t>
  </si>
  <si>
    <t>Obra de Estacionamento Coberto com Placas Solares (painéis fotovoltáicos); Obra de novo acesso ao estacionamento de carros do TCEPR; Troca da Iluminação externa e Paisagismo no entorno edifício sede e anexo.</t>
  </si>
  <si>
    <t>Mapeamento de áreas suscetíveis a movimentos gravitacionais de massa em áreas urbanas</t>
  </si>
  <si>
    <t>Provisão de infraestrutura de Tecnologia de Informação (TI)</t>
  </si>
  <si>
    <t>Adquirir e implantar equipamentos para Data Center; atualização do Parque Tecnológico (aquisição de Máquinas).</t>
  </si>
  <si>
    <t>equipamento implantado</t>
  </si>
  <si>
    <t>ODS 9 - Fomentar a inovação</t>
  </si>
  <si>
    <t>Termo de recebimento definitivo dos equipamentos Emitido pela DTI - Diretoria de Tecnologia da Informação</t>
  </si>
  <si>
    <t>Diretoria de Tecnologia da Informação-DTI</t>
  </si>
  <si>
    <t>Diretor de Tecnologia da Informação</t>
  </si>
  <si>
    <t>Relatórios técnicos dos alertas de desmatamento ilegal emitidos</t>
  </si>
  <si>
    <t>Conservação de recursos naturais</t>
  </si>
  <si>
    <t>Sustentabilidade Ambiental - Desmatamento</t>
  </si>
  <si>
    <t>Provisão de soluções de Tecnologia de Informação (TI)</t>
  </si>
  <si>
    <t>Desenvolvimento de sistemas e integração de sistemas, como Sistema de Trâmite Processual, Novo Portal de Internet, Sistema de Fiscalização Integra, reestruturação Captadores-SIAP, reestruturação Captadores-SIMAM, reestruturação Captadores-SEI-CED.</t>
  </si>
  <si>
    <t>solução implantada</t>
  </si>
  <si>
    <t>Termo de conclusão da implantação da solução Emitido pela DTI - Diretoria de Tecnologia da Informação</t>
  </si>
  <si>
    <t>Plataforma com as ações do ZEE PR e ZEE PR - Litoral implantada</t>
  </si>
  <si>
    <t>ZEE Paraná</t>
  </si>
  <si>
    <t>Fundo Especial do Controle Externo do Tribunal de Contas do Estado do Paraná</t>
  </si>
  <si>
    <t>Fundo Especial do Controle Externo do Tribunal de Contas FETCE PR</t>
  </si>
  <si>
    <t>Desenvolver atividades institucionais do Tribunal de Contas do Estado do Paraná (TCEPR). Apoiar o TCEPR em suas atividades institucionais, promovendo a modernização do controle externo e a capacitação dos servidores, jurisdicionados e a sociedade, privilegiando o controle social.</t>
  </si>
  <si>
    <t>Capacitação para jurisdicionados e sociedade civil sobre atividades de controle e fiscalização do TCE</t>
  </si>
  <si>
    <t>Cursos e treinamentos realizados nas modalidades presencial, presencial conectado, educação a distância, com conteúdos relacionados às atividades de controle das políticas públicas e de fiscalizações realizadas pelo Tribunal de Contas</t>
  </si>
  <si>
    <t>pessoa capacitada</t>
  </si>
  <si>
    <t>Quantidade de jurisdicionados e cidadãos efetivamente capacitados pela Escola de Gestão Pública.</t>
  </si>
  <si>
    <t>Escola de Gestão Pública - EGP</t>
  </si>
  <si>
    <t>Diretor da Escola de Gestão Pública</t>
  </si>
  <si>
    <t>Elaboração de projetos de educação ambiental para conservação da biodiversidade e restauração ecológica</t>
  </si>
  <si>
    <t>Paraná Mais Verde</t>
  </si>
  <si>
    <t>Capacitação para servidores do TCE para melhoria das atividades e desenvolvimento de habilidades</t>
  </si>
  <si>
    <t>Cursos e treinamentos realizados nas modalidades presencial, presencial conectado, educação a distância, com conteúdos relacionados às atividades desenvolvidas pelos servidores do Tribunal de Contas bem como ao desenvolvimento das habilidades comportamentais necessárias.</t>
  </si>
  <si>
    <t>Quantidade de servidores efetivamente capacitados pela Escola de Gestão Pública.</t>
  </si>
  <si>
    <t>Elaboração de projetos de educação ambiental, sustentabilidade e turismo consciente em Unidades de Conservação</t>
  </si>
  <si>
    <t>Parques Paraná</t>
  </si>
  <si>
    <t>Obras de revitalização dos Edifícios Sede e Anexo do TCEPR</t>
  </si>
  <si>
    <t>Obra de Reforma dos Edifícios Sede e Anexo</t>
  </si>
  <si>
    <t>Elaboração de projetos de educação ambiental para o Pró-Fauna</t>
  </si>
  <si>
    <t>Pró-Fauna</t>
  </si>
  <si>
    <t>Castro</t>
  </si>
  <si>
    <t>Tribunal de Justiça do Estado do Paraná</t>
  </si>
  <si>
    <t>Tribunal de Justiça</t>
  </si>
  <si>
    <t>Poder Judiciário Efetivo e Ágil na Garantia dos Direitos</t>
  </si>
  <si>
    <t>Gestão de Atividades do 2° grau</t>
  </si>
  <si>
    <t>Promover a Garantia dos Direitos Fundamentais; Fortalecer a Relação Institucional do Judiciário com a Sociedade; Promover a Agilidade e Produtividade na Prestação Jurisdicional; Promover o Enfrentamento à Corrupção, à Improbidade Administrativa e aos ilícitos Eleitorais; Promover a Prevenção de Litígios e Adoção de Soluções Consensuais para os Conflitos; Consolidar o Sistema de Precedentes Obrigatórios; Aperfeiçoar a Gestão da Justiça Criminal; Promover a Sustentabilidade; Aperfeiçoar a Gestão Administrativa e a Governança Judiciária; Aperfeiçoar a Gestão de Pessoas; Aperfeiçoar a Gestão Orçamentária e Financeira.</t>
  </si>
  <si>
    <t>Processos Baixados no 2° Grau</t>
  </si>
  <si>
    <t>Baixar Processos no 2° Grau. Consideram-se baixados os processos: a) remetidos para outros órgãos judiciais competentes, desde que vinculados a tribunais diferentes; b) remetidos para as instâncias superiores; c) arquivados definitivamente; d) em que houve decisões que transitaram em julgado e iniciou-se a liquidação, cumprimento ou execução.</t>
  </si>
  <si>
    <t>processo baixado</t>
  </si>
  <si>
    <t>O Número de Processos Baixados, Exceto Execução Fiscal (TBaix2°) é calculado levando-se em consideração as fórmulas e os glossários da Resolução CNJ n. 76/2009, bem como a parametrização do Justiça em Números.</t>
  </si>
  <si>
    <t>Datajud</t>
  </si>
  <si>
    <t>Diretor do Departamento de Planejamento</t>
  </si>
  <si>
    <t>Realização de atendimentos eletrônicos e digitais para habilitação de condutores de trânsito</t>
  </si>
  <si>
    <t>Gestão da Escola Judicial do Paraná EJUD</t>
  </si>
  <si>
    <t>PR - Ampliar a capacitação de Servidores e Magistrados, Desenvolver Competências e Talentos, e Fomentar Pesquisas e Publicações Técnicas nas Áreas Jurídicas.</t>
  </si>
  <si>
    <t>Capacitações de Servidores e Magistrados</t>
  </si>
  <si>
    <t>Quantidade</t>
  </si>
  <si>
    <t>EJUD-PR</t>
  </si>
  <si>
    <t>Diretor-Geral</t>
  </si>
  <si>
    <t>Projetos executados com Incentivos Ambientais Econômicos</t>
  </si>
  <si>
    <t>Lapa</t>
  </si>
  <si>
    <t>Gestão de Atividades do 1° grau</t>
  </si>
  <si>
    <t>Promover a Garantia dos Direitos Fundamentais; Fortalecer a Relação Institucional do Judiciário com a Sociedade; Promover a agilidade e Produtividade na Prestação Jurisdicional; Promover o Enfrentamento à Corrupção, à Improbidade Administrativa e aos ilícitos Eleitorais; Promover a Prevenção de Litígios e Adoção de Soluções Consensuais para os Conflitos; Consolidar o Sistema de Precedentes Obrigatórios; Aperfeiçoar a Gestão da Justiça Criminal; Promover a Sustentabilidade; Aperfeiçoar a Gestão Administrativa e a Governança Judiciária; Aperfeiçoar a Gestão de Pessoas; Aperfeiçoar a Gestão Orçamentária e Financeira.</t>
  </si>
  <si>
    <t>Ações da Justiça Itinerante realizadas</t>
  </si>
  <si>
    <t>Realização de Ações da Justiça Itinerante para Ampliar o Acesso à Justiça e a Prestação Jurisdicional (Justiça no Bairro e Operação Litoral). Os Recursos destinados às ações compreendem o pagamento de diárias de Servidores e Magistrados em projetos da Justiça Itinerante.</t>
  </si>
  <si>
    <t>Gabinete do 2º Vice Presidente</t>
  </si>
  <si>
    <t>2º Vice Presidente</t>
  </si>
  <si>
    <t>Estruturação de Unidades de Conservação</t>
  </si>
  <si>
    <t>Sustentabilidade Ambiental - Recuperação de Áreas Degradadas</t>
  </si>
  <si>
    <t>Acordos para a Prevenção de Litígios e Conflitos nos Processos de 1° Grau homologados</t>
  </si>
  <si>
    <t>acordo homologado</t>
  </si>
  <si>
    <t>O Número de Sentenças Homologatórias de Acordos (SentH1°+SentHJE) é calculado levando-se em consideração as fórmulas e os glossários da Resolução CNJ n. 76/2009, bem como a parametrização do Justiça em Números.</t>
  </si>
  <si>
    <t>Base Nacional de Dados do Poder Judiciário - Datajud</t>
  </si>
  <si>
    <t>Reestruturação dos Viveiros Florestais do Instituto Água e Terra pelo Programa Paraná Mais Verde</t>
  </si>
  <si>
    <t>Atividades Correicionais realizadas</t>
  </si>
  <si>
    <t>Realização da Correição-Geral Ordinária no Foro Judicial e Foro Extrajudicial do Estado. Os Recursos Destinados às Atividades Correicionais Compreendem o Pagamento de Diárias de Servidores e Magistrados, Tendo em Vista o Deslocamento Físico Necessário para a Realização da Atividade.</t>
  </si>
  <si>
    <t>atividade correicional realizada</t>
  </si>
  <si>
    <t>Corregedoria Geral</t>
  </si>
  <si>
    <t>Corregedor Geral</t>
  </si>
  <si>
    <t>Ampliação da diversidade de espécies produzidas nos Viveiros Florestais do Instituto Água e Terra pelo Programa Paraná Mais Verde</t>
  </si>
  <si>
    <t>Casos de Feminicídio e Violência Doméstica e Familiar contra as Mulheres julgados</t>
  </si>
  <si>
    <t>ODS 16 - Proporcionar o acesso à justiça para todos</t>
  </si>
  <si>
    <t>Projeto Pró Biodiversidade e Projeto Sigabio executado</t>
  </si>
  <si>
    <t>Sistema de Gestão Ambiental para Biodiversidade</t>
  </si>
  <si>
    <t>Doutor Camargo</t>
  </si>
  <si>
    <t>Processos Baixados no 1° Grau, exceto os de Execução Fiscal</t>
  </si>
  <si>
    <t>Elaboração de planos para proteção da fauna nativa do Estado</t>
  </si>
  <si>
    <t>Processos de Execução Fiscal Baixados no 1° Grau</t>
  </si>
  <si>
    <t>Regularização Fundiária em terras devolutas</t>
  </si>
  <si>
    <t>Londrina</t>
  </si>
  <si>
    <t>Fundo de Reequipamento do Poder Judiciário</t>
  </si>
  <si>
    <t>Construção, Reforma e Ampliação de Imóveis do 1º grau</t>
  </si>
  <si>
    <t>Construir e Manter Estruturas Físicas que Promovam o Acesso à Justiça, a Melhora no Atendimento ao Jurisdicionado, Adequada Acessibilidade, Sustentabilidade e Qualidade de Vida dos Servidores e Magistrados do 1º Grau de Jurisdição.</t>
  </si>
  <si>
    <t>Construção de E-Fórum, em Adrianópolis</t>
  </si>
  <si>
    <t>O E-Fórum é um espaço de acesso da população aos serviços da justiça em locais onde não existem comarcas. Esse espaço é construído em módulos, possibilitando a instalação, o deslocamento ou até uma expansão de maneira mais simples, e prevê computadores para que a população tenha acesso, de forma online, aos mesmos serviços oferecidos nos fóruns tradicionais. Incluída pela Lei Estadual nº 22.268, de 13 de dezembro de 2024.</t>
  </si>
  <si>
    <t>Adrianópolis</t>
  </si>
  <si>
    <t>Soma das medições previstas no Cronograma físico-financeiro</t>
  </si>
  <si>
    <t>Secretaria de Infraestrutura</t>
  </si>
  <si>
    <t>Diretor do Departamento de Engenharia</t>
  </si>
  <si>
    <t>Ações de conservação objetivando a criação ou implementação de geoparques realizadas</t>
  </si>
  <si>
    <t>Geoparques</t>
  </si>
  <si>
    <t>Construção de E-Fórum, em Altamira do Paraná</t>
  </si>
  <si>
    <t>Altamira do Paraná</t>
  </si>
  <si>
    <t>Municípios beneficiados com convênios para conservação de nascentes</t>
  </si>
  <si>
    <t>Marechal Cândido Rondon</t>
  </si>
  <si>
    <t>Construção de E-Fórum, em Alvorada do Sul</t>
  </si>
  <si>
    <t>Alvorada do Sul</t>
  </si>
  <si>
    <t>Projetos de recursos hídricos executados com Incentivos Ambientais Econômicos</t>
  </si>
  <si>
    <t>Construção de E-Fórum, em Amaporã</t>
  </si>
  <si>
    <t>Amaporã</t>
  </si>
  <si>
    <t>Municípios atendidos com a formalização de convênios para apoiar a gestão de resíduos sólidos</t>
  </si>
  <si>
    <t>Lixo 5.0</t>
  </si>
  <si>
    <t>Mauá da Serra</t>
  </si>
  <si>
    <t>Construção de E-Fórum, em Borrazópolis</t>
  </si>
  <si>
    <t>Borrazópolis</t>
  </si>
  <si>
    <t>Implementação de consórcios para a construção e operacionalização de aterros sanitários</t>
  </si>
  <si>
    <t>Construção de E-Fórum, em Brasilândia do Sul</t>
  </si>
  <si>
    <t>Brasilândia do Sul</t>
  </si>
  <si>
    <t>Poços artesianos perfurados</t>
  </si>
  <si>
    <t>Assis Chateaubriand</t>
  </si>
  <si>
    <t>Construção de E-Fórum, em Cambira</t>
  </si>
  <si>
    <t>Cambira</t>
  </si>
  <si>
    <t>Municípios atendidos com ações para controle à erosão urbana</t>
  </si>
  <si>
    <t>Combate à erosão urbana</t>
  </si>
  <si>
    <t>Construção de E-Fórum, em Contenda</t>
  </si>
  <si>
    <t>Contenda</t>
  </si>
  <si>
    <t>Revitalização da Orla de Matinhos</t>
  </si>
  <si>
    <t>Prevenção à erosão marinha</t>
  </si>
  <si>
    <t>Jaguariaíva</t>
  </si>
  <si>
    <t>Construção de E-Fórum, em Coronel Domingos Soares</t>
  </si>
  <si>
    <t>Coronel Domingos Soares</t>
  </si>
  <si>
    <t>Parque Urbano construído</t>
  </si>
  <si>
    <t>Construção de E-Fórum, em Diamante do Norte</t>
  </si>
  <si>
    <t>Diamante do Norte</t>
  </si>
  <si>
    <t>Atuação descentralizada da Defensoria Pública</t>
  </si>
  <si>
    <t>Campo Mourão</t>
  </si>
  <si>
    <t>Construção de E-Fórum, em Guairaçá</t>
  </si>
  <si>
    <t>Guairaçá</t>
  </si>
  <si>
    <t>Realização de atendimentos eletrônicos e digitais para infrações de trânsito</t>
  </si>
  <si>
    <t>Construção de E-Fórum, em Iguaraçu</t>
  </si>
  <si>
    <t>Iguaraçu</t>
  </si>
  <si>
    <t>Realização de atendimentos eletrônicos e digitais para registro e licenciamento de veículos</t>
  </si>
  <si>
    <t>Siqueira Campos</t>
  </si>
  <si>
    <t>Construção de E-Fórum, em Inácio Martins</t>
  </si>
  <si>
    <t>Inácio Martins</t>
  </si>
  <si>
    <t>Construção de E-Fórum, em Itapejara d'Oeste</t>
  </si>
  <si>
    <t>Itapejara d'Oeste</t>
  </si>
  <si>
    <t>Reserva</t>
  </si>
  <si>
    <t>Construção de E-Fórum, em Itaúna do Sul</t>
  </si>
  <si>
    <t>Itaúna do Sul</t>
  </si>
  <si>
    <t>Construção de E-Fórum, em Japurá</t>
  </si>
  <si>
    <t>Japurá</t>
  </si>
  <si>
    <t>Capacitação profissional dos servidores, estagiários e membros da Defensoria Pública</t>
  </si>
  <si>
    <t>Construção de E-Fórum, em Luiziana</t>
  </si>
  <si>
    <t>Luiziana</t>
  </si>
  <si>
    <t>Construção de sede própria da Defensoria Pública, em Francisco Beltrão</t>
  </si>
  <si>
    <t>Construção de E-Fórum, em Marilena</t>
  </si>
  <si>
    <t>Marilena</t>
  </si>
  <si>
    <t>São Mateus do Sul</t>
  </si>
  <si>
    <t>Construção de E-Fórum, em Nossa Senhora das Graças</t>
  </si>
  <si>
    <t>Nossa Senhora das Graças</t>
  </si>
  <si>
    <t>Apreciação e emissão de Parecer Prévio sobre as Contas do Governador do Estado e dos Prefeitos Municipais</t>
  </si>
  <si>
    <t>Construção de E-Fórum, em Pinhalão</t>
  </si>
  <si>
    <t>Pinhalão</t>
  </si>
  <si>
    <t>Mato Rico</t>
  </si>
  <si>
    <t>Construção de E-Fórum, em Porto Vitória</t>
  </si>
  <si>
    <t>Porto Vitória</t>
  </si>
  <si>
    <t>Construção de E-Fórum, em Quinta do Sol</t>
  </si>
  <si>
    <t>Quinta do Sol</t>
  </si>
  <si>
    <t>Treinamento para descentralização de procedimentos de outorgas com equipes regionais</t>
  </si>
  <si>
    <t>Foz do Iguaçu</t>
  </si>
  <si>
    <t>Construção de E-Fórum, em Rio Azul</t>
  </si>
  <si>
    <t>Rio Azul</t>
  </si>
  <si>
    <t>Imóveis rurais com Cadastro Ambiental Rural (CAR) analisados para proprietários e posseiros</t>
  </si>
  <si>
    <t>Construção de E-Fórum, em Rio Bonito do Iguaçu</t>
  </si>
  <si>
    <t>Rio Bonito do Iguaçu</t>
  </si>
  <si>
    <t>Realização de vistorias em barragens</t>
  </si>
  <si>
    <t>Construção de E-Fórum, em Rio Branco do Ivaí</t>
  </si>
  <si>
    <t>Rio Branco do Ivaí</t>
  </si>
  <si>
    <t>Operações de fiscalização ambiental realizadas</t>
  </si>
  <si>
    <t>Tirar o Paraná da lista dos três estados que mais desmatam Mata Atlântica no Brasil * PROPOSTA G1*</t>
  </si>
  <si>
    <t>Construção de E-Fórum, em Roncador</t>
  </si>
  <si>
    <t>Roncador</t>
  </si>
  <si>
    <t>Ações regulatórias e fiscalizatórias realizadas</t>
  </si>
  <si>
    <t>Construção de E-Fórum, em Rondon</t>
  </si>
  <si>
    <t>Rondon</t>
  </si>
  <si>
    <t>Centros de Apoio à Fauna Silvestre (CAFS), Centro de Triagem e Reabilitação de Animais Silvestres (CETAS e CRAS) implantado e em funcionamento</t>
  </si>
  <si>
    <t>Construção de E-Fórum, em São Pedro do Paraná</t>
  </si>
  <si>
    <t>São Pedro do Paraná</t>
  </si>
  <si>
    <t>Implantação de marcação individual de animais apreendidos</t>
  </si>
  <si>
    <t>Construção de E-Fórum, em Sertaneja</t>
  </si>
  <si>
    <t>Sertaneja</t>
  </si>
  <si>
    <t>Cadastro de Áreas de Soltura de Animais Silvestres (ASAS) e de Reabilitação de Animais Silvestres (ARAS) realizado</t>
  </si>
  <si>
    <t>Construção de E-Fórum, em Sulina</t>
  </si>
  <si>
    <t>Sulina</t>
  </si>
  <si>
    <t>Emissão de certificado para Descentralização de Licenciamento Ambiental</t>
  </si>
  <si>
    <t>Descentralização ambiental municipal</t>
  </si>
  <si>
    <t>Construção de E-Fórum, em Vitorino</t>
  </si>
  <si>
    <t>Vitorino</t>
  </si>
  <si>
    <t>Elaboração de Plano de Bacia Hidrográfica</t>
  </si>
  <si>
    <t>Construção de Fórum, em Ampére</t>
  </si>
  <si>
    <t>Adequar a Infraestrutura do Fórum com a construção de Projeto Padrão com 1.800 metros quadrados</t>
  </si>
  <si>
    <t>Ampére</t>
  </si>
  <si>
    <t>Soma das medições previstas no Cronograma físico-financeiro.</t>
  </si>
  <si>
    <t>Departamento de Engenharia e Arquitetura</t>
  </si>
  <si>
    <t>Implementar e acompanhar as ações definidas nos Planos de Bacias Hidrográficas</t>
  </si>
  <si>
    <t>Construção de Fórum, em Bocaiúva do Sul</t>
  </si>
  <si>
    <t>Adequar a Infraestrutura do Fórum com a construção de Projeto Padrão com 650 metros quadrados</t>
  </si>
  <si>
    <t>Bocaiúva do Sul</t>
  </si>
  <si>
    <t>Construção de Fórum, em Campo Mourão</t>
  </si>
  <si>
    <t>Adequar a Infraestrutura do Fórum com a construção de Projeto Padrão com 5.000 metros quadrados</t>
  </si>
  <si>
    <t>Implantação de infraestrutura tecnológica compatível com a necessidade de prestação de serviços digitais do governo estadual</t>
  </si>
  <si>
    <t>Construção de Fórum, em Carlópolis</t>
  </si>
  <si>
    <t>Carlópolis</t>
  </si>
  <si>
    <t>Construção de Fórum, em Centenário do Sul</t>
  </si>
  <si>
    <t>Centenário do Sul</t>
  </si>
  <si>
    <t>Construção de Fórum, em Cianorte</t>
  </si>
  <si>
    <t>Cianorte</t>
  </si>
  <si>
    <t>Construção de Fórum, em Clevelândia</t>
  </si>
  <si>
    <t>Clevelândia</t>
  </si>
  <si>
    <t>Construção de Fórum, em Colombo</t>
  </si>
  <si>
    <t>Colombo</t>
  </si>
  <si>
    <t>Estatização de Unidades Judiciais</t>
  </si>
  <si>
    <t>Construção de Fórum, em Colorado</t>
  </si>
  <si>
    <t>Adequar a Infraestrutura do Fórum com a construção de Projeto Padrão com 1.500 metros quadrados</t>
  </si>
  <si>
    <t>Colorado</t>
  </si>
  <si>
    <t>Construção de Fórum, em Corbélia</t>
  </si>
  <si>
    <t>Corbélia</t>
  </si>
  <si>
    <t>Construção de Fórum, em Curitiba</t>
  </si>
  <si>
    <t>Adequar a Infraestrutura do Fórum com a construção de Projeto Padrão com 650 metros quadrados no bairro Sítio Cercado Incluída pela Lei Estadual nº 22.268, de 13 de dezembro de 2024.</t>
  </si>
  <si>
    <t>Construção de Fórum, em Faxinal</t>
  </si>
  <si>
    <t>Faxinal</t>
  </si>
  <si>
    <t>Construção de Fórum, em Francisco Beltrão</t>
  </si>
  <si>
    <t>Adequar a Infraestrutura do Fórum com a construção de Projeto Padrão com 10.000 metros quadrados</t>
  </si>
  <si>
    <t>Construção de Fórum, em Iporã</t>
  </si>
  <si>
    <t>Iporã</t>
  </si>
  <si>
    <t>Construção de Fórum, em Iretama</t>
  </si>
  <si>
    <t>Iretama</t>
  </si>
  <si>
    <t>Construção de Fórum, em Jaguariaíva</t>
  </si>
  <si>
    <t>Adequar a Infraestrutura do Fórum com a construção de Projeto Padrão com 1.500 metros quadrados. Diminuição de meta alterada pela Lei Estadual nº 22.268, de 13 de dezembro de 2024.</t>
  </si>
  <si>
    <t>Ampliação da capacidade da Rodovia Estadual PR 092, trecho 2.1-A, ponte do Rio Barigui, Rodovia dos Minérios, entre Curitiba e Almirante Tamandaré</t>
  </si>
  <si>
    <t>Rodovia dos Minérios - Duplicar a Rodovia dos Minérios *PROPOSTA G1*</t>
  </si>
  <si>
    <t>Infraestrutura - Qualidade das Rodovias</t>
  </si>
  <si>
    <t>Construção de Fórum, em Jandaia do Sul</t>
  </si>
  <si>
    <t>Jandaia do Sul</t>
  </si>
  <si>
    <t>Construção de Fórum, em Joaquim Távora</t>
  </si>
  <si>
    <t>Joaquim Távora</t>
  </si>
  <si>
    <t>Construção de Fórum, em Loanda</t>
  </si>
  <si>
    <t>Loanda</t>
  </si>
  <si>
    <t>Capacitação para o desenvolvimento do turismo sustentável</t>
  </si>
  <si>
    <t>Turismo regional sustentável</t>
  </si>
  <si>
    <t>Sustentabilidade Social - Inserção Econômica</t>
  </si>
  <si>
    <t>Araucária</t>
  </si>
  <si>
    <t>Construção de Fórum, em Mandaguaçu</t>
  </si>
  <si>
    <t>Adequar a Infraestrutura do Fórum com a construção de Projeto padrão com 1.500 metros quadrados</t>
  </si>
  <si>
    <t>Mandaguaçu</t>
  </si>
  <si>
    <t>Municípios beneficiados com ações de promoção e fomento ao turismo</t>
  </si>
  <si>
    <t>Fomento ao turismo</t>
  </si>
  <si>
    <t>Campo Largo</t>
  </si>
  <si>
    <t>Construção de Fórum, em Mangueirinha</t>
  </si>
  <si>
    <t>Mangueirinha</t>
  </si>
  <si>
    <t>Municípios beneficiados com equipamentos e instalações turísticas</t>
  </si>
  <si>
    <t>Construção de Fórum, em Marialva</t>
  </si>
  <si>
    <t>Marialva</t>
  </si>
  <si>
    <t>Municípios beneficiados com recursos para obras de turismo</t>
  </si>
  <si>
    <t>Construção de Fórum, em Maringá</t>
  </si>
  <si>
    <t>Maringá</t>
  </si>
  <si>
    <t>Implantação de minicidades de trânsito por meio do programa Detranzinho</t>
  </si>
  <si>
    <t>Detranzinhos</t>
  </si>
  <si>
    <t>Fazenda Rio Grande</t>
  </si>
  <si>
    <t>Construção de Fórum, em Nova Aurora</t>
  </si>
  <si>
    <t>Nova Aurora</t>
  </si>
  <si>
    <t>Capacitação de gestores, técnicos e profissionais do esporte e da educação física pela Escola do Esporte</t>
  </si>
  <si>
    <t>Escola do Esporte</t>
  </si>
  <si>
    <t>Paranaguá</t>
  </si>
  <si>
    <t>Construção de Fórum, em Paranaguá</t>
  </si>
  <si>
    <t>Projetos Esportivos apoiados por programas do Estado</t>
  </si>
  <si>
    <t>Lei de Incentivo ao Esporte</t>
  </si>
  <si>
    <t>Pinhais</t>
  </si>
  <si>
    <t>Construção de Fórum, em Paranavaí</t>
  </si>
  <si>
    <t>Paranavaí</t>
  </si>
  <si>
    <t>Ciclorrotas</t>
  </si>
  <si>
    <t>Piraquara</t>
  </si>
  <si>
    <t>Peabiru</t>
  </si>
  <si>
    <t>Serviços de análise estrutural, lógico, elétrico e hidráulico do edifício sede do Departamento de Arquivo Público</t>
  </si>
  <si>
    <t>Construção de Fórum, em Piraí do Sul</t>
  </si>
  <si>
    <t>Adequar a Infraestrutura do Fórum com a construção de Projeto Padrão com 650 metros quadrados Incluída pela Lei Estadual nº 22.268, de 13 de dezembro de 2024.</t>
  </si>
  <si>
    <t>Piraí do Sul</t>
  </si>
  <si>
    <t>Documentos do acervo público estadual digitalizados e disponibilizados</t>
  </si>
  <si>
    <t>Guarapuava</t>
  </si>
  <si>
    <t>Construção de Fórum, em Piraquara</t>
  </si>
  <si>
    <t>Adequar a Infraestrutura do Fórum com a construção de Projeto Padrão com 5.000 metros quadrados Incluída pela Lei Estadual nº 22.268, de 13 de dezembro de 2024.</t>
  </si>
  <si>
    <t>Reforma de pátio do Departamento de Gestão do Transporte Oficial - DETO</t>
  </si>
  <si>
    <t>Construção de Fórum, em Ponta Grossa</t>
  </si>
  <si>
    <t>Ponta Grossa</t>
  </si>
  <si>
    <t>Construção de barracão aberto para o pátio do Departamento de Gestão do Transporte Oficial - DETO</t>
  </si>
  <si>
    <t>Medianeira</t>
  </si>
  <si>
    <t>Construção de Fórum, em Pontal do Paraná</t>
  </si>
  <si>
    <t>Pontal do Paraná</t>
  </si>
  <si>
    <t>Pessoas Colocadas no Mercado de Trabalho Formal por Intermediação das Agências do Trabalhador do Paraná</t>
  </si>
  <si>
    <t>Empregabilidade e geração de renda</t>
  </si>
  <si>
    <t>Sustentabilidade Social - Formalidade do Mercado de Trabalho</t>
  </si>
  <si>
    <t>Construção de Fórum, em Prudentópolis</t>
  </si>
  <si>
    <t>Prudentópolis</t>
  </si>
  <si>
    <t>Municípios beneficiados com recursos para sinalização viária vertical e horizontal</t>
  </si>
  <si>
    <t>Construção de Fórum, em Quedas do Iguaçu</t>
  </si>
  <si>
    <t>Quedas do Iguaçu</t>
  </si>
  <si>
    <t>Exposições para divulgação do acervo histórico do Paraná</t>
  </si>
  <si>
    <t>Construção de Fórum, em Ribeirão do Pinhal</t>
  </si>
  <si>
    <t>Ribeirão do Pinhal</t>
  </si>
  <si>
    <t>Alienação de bens móveis inservíveis - leilão de veículos</t>
  </si>
  <si>
    <t>Eficiência da Máquina Pública - Custo do Executivo/PIB</t>
  </si>
  <si>
    <t>Imbituva</t>
  </si>
  <si>
    <t>Construção de Fórum, em São Jerônimo da Serra</t>
  </si>
  <si>
    <t>São Jerônimo da Serra</t>
  </si>
  <si>
    <t>Veículos habilitados para leilão, leiloados em todo o estado</t>
  </si>
  <si>
    <t>Construção de Fórum, em São Mateus do Sul</t>
  </si>
  <si>
    <t>Implantação de retornos em desnível, no perímetro urbano de Sarandi</t>
  </si>
  <si>
    <t>Construção de Fórum, em Sengés</t>
  </si>
  <si>
    <t>Sengés</t>
  </si>
  <si>
    <t>Construção de Fórum, em Telêmaco Borba</t>
  </si>
  <si>
    <t>Adequar a Infraestrutura do Fórum com a construção de Projeto Padrão com 2.500 metros quadrados Incluída pela Lei Estadual nº 22.268, de 13 de dezembro de 2024.</t>
  </si>
  <si>
    <t>Telêmaco Borba</t>
  </si>
  <si>
    <t>Atletas participantes dos Jogos de Aventura e Natureza</t>
  </si>
  <si>
    <t>Turismo esportivo</t>
  </si>
  <si>
    <t>Construção de Fórum, em Terra Rica</t>
  </si>
  <si>
    <t>Terra Rica</t>
  </si>
  <si>
    <t>Atletas de paradesporto participantes dos jogos oficiais paranaenses</t>
  </si>
  <si>
    <t>Paradesporto</t>
  </si>
  <si>
    <t>Construção de Fórum, em União da Vitória</t>
  </si>
  <si>
    <t>União da Vitória</t>
  </si>
  <si>
    <t>Atletas participantes dos jogos oficiais eletrônicos</t>
  </si>
  <si>
    <t>E-sports</t>
  </si>
  <si>
    <t>Construção de Fórum, em Uraí</t>
  </si>
  <si>
    <t>Uraí</t>
  </si>
  <si>
    <t>Atletas participantes dos jogos oficiais paranaenses</t>
  </si>
  <si>
    <t>Potencializar os jogos oficiais do Paraná</t>
  </si>
  <si>
    <t>Construção de Fórum, em Wenceslau Braz</t>
  </si>
  <si>
    <t>Wenceslau Braz</t>
  </si>
  <si>
    <t>Bolsas concedidas para atletas e paratletas</t>
  </si>
  <si>
    <t>Geração Olímpica e Paralímpica</t>
  </si>
  <si>
    <t>Toledo</t>
  </si>
  <si>
    <t>Construção do Bloco Criminal, em Londrina</t>
  </si>
  <si>
    <t>Adequar a Infraestrutura do Fórum</t>
  </si>
  <si>
    <t>Participante Idoso do JIIDO</t>
  </si>
  <si>
    <t>Construção do Centro Judiciário de Curitiba - Fase 2</t>
  </si>
  <si>
    <t>Adequar a Infraestrutura dos Fóruns de Curitiba com a Construção da Segunda Fase do Centro Judiciário</t>
  </si>
  <si>
    <t>Participantes dos Jogos Regionalizados do Estado do Paraná</t>
  </si>
  <si>
    <t>Projetos esportivos regionais</t>
  </si>
  <si>
    <t>Construção do E-Fórum</t>
  </si>
  <si>
    <t>Veranistas atendidos no projeto Verão Maior</t>
  </si>
  <si>
    <t>Verão</t>
  </si>
  <si>
    <t>Elaboração de Projeto Arquitetônico, em Santo Antônio da Platina</t>
  </si>
  <si>
    <t>projeto elaborado</t>
  </si>
  <si>
    <t>Santo Antônio da Platina</t>
  </si>
  <si>
    <t>Sistemas de Tecnologia da Informação e Comunicação - TIC contratados para modernização da estrutura de tecnologia da informação e comunicação da secretaria</t>
  </si>
  <si>
    <t>Elaboração de Projeto Arquitetônico para adequação de Fórum, em Irati</t>
  </si>
  <si>
    <t>Irati</t>
  </si>
  <si>
    <t>Serviços de análise estrutural, de rede lógica, elétrica e hidráulica interna do Palácio das Araucárias realizados</t>
  </si>
  <si>
    <t>Projeto de Climatização da Sede da Mauá do TJPR, em Curitiba</t>
  </si>
  <si>
    <t>Renovação do Sistema de Ar Condicionado na Sede Mauá que encontra-se em final de vida útil e apresenta recorrentes falhas. Incluída pela Lei Estadual nº 22.268, de 13 de dezembro de 2024.</t>
  </si>
  <si>
    <t>infraestrutura implantada</t>
  </si>
  <si>
    <t>Reforma interna e de fachada do Palácio das Araucárias</t>
  </si>
  <si>
    <t>Cascavel</t>
  </si>
  <si>
    <t>Reforma do Centro Médico do Tribunal de Justiça, em Curitiba</t>
  </si>
  <si>
    <t>Capacitação de Líderes Locais Municipais sobre os Objetivos de Desenvolvimento Sustentável (ODS)</t>
  </si>
  <si>
    <t>Reforma do Telhado do Fórum, em Mamborê</t>
  </si>
  <si>
    <t>Adequar a infraestrutura do Fórum, com a reforma do telhado. Incluída pela Lei Estadual nº 22.268, de 13 de dezembro de 2024.</t>
  </si>
  <si>
    <t>Mamborê</t>
  </si>
  <si>
    <t>Alienação de Imóveis Públicos Desnecessários à Administração</t>
  </si>
  <si>
    <t>Reforma Geral do Fórum, em Tibagi</t>
  </si>
  <si>
    <t>Construção, Reforma e Ampliação de Imóveis do 2º grau</t>
  </si>
  <si>
    <t>Construir e Manter Estruturas Físicas que Promovam o Acesso à Justiça, a Melhora no Atendimento ao Jurisdicionado, Adequada Acessibilidade, Sustentabilidade e Qualidade de Vida dos Servidores e Magistrados do 2º Grau de Jurisdição.</t>
  </si>
  <si>
    <t>O projeto atende ao programa "Paraná Energia Sustentável", um compromisso do tribunal com os Objetivos de Desenvolvimento Sustentável (ODS) da Agenda 2030, para promoção da sustentabilidade.</t>
  </si>
  <si>
    <t>ODS 7 - Garantir o acesso a fontes de energia confiáveis, sustentáveis e modernas para todos</t>
  </si>
  <si>
    <t>Aguardando Definição do Presidente</t>
  </si>
  <si>
    <t>Construção da Usina Fotovoltaica do TJPR - Sede Mauá, em Curitiba</t>
  </si>
  <si>
    <t>Imóveis de propriedade do Estado do Paraná com situação documental regularizada</t>
  </si>
  <si>
    <t>Construção de Estacionamento Subsolo no Palácio da Justiça, em Curitiba</t>
  </si>
  <si>
    <t>Adequar a Infraestrutura da Sede do Palácio da Justiça, que carece de vagas de estacionamento, desde a migração da estrutura do 2° Grau que ocorreu em 2016. Incluída pela Lei Estadual nº 22.268, de 13 de dezembro de 2024.</t>
  </si>
  <si>
    <t>Plano de ação dos municípios para promoção dos Objetivos Locais Integrados de Desenvolvimento Sustentável, realizados com apoio estadual</t>
  </si>
  <si>
    <t>Construção do Memorial do Palácio da Justiça, em Curitiba</t>
  </si>
  <si>
    <t>Adequar a Infraestrutura do Edifício</t>
  </si>
  <si>
    <t>Comunicação para divulgação do Projeto Paraná Eficiente</t>
  </si>
  <si>
    <t>Projeto de Climatização do Prédio Anexo ao Palácio de Justiça, em Curitiba</t>
  </si>
  <si>
    <t>Renovação do Sistema de Ar Condicionado no Prédio Anexo que encontra-se em final de vida útil e apresenta recorrentes falhas. Incluída pela Lei Estadual nº 22.268, de 13 de dezembro de 2024.</t>
  </si>
  <si>
    <t>Metodologia de Gestão de Investimento Público (GIP)</t>
  </si>
  <si>
    <t>Reforma da cobertura do barracão da Flávio Dallegrave, em Curitiba</t>
  </si>
  <si>
    <t>Adequar a infraestrutura do Departamento de Patrimônio do Tribunal.</t>
  </si>
  <si>
    <t>Metodologias para o fortalecimento e eficiência institucional do Estado</t>
  </si>
  <si>
    <t>Modernização administrativa</t>
  </si>
  <si>
    <t>Justiça Gratuita 1º grau</t>
  </si>
  <si>
    <t>Promover o Acesso à Justiça e a Garantia dos Direitos Fundamentais no 1° de Jurisdição. Excluída pela Lei Estadual nº 22.268, de 13 de dezembro de 2024.</t>
  </si>
  <si>
    <t>Pagamento de Honorários de Auxiliários da Justiça (CAJU) no 1° Grau</t>
  </si>
  <si>
    <t>Pagamento de Honorários dos Auxiliares da Justiça (Peritos, tradutores/interpretes, etc.) Excluída/cancelada pela Lei Estadual nº 22.268, de 13 de dezembro de 2024.</t>
  </si>
  <si>
    <t>honorário pago</t>
  </si>
  <si>
    <t>Sistemas desenvolvidos para o fortalecimento e eficiência institucional do Estado</t>
  </si>
  <si>
    <t>Justiça Gratuita 2º grau</t>
  </si>
  <si>
    <t>Promover o Acesso à Justiça e a Garantia dos Direitos Fundamentais no 2 Grau de Jurisdição. Excluída pela Lei Estadual nº 22.268, de 13 de dezembro de 2024.</t>
  </si>
  <si>
    <t>Pagamento de Honorários de Auxiliários da Justiça (CAJU) no 2° Grau</t>
  </si>
  <si>
    <t>Plataforma de Gestão Territorial do Programa Paraná Produtivo implantada</t>
  </si>
  <si>
    <t>Paraná Produtivo</t>
  </si>
  <si>
    <t>Gestão da Infraestrutura e Governança de TI 1° grau</t>
  </si>
  <si>
    <t>Fortalecer a Estratégia de TIC e de Proteção de Dados. Prover Infraestrutura de TIC Apropriada às Atividades Judiciais e Administrativas. Aprimorar a gestão orçamentária e financeira de TIC. Aprimorar as contratações de TIC. Promover a Adoção de Padrões Tecnológicos, Aprimorar e Fortalecer a Integração e a Interoperabilidade de Sistemas de Informação. Aprimorar a Segurança da Informação de TIC.</t>
  </si>
  <si>
    <t>Soluções implantadas no 1° Grau para execução da Estratégia Nacional de Segurança da Informação e Cibernética do Poder Judiciário (ENSEC-PJ)</t>
  </si>
  <si>
    <t>Aperfeiçoar a segurança cibernética do Poder Judiciário, aumentando a resiliência às ameaças cibernéticas e permitindo a manutenção e a continuidade dos serviços prestados (Resolução CNJ n° 396/2021). Incluída pela Lei Estadual nº 22.268, de 13 de dezembro de 2024.</t>
  </si>
  <si>
    <t>medições previstas no Cronograma físico-financeiro</t>
  </si>
  <si>
    <t>Secretaria de Tecnologia da Informação</t>
  </si>
  <si>
    <t>Estruturação das Governanças Regionais do Programa Paraná Produtivo</t>
  </si>
  <si>
    <t>Gestão da Infraestrutura e Governança de TI 2° grau</t>
  </si>
  <si>
    <t>Soluções implantadas no 2° Grau para execução da Estratégia Nacional de Segurança da Informação e Cibernética do Poder Judiciário (ENSEC-PJ)</t>
  </si>
  <si>
    <t>Reforma da fachada do Palácio das Araucárias</t>
  </si>
  <si>
    <t>Fundo da Justiça do Poder Judiciário do Estado do Paraná</t>
  </si>
  <si>
    <t>Estatização, Expansão e Aperfeiçoamento da Prestação Jurisdicional FUNJUS</t>
  </si>
  <si>
    <t>Estatizar, Expandir e Aperfeiçoar a Prestação Jurisdicional do 1º Grau de Jurisdição.</t>
  </si>
  <si>
    <t>Trata-se da estatização das serventias judiciais e unidades judiciárias privatizadas, cujos titulares assumiram após a promulgação da Constituição de 1988, em cumprimento à Constituição. Entende-se que a estatização pode auxiliar na prestação do serviço e na transparência na arrecadação.</t>
  </si>
  <si>
    <t>unidade estatizada</t>
  </si>
  <si>
    <t>Atendimento a crianças e adolescentes em situação de violência</t>
  </si>
  <si>
    <t>Defensoria Pública do Estado do Paraná</t>
  </si>
  <si>
    <t>Defensoria Pública</t>
  </si>
  <si>
    <t>Inclusão Social, Direitos Humanos e Cidadania</t>
  </si>
  <si>
    <t>Ampliação e Promoção do Acesso à Justiça</t>
  </si>
  <si>
    <t>Atuação da Defensoria Pública</t>
  </si>
  <si>
    <t>Promover a ampliação da atuação nas comarcas em que estão sediadas as unidades da Defensoria Pública do Estado do Paraná. A atuação consiste na orientação jurídica, na promoção dos direitos humanos e na defesa, em todos os graus, judicial e extrajudicial, dos direitos individuais e coletivos, de forma integral e gratuita, aos necessitados, na forma do inciso LXXIV do art. 5º da Constituição Federal.</t>
  </si>
  <si>
    <t>Atuações realizadas pelos Defensores Públicos que promovem o acesso à justiça, sendo considerados atendimentos, petições, ofícios, audiências, visitas, inspeções, e outros procedimentos jurídicos e outros, independentemente da presença física do assistido no ato.</t>
  </si>
  <si>
    <t>atuação realizada</t>
  </si>
  <si>
    <t>Conforme Deliberação CSDP nº 009/2018, quanto ao dever do Defensor Público presentar à Corregedoria-Geral da Defensoria Pública do Estado relatório estatístico de suas atividades. Considera-se o número total de atuações, por período.</t>
  </si>
  <si>
    <t>Sistema Produtividade da Corregedoria da DPE - Relatório consolidado de atuações realizadas.</t>
  </si>
  <si>
    <t>Profissional designado à função de Gestão do Orçamento, nos termos do anexo II da Lei 21.358/23.</t>
  </si>
  <si>
    <t>Atendimento a mulheres em situação de violência doméstica</t>
  </si>
  <si>
    <t>Fundo da Defensoria Pública do Estado do Paraná</t>
  </si>
  <si>
    <t>Fundo da Defensoria Pública do Estado do Paraná FUNDEP</t>
  </si>
  <si>
    <t>Promover a atuação da Defensoria Pública em todas as Regiões Intermediárias do Estado do Paraná. A atuação institucional regionalizada considera a manutenção, estruturação e modernização das unidades de atendimento, a qualificação de pessoal, a implantação de sistemas e o aprimoramento das atividades.</t>
  </si>
  <si>
    <t>Aquisição de Imóvel para a Sede Administrativa Central da Defensoria Pública</t>
  </si>
  <si>
    <t>imóvel adquirido</t>
  </si>
  <si>
    <t>Autorização legislativa para aquisição de imóvel a integrar o patrimônio estadual afetado à Defensoria Pública do Estado do Paraná.</t>
  </si>
  <si>
    <t>Lei. Registro patrimonial do bem adquirido.</t>
  </si>
  <si>
    <t>Diretoria de Orçamento e Finanças</t>
  </si>
  <si>
    <t>Capacitação gerencial sobre gestão de negócios com foco na cultura de inovação e empreendedorismo</t>
  </si>
  <si>
    <t>Capacitação empreendedora</t>
  </si>
  <si>
    <t>Apucarana</t>
  </si>
  <si>
    <t>Aquisição de Sede de Atendimento da Defensoria Pública</t>
  </si>
  <si>
    <t>Startups apoiadas para estabelecer operações no exterior</t>
  </si>
  <si>
    <t>InovaHub Paraná</t>
  </si>
  <si>
    <t>Inovação - Empreendimentos Inovadores</t>
  </si>
  <si>
    <t>SIAF/SIAFIC - Consulta/Estorno Em Liquidação - Acesso a Recebimentos de Compras. Seleção: Liquidaçã</t>
  </si>
  <si>
    <t>Política de Ciência e Tecnologia</t>
  </si>
  <si>
    <t>Conversão em metros quadrados do percentual de execução do valor empenhado para a obra, sendo a liquidação da despesa, atestada pela fiscalização do contrato, a aferição da realização do objeto.</t>
  </si>
  <si>
    <t>Projeto de pesquisa de ciência e tecnologia desenvolvidos no âmbito das universidades para propiciar a evolução das ciências.</t>
  </si>
  <si>
    <t>Inovação - Pesquisa Científica</t>
  </si>
  <si>
    <t>Reforma do Edifício Sede Administrativa Central da Defensoria Pública</t>
  </si>
  <si>
    <t>Conversão em metros quadrados do percentual de execução do valor empenhado para a reforma, sendo a liquidação da despesa, atestada pela fiscalização do contrato, a aferição da realização do objeto. Licitação/Contratação. SIAFIC - Empenho/Liquidação da Despesa</t>
  </si>
  <si>
    <t>Registros administrativos de acompanhamento do projeto de reforma</t>
  </si>
  <si>
    <t>Anel de conectividades com fibra ótica para pesquisa e inovação regional</t>
  </si>
  <si>
    <t>Criar o Anel de Conectividade para Pesquisa e Inovação Regional *PROPOSTA G1*</t>
  </si>
  <si>
    <t>Ministério Público do Estado do Paraná</t>
  </si>
  <si>
    <t>Ministério Público</t>
  </si>
  <si>
    <t>Ministério Público Resolutivo</t>
  </si>
  <si>
    <t>Gestão dos Serviços do Ministério Público</t>
  </si>
  <si>
    <t>Manter, aperfeiçoar e ampliar a gestão institucional do Ministério Público para assegurar o atendimento de suas funções legais e constitucionais e a crescente demanda pela sua atuação junto à sociedade. Implementar estratégias de planejamento que subsidiem as decisões ministeriais e promovam a articulação entre a intervenção finalística, os processos de trabalho e a tecnologia da informação. Prover recursos necessários ao aprimoramento, gestão e manutenção no campo administrativo, financeiro, de planejamento, de capital humano, de comunicação e de infraestrutura física e tecnológica.</t>
  </si>
  <si>
    <t>Ações educacionais em diferentes modalidades e formatos pedagógicos realizadas</t>
  </si>
  <si>
    <t>Quantitativo de ações educacionais oferecidas pela Escola Superior do MPPR.</t>
  </si>
  <si>
    <t>Escola Superior do MPPR</t>
  </si>
  <si>
    <t>Atuação Ministerial Finalística Realizada</t>
  </si>
  <si>
    <t>Atos do Ministério Público do Paraná praticados em processos judiciais e procedimentos extrajudiciais de notícia de fato, procedimento preparatório, inquérito civil, procedimento administrativo, procedimento investigatório criminal e inquéritos policiais, seguindo metodologia de contagem por classes, assuntos e movimentos específicos a partir dos registros efetuados nos sistemas Projudi, SEEU, ePROMP e PRO-MP ao tempo de sua extração automatizada.</t>
  </si>
  <si>
    <t>Totalidade dos atos praticados pelas unidades de execução em 1º e 2º graus.</t>
  </si>
  <si>
    <t>Sistemas de Registros do MPPR nos sistemas Projudi, SEEU, ePROMP e PRO-MP</t>
  </si>
  <si>
    <t>Subplan</t>
  </si>
  <si>
    <t>Ampliação da capacidade e segurança da Rodovia PR-323, trecho entre Doutor Camargo e Iporã</t>
  </si>
  <si>
    <t>Construção de edifício público para atendimento das funções legais e constitucionais do MP</t>
  </si>
  <si>
    <t>Contabilização do metro quadrado ocorre a partir da primeira medição da execução da obra, ou seja, a partir da construção efetiva propriamente dita.</t>
  </si>
  <si>
    <t>Implantação de interseção em desnível da BR-369, Avenida Jockey Clube, em Londrina</t>
  </si>
  <si>
    <t>Capacitações elaboradas pela Escola Superior em conjunto com as áreas de intervenção, disponibilizadas em diversas modalidades e formatos pedagógicos, que envolvem cursos de formação para integrantes no início da carreira e de aperfeiçoamento aos demais membros e servidores.</t>
  </si>
  <si>
    <t>servidor capacitado</t>
  </si>
  <si>
    <t>Quantitativo de certificações emitidas após ações de capacitações desenvolvidas pela Escola Superior do MPPR.</t>
  </si>
  <si>
    <t>Sistema de Gestão de Materiais e Serviços - GMS modernizado</t>
  </si>
  <si>
    <t>População atendida inicialmente pelo Ministério Público do Paraná</t>
  </si>
  <si>
    <t>Pessoas que procuram o MPPR para esclarecimento acerca de direitos, para acesso ao sistema de justiça e à serviços públicos, para informações sobre processos administrativos e judiciais.</t>
  </si>
  <si>
    <t>pessoa atendida</t>
  </si>
  <si>
    <t>Atendimentos iniciais registrados nos sistemas quando a solicitação for pertinente às atribuições do Ministério Público.</t>
  </si>
  <si>
    <t>Sistema de Registro de atendimento (ePROMP), dados extraídos pela Subplan/ DPG</t>
  </si>
  <si>
    <t>Contorno Oeste na rodovia PR-467/BR-163, em Oeste Marechal Cândido Rondon</t>
  </si>
  <si>
    <t>Fundo Especial do Ministério Público do Estado do Paraná</t>
  </si>
  <si>
    <t>Gestão do Fundo Especial do Ministério Público do Estado do Paraná FUEMP PR</t>
  </si>
  <si>
    <t>Suprir o Ministério Público com os recursos orçamentários e financeiros necessários à modernização e dinamização da estrutura administrativa, gerencial, física e tecnológica, por meio de aquisição de bens e serviços especificados nos programas e projetos institucionais. Proporcionar infraestrutura física e recursos materiais adequados, qualificação de membros e servidores, recursos de tecnologia da informação e de produção e comunicação de dados, visando assegurar a efetividade da atuação institucional na defesa da ordem jurídica, do regime democrático e dos interesses sociais e individuais indisponíveis.</t>
  </si>
  <si>
    <t>Duplicação e Ampliação capacidade e segurança da rodovia PR-445, no trecho de Mauá da Serra</t>
  </si>
  <si>
    <t>Casa Civil</t>
  </si>
  <si>
    <t>Gabinete do Secretário</t>
  </si>
  <si>
    <t>Gestão Interinstitucional e Comunicação Governamental</t>
  </si>
  <si>
    <t>Grupo de Trabalho OCDE</t>
  </si>
  <si>
    <t>Oferecer as condições pactuadas com a Organização para a Cooperação e Desenvolvimento Econômico (OCDE), no âmbito do Programa Abordagem Territorial dos ODS, para que a Superintendência Geral de Desenvolvimento Econômico e Social (SGDES) e suas parcerias articuladas deem continuidade à participação do Estado do Paraná no processo de internalização e acompanhamento subnacional da Agenda 2030, a fim de continuar e aprimorar a implementação e o monitoramento de políticas públicas voltadas para o desenvolvimento sustentável do Estado. Nesta nova fase, como parte do programa, inclui-se um novo desdobramento do projeto com enfoque nas questões ambientais, sociais e de governança (ESG) e como aplicar esses princípios.</t>
  </si>
  <si>
    <t>Trata-se de cursos, oferecidos em parceria com Instituto das Nações Unidas para Formação e Pesquisa (UNITAR) e/ou instituições parceiras locais, para capacitar e certificar Líderes Locais Municipais sobre desenvolvimento sustentável, à luz da Agenda 2030 e seus ODS. Neste sentido, trabalhará com diferentes vertentes, como, por exemplo: capacitação em prospecção de editais e elaboração de projetos para a obtenção de recursos internacionais a fundo perdido.</t>
  </si>
  <si>
    <t>ODS 3 - Garantir o acesso à saúde de qualidade</t>
  </si>
  <si>
    <t>Número de certificados emitidos de quem participou dos cursos</t>
  </si>
  <si>
    <t>Núcleo de projetos internacionais</t>
  </si>
  <si>
    <t>Coordenador do núcleo de projetos internacionais</t>
  </si>
  <si>
    <t>Pavimentação da rodovia PR-239, no trecho do entroncamento da PR-317, em Bragantina</t>
  </si>
  <si>
    <t>município beneficiado</t>
  </si>
  <si>
    <t>ODS 17 - Reforçar os meios de implementação e revitalizar a parceria global para o desenvolvimento sustentável</t>
  </si>
  <si>
    <t>Realização de eventos de divulgação do cadastro Estadual de Empreendimentos de Economia Solidária</t>
  </si>
  <si>
    <t>Os planos de ação para promoção dos Objetivos Locais Integrados de Desenvolvimento Sustentável, alinhados aos ODS, serão feitos em parceria com a Associação dos Municípios do Paraná, por meio do Programa Polis (Promoção dos Objetivos Locais Integrados de Desenvolvimento Sustentável). Cada município atendido passará por um processo que abrange três fases. A fase de diagnóstico, que compreende uma análise da situação do município. A fase de priorização, que compreenderá na escolha das ações prioritárias para o desenvolvimento sustentável local. Por fim, a fase de implementação, que compreende as tarefas de elaboração do plano de ação e a estruturação da execução/operacionalização do plano. Todas essas fases serão realizadas por intermédio de Oficinas e reuniões técnicas.</t>
  </si>
  <si>
    <t>plano elaborado</t>
  </si>
  <si>
    <t>Número de municípios com plano de ação elaborado. Significa o final do processo, plano feito na 3 fase.</t>
  </si>
  <si>
    <t>Coordenação de municipalização</t>
  </si>
  <si>
    <t>Elaboração do Plano de Contratações Anual do Estado (PCA-E)</t>
  </si>
  <si>
    <t>Inova Paraná - Paraná Eficiente</t>
  </si>
  <si>
    <t>Digitalização de serviços públicos</t>
  </si>
  <si>
    <t>serviço digitalizado</t>
  </si>
  <si>
    <t>Serviço online digitalizado concluído com sucesso para os cidadãos. Consite na mesma entrega da ação 7161 - Inova Paraná, pois a superintendência foi transformada em secretaria de Inovação.</t>
  </si>
  <si>
    <t>Coordenação de desburocratização de serviços da SEI</t>
  </si>
  <si>
    <t>Thiago - SEI</t>
  </si>
  <si>
    <t>Feiras descentralizadas realizadas para incentivar a rede paranaense de economia solidária</t>
  </si>
  <si>
    <t>Apoio às Ações da Superintendência Geral de Diálogo e Interação Social</t>
  </si>
  <si>
    <t>Capacitação em Habitação de Interesse Social na modalidade de Autogestão</t>
  </si>
  <si>
    <t>Refere-se aos cursos realizados em parceria com a Escola de Gestão, voltado a entidades da sociedade civil e gestores públicos municipais interessados em aderir a programas governamentais voltados habitação de interesse social e a construção de moradias populares em autogestão.</t>
  </si>
  <si>
    <t>Plataforma da Escola de Gestão e Certificados de Seminários/Cursos</t>
  </si>
  <si>
    <t>Coordenadora da pasta de Moradia em Autogestão</t>
  </si>
  <si>
    <t>Capacitação sobre a Política Estadual de Economia Solidária</t>
  </si>
  <si>
    <t>Trata-se de cursos voltados para o aprimoramento e qualificação de gestores municipais, estaduais e comunidade em geral no tema da economia solidária. Terá foco específico sobre a Política Estadual de Economia Solidária, como implementá-la nos municípios e como ter acesso aos programas nela incluídos.</t>
  </si>
  <si>
    <t>Número de certificados emitidos</t>
  </si>
  <si>
    <t>Coordenador da pasta Economia Solidária na SUDIS.</t>
  </si>
  <si>
    <t>Realização de ações do programa CGE Itinerante</t>
  </si>
  <si>
    <t>Entidades de Sociedade civil com habilitação aprovada para participar do programa Minha Casa, Minha Vida - Entidades</t>
  </si>
  <si>
    <t>Refere-se ao assessoramento estadual direto aos representantes de entidades da sociedade civil interessadas em aderir a programas governamentais voltados à construção de moradias populares no sistema de auto-gestão, com foco no Programa Minha Casa, Minha Vida - Entidades. O propósito é que as entidades consigam habilitação para participar do programa nacional.</t>
  </si>
  <si>
    <t>entidade habilitada</t>
  </si>
  <si>
    <t>Número de entidades da sociedade civil habilitadas a participar programas governamentais voltados à construção de moradias populares no sistema de auto-gestão.</t>
  </si>
  <si>
    <t>Superintendência Geral de Diálogo e Interação Social - Pasta Moradia em Autogestão</t>
  </si>
  <si>
    <t>Plano de Integridade dos órgãos e entidades do poder executivo estadual elaborados e entregues</t>
  </si>
  <si>
    <t>Eficiência da Máquina Pública - Qualidade da Informação Contábil e Fiscal</t>
  </si>
  <si>
    <t>Refere-se à promoção de eventos como feiras descentralizadas para aproximar produtos, produtores e consumidores e incentivar a Rede Econômica Solidária. Pensado para ser um projeto de alcance estadual, de realização periódica e rotativa entre os grandes centros urbanos das regiões intermediárias do Estado. Busca a participação direta das comunidades locais e impulsionar os setores econômicos em que atuam os microempreendimentos que trabalham na modalidade de Economia Solidária.</t>
  </si>
  <si>
    <t>serviço realizado</t>
  </si>
  <si>
    <t>Feiras concluídas por ano.</t>
  </si>
  <si>
    <t>Superintendência Geral de Diálogo e Interação Social</t>
  </si>
  <si>
    <t>Mapa interativo de Conflitos Fundiários implantado</t>
  </si>
  <si>
    <t>Refere-se à criação de uma ferramenta para o monitoramento dos conflitos fundiários, rurais e urbanos, no Estado do Paraná. Tem como objetivo unificar as informações sobre conflitos fundiários, viabilizando a consulta de dados importantes pelas partes interessadas. Inclui uma dimensão de consulta pública para a população em geral, outra de acesso restrito para servidores que atuam no processo. O mapa auxilia na tomada de decisão das autoridades do Poder Executivo e Judiciário.</t>
  </si>
  <si>
    <t>etapa concluída</t>
  </si>
  <si>
    <t>Superintendência Geral de Diálogo e Interação Social - Paz no Campo e nas Cidades</t>
  </si>
  <si>
    <t>Coordenadora da pasta Paz no Campo e nas Cidades</t>
  </si>
  <si>
    <t>Realização de ações para garantia dos direitos da mulher</t>
  </si>
  <si>
    <t>Município atendido com apoio, acompanhamento e mediação de conflitos fundiários</t>
  </si>
  <si>
    <t>Tratam-se de visitas técnicas realizadas pela equipe da SUDIS em áreas de conflito fundiário, sejam elas urbanas ou rurais. Incluem o deslocamento de servidores aos locais afetados, sendo feita a articulação com membros do judiciário para verificar as condições de vida dessa população e tentar oferecer uma mediação para o conflito. Essas visitas incluem tanto o acompanhamento das atividades promovidas pela Comissão de Soluções Fundiárias do TJ-PR quanto uma agenda própria de inspeções em áreas de conflito, mantendo contato direto com movimentos sociais que atuam nos locais.</t>
  </si>
  <si>
    <t>município atendido</t>
  </si>
  <si>
    <t>Número de municípios com conflitos fundiários mediados pela Superintendência Geral de Diálogo e Interação Social</t>
  </si>
  <si>
    <t>Municípios aderentes ao programa Controla Paraná</t>
  </si>
  <si>
    <t>Eventos regionais voltados para a apresentação e incentivo ao cadastramento dos empreendimentos e entidades de empreendimento econômico solidário, por meio de utilização da plataforma nacional de economia solidária (CADSOL). O cadastro será realizado pela Secretaria de Estado do Trabalho, Qualificação e Renda e a SUDIS colabora na disseminação da importância e incentivo a adesão ao cadastro.</t>
  </si>
  <si>
    <t>evento realizado</t>
  </si>
  <si>
    <t>ODS 8 - Promover o crescimento econômico inclusivo e sustentável</t>
  </si>
  <si>
    <t>Número de eventos de apresentação do CADSOL realizados, com previsão de ao menos um ao ano para cada região intermediária.</t>
  </si>
  <si>
    <t>Realização de auditorias pela Controladoria Geral do Estado</t>
  </si>
  <si>
    <t>Superintendência-Geral de Governança de Serviços e Dados</t>
  </si>
  <si>
    <t>Gestão de Projetos da Superintendência Geral de Governança de Serviços e Dados</t>
  </si>
  <si>
    <t>Atendimentos realizados nas Centrais de Atendimento ao Cidadão</t>
  </si>
  <si>
    <t>Referem-se aos atendimentos de serviços públicos efetivamente realizados pelas Centrais de Atendimento ao Cidadão em funcionamento. Incluída pela Lei estadual nº 22.105, 23 de agosto de 2024.</t>
  </si>
  <si>
    <t>atendimento realizado</t>
  </si>
  <si>
    <t>Novos canais de atendimento ao cidadão</t>
  </si>
  <si>
    <t>soma do número de atendimentos registrados em cada Central de atendimento</t>
  </si>
  <si>
    <t>Sistema da Central de Atendimento</t>
  </si>
  <si>
    <t>Superintendência Geral de Governança de Serviços e Dados</t>
  </si>
  <si>
    <t>Centrais de Atendimento ao Cidadão implantadas nos municípios</t>
  </si>
  <si>
    <t>As Centrais de Atendimento de serviços públicos prestados à comunidade são locais que concentram, no mesmo espaço físico, representações de diversos órgãos e entidades, públicas e privadas, concessionários e permissionários, de todas as esferas governamentais em efetivo funcionamento para democratizar e a facilitar o acesso aos cidadãos aos serviços públicos. Incluída pela Lei estadual nº 22.105, 23 de agosto de 2024.</t>
  </si>
  <si>
    <t>unidade implantada</t>
  </si>
  <si>
    <t>identificação de quando a centrai de atendimento iniciou o atendimento</t>
  </si>
  <si>
    <t>Ampliação da capacidade e segurança da rodovia PR-092, no trecho de acesso a Jaguariaíva</t>
  </si>
  <si>
    <t>Laranjeiras do Sul</t>
  </si>
  <si>
    <t>Departamento de Trânsito do Paraná</t>
  </si>
  <si>
    <t>Detran PR - Novos caminhos para Inovação</t>
  </si>
  <si>
    <t>Ações do DETRAN</t>
  </si>
  <si>
    <t>Disseminar orientações de segurança pública no trânsito. Fomentar cidadania no trânsito, por meio de educação e fiscalização. Ampliar as modalidades de leilão, visando diminuir o acúmulo de veículos nos pátios, possibilitando que a Autarquia viabilize a celeridade no processo. Promover a inclusão social e a cidadania nos municípios do estado do Paraná.</t>
  </si>
  <si>
    <t>Carteira Nacional de Habilitação Social emitida</t>
  </si>
  <si>
    <t>Trata-se de ofertar a Carteira Nacional de Trânsito de forma gratuita para cidadãos que se enquadrem nos requisitos legais. O oferecimento da CNH SOCIAL no Estado do Paraná vem ao encontro das políticas sociais adotadas pelas áreas afins do Poder Executivo beneficia pessoas em situação de vulnerabilidade social, inclusive, habilitando-as para o mercado de trabalho.</t>
  </si>
  <si>
    <t>CNH emitida</t>
  </si>
  <si>
    <t>CNH Social</t>
  </si>
  <si>
    <t>Número de processos de CNH social concluídos no exercício.</t>
  </si>
  <si>
    <t>Coordenadoria de Habilitação</t>
  </si>
  <si>
    <t>Sr. Larson Orlando</t>
  </si>
  <si>
    <t>Órgãos da Administração Direta com mapeamento de processos multissetoriais realizados</t>
  </si>
  <si>
    <t>Jacarezinho</t>
  </si>
  <si>
    <t>Realização de ações referentes à educação no trânsito</t>
  </si>
  <si>
    <t>Articular, viabilizar, planejar, implementar, desenvolver, assessorar, coordenar e executar campanhas e ações educativas, para coibir comportamento de risco dos seres humanos no trânsito, promover a segurança viária, a cidadania, a saúde, a mobilidade inclusiva e sustentável, etc. As ações educativas e campanhas com objetivo de conscientizar condutores e pedestres para o comportamento adequado no trânsito podem ser pontuais ou continuadas.</t>
  </si>
  <si>
    <t>Soma do número de ações, atividades e campanhas educacionais de trânsito realizadas no exercício.</t>
  </si>
  <si>
    <t>Relatórios de ações esducativas para o trânsito gerados pela escola pública de trânsito.</t>
  </si>
  <si>
    <t>Sr. Michael Chrystian Bogo.</t>
  </si>
  <si>
    <t>Implementação de Módulo de Gestão de Contratos</t>
  </si>
  <si>
    <t>Venda de veículos automotores de diversos tipos, recolhidos em todo o Estado do Paraná, não retirados por seus proprietários dentro dos prazos e na forma da legislação pertinente</t>
  </si>
  <si>
    <t>veículo leiloado</t>
  </si>
  <si>
    <t>Soma dos veículos leiloados no exercício.</t>
  </si>
  <si>
    <t>Relatórios gerados pela Comissão de leilão.</t>
  </si>
  <si>
    <t>Sr. Luciano Humberto Prestes</t>
  </si>
  <si>
    <t>Duplicação, restauração e implantação de marginais da PR-317, em Campo Mourão</t>
  </si>
  <si>
    <t>DETRAN Inteligente</t>
  </si>
  <si>
    <t>Relatórios enviados pela Escola Pública de trânsito com dados sobre a conclusão da construção de um Detranzinho na região intermediária.</t>
  </si>
  <si>
    <t>Escola Pública de Trânsito</t>
  </si>
  <si>
    <t>Michael Chrystian Bogo</t>
  </si>
  <si>
    <t>Os recursos serão aplicados para a implementação ou adequação da sinalização vertical e horizontal, como aquisição de placas, pintura das vias, implantação de sinalizações, entre outros, obedecendo o Plano Diretor e a legislação vigente de cada município.</t>
  </si>
  <si>
    <t>Relatórios enviados para Coordenadoria de Engenharia referente a conclusão de sinalização viária urbana nos municípios do estado.</t>
  </si>
  <si>
    <t>Coordenadoria de Engenharia</t>
  </si>
  <si>
    <t>Sr. Carlos Alberto Fonseca Gubert</t>
  </si>
  <si>
    <t>Ampliação da Capacidade da Rodovia PR-092, no trecho urbano de Siqueira Campos</t>
  </si>
  <si>
    <t>O Sistema de Gestão de Atendimento (SIGA) canaliza a disponibilização de serviços ofertados pelos mais diferentes canais de comunicação (presencial, proativo, app, site, personalizado, entre outros), fornecendo qualidade no atendimento assistido ou automático para os usuários dos serviços do Detran/PR. O departamento busca atingir a maturidade de "papel zero", adotando medidas voltadas ao registro de processos exclusivamente eletrônicos ou digitalizados, possibilitando cada vez mais a oferta de serviços ao cidadão por canais remotos, reduzindo a necessidade de deslocamento do usuário dos serviços apenas nos casos necessários</t>
  </si>
  <si>
    <t>Soma dos acessos ao site e APP do Detran/PR e dos atendimentos feitos pelo SIGA online, relacionados a habilitação.</t>
  </si>
  <si>
    <t>Relatórios mensais fornecidos pela Coordenadoria de Gestão da Informação.</t>
  </si>
  <si>
    <t>Sr. Giolvane Ferreira</t>
  </si>
  <si>
    <t>Cursos ofertados para a sociedade por meio da Universidade Aberta do Paraná</t>
  </si>
  <si>
    <t>Criar a Universidade Aberta do Paraná *PROPOSTA G1*</t>
  </si>
  <si>
    <t>Soma dos acessos ao SITE e APP do Detran/PR e dos atendimentos feitos pelo SIGA online, relacionados a infrações de trânsito.</t>
  </si>
  <si>
    <t>Sr. Giolvane Ferreira.</t>
  </si>
  <si>
    <t>Órgãos e entidades com estrutura organizacional regulamentada</t>
  </si>
  <si>
    <t>Soma dos acessos ao SITE e APP do Detran/PR e dos atendimentos feitos pelo SIGA online, relacionados a veículos.</t>
  </si>
  <si>
    <t>Relatórios mensais fornecidos pela Coordenadoria de Gestão da Informação</t>
  </si>
  <si>
    <t>Ampliação da capacidade da rodovia PR-160, no trecho Imbaú/Reserva</t>
  </si>
  <si>
    <t>quilômetro</t>
  </si>
  <si>
    <t>Soma do total de quilômetros de sinalização efetuadas em ciclorotas.</t>
  </si>
  <si>
    <t>Empreendimentos de Economia Solidária cadastrados</t>
  </si>
  <si>
    <t>Agência Reguladora de Serviços Públicos Delegados do Paraná</t>
  </si>
  <si>
    <t>Regulação, Normatização e Fiscalização dos Serviços Públicos Delegados</t>
  </si>
  <si>
    <t>Garantir o cumprimento dos contratos de serviços públicos delegados. Manter a estrutura da AGEPAR para cumprimento de sua finalidade.</t>
  </si>
  <si>
    <t>As ações regulatórias e fiscalizatórias consistem em: (i) reajustes e revisões tarifárias, que envolvem levantamento da base de ativos, cálculos tarifários, índices de remuneração, levantamento de custos operacionais, homologação de preços públicos dos serviços, dentre outros; (ii) fiscalização e monitoramento da qualidade dos serviços públicos delegados, que envolvem ações de fixação de indicadores de qualidade e seu acompanhamento, a aplicação de sanções regulatórias, dentre outros; e (iii) elaboração de atos normativos que envolvem a regulamentação dos serviços públicos regulados pela AGEPAR</t>
  </si>
  <si>
    <t>Somatório das ações regulatórias, fiscalizatórias e normativas no ano.</t>
  </si>
  <si>
    <t>DRE/ DNR/ DFQS / AGEPAR</t>
  </si>
  <si>
    <t>Diretor Presidente</t>
  </si>
  <si>
    <t>Fundo Estadual para Calamidades Públicas</t>
  </si>
  <si>
    <t>Direitos Básicos e Bem-Estar</t>
  </si>
  <si>
    <t>Paraná Bombeiro: Prevenção e Atendimento a Emergências e Desastres</t>
  </si>
  <si>
    <t>Ações do Fundo Estadual para Calamidades Públicas - FECAP</t>
  </si>
  <si>
    <t>Transferência obrigatória de recursos do Estado do Paraná aos municípios paranaenses para resposta e recuperação em áreas atingidas por desastres, em municípios que tiveram a situação de emergência ou o estado de calamidade pública homologados pelo Governo do Estado do Paraná. Incluída pelo Decreto estadual nº 5.296, de 25 de março de 2024.</t>
  </si>
  <si>
    <t>Municípios beneficiados com transferência de recursos para resposta e recuperação em áreas atingidas por desastres</t>
  </si>
  <si>
    <t>Refere-se ao repasse de recursos financeiros por transferência fundo a fundo ou outra modalidade para que os municípios paranaenses possam dar resposta às situações envolvidas e realizar recuperação de áreas atingidas por desastres, quando tiveram a situação de emergência ou o estado de calamidade pública homologados pelo Governo do Estado do Paraná. Incluída pelo Decreto estadual nº 5.296, de 25 de março de 2024. Aumento de meta alterado pela Lei estadual nº 22.268, de 13 de dezembro de 2024.</t>
  </si>
  <si>
    <t>ODS 13 - Adotar medidas urgentes para combater as alterações climáticas e os seus impactos</t>
  </si>
  <si>
    <t>Identificação no sistema de quais municípios tiveram recursos transferidos. Mesmo que um município receba transferências mais de uma vez no ano, ele é contado uma única. Previsão de 5% de municípios atendidos a cada ano, entendendo que quanto menor melhor, pois quanto menos situações desse tipo, melhor.</t>
  </si>
  <si>
    <t>Sistema Informatizado de Defesa Civil</t>
  </si>
  <si>
    <t>Divisões da CEDEC</t>
  </si>
  <si>
    <t>Ações extensionistas em benefício da sociedade realizadas pelas Instituições de Ensino Superior Estaduais</t>
  </si>
  <si>
    <t>Companhia de Saneamento do Paraná</t>
  </si>
  <si>
    <t>Desenvolvimento Econômico Sustentável</t>
  </si>
  <si>
    <t>Universalização do Saneamento</t>
  </si>
  <si>
    <t>Saneamento Social</t>
  </si>
  <si>
    <t>Garantir o acesso à água tratada e aos serviços de coleta e tratamento do esgoto doméstico às famílias em vulnerabilidade social atendidas com tarifa subsidiada por meio do Programa Tarifa Social, nos municípios atendidos pela Companhia. Atender famílias em situação de vulnerabilidade social com o fornecimento de materiais para a instalação de caixa d'água em residências, por meio do Programa Caixa D'Água, garantindo melhores condições de vida às famílias.</t>
  </si>
  <si>
    <t>Aplicação de tarifa residencial diferenciada para a população de baixa renda. Os critérios utilizados para ter direito ao benefício são: a) imóvel cadastrado com área construída de até 70 m², para fins residenciais; b) consumo mensal de água de até 10m³/mês; c) em famílias com mais de quatro pessoas e consumo superior a 10m³/mês, deverá ser considerado o consumo de até 2,5m³/mês por residente; d) renda da família residente no imóvel de até ½ salário mínimo por pessoa ou de até 2 salários mínimos nos imóveis com até 4 ocupantes, vigente na data de solicitação do benefício. O cadastramento ou o recadastramento exige apresentação de documentos comprovatórios, tendo validade de 24 meses, podendo ser renovado por igual período, atendendo-se aos critérios.</t>
  </si>
  <si>
    <t>família beneficiada</t>
  </si>
  <si>
    <t>ODS 6 - Garantir a disponibilidade de água potável e do saneamento para todos</t>
  </si>
  <si>
    <t>Serão consideradas as famílias possuem a tarifa diferenciada do Programa Água Solidária da Sanepar e que se enquadrem nos critérios estabelecidos para obter o benefício.</t>
  </si>
  <si>
    <t>Sistema de Informações da Sanepar - SISWEB</t>
  </si>
  <si>
    <t>Juliana Savarís Martins Machado e Rita de Cássia Gorny Becher</t>
  </si>
  <si>
    <t>Kits de caixa d'água entregue pelo Programa Caixa D'Água Boa</t>
  </si>
  <si>
    <t>Inclusão de famílias no Programa Caixa d'Água Boa, com fornecimento de kits de Caixa d'água, em parceria com a SEDEF, a qual disponibiliza recurso financeiro para instalação adequada, visando garantir o direito à segurança hídrica e a universalização do abastecimento de água.</t>
  </si>
  <si>
    <t>caixa d'água entregue</t>
  </si>
  <si>
    <t>Sistema de informações da Sanepar - SISWEB</t>
  </si>
  <si>
    <t>Juliana Savarís Martins Machado, Rita de Cássia Gorny Becher</t>
  </si>
  <si>
    <t>Saneamento Básico</t>
  </si>
  <si>
    <t>Realizar manutenção e melhorias no abastecimento de água; universalização e monitoramento da qualidade dos serviços e redução do impacto ambiental do esgotamento sanitário. Executar estudos para a modelagem de atuação da gestão de resíduos sólidos urbanos.</t>
  </si>
  <si>
    <t>Famílias beneficiadas com perfuração de poços e auxílio técnico em parceria com a comunidade em áreas rurais</t>
  </si>
  <si>
    <t>O Programa Sanepar Rural promovido em parceria com municípios, visa levar saúde e qualidade de vida para população de áreas rurais, com a realização de obras de implantação e/ou ampliação de sistema de abastecimento de água. Além das obras, promove-se conscientização socioambiental e comunitária, visando o consumo consciente da água tratada e a importância da preservação do sistema. Baseado em conceitos de territorialidade e corresponsabilidade da sociedade, as comunidades rurais são engajadas no processo de implantação dos poços, considerando sua cultura e realidade, para pensar e agir na proteção dos mananciais, destinação do esgoto sanitário, sustentabilidade do espaço e no uso racional da água, adotando práticas corretas relativas a resíduos sólidos, agricultura, agrotóxicos, economia e consumo, entre outras. O abastecimento de água em comunidades rurais é bastante afetado em casos de crise hídrica, por isso a Sanepar apoia tecnicamente e com ações o órgão ambiental responsável.</t>
  </si>
  <si>
    <t>Após a realização da obra, são emitidos pela Sanepar o Laudo de Conclusão de Obra - LCO e uma carta de transferência do Sistema ao Município.</t>
  </si>
  <si>
    <t>Implantação do contorno norte de Castro, na ligação entre as rodovias PR-151 e PR-090</t>
  </si>
  <si>
    <t>Palotina</t>
  </si>
  <si>
    <t>Realização de ligações de água nos municípios</t>
  </si>
  <si>
    <t>Executar o plano de investimentos da Companhia, no qual são priorizados investimentos nas regiões com os menores índices de qualidade de vida. Incentivar a modernização dos sistemas de abastecimento de água. Incentivar a gestão eficiente. Atender as metas do novo marco legal do saneamento, qual seja, manter o atendimentos de 100% da população nos municípios atendidos pela Sanepar.</t>
  </si>
  <si>
    <t>ligação de água realizada</t>
  </si>
  <si>
    <t>Acréscimo de ligações de água ativas mensais, considerando ligações novas e religações, suprimindo as inativadas/cortadas.</t>
  </si>
  <si>
    <t>Sistema de Informções da Sanepar - SISWEB</t>
  </si>
  <si>
    <t>Executar o plano de investimentos da Companhia, no qual são priorizados investimentos nas regiões com os menores índices de qualidade de vida. Incentivar a modernização dos sistemas de coleta e tratamento de esgoto. Incentivar a gestão eficiente. Atender as metas do novo marco legal do saneamento, qual seja, atender 90% da população dos municípios atendidos pela Sanepar</t>
  </si>
  <si>
    <t>ligação de esgoto realizada</t>
  </si>
  <si>
    <t>ODS 1 - Erradicar a pobreza em todas as formas e em todos os lugares</t>
  </si>
  <si>
    <t>Acréscimo de ligações de esgoto ativas mensais, considerando ligações novas e religações, suprimindo as inativadas/cortadas.</t>
  </si>
  <si>
    <t>Pavimentação asfáltica na rodovia PR-364, no trecho de acesso a São Mateus do Sul</t>
  </si>
  <si>
    <t>Goioerê</t>
  </si>
  <si>
    <t>Agência de Fomento do Paraná S/A</t>
  </si>
  <si>
    <t>Execução dos Programas da Agência de Fomento</t>
  </si>
  <si>
    <t>Apoiar o desenvolvimento do Estado do Paraná, por meio da intermediação de crédito aos municípios. Apoiar micro e pequenos empreendedores na ampliação e modernização dos seus empreendimentos e incentivar a atuação de empresas de base tecnológica e de inovação, bem como apoiar os municípios destinando recursos para investimento em infraestrutura e aquisição de equipamentos, incentivando a geração de emprego e renda.</t>
  </si>
  <si>
    <t>Empreendimentos apoiados com crédito para inovação</t>
  </si>
  <si>
    <t>Empreendimentos atendidos pelas linhas de crédito de apoio a Inovação, destinada a ampliar a competitividade das empresas no âmbito regional ou nacional. Parte dos atendimentos contam com equalização integral de taxas de juros (juro zero) para clientes de micro e pequeno porte, por meio do Fundo de Inovação das Microempresas e Empresas de Pequeno Porte, FIME/PR.</t>
  </si>
  <si>
    <t>empreendimento apoiado</t>
  </si>
  <si>
    <t>Somatório de empreendimentos elegíveis a modalidade de crédito para Inovação atendidos durante o período de referência.</t>
  </si>
  <si>
    <t>Sistema Interno (Fomento Net)</t>
  </si>
  <si>
    <t>Assessoria de Planejamento e Gestão Estratégica</t>
  </si>
  <si>
    <t>Empreendimentos que tenham mulheres como proprietárias ou sócias apoiados pelo Banco da Mulher Paranaense</t>
  </si>
  <si>
    <t>Empreendimentos atendidos pelo programa Banco da Mulher Paranaense, que oferta crédito em condições diferenciadas de equalização de taxas de juros para empreendimentos com participação feminina. O programa conta com equalização de taxas de juros por meio do Fundo de Equalização de Microcrédito - FEM e Fundo de Desenvolvimento Econômico - FDE.</t>
  </si>
  <si>
    <t>ODS 8 - Promover o trabalho digno para todos</t>
  </si>
  <si>
    <t>Somatório de empreendimentos elegíveis ao programa Banco da Mulher Paranaense atendidos durante o período de referência</t>
  </si>
  <si>
    <t>Contratação de jovens aprendizes por meio de subvenção econômica FECOP</t>
  </si>
  <si>
    <t>Cartão Futuro</t>
  </si>
  <si>
    <t>Sustentabilidade Social - Inserção Econômica dos Jovens</t>
  </si>
  <si>
    <t>Municípios beneficiados com recurso de apoio à infraestrutura municipal - Sistema de Financiamento aos Municípios</t>
  </si>
  <si>
    <t>Municípios atendidos por meio do arranjo do Sistema de Financiamento aos Municípios - SFM, operacionalizado em parceria entre a Fomento Paraná, Paranacidade e SECID.</t>
  </si>
  <si>
    <t>Somatório de Municípios atendidos pelo arranjo do Sistema de Financiamento aos Municípios - SFM durante o período e referência.</t>
  </si>
  <si>
    <t>Pavimentação da rodovia PR-239, no trecho de Pitanga/Mato Rico</t>
  </si>
  <si>
    <t>Desenvolvimento do Eixo Central</t>
  </si>
  <si>
    <t>Pequenos empreendimentos apoiados com Microcrédito</t>
  </si>
  <si>
    <t>Empreendimentos atendidos pelo programa de Microcrédito da Fomento Paraná, na condição de Agente Financeiro do Programa Nacional de Microcrédito Produtivo e Orientado (PNMPO). O programa conta com equalização de taxas de juros por meio do Fundo de Equalização de Microcrédito - FEM.</t>
  </si>
  <si>
    <t>Somatório de empreendimentos elegíveis a modalidade Microcrédito atendidos durante o período de referência.</t>
  </si>
  <si>
    <t>Pequenos empreendimentos rurais apoiados</t>
  </si>
  <si>
    <t>Empreendimentos do campo atendidos no âmbito da iniciativa piloto de ampliação das atividades da instituição na área rural. Os registros contemplam atendimentos ocorridos por meio do Microcrédito Rural e com recursos captados no Sistema Nacional de Crédito Rural (SNCR). O programa conta com equalização de taxas de juros por meio do Fundo de Equalização de Microcrédito - FEM e Fundo de Desenvolvimento Econômico - FDE.</t>
  </si>
  <si>
    <t>ODS 2 - Promover a agricultura sustentável</t>
  </si>
  <si>
    <t>Somatório de empreendedores elegíveis a modalidade de crédito rural atendidos durante o período de referência.</t>
  </si>
  <si>
    <t>Mutirão destinado ao encaminhamento de pessoas a vagas de emprego</t>
  </si>
  <si>
    <t>Coordenadoria Estadual da Defesa Civil</t>
  </si>
  <si>
    <t>Sistema de Monitoramento de Apoio ao Alerta de Desastre</t>
  </si>
  <si>
    <t>Adquirir equipamentos de monitoramento meteorológico e de informática, com vistas a melhorar a rede observacional do Estado e aumentar a capacidade de processamento dos dados meteorológicos do Estado. Executar a construção de uma base estimativa de precipitação espacializada, com base na rede observacional do Estado. Construir uma malha de risco de desastres do Estado considerando histórico de ocorrências, áreas de riscos já mapeadas, áreas de riscos que serão futuramente mapeadas, bem como integrar de forma dinâmica com as ocorrências que entrarem futuramente, de forma a manter a malha de riscos sempre atualizada e confiável. Criar uma arquitetura de processamento das informações citadas acima baseada em inteligência de máquinas, como forma de apoio no processo de decisão do envio de alertas antecipados.</t>
  </si>
  <si>
    <t>Os radares meteorológicos são a principal ferramenta de monitoramento e previsão a muito curto prazo (até 3 horas, por exemplo) de eventos meteorológicos severos, tais como chuvas intensas, inundações, vendavais, granizo, que afetam as atividades diárias da nossa sociedade. Este é um equipamento de alta tecnologia e complexidade que necessita constante supervisão para mantê-lo apto e calibrado para o uso ininterrupto. No Paraná e para o SIMEPAR, os radares são utilizados no apoio das ações de Defesa Civil, para a estimativa de precipitação com alta precisão para o setor agrícola, no monitoramento de tempestades que afetam as linhas de transmissão de energia e monitoramento de tempestades que podem causar inundações e granizo nas regiões metropolitanas, e também provocar desligamentos da rede de distribuição de energia. Além de radares, compõe esses equipamentos transmissores e softwares que compõem o sistema de calibração e a central de processamento e armazenamento de dados.</t>
  </si>
  <si>
    <t>Será computado quando o equipamento for instalado no local para entrar em operação.</t>
  </si>
  <si>
    <t>Centro Estadual de Gerenciamento de Riscos e Desastres (CEGERD)</t>
  </si>
  <si>
    <t>Chefe do CEGERD</t>
  </si>
  <si>
    <t>Qualificação profissional gratuita para a população, com foco em empreendedorismo</t>
  </si>
  <si>
    <t>Gente Empreendedora</t>
  </si>
  <si>
    <t>Capital Humano - Qualificação dos Trabalhadores</t>
  </si>
  <si>
    <t>Sistema de apoio a decisão de emissão de alertas desenvolvido</t>
  </si>
  <si>
    <t>A geração de alertas municipais de desastres será realizada a partir de um sistema baseado em Inteligência Artificial, o qual realizará o processamento dos dados do sistema de integração de camada de riscos de desastres e o sistema de medida de quantidade de precipitação espacializada, para apontar as áreas do Estado com maior riscos de desastre por ocasião dos eventos severos. Os alertas serão gerados por município sendo destacados com diferentes níveis, juntamente com a indicação espacial de deslocamento de precipitação. Adicionalmente, além da espacialização em tempo real, serão geradas saídas gráficas (municipais) ilustrando os níveis e resolução temporal (horário) dos alertas.</t>
  </si>
  <si>
    <t>sistema implantado</t>
  </si>
  <si>
    <t>Considera-se as etapas de estudos e trabalho com dados desenvolvidos para que o sistema seja considerado implantado.</t>
  </si>
  <si>
    <t>Sistema de integração de dados de camada de riscos de desastres com atualização dinâmica desenvolvido</t>
  </si>
  <si>
    <t>Refere-se à integração de áreas de riscos já mapeadas, áreas de atenção existentes na base de dados da Defesa Civil Estadual, e áreas com recorrência de desastre, para gerar uma malha de riscos para o Estado do Paraná, essa área será atualizada através de novos dados de ocorrência ou novas áreas de atenção/risco cadastradas, para que tais áreas recebam uma maior atenção quando da ocorrência de chuva que afete tais localidades.</t>
  </si>
  <si>
    <t>Considera-se as etapas de estudos e trabalho com dados desenvolvidos para que o sistema seja considerado implantado</t>
  </si>
  <si>
    <t>Sistema de Estrutura Organizacional do Estado</t>
  </si>
  <si>
    <t>Gestão das Ações de Defesa Civil</t>
  </si>
  <si>
    <t>Minimizar e reduzir os efeitos do desastre na comunidade. Coordenar a execução de ações e operações de proteção e defesa civil, decorrentes de desastres naturais, mistos ou provocados pelo homem nas fases de prevenção, preparação, mitigação, resposta e recuperação. Coordenar ações de pesquisa e de controle estatístico em relação à proteção e defesa civil. Ceder apoio logístico para atendimentos emergenciais ou de natureza preventiva, nas ações e operações de proteção e defesa civil. Promover a qualificação de recursos humanos na estrutura do Sistema Estadual de Proteção e Defesa Civil. Coordenar ações das brigadas escolares nos estabelecimentos de ensino. Aquisição de veículos, materiais e equipamentos utilizados nas ações de resposta a desastres.</t>
  </si>
  <si>
    <t>Aquisição de veículos, materiais e equipamentos utilizados nas ações de resposta a desastres</t>
  </si>
  <si>
    <t>A Coordenação da Defesa Civil Estadual faz aquisição de veículos e materiais de primeira intervenção nas respostas aos desastres e também para recuperação de áreas e pessoas afetadas, para posteriormente, m, distribuir aos atores que atuarão na primeira intervenção/resposta aos eventos severos, com Corpo de Bombeiros e defesas civis municipais. Tendo em vista que a Defesa Civil Estadual não é um órgão de execução, existe a necessidade de fornecer veículos para defesas civis municipais ou Corpo de Bombeiros, que serão os atores que atuarão na primeira intervenção/resposta aos eventos severos. Aumento de meta alterado pela Lei estadual nº 22.268, de 13 de dezembro de 2024.</t>
  </si>
  <si>
    <t>equipamento adquirido</t>
  </si>
  <si>
    <t>Material entregue às Coordenadorias Regionais e Municipais de Defesa Civil. Equipamentos comprados e entregues.</t>
  </si>
  <si>
    <t>Divisão Administrativa</t>
  </si>
  <si>
    <t>Chefe da divisão administrativa</t>
  </si>
  <si>
    <t>Serviços de trabalhadores autônomos e prestadores de serviços contratados pelo aplicativo</t>
  </si>
  <si>
    <t>Depósito regional de armazenamento para itens de ajuda humanitária, em Guarapuava</t>
  </si>
  <si>
    <t>Aferição da metragem quadrada executada (largura x compimento).</t>
  </si>
  <si>
    <t>Divisão Logística</t>
  </si>
  <si>
    <t>Chefe da Divisão Logística</t>
  </si>
  <si>
    <t>Duplicação e manutenção de segmento da BR 469/PR, no município de Foz do Iguaçu</t>
  </si>
  <si>
    <t>Expansão da parceria com Itaipu</t>
  </si>
  <si>
    <t>Campina Grande do Sul</t>
  </si>
  <si>
    <t>Depósito regional de armazenamento para itens de ajuda humanitária, em Londrina</t>
  </si>
  <si>
    <t>Estudantes formados no ensino da educação profissional subsequente no Colégio Estadual do Paraná</t>
  </si>
  <si>
    <t>Empregabilidade e educação profissional</t>
  </si>
  <si>
    <t>Depósito regional de armazenamento para itens de ajuda humanitária, em Quedas do Iguaçu</t>
  </si>
  <si>
    <t>Estudantes formados no ensino médio da educação profissional integrada no Colégio Estadual do Paraná</t>
  </si>
  <si>
    <t>Municípios atendidos com materiais de assistência e restabelecimento distribuído pela Defesa Civil na resposta aos desastres</t>
  </si>
  <si>
    <t>Uma vez que é extrapolada a capacidade de resposta do município afetado por desastres naturais, baseado na legislação vigente, pode-se declarar situação de anormalidade. Realizada tal declaração em âmbito municipal, o decreto municipal e as informações adicionais é remetido para apreciação do poder executivo estadual, para fins de homologação desse decreto. Comprovado que o desastre é compatível com o fornecimento de materiais de socorro emergencial e assistência às pessoas e/ou suas unidades habitacionais afetadas (telhas de fibrocimento, kits de higiene, kit dormitório, equipamentos emergenciais de abrigo), junto com a comprovação da quantidade de residências afetadas, é possibilitada a solicitação do material para o município, via Sistema informatizado de Defesa Civil.</t>
  </si>
  <si>
    <t>Município atendido com materiais da Defesa Civil contabilizados pela prestação de contas no sistema</t>
  </si>
  <si>
    <t>Controladoria Geral do Estado</t>
  </si>
  <si>
    <t>Diretoria Geral</t>
  </si>
  <si>
    <t>Gestão Pública, Transparência &amp; Compliance</t>
  </si>
  <si>
    <t>Reestruturação da Controladoria Geral do Estado</t>
  </si>
  <si>
    <t>Aquisição de veículo para atuação ativa das equipes por meio do Programa CGE Itinerante</t>
  </si>
  <si>
    <t>Aquisição de veículo adaptado, destinado à uma atuação ativa das equipes da CGE, levando até à sociedade civil uma avaliação dos serviços públicos ofertados pelo governo estadual e divulgação dos canais de ouvidoria e do Portal da Transparência do Estado.</t>
  </si>
  <si>
    <t>veículo adquirido</t>
  </si>
  <si>
    <t>Veículo entregue de acordo com as especificações técnicas solicitadas.</t>
  </si>
  <si>
    <t>Coordenadoria de Transparência e Controle Social</t>
  </si>
  <si>
    <t>Matheus Klaus Gruber</t>
  </si>
  <si>
    <t>Capacitações promovidas pela CGE em parceria com a Escola de Gestão</t>
  </si>
  <si>
    <t>Ofertar capacitações nos temas da área de atuação da CGE, buscando integração dos agentes setoriais, da sociedade civil e promover a cultura ética, bem como o combate a corrupção. Aumento de meta alterado pela Lei estadual nº 22.268, de 13 de dezembro de 2024.</t>
  </si>
  <si>
    <t>hora</t>
  </si>
  <si>
    <t>Será considerada hora de capacitação promovida pela CGE, em parceria com a Escola de Gestão, a soma total de carga horária dos cursos promovidos pela CGE.</t>
  </si>
  <si>
    <t>Coordenadoria de Desenvolvimento Profissional</t>
  </si>
  <si>
    <t>Mirian Fabiane Simões</t>
  </si>
  <si>
    <t>Implantação de Plataforma de processos de contratação da administração Pública Estadual (Projeto HARPIA)</t>
  </si>
  <si>
    <t>Sistema implantado.</t>
  </si>
  <si>
    <t>Gabinete da Controladoria-Geral do Estado</t>
  </si>
  <si>
    <t>Josiane Lourenço Schneider</t>
  </si>
  <si>
    <t>Implantação de plataforma moodle e ambiente EAD para capacitação de servidores do Poder Executivo do Estado do Paraná</t>
  </si>
  <si>
    <t>plataforma implantada</t>
  </si>
  <si>
    <t>Plataforma implantada em funcionamento.</t>
  </si>
  <si>
    <t>Implantação do Sistema Informatizado da Controladoria Geral do Estado</t>
  </si>
  <si>
    <t>Plataforma integrada que contemple o acompanhamento e monitoramento dos processos de trabalho das áreas finalísticas da CGE, incluindo a atuação de agentes setoriais.</t>
  </si>
  <si>
    <t>Sistema implantado</t>
  </si>
  <si>
    <t>Helena Theresinha Kovalski</t>
  </si>
  <si>
    <t>Realização do mapeamento de processos da CGE</t>
  </si>
  <si>
    <t>Entrega de mapeamento de processos da Controladoria Geral do Estado (CGE) a ser contratado por consultoria especializada.</t>
  </si>
  <si>
    <t>mapeamento realizado</t>
  </si>
  <si>
    <t>Será considerada entrega realizada quando, após a realização dos trabalhos da consultoria, forem entregues os documentos definidos no Termo de Referência do processo administrativo de contratação do mapeamento de processos.</t>
  </si>
  <si>
    <t>Remodelação do Portal da Transparência do Estado, com implantação de versão mobile e melhoria de acessibilidade</t>
  </si>
  <si>
    <t>Remodelação do Portal da Transparência do Estado, visando navegação mais amigável e intuitiva, com versão mobile e acessibilidade.</t>
  </si>
  <si>
    <t>Estudantes matriculados em atividades extracurriculares</t>
  </si>
  <si>
    <t>Laranjal</t>
  </si>
  <si>
    <t>Ética, compliance, transparência e cidadania</t>
  </si>
  <si>
    <t>O Controla Paraná é um fórum permanente de discussões acerca de temas relacionados a procedimentos de controle, de combate à corrupção e de integridade da Administração Pública, não dotado de personalidade jurídica. Sua missão é propiciar um ambiente transparente e democrático de troca de conhecimentos e melhores práticas entre os órgãos de controle interno dos municípios do Estado do Paraná, visando ao fortalecimento dos sistemas de controle.</t>
  </si>
  <si>
    <t>município aderente</t>
  </si>
  <si>
    <t>Considera-se município aderente aqueles que assinem o termo de adesão.</t>
  </si>
  <si>
    <t>Marilis Bortot Pirotelli Molinari</t>
  </si>
  <si>
    <t>Anahy</t>
  </si>
  <si>
    <t>Orientação de Agentes Públicos na Matéria Correcional realizada</t>
  </si>
  <si>
    <t>É atribuição da Coordenadoria de Corregedoria - CCOR, órgão central do Sistema de Correição do Poder Executivo Estadual, o o planejamento, orientação, supervisão, avaliação e controle das atividades de correição no âmbito do Poder Executivo Estadual. Sendo assim, a CCOR auxilia os órgãos e entidades do poder executivo estadual, quando solicitado ou de forma espontânea, quanto à matéria correcional, afim de promover uniformização quanto à aplicação das normas legais.</t>
  </si>
  <si>
    <t>Considera-se orientação as atividades de capacitação, visitas técnicas, cursos, palestras e assessorias técnicas realizadas pelos agentes da Corregedoria.</t>
  </si>
  <si>
    <t>Coordenadoria de Corregedoria</t>
  </si>
  <si>
    <t>Daniel Luiz Godoy Dalacqua</t>
  </si>
  <si>
    <t>Estudantes matriculados no ensino fundamental séries finais (do 6º ao 9º ano) no colégio estadual do Paraná</t>
  </si>
  <si>
    <t>O Plano de Integridade é um documento oficial emitido pela Controladoria-Geral do Estado do Paraná, entregue à autoridade máxima do órgão ou entidade em que o Programa de Integridade e Compliance foi implantado. Descreve os riscos mapeados e suas respectivas formas de mitigação, que são recomendações de medidas para o tratamento de riscos altos e críticos identificados a partir da Matriz de Risco. O objetivo do plano é apoiar a instituição para a execução e monitoramento da gestão de risco no Estado do Paraná, visando aumentar a transparência pública, combater a corrupção e tornar mais eficiente a gestão de recursos públicos, além de disseminar valores éticos e de integridade no cotidiano dos servidores.</t>
  </si>
  <si>
    <t>plano entregue</t>
  </si>
  <si>
    <t>Coordenadoria de Integridade e Compliance</t>
  </si>
  <si>
    <t>Paulo Aguiar Palácios</t>
  </si>
  <si>
    <t>Estudantes matriculados no ensino médio regular no Colégio Estadual do Paraná</t>
  </si>
  <si>
    <t>Educação - IDEB</t>
  </si>
  <si>
    <t>Boa Esperança do Iguaçu</t>
  </si>
  <si>
    <t>O programa CGE Itinerante se destina a fomentar a cidadania e a participação social, uma equipe da CGE se desloca até locais onde são ofertados serviços públicos e realiza pesquisa de satisfação sobre o atendimento e também divulga os canais de comunicação com a administração pública e o portal da transparência do Estado.</t>
  </si>
  <si>
    <t>Unidade de Ação realizada: Espaço/local prestador de serviços públicos, órgão ou entidade da administração pública estadual, que receber a equipe do Programa CGE Itinerante.</t>
  </si>
  <si>
    <t>Coodenadoria de Transparência e Controle Social</t>
  </si>
  <si>
    <t>Estudantes beneficiados com ações de Integração entre Escola e Mercado de Trabalho</t>
  </si>
  <si>
    <t>Boa Vista da Aparecida</t>
  </si>
  <si>
    <t>A Controladoria-Geral do Estado realiza diversas ações em escolas públicas estaduais, visando garantir às crianças e adolescentes a garantia de seus direitos e buscando conscientizá-los quanto aos seus papéis de cidadãos e decisões do futuro da sociedade, bem como ações descentralizadas do CGE Itinerante em situações específicas de atendimento à crianças e adolescentes.</t>
  </si>
  <si>
    <t>Unidade de Ação realizada: visitas, eventos, materiais e orientações exaradas pela CGE voltadas à garantia dos direitos das crianças e adolescentes.</t>
  </si>
  <si>
    <t>Diretoria de Auditoria, Controle e Gestão</t>
  </si>
  <si>
    <t>José Acácio Ferreira Junior</t>
  </si>
  <si>
    <t>Estudantes beneficiados com plataforma digital de acervos bibliográficos para a Educação Profissional e Tecnológica</t>
  </si>
  <si>
    <t>Braganey</t>
  </si>
  <si>
    <t>A Controladoria-Geral do Estado realiza diversas ações voltadas à garantia dos direitos das mulheres, desde campanhas de combate ao assédio, canal de ouvidoria específico para servidoras estaduais, bem como ações descentralizadas do CGE Itinerante em locais específicos para atendimento de mulheres.</t>
  </si>
  <si>
    <t>ODS 5 - Alcançar a igualdade de gênero</t>
  </si>
  <si>
    <t>Unidade de Ação realizada: visitas, eventos, materiais e orientações exaradas pela CGE voltadas à garantia dos direitos das mulheres</t>
  </si>
  <si>
    <t>Cafelândia</t>
  </si>
  <si>
    <t>Realização de auditorias em órgãos/entidades, em recursos de financiamentos ou convênios e até contratos/processos, de acordo com o previsto em planos de trabalho. Para cada trabalho a ser desenvolvido por auditorias é realizado estudo prévio para definição de escopo e abrangência.</t>
  </si>
  <si>
    <t>auditoria realizada</t>
  </si>
  <si>
    <t>Considera-se auditoria realizada a finalização do processo, resultando em documento demonstrando os achados e orientações.</t>
  </si>
  <si>
    <t>Diretoria-Geral da Controladoria-Geral do Estado</t>
  </si>
  <si>
    <t>Ivo Ferreira Neto</t>
  </si>
  <si>
    <t>Ampliação de Escolas para a Rede Estadual de educação para suprir déficit de vagas</t>
  </si>
  <si>
    <t>Requalificação do ambiente escolar</t>
  </si>
  <si>
    <t>Campo Bonito</t>
  </si>
  <si>
    <t>Procuradoria Geral do Estado</t>
  </si>
  <si>
    <t>Promoção da Segurança Jurídica e Eficiência na Defesa do Paraná</t>
  </si>
  <si>
    <t>Representação Judicial e Extrajudicial e Consultoria Jurídica</t>
  </si>
  <si>
    <t>Consultoria jurídica e representação judicial das entidades da Administração Indireta do Poder Executivo assumidas formalmente</t>
  </si>
  <si>
    <t>Assunção da consultoria jurídica e representação judicial (serviços jurídicos) das autarquias pela Procuradoria Geral do Estado - PGE. Aumento de meta alterado pela Lei estadual nº 22.268, de 13 de dezembro de 2024.</t>
  </si>
  <si>
    <t>entidade representada</t>
  </si>
  <si>
    <t>Número de entidades da Administração Indireta representadas, formalmente, judicial e extrajudicialmente, pela PGE</t>
  </si>
  <si>
    <t>Leis e Decretos, disponíveis no site da Casa Civil</t>
  </si>
  <si>
    <t>Diretoria-Geral | DG</t>
  </si>
  <si>
    <t>Construção de Escolas do Futuro para a Rede Estadual de Educação</t>
  </si>
  <si>
    <t>Escolas do Futuro</t>
  </si>
  <si>
    <t>Capanema</t>
  </si>
  <si>
    <t>Padronização de instrumentos para garantir segurança e celeridade nas análises jurídicas</t>
  </si>
  <si>
    <t>instrumento padronizado</t>
  </si>
  <si>
    <t>Calculado a partir da quantidade de instrumentos padronizados (minutas, pareceres, orientações administrativas, cadernos e súmulas) elaborados e divulgados no site da PGE.</t>
  </si>
  <si>
    <t>Coordenadoria do Consultivo (CCON)</t>
  </si>
  <si>
    <t>Coordenador Consultivo</t>
  </si>
  <si>
    <t>Capitão Leônidas Marques</t>
  </si>
  <si>
    <t>Processos Judiciais atendidos pela PGE</t>
  </si>
  <si>
    <t>processo atendido</t>
  </si>
  <si>
    <t>Quantidades de processos judiciais novos com atuação da PGE no ano</t>
  </si>
  <si>
    <t>Sistema SIPRO</t>
  </si>
  <si>
    <t>Secretaria | SEC</t>
  </si>
  <si>
    <t>Formação de Professores para a Educação para o Futuro</t>
  </si>
  <si>
    <t>Secretaria de Estado da Comunicação</t>
  </si>
  <si>
    <t>Comunicação 360 graus</t>
  </si>
  <si>
    <t>Atender ao princípio constitucional da publicidade, mediante o acesso da população a conteúdos informativos de interesse público sobre atos, obras e programas dos órgãos e entidades governamentais, suas metas e resultados; dar amplo conhecimento à sociedade das políticas públicas da Administração Pública Estadual; informar, gerar mobilização social, prevenir ou alertar a população para adotar comportamentos benéficos à coletividade, orientar para habilitar o usufruto de bens ou serviços públicos; assegurar o acesso da sociedade à informação sobre direitos e deveres do cidadão, fortalecendo a cidadania e a integração nacional, promover o Paraná nacionalmente e no exterior; implantar programas informativos e desenvolver sistemas de informação e pesquisa de opinião pública, realizar ações de assessoria de imprensa, de relações públicas, de comunicação digital, de promoção, de patrocínio e de publicidade mediante a utilização de linguagem de fácil entendimento para o cidadão.</t>
  </si>
  <si>
    <t>Publicidade - Campanhas publicitárias por serviço de agência de publicidade. O Estado tem o dever constitucional de dar publicidade às suas ações e veicular informações de interesse público. Houve mudanças substanciais fáticas no Estado, criação de novas secretarias e acontecimentos extraordinários que justificam o incremento do teto de orçamento destinado à publicidade institucional em favor de toda Administração Pública estadual e o aumento de sua utilização, pois é a maneira legítima e legalizada em dar visibilidade à instituição Estado. Entende-se por campanha publicitária o conjunto de atividades, em síntese e cumulativamente, os estudos, criação, desenvolvimento e veiculação de publicidade institucional.</t>
  </si>
  <si>
    <t>campanha realizada</t>
  </si>
  <si>
    <t>Plano de mídia aprovado, apresentação dos comprovantes de veiculação.</t>
  </si>
  <si>
    <t>Diretoria de Publicidade</t>
  </si>
  <si>
    <t>Diretor (a) de Publicidade</t>
  </si>
  <si>
    <t>Implantação de sistemas para fortalecimento da Educação Profissional e Tecnológica</t>
  </si>
  <si>
    <t>Catanduvas</t>
  </si>
  <si>
    <t>Matérias publicadas no portal da Agência Estadual de Notícias</t>
  </si>
  <si>
    <t>Matérias jornalísticas disponibilizadas no site oficial da Agência Estadual de Notícias de domínio do governo do Paraná, de autoria de jornalistas à serviço do Estado, de cunho informativo de serviços de interesse público sobre as realizações do Governo em favor da população paranaense e dar visibilidade às ações de paranaenses em destaque para engajamento social.</t>
  </si>
  <si>
    <t>matéria publicada</t>
  </si>
  <si>
    <t>Texto jornalístico com informação de serviços e realizações do Estado do Paraná, indexado nos mecanismos de busca. A Estimativa de 2023 ficou em 6.100, de acordo com a média dos últimos 3 anos de publicações (2020 retirado pois na pandemia o número de campanhas foi muito atípico e muito mais alto que nos demais anos). A partir de 2024 foi colocada a estimativa de aumento do número de publicações em 2,5% a cada ano, cumulativamente que, por 4 anos, totalizará o aumento de 10%.</t>
  </si>
  <si>
    <t>Diretoria de Imprensa</t>
  </si>
  <si>
    <t>Diretor (a) de Imprensa</t>
  </si>
  <si>
    <t>Professores participantes do Formadores em Ação</t>
  </si>
  <si>
    <t>Valorização dos profissionais da educação</t>
  </si>
  <si>
    <t>Céu Azul</t>
  </si>
  <si>
    <t>Usuários seguidores das redes sociais do governo do Estado do Paraná</t>
  </si>
  <si>
    <t>A quantidade de seguidores mostra o interesse público na comunicação institucional do Governo do Paraná. A entrega contempla o número total de seguidores nas principais redes sociais oficiais do Governo do Paraná: Facebook, Instagram, Tiktok, LinkedIn e Youtube. Descrição e aumento de meta alterados pela Lei Estadual nº 22.268, de 13 de dezembro de 2024.</t>
  </si>
  <si>
    <t>abrigo de ônibus entregue</t>
  </si>
  <si>
    <t>Informação fornecida em relatório do Meta Analytics; Tiktok Analytics; Youtube Studio e gerenciador administrativo do LinkedIn. O número total atual de nas redes avaliadas é 861.316 (oitocentos e sessenta e um mil, trezentos e dezesseis mil) usuários seguidores/inscritos, sendo esse o ponto de partida. A partir de 2025 a estimativa de aumento do número de seguidores é de 7% a cada ano, cumulativamente que, por 3 anos, totalizará o aumento de 21%.</t>
  </si>
  <si>
    <t>Diretoria de Comunicação Digital</t>
  </si>
  <si>
    <t>Diretor (a) de Comunicação Digital</t>
  </si>
  <si>
    <t>Paraná Mais Inovação</t>
  </si>
  <si>
    <t>Elaborar mapeamento e identificação dos serviços do Estado, com desenvolvimento de diagnóstico e análise de prioridades. Elaborar planos estratégicos tecnológicos do Estado. Fazer a digitalização dos serviços.</t>
  </si>
  <si>
    <t>Serviço online digitalizado concluído com sucesso para os cidadãos.</t>
  </si>
  <si>
    <t>Coordenação de Desburocratização de Serviços</t>
  </si>
  <si>
    <t>Thiago Rodrigo da Silva</t>
  </si>
  <si>
    <t>Serviços de inovação tecnológica de apoio ao desenvolvimento de empresas na área de saúde via processo de incubação</t>
  </si>
  <si>
    <t>Incubação de empresas do segmento da saúde</t>
  </si>
  <si>
    <t>Cruzeiro do Iguaçu</t>
  </si>
  <si>
    <t>Apoio às Ações de Tecnologia, Pesquisa e Inovação</t>
  </si>
  <si>
    <t>Ambientes de Inovação Regionais - Coworking</t>
  </si>
  <si>
    <t>Ambientes de Inovação Regionais consistem em espaços públicos de coworking como forma de aproximar o cidadão de novas tecnologias e metodologias de educação empreendedora, inclusão digital, formação de lideranças locais, para gerar desenvolvimento econômico através da inovação, bem como aproximar os empreendedores, o setor público e as instituições de ensino. Título e Descrição alterados pela Lei Estadual nº 22.268, de 13 de dezembro de 2024.</t>
  </si>
  <si>
    <t>agência regional implantada</t>
  </si>
  <si>
    <t>Inovação - Investimentos Públicos em P&amp;D</t>
  </si>
  <si>
    <t>Será contabilizada como uma agência implantada quando for possível a abertura para a sociedade. Algumas cidades terão uma sede física específica, através da criação de uma agência de inovação regional. Possui como objetivo promover fomento a inovação em todas as regiões do Paraná.</t>
  </si>
  <si>
    <t>Coordenação de Política Estadual</t>
  </si>
  <si>
    <t>Giles Cesar Balbinotti</t>
  </si>
  <si>
    <t>Realização de certificação de produtos, de sistemas e de avaliação técnica</t>
  </si>
  <si>
    <t>Diamante do Sul</t>
  </si>
  <si>
    <t>Empresas de tecnologia contempladas com serviço de internacionalização</t>
  </si>
  <si>
    <t>empresa internacionalizada</t>
  </si>
  <si>
    <t>Uma empresa é considerada internacionalizada quando essa efetivar venda de seu produto fora do país sede, Brasil.</t>
  </si>
  <si>
    <t>Coordenação de Relações Institucionais.</t>
  </si>
  <si>
    <t>Marcus Friedrich Von Borstel.</t>
  </si>
  <si>
    <t>Entrega de vacinas para o controle de casos de raiva, abrangendo humanos e animais</t>
  </si>
  <si>
    <t>Diamante d'Oeste</t>
  </si>
  <si>
    <t>Estudantes do ensino médio e egressos certificados/titulados no programa de formação em Tecnologia da Informação e Comunicação</t>
  </si>
  <si>
    <t>O programa Talento Tech-PR prevê a concessão de bolsas remuneradas para os estudantes dedicarem-se a sua formação, que abrange um curso com duração de 10 meses em Tecnologia da Informação e Comunicação. A Secretaria de Estado da Inovação é responsável pela concessão das bolsas aos estudantes de Ensino Médio e egressos, provenientes da rede pública de ensino, dos municípios que apresentam os menores Índices IPARDES de Desenvolvimento Municipal - IPDM.</t>
  </si>
  <si>
    <t>estudante certificado</t>
  </si>
  <si>
    <t>Transformação no Ensino Médio</t>
  </si>
  <si>
    <t>Será contabilizado como vaga ofertada, a vaga disponível no programa e liberada para ocupação formal de aluno e egressos do Ensino Médio, assim como do Ensino Superior, ambos provenientes da rede pública dos municípios que apresentam os menores Índices IPARDES de Desenvolvimento Municipal - IPDM</t>
  </si>
  <si>
    <t>Coordenação do Projeto Talento Tech Paraná da SEI</t>
  </si>
  <si>
    <t>Jessica Ieger</t>
  </si>
  <si>
    <t>Criação do Centro de Saúde Pública de Precisão - Parque Tecnológico da Saúde</t>
  </si>
  <si>
    <t>Centro de Saúde Pública de Precisão - Criar o Centro de Saúde Pública de Precisão *PROPOSTA G1*</t>
  </si>
  <si>
    <t>Entre Rios do Oeste</t>
  </si>
  <si>
    <t>Publicação de Revistas de Inovação</t>
  </si>
  <si>
    <t>São revistas publicadas com conteúdo do acompanhamento dos índices de desempenho de inovação, bem como notícias estaduais ligadas ao tema da inovação.</t>
  </si>
  <si>
    <t>revista publicada</t>
  </si>
  <si>
    <t>Será realizada a edição de duas revistas por ano, as quais terão como conteúdo o acompanhamento dos índices de desempenho de inovação, bem como notícias estaduais ligadas à inovação.</t>
  </si>
  <si>
    <t>Índice de Preços Regional do Paraná - IPR</t>
  </si>
  <si>
    <t>Espigão Alto do Iguaçu</t>
  </si>
  <si>
    <t>Realização de eventos de soluções inovadoras para municípios</t>
  </si>
  <si>
    <t>Visam apresentar soluções inovadoras de transformação digital, portfólio de incentivos (leis federais e estaduais) para as cidades e empresas dos financiamentos disponibilizados para inovação e tecnologia. Espera-se capacitar gestores municipais, estimular o empreendedorismo e criar um ambiente propício para transformação digital, visando melhorar a qualidade de vida dos cidadãos e promover o desenvolvimento econômico e social estadual.</t>
  </si>
  <si>
    <t>Contabilizar o evento realizado, coparticipado e/ou apoiado no município.</t>
  </si>
  <si>
    <t>Coordenação de Relações Institucionais</t>
  </si>
  <si>
    <t>Marcus Friedrich Von Borstel</t>
  </si>
  <si>
    <t>Índice Ipardes de Desempenho Municipal - IPDM</t>
  </si>
  <si>
    <t>Formosa do Oeste</t>
  </si>
  <si>
    <t>Companhia de Tecnologia da Informação e Comunicação do Paraná</t>
  </si>
  <si>
    <t>Investimento em Tecnologia da Informação e Comunicação</t>
  </si>
  <si>
    <t>Assegurar a estrutura dos serviços indispensáveis ao atendimento das necessidades de Tecnologia e Informação da Comunicação (TIC) do Governo do Paraná, assim como sua manutenção e evolução. Contribuir para a melhoria das informações estratégicas, controles gerenciais, agilização de processos e decisões governamentais. Acompanhar ações e resultados de Governo, visando orientar a proposição de soluções digitais que aprimorem a eficiência e a eficácia dos serviços do poder público. Promover a atualização e aumento de capacidade do Datacenter corporativo do Estado. Planejar, articular e participar de iniciativas de inovação e governo digital para o Estado do Paraná. Promover ações que propiciem a digitalização dos serviços ao cidadão. Dar suporte à implantação da Lei Geral de Proteção de Dados Pessoais no Governo do Estado do Paraná. Manter ambiente tecnológico que propicie cibersegurança ativa, protegendo os dados e serviços digitais prestados pela empresa.</t>
  </si>
  <si>
    <t>Implantação de infraestrutura de hardware e software e contratação de serviços e de treinamento que possibilitem a criação e evolução dos serviços digitais necessários ao governo do Estado e que ofereçam melhores serviços públicos aos cidadãos, utilizando-se das tecnologias adequadas.</t>
  </si>
  <si>
    <t>Comprovação que os conjuntos que farão parte da infraestrutura tecnológica para o ambiente de serviços digitais da Celepar foram adquiridos, implantados e estão em operação.</t>
  </si>
  <si>
    <t>Gerência de Governança</t>
  </si>
  <si>
    <t>Annelise Graes Mareca</t>
  </si>
  <si>
    <t>PIB do Estado do Paraná e dos seus municípios</t>
  </si>
  <si>
    <t>Implantação de infraestrutura de hardware e software e contratação de serviços e de treinamento que possibilitem dar suporte a todos os possíveis incidentes relacionados à segurança da informação, dando resiliência ao ambiente tecnológico do governo do Estado.</t>
  </si>
  <si>
    <t>Comprovação que os conjuntos que farão parte da infraestrutura tecnológia para o ambiente de cibersegurança ativa da Celepar foram adquiridos, implantados e estão em operação.</t>
  </si>
  <si>
    <t>Plano de Desenvolvimento de Longo Prazo (PDLP)</t>
  </si>
  <si>
    <t>Plano de Desenvolvimento de Longo Prazo - PDLP</t>
  </si>
  <si>
    <t>Guaíra</t>
  </si>
  <si>
    <t>Secretaria de Estado do Planejamento</t>
  </si>
  <si>
    <t>Pacto pelo futuro: Planejando o Paraná</t>
  </si>
  <si>
    <t>Assistência Técnica Paraná Eficiente</t>
  </si>
  <si>
    <t>Apoiar atividades de assistência técnica do Projeto Paraná Eficiente, financiado pelo Banco Mundial, tais como fortalecimento institucional, desenvolvimento de ferramentas de inteligência artificial, trabalhos analíticos e estudos conceituais que podem fornecer subsídios para melhorias regulatórias e políticas.</t>
  </si>
  <si>
    <t>relatório publicado</t>
  </si>
  <si>
    <t>Considera-se concluído após a aceitação do último relatório do projeto</t>
  </si>
  <si>
    <t>Coordenação de Captação de Recursos - CCR</t>
  </si>
  <si>
    <t>Coordenador do CCR</t>
  </si>
  <si>
    <t>Projeção populacional dos municípios paranaenses</t>
  </si>
  <si>
    <t>Guaraniaçu</t>
  </si>
  <si>
    <t>governança estruturada</t>
  </si>
  <si>
    <t>A entrega está dividida em 4 etapas as quais serão distribuídas ao longo dos 4 anos de execução. A entrega será considerada realizada após a conclusão das 4 etapas. E será quantificado 1 dada a conclusão de cada uam das seguintes: 1 - Elaboração do projeto técnico; 2 - Estrututação da metodologia; 3 - Implementação da Metodologia; 4 - Publicação final dos resultados.</t>
  </si>
  <si>
    <t>Coordenação de Apoio ao Planejamento Municipal - CPM</t>
  </si>
  <si>
    <t>Coordenador da CPM</t>
  </si>
  <si>
    <t>Ibema</t>
  </si>
  <si>
    <t>Considera-se etapa realizada quando a consultoria tiver a aprovação, por parte da Secretaria do Planejamento, de cada um dos produtos citados a seguir: Diagnóstico (2024); Definição do Arranjo Institucional e dos Mecanismos de Governança GIP - PR (2025); Revisão do Marco Legal (2025); Metodologia (2026); istemas (2027) Todos os itens acima serão produtos que serão pagos pela contratação de Consultoria responsável pelo desenvolvimento do GIP</t>
  </si>
  <si>
    <t>Iguatu</t>
  </si>
  <si>
    <t>metodologia entregue</t>
  </si>
  <si>
    <t>Solidez Fiscal - Taxa de Investimentos</t>
  </si>
  <si>
    <t>1- DAS/SEAP - SAS Recebimenmto de 04 modelos de serviços de assistência à saúde do servidor (2025); 2- DPE/SEAP - Plano de Ocupação de Imóveis (2025); 3- DRH/SEAP - Metodologia para o dimensionamento da força de trabalho (2026); 4 - SEPARTEC/SETI - Metodologia para implantação da Plataforma Inova Digital PID (2025); 5- CGE - Metodologia IA-CM</t>
  </si>
  <si>
    <t>Iracema do Oeste</t>
  </si>
  <si>
    <t>Plataforma online para registro, acompanhamento e divulgação de projetos apresentados e priorizados pelas governanças regionais para desenvolvimento do território Paranaense de forma integrada.</t>
  </si>
  <si>
    <t>A entrega está dividida em 4 etapas as quais serão distribuídas ao longo dos 4 anos de execução. A entrega será considerada realizada após a conclusão das 4 etapas. E será quantificado 1 dada a conclusão de cada uam das seguintes: 1 - Elaboração do projeto técnico da plataforma; 2 - Desenvolvimento da plataforma; 3 - Treinamento dos usuários; 4 - Implantação da ferramenta.</t>
  </si>
  <si>
    <t>Itaipulândia</t>
  </si>
  <si>
    <t>Jesuítas</t>
  </si>
  <si>
    <t>Análise de Viabilidade de Projetos</t>
  </si>
  <si>
    <t>Estruturação de Projetos e Parcerias; Promover a estruturação de projetos de investimento, priorizando a modalidade de parceria público-privada, seguindo as diretrizes e prioridades previstas no planejamento governamental. Alterada pela Lei Estadual nº 22.268, de 13 de dezembro de 2024.</t>
  </si>
  <si>
    <t>Elaboração de Planejamento Estratégico dos Órgãos da Administração Direta</t>
  </si>
  <si>
    <t>Elaboração e execução de apoio para as Secretarias objetivando a melhoria no planejamento setorial. Esta entrega pode gerar um Plano de Ação a ser executado pelo gestor da pasta.</t>
  </si>
  <si>
    <t>Plano publicado</t>
  </si>
  <si>
    <t>Lindoeste</t>
  </si>
  <si>
    <t>Plano de Biogás do Estado do Paraná</t>
  </si>
  <si>
    <t>Estratégias de Transição Energéticas. Construção do Relatório final e proposta de implantação do plano estadual para o biogás, considerando as produção - utilização - comercialização e distribuição. O composto é um tipo de biocombustível produzido a partir da decomposição de materiais orgânicos (de origem vegetal ou animal), que são decompostos, produzindo uma mistura de gases na sua maior parte metano.</t>
  </si>
  <si>
    <t>A entrega está dividida em 5 etapas. Estas etapas serão distribuídas ao longo dos 2 anos de execução do projeto. A entrega será considerada completa somente após a conclusão bem-sucedida das 5 etapas estipuladas e será quantificado 1 quando: 1) Base Legal: Diagnóstico de normas legais existentes que tratam da produção, distribuição e uso de biogás. Identificação das lacunas na legislação para propor novas regulamentações. 2) Produção e Distribuição: Dado cenários anteriores, estrategicamente o estado pode decidir criar redes de gasodutos ou optar por estratégias de coleta de resíduos para a produção de biogás. 3) Pessoas: Identificar capacitações necessárias para especialistas em biogás e introduzi-las em programas acadêmicos nas universidades estaduais. 4) Tributação: Proposições de subsídios e incentivos para estimular a produção e uso de biogás, bem como a implantação de plantas de base verde para a geração de emprego e renda. 5) Fomento: Oferecer linhas de crédito para impulsionar a cadeia produtiva de biogás.</t>
  </si>
  <si>
    <t>Diretor Geral</t>
  </si>
  <si>
    <t>Plano de Carbono Zero do Estado do Paraná</t>
  </si>
  <si>
    <t>Estratégias de transição energéticas que envolvem identificar, inventariar, e ações de monetização definidos no plano. Esse plano visa mitigar os gases de efeito estufa a partir do compromisso que o Brasil assumiu nas conferências do clima, em que a agropecuária aparece com frequência como atividade emissora de gases. Deve-se definir todos os ativos públicos e privados que podem gerar a redução ou a compensação para os gases de efeito estufa. O plano contemplará os processos, incluindo certificação e atualizações de normas legais inerentes.</t>
  </si>
  <si>
    <t>Sustentabilidade Ambiental - Emissões de CO2</t>
  </si>
  <si>
    <t>A entrega está dividida em 5 etapas. Estas etapas serão distribuídas ao longo dos 2 anos de execução do projeto. A entrega será considerada completa somente após a conclusão bem-sucedida das 5 etapas estipuladas e será quantificado 1 quando: 1) Base Legal: Avaliação das normas existentes sobre a quantificação, redução e monetização de carbono. 2) Produção e Distribuição: Inventariar os ativos que geram emissões de carbono para monetização e contabilização no balanço do estado. 3) Pessoas: Capacitação e formação acadêmica relacionada à gestão e redução de carbono. 4) Tributação: Incentivos fiscais e subsídios para empresas e projetos que buscam reduzir sua pegada de carbono ou desenvolver tecnologias de base verde. 5) Fomento: Linhas de crédito específicas para projetos que tenham como foco a redução de emissões de carbono.3)</t>
  </si>
  <si>
    <t>Maripá</t>
  </si>
  <si>
    <t>Plano de Hidrogênio Verde (H2 Verde) do Estado do Paraná</t>
  </si>
  <si>
    <t>Estratégias de Transição Energéticas. Construção do Relatório final e proposta de implantação do Plano de Estruturação do Mercado de H2 Verde no Estado do Paraná. Contratação de assessoria especializada para estruturação do Plano de Hidrogênio Verde do Estado do Paraná.</t>
  </si>
  <si>
    <t>A entrega está dividida em 5 etapas. Estas etapas serão distribuídas ao longo dos 2 anos de execução do projeto. A entrega será considerada completa somente após a conclusão bem-sucedida das 5 etapas estipuladas e será quantificado 1 quando: 1) Base Legal: Estabelecer e revisar normas legais sobre a produção, distribuição e uso de hidrogênio. 2) Produção e Distribuição: Avaliação estratégica de cenários anteriores para definir a rota de produção e distribuição de hidrogênio no estado. 3) Pessoas: Identificar capacitações relacionadas ao hidrogênio e inseri-las em programas acadêmicos. 4) Tributação: Proposições de subsídios e incentivos para estimular o mercado de hidrogênio. 5) Fomento: Linhas de crédito para a cadeia produtiva do hidrogênio.</t>
  </si>
  <si>
    <t>Matelândia</t>
  </si>
  <si>
    <t>Projeto de Desenvolvimento da Agricultura Familiar</t>
  </si>
  <si>
    <t>Elaboração de projetos com base nas ações priorizadas pelos conselhos gestores regionais do programa Paraná Produtivo.</t>
  </si>
  <si>
    <t>Projeto entregue</t>
  </si>
  <si>
    <t>Projeto de Desenvolvimento do Turismo Náutico</t>
  </si>
  <si>
    <t>Municípios beneficiados com especialização em potencialidades produtivas</t>
  </si>
  <si>
    <t>Mercedes</t>
  </si>
  <si>
    <t>O projeto tem como objetivo consolidar as principais informações sobre o caminho do Peabiru, que é uma antiga rede de trilhas indígenas, em um único documento. Além disso, o trabalho também visa promover o turismo na área, respaldado pela Lei 21.046, que declara a rota dos caminhos de Peabiru como patrimônio cultural imaterial do Estado.</t>
  </si>
  <si>
    <t>Missal</t>
  </si>
  <si>
    <t>Projeto de melhoria do acesso a Jussara</t>
  </si>
  <si>
    <t>Contratação de anteprojeto visando melhorar o acesso ao município de Jussara pela PR 323. Excluída/cancelada pela Lei estadual nº 22.268, de 13 de dezembro de 2024.</t>
  </si>
  <si>
    <t>Jussara</t>
  </si>
  <si>
    <t>Etapas: 1) Processo licitatório fase interna; 2) Processo licitatório fase externa; 3) Entrega do Projeto</t>
  </si>
  <si>
    <t>Educa Juntos</t>
  </si>
  <si>
    <t>Projeto de Mobilidade Urbana no município de Fazenda Rio Grande</t>
  </si>
  <si>
    <t>Nova Laranjeiras</t>
  </si>
  <si>
    <t>Projeto de viabilidade e estudo preliminar para revitalização do litoral</t>
  </si>
  <si>
    <t>Nova Santa Rosa</t>
  </si>
  <si>
    <t>Projeto para ampliação da via entre Francisco Beltrão e Dois Vizinhos</t>
  </si>
  <si>
    <t>Contratação de anteprojeto com objetivo de ampliação da capacidade da via entre os municípios de Francisco Beltrão e Dois Vizinhos.</t>
  </si>
  <si>
    <t>Nova Prata do Iguaçu</t>
  </si>
  <si>
    <t>Projeto para ampliação da via entre Pato Branco e Dois Vizinhos</t>
  </si>
  <si>
    <t>Contratação de anteprojeto com objetivo de ampliação da capacidade da via entre os municípios de Pato Branco e Dois Vizinhos.</t>
  </si>
  <si>
    <t>Estudantes beneficiados com Programa Estadual do Transporte Escolar (PETE)</t>
  </si>
  <si>
    <t>Mais qualidade no transporte escolar</t>
  </si>
  <si>
    <t>Ouro Verde do Oeste</t>
  </si>
  <si>
    <t>Projeto para duplicação da via entre Toledo e Palotina</t>
  </si>
  <si>
    <t>Contratação de anteprojeto com objetivo de ampliação da capacidade da via entre os municípios de Toledo e Palotina.</t>
  </si>
  <si>
    <t>Brigadistas credenciados na Rede Estadual de Atendimento à Emergências e Desastres</t>
  </si>
  <si>
    <t>Rede Estadual de Atendimento à Emergências e Desastres - Criar a Rede Estadual de Atendimento à Emergências e Desastres * PROPOSTA G1*</t>
  </si>
  <si>
    <t>Gestão de Planejamento Governamental</t>
  </si>
  <si>
    <t>Promover o planejamento setorial integrado, buscando uma gestão eficiente, bem como a articulação e mobilização das áreas do Governo para promover o desenvolvimento econômico do Estado, por meio de: a) apoiar a elaboração de planos e programas globais, regionais, setoriais e multissetoriais, voltados ao desenvolvimento do Estado; b) apoiar a formulação de políticas de indução e de estímulo ao desenvolvimento produtivo integrado voltado à sustentabilidade econômica local e regional, empreendedorismo e inovação.</t>
  </si>
  <si>
    <t>Desenvolvimento de nova metodologia de monitoramento e avaliação de ações estaduais planejadas</t>
  </si>
  <si>
    <t>Em virtude da nova metodologia de elaboração do Plano Plurianual do Estado do Paraná, se faz necessário a atualização e melhorias no método de monitoramento de ações estaduais planejadas. A realização do monitoramento será feita por etapas.</t>
  </si>
  <si>
    <t>Avaliação de cumprimento das etapas do plano de trabalho para nova metodologia de monitoramento e avaliação do PPA (cada etapa cumprida equivale a 20% do trabalho). As etapas a seguir: Elaboração de plano de trabalho para formulação de nova metodologia de monitoramento e avaliação do PPA estadual e outras ações estratégicas; averiguação de compatibilidade da metodologia com necessidades dos órgãos; Aprovação e descrição de nova metodologia; adaptação do Sistema Informatizado para incorporar nova metodologia ou novo sistema; desenvolvimento de plataforma online para publicação de relatórios sintéticos de monitoramento</t>
  </si>
  <si>
    <t>Registros da Coordenação de Monitoramento e Avaliação - CMA</t>
  </si>
  <si>
    <t>Coordenador da CMA</t>
  </si>
  <si>
    <t>Cursos de especialização, capacitação ou aperfeiçoamento para bombeiros militares</t>
  </si>
  <si>
    <t>Escola Superior de Bombeiros</t>
  </si>
  <si>
    <t>Pato Bragado</t>
  </si>
  <si>
    <t>O Plano de Contratações Anual (PCA-E) é um importante instrumento de gestão, atuando como uma ferramenta de planejamento que tem por objetivo nortear e racionalizar as compras públicas, realizando o mapeamento através da unificação dos itens de interesse comum.</t>
  </si>
  <si>
    <t>Será considerado como Plano Elaborado a publicação do PCA-E.</t>
  </si>
  <si>
    <t>Coordenação do Plano de Contratações Anual - CPC</t>
  </si>
  <si>
    <t>Coordenadora da CPC</t>
  </si>
  <si>
    <t>Cursos de formação aos novos membros do Corpo de Bombeiros, para desempenho eficiente e seguro das suas funções</t>
  </si>
  <si>
    <t>Quatro Pontes</t>
  </si>
  <si>
    <t>Desenvolvimento das funcionalidades do módulo de gestão de contratos do sistema SIGMA PP.</t>
  </si>
  <si>
    <t>Considera-se etapa realizada a finalização e entrega de cada uma delas, a saber: preparação do Termo de Referência; Contratação; Gerenciamento da Execução.</t>
  </si>
  <si>
    <t>Coordenador da CCR</t>
  </si>
  <si>
    <t>Novo Sistema Integrado de Gestão, Monitoramento e Avaliação do Planejamento Estadual</t>
  </si>
  <si>
    <t>Criação e adaptação de um sistema informatizado, com etapas de elaboração, acompanhamento e relatórios de execução dos instrumentos de planejamento desenvolvido, incluindo documentação; idealizado para abordagem ampla de planejamento do PPA, mas também acompanhamento de indicadores estratégicos de interesse estadual, complementares.</t>
  </si>
  <si>
    <t>Contabiliza o sistema implantado quando além da compra já estiver em produção nos diversos órgãos</t>
  </si>
  <si>
    <t>Thiago de Angelis</t>
  </si>
  <si>
    <t>Fiscalizações realizadas pelo Corpo de Bombeiros Militar em edificações, estabelecimentos e áreas de risco</t>
  </si>
  <si>
    <t>Ramilândia</t>
  </si>
  <si>
    <t>Nº de Órgãos da Administração Direta com mapeamento de processo realizado.</t>
  </si>
  <si>
    <t>Coordenação de Gestão por Processos - CGP</t>
  </si>
  <si>
    <t>Coordenador da CGP</t>
  </si>
  <si>
    <t>Realeza</t>
  </si>
  <si>
    <t>Regulamentos que aprovarão a estrutura organizacional de Órgãos (Secretarias de Estado e Órgãos com esse status) e Entidades Autárquicas, publicados em Diário Oficial, por meio de decreto, conforme organização administrativa básica do Poder Executivo Estadual instituída pela Lei nº 21.352, de 1º de janeiro de 2023.</t>
  </si>
  <si>
    <t>regulamento publicado</t>
  </si>
  <si>
    <t>Regulamentos publicados de 21 Secretarias de Estado + 3 Órgãos com esse status + 13 Autarquias, sendo excetuadas a Agepar e as Instituições Estaduais de Ensino Superior, totalizando 37, sendo estimados 18 em 2024, 10 em 2025, 6 em 2026 e 3 em 2027.</t>
  </si>
  <si>
    <t>Coordenação de Desenvolvimento Organizacional - CDO</t>
  </si>
  <si>
    <t>Coordenador da CDO</t>
  </si>
  <si>
    <t>Estudantes da Rede Estadual beneficiados com visitas ao museu</t>
  </si>
  <si>
    <t>Santa Helena</t>
  </si>
  <si>
    <t>Projeto de Parceria de Centro de Convenções</t>
  </si>
  <si>
    <t>Unidade Gestora do Programa de Parcerias - UGPAR</t>
  </si>
  <si>
    <t>Chefe da Unidade</t>
  </si>
  <si>
    <t>Estudantes da Rede Estadual beneficiados pela Plataforma Gamificada de Matemática</t>
  </si>
  <si>
    <t>Santa Lúcia</t>
  </si>
  <si>
    <t>Projeto de Parceria de Centros Administrativos</t>
  </si>
  <si>
    <t>Atendimento a situações de emergência do Corpo de Bombeiros, exceto Atendimento Pré-Hospitalar</t>
  </si>
  <si>
    <t>Segurança Pública - Segurança Patrimonial</t>
  </si>
  <si>
    <t>Santa Tereza do Oeste</t>
  </si>
  <si>
    <t>Projeto de Parceria de Prédios Históricos Culturais</t>
  </si>
  <si>
    <t>Estruturação de projeto de parceria a ser desenvolvido no âmbito do Programa de Parcerias do Paraná - PAR com foco na revitalização e conservação de edificações pertencentes ao patrimônio cultural do Estado.</t>
  </si>
  <si>
    <t>Estudantes e professores beneficiados com apoio financeiro para participação de feiras educacionais</t>
  </si>
  <si>
    <t>Santa Terezinha de Itaipu</t>
  </si>
  <si>
    <t>Projeto de Parceria do Parque Pedreira do Atuba</t>
  </si>
  <si>
    <t>Estruturação de projeto de parceria a ser desenvolvido no âmbito do Programa de Parcerias do Paraná - PAR com foco na melhor adequação do terreno de propriedade de Estado localizado no município de Colombo.</t>
  </si>
  <si>
    <t>Assentamento beneficiado por convênio de fomento com a Associação de Cooperação Agrícola e Reforma Agrária - ACAP</t>
  </si>
  <si>
    <t>Escolas do Campo</t>
  </si>
  <si>
    <t>São José das Palmeiras</t>
  </si>
  <si>
    <t>Projeto de Parceria do Trem Pé Vermelho</t>
  </si>
  <si>
    <t>Estruturação de projeto de parceria a ser desenvolvido no âmbito do Programa de Parcerias do Paraná - PAR com foco na mobilidade urbana entre as cidades de Londrina e Maringá.</t>
  </si>
  <si>
    <t>ODS 9 - Promover a industrialização inclusiva e sustentável</t>
  </si>
  <si>
    <t>Material pedagógico para escolas da Rede Estadual e municipal de educação</t>
  </si>
  <si>
    <t>São Miguel do Iguaçu</t>
  </si>
  <si>
    <t>Relatórios de acompanhamento de ações estaduais planejadas</t>
  </si>
  <si>
    <t>Contempla os relatórios de acompanhamento do PPA e a Mensagem anual para Assembleia, em plataforma online, encaminhado aos órgãos e/ou apresentados publicamente para ALEP. Diminuição de meta alterada pela Lei Estadual nº 22.268, de 13 de dezembro de 2024.</t>
  </si>
  <si>
    <t>Contabiliza-se cada relatório quadrimestral de acompanhamento do PPA e a mensagem para a Assembleia, quando disponibilizados publicamente em plataforma on-line ou/e disponibilizados aos órgãos e publicados no site, sendo 4 por ano. Uma vez que eles são feitos após o acompanhamento dos órgãos, o relatório do 1º quadrimestre só consegue ser contabilizado como publicado no 2º quadrimestre.</t>
  </si>
  <si>
    <t>Registros da Coordenação de Monitoramento e Avaliação - CMA; E-protocolo; Site da SEPL</t>
  </si>
  <si>
    <t>Qualificação do Sistema de Avaliação da Educação Básica para a Rede Estadual de educação por meio de avaliação de impacto</t>
  </si>
  <si>
    <t>São Pedro do Iguaçu</t>
  </si>
  <si>
    <t>Sistema de Estrutura Organizacional do Estado do Paraná (e-ORG) atualizado ou substituído, pois o sistema atual apresenta deficiências em termos de eficiência operacional e integração de dados e experiência do usuário. A proposta visa aperfeiçoar ou substituir o sistema, contemplando uma arquitetura mais robusta, garantindo agilidade, segurança, integração com outros sistemas governamentais e uma interface mais interativa, proporcionando aos gestores ferramentas para auxiliar na tomada de decisões estratégicas com base em informações atualizadas e precisas, resultando em uma administração mais eficiente e transparente.</t>
  </si>
  <si>
    <t>Etapa 1: Preparação e Análise Inicial Análise detalhada das estruturas existentes. Avaliação de necessidades. Definição de metas. Seleção de equipe de projeto. Realização de workshops para entender os fluxos de trabalho e a interação entre as Secretarias e Autarquias. Etapa 2: Projeto Piloto e Desenvolvimento Criação de um projeto piloto do Sistema para algumas Secretarias e Autarquias selecionadas. Testar e ajustar o sistema com base no feedback real dos usuários. Etapa 3: Implantação Gradual Implementação em um conjunto maior de Secretarias e Autarquias. Treinamento intensivo para garantir a adoção adequada por parte dos usuários. Etapa 4: Expansão e Aperfeiçoamento Contínuo Expansão do sistema para as Secretarias e Autarquias restantes que ainda não foram incluídas. Melhorias contínuas com base no feedback dos usuários e nas mudanças nas necessidades organizacionais.</t>
  </si>
  <si>
    <t>Estudantes beneficiados com intercâmbio do Programa Ganhando o Mundo</t>
  </si>
  <si>
    <t>Ganhando o Mundo</t>
  </si>
  <si>
    <t>Serranópolis do Iguaçu</t>
  </si>
  <si>
    <t>Gestão Administrativa SEPL</t>
  </si>
  <si>
    <t>Manter a estrutura administrativa da Unidade para o bom funcionamento de suas atividades. Efetuar a gestão de recursos humanos, das despesas com manutenção mínima (luz, água, energia, informática e telecomunicações), dos serviços de terceiros, e das demais despesas necessárias ao seu funcionamento.</t>
  </si>
  <si>
    <t>Construção do Centro de Tecnologia do Estado do Paraná - Fábrica de Ideias</t>
  </si>
  <si>
    <t>O Centro de Tecnologia do Estado do Paraná será um espaço múltiplo voltado para inovação, tecnologia e economia criativa na Capital, considerando a diversidade cultural, estímulo a criatividade e inovação, acesso à cultura e tecnologia, atração de talentos e investimentos. A estrutura pretende criar um ambiente de colaboração de última geração, que atraia talentos de todos os tipos, prevendo-se um processo de construção sustentável. Incluída pela Lei Estadual nº 22.268, de 13 de dezembro de 2024.</t>
  </si>
  <si>
    <t>Conforme ETP, serão reportadas medições da obra e serviços executados para os 62.010,38m². como o projeto está previsto para ser executado em 16 meses, e se pretende iniciar em janeiro de 2025, contou-se proporcionalmente a metragem quadrada para 12 meses em 2025 e o restante para 2026.</t>
  </si>
  <si>
    <t>Relatórios de implantação da Secretaria de Estado do Planejamento e Secretaria de Estado das Cidade</t>
  </si>
  <si>
    <t>Núcleo de Administração Setoria da SEPL</t>
  </si>
  <si>
    <t>Desenvolvimento econômico regional</t>
  </si>
  <si>
    <t>Terra Roxa</t>
  </si>
  <si>
    <t>Instituto Paranaense de Desenvolvimento Econômico e Social</t>
  </si>
  <si>
    <t>Estudos e Pesquisas Socioeconômicas, Produção e Difusão de Estatísticas</t>
  </si>
  <si>
    <t>Realizar pesquisas socioeconômicas e socioambientais e disponibilizar meios inovadores (métodos e instrumentos) para subsidiar o Poder Executivo do Estado na formulação de políticas públicas.</t>
  </si>
  <si>
    <t>Estudos e pesquisas especiais</t>
  </si>
  <si>
    <t>Estudos e pesquisas financiados pelo Fundo Paraná.</t>
  </si>
  <si>
    <t>estudo publicado</t>
  </si>
  <si>
    <t>Publicação com resultados de cada pesquisa executada</t>
  </si>
  <si>
    <t>Diretoria Executiva</t>
  </si>
  <si>
    <t>Estudantes matriculados em sistema de ensino em escola integral</t>
  </si>
  <si>
    <t>Ampliação da educação integral - Aumentar o número de escolas de educação integral *PROPOSTA G1*</t>
  </si>
  <si>
    <t>Cálculo da variação de preços de 35 grupos de alimentos em seis municípios-polo: Curitiba, Londrina, Maringá, Cascavel, Ponta Grossa e Foz do Iguaçu. O indicador resulta do aproveitamento de registros fiscais eletrônicos do comércio paranaense, por meio de parceria entre o Instituto e a Receita Estadual do Paraná, vinculada à Secretaria da Fazenda do Paraná.</t>
  </si>
  <si>
    <t>trabalho publicado</t>
  </si>
  <si>
    <t>Publicação mensal do IPR atualizado.</t>
  </si>
  <si>
    <t>IPARDES</t>
  </si>
  <si>
    <t>Diretoria de Estatística</t>
  </si>
  <si>
    <t>Estudantes beneficiados com a Plataforma de aprendizagem da Língua Inglesa</t>
  </si>
  <si>
    <t>Três Barras do Paraná</t>
  </si>
  <si>
    <t>Cálculo do IPDM para 399 municípios do Estado do Paraná, elaborado em três dimensões: renda, emprego e produção agropecuária; saúde e educação. Sua elaboração se baseia em diferentes estatísticas de natureza administrativa, disponibilizadas por entidades públicas.</t>
  </si>
  <si>
    <t>Criação de Zona de Processamento de Exportação (ZPE)</t>
  </si>
  <si>
    <t>Criar uma Zona de Processamento de Exportação (ZPE) * PROPOSTA G1*</t>
  </si>
  <si>
    <t>Tupãssi</t>
  </si>
  <si>
    <t>Divulgação dos resultados do PIB trimestral e anual do Estado do Paraná e PIB anual dos 399 municípios paranaenses.</t>
  </si>
  <si>
    <t>24 divulgações de PIB (04 Estadual anual; 16 estaduais trimestrais; e 04 municipais anuais).</t>
  </si>
  <si>
    <t>Diretoria de Pesquisa</t>
  </si>
  <si>
    <t>Estudantes beneficiados com a Plataforma de Programação</t>
  </si>
  <si>
    <t>Programação e robótica</t>
  </si>
  <si>
    <t>Estudos prospectivos com horizonte para planejamento de políticas do governo estadual até 2035, nas áreas econômico, social e ambiental.</t>
  </si>
  <si>
    <t>ODS 8 - Promover o emprego pleno e produtivo</t>
  </si>
  <si>
    <t>Plano entregue</t>
  </si>
  <si>
    <t>Atualização das projeções da população dos municípios paranaenses: etapa 1 - revisão da população total de referência; etapa 2 - revisão das componentes demográficas (mortalidade, fecundidade e migração); etapa 3 - projeção por sexo (masculino e feminino); etapa 4 - projeção por faixas etárias quinquenais).</t>
  </si>
  <si>
    <t>Conclusão das 04 Etapas previstas e divulgação da Projeção atualizada da população dos municípios paranaenses.</t>
  </si>
  <si>
    <t>Aplicação de provas avaliativas para os Estudantes da Rede Pública Estadual</t>
  </si>
  <si>
    <t>Educação - Avaliação da Educação</t>
  </si>
  <si>
    <t>Secretaria de Estado da Administração e da Previdência</t>
  </si>
  <si>
    <t>Bem-estar do Servidor Paranaense</t>
  </si>
  <si>
    <t>Gestão da Saúde dos Servidores Inativos e seus Dependentes</t>
  </si>
  <si>
    <t>Custear o Sistema de Assistência à Saúde (SAS) que oferece, entre suas ações, a recuperação e manutenção da saúde dos servidores públicos civis aposentados, militares da reserva remunerada e seus dependentes, bem como dos pensionistas do Estado do Paraná.</t>
  </si>
  <si>
    <t>O SAS é um benefício concedido pelo Governo do Estado, sem qualquer contrapartida financeira do servidor, garantindo uma cobertura assistencial médico-ambulatorial e hospitalar, em todo o Estado do Paraná, ao servidor público, bem como para seus dependentes e pensionistas. As coberturas estão descritas conforme Decreto nº 8.887/2010 e disponíveis para atendimento em todas as Regiões Intermediárias do Estado</t>
  </si>
  <si>
    <t>vida ativa</t>
  </si>
  <si>
    <t>Atendimentos são contados por vidas ativas. O número de vidas ativas é coletado no sistema SASW que é integrado com o META4 e multiplica-se pelo valor de cada um dos contratos, que são subdivididos em 15 contratos para se chegar no valor total a ser pago.</t>
  </si>
  <si>
    <t>Departamento de Saúde do Servidor DSS</t>
  </si>
  <si>
    <t>Chefe do Departamento de Saúde do Servidor DSS</t>
  </si>
  <si>
    <t>Professor beneficiado com intercâmbio do Programa Ganhando o Mundo</t>
  </si>
  <si>
    <t>Ganhando o Mundo Professor</t>
  </si>
  <si>
    <t>Campina da Lagoa</t>
  </si>
  <si>
    <t>Gestão de Administração de Pessoal</t>
  </si>
  <si>
    <t>Estabelecer estratégias, diretrizes e recomendações para o adequado funcionamento da administração estadual no aspecto das Políticas de Administração de Pessoal. Coordenar e realizar a gestão das atividades de Administração de Recursos Humanos. Gerenciar e custear o Sistema de Assistência à Saúde (SAS) dos servidores públicos civis efetivos e ativos da SEAP e seus dependentes e avaliar a qualidade dos serviços prestados pelos hospitais contratados para atendimento médico hospitalar e ambulatorial aos beneficiários. Definir diretrizes de atuação, controle e supervisão do Sistema de Seguridade Funcional do Estado do Paraná. Desenvolver políticas, programas e projetos referentes à saúde ocupacional. Capacitar servidores. Desenvolver competências essenciais de gestão pública, com estímulo à inovação, produção e compartilhamento do capital intelectual produzido pelos servidores. Criar conteúdos educacionais. Alterada pela Lei Estadual nº 22.268, de 13 de dezembro de 2024.</t>
  </si>
  <si>
    <t>Trata-se da contratação de serviço especializado em Engenharia de Segurança e Medicina do trabalho, em conformidade com as Normas Regulamentadoras expedidas pelo Ministério do Trabalho e Previdência, as quais regulam a segurança e a saúde dos trabalhadores em seus ambientes de trabalho, garantindo assim o fiel cumprimento dos direitos e deveres dos servidores e da Administração Pública, por intermédio de soluções adequadas, minimizando custos e riscos advindos desta relação.</t>
  </si>
  <si>
    <t>servidor atendido</t>
  </si>
  <si>
    <t>ODS 3 - Promover o bem-estar para todos, em todas as idades</t>
  </si>
  <si>
    <t>O trabalho será prestado no âmbito estadual para o quantitativo aproximado de 149.989 agentes públicos divididos em: agentes públicos efetivos 117.535 --, comissionados 2.799 --, CRES 29.655.</t>
  </si>
  <si>
    <t>Qualificação do Sistema de Avaliação da Educação Básica para a Rede Estadual de Educação no Ensino Médio por meio de avaliação de impacto</t>
  </si>
  <si>
    <t>Francisco Alves</t>
  </si>
  <si>
    <t>O SAS é um benefício concedido pelo Governo do Estado, sem qualquer contrapartida financeira do servidor, garantindo uma cobertura assistencial médico-ambulatorial e hospitalar, em todo o Estado do Paraná, ao servidor público, bem como para seus dependentes e pensionistas. As coberturas estão descritas conforme Decreto nº 8.887/2010 e disponíveis para atendimento em todas as Regiões Intermediárias do Estado.</t>
  </si>
  <si>
    <t>Sustentabilidade Ambiental - Destinação do Lixo</t>
  </si>
  <si>
    <t>Capacitação de Servidores na Modalidade de Ensino a Distância e híbrido</t>
  </si>
  <si>
    <t>Promover a Capacitação de servidores públicos do executivo paranaense por meio da modalidade de Ensino a Distância e ou híbrido, possibilitando também a participação de servidores do executivo municipal em capacitações específicas</t>
  </si>
  <si>
    <t>Escola de Gestão dop Paraná - EGP</t>
  </si>
  <si>
    <t>Diretora da Escola de Gestão dop Paraná - EGP</t>
  </si>
  <si>
    <t>Implantação de estações do Ponto Paraná</t>
  </si>
  <si>
    <t>Capacitação de Servidores na Modalidade Presencial e Telepresencial</t>
  </si>
  <si>
    <t>Promover a Capacitação de servidores públicos do executivo paranaense por meio da modalidade de Ensino Presencial ou Telepresencial, possibilitando também a participação de servidores do executivo municipal em capacitações específicas</t>
  </si>
  <si>
    <t>Operacionalização do Plano Estadual de Ação Climática</t>
  </si>
  <si>
    <t>Sinais da Natureza - Criar o Plano Estadual de Ação de Mudanças Climáticas e o Marco Regulatório de Carbono *PROPOSTA G1*</t>
  </si>
  <si>
    <t>Mariluz</t>
  </si>
  <si>
    <t>Concursos Públicos para reposição de quadros de pessoal do Poder Executivo da Administração Direta e Indireta - autárquica realizados</t>
  </si>
  <si>
    <t>Consiste na realização de concursos públicos, de competência da SEAP, para reposição de quadros (Quadro Próprio do Poder Executivo - QPPE, Quadro Próprio do Magistério - QPM, Quadro Próprio da Polícia Civil - QPPC, Quadro Próprio dos Peritos Oficiais - QPPO, Quadro da PGE, Quadro das IEES, Quadro da Polícia Militar, Quadro da ADAPAR, QPSS, QPDE, Quadro da AGEPAR, Quadro Próprio da Polícia Penal -QPPP, Quadro Próprio Estatutário do Instituto de Desenvolvimento Rural, Quando de Auditor da REPR) de pessoal estatutário do Poder Executivo da Administração Direta e Indireta - autárquica.</t>
  </si>
  <si>
    <t>concurso realizado</t>
  </si>
  <si>
    <t>Concursos públicos</t>
  </si>
  <si>
    <t>A entrega será quantificada computando a abertura anual dos concursos, de forma a totalizar a previsão de necessidade de quadros de pessoal.</t>
  </si>
  <si>
    <t>Departamento de Recursos Humanos - DRH</t>
  </si>
  <si>
    <t>Chefe do Departamento de Recursos Humanos - DRH</t>
  </si>
  <si>
    <t>Municípios atendidos por campanhas de educação ambiental visando a redução do desmatamento ilegal</t>
  </si>
  <si>
    <t>Quarto Centenário</t>
  </si>
  <si>
    <t>Eventos para capacitação e troca de informação entre gestores</t>
  </si>
  <si>
    <t>Promover a capacitação e troca de informações entre servidores/gestores públicos do executivo paranaense por meio do compartilhamento em lives, webinares, palestras, seminários e congressos, nas modalidades de ensino presencial, a distância e ou híbrido, possibilitando também a participação de servidores do executivo municipal em capacitações específicas.</t>
  </si>
  <si>
    <t>Será computado pelos certificados emitidos a cada um dos participantes em cada um dos eventos nas modalidades presencial, EaD ou híbrido.</t>
  </si>
  <si>
    <t>Escola de Gestão do Paraná - EGP</t>
  </si>
  <si>
    <t>Diretora da Escola de Gestão do Paraná - EGP</t>
  </si>
  <si>
    <t>Eventos para servidores relacionados a boas práticas no serviço público</t>
  </si>
  <si>
    <t>Promover, incentivar e compartilhar a produção de boas práticas pelos servidores por meio de capacitação nas modalidades de ensino a distância e ou híbrido, possibilitando também a participação de servidores do executivo municipal em capacitações específicas.</t>
  </si>
  <si>
    <t>metodologia implantada</t>
  </si>
  <si>
    <t>Etapa 1 - Plano De Trabalho Etapa 2 - Levantamento da Situação Atual e Dimensionamento da Força de Trabalho Etapa 3 - Plano de Adequação (Reposição, Ampliação E Redução) Da Força de Trabalho Para Curto, Médio e Longo Prazo Etapa 4 - Capacitação De Gestores para Implementação Do Processo De Dimensionamento a ser Adotado pelo Estado do Paraná. Etapa - 5 Formulação de Sistemática de Tecnologia da Informação Aplicada ao Dimensionamento Da Força De Trabalho - Desenvolvimento/Customização De Sistemas de Informação.</t>
  </si>
  <si>
    <t>Refere-se a realização de avaliação e homologação das diversas modalidades de licenças aos servidores estaduais e outros Órgãos na forma de convênios e termos de cooperação, que abrangem todas as regiões do estado.</t>
  </si>
  <si>
    <t>perícia realizada</t>
  </si>
  <si>
    <t>Departamento de Saúde do Servidor</t>
  </si>
  <si>
    <t>Chefe do Departamento de Saúde do Servidor</t>
  </si>
  <si>
    <t>Municípios atendidos com recursos financeiros para construção de Barracões Industriais</t>
  </si>
  <si>
    <t>Refere-se a implantação realizada a partir da importação dos dados funcionais e financeiros dos servidores das 05 (cinco) IEES que possuem sistema próprio de processamento da folha de pagamento. Com isso, procura-se padronizar a entrada de informações de toda força de trabalho do estado do Poder Executivo do Estado do Paraná.</t>
  </si>
  <si>
    <t>A entrega será quantificada computando o processamento da folha de pagamento no RH-Paraná/Meta4, totalizando as 05 (cinco) IEES em 2024.</t>
  </si>
  <si>
    <t>Paraná: Gestão Efetiva</t>
  </si>
  <si>
    <t>Gestão Eficiente Patrimonial, de Recursos Humanos e Capacitação</t>
  </si>
  <si>
    <t>Desenvolver a capacitação de servidores, por meio de coaching, menthoring, banco de talentos e ampliação e atualização da plataforma de EAD, bem como a capacitação de gestores da frota oficial e a criação de software de avaliação de perfil. Promover a regularização cartorial e a gestão da frota oficial (sistemas de rastreamento, monitoramento e telemetria).</t>
  </si>
  <si>
    <t>Ampliação e Atualização da Plataforma de EAD da Escola de Gestão do Paraná - EGP</t>
  </si>
  <si>
    <t>Criação de um ambiente virtual para ofertas de ensino on-line para o servidor público estadual, com a possibilidade de assistência contínua do professor, tutor, monitor ou assistente de ensino.</t>
  </si>
  <si>
    <t>"Criação realizada em 3 etapas: Ano 2024: Etapa 1 - Entrega do projeto; Etapa 2 - Entrega de software desenvolvido; Etapa 3 - Software integrado ao sistema da EGP (AVA)"</t>
  </si>
  <si>
    <t>Escola de Gestão do Parraná - EGP</t>
  </si>
  <si>
    <t>Diretora da Escola de Gestão do Parraná - EGP</t>
  </si>
  <si>
    <t>Capacitação de Gestores da Frota de Veículos Oficial do Estado do Paraná</t>
  </si>
  <si>
    <t>Promover a Capacitação de servidores públicos do executivo paranaense para atuação como gestores da frota de veículos oficiais. As capacitações ocorrerão através das modalidades de Ensino Presencial, EaD e híbrido, inclusive possibilitando a participação de servidores do executivo municipal.</t>
  </si>
  <si>
    <t>Será computado pelos certificados emitidos a cada um dos participantes que obtiveram aprovação em cada um dos eventos presenciais, a distância e híbridos realizados pela EGP</t>
  </si>
  <si>
    <t>Capacitação de servidores públicos do Poder Executivo paranaense</t>
  </si>
  <si>
    <t>certificados emitidos a cada um dos participantes que obtiveram aprovação em cada um dos eventos presenciais, a distância e híbridos realizados pela EGP.</t>
  </si>
  <si>
    <t>Capacitação de servidores públicos do Poder Executivo paranaense em Coaching e Menthoring</t>
  </si>
  <si>
    <t>Promover a capacitação em Coaching e Menthoring para servidores públicos do executivo paranaense por meio das modalidades de Ensino Presencial, EaD e híbrido, possibilitando também a participação de servidores do executivo municipal.</t>
  </si>
  <si>
    <t>certificados emitidos a cada um dos participantes que obtiveram aprovação em cada um dos eventos de coaching e menthoring nas modalidades de ensino presenciais, a distância e híbridos realizados pela EGP</t>
  </si>
  <si>
    <t>Estudantes matriculados na Educação de Jovens e Adultos (EJA) por meio da modalidade EAD</t>
  </si>
  <si>
    <t>Readequação da Educação de Jovens e Adultos</t>
  </si>
  <si>
    <t>Criação de um software de Banco de Talentos com avaliação de perfil de servidores estaduais do Paraná</t>
  </si>
  <si>
    <t>Desenvolver software de avaliação de perfil dos servidores estaduais, integrado ao sistema de gestão de pessoas (banco de talentos) que queiram atuar na Escola de Gestão do Paraná, em eventos de capacitação, direcionando estes servidores públicos, conforme suas habilidades e auxiliando em suas limitações, para atuar como instrutores da Escola de Gestão do Paraná, com o objetivo de repasse do seu conhecimento técnico, tornando os processos do Estado mais eficientes e eficazes.</t>
  </si>
  <si>
    <t>"Criação realizada em 3 etapas: Ano 2024: Etapa 1 - Entrega do projeto; Ano 2025: Etapa 2 - Entrega de software desenvolvido; Etapa 3 - Software integrado ao sistema da EGP (AVA)"</t>
  </si>
  <si>
    <t>Renovação da frota de viaturas e equipamentos operacionais do Corpo de Bombeiros Militar do Paraná</t>
  </si>
  <si>
    <t>Equipamentos de rastreamento e telemetria na frota de veículos do Estado instalados e implantados</t>
  </si>
  <si>
    <t>Consiste na implantação de equipamentos de rastreamento e telemetria para gestão da frota de veículos afim de subsidiar o desenvolvimento da Gestão da Logística. Compõe-se de atividade incluída no Projeto de Inovação e Modernização do Setor Público Paranaense para Prestação de Serviços - Paraná Eficiente.</t>
  </si>
  <si>
    <t>Quantidade de veículos com equipamento de rastreabilidade e telemetria instalado</t>
  </si>
  <si>
    <t>Departamento de Gestão do Transporte Oficial - DETO</t>
  </si>
  <si>
    <t>Diretor do Departamento de Gestão do Transporte Oficial - DETO</t>
  </si>
  <si>
    <t>Monitora Paraná</t>
  </si>
  <si>
    <t>Estudo de Otimização e Uso de Imóveis Públicos de domínio do Estado</t>
  </si>
  <si>
    <t>Refere-se ao estudo visando a otimização do uso dos imóveis públicos de domínio do Estado do Paraná e desenvolvimento de plano de ocupação dos imóveis utilizados pelos serviços públicos estaduais. Compõe-se de atividade incluída no Projeto de Inovação e Modernização do Setor Público Paranaense para Prestação de Serviços - Paraná Eficiente</t>
  </si>
  <si>
    <t>estudo entregue</t>
  </si>
  <si>
    <t>Contratação de empresa especializada em consultoria dividido em 8 etapas: Ano 2024 Etapa 1 - Aprovação de Termo de Referência; Etapa 2 -Abertura do Certame; Etapa 3 -Homologação do Certame; Ano 2025 Etapa 4 - Aprovação de Plano de Trabalho; Etapa 5 - Aprovação de Diagnóstico; Ano 2026 Etapa 6 - Aprovação de Manual de Ocupação; Etapa 7 - Aprovação de Estudo para implantação de Centros Administrativos; Ano 2027 Etapa 8 - Aprovação de Relatório Final.</t>
  </si>
  <si>
    <t>Departamento de Patrimônio do Estado - DPE</t>
  </si>
  <si>
    <t>Diretora de Departamento de Patrimônio do Estado - DPE</t>
  </si>
  <si>
    <t>Estudo para definição de novo modelo de gestão do Sistema de Assistência à Saúde do Servidor - SAS</t>
  </si>
  <si>
    <t>O SAS é um benefício concedido pelo Governo do Estado, sem qualquer contrapartida financeira do servidor, garantindo uma cobertura assistencial médico-ambulatorial e hospitalar, em todo o Estado do Paraná, ao servidor público, bem como para seus dependentes e pensionistas. A entrega se refere ao aprimoramento e reestruturação do modelo de assistência á saúde do servidor.</t>
  </si>
  <si>
    <t>"contratação de uma consultoria em 7 etapas: Ano 2024: Etapa 1 - Entrega do TDR e memória de cálculo; Etapa 2 - Não objeção do TDR e memória de cálculo; Etapa 3 - Publicação do Edital; Ano 2025: Etapa 4 - Licitação realizada; Etapa 5 - Adjudicação do licitante vencedor; Ano 2026: Etapa 6 - Apresentação do diagnóstico setorial; Ano 2027: Etapa 7 - Apresentação dos 4 modelos propostos acompanhada de análise técnica comparativa"</t>
  </si>
  <si>
    <t>Departamento de Saúde do Servidor - DSS</t>
  </si>
  <si>
    <t>Diretora do Departamento de Saúde do Servidor - DSS</t>
  </si>
  <si>
    <t>Novo Sistema de Gestão de Bens Imóveis do Estado implantado</t>
  </si>
  <si>
    <t>Refere-se ao desenvolvimento de novo Sistema de Gestão de Bens Imóveis do Estado do Paraná que visa a otimização da gestão.</t>
  </si>
  <si>
    <t>Contratação de empresa especializada em consultoria dividido em 9 etapas: Ano 2024 Etapa 1 - Aprovação de Termo de Referência; Etapa 2 -Abertura do Certame; Etapa 3 - Homologação do Certame; Ano 2025 Etapa 4 - Aprovação de Plano de Trabalho; Etapa 5 - Aprovação do Módulo de Alienação; Etapa 6 - Aprovação do Módulo de Reestruturação de Processos; Ano 2026 Etapa 7 - Aprovação do Módulo de Exaustão; Etapa 8 - Aprovação do Módulo de Custos Subsequentes; Ano 2027 Etapa 9 - Aprovação do Módulo de Melhorias de cadastramento de imóveis; Aprovação do Módulo de Business Intelligence; Aprovação do Módulo de Documentos e ajustes de navegabilidade e design; Aprovação do Módulo de Termos e Aditivos de Termos; Aprovação do Módulo Comunicação; Aprovação do Aplicativo de Vistorias.</t>
  </si>
  <si>
    <t>Diretora do Departamento de Patrimônio do Estado - DPE</t>
  </si>
  <si>
    <t>Municípios beneficiados com recursos para a castração de animais e outros atendimentos</t>
  </si>
  <si>
    <t>Saúde Única Castrapet</t>
  </si>
  <si>
    <t>Gestão de Administração Geral</t>
  </si>
  <si>
    <t>O Departamento de Gestão do Transporte Oficial - DETO realiza a venda de veículos e sucatas inservíveis, por meio de procedimentos licitatórios na modalidade leilão. Os veículos e sucatas são disponibilizados pelos órgãos e autarquias.</t>
  </si>
  <si>
    <t>Quantidade de veículos alienados</t>
  </si>
  <si>
    <t>Chefe do Departamento de Gestão do Transporte Oficial - DETO</t>
  </si>
  <si>
    <t>Galos de rinha em situação de maus tratos resgatados e atendidos</t>
  </si>
  <si>
    <t>Consiste na alienação imóveis públicos estaduais considerados desnecessários à utilização da administração pública.</t>
  </si>
  <si>
    <t>lote alienado</t>
  </si>
  <si>
    <t>Quantidade de lotes alienados</t>
  </si>
  <si>
    <t>Chefe do Departamento de Patrimônio do Estado - DPE</t>
  </si>
  <si>
    <t>Instituições de educação básica estadual atendidas com bens para sensibilização socioambiental</t>
  </si>
  <si>
    <t>Por se tratar de serviço de engenharia, contratação será realizada pela SECID. O acompanhamento por parte da SEAP será por meio do Termo de Execução Descentralizada firmado entre SEAP e SECID. Construção de um barracão aberto em estrutura pré-moldada, de 2.500,00m². Será mensurado por metros quadrados executado conforme registros do projeto.</t>
  </si>
  <si>
    <t>Cefe do Departamento de Gestão do Transporte Oficial - DETO</t>
  </si>
  <si>
    <t>Refere-se ao acervo documental digitalizado e disponibilizado para guarda e preservação da memória institucional paranaense.</t>
  </si>
  <si>
    <t>página digitalizada</t>
  </si>
  <si>
    <t>Contratação através de processo licitatório de serviço digitalização de cinco milhões de páginas existentes em acervo, mensurada por página efetivamente digitalizada.</t>
  </si>
  <si>
    <t>Departamento do Arquivo Público - DEAP</t>
  </si>
  <si>
    <t>Chefe doi Departamento do Arquivo Público - DEAP</t>
  </si>
  <si>
    <t>O Departamento de Arquivo Público, em parceria com a Secretaria de Cultura, realizará diversas exposições temáticas para ressaltar a importância da história do Estado e do vasto patrimônio existente. Nesta parceria, serão realizadas a cada trimestre exposições tanto do DEAP, quanto em outras instituições da SEEC, incentivando o conhecimento da história do Estado.</t>
  </si>
  <si>
    <t>exposição realizada</t>
  </si>
  <si>
    <t>Contabiliza-se as exposições realizadas a partir da disponibilização na homepage do Departamento do Arquivo Público do Paraná o cronograma para agendamento de visitação às respectivas exposições.</t>
  </si>
  <si>
    <t>Dpeartamento do Arquivo Públic - DEAP</t>
  </si>
  <si>
    <t>Chefe do Dpeartamento do Arquivo Públic - DEAP</t>
  </si>
  <si>
    <t>Calibração de instrumentos de medição</t>
  </si>
  <si>
    <t>imóvel regularizado</t>
  </si>
  <si>
    <t>quantidade de imóveis regularizados</t>
  </si>
  <si>
    <t>Municípios beneficiados com projetos de educação ambiental</t>
  </si>
  <si>
    <t>Refere-se à reforma da fachada do edifício para adequação de seu funcionamento e preservação do prédio público. Excluída/cancelada pela Lei estadual nº 22.268, de 13 de dezembro de 2024.</t>
  </si>
  <si>
    <t>Execução das obras da reforma com base em laudo e projeto previamente elaborados. Por se tratar de serviço de engenharia, a obra será contratada pela SECID. O acompanhamento por parte da SEAP será por meio do Termo de Execução Descentralizada firmado entre SEAP e SECID.</t>
  </si>
  <si>
    <t>Núcleo Administrativo Setorial - NAS</t>
  </si>
  <si>
    <t>Chefe do Núcleo Administrativo Setorial - NAS</t>
  </si>
  <si>
    <t>Refere-se à reforma do pátio para adequação de seu funcionamento.</t>
  </si>
  <si>
    <t>Por se tratar de serviço de engenharia, contratação será realizada pela SECID. O acompanhamento por parte da SEAP será por meio do Termo de Execução Descentralizada firmado entre SEAP e SECID. Valor estimado para contratação: R$1.000.000,00. Será mensurado pelos metros quadrados concluído conforme registros do projeto. Também seão realizadas as etapas de projeto, cercamento do imóvel, regularização do imóvel para depois a execução de drenagem.</t>
  </si>
  <si>
    <t>Fiscalização compulsória de produtos e serviços com a conformidade avaliada</t>
  </si>
  <si>
    <t>Reforma do Edifício Público sede do Arquivo Público</t>
  </si>
  <si>
    <t>Refere-se à reforma do edifício sede do Arquivo Público do Estado para adequação de seu funcionamento e preservação do prédio público.</t>
  </si>
  <si>
    <t>Contratação Integrada de Projeto e Reforma do edifício sede do Departamento de Arquivo Público, sendo mensurado por metro quadrado concluído com base nos registros dos laudos previamente elaborados. Por se tratar de serviço de engenharia, a contratação será realizada pela SECID. O acompanhamento por parte da SEAP será por meio do Termo de Execução Descentralizada firmado entre SEAP e SECID.</t>
  </si>
  <si>
    <t>Diretora do Departamento do Arquivo Público - DEAP</t>
  </si>
  <si>
    <t>Atuação no gerenciamento costeiro realizada</t>
  </si>
  <si>
    <t>Economia circular e logística reversa</t>
  </si>
  <si>
    <t>Refere-se à reforma da fachada do edifício e também interna para adequação de seu funcionamento e preservação do prédio público. Título, descrição e meta alterados pela Lei Estadual nº 22.268, de 13 de dezembro de 2024.</t>
  </si>
  <si>
    <t>Contratação de projetos e execução dos reparos e reformas do Palácio das Araucárias, dividido em duas etapas. Etapa 1 - projeto entregue e Etapa 2 - Reparos e reformas realizadas. Por se tratar de serviço de engenharia, contratação será realizada pela SECID. O acompanhamento por parte da SEAP será por meio do Termo de Execução Descentralizada firmado entre SEAP e SECID. Mensurado por metro quadrado concluído na reforma.</t>
  </si>
  <si>
    <t>Município atendido com operacionalização da logística reversa de diversas tipologias de resíduos</t>
  </si>
  <si>
    <t>Refere-se à reforma para restauração do imóvel adequando seu funcionamento e preservação do prédio público.</t>
  </si>
  <si>
    <t>Contratação de Projetos e Execução de Obras (718m²) para restauro do imóvel denominado "Antigo Fórum de Castro", atualmente desocupado devido ao estado de conservação, mensurado por metro quadrado concluído na reforma.</t>
  </si>
  <si>
    <t>Ações do Plano Estadual de Resíduos Sólidos (PERS) realizadas</t>
  </si>
  <si>
    <t>Refere-se a reforma para restauração do imóvel tombado, adequando seu funcionamento e preservação do prédio público.</t>
  </si>
  <si>
    <t>Trata-se de processo inicial para reforma interna do Palácio das Araucárias - Centro Cívico do Paraná, que envolve emissão de laudo de estrutura e de rede lógica, elétrica e hidráulica e de patologias da construção.</t>
  </si>
  <si>
    <t>Contratação de diagnóstico e laudo conclusivo para reparos e reformas do Palácio das Araucárias, dividido em 4 etapas: Etapa 1 - Laudo estrutural; Etapa 2 - Laudo Elétrico; Etapa 3 - Laudo Hidráulico; Etapa 4 - Laudo de reparos</t>
  </si>
  <si>
    <t>Departamentode Patrimônio do Estado - DPE</t>
  </si>
  <si>
    <t>Chefe do Departamentode Patrimônio do Estado - DPE</t>
  </si>
  <si>
    <t>Criação do Fórum Paranaense de Economia Circular</t>
  </si>
  <si>
    <t>Trata-se de processo inicial para reforma do Edifício Público sede do Arquivo Público, que envolve emissão de laudo estrutural lógico, elétrico e hidráulico e de patologias da construção.</t>
  </si>
  <si>
    <t>Contratação de Laudo Estrutural e de Patologias para o edifício sede do Departamento de Arquivo Público por duas etapas. Etapa 1 - Elaboração de laudo estrutural do edifício do DEAP; Etapa 2 - Elaboração de laudo de patologias do edifício do DEAP. Por se tratar de serviço de engenharia, o laudo será contratada pela SECID. O acompanhamento por parte da SEAP será por meio do Termo de Execução Descentralizada firmado entre SEAP e SECID.</t>
  </si>
  <si>
    <t>Chefe do Departamento do Arquivo Público - DEAP</t>
  </si>
  <si>
    <t>Distribuição de materiais orientativos sobre Resíduos Sólidos</t>
  </si>
  <si>
    <t>Departamento de logiística para contratações públicas - DECON</t>
  </si>
  <si>
    <t>Chefe do Departamento de logiística para contratações públicas - DECON</t>
  </si>
  <si>
    <t>Verificação metrológica de Instrumentos de medir e medidas materializada</t>
  </si>
  <si>
    <t>Consiste na contratação/ aquisição/ locação/ desenvolvimento de softwares e sistemas estruturantes, aplicações e equipamentos / periféricos de TIC que visam a atualização e manutenção da estrutura de TIC da SEAP</t>
  </si>
  <si>
    <t>contrato formalizado</t>
  </si>
  <si>
    <t>Modernização de processos</t>
  </si>
  <si>
    <t>Nº DE CONTRATOS OU ORDENS DE COMPRA/SERVIÇOS FORMALIZADOS</t>
  </si>
  <si>
    <t>Departamento de Operações e Serviços - DOS</t>
  </si>
  <si>
    <t>Chefe do Departamento de Operações e Serviços - DOS</t>
  </si>
  <si>
    <t>Distribuição de materiais orientativos sobre gestão municipal de Resíduos Sólidos Urbanos - RSU</t>
  </si>
  <si>
    <t>Secretaria de Estado da Fazenda</t>
  </si>
  <si>
    <t>Gestão Fiscal, Financeira e Orçamentária</t>
  </si>
  <si>
    <t>Modernização da Gestão Fiscal do Estado do Paraná</t>
  </si>
  <si>
    <t>Baixa instantânea dos débitos tributários estaduais implementada</t>
  </si>
  <si>
    <t>Consiste na simplificação e automatização da emissão de certidões e baixas de pendências tributárias instantaneamente após a quitação dos débitos pelos contribuintes junto aos agentes arrecadadores.</t>
  </si>
  <si>
    <t>"Será considerada concluída quando a etapa for automatizada. Etapa 1 2024: Emissão automática (imediatamente após pagamento de débitos tributários) de Certidão Negativa de ITCMD e de IPVA; Etapa 2 2025 - Emissão automática (imediatamente após pagamento de débitos tributários) de Certidão Negativa de ICMS; Etapa 3 2026 - Baixa automática (imediatamente após pagamento de débitos tributários) de Dívida Ativa de(IPVA, ITCMD e ICMS)."</t>
  </si>
  <si>
    <t>Inspetoria Geral de Arrecadação - REPR</t>
  </si>
  <si>
    <t>Inspetoria Geral de Arrecadação</t>
  </si>
  <si>
    <t>Mapeamentos para panorama estadual de resíduos sólidos realizado</t>
  </si>
  <si>
    <t>Elaboração de novo modelo de Educação Fiscal da SEFA implantado</t>
  </si>
  <si>
    <t>Desenvolver e implantar um novo modelo de educação fiscal da SEFA, através da formação em educação fiscal, com maior diversidade de tecnologias de informação e comunicação. Intenciona-se dar capilaridade e volume das suas ações, com o objetivo de atingir um número cada vez maior de pessoas.</t>
  </si>
  <si>
    <t>"Esse novo modelo de educação fiscal pode ser abordado em diferentes etapas: 1. Elaboração de estratégia digital para educação fiscal; 2. Elaboração de Plano de Comunicação para Educação Fiscal; 3. Criação de Plano de Formação em Educação Fiscal; 4. Elaboração de modelo de avaliação das ações de educação fiscal"</t>
  </si>
  <si>
    <t>Escola Fazendária do Paraná - EFAZ</t>
  </si>
  <si>
    <t>Diretor da EFAZ</t>
  </si>
  <si>
    <t>Municípios beneficiados com Pontos de Entrega Voluntária (PEV's) para operacionalização da logística reversa</t>
  </si>
  <si>
    <t>Mecanismos de proteção ao erário público e à concorrência desleal implementados</t>
  </si>
  <si>
    <t>Implantar a central de monitoramento de contribuintes permitindo identificar e monitorar empresas geradoras de créditos fictícios e o transporte de cargas de produtos/mercadorias em tempo real.</t>
  </si>
  <si>
    <t>Coordenador de Fiscalização</t>
  </si>
  <si>
    <t>Selo Estadual de Logística Reversa concedido a empreendimentos</t>
  </si>
  <si>
    <t>Metodologia de orçamento orientada para resultados implantada</t>
  </si>
  <si>
    <t>Implantar metodologia orientada para resultados no Estado do Paraná, visando fortalecer a gestão por resultados, objetivando a maior eficiência na alocação dos recursos, otimizando as políticas, planos de ação e programas de governo.</t>
  </si>
  <si>
    <t>Contratação de serviços de consultoria técnica especializada para elaboração de um modelo e plano de implantação de orçamento para resultados no estado do Paraná. Considera-se a metodolia implantada após a execução da mesma em um órgão estadual do poder executivo, administração direta.</t>
  </si>
  <si>
    <t>Sistema de Gestão de Portfólio e Projetos - Profisco II</t>
  </si>
  <si>
    <t>Diretor da DOE</t>
  </si>
  <si>
    <t>Selo de eficiência concedido às cooperativas e/ou associações de materiais recicláveis</t>
  </si>
  <si>
    <t>Sistema de gestão da dívida pública implantado</t>
  </si>
  <si>
    <t>Refere-se a implantação de software para gestão da dívida contratual do Estado, com objetivo de aperfeiçoar o controle e monitoramento da evolução do endividamento consolidado do Estado e de instrumentos de acompanhamento da negociação das dívidas, bem como aprimorar a interação de órgãos cujas atividades produzem impactos na gestão da dívida pública e ampliar transparência das informações.</t>
  </si>
  <si>
    <t>Será considerado implantado quando todas as dívidas administradas estiverem registradas dentro do sistema.</t>
  </si>
  <si>
    <t>Registros da Diretoria do Tesouro Estadual - DTE</t>
  </si>
  <si>
    <t>Diretor da DTE</t>
  </si>
  <si>
    <t>Capacitação de Catadores de Materiais Recicláveis</t>
  </si>
  <si>
    <t>Receita Estadual do Paraná</t>
  </si>
  <si>
    <t>Administração Tributária Estadual</t>
  </si>
  <si>
    <t>Manter e aprimorar a arrecadação tributária estadual. Prover os recursos necessários para as atividades de arrecadação, tributação e fiscalização tributária.</t>
  </si>
  <si>
    <t>Concessão de Regimes Especiais aos contribuintes do ICMS por Adesão</t>
  </si>
  <si>
    <t>O Regime Especial se trata de um conjunto de regras mais simples que o governo oferece para as empresas lidarem com seus impostos de maneira mais fácil. Isso contribui para o cumprimento de suas obrigações tributárias principais e acessórias, ou seja, a apurar seus impostos de forma mais simples e direta. O contribuinte do ICMS poderá aderir a espécies pré-selecionadas de Regimes Especiais de forma automatizada (serviço conclusivo), através de solicitação via Portal de Serviços.</t>
  </si>
  <si>
    <t>espécie de regime especial implantado</t>
  </si>
  <si>
    <t>3 Espécies de Regimes Especiais por adesão implantados. RE de Substituto Tributário - Contribuinte de Outra UF (2024); REs Importação (2025); e RE Substituto Contribuintes Paranaenses (2026)</t>
  </si>
  <si>
    <t>Inspetoria Geral de Fiscalização</t>
  </si>
  <si>
    <t>Oficinas regionais com integrantes de associações de materiais recicláveis</t>
  </si>
  <si>
    <t>Modelo de Simplificação da Concessão de Créditos ao Produtor Rural implantado</t>
  </si>
  <si>
    <t>Implantar modelo para regra de cálculo dos créditos destinados ao Produtor Rural, a partir da base de dados do fisco estadual; e Implantar novas regras tributárias de uso e/ou transferência desses créditos afim de inovar a legislação dos tributos para a utilização desses recursos.</t>
  </si>
  <si>
    <t>modelo implantado</t>
  </si>
  <si>
    <t>Cálculo automático dos créditos a que o produtor tem direito implantado e a publicação de novas regras tributárias de uso e/ou transferência.</t>
  </si>
  <si>
    <t>Revisão da sistemática da Substituição Tributária</t>
  </si>
  <si>
    <t>Revisar a sistemática da Substituição Tributária, seguindo padrão já adotado pelos demais estados da região Sul, com o objetivo de estudar a pertinência de sua adoção e também atualizar a base de cálculo a ser eventualmente adotada para os setores considerados /estudados.</t>
  </si>
  <si>
    <t>revisão realizada</t>
  </si>
  <si>
    <t>Reduzir em até 20% o número de segmentos submetidos ao regime e Atualizar as Margens de Valor Agregado para no mínimo 60% dos Segmentos</t>
  </si>
  <si>
    <t>Serviço de Concessão Instantânea de Isenção de IPVA aos contribuintes com deficiência</t>
  </si>
  <si>
    <t>Desenvolver e implantar um serviço para isenção automática de IPVA destinados às pessoas portadoras de deficiências, independente de solicitação ao fisco. Vai permitir a redução do tempo na concessão de isenção aos contribuintes com deficiência.</t>
  </si>
  <si>
    <t>serviço implantado</t>
  </si>
  <si>
    <t>Concessão instantânea de benefícios às pessoas com deficiência</t>
  </si>
  <si>
    <t>De 90 dias (tempo médio para análise e concessão hoje). Contabilizado quando o serviço for implantado e o contribuinte conseguir essa concessão instantânea.</t>
  </si>
  <si>
    <t>Coordenador de Arrecadação</t>
  </si>
  <si>
    <t>Instituições de educação básica da Rede Estadual atendidas pela prestação de serviços de apoio técnico especializado</t>
  </si>
  <si>
    <t>Serviço de Restituição Automática do IPVA implantado</t>
  </si>
  <si>
    <t>Criação serviços online que permitirão a restituição automática aos contribuintes do IPVA indevidamente pago. Atualmente todas as solicitações ocorrem por meio de protocolo e são analisadas e imputadas nos sistemas da REPR e SEFA manualmente. O objetivo é a criação de um portal que permita ao contribuinte solicitar a restituição e informar os dados da conta bancária para recebimento dos créditos, o próprio sistema analisa, e se as informações estiverem em conformidade com as regras preestabelecida, sinaliza os sistemas legados da REPR e da SEFA e na sequência o sistema da SEFA encaminha a restituição para o Banco do Brasil para o efetivo crédito em conta bancária.</t>
  </si>
  <si>
    <t>2024: Serviço online implantado.</t>
  </si>
  <si>
    <t>Adequação da infraestrutura física das escolas da rede pública estadual de educação</t>
  </si>
  <si>
    <t>Mais Merenda</t>
  </si>
  <si>
    <t>Fundo Especial do Fisco</t>
  </si>
  <si>
    <t>Reequipamento, Modernização e Manutenção da Estrutura do Fisco FUNREFISCO</t>
  </si>
  <si>
    <t>Modernizar, reequipar e manter a infraestrutura do fisco.</t>
  </si>
  <si>
    <t>Fornecimento, licenciamento e Suporte - Sistema Oracle</t>
  </si>
  <si>
    <t>Fornecimento de licenciamento, suporte técnico e provimento de novos releases do Software Oracle, conforme condições, requisitos, quantidades e especificações descritas no Termo de Referência e da Proposta Comercial n° 18359954.</t>
  </si>
  <si>
    <t>Será contabilizado pela contratação de fornecimento de sistema, bem como licenciamento e suporte técnico.</t>
  </si>
  <si>
    <t>Núcleo de Licitações, Contratos e Convênios - NLCC da SEFA</t>
  </si>
  <si>
    <t>ATIC</t>
  </si>
  <si>
    <t>Fundo de Desenvolvimento Econômico</t>
  </si>
  <si>
    <t>Gestão do Fundo de Desenvolvimento Econômico</t>
  </si>
  <si>
    <t>Apoiar financeiramente programas e projetos de desenvolvimento econômico e social de interesse do Estado. Apoiar a implantação de empreendimentos industriais e agrícolas, com concessão de operações de crédito, subvenção econômica, mediante recursos do próprio Fundo de Desenvolvimento Econômico - FDE.</t>
  </si>
  <si>
    <t>Empreendimentos com concessão de crédito realizada diretamente com recursos do FDE</t>
  </si>
  <si>
    <t>Atender com a concessão de recursos de operações de créditos do FDE empreendimentos instalados no Estado do Paraná.</t>
  </si>
  <si>
    <t>O cálculo será realizado com base no número de contratos de concessão de crédito celebrados com recursos diretamente disponibilizados pelo FDE. Podem ser implementadas diversas linhas de concessão de crédito conforme as atividades econômicas que se pretende fomentar.</t>
  </si>
  <si>
    <t>Sistema FOMENTONET</t>
  </si>
  <si>
    <t>Diretoria Administrativo Financeira da Fomento PR.</t>
  </si>
  <si>
    <t>Fundo de Inovação das Microempresas e Empresas de Pequeno Porte do Paraná</t>
  </si>
  <si>
    <t>Gestão do Fundo de Inovação das Microempresas e Empresas de Pequeno Porte do Paraná</t>
  </si>
  <si>
    <t>Projetos de Pesquisa, Desenvolvimento e Inovação de microempresas e empresas de pequeno porte financiados</t>
  </si>
  <si>
    <t>Atender com a concessão de recursos de operações de créditos do FIME, projetos inovadores desenvolvidos por empresas instaladas no Estado do Paraná.</t>
  </si>
  <si>
    <t>projeto financiado</t>
  </si>
  <si>
    <t>Oferta de alimentação saudável e adequada por meio do Programa Estadual de Alimentação Escolar (PEAE)</t>
  </si>
  <si>
    <t>Fundo de Capital de Risco do Estado do Paraná</t>
  </si>
  <si>
    <t>Gestão do Fundo de Capital de Risco do Paraná</t>
  </si>
  <si>
    <t>Aportar recursos em fundos de investimento que tenham por objetivo fomentar e consolidar microempresas e empresas de pequeno porte.</t>
  </si>
  <si>
    <t>Empresas beneficiadas com recursos estaduais para inovação</t>
  </si>
  <si>
    <t>Apoia as empresas engajadas em acordos de inovação das instituições de reconhecido mérito científico e tecnológico; empresas que reúnem condições de eficiência econômica, tecnológica e de gestão; e empresas de desenvolvimento de novos empreendimentos incorporando novas tecnologias desde que instaladas no Estado do Paraná.</t>
  </si>
  <si>
    <t>empresa beneficiada</t>
  </si>
  <si>
    <t>Crédito para empresas inovadoras</t>
  </si>
  <si>
    <t>Atendimentos por Chatbot para a Rede Estadual de Educação e comunidade escolar</t>
  </si>
  <si>
    <t>Fundo Para o Desenvolvimento de Projetos de Infraestrutura</t>
  </si>
  <si>
    <t>Gestão do Fundo para o Desenvolvimento de Projetos de Infraestrutura FUNPAR</t>
  </si>
  <si>
    <t>Projetos de Infraestrutura de Parceria financiados</t>
  </si>
  <si>
    <t>Paraná Competitivo</t>
  </si>
  <si>
    <t>O cálculo será realizado com base no número de projetos de PPP Financiados pelo FUNPAR.</t>
  </si>
  <si>
    <t>Municípios com sistema de consulta de viabilidade de atividade econômica automatizada</t>
  </si>
  <si>
    <t>Descomplica Paraná</t>
  </si>
  <si>
    <t>Secretaria de Estado da Indústria, Comércio e Serviços</t>
  </si>
  <si>
    <t>Paraná: Estado que Empreende e Transforma</t>
  </si>
  <si>
    <t>Ações de apoio e fomento para o Desenvolvimento Socioeconômico a Indústria, Comércio e Serviços no Paraná SEIC</t>
  </si>
  <si>
    <t>Promover a articulação entre os setores público e privado visando ações que venham beneficiar o desenvolvimento socioeconômico do Estado do Paraná, através da gestão sustentável, execução do plano de trabalho com a máxima eficiência de gestão, promoção de políticas em regiões com baixo IDH ainda não consolidadas, simplificando processos e dando a máxima atenção aos industriais, comerciantes e prestadores de serviços, respeitando as diretrizes governamentais.</t>
  </si>
  <si>
    <t>Ações de viabilização e articulação para implantação de estações Ponto Paraná</t>
  </si>
  <si>
    <t>São feitas interlocução e assessoria para a realização do projeto de estações para promoção ao turismo sustentável e regional. Seguindo o modelo japonês michi-no-eki, o Ponto Paraná são estações em rodovias de grande movimentação que devem operar 24h oferecendo estacionamento gratuito, pontos de descanso, sanitários, alimentação, mercado de produtos regionais e informações turísticas da região, criando uma rede que permitirá que o Ponto Paraná seja mais do que estruturas utilitárias, alavancando assim a geração de emprego e renda em todas as regiões. Incluída pela Lei estadual nº 22.268, de 13 de dezembro de 2024. Substitui outra entrega excluída/cancelada.</t>
  </si>
  <si>
    <t>Ação viabilizada considerada a partir de etapas, como no exemplo do escrito no monitoramento do 1 sem/2024 . 1.Anteprojeto Arquitetônico; 2.desenvolvimento de projetos complementares nos municípios; 3.Termo de Referência dos Projetos Complementares; 4.estudo de Viabilidade Mercadológica e Econômico-Financeira; 5.processo de concessão junto à Unidade Gestora do Programa de Parcerias do Paraná. Mas precisa contabilizar uma ação por local da estação. A meta está muito menor do que a proposta de estações implantadas. Explicar melhor o que seria considerado cada ação viabilizada realizada, para se conseguir efetivar o Ponto em si e não só projetos, o foco são entregas finalísticas para o cidadão paranaense.</t>
  </si>
  <si>
    <t>Diretoria de Desenvolvimento Econômico/INVEST - PR</t>
  </si>
  <si>
    <t>Diretor da Diretoria de desenvolvimento Econômico</t>
  </si>
  <si>
    <t>Estruturação de laboratórios para os cursos técnicos</t>
  </si>
  <si>
    <t>Criação de Zonas de Processamento de Exportações - ZPE, próximo ao porto de Paranaguá e no município de Umuarama. As ZPE's caracterizam-se como áreas de livre comércio destinadas à instalação de empresas voltadas para a produção de bens a serem comercializados no exterior. As empresas instaladas têm acesso a tratamentos tributários, cambiais e administrativos específicos para promover a maior competitividade de seus produtos, sendo tais espaços considerados como zonas primárias para efeito de controle aduaneiro. Meta e prazo de conclusão alterados pela Lei Estadual nº 22.268, de 13 de dezembro de 2024.</t>
  </si>
  <si>
    <t>Será considerado, para fins de monitoramento, cada etapa de criação da ZPE finalizada, conforme descrição abaixo: Etapa 1 - Plano de trabalho e preparação: estudo de viabilidade do município e área; prospecção de empresas investidoras; formatação da proposta de acordo com legislação das ZPEs; sistematização das etapas do projeto; estabelecimento de cronograma de execução das atividades; Etapa 2 - Proposta de criação: elaboração da proposta de criação seguindo a legislação das ZPEs; coordenação dos atores; articulação com órgãos federais responsáveis; prospecção de empresas investidoras; Etapa 3 - Proposição: encaminhamento da Proposta de Criação da ZPE ao Conselho das Zonas de Processamento de Exportações (CZPE); acompanhamento da tramitação; coordenação dos atores; prospecção de empresas investidoras; Etapa 4 - Promoção comercial: promoção da ZPE como destino de investimentos.</t>
  </si>
  <si>
    <t>Diretoria Internacional/INVEST - PR</t>
  </si>
  <si>
    <t>Diretor(a) da Diretoria Internacional</t>
  </si>
  <si>
    <t>Material de apoio técnico e pedagógico para os cursos de formação profissional</t>
  </si>
  <si>
    <t>Seguindo o modelo japonês michi-no-eki, o Ponto Paraná são estações em rodovias de grande movimentação que devem operar 24h oferecendo estacionamento gratuito, pontos de descanso, sanitários, alimentação, mercado de produtos regionais e informações turísticas da região, criando uma rede que permitirá que o Ponto Paraná seja mais do que estruturas utilitárias, mas um sistema de promoção do desenvolvimento do turismo sustentável e regional, alavancando assim a geração de emprego e renda em todas as regiões. Excluída/cancelada pela Lei estadual nº 22.268, de 13 de dezembro de 2024. Substituída por outra entrega.</t>
  </si>
  <si>
    <t>estação implantada</t>
  </si>
  <si>
    <t>Estações em operação.</t>
  </si>
  <si>
    <t>Estudantes das escolas cívico militar beneficiados com uniformes</t>
  </si>
  <si>
    <t>Fornecer recursos financeiros, para o município construir barracões industriais, com o objetivo de atrair empreendedores privados, gerando empregos, aumento da arrecadação, diminuição do êxodo e desenvolvimento econômico. Será realizado através de TED (Termo de Execução descentralizada) e/ou convênio a partir do Plano de Trabalho para a execução das obras. Diminuição de meta e marcação alterados pela Lei estadual nº 22.268, de 13 de dezembro de 2024.</t>
  </si>
  <si>
    <t>barracão construído</t>
  </si>
  <si>
    <t>Diretoria de Desenvolvimento Econômico</t>
  </si>
  <si>
    <t>Coordenador da Coordenação de Projetos Estratégicos para o Desenvolvimento Econômico</t>
  </si>
  <si>
    <t>Fornecer recursos financeiros para o município constituir (compra de terreno ou infraestrutura) parques industriais, com o objetivo de atrair empreendedores privados, gerando empregos, aumento da arrecadação, diminuição do êxodo e desenvolvimento econômico. Será realizado através de TED ( Termo de Execução descentralizada) e/ou convênio a partir do Plano de Trabalho para a execução das obras.</t>
  </si>
  <si>
    <t>Instituições de educação básica da Rede Estadual beneficiadas com segurança para a comunidade escolar através do programa Escola Segura</t>
  </si>
  <si>
    <t>Criar parcerias para projetos de geração de nova matriz de energia limpa como o Biogás que consiste em a uma mistura de gases que foi produzida pela decomposição biológica da matéria orgânica na ausência de oxigênio e o Biometano que é um gás oriundo do biogás, obtido pela retirada de vapor de água, gás carbônico, sulfeto de hidrogênio e tem maior poder de combustão que o biogás. Ambos consistem em sistemas de produção de energia que excluem qualquer tipo de poluição, principalmente por emissão de gases de efeito estufa como o CO2, causadores das mudanças climáticas. Com o objetivo de incentivar a cadeia de produção e consumo de biogás e biometano, de maneira a permitir o crescimento da cadeia de produção de proteína animal e o aumento da produção de energia, de modo a atender as próprias plantas de industrialização das proteínas. Regionalização, aumento de meta e marcação alterados pela Lei estadual nº 22.268, de 13 de dezembro de 2024.</t>
  </si>
  <si>
    <t>Número de parcerias de projetos contratados.</t>
  </si>
  <si>
    <t>Diretoria de Fomento e Promoção</t>
  </si>
  <si>
    <t>Realização de convênio Censo Escolar</t>
  </si>
  <si>
    <t>Será considerado para fins de monitoramento a proporção da execução das ações propostas no Plano.</t>
  </si>
  <si>
    <t>Diretor da Diretoria de Desenvolvimento Econômico</t>
  </si>
  <si>
    <t>Capacitação em cursos de formação continuada nas modalidades presencial para todos os profissionais da Rede Estadual de Educação (DEDUC)</t>
  </si>
  <si>
    <t>Gestão Administrativa SEIC</t>
  </si>
  <si>
    <t>Coordenar, integrar e alinhar estratégias de que o Estado possa dentro dos processos licitatórios legais proceder compras em empresas regionais priorizando microempresas que operam com determinados limites financeiros, cuja receita bruta anual aufira igual ou inferior a R$ 360.000,00 (trezentos e sessenta mil reais) e pequenas empresas cuja receita bruta superior a R$ 360.000,00 (trezentos e sessenta mil reais) e igual ou inferior a R$ 4.800.000,00 (quatro milhões e oitocentos mil reais, com a finalidade de retroalimentar a economia dos municípios e das regiões, potencializando a economia local.</t>
  </si>
  <si>
    <t>Quando a empresa vender para o estado através da nova lei de licitações, por meio de contratos vigentes e emissões de notas fiscais no ano corrente.</t>
  </si>
  <si>
    <t>Capacitação em cursos de formação continuada nas modalidades presencial para todos os profissionais da Rede Estadual de Educação (DEPGE)</t>
  </si>
  <si>
    <t>Municípios atendidos com o programa de especialização.</t>
  </si>
  <si>
    <t>Instituto de Pesos e Medidas do Estado do Paraná</t>
  </si>
  <si>
    <t>Verificação e Fiscalização Metrológica e da Qualidade</t>
  </si>
  <si>
    <t>Propiciar à sociedade paranaense, por meio da verificação e fiscalização metrológica e da qualidade a justa concorrência entre as empresas, proteger as relações comerciais da indústria com o comércio e deste com o consumidor final. As ações previstas são: a) verificação metrológica; b) inspeção e medição em mercadorias pré-médicas para avaliação da conformidade; c) fiscalização de produtos têxteis, de produtos e serviços com conformidade avaliada; d) registros e fiscalização de empresas com declaração de conformidade e calibração de instrumentos de medir e medidas materializadas.</t>
  </si>
  <si>
    <t>Aferir os instrumentos de medições através de serviços de calibração. Sendo que a calibração deve ser entendido como teste de comparação de valores de referência e/ou valores estabelecidos sob condições específicas de um instrumento de medição, como avaliação de temperatura ambiental, tensão elétrica, vibrações. Ainda, cabe destacar, que os serviços de calibração não são para reparo ou ajustes no equipamento e, sim, para verificar existência de possíveis erros de medição, eliminando as incertezas quanto aos resultados pretendidos. E, apontando se o equipamento ainda pode ser utilizado e/ou descartado (ex. etilômetros, utilizados para detectar teor de álcool em condutores de automotores em abordagens policial e radares fixos e móveis). Os serviços de calibração são de suma importância no cotidiano da população, pois equipamentos e aparelhos em perfeitas condições de uso geram segurança aos seus usuários. Meta alterada pela Lei estadual nº 22.268, de 13 de dezembro de 2024.</t>
  </si>
  <si>
    <t>calibração realizada</t>
  </si>
  <si>
    <t>Sistema de Gestão Integrada - SGI</t>
  </si>
  <si>
    <t>Diretoria de Metrologia e Qualidade e a Gerência de Calibraçãoo - GECEn</t>
  </si>
  <si>
    <t>Capacitação em cursos de formação continuada nas modalidades presencial para todos os profissionais da Rede Estadual de Educação (DTI)</t>
  </si>
  <si>
    <t>Fiscalizar produtos, serviços e processos com conformidade avaliada através de certificação compulsória (obrigatória). Esta avaliação quanto a conformidade, significa verificar se o produto (por categoria) está sendo produzido conforme os requisitos mínimos necessários estabelecidos por legislação específica, bem como estes mesmos critérios são utilizados para prestação de serviços e, para os de processos. Sendo que cada regulamento vai definir o que será avaliado pelos programas de avaliações e seus testes. Após cumpridos todos os requisitos exigidos por legislação pertinentes quanto aos produtos, serviços e processos, estes recebem a certificação compulsória para que possam serem comercializados de forma que não ofereçam risco a saúde e a segurança de seus consumidores. Meta alterada pela Lei estadual nº 22.268, de 13 de dezembro de 2024.</t>
  </si>
  <si>
    <t>Diretoria de Metrologia e Qualidade e a Gerência de Fiscalização DE Produtos Pré-Medidos - GEMED</t>
  </si>
  <si>
    <t>Capacitação em cursos de formação continuada nas modalidades presencial para todos os profissionais da Rede Estadual de Educação (FUNDEPAR)</t>
  </si>
  <si>
    <t>Fiscalizar todos os produtos pré-embalados ou pré-medidos de caráter comercial que estejam expostos à venda. É a perícia metrológica que visa atestar a correspondência entre a quantidade nominal e a quantidade efetiva constante nos rótulos dos produtos. Os produtos sujeitos à fiscalização pelos órgãos regulamentados são de tipo: alimentícios, de higiene e limpeza, materiais de construção (cimento, tintas, pregos e parafusos embalados), entre outros. As avaliações são realizadas por unidades metrológicas distintas para cada tipo de produto, como: I) Peso: produtos embalados e vendidos em kg; 2) Litro: aqueles vendidos em litro; 3) Metro: aqueles embalados e vendidos por unidade e pela unidade de medida em metro (ex. papel higiênico, guardanapo). A fiscalização visa propiciar uma justa concorrência entre as empresas, protegendo as relações comerciais da indústria com o comércio, e do comércio com o consumidor final. Meta alterada pela Lei estadual nº 22.268, de 13 de dezembro de 2024.</t>
  </si>
  <si>
    <t>As quantidades elencadas são extraídas através de ensaios (exames), que englobam as regionais de Curitiba, Londrina, Maringá, Cascavel e Guarapuava. Para averiguações destes resultados dos ensaios realizados, estes são somados entre as regionais e mensurados através de relatórios períodicos, conforme previsto no planejamento técnico. Para mensurar as quantidades de fiscalizações de pré-embalados e de pré-medidos realizadas por esta entidade, cabe esclarecer que esta rotina de trabalho são realizadas diariamente através do planejamento técnico proposto no plano de trabalho junto ao Órgão delegante INMETRO. Destaca-se que diariamente à área de fiscalização sai à campo com as equipes, nas regiões programadas, visitando os estabelecimentos. Nestas visitas são realizados testes nos produtos. Em casos de possível inconformidade e não havendo condições da equipe de realiza o teste no local, os produtos são retirados e levado ao laboratório da entidade para testes específico. Após, as equipes são responsável pelo descarregamento diário destas informações no sistema de gestão integrada. Fazendo assim, o gerenciamento da quantidade de estabelecimentos visitados e a quantidade de verificações realizadas.</t>
  </si>
  <si>
    <t>Diretoria de Metrologia e Qualidade e a Gerência de Fiscalização - GEFIS</t>
  </si>
  <si>
    <t>Professor beneficiado com curso de pós-graduação Lato Sensu do Programa de Desenvolvimento Educacional (PDE)</t>
  </si>
  <si>
    <t>Verificar a conformidade legal através da verificação metrológica nos instrumentos de medição (ex. bombas medidoras de combustíveis, hidrômetros, radares entre outros) quando estes forem expostos à venda (novos) e, quando empregados em atividades econômicas (ex. postos de combustíveis). Para esta verificação de instrumentos de medição, é necessário que haja um conjunto de fatores no instrumento/equipamento para composição de um resultado de medida. Para verificação de medidas materializadas, esta realiza somente a medida por volume de quantidade de combustível, por exemplo: aferidor com medida de 20 Litros "galão". Para realização de verificação, são utilizados em conjunto: verificação metrológica de medidas de instrumentos e de medidas materializadas, perfazendo uma única verificação. Meta alterada pela Lei estadual nº 22.268, de 13 de dezembro de 2024.</t>
  </si>
  <si>
    <t>verificação realizada</t>
  </si>
  <si>
    <t>Diretoria de Metrologia e Qualidade e a Gerência de Verificação - GEVEM</t>
  </si>
  <si>
    <t>Implantação de sinalização viária de rodovias estaduais</t>
  </si>
  <si>
    <t>PROSEG</t>
  </si>
  <si>
    <t>Junta Comercial do Paraná</t>
  </si>
  <si>
    <t>Gestão do Registro Público de Empresas no Estado do Paraná</t>
  </si>
  <si>
    <t>Executar o registro público de empresas mercantis e atividades afins, no âmbito do Estado do Paraná. Desburocratizar o processo de abertura, alteração e encerramento de empresas. Gerenciar a Rede Nacional para Simplificação do Registro e da Legalização de Empresas e Negócios (REDESIM) e a manter o Integrador Estadual Empresa Fácil em todos os municípios paranaenses. Manter a descentralização do atendimento no interior do Estado. Realizar a fiscalização, normatização e acompanhamento das atividades dos agentes auxiliares do comércio. Promover a gestão administrativa do órgão e destinar recursos para pagamento de serviços, tais como: energia elétrica, água e esgoto, telefonia, processamento e transmissão de dados.</t>
  </si>
  <si>
    <t>Automatizar a consulta realizada pelo empresário ao município a fim de verificar a possibilidade de exercer determinada atividade econômica, na região pretendida, de modo que o empresário obtenha a resposta de sua consulta no prazo inferior a 2 horas.</t>
  </si>
  <si>
    <t>Contagem de municípios com a automatização de viabilidade implementada</t>
  </si>
  <si>
    <t>Departamento de Informática e Integração</t>
  </si>
  <si>
    <t>Diretor(a) do Departamento de Informática e Integração</t>
  </si>
  <si>
    <t>Ligação viária intermunicipal Ramilândia / Santa Helena, passando por Missal e Diamante D'Oeste</t>
  </si>
  <si>
    <t>Secretaria de Estado do Turismo</t>
  </si>
  <si>
    <t>Paraná Mais Turístico</t>
  </si>
  <si>
    <t>Fomentar, qualificar e promover o turismo estadual dentro dos princípios da sustentabilidade ambiental, social e econômica, de forma pactuada com a sociedade e com o crescimento econômico para consolidar o Paraná como um destino turístico inteligente e responsável.</t>
  </si>
  <si>
    <t>Capacitação e qualificação para desenvolvimento do turismo, nos municípios e regiões, considerando cursos, seminários, oficinas de capacitação e workshops para agentes públicos de turismo, professores, alunos, operadores, agentes e trade do turismo, dentre outras atividades relacionadas ao fomento do turismo.</t>
  </si>
  <si>
    <t>A contabilização terá início após a conclusão da capacitação, ou seja, com a entrega dos certificados, com o objetivo de apurar os resultados da maneira mais eficiente possível.</t>
  </si>
  <si>
    <t>Diretoria de gestão, sustentabilidade e qualificação.</t>
  </si>
  <si>
    <t>Marcelo Martini</t>
  </si>
  <si>
    <t>Instituições de educação básica da Rede Estadual beneficiadas com o projeto Parceiros da Escola</t>
  </si>
  <si>
    <t>Realização de eventos e ações turísticas: disponibilização de materiais promocionais institucionais, realização de comerciais de divulgação, realização de evento e apoio. Ampliando o portfólio de produtos e rotas turísticas, o relacionamento com operadores do mercado e marketing digital.</t>
  </si>
  <si>
    <t>Contabilização ocorrerá no momento em que o evento for realizado e o pagamento efetuado. O processo envolverá a celebração de um instrumento específico para a realização do evento, como convênio municipal, termo de fomento ou termo de inexigibilidade.</t>
  </si>
  <si>
    <t>Diretoria de promoção, inovação e inteligência turística.</t>
  </si>
  <si>
    <t>Fábio Skraba</t>
  </si>
  <si>
    <t>Realização de estudo de viabilidade técnica econômica e ambiental, para construção de ponte sobre o Rio Paraná</t>
  </si>
  <si>
    <t>Municípios beneficiados com repasse de recursos para equipamentos de apoio ao turismo</t>
  </si>
  <si>
    <t>A contabilização ocorrerá a partir do momento em que os equipamentos forem instalados e estiverem em pleno funcionamento, garantindo um controle preciso dos recursos empregados.</t>
  </si>
  <si>
    <t>Plano Estadual de Logística e Transporte do Paraná (PELT/PR)</t>
  </si>
  <si>
    <t>Plano Estadual de Logística e Transporte Sustentável do Paraná</t>
  </si>
  <si>
    <t>Palmeira</t>
  </si>
  <si>
    <t>Realização, implantação, adequação e manutenção de obras de domínio público com finalidade turística.</t>
  </si>
  <si>
    <t>A contabilização parcial ocorrerá após o pagamento das medições apresentadas durante o processo, enquanto a contabilização total será efetuada no momento da entrega final da obra.</t>
  </si>
  <si>
    <t>Municípios beneficiados com recursos para restauração e pavimentação de sua Malha Viária</t>
  </si>
  <si>
    <t>Programa de reabilitação de rodovias</t>
  </si>
  <si>
    <t>Secretaria de Estado da Segurança Pública</t>
  </si>
  <si>
    <t>Paraná Protegido</t>
  </si>
  <si>
    <t>Investimentos para o Paraná Seguro BID</t>
  </si>
  <si>
    <t>Implementar os recursos e os meios para que as unidades policiais civis e militares possam efetivar a cultura de polícia comunitária, objetivando a redução dos níveis de violência e criminalidade nos municípios compreendidos entre os requisitos estabelecidos pelo Banco Interamericano de Desenvolvimento (BID), sendo: em Curitiba, mais 07 municípios da Região Metropolitana, em 07 municípios da tríplice fronteira paranaense e em 12 municípios do norte-noroeste, com foco no jovem infrator. Executar as ações decorrentes do Contrato de Financiamento entre o Governo do Estado do Paraná e o Banco Interamericano de Desenvolvimento (BID) - Paraná Seguro.</t>
  </si>
  <si>
    <t>Capacitação dos efetivos policiais em atendimento comunitário, direitos humanos, mediação de conflitos e análise criminal</t>
  </si>
  <si>
    <t>Implantação de programa de pós-graduação com foco em direitos humanos, das mulheres e politicas públicas de enfrentamento à violência.</t>
  </si>
  <si>
    <t>Progress Monitoring Report - PMR</t>
  </si>
  <si>
    <t>Escritório de Projetos BID</t>
  </si>
  <si>
    <t>Diretoria Estrutural</t>
  </si>
  <si>
    <t>Municípios beneficiados com bens para construção e reforma de pontes em sua Malha Viária</t>
  </si>
  <si>
    <t>Recuperação de pontes</t>
  </si>
  <si>
    <t>Construção da Delegacia Cidadã de Colombo</t>
  </si>
  <si>
    <t>Construir a Delegacia Cidadã Padrão II no município de Colombo</t>
  </si>
  <si>
    <t>SECID - Sistema de Gerenciamento de Controle de Obras</t>
  </si>
  <si>
    <t>NEA - Núcleo de Engenharia e Arquitetura</t>
  </si>
  <si>
    <t>Municípios beneficiados com recursos para implantação e melhoria de obras de artes especiais em sua Malha Viária</t>
  </si>
  <si>
    <t>Construção da Delegacia Cidadã de Guaíra</t>
  </si>
  <si>
    <t>Construir a Delegacia Cidadã Padrão II no município de Guaíra</t>
  </si>
  <si>
    <t>Estudantes beneficiados com o Projeto Conexão/Empregabilidade</t>
  </si>
  <si>
    <t>Construção da Delegacia Cidadã de Londrina</t>
  </si>
  <si>
    <t>Construir a Delegacia Cidadã Padrão III no município de Londrina.</t>
  </si>
  <si>
    <t>Dragagem de manutenção da Bacia de evolução e Canal de acesso aos Portos do Paraná, visando a manutenção do tráfego marítimo</t>
  </si>
  <si>
    <t>Dragagem de manutenção</t>
  </si>
  <si>
    <t>Construção da Delegacia Cidadã de Maringá</t>
  </si>
  <si>
    <t>Construir a Delegacia Cidadã Padrão III no município de Maringá</t>
  </si>
  <si>
    <t>Atendimento de patrulhamento rodoviário em todo o Estado do Paraná</t>
  </si>
  <si>
    <t>Construção da Escola de Bombeiros, em São José dos Pinhais</t>
  </si>
  <si>
    <t>Construir a Escola de Bombeiros no município de São José dos Pinhais, unidade destinada à formação, capacitação, especialização e aperfeiçoamento do efetivo do Corpo de Bombeiros Militar do Paraná</t>
  </si>
  <si>
    <t>Modernização da Sinalização Viária Estadual para garantir adequada trafegabilidade aos usuários (PROSEG)</t>
  </si>
  <si>
    <t>Construção da sede do Batalhão de Operações Especiais, em São José dos Pinhais</t>
  </si>
  <si>
    <t>Execução de obras do sistema rodoferroviário da Moega Ferroviária, em Paranaguá</t>
  </si>
  <si>
    <t>Moega Ferroviária do Corredor de Exportação</t>
  </si>
  <si>
    <t>Implantação da Moega Ferroviária no Corredor de Exportação do Porto de Paranaguá</t>
  </si>
  <si>
    <t>Construção da sede do Batalhão de Polícia Escolar Comunitária, em Curitiba</t>
  </si>
  <si>
    <t>Construir a sede do Batalhão de Patrulha Escolar Comunitária BPEC, com área de 4.000m², no município de Curitiba, unidade responsável pelo policiamento voltado aos estabelecimentos de ensino</t>
  </si>
  <si>
    <t>Volume de Carga Movimentada nos Portos Paranaenses</t>
  </si>
  <si>
    <t>Sistema integrado de inteligência em funcionamento</t>
  </si>
  <si>
    <t>Desenvolvimento completo e entrega do Sistema de Atendimento, Despacho e Emergência - SADE; Sistema de Análise de Vínculos com o desenvolvimento personalizado realizado</t>
  </si>
  <si>
    <t>Desenvolvimento completo e entrega do Sistema de Atendimento, Despacho e Emergência - SADE; Sistema de Análise de Vínculos com o desenvolvimento personalizado realizado.</t>
  </si>
  <si>
    <t>Investimentos para a Segurança Pública</t>
  </si>
  <si>
    <t>Aquisição de equipamentos coletivos, individuais, operacionais e material bélico para as forças de segurança</t>
  </si>
  <si>
    <t>Possibilitar às forças de segurança melhores condições para o desenvolvimento das atividades operacionais</t>
  </si>
  <si>
    <t>Será considerada a entrega quando os equipamentos estiverem em funcionamento na instituição</t>
  </si>
  <si>
    <t>CAPC Centro de Acompanhamento de Projetos e Captação de Recursos e Diretoria Estrutural</t>
  </si>
  <si>
    <t>Diretoria Estrutural Chefe do CAPC</t>
  </si>
  <si>
    <t>Aquisição de viaturas ostensivas, operacionais, embarcações e aeronaves</t>
  </si>
  <si>
    <t>É a aquisição de veículos especializados para um atendimento rápido e de qualidade, transporte de equipes táticas, remoção de vítimas e transportes de órgãos vitais e para as atividades de busca e salvamento, objetivando a melhoria na qualidade do transporte, garantindo assim a capacidade de resposta mais ágil nas diversas missões realizadas no âmbito da Segurança Pública.</t>
  </si>
  <si>
    <t>viatura adquirida</t>
  </si>
  <si>
    <t>Será considerada a entrega quando as viaturas estiverem em funcionamento na instituição</t>
  </si>
  <si>
    <t>Centro de Acompanhamento de Projetos e Captação de Recursos e Diretoria Estrutural - CAPC</t>
  </si>
  <si>
    <t>Aquisição de viaturas por meio do plano de renovação permanente de veículos</t>
  </si>
  <si>
    <t>Criação de um plano de renovação permanente de veículos (viaturas ostensivas, operacionais, embarcações e aeronaves) para as forças de segurança estabelecendo a quantidade necessária de reposição média anual com base na população e indicativos criminais. Minimizar a defasagem da frota policial tornando a atuação das forças de segurança mais efetiva.</t>
  </si>
  <si>
    <t>Conforme plano de renovação da frota de veículos das forças de segurança</t>
  </si>
  <si>
    <t>Controle da frota de viaturas da SESP</t>
  </si>
  <si>
    <t>Construção da Base da Polícia Militar na Ilha do Mel, em Paranaguá</t>
  </si>
  <si>
    <t>SECID - Sistema de Gerenciamento e Controle de Obras Públicas - aferição da execução será realizada através de medições baseadas no cronograma de execução da obra</t>
  </si>
  <si>
    <t>Núcleo de Engenharia e Arquitetura/SESP</t>
  </si>
  <si>
    <t>Cap. Sabrina</t>
  </si>
  <si>
    <t>Construção da Delegacia Cidadã de Goioerê</t>
  </si>
  <si>
    <t>Construir a Delegacia Cidadã Padrão I, com área estimada de 600m², no município de Goioerê. Transferência de entrega da ação orçamentária 7068, para a ação 8074, com reajuste de meta pela Lei estadual nº 22.268, de 13 de dezembro de 2024.</t>
  </si>
  <si>
    <t>Construção da Delegacia Cidadã de Irati</t>
  </si>
  <si>
    <t>Construir a Delegacia Cidadã Padrão I, com área estimada de 600m², no município de Irati. Transferência de entrega da ação orçamentária 7068, para a ação 8074, com reajuste de meta pela Lei estadual nº 22.268, de 13 de dezembro de 2024.</t>
  </si>
  <si>
    <t>Construção da Delegacia Cidadã de Piraquara</t>
  </si>
  <si>
    <t>Construir a Delegacia Cidadã - Padrão II, com área aproximada de 1.300m², no município de Piraquara. Transferência de entrega da ação orçamentária 7068, para a ação 8074, com reajuste de meta pela Lei estadual nº 22.268, de 13 de dezembro de 2024.</t>
  </si>
  <si>
    <t>Construção da Delegacia Cidadã de Ponta Grossa</t>
  </si>
  <si>
    <t>Construir a Delegacia Cidadã Padrão III, com área aproximada de 1.800m², no município de Ponta Grossa. Transferência de entrega da ação orçamentária 7068, para a ação 8074, com reajuste de meta pela Lei estadual nº 22.268, de 13 de dezembro de 2024.</t>
  </si>
  <si>
    <t>Construção da Delegacia Cidadã de Sarandi</t>
  </si>
  <si>
    <t>Construir a Delegacia Cidadã - Padrão II, com área aproximada de 1.300m², no município de Sarandi. Transferência de entrega da ação orçamentária 7068, para a ação 8074, com reajuste de meta pela Lei estadual nº 22.268, de 13 de dezembro de 2024.</t>
  </si>
  <si>
    <t>Construção da Delegacia Cidadã de Telêmaco Borba</t>
  </si>
  <si>
    <t>Construir a Delegacia Cidadã - Padrão II, com área aproximada de 1.300m², no município de Telêmaco Borba. Transferência de entrega da ação orçamentária 7068, para a ação 8074, com reajuste de meta pela Lei estadual nº 22.268, de 13 de dezembro de 2024.</t>
  </si>
  <si>
    <t>Construção da Delegacia Cidadã, em Assis Chateaubriand</t>
  </si>
  <si>
    <t>Construir a Delegacia Cidadã Padrão 1A, com área aproximada de 370m², no município de Assis Chateaubriand. Transferência de entrega da ação orçamentária 7068, para a ação 8074, com reajuste de meta pela Lei estadual nº 22.268, de 13 de dezembro de 2024.</t>
  </si>
  <si>
    <t>Construção da Delegacia Cidadã, em Foz do Iguaçu</t>
  </si>
  <si>
    <t>Construir a Delegacia Cidadã Padrão III, com área aproximada de 1.800m², no município de Foz do Iguaçu. Transferência de entrega da ação orçamentária 7068, para a ação 8074, com reajuste de meta pela Lei estadual nº 22.268, de 13 de dezembro de 2024.</t>
  </si>
  <si>
    <t>Construção da Delegacia Cidadã, em Guarapuava</t>
  </si>
  <si>
    <t>Construir a Delegacia Cidadã Padrão III, com área aproximada de 1.800m², no município de Guarapuava. Transferência de entrega da ação orçamentária 7068, para a ação 8074, com reajuste de meta pela Lei estadual nº 22.268, de 13 de dezembro de 2024.</t>
  </si>
  <si>
    <t>Implantação de três viadutos e trincheiras na rodovia PR-444, em Mandaguari</t>
  </si>
  <si>
    <t>Construção da Delegacia Cidadã, em Paranavaí</t>
  </si>
  <si>
    <t>Construir a Delegacia Cidadã Padrão II, com área aproximada de 1.300m², no município de Paranavaí. Transferência de entrega da ação orçamentária 7068, para a ação 8074, com reajuste de meta pela Lei estadual nº 22.268, de 13 de dezembro de 2024.</t>
  </si>
  <si>
    <t>Construção da Delegacia Cidadã, em Pontal do Paraná</t>
  </si>
  <si>
    <t>Construir a Delegacia Cidadã Padrão 1A, com área aproximada de 370m², no município de Pontal do Paraná. Transferência de entrega da ação orçamentária 7068, para a ação 8074, com reajuste de meta pela Lei estadual nº 22.268, de 13 de dezembro de 2024.</t>
  </si>
  <si>
    <t>Construção da Delegacia Cidadã, em Ribeirão do Pinhal</t>
  </si>
  <si>
    <t>Construir a Delegacia Cidadã Padrão 1A, com área aproximada de 370m², no município de Ribeirão do Pinhal. Transferência de entrega da ação orçamentária 7068, para a ação 8074, com reajuste de meta pela Lei estadual nº 22.268, de 13 de dezembro de 2024.</t>
  </si>
  <si>
    <t>Construção da Delegacia Cidadã, em Toledo</t>
  </si>
  <si>
    <t>Construir a Delegacia Cidadã Padrão III, com área aproximada de 1.800m², no município de Toledo. Transferência de entrega da ação orçamentária 7068, para a ação 8074, com reajuste de meta pela Lei estadual nº 22.268, de 13 de dezembro de 2024.</t>
  </si>
  <si>
    <t>Construção da Penitenciária Feminina de Goioerê</t>
  </si>
  <si>
    <t>Construção da Penitenciária Feminina de Goioerê, com objetivo de geração de 320 novas vagas. Transferência de entrega da ação orçamentária 8383, para a ação 8074 , pela Lei estadual nº 22.268, de 13 de dezembro de 2024.</t>
  </si>
  <si>
    <t>Construção da sede da 11ª Companhia Independente de Polícia Militar, em Cambé</t>
  </si>
  <si>
    <t>Construir a sede da 11ª Companhia Independente de Polícia Militar, com 620m², no município de Cambé. Transferência de entrega da ação orçamentária 7068, para a ação 8074, pela Lei estadual nº 22.268, de 13 de dezembro de 2024.</t>
  </si>
  <si>
    <t>Cambé</t>
  </si>
  <si>
    <t>Desenvolvimento de soluções de inteligência e tecnologia em segurança pública</t>
  </si>
  <si>
    <t>É a aquisição de softwares que proporcionem o mapeamento de práticas delituosas, bem como a celeridade do seu resultado final, proporcionando uma pronta resposta à sociedade paranaense.</t>
  </si>
  <si>
    <t>software adquirido</t>
  </si>
  <si>
    <t>Será considerada a entrega quando os softwares estiverem em funcionamento na instituição</t>
  </si>
  <si>
    <t>Instituição da Escola de Inteligência</t>
  </si>
  <si>
    <t>Instituir a Escola de Inteligência junto ao DIEP - Departamento de Inteligência do Estado do Paraná, com o a finalidade de promover a qualificação e aperfeiçoamento técnico sistemático dos policiais das Forças de Segurança Pública da SESP, na área de inteligência, proporcionando o fortalecimento do SEISNP - Sistema Estadual de Inteligência, integração com outros órgãos e sistemas de inteligência e aprimoramento dos trabalhos produzidos pelos servidores. A Escola atuará com a missão de promover cursos, simpósios, intercâmbios e outros eventos, visando a formação, capacitação, aperfeiçoamento e especialização de pessoal na área de Inteligência</t>
  </si>
  <si>
    <t>escola instituída</t>
  </si>
  <si>
    <t>A Escola de Inteligência será considerada instituída quando a Lei for aprovada e publicada no Diário Oficial do Estado</t>
  </si>
  <si>
    <t>Diário Oficial do Estado e Divisão de Ensino do Departamento de Inteligência DIEP</t>
  </si>
  <si>
    <t>Chefe da Divisão de Ensino do DIEP</t>
  </si>
  <si>
    <t>Programa Estadual de Pagamento de Recompensas</t>
  </si>
  <si>
    <t>Estimular o auxílio da população para o repasse de informações efetivas para elucidação de crimes cometidos ou a indicação de fatos ou atos preparatórios ao cometimento de crimes, evitando a consumação da ação delituosa. Também atuará na localização de pessoas ou crianças desaparecidas ou de pessoas procuradas pelos órgãos de segurança ou, ainda, contra às quais exista ordem de prisão. As recompensas serão oferecidas aos denunciantes pelo resultado positivo da apuração de denúncias. Um comitê estabelecerá a forma, o prazo e o valor. É um projeto que estimulará a população a ajudar na elucidação de crimes, atos de violência ou ameaça, localização de pessoas desaparecidas e identificação de bens móveis ou imóveis pertencentes a membros de organizações criminosas.</t>
  </si>
  <si>
    <t>programa ativo</t>
  </si>
  <si>
    <t>Será considerado programa ativo quando a Lei for aprovada e publicada no diário oficial do Estado</t>
  </si>
  <si>
    <t>Diário Oficial do Estado</t>
  </si>
  <si>
    <t>Diretoria de Políticas Públicas</t>
  </si>
  <si>
    <t>Reforma do Bloco de Salas de Aula da Academia Policial Militar do Guatupê</t>
  </si>
  <si>
    <t>Reformar o Bloco de salas de aula da 1ª Escola de Formação, Aperfeiçoamento e Especialização de Praças, da Academia Policial Militar do Guatupê, com área aproximada de 5.000m², no município de São José dos Pinhais, unidade destinada à formação, aperfeiçoamento, capacitação e especialização do efetivo da Polícia Militar do Paraná. Transferência de entrega da ação orçamentária 7068, para a ação 8074, pela Lei estadual nº 22.268, de 13 de dezembro de 2024.</t>
  </si>
  <si>
    <t>Reforma do Bloco II da Academia Policial Militar do Guatupê</t>
  </si>
  <si>
    <t>Reformar o Bloco II da Academia Policial Militar do Guatupê, com área aproximada de 4.000m², no município de São José dos Pinhais, unidade destinada à formação, aperfeiçoamento, capacitação e especialização do efetivo da Polícia Militar do Paraná. Transferência de entrega da ação orçamentária 7068, para a ação 8074, pela Lei estadual nº 22.268, de 13 de dezembro de 2024.</t>
  </si>
  <si>
    <t>Reforma e ampliação da 9ª Companhia Independente da Polícia Militar em Colorado</t>
  </si>
  <si>
    <t>Reformar e ampliar a as instalações da 9ª Companhia Independente de Polícia Militar, com área estimada de 1.900m², no município de Colorado. Transferência de entrega da ação orçamentária 7068, para a ação 8074, pela Lei estadual nº 22.268, de 13 de dezembro de 2024.</t>
  </si>
  <si>
    <t>Reforma e ampliação do 13º Batalhão da Polícia Militar em Curitiba</t>
  </si>
  <si>
    <t>Reformar e ampliar a sede do 13º Batalhão de Polícia Militar, com área estimada de 2.500m², no município de Curitiba. Transferência de entrega da ação orçamentária 7068, para a ação 8074 , pela Lei estadual nº 22.268, de 13 de dezembro de 2024.</t>
  </si>
  <si>
    <t>Duplicação e ampliação da capacidade da rodovia PR-151, no trecho Ponta Grossa/Palmeira</t>
  </si>
  <si>
    <t>Ampliação de capacidade da PR-151</t>
  </si>
  <si>
    <t>Gestão Administrativa SESP</t>
  </si>
  <si>
    <t>Manter e modernizar a estrutura administrativa da unidade para o bom funcionamento de suas atividades. Efetuar a gestão de recursos humanos, das despesas com manutenção mínima (energia elétrica, água, informática e telecomunicações), dos serviços de terceiros, e das demais despesas necessárias ao seu funcionamento.</t>
  </si>
  <si>
    <t>Atendimento aos agentes de segurança nos programas biopsicossociais</t>
  </si>
  <si>
    <t>Suporte à saúde dos servidores que estão expostos a situações de violência, estresse e pressão e, por isso, precisam de acompanhamento adequado para o pleno desenvolvimento de suas atividades.</t>
  </si>
  <si>
    <t>Registros administrativos da Secretaria de Segurança Pública</t>
  </si>
  <si>
    <t>Programa Prumos</t>
  </si>
  <si>
    <t>Duplicação e ampliação da capacidade da rodoviária PR-412, entre Guaratuba e Coroados</t>
  </si>
  <si>
    <t>Capacitação e aperfeiçoamento de profissionais na área de inteligência</t>
  </si>
  <si>
    <t>Realização de cursos, palestras, simpósios e outros eventos agregadores de conhecimentos</t>
  </si>
  <si>
    <t>Número de agentes de inteligência que concluíram os cursos com pelo menos 75% de presença</t>
  </si>
  <si>
    <t>Divisão de Ensino do Departamento de Inteligência - DIEP</t>
  </si>
  <si>
    <t>Chefe da Divisão de Ensino</t>
  </si>
  <si>
    <t>Distribuição de material educativo sobre os malefícios das drogas</t>
  </si>
  <si>
    <t>Folders desenvolvidos pelo Núcleo Estadual de Políticas Públicas sobre Drogas (NEPSD) distribuídos em eventos e locais de palestras.</t>
  </si>
  <si>
    <t>pessoa beneficiada</t>
  </si>
  <si>
    <t>Número de folders distribuídos em eventos e locais de palestras</t>
  </si>
  <si>
    <t>NEPSD Núcleo Estadual de Políticas Públicas sobre Drogas - NEPSD</t>
  </si>
  <si>
    <t>Chefe do NEPSD</t>
  </si>
  <si>
    <t>Palestras de prevenção ao uso de drogas lícitas e ilícitas</t>
  </si>
  <si>
    <t>Palestras preventivas relacionadas à temática do uso de drogas lícitas e ilícitas para instituições de ensino público e privado e instituições públicas ou privadas.</t>
  </si>
  <si>
    <t>palestra realizada</t>
  </si>
  <si>
    <t>Registros administrativos do setor</t>
  </si>
  <si>
    <t>NEPSD Núcleo Estadual de Políticas Públicas sobre Drogas</t>
  </si>
  <si>
    <t>Realização da Campanha Junho Paraná sem Drogas com ações de esclarecimento e incentivo à prevenção e ao tratamento contra o uso indevido de drogas</t>
  </si>
  <si>
    <t>Número de pessoas beneficiadas</t>
  </si>
  <si>
    <t>Duplicação e restauração da rodovia PR-170/PRC-466, Turvo - Guarapuava</t>
  </si>
  <si>
    <t>Tijucas do Sul</t>
  </si>
  <si>
    <t>Realização de concurso estadual de vídeos contra as drogas para alunos de ensino médio público e privado</t>
  </si>
  <si>
    <t>Realizado para alunos de ensino médio das instituições de ensino público e privado, atendendo a Lei Estadual nº 19.068/2017, que obriga a exibição de informe publicitário para esclarecimentos sobre os malefícios do uso de drogas ilícitas e prejuízos relativos ao abuso de drogas lícitas nas salas de cinema.</t>
  </si>
  <si>
    <t>aluno inscrito</t>
  </si>
  <si>
    <t>Número de inscrições realizadas</t>
  </si>
  <si>
    <t>Duplicação e restauração da rodovia PR-506, no trecho de Campina Grande do Sul</t>
  </si>
  <si>
    <t>Realização de concurso para as forças de segurança</t>
  </si>
  <si>
    <t>Criação de um plano de renovação permanente de efetivo nas forças de segurança estabelecendo a quantidade necessária de reposição média anual de servidores com base na população e indicativos criminais. Minimizar a defasagem do efetivo tornando a atuação das forças de segurança mais efetiva.</t>
  </si>
  <si>
    <t>Realizar um concurso por ano para as polícias militar, civil e científica *PROPOSTA G1*</t>
  </si>
  <si>
    <t>Conforme plano de renovação do efetivo das forças de segurança</t>
  </si>
  <si>
    <t>Gestores de Recursos Humanos das forças de segurança</t>
  </si>
  <si>
    <t>Cerro Azul</t>
  </si>
  <si>
    <t>Polícia Científica</t>
  </si>
  <si>
    <t>Ações da Polícia Científica</t>
  </si>
  <si>
    <t>Atendimentos realizados no Projeto Paranaense de Atenção ao Óbito - Unidade Técnico Científica Integrada</t>
  </si>
  <si>
    <t>A Unidade Técnico Científica integrada em ambiente colaborativo multiusuário envolvendo SESP/SETI/SESA/SEJU, presta serviços de verificação de óbitos, atendimento humanizado à vítimas de violência e atendimento a vítimas de acidentes de trânsito, abrangendo a central de desaparecidos e atendimento à crianças e adolescentes</t>
  </si>
  <si>
    <t>Número de atendimentos realizados no período</t>
  </si>
  <si>
    <t>Dados UETC Ponta Grossa</t>
  </si>
  <si>
    <t>Chefe da Unidade de Ponta Grossa</t>
  </si>
  <si>
    <t>Capacitação dos servidores da Polícia Científica para fortalecimento de suas atividades</t>
  </si>
  <si>
    <t>Trata-se de oferecer cursos pela Academia de Ciências Forenses aos servidores do quadro, especialmente àqueles relacionados a atividades de criminalística, medicina legal e cadeia de custódia.</t>
  </si>
  <si>
    <t>Quantidade absoluta de servidores capacitados</t>
  </si>
  <si>
    <t>Academia de Ciências Forenses</t>
  </si>
  <si>
    <t>Direção da Academia de Ciências Forenses</t>
  </si>
  <si>
    <t>Duplicação e restauração e ampliação capacidade rodoviária PR-412, no trecho Matinhos a Praia de Leste</t>
  </si>
  <si>
    <t>Rebouças</t>
  </si>
  <si>
    <t>Criação de centro integrado de busca e processamento de dados de pessoas desaparecidas</t>
  </si>
  <si>
    <t>Trata-se de criar um Centro integrado de busca e processamento de dados de desaparecidos e pessoas não identificadas, ofertando um cadastro integrado.</t>
  </si>
  <si>
    <t>pessoa cadastrada</t>
  </si>
  <si>
    <t>Soma do número de pessoas localizadas em possível situação de desaparecimento mais número de pessoas cadastradas como desaparecidos</t>
  </si>
  <si>
    <t>Sistema SINALID</t>
  </si>
  <si>
    <t>Direção Administrativa</t>
  </si>
  <si>
    <t>Estabilização de taludes na rodovia PRC-466, em União da Vitória</t>
  </si>
  <si>
    <t>Exposições do Museu de Ciências Forenses</t>
  </si>
  <si>
    <t>Número de exposições em cidades do interior + número de exposições temáticas</t>
  </si>
  <si>
    <t>Museu de Ciências Forenses</t>
  </si>
  <si>
    <t>Direção do Museu de Ciências Forenses</t>
  </si>
  <si>
    <t>Fortalecer os procedimentos adotados pela Polícia Científica</t>
  </si>
  <si>
    <t>Elaborar procedimentos operacionais padrão para as áreas de local de crime, com foco em crimes contra pessoa, garantindo um rol básico de procedimentos, ações e medidas que os peritos e auxiliares devem tomar para garantir a máxima eficiência quando do exame do local.</t>
  </si>
  <si>
    <t>procedimento realizado</t>
  </si>
  <si>
    <t>Número absoluto de procedimentos operacionais padrão desenvolvidos</t>
  </si>
  <si>
    <t>Divisão Operacional</t>
  </si>
  <si>
    <t>Chefe da seção de Localística</t>
  </si>
  <si>
    <t>Fortalecimento de mecanismos de segurança associados à custódia de vestígios da Polícia Científica nas suas unidades de atuação</t>
  </si>
  <si>
    <t>Refere-se à aquisição e implantação de equipamentos do tipo sistemas de controle biométrico e de videomonitoramento nas custódias de todas as seções e unidades da Polícia Científica.</t>
  </si>
  <si>
    <t>Número de unidades + número de seções com controle de acessos e videomonitoramento já disponível</t>
  </si>
  <si>
    <t>Direção Operacional e Divisão de Custódia</t>
  </si>
  <si>
    <t>Implantação de robô automatizado em laboratório para análise de DNA coletado de vítimas de violência sexual - Laboratório DNA 2.0</t>
  </si>
  <si>
    <t>Implantação de um equipamento do tipo Robô de automação do Laboratório de Genética para análise DNA-Y coletado de vítimas de violência sexual.</t>
  </si>
  <si>
    <t>Laboratório DNA 2.0 - Implantar robô automatizado em laboratório para análise de DNA coletado de vítimas de violência sexual *PROPOSTA G1*</t>
  </si>
  <si>
    <t>Plataforma automatizadora adquirida e em operação</t>
  </si>
  <si>
    <t>Laboratório de Genética Molecular Forense</t>
  </si>
  <si>
    <t>Chefe do Laboratório de Genética Molecular Forense</t>
  </si>
  <si>
    <t>Sistema desenvolvido e implantado</t>
  </si>
  <si>
    <t>Divisão de Custódia</t>
  </si>
  <si>
    <t>Instalação de unidades do Laboratório de Balística Forense em Londrina e Maringá</t>
  </si>
  <si>
    <t>Ampliar a rede estadual de Laboratórios de Balística Forense para elevar o índice de solução de casos de criminalidade violenta e do crime organizado com redução de custos. Instalação SisBala dos laboratórios de Balística de Maringá e Londrina</t>
  </si>
  <si>
    <t>Rede Estadual de Análise Balística - Instalar unidades do Laboratório de Balística Forense em Londrina e Maringá *PROPOSTA G1*</t>
  </si>
  <si>
    <t>Unidade de Execução Técnico Científica da Polícia Científica apta a realizar exame de confronto balístico</t>
  </si>
  <si>
    <t>Sistema Gestor de Laudos e Documentos da Polícia Científica - GDL por meio do BI</t>
  </si>
  <si>
    <t>Chefe da Balística Forense</t>
  </si>
  <si>
    <t>Laudos contemplando todas as naturezas de exame da Polícia Científica concluídos</t>
  </si>
  <si>
    <t>Trata-se de realizar e concluir laudos de perícias oficiais de natureza criminal pela Polícia Científica.</t>
  </si>
  <si>
    <t>laudo concluído</t>
  </si>
  <si>
    <t>Segurança Pública - Mortes a Esclarecer</t>
  </si>
  <si>
    <t>Número absoluto de laudos concluídos contemplando todas as naturezas de exame da Polícia Científica</t>
  </si>
  <si>
    <t>Direção Administrativa e o responsável pelo BI</t>
  </si>
  <si>
    <t>Pitanga</t>
  </si>
  <si>
    <t>Perícias realizadas à mulheres vítimas de violência sexual nas dependências da Casa da Mulher Paranaense</t>
  </si>
  <si>
    <t>Enfrentamento à violência contra as mulheres - Implantar a Casa da Mulher Paranaense *PROPOSTA G1*</t>
  </si>
  <si>
    <t>Número absoluto de perícias realizadas no local acrescidas do número absoluto de perícias complementares associadas a esses casos (contempla exames toxicológicos, genéticos moleculares, patológicos)</t>
  </si>
  <si>
    <t>Serviço do Centro Integrado de Processamento e Análise de Dados - CIPAD implantado</t>
  </si>
  <si>
    <t>Trata-se de implantação de serviços do Centro Integrado de Processamento e Análise de Dados, ambiente colaborativo Polícia Civil e Polícia Científica, com atribuição para serviços tecnológicos voltados à extração, processamento e análise de dados e documentos de interesse das investigações relacionadas à ao combate à corrupção e à lavagem de dinheiro.</t>
  </si>
  <si>
    <t>Centro implantado e em funcionamento</t>
  </si>
  <si>
    <t>Gerência Operacional</t>
  </si>
  <si>
    <t>Distribuição de kits para coleta de exame preventivo</t>
  </si>
  <si>
    <t>Sistema para integrar perícias policiais de trânsito - Sistrânsito implantado</t>
  </si>
  <si>
    <t>Desenvolver um Sistema de Inteligência Artificial que integra dados periciais de ocorrências policiais de trânsito, criando um banco de dados único para analisar os indicadores e propor medidas para prevenção e redução de ocorrências.</t>
  </si>
  <si>
    <t>SisTrânsito</t>
  </si>
  <si>
    <t>Sistema desenvolvido</t>
  </si>
  <si>
    <t>Direção Operacional e o responsável pelo BI</t>
  </si>
  <si>
    <t>Municípios beneficiados com distribuição de insumos para Cobertura de Saúde Bucal na Atenção Primária à Saúde</t>
  </si>
  <si>
    <t>Linha de Cuidado em Saúde Bucal</t>
  </si>
  <si>
    <t>Gestão do Sistema Penitenciário</t>
  </si>
  <si>
    <t>Ampliação da Casa de Custódia, em Piraquara</t>
  </si>
  <si>
    <t>Ampliação da Casa de Custódia de Piraquara com área a ser construída de 2.166,00 m² e geração de 334 vagas.</t>
  </si>
  <si>
    <t>Municípios beneficiados com apoio técnico e financeiro ao Fortalecimento da Atenção Primária à Saúde</t>
  </si>
  <si>
    <t>Planejamento Regional Integrado</t>
  </si>
  <si>
    <t>Ampliação da Penitenciária Estadual de Piraquara I, em Piraquara</t>
  </si>
  <si>
    <t>Construção da Ampliação na Penitenciária Estadual de Piraquara I com área a ser construída de 3.202,00 m² e geração de 501 vagas.</t>
  </si>
  <si>
    <t>Municípios beneficiados com transferência de recursos financeiros para Atenção Primária à Saúde - síndrome pós COVID-19</t>
  </si>
  <si>
    <t>Pós-Covid-19</t>
  </si>
  <si>
    <t>Ampliação da Penitenciária Estadual de Piraquara II, em Piraquara</t>
  </si>
  <si>
    <t>Construção da Ampliação na Penitenciária Estadual de Piraquara II com área a ser construída de 3.155,00 m² e geração de 501 vagas. Finalização da obra.</t>
  </si>
  <si>
    <t>Municípios Beneficiados com recursos para aquisição de veículos para transporte sanitário</t>
  </si>
  <si>
    <t>Ampliação da Penitenciária Industrial Marcelo Pinheiro, em Cascavel</t>
  </si>
  <si>
    <t>Construção da Ampliação na Penitenciária Industrial Marcelo Pinheiro, com área a ser construída de 2.818,89 m² e geração de 334 vagas.</t>
  </si>
  <si>
    <t>Municípios Beneficiados com recursos para aquisição de Equipamento para Unidade de Saúde</t>
  </si>
  <si>
    <t>Atendimentos realizados aos egressos do sistema prisional</t>
  </si>
  <si>
    <t>Número de atendimentos realizados à egressos</t>
  </si>
  <si>
    <t>Diretoria de Tratamento Penal</t>
  </si>
  <si>
    <t>Municípios beneficiados com cofinanciamento para Atenção à Saúde</t>
  </si>
  <si>
    <t>Aumento da capacidade de energia dos Canteiros de Trabalho, em Piraquara</t>
  </si>
  <si>
    <t>Aumento da capacidade de energia para melhoria da produção e segurança no trabalho nas instalações do Sistema Carcerário de Piraquara.</t>
  </si>
  <si>
    <t>Municípios beneficiados com cofinanciamento para Atenção e Promoção da Saúde</t>
  </si>
  <si>
    <t>Fortalecimento da Atenção Básica</t>
  </si>
  <si>
    <t>Construção da Penitenciária Estadual de Pato Branco</t>
  </si>
  <si>
    <t>Construção da Penitenciária Estadual de Pato Branco, com objetivo de geração de 752 novas vagas.</t>
  </si>
  <si>
    <t>Municípios beneficiados com cofinanciamento do Fundo Estadual do Esporte (FEE/PR)</t>
  </si>
  <si>
    <t>Construção da Penitenciária Estadual de Ribeirão do Pinhal</t>
  </si>
  <si>
    <t>Construção de heliponto no Hospital Regional do Litoral (HRL), em Paranaguá</t>
  </si>
  <si>
    <t>Construção do prédio administrativo no Hospital Regional do Litoral (HRL), em Paranaguá</t>
  </si>
  <si>
    <t>Construção de reservatório elevado na Casa de Custódia de Maringá</t>
  </si>
  <si>
    <t>metro cúbico</t>
  </si>
  <si>
    <t>Implantação da rodovia municipal de Lagoinhas/Saltinho, em Tijucas do sul</t>
  </si>
  <si>
    <t>Construção de reservatório elevado na Penitenciária Estadual de Guarapuava Unidade de Progressão</t>
  </si>
  <si>
    <t>Implantação da rodovia PR-092, no trecho Cerro Azul/Doutor Ulysses</t>
  </si>
  <si>
    <t>Implantar ligação asfaltica entre Cerro Azul e Doutor Ulisses</t>
  </si>
  <si>
    <t>Construção de reservatório elevado na Penitenciária Estadual de Londrina II</t>
  </si>
  <si>
    <t>Construção de reservatório elevado na Penitenciária Estadual de Londrina II, com capacidade 180 m³</t>
  </si>
  <si>
    <t>Sistemas de controle de gastos</t>
  </si>
  <si>
    <t>Solidez Fiscal - Índice de Liquidez</t>
  </si>
  <si>
    <t>Construção do Centro de Integração Social de Campo Mourão</t>
  </si>
  <si>
    <t>Construção do Centro de Integração Social de Campo Mourão com 1.717,00 m² e geração de 216 vagas</t>
  </si>
  <si>
    <t>Orçamento orientado para resultados</t>
  </si>
  <si>
    <t>Solidez Fiscal - Sucesso do Planejamento Orçamentário</t>
  </si>
  <si>
    <t>Construção do Pronto Atendimento Médico, em Piraquara</t>
  </si>
  <si>
    <t>Implantação da rodovia PR-990, no entroncamento da rodovia PR-364 e a cidade de Rebouças</t>
  </si>
  <si>
    <t>Construção dos barracões de almoxarifado e academia, em Piraquara</t>
  </si>
  <si>
    <t>Implantação de Binário na rua Iguaçú na rodovia PR-412, em Pontal do Paraná</t>
  </si>
  <si>
    <t>Realizar treinamento e capacitação dos servidores dos Departamento de Polícia Penal de forma continuada.</t>
  </si>
  <si>
    <t>Número de servidores que realizaram cursos/treinamentos de capacitação ou aperfeiçoamento</t>
  </si>
  <si>
    <t>ESPEN Escola de Formação e Aperfeiçoamento Penitenciário</t>
  </si>
  <si>
    <t>Diretor da ESPEN</t>
  </si>
  <si>
    <t>Implantação de iluminação pública viária e melhorias na rodovia BR-277, no trecho Santa Terezinha de Itaipu/São Miguel do Iguaçu</t>
  </si>
  <si>
    <t>Custódia e prestação de assistência geral aos presos condenados em regime semiaberto</t>
  </si>
  <si>
    <t>Manter e assegurar a guarda e segurança da Pessoa Privada de Liberdade - PPL em regime semiaberto, durante o cumprimento da pena, garantindo os direitos assegurados em Lei.</t>
  </si>
  <si>
    <t>Número de Pessoas Privadas de liberdade no regime semi aberto</t>
  </si>
  <si>
    <t>SIGEP Sistema de Gestão da Execução Penal</t>
  </si>
  <si>
    <t>Chefe da Divisão de Planejamento e Estatística</t>
  </si>
  <si>
    <t>Implantação de variante na rodovia PR-364, em Irati</t>
  </si>
  <si>
    <t>Custódia e prestação de assistência geral aos presos condenados e provisórios em regime fechado</t>
  </si>
  <si>
    <t>Manter e assegurar a guarda e segurança da Pessoa Privada de Liberdade - PPL em regime fechado, durante o cumprimento da pena, garantindo os direitos assegurados em Lei.</t>
  </si>
  <si>
    <t>Número de Pessoas Privadas de liberdade no regime fechado</t>
  </si>
  <si>
    <t>Implantação de vias marginais da rodovia PRC-466, em Pitanga</t>
  </si>
  <si>
    <t>Implantação de canis nos Centros de Detenção</t>
  </si>
  <si>
    <t>canil implantado</t>
  </si>
  <si>
    <t>Ressocializa-cão</t>
  </si>
  <si>
    <t>Número de canis implantados, realizando atividades de banho e tosa</t>
  </si>
  <si>
    <t>Setor de Produção e Desenvolvimento</t>
  </si>
  <si>
    <t>Chefe do Setor de Produção e Desenvolvimento</t>
  </si>
  <si>
    <t>Nova entrada de energia na Penitenciária Central do Estado Unidade de Segurança e Unidade de Progressão, em Piraquara</t>
  </si>
  <si>
    <t>Construção de nova entrada de energia elétrica na Penitenciária Central do Estado Unidade de Segurança e Penitenciária Central do Estado Unidade de Progressão, para individualizar o fornecimento por unidade.</t>
  </si>
  <si>
    <t>Implantação de terceiras faixas no trecho de Telêmaco Borba/Imbaú</t>
  </si>
  <si>
    <t>Pessoas sentenciadas fiscalizada no sistema de monitoração eletrônica</t>
  </si>
  <si>
    <t>Fiscalizar as pessoas sentenciadas monitoradas (tornozeleiras eletrônicas) adotando procedimentos específicos em casos de violações.</t>
  </si>
  <si>
    <t>número de tornozeleiras é em torno de 15.000 e a fiscalização é feita por pessoa</t>
  </si>
  <si>
    <t>Sistema de Gestão da Execução Penal - SIGEP</t>
  </si>
  <si>
    <t>Chefe da Divisão de Monitoramento Eletrônico</t>
  </si>
  <si>
    <t>Pavimentação da rodovia PR-182, no contorno leste de Palotina</t>
  </si>
  <si>
    <t>Reforma de imóvel para almoxarifado</t>
  </si>
  <si>
    <t>Reforma no prédio doado pelo Instituto de Desenvolvimento Rural (IDR) à SESP, para utilização como almoxarifado.</t>
  </si>
  <si>
    <t>Construção novo bloco do Hospital de Reabilitação Ana Carolina Xavier, Centro de Atendimento Integral ao Fissurado Lábio Palatal e Centro Regional de Atendimento Integrado ao Deficiente, em Curitiba</t>
  </si>
  <si>
    <t>Centro de Atendimento Integral ao Fissurado Lábio-Palatal</t>
  </si>
  <si>
    <t>Reforma na Cadeia Pública de Andirá</t>
  </si>
  <si>
    <t>Reforma e reparos junto a Cadeia Pública de Andirá, devido à determinação judicial</t>
  </si>
  <si>
    <t>Andirá</t>
  </si>
  <si>
    <t>Construção de novo bloco no Hospital de Dermatologia Sanitária do Paraná (HDSPR), em Curitiba</t>
  </si>
  <si>
    <t>Serviços ambulatoriais de dermatologia</t>
  </si>
  <si>
    <t>Reforma na Cadeia Pública de Assis Chateaubriand</t>
  </si>
  <si>
    <t>Reforma da Cadeia Pública de Assis Chateaubriand, determinação Judicial</t>
  </si>
  <si>
    <t>Ampliação da Unidade de Coleta de Transfusão (UCT), 6ª Regional de Saúde, em União da Vitória</t>
  </si>
  <si>
    <t>Reforma na Cadeia Pública de Bandeirantes</t>
  </si>
  <si>
    <t>Reforma e reparos junto a Cadeia Pública de Bandeirantes, devido à determinação judicial</t>
  </si>
  <si>
    <t>Bandeirantes</t>
  </si>
  <si>
    <t>Construção de heliponto no Hospital Regional do Sudoeste, em Francisco Beltrão</t>
  </si>
  <si>
    <t>Reforma na Cadeia Pública de Cambará</t>
  </si>
  <si>
    <t>Reforma da Cadeia Pública de Cambará, determinação Judicial</t>
  </si>
  <si>
    <t>Cambará</t>
  </si>
  <si>
    <t>Construção de novo bloco no Hospital Regional Sudoeste, 8ª Regional de Saúde, em Francisco Beltrão</t>
  </si>
  <si>
    <t>Reforma na Cadeia Pública de Campo Mourão</t>
  </si>
  <si>
    <t>Reforma da Cadeia Pública de Campo Mourão, determinação Judicial</t>
  </si>
  <si>
    <t>Ampliação e reforma do Hospital Regional do Sudoeste, em Francisco Beltrão</t>
  </si>
  <si>
    <t>Reforma na Cadeia Pública de Carlópolis</t>
  </si>
  <si>
    <t>Reforma da Cadeia Pública de Carlópolis, determinação Judicial</t>
  </si>
  <si>
    <t>Ampliação e reforma do Hospital Zona Norte, em Londrina</t>
  </si>
  <si>
    <t>Reforma na Cadeia Pública de Dois Vizinhos</t>
  </si>
  <si>
    <t>Reforma da Cadeia Pública de Dois Vizinhos, determinação Judicial</t>
  </si>
  <si>
    <t>Dois Vizinhos</t>
  </si>
  <si>
    <t>Ampliação e reforma do Hospital Zona Sul, em Londrina</t>
  </si>
  <si>
    <t>Reforma na Cadeia Pública de Francisco Beltrão</t>
  </si>
  <si>
    <t>Reforma da Cadeia Pública de Francisco Beltrão, determinação Judicial</t>
  </si>
  <si>
    <t>Pavimentação da rodovia PR-239, no trecho de Mato Rico a Roncador</t>
  </si>
  <si>
    <t>Reforma na Cadeia Pública de Ibaiti</t>
  </si>
  <si>
    <t>Reforma da Cadeia Pública de Ibaiti, determinação Judicial</t>
  </si>
  <si>
    <t>Ibaiti</t>
  </si>
  <si>
    <t>Recuperação e reabilitação da rodovia PR-170, na ponte sobre o Rio Jordão</t>
  </si>
  <si>
    <t>Reforma na Cadeia Pública de Nova Esperança</t>
  </si>
  <si>
    <t>Reformar a Cadeia Pública de Nova Esperança, determinação Judicial</t>
  </si>
  <si>
    <t>Nova Esperança</t>
  </si>
  <si>
    <t>Restauração com ampliação de capacidade da rodovia PR-180, no trecho de acesso secundário Goioerê/Quarto Centenário</t>
  </si>
  <si>
    <t>Reforma na Cadeia Pública de Paranaguá</t>
  </si>
  <si>
    <t>Reforma, reparos e ampliação junto a Cadeia Pública de Paranaguá, devido à determinação judicial</t>
  </si>
  <si>
    <t>Restauração da rodovia PR-182, no trecho Francisco Alves/Palotina</t>
  </si>
  <si>
    <t>Reforma na Cadeia Pública de Pinhão</t>
  </si>
  <si>
    <t>Reforma da Cadeia Pública de Pinhão, determinação Judicial</t>
  </si>
  <si>
    <t>Pinhão</t>
  </si>
  <si>
    <t>Restauração da rodovia PR-585, no trecho Vera Cruz do Oeste - São Pedro do Iguaçu</t>
  </si>
  <si>
    <t>Reforma na Cadeia Pública de São Mateus do Sul</t>
  </si>
  <si>
    <t>Reforma da Cadeia Pública de São Mateus do Sul, determinação Judicial</t>
  </si>
  <si>
    <t>Reforma na Cadeia Pública de União da Vitória</t>
  </si>
  <si>
    <t>Reforma, reparos e ampliação junto a Cadeia Pública de União da Vitória, devido à determinação judicial</t>
  </si>
  <si>
    <t>Centro de Comando e Controle Regional - CICCR</t>
  </si>
  <si>
    <t>Reforma na Casa de Custódia de Curitiba</t>
  </si>
  <si>
    <t>Reforma na rede pluvial e de esgoto da Casa de Custódia de Curitiba</t>
  </si>
  <si>
    <t>Reforma na Casa de Custódia de Maringá</t>
  </si>
  <si>
    <t>Reforma na Penitenciária Estadual de Londrina II</t>
  </si>
  <si>
    <t>Ampliação da 2ª Escola de Formação, Aperfeiçoamento e Especialização de Praças da Polícia Militar, em Maringá</t>
  </si>
  <si>
    <t>Reforma na Penitenciária Feminina de Foz do Iguaçu</t>
  </si>
  <si>
    <t>Ampliação da sede da Policia Científica, em Londrina</t>
  </si>
  <si>
    <t>Polícia Civil do Estado do Paraná</t>
  </si>
  <si>
    <t>Ações da Polícia Judiciária</t>
  </si>
  <si>
    <t>Executar os serviços de polícia judiciária no Estado do Paraná e promover ações específicas de combate ao crime organizado por meio do trabalho investigativo, de inteligência e de realização de operações conjuntas com outros órgãos e unidades policiais. Promover ações de otimização e maximização da eficiência do trabalho policial investigativo e cartorário. Fortalecer o controle interno da atividade policial civil, aperfeiçoando e otimizando os procedimentos de apuração de infrações penais, transgressões disciplinares e correições nas unidades policiais. Inovar e empregar novas tecnologias para incrementar a qualidade dos procedimentos investigatórios e a atividade de inteligência. Ampliar o uso de indicadores para a gestão da unidade policial. Ampliar a estrutura de repressão aos crimes cibernéticos e a delegacia eletrônica. Ampliar as centrais de flagrantes audiovisuais regionalizadas. Implementar o sistema informatizado do FUNESP. Reestruturar a organização administrativa da Polícia Civil. Modernizar e ampliar o banco de dados com informações de identificação civil e criminal de pessoas. Realizar perícias papiloscópicas e necropapiloscópicas. Fazer o levantamento de impressões latentes. Identificar vítimas em locais de crime e acidentes. Expedir atestados online e carteiras de identidade. Promover a qualificação do profissional em segurança pública com o objetivo de ampliar a eficiência policial pelo aperfeiçoamento técnico, científico e gerencial. Realizar a formação de pessoal para as atividades da Polícia Civil e o aperfeiçoamento, a especialização, a atualização e a integração funcional dos servidores policiais civis. Efetuar o pagamento da folha de pessoal da Polícia Civil.</t>
  </si>
  <si>
    <t>Boletim de ocorrência online registrado</t>
  </si>
  <si>
    <t>Refere-se ao serviço de registro de determinados fatos delituosos ou não, realizados de forma online exclusivamente com o recurso da Delegacia Eletrônica.</t>
  </si>
  <si>
    <t>boletim de ocorrência online</t>
  </si>
  <si>
    <t>Acesso simplificado e transparente aos serviços oferecidos pela Polícia Civil</t>
  </si>
  <si>
    <t>Boletins de ocorrência registrados, de fatos delituosos ou não, pelo cidadão na Delegacia Eletrônica (online)</t>
  </si>
  <si>
    <t>BI - BOU - Boletim de Ocorrência Unificado</t>
  </si>
  <si>
    <t>Chefe do GAP/DPC</t>
  </si>
  <si>
    <t>Ampliação da sede do 2º Grupamento de Bombeiros em Ponta Grossa</t>
  </si>
  <si>
    <t>Astorga</t>
  </si>
  <si>
    <t>Boletim de ocorrência registrado</t>
  </si>
  <si>
    <t>Refere-se ao serviço de registro de fatos delituosos ou não, realizados, presencialmente, nas Delegacias de Polícia do Estado, em decorrência de ocorrências criminais ou em atendimento à solicitação do interessado.</t>
  </si>
  <si>
    <t>boletim de ocorrência</t>
  </si>
  <si>
    <t>Boletins de ocorrência registrados, de fatos delituosos ou não, pelo cidadão nas Delegacias de Polícia do Estado</t>
  </si>
  <si>
    <t>Ampliação do 3º Subgrupamento de Bombeiros/5ºGrupamento de Bombeiros de Sarandi</t>
  </si>
  <si>
    <t>Capacitação e Atualização para todas as Forças de Segurança</t>
  </si>
  <si>
    <t>A entrega "curso de capacitação e atualização para todas as forças de segurança" compreende a prioridade na qualificação e capacitação dos policiais para exercer suas atribuições com excelência e eficiência, correspondendo aos objetivos da Gestão Estratégica com base nos projetos do Governo Estadual, levando em conta as contratações, promoções e progressões de policiais civis.</t>
  </si>
  <si>
    <t>Corresponde aos policiais de todas as forças de segurança que obtiveram certificados de conclusão nos cursos de capacitação e atualização profissional</t>
  </si>
  <si>
    <t>Certificados emitidos pela Escola Superior de Polícia Civil - Sistema da ESPC</t>
  </si>
  <si>
    <t>Diretor da Escola Superior de Polícia Civil ESPC</t>
  </si>
  <si>
    <t>Conclusão do Posto de Bombeiros da CIC, em Curitiba</t>
  </si>
  <si>
    <t>Curso de Especialização para todas as Forças de Segurança</t>
  </si>
  <si>
    <t>A entrega "curso de especialização para os policiais de todas as forças de segurança" compreende a prioridade na qualificação e capacitação dos policiais para exercer suas atribuições com excelência e eficiência, correspondendo aos objetivos da Gestão Estratégica com base nos projetos do Governo Estadual, levando em conta as contratações, promoções e progressões de policiais civis.</t>
  </si>
  <si>
    <t>Corresponde aos policiais de todas as forças de segurança que obtiveram certificados de conclusão em especialização pela Escola Superior de Polícia Civil</t>
  </si>
  <si>
    <t>Curso Técnico de Formação realizado pela Escola Superior de Polícia Civil</t>
  </si>
  <si>
    <t>A entrega "curso técnico de formação para os policiais civis" compreende a formação dos policiais civis para exercer suas atribuições conforme o cargo de delegado de polícia, agente de polícia judiciária e papiloscopista policial.</t>
  </si>
  <si>
    <t>Corresponde a formação/conclusão no Curso Técnico de Formação realizado pela Escola Superior de Polícia Civil a depender de concurso público e nomeação, pelo Governo do Estado. O curso técnico compreende a formação das carreiras de delegado de polícia, agente de polícia judiciária e papiloscopista policial</t>
  </si>
  <si>
    <t>Construção da base integrada Polícia Militar e Polícia Civil, em Guaratuba</t>
  </si>
  <si>
    <t>Expedição de atestado de antecedentes criminais</t>
  </si>
  <si>
    <t>A entrega "expedição de atestado de antecedentes criminais" refere-se às solicitações de atestados através da Internet e emitidos de forma gratuita e estão computados como Estado para fins de previsão.</t>
  </si>
  <si>
    <t>atestado expedido</t>
  </si>
  <si>
    <t>Corresponde aos atestados de antecedentes criminais expedidos de forma online e gratuita</t>
  </si>
  <si>
    <t>BI - Instituto de Identificação IIPR</t>
  </si>
  <si>
    <t>Setor Planejamento do Instituto de Identificação IIPR</t>
  </si>
  <si>
    <t>Construção da Delegacia Cidadã de Astorga</t>
  </si>
  <si>
    <t>Expedição de atestado de cadastro negativo</t>
  </si>
  <si>
    <t>A entrega "expedição de atestados de cadastro negativo" refere-se às solicitações através da Internet, emitidos de forma gratuita e estão computados como Estado para fins de previsão.</t>
  </si>
  <si>
    <t>Corresponde aos atestados de cadastro negativo expedidos de forma online e gratuita</t>
  </si>
  <si>
    <t>Construção da Delegacia Cidadã de Cianorte</t>
  </si>
  <si>
    <t>Expedição de atestado de cadastro positivo</t>
  </si>
  <si>
    <t>A entrega "expedição de atestado de cadastro positivo" refere-se às solicitações através da Internet, emitidos de forma gratuita e estão computados como Estado para fins de previsão.</t>
  </si>
  <si>
    <t>Corresponde aos atestados de cadastro positivo expedidos de forma online e gratuita</t>
  </si>
  <si>
    <t>Construção da Delegacia Cidadã de Francisco Beltrão</t>
  </si>
  <si>
    <t>Expedição de Atestado de profissão</t>
  </si>
  <si>
    <t>A entrega "expedição de atestado de profissão" refere-se às solicitações através da Internet, emitidos de forma gratuita e estão computados como Estado para fins de previsão e contempla a informação sobre a ocupação do solicitante quando emitiu a primeira via do RG no Instituto de Identificação do Paraná.</t>
  </si>
  <si>
    <t>Corresponde aos atestados de profissão expedidos de forma online e gratuita</t>
  </si>
  <si>
    <t>Expedição de carteira de identidade - RG</t>
  </si>
  <si>
    <t>Refere-se à expedição de primeiras e segundas vias das carteiras de identidade. O documento de identidade é um direito à cidadania. Possibilitar a correta individualização da pessoa e permitir que ela seja reconhecida no mundo é de fundamental importância.</t>
  </si>
  <si>
    <t>carteira de identidade expedida</t>
  </si>
  <si>
    <t>Corresponde a primeira e segunda via da carteira de identidade expedida pelo Instituto de Identificação</t>
  </si>
  <si>
    <t>Construção da Delegacia Cidadã de Guaratuba</t>
  </si>
  <si>
    <t>Mandados de prisão cumpridos pelas Delegacias de Polícia do Estado</t>
  </si>
  <si>
    <t>A entrega "mandados de prisão cumpridos pelas Delegacias de Polícia do Estado" corresponde a ações policiais que resultaram na captura e retirada do convívio social de indivíduo ao qual foi imputada a prática de crime, em cumprimento de ordem judicial. Para a decretação da prisão, além de outros elementos, são necessários prova de materialidade e indícios suficientes de autoria, mister da atividade de polícia judiciária.</t>
  </si>
  <si>
    <t>mandado de prisão cumprido</t>
  </si>
  <si>
    <t>Centrais de Flagrantes</t>
  </si>
  <si>
    <t>Mandados de prisão cumpridos pelas Delegacias de Polícia do Estado em cumprimento a uma ordem judicial</t>
  </si>
  <si>
    <t>BI - Metas Físicas Orçamentárias</t>
  </si>
  <si>
    <t>Operação de repressão qualificada orientada pela atividade de inteligência realizada</t>
  </si>
  <si>
    <t>A entrega "operação de repressão qualificada orientada pela atividade de inteligência realizada" abarca ações de inteligência, tais como, coleta de dados e produção de conhecimento, além da integração de informações entre unidades da Polícia Civil e outros órgãos do Estado e/ou do País.</t>
  </si>
  <si>
    <t>operação realizada</t>
  </si>
  <si>
    <t>Laboratórios de combate à lavagem de dinheiro</t>
  </si>
  <si>
    <t>São ações de inteligência, tais como, coleta de dados e produção de conhecimento, além da integração de informações entre unidades da Polícia Civil e outros órgãos do Estado e/ou do País resultando em operações de repressão qualificada</t>
  </si>
  <si>
    <t>Sistema autônomo de comunicações das operações e difusão de documentos da Agência de Inteligência</t>
  </si>
  <si>
    <t>Chefe da Agência de Inteligência da Polícia Civil - AIPC</t>
  </si>
  <si>
    <t>Construção da Delegacia Cidadã de Ivaiporã</t>
  </si>
  <si>
    <t>Procedimento decorrente da ação de polícia judiciária</t>
  </si>
  <si>
    <t>A entrega "Procedimento de Polícia Judiciária realizado" corresponde ao somatório de boletins em análise (BOA), inquéritos policiais (IP) - inclusive autos de prisão em flagrante-, termos circunstanciados de infração penal (TCIP), boletins de ocorrência circunstanciada (BOC), medidas protetivas, medidas cautelares, autos de apreensão em flagrantes por ato infracional (AAFAI) que são instaurados em decorrência da execução da função de polícia judiciária.</t>
  </si>
  <si>
    <t>Corresponde aos boletins em análise, inquéritos policiais, termos circunstanciados de infração penal, boletins de ocorrência circunstanciado, medidas protetivas cautelares, autos de apreensão em flagrante por ato infracional</t>
  </si>
  <si>
    <t>BI - Procedimentos de Polícia Judiciária Eletrônico - PPJ-e</t>
  </si>
  <si>
    <t>Ivaiporã</t>
  </si>
  <si>
    <t>Polícia Militar do Estado do Paraná</t>
  </si>
  <si>
    <t>Atendimento hospitalar aos policiais militares e familiares</t>
  </si>
  <si>
    <t>Quantidade de atendimentos hospitalares realizados</t>
  </si>
  <si>
    <t>Dados extraídos do sistema GSUS e auditoria do sistema Rentatec</t>
  </si>
  <si>
    <t>Diretor de Saúde</t>
  </si>
  <si>
    <t>Atendimento laboratorial aos policiais militares e seus dependentes</t>
  </si>
  <si>
    <t>Quantidade de atendimentos laboratoriais realizados</t>
  </si>
  <si>
    <t>Atendimento médico aos policiais militares e familiares</t>
  </si>
  <si>
    <t>Quantidade de atendimentos médicos realizados</t>
  </si>
  <si>
    <t>Atendimento odontológico aos policiais militares e familiares</t>
  </si>
  <si>
    <t>Quantidade de atendimentos odontológicos realizados</t>
  </si>
  <si>
    <t>Ações do Comando Geral da Polícia Militar</t>
  </si>
  <si>
    <t>Gerenciar as ações das unidades da Polícia Militar buscando a melhoria da segurança do cidadão, proporcionando suporte à prevenção e repressão da criminalidade e da violência. Fomentar as ações de polícia comunitária voltadas ao policiamento focado na resolução de problemas. Assegurar a correta aplicação da lei, garantindo a padronização de processos e procedimentos por meio de correições, inspeções e fiscalizações preservando a hierarquia e disciplina na Corporação. Realizar a gestão da folha de pessoal da Polícia Militar. Adequar e equipar as instalações físicas. Realizar o planejamento geral da Polícia Militar, definindo o emprego da Corporação no cumprimento de suas missões. Planejar e viabilizar a gestão dos recursos disponibilizados para os investimentos na Corporação. Promover ações de modernização institucional, por meio da reorganização administrativa e rearticulação operacional da PMPR. Fomentar um ecossistema de inovação pautado no investimento em novas tecnologia e na melhoria de processos.</t>
  </si>
  <si>
    <t>Projeto de Lei para implementação do Sistema de Proteção Social da Polícia Militar</t>
  </si>
  <si>
    <t>Criar um projeto de lei que trate sobre o sistema de proteção social da Polícia Militar que é o conjunto integrado de direitos, serviços e ações, permanentes e interativos, de remuneração, pensão militar, saúde e assistência, de caráter retributivo, nos termos desta Lei e das regulamentações específicas.</t>
  </si>
  <si>
    <t>lei aprovada</t>
  </si>
  <si>
    <t>Criar sistema de proteção social da Polícia Militar *PROPOSTA G1*</t>
  </si>
  <si>
    <t>Publicação da Lei no Diário Oficial do Estado</t>
  </si>
  <si>
    <t>Chefe da 1ª Seção do Estado Maior da PMPR</t>
  </si>
  <si>
    <t>Corpo de Bombeiros Militar do Paraná</t>
  </si>
  <si>
    <t>Ações do Comando do Corpo de Bombeiros</t>
  </si>
  <si>
    <t>Gerenciar, coordenar e controlar as ações das unidades do Corpo de Bombeiros buscando o aprimoramento do serviço prestado à população paranaense. Realizar a gestão da folha de pessoal do Corpo de Bombeiros. Adequar e equipar as instalações físicas. Realizar o planejamento geral do Corpo de Bombeiros, definindo as necessidades de pessoal e material e o emprego da Corporação no cumprimento de suas missões. Prevenir e combater incêndios. Realizar missões de busca, salvamento e resgate. Proporcionar condições plenas de emprego imediato e eficiente de pessoal e equipamentos nas ações de prevenção em meio aquático aos veranistas. Prestar atendimento a outras ocorrências relacionadas ao Corpo de Bombeiros, visando proporcionar a segurança adequada à população fixa e flutuante no Estado do Paraná. Planejar e viabilizar a gestão dos recursos disponibilizados para os investimentos a serem realizados na Corporação.</t>
  </si>
  <si>
    <t>Quantidade de viaturas e equipamentos patrimoniados no Corpo de Bombeiros</t>
  </si>
  <si>
    <t>Sistema de patrimônio do Governo do Estado</t>
  </si>
  <si>
    <t>Diretoria de Apoio Logístico e Finanças</t>
  </si>
  <si>
    <t>Fundo Estadual de Políticas Sobre Drogas</t>
  </si>
  <si>
    <t>Ações do Fundo Estadual de Políticas sobre Drogas FESD</t>
  </si>
  <si>
    <t>Captar e administrar recursos financeiros destinados à ação pública para pesquisa sobre a temática em questão, prevenção, redução dos danos, tratamento, reabilitação de dependentes de álcool e outras drogas, fiscalização e repressão ao tráfico de drogas.</t>
  </si>
  <si>
    <t>Execução do Plano Estadual de Políticas Públicas sobre Drogas 2023 - 2026</t>
  </si>
  <si>
    <t>O objetivo do Plano é o aprimoramento e a atualização do trabalho no âmbito das Políticas Públicas sobre Drogas, para qualificar o debate público sobre os diversos problemas decorrentes do uso e abuso de drogas, além de valorizar e potencializar o conhecimento da sociedade civil e das diversas pastas do Poder Executivo Estadual. A vigência do Plano é de 4 anos abrangendo o período de 2023 a 2026.</t>
  </si>
  <si>
    <t>plano executado</t>
  </si>
  <si>
    <t>Será formada uma comissão para acompanhamento e monitoramento, especificamente no que diz respeito aos objetivos, ações, indicadores e prazos. A cada dois anos serão realizados seminários específicos para apresentar os dados de monitoramento, avaliação e resultados.</t>
  </si>
  <si>
    <t>NEPSD - Núcleo Estadual de Políticas Públicas sobre Drogas</t>
  </si>
  <si>
    <t>Del. Renato Bastos Figueiroa</t>
  </si>
  <si>
    <t>Fundo Especial de Segurança Pública do Estado do Paraná</t>
  </si>
  <si>
    <t>Investimentos para a Segurança Pública FUNESP</t>
  </si>
  <si>
    <t>Apoiar as unidades programáticas vinculadas da SESP nas suas atribuições legais, no cumprimento dos objetivos propostos pelos Programas Paraná Protegido e Paraná Bombeiro a serem realizados com recursos estaduais, bem como com recursos oriundos de acordos e convênios com outras esferas governamentais. Realizar obras, reformas e ampliações, de construção e de readequação, bem como reequipar as unidades programáticas com vistas à adequação da infraestrutura de segurança pública. Prover melhores condições e meios de trabalho ao efetivo empregado e a valorização dos profissionais de segurança pública. Simplificar processos, organizar e apoiar logisticamente as unidades a fim de maximizar processos de atendimento à comunidade e otimizar o tempo de atendimento às ocorrências. Prover meios de execução eficiente de todas as ações finalísticas necessárias ao alcance dos objetivos estabelecidos, com a esperada melhora dos indicadores de segurança pública do estado, levando tranquilidade a sociedade paranaense.</t>
  </si>
  <si>
    <t>Construir o complexo de treinamento policial da 2ª Escola de Formação, Aperfeiçoamento e Especialização de Praças - EsFAEP, da Polícia Militar do Paraná, no município de Maringá, com área estimada de 2.500m²</t>
  </si>
  <si>
    <t>Núcleo de Engenharia e Arquitetura</t>
  </si>
  <si>
    <t>Restauração da rodovia PR-092, Entroncamento BR-153 (Santo Antônio da Platina) a Porto Leopoldino</t>
  </si>
  <si>
    <t>Adequar a atual estrutura da unidade para possibilitar melhores condições de trabalho</t>
  </si>
  <si>
    <t>Restauração da rodovia PR-447, Entroncamento PR BR-153, de União da Vitória a Cruz Machado</t>
  </si>
  <si>
    <t>Mecanismos de proteção ao erário público e à concorrência desleal</t>
  </si>
  <si>
    <t>Ampliação e reforma do quartel do 3°SGB, Sarandi = R$ 1.500.000,00.</t>
  </si>
  <si>
    <t>Será considerada a entrega quando os equipamentos estiverem em funcionamento na instituição.</t>
  </si>
  <si>
    <t>CAPC - Centro de Acompanhamento de Projetos e Captação de Recursos e Diretoria Estrutural</t>
  </si>
  <si>
    <t>Será considerada a entrega quando as viaturas estiverem na instituição.</t>
  </si>
  <si>
    <t>CAPC - Centro de Acompanhamento de Projetos e Captação de Recursos</t>
  </si>
  <si>
    <t>Conforme plano de renovação da frota de veículos das forças de segurança.</t>
  </si>
  <si>
    <t>Controle da frota</t>
  </si>
  <si>
    <t>Construção da Delegacia Especializada, em Londrina</t>
  </si>
  <si>
    <t>Construção da nova sede 3ªSB/2ºSGB, em Goioerê</t>
  </si>
  <si>
    <t>Construção da Casa de Custódia de Laranjeiras do Sul</t>
  </si>
  <si>
    <t>Construir a Casa de Custódia de Laranjeiras do Sul, unidade penal com área estimada de 9.950m², e que criará 770 novas vagas no sistema penitenciário do estado. Incluída pela Lei Estadual nº 22.268, de 13 de dezembro de 2024.</t>
  </si>
  <si>
    <t>Construção da nova sede da Polícia Científica, em Foz do Iguaçu</t>
  </si>
  <si>
    <t>Construção da nova sede da Polícia Científica, em Cascavel</t>
  </si>
  <si>
    <t>Construir a Delegacia Cidadã Padrão II, com área aproximada de 1.300m², no município de Cianorte</t>
  </si>
  <si>
    <t>Construção da nova sede do 11º Grupamento de Bombeiros, em Apucarana</t>
  </si>
  <si>
    <t>Construir a Delegacia Cidadã Padrão II, com área aproximada de 1.300m², no município de Francisco Beltrão</t>
  </si>
  <si>
    <t>Construção da nova sede do 2º Comando Regional de Bombeiro Militar, em Londrina</t>
  </si>
  <si>
    <t>Construção da nova sede do 2º Subgrupamento de Bombeiros/5º Grupamento de Bombeiros de Campo Mourão</t>
  </si>
  <si>
    <t>Atendimentos através do Sistema Integrado de Atendimento ao Trauma e Emergências (SIATE)</t>
  </si>
  <si>
    <t>Construir a Delegacia Cidadã Padrão II, com área aproximada de 1.300m², no município de Ivaiporã</t>
  </si>
  <si>
    <t>Construção da nova sede do 7º SGBI, em Santo Antônio da Platina</t>
  </si>
  <si>
    <t>Restauração da rodovia PR-151, Entroncamento BR-277, Palmeira - São Mateus do Sul</t>
  </si>
  <si>
    <t>Restauração da rodovia PR-170, Entroncamento entre BR-369 e entroncamento BR-376, em Apucarana</t>
  </si>
  <si>
    <t>Restauração da rodovia PR-323, entroncamento entre BR-369 e entroncamento PR-170, em Rolândia</t>
  </si>
  <si>
    <t>Construção da sede da 1ª Companhia do 17º Batalhão da Polícia Militar de São José dos Pinhais</t>
  </si>
  <si>
    <t>Construção da sede da 1ª Companhia do 3º Batalhão Polícia Militar de Pato Branco</t>
  </si>
  <si>
    <t>Concessão automatizada de Regime Especial de Tributação por Adesão</t>
  </si>
  <si>
    <t>Restauração em whitetopping na rodovia PRC-280, no trecho Clevelândia/Pato Branco</t>
  </si>
  <si>
    <t>Construção da sede da 2ª Companhia do 9º Batalhão da Polícia Militar, em Matinhos</t>
  </si>
  <si>
    <t>Construção do novo quartel da 3ªSB/2° Subgrupamento de Bombeiros.</t>
  </si>
  <si>
    <t>Restituição automática do IPVA</t>
  </si>
  <si>
    <t>Unidades próprias atendidas por meio da Fundação Estatal de Atenção em Saúde do Estado do Paraná</t>
  </si>
  <si>
    <t>Simplificação da concessão de créditos tributários do produtor rural</t>
  </si>
  <si>
    <t>Solidez Fiscal - Solvência Fiscal</t>
  </si>
  <si>
    <t>Construção do novo quartel do 2°SGB, Campo Mourão</t>
  </si>
  <si>
    <t>Construção da sede da 3ª Companhia do 17º Batalhão da Policia Militar de Campo Largo</t>
  </si>
  <si>
    <t>Construção da sede da 3ª Companhia do 3º Batalhão da Polícia Militar de Coronel Vivida</t>
  </si>
  <si>
    <t>Construção da sede da Companhia do Batalhão de Polícia Ambiental de Guarapuava</t>
  </si>
  <si>
    <t>Construção da sede da Junta Médica da Polícia Militar, em Curitiba</t>
  </si>
  <si>
    <t>Construir a sede própria da 1ª Companhia do 3º Batalhão de Polícia Militar, com área estimada de 650m², no município de Pato Branco</t>
  </si>
  <si>
    <t>Construção da sede do 12º Batalhão da Polícia Militar, em Curitiba</t>
  </si>
  <si>
    <t>Ampliação do Complexo do Jardim Botânico de recebimento, armazenamento e distribuição de medicamentos, em Curitiba</t>
  </si>
  <si>
    <t>Construção de edificação para atender serviços administrativos da SESA, novo bloco, em Curitiba</t>
  </si>
  <si>
    <t>Construir a sede própria da 3ª Companhia do 3º Batalhão de Polícia Militar, com área estimada de 650m², no município de Coronel Vivida</t>
  </si>
  <si>
    <t>Coronel Vivida</t>
  </si>
  <si>
    <t>Construção da 7ª Regional de Saúde para atendimento administrativo, Farmácia do Paraná, Central de Abastecimento Farmacêutico e demais serviços, em Pato Branco</t>
  </si>
  <si>
    <t>Construir a sede própria da Junta Médica da Polícia Militar, com área estimada de 1.800m², no município de Curitiba, unidade destinada à realização de perícias médicas em todo o efetivo da Polícia Militar do Paraná</t>
  </si>
  <si>
    <t>Construção da 10ª Regional de Saúde, Farmácia e Central de Abastecimento Farmacêutico, em Cascavel</t>
  </si>
  <si>
    <t>Rolândia</t>
  </si>
  <si>
    <t>Construção da 12ª Regional de Saúde, Farmácia e Central de Abastecimento Farmacêutico, em Umuarama</t>
  </si>
  <si>
    <t>Construção da sede do 13º Grupamento de Bombeiros, em Pato Branco</t>
  </si>
  <si>
    <t>Construção da sede administrativa, comando e Estado-Maior do 13º Grupamento de Bombeiros localizado em Pato Branco.</t>
  </si>
  <si>
    <t>Construção da sede do 18º Batalhão da Polícia Militar, em Cornélio Procópio</t>
  </si>
  <si>
    <t>Cornélio Procópio</t>
  </si>
  <si>
    <t>Construção da sede do 19º Batalhão da Polícia Militar, em Toledo</t>
  </si>
  <si>
    <t>Construir a nova sede do 19º Batalhão de Polícia Militar, com área estimada de 2.500m², no município de Toledo</t>
  </si>
  <si>
    <t>Construção da sede do 20º Batalhão da Polícia Militar, em Curitiba</t>
  </si>
  <si>
    <t>Construção da 15ª Regional de Saúde, Farmácia e Central de Abastecimento Farmacêutico, em Maringá</t>
  </si>
  <si>
    <t>Construção da sede do 28º Batalhão da Polícia Militar, na Lapa</t>
  </si>
  <si>
    <t>Construir a sede do 28º Batalhão de Polícia Militar, com área aproximada de 2.600m², no município da Lapa</t>
  </si>
  <si>
    <t>Construção da 19ª Regional de Saúde, Farmácia e Central de Abastecimento Farmacêutico, em Jacarezinho</t>
  </si>
  <si>
    <t>Construção da sede do 30º Batalhão da Polícia Militar, em Londrina</t>
  </si>
  <si>
    <t>Construção da 21ª Regional de Saúde, Farmácia e Central de Abastecimento Farmacêutico, em Telêmaco Borba</t>
  </si>
  <si>
    <t>Construção da sede do 31º Batalhão da Polícia Militar em Assis Chateaubriand</t>
  </si>
  <si>
    <t>Aquisição de imóvel para uso da Secretaria de Estado da Saúde e suas unidades assistenciais e operacionais</t>
  </si>
  <si>
    <t>Construção da sede do 3º Comando Regional de Bombeiro Militar, no município de Cascavel</t>
  </si>
  <si>
    <t>Construção da sede do 5º Comando Regional da Polícia Militar, em Cascavel</t>
  </si>
  <si>
    <t>Construção da sede do 5º Grupamento de Bombeiros em Maringá</t>
  </si>
  <si>
    <t>Construção da sede do 5º Grupamento de Bombeiros no município de Maringá, obra em projeto com área estimada de 3.000m² Incluída pela Lei estadual nº 22.268, de 13 de dezembro de 2024.</t>
  </si>
  <si>
    <t>Construção da sede do Comando Regional de Bombeiro Militar em Maringá</t>
  </si>
  <si>
    <t>Construção da sede do Corpo de Bombeiros Militar, no município de Ibiporã</t>
  </si>
  <si>
    <t>Obra de construção da sede do Corpo de Bombeiros Militar, no município de Ibiporã, obra em projeto com área estimada de 5.000m². Incluída pela Lei estadual nº 22.268, de 13 de dezembro de 2024.</t>
  </si>
  <si>
    <t>Atendimentos de Saúde às Pessoas Privadas de Liberdade - PPL realizados</t>
  </si>
  <si>
    <t>Construção da sede do Corpo de Bombeiros Militar, no município de Toledo</t>
  </si>
  <si>
    <t>Obra de construção da sede do Corpo de Bombeiros Militar, no município de Toledo (BIOPARK), obra em projeto com área estimada de 3.000m². Incluída pela Lei estadual nº 22.268, de 13 de dezembro de 2024.</t>
  </si>
  <si>
    <t>Construção da sede própria da ROTAM do 17º Batalhão da Polícia Militar de São José dos Pinhais</t>
  </si>
  <si>
    <t>Construir a sede própria da ROTAM - Rondas Ostensivas Tático Móvel do 17º Batalhão de Polícia Militar, com área estimada de 650m², no município de São José dos Pinhais</t>
  </si>
  <si>
    <t>Atendimento integral da Rede de Assistência à Saúde no Hospital Universitário de Londrina</t>
  </si>
  <si>
    <t>Guaraqueçaba</t>
  </si>
  <si>
    <t>Construção do 7º Batalhão de Polícia Militar em Cruzeiro do Oeste</t>
  </si>
  <si>
    <t>Construir a sede do 7º BPM, Batalhão de Polícia Militar, com 1.700m², no município de Cruzeiro do Oeste</t>
  </si>
  <si>
    <t>Cruzeiro do Oeste</t>
  </si>
  <si>
    <t>Construção do Centro de Treinamento da Escola Superior de Bombeiros</t>
  </si>
  <si>
    <t>Construção, conforme projeto prévio, de estruturas de treinamento que simulam ocorrências bombeiro militar em São José dos Pinhais</t>
  </si>
  <si>
    <t>Atendimento integral da Rede de Assistência à Saúde no Hospital Universitário de Maringá</t>
  </si>
  <si>
    <t>Construção do Complexo de Treinamento Policial na Academia Policial Militar do Guatupê</t>
  </si>
  <si>
    <t>Construção do Corpo de Bombeiros de Medianeira</t>
  </si>
  <si>
    <t>Atendimento integral da Rede de Assistência à Saúde no Hospital Universitário de Cascavel</t>
  </si>
  <si>
    <t>Será considerada a entrega quando os softwares estiverem em funcionamento na instituição.</t>
  </si>
  <si>
    <t>Elaboração de projeto para o Centro de Treinamento da Escola Superior de Bombeiros</t>
  </si>
  <si>
    <t>Visa a elaboração de projeto técnico no qual abarca a previsão de construção de estruturas de treinamento em diversos ambientes típicos de ocorrências bombeiro militar</t>
  </si>
  <si>
    <t>Atendimento integral da Rede de Assistência à Saúde no Hospital Universitário de Ponta Grossa</t>
  </si>
  <si>
    <t>Execução de reformas no edifício sede da Secretaria de Estado da Segurança Pública - SESP/BATEL, em Curitiba</t>
  </si>
  <si>
    <t>Contratação da obra de reformas no edifício sede da Secretaria de Estado da Segurança Pública. Reformas compreendem a intervenção nos ambientes internos dos pavimentos, bem como recuperação da fachada da edificação. Obra em Licitação. Incluída pela Lei estadual nº 22.268, de 13 de dezembro de 2024.</t>
  </si>
  <si>
    <t>Reforma da Base Náutica, em Matinhos</t>
  </si>
  <si>
    <t>Necessidade de reforma na estrutura da base de comando e controle, localizada em Matinhos, estrutura que é utilizada durante a operação verão apresenta estrutura bastante danificada, uma vez que foi feita de madeira, não suportando mais os danos em sua estrutura. Necessidade de reforma nas paredes, janelas, banheiro com infiltração, cobertura com gotejamento em dias de chuva.</t>
  </si>
  <si>
    <t>Reforma da Delegacia de Polícia do município de Nova Fátima</t>
  </si>
  <si>
    <t>Contratação da obra de reforma da Delegacia de Polícia de Nova Fátima, obra em licitação. Incluída pela Lei estadual nº 22.268, de 13 de dezembro de 2024."</t>
  </si>
  <si>
    <t>Nova Fátima</t>
  </si>
  <si>
    <t>Reforma da Delegacia de Santa Terezinha de Itaipu</t>
  </si>
  <si>
    <t>Reformar as instalações da Delegacia de Polícia do município de Santa Terezinha de Itaipu, com área aproximada de 200m²</t>
  </si>
  <si>
    <t>Centro de Medicamentos do Paraná (CEMEPAR), Farmácias e Centrais de Abastecimento Farmacêutico das Regionais de Saúde estruturados</t>
  </si>
  <si>
    <t>Assistência farmacêutica perto do cidadão</t>
  </si>
  <si>
    <t>Reforma da sede da 5ª Subdivisão Policial de Pato Branco</t>
  </si>
  <si>
    <t>Reforma da sede da Polícia Militar, em Itaguajé</t>
  </si>
  <si>
    <t>Obra de reforma na sede da Polícia Militar no município de Itaguajé, com área estimada de 156m². Incluída pela Lei estadual nº 22.268, de 13 de dezembro de 2024.</t>
  </si>
  <si>
    <t>Itaguajé</t>
  </si>
  <si>
    <t>Reforma da sede do 16º Batalhão da Polícia Militar, em Guarapuava</t>
  </si>
  <si>
    <t>Executar obras de reforma das instalações do 16º Batalhão de Polícia Militar, no município de Guarapuava</t>
  </si>
  <si>
    <t>Municípios beneficiados com transferência de recursos financeiros para aquisição de medicamentos básicos</t>
  </si>
  <si>
    <t>Reforma do 1º Comando Regional de Bombeiro Militar</t>
  </si>
  <si>
    <t>Municípios beneficiados com cofinanciamento fundo a fundo para organização da assistência farmacêutica</t>
  </si>
  <si>
    <t>Pessoa atendida (usuário) com medicamentos do Componente Especializado da Assistência Farmacêutica e programas especiais da SESA/PR</t>
  </si>
  <si>
    <t>Sustentabilidade Social - Mortalidade Precoce</t>
  </si>
  <si>
    <t>Regionais de Saúde com demandas judiciais por medicamentos atendidas</t>
  </si>
  <si>
    <t>Reforma do Edifício Sede da Secretaria de Estado da Segurança Pública, bairro Centro Cívico</t>
  </si>
  <si>
    <t>Obra de reforma no edifício sede da Secretaria de Estado da Segurança Pública, no bairro Centro Cívico, município de Curitiba, com área estimada de 3.500m². Incluída pela Lei estadual nº 22.268, de 13 de dezembro de 2024.</t>
  </si>
  <si>
    <t>Reforma do Posto de Bombeiros de Guaratuba</t>
  </si>
  <si>
    <t>Serviços de reforma das dependências do Quartel do Corpo de Bombeiros de Guaratuba-PR, nisto incluso retirada e substituição de materiais, bem como serviços de pinturas, elétrica e hidráulica;</t>
  </si>
  <si>
    <t>Reforma do Quartel do Comando-Geral do Corpo de Bombeiros, em Curitiba</t>
  </si>
  <si>
    <t>Reforma do refeitório do 14º BPM no município de Foz do Iguaçu</t>
  </si>
  <si>
    <t>Reforma da edificação do refeitório do 14º Batalhão de Polícia Militar no município de Foz do Iguaçu, com área estimada de 391m². Incluída pela Lei estadual nº 22.268, de 13 de dezembro de 2024.</t>
  </si>
  <si>
    <t>Reforma e ampliação do Hospital da Polícia Militar em Curitiba</t>
  </si>
  <si>
    <t>Executar obras de reforma e ampliação das instalações do Hospital da Polícia Militar, com área estimada de 12.500m², unidade sediada em Curitiba</t>
  </si>
  <si>
    <t>Reforma e ampliação do Regimento de Polícia Montada - RPMON, em Curitiba</t>
  </si>
  <si>
    <t>Reforma e ampliação da sede do Regimento de Polícia Montada - RPMON, com área de ampliação estimada em 2.000m² e área a reformar estimada de 6.000m². Incluída pela Lei estadual nº 22.268, de 13 de dezembro de 2024.</t>
  </si>
  <si>
    <t>Reforma na sede da 2ª Cia. do 14º Batalhão de Polícia Militar, em Medianeira</t>
  </si>
  <si>
    <t>Reformas na sede da 2ª Cia do 14º BPM, no município de Medianeira, contemplando a execução de muros de divisa no perímetro da unidade e demais intervenções, com área estimada de 1.200m². Obra em licitação. Incluída pela Lei estadual nº 22.268, de 13 de dezembro de 2024.</t>
  </si>
  <si>
    <t>Projeto Harpia</t>
  </si>
  <si>
    <t>Reforma na sede do Centro de Suprimento e Manutenção do Corpo de Bombeiros Militar, em Curitiba</t>
  </si>
  <si>
    <t>Obra de reforma da sede do Centro de Suprimento e Manutenção, da Diretoria de Apoio Logístico e Financeiro do Corpo de Bombeiros Militar, no município de Curitiba, com área estimada de 2.060m², obra em projeto Incluída pela Lei estadual nº 22.268, de 13 de dezembro de 2024.</t>
  </si>
  <si>
    <t>Reforma nas instalações da Subseção de Operações da Diretoria de Inteligência, em Curitiba</t>
  </si>
  <si>
    <t>Reforma nas instalações da Subseção de Operações da Diretoria de Inteligência da Polícia Militar (DINT-PMPR), obra com 226m² de área a reformar. Obra em execução. Incluída pela Lei estadual nº 22.268, de 13 de dezembro de 2024.</t>
  </si>
  <si>
    <t>Reformas nas instalações do Quartel do Comando-Geral Polícia Militar do Paraná, em Curitiba</t>
  </si>
  <si>
    <t>Contratação da obra de reformas nas instalações do Quartel do Comando-Geral da Polícia Militar do Paraná (QCG-PMPR), complexo localizado na Av. Mal. Floriano Peixoto nº 1.401, bairro Rebouças, município de Curitiba. Obra em execução. Incluída pela Lei estadual nº 22.268, de 13 de dezembro de 2024.</t>
  </si>
  <si>
    <t>Reparos na Delegacia de Delitos de Trânsito - DEDETRAN, em Curitiba</t>
  </si>
  <si>
    <t>Execução de reparos nas instalações da Delegacia de Delitos de Trânsito - DEDETRAN, com área estimada de 1.035m². Obra em licitação. Incluída pela Lei estadual nº 22.268, de 13 de dezembro de 2024.</t>
  </si>
  <si>
    <t>Consumidor atendido e orientado em relação aos seus Direitos</t>
  </si>
  <si>
    <t>Reparos na sede da 6ª SDP, em Foz do Iguaçu</t>
  </si>
  <si>
    <t>Execução de reparos nas instalações da 6ª Subdivisão Policial de Foz do Iguaçu, com área estimada de 250m². Obra em execução. Incluída pela Lei estadual nº 22.268, de 13 de dezembro de 2024.</t>
  </si>
  <si>
    <t>Pessoas idosas e/ou pessoas com deficiência atendidas por serviços de acolhimento institucional</t>
  </si>
  <si>
    <t>Envelhecer com saúde</t>
  </si>
  <si>
    <t>Reparos no Posto de Bombeiros Militar - Bairro Novo, em Curitiba</t>
  </si>
  <si>
    <t>Obra de reparos no Posto de Bombeiros Militar Bairro Novo no município de Curitiba, com área estimada de 630m². Incluída pela Lei estadual nº 22.268, de 13 de dezembro de 2024.</t>
  </si>
  <si>
    <t>Reparos no Posto de Bombeiros Militar - Central, em Curitiba</t>
  </si>
  <si>
    <t>Obra de reparos no Posto de Bombeiros Militar - Central, no município de Curitiba, com área estimada de 6744m² Incluída pela Lei estadual nº 22.268, de 13 de dezembro de 2024.</t>
  </si>
  <si>
    <t>Atendimento Aeromédico de Urgência e Emergência</t>
  </si>
  <si>
    <t>Atendimento aeromédico</t>
  </si>
  <si>
    <t>Reparos no Posto de Bombeiros Militar - Cidade Norte, em Francisco Beltrão</t>
  </si>
  <si>
    <t>Obra de reparos na sede do Posto de Bombeiros Militar - Cidade Norte, no município de Francisco Beltrão, com área estimada de 670m². Incluída pela Lei estadual nº 22.268, de 13 de dezembro de 2024.</t>
  </si>
  <si>
    <t>Atendimentos de Saúde Integral para adolescentes em cumprimento de medidas socioeducativas de privação e restrição de liberdade realizados</t>
  </si>
  <si>
    <t>Umuarama</t>
  </si>
  <si>
    <t>Reparos no Posto de Bombeiros Militar, em Capanema</t>
  </si>
  <si>
    <t>Obra de reparos na sede do Posto de Bombeiros Militar, no município de Capanema, com área estimada de 914m². Incluída pela Lei estadual nº 22.268, de 13 de dezembro de 2024.</t>
  </si>
  <si>
    <t>Municípios com Sistema da Qualidade em Vigilância Sanitária implantado</t>
  </si>
  <si>
    <t>Reparos no Posto de Bombeiros Militar, em Capitão Leônidas Marques</t>
  </si>
  <si>
    <t>Obra de reparos na sede do Posto de Bombeiros Militar, no município de Capitão Leônidas Marques, com área estimada de 575m². Incluída pela Lei estadual nº 22.268, de 13 de dezembro de 2024.</t>
  </si>
  <si>
    <t>Cursos de Aperfeiçoamento, Especialização e de Projetos de Educação Permanente em Saúde</t>
  </si>
  <si>
    <t>Reparos no Posto de Bombeiros Militar, em Corbélia</t>
  </si>
  <si>
    <t>Obra de reparos na sede do Posto de Bombeiros Militar, no município de Corbélia, com área estimada de 609m². Incluída pela Lei estadual nº 22.268, de 13 de dezembro de 2024.</t>
  </si>
  <si>
    <t>Cursos de Formação Inicial e Formação Profissional</t>
  </si>
  <si>
    <t>Reparos no Posto de Bombeiros Militar, em Palmas</t>
  </si>
  <si>
    <t>Obra de reparos na sede do Posto de Bombeiros Militar, no município de Palmas, com área estimada de 1.500m². Incluída pela Lei estadual nº 22.268, de 13 de dezembro de 2024.</t>
  </si>
  <si>
    <t>Palmas</t>
  </si>
  <si>
    <t>Municípios beneficiados com apoio técnico e financeiro ao Fortalecimento da Atenção à Saúde</t>
  </si>
  <si>
    <t>Reparos no Posto de Bombeiros Militar, em Piên</t>
  </si>
  <si>
    <t>Obra de reparos na sede do Posto de Bombeiros Militar, no município de Piên, com área estimada de 230m². Incluída pela Lei estadual nº 22.268, de 13 de dezembro de 2024.</t>
  </si>
  <si>
    <t>Piên</t>
  </si>
  <si>
    <t>Municípios assistidos com Incentivos e Contratos Assistenciais Vinculados à Rede de Atenção à Saúde do SUS e Suas Linhas de Cuidado Prioritárias</t>
  </si>
  <si>
    <t>Reparos no Posto de Bombeiros Militar, em Quedas do Iguaçu</t>
  </si>
  <si>
    <t>Obra de reparos na sede do Posto de Bombeiros Militar, no município de Quedas do Iguaçu, com área estimada de 517m². Incluída pela Lei estadual nº 22.268, de 13 de dezembro de 2024.</t>
  </si>
  <si>
    <t>Estudantes beneficiados em escolas de educação especial</t>
  </si>
  <si>
    <t>Reparos no Posto de Bombeiros Militar, em Santa Terezinha de Itaipu</t>
  </si>
  <si>
    <t>Obra de reparos no Posto de Bombeiros Militar do município de Santa Terezinha de Itaipu, com área estimada de 936m². Incluída pela Lei estadual nº 22.268, de 13 de dezembro de 2024.</t>
  </si>
  <si>
    <t>Construção do Laboratório de Vigilância e Inteligência Vetorial, em Curitiba</t>
  </si>
  <si>
    <t>Reparos no Posto de Bombeiros Militar - Maracanã, em Foz do Iguaçu</t>
  </si>
  <si>
    <t>Obra de reparos no Posto de Bombeiros Militar - Maracanã, no município de Foz do Iguaçu, com área estimada de 980m². Incluída pela Lei estadual nº 22.268, de 13 de dezembro de 2024.</t>
  </si>
  <si>
    <t>Construção do novo bloco da 2ª fase do Laboratório Central do Estado (LACEN), em São José dos Pinhais</t>
  </si>
  <si>
    <t>Reparos no Posto Guarda-Vidas no município de Santa Helena</t>
  </si>
  <si>
    <t>Obra de reparos na sede do Posto Guarda-Vidas do Corpo de Bombeiros Militar, no município de Santa Helena, com área estimada de 50m². Incluída pela Lei estadual nº 22.268, de 13 de dezembro de 2024.</t>
  </si>
  <si>
    <t>Construção de edifício para a produção de plasma no Centro de Produção e Pesquisa de Imunobiológicos (CPPI), em Piraquara</t>
  </si>
  <si>
    <t>Saúde e Tech</t>
  </si>
  <si>
    <t>Ações da Diretoria de Ensino da PMPR FUNESP</t>
  </si>
  <si>
    <t>Aplicação de Testes de Aptidão Física aos policiais militares</t>
  </si>
  <si>
    <t>registros administrativos da unidade e/ou sistemas de acompanhamento do Programa</t>
  </si>
  <si>
    <t>SISCAC Sistema de Controle de Cursos da Diretoria de Ensino da PMPR</t>
  </si>
  <si>
    <t>Diretor de Ensino e Pesquisa da PMPR</t>
  </si>
  <si>
    <t>Ampliação e reforma da Seção de Apoio Logístico de Insumos e Equipamentos (SCALI), em Curitiba</t>
  </si>
  <si>
    <t>Capacitação de Policiais Militares em Instituições de outros Estados e Países</t>
  </si>
  <si>
    <t>Promover ações de capacitação junto à outras Instituições Nacionais e Internacionais, visando o desenvolvimentos das competências e a melhoria do desempenho pessoal do efetivo, nos termos do Planejamento Estratégico da Instituição.</t>
  </si>
  <si>
    <t>Municípios beneficiados com apoio técnico e financeiro ao Fortalecimento da Vigilância em Saúde</t>
  </si>
  <si>
    <t>Gestão do Programa Treinamento Policial Básico para policiais militares</t>
  </si>
  <si>
    <t>participante</t>
  </si>
  <si>
    <t>Municípios beneficiados com cofinanciamento para a Vigilância em Saúde</t>
  </si>
  <si>
    <t>Participantes de ações para manutenção da saúde do efetivo e a redução do Índice de Absenteísmo dos Policiais Militares</t>
  </si>
  <si>
    <t>registros administrativos da unidade e/ou sistemas de acompanhamento das Ações</t>
  </si>
  <si>
    <t>Plano de Cursos de Especialização, Capacitação e Atualização Profissional para a Polícia Militar</t>
  </si>
  <si>
    <t>curso ofertado</t>
  </si>
  <si>
    <t>Plano de Ensino elaborado e divulgado</t>
  </si>
  <si>
    <t>Plano de Cursos de Formação, Aperfeiçoamento e Superior para a Polícia Militar</t>
  </si>
  <si>
    <t>Banco da Mulher Paranaense</t>
  </si>
  <si>
    <t>Promoção de Educação Básica nos Colégios da Polícia Militar do Paraná (CPMs)</t>
  </si>
  <si>
    <t>estudante matriculado</t>
  </si>
  <si>
    <t>registros administrativos da unidade e/ou sistemas de acompanhamento de matrículas</t>
  </si>
  <si>
    <t>Realização de Eventos Científicos e Culturais no âmbito da Polícia Militar</t>
  </si>
  <si>
    <t>registros administrativos da unidade e/ou sistemas de acompanhamento dos Eventos</t>
  </si>
  <si>
    <t>Microcrédito</t>
  </si>
  <si>
    <t>Ações do 6º Comando Regional da PMPR São José dos Pinhais FUNESP</t>
  </si>
  <si>
    <t>Apreensões de Armas de Fogo</t>
  </si>
  <si>
    <t>arma apreendida</t>
  </si>
  <si>
    <t>Quantidade de Armas de Fogo apreendidas</t>
  </si>
  <si>
    <t>Ferramenta Business Intelligence (BI), aplicação Briefing SESP Operacional</t>
  </si>
  <si>
    <t>Chefe da 3ª Seção do 6º Comando Regional de Polícia Militar</t>
  </si>
  <si>
    <t>Atendimento de ocorrências com mortes violentas intencionais</t>
  </si>
  <si>
    <t>morte violenta intencional registrada</t>
  </si>
  <si>
    <t>Segurança Pública - Segurança Pessoal</t>
  </si>
  <si>
    <t>Pessoas mortas (Somando-se as vítimas de Homicídio Doloso, Feminicídio, Roubo com Resultado Morte (latrocínio) e Lesão Corporal com Resultado Morte)</t>
  </si>
  <si>
    <t>Atendimento de ocorrências de furtos gerais</t>
  </si>
  <si>
    <t>furto registrado</t>
  </si>
  <si>
    <t>Quantidade de ocorrências de furtos gerais registrada</t>
  </si>
  <si>
    <t>Financiamento das atividades rurais</t>
  </si>
  <si>
    <t>Atendimento de ocorrências de roubos gerais</t>
  </si>
  <si>
    <t>roubo registrado</t>
  </si>
  <si>
    <t>Quantidade de registros policiais dos crimes de roubo, roubo agravado e roubo com resultado morte</t>
  </si>
  <si>
    <t>Atendimento de ocorrências de Tráfico de Drogas</t>
  </si>
  <si>
    <t>ocorrência atendida</t>
  </si>
  <si>
    <t>Quantidade de ocorrências de Tráfico de Drogas</t>
  </si>
  <si>
    <t>Estradas rurais com intervenções para melhoria da trafegabilidade</t>
  </si>
  <si>
    <t>Trafegabilidade</t>
  </si>
  <si>
    <t>Atendimento de ocorrências de veículos roubados</t>
  </si>
  <si>
    <t>veículo roubado registrado</t>
  </si>
  <si>
    <t>Quantidade de veículos roubados</t>
  </si>
  <si>
    <t>Agricultores familiares em situação de vulnerabilidade beneficiados com projetos produtivos</t>
  </si>
  <si>
    <t>Renda Agricultor Familiar</t>
  </si>
  <si>
    <t>Sustentabilidade Social - Famílias Abaixo da Linha da Pobreza</t>
  </si>
  <si>
    <t>Atendimento de ocorrências de Violência Doméstica</t>
  </si>
  <si>
    <t>ODS 5 - Empoderar todas as mulheres e meninas</t>
  </si>
  <si>
    <t>Quantidade de ocorrências com a política pública Violência Doméstica contra as mulheres</t>
  </si>
  <si>
    <t>Agricultores familiares beneficiados com políticas de cidadania</t>
  </si>
  <si>
    <t>Segurança alimentar e nutricional no meio rural</t>
  </si>
  <si>
    <t>Atendimento de ocorrências veículos furtados</t>
  </si>
  <si>
    <t>veículo furtado registrado</t>
  </si>
  <si>
    <t>Quantidade de veículos furtados</t>
  </si>
  <si>
    <t>Agricultores beneficiados com documentação apta a ajuizamento de ações para atualização documental do imóvel</t>
  </si>
  <si>
    <t>Veículos provenientes de Furto e Roubo recuperados</t>
  </si>
  <si>
    <t>veículo recuperado</t>
  </si>
  <si>
    <t>Quantidade de veículos provenientes de furto e roubo que foram recuperados</t>
  </si>
  <si>
    <t>Ações do Comando de Missões Especiais da PMPR FUNESP</t>
  </si>
  <si>
    <t>Apreensão de cocaína</t>
  </si>
  <si>
    <t>quilograma</t>
  </si>
  <si>
    <t>Projeto Drone</t>
  </si>
  <si>
    <t>Quantidade de cocaína em quilos apreendida</t>
  </si>
  <si>
    <t>Chefe da 3ª Seção do Comando de Missões Especiais</t>
  </si>
  <si>
    <t>Apreensão de crack</t>
  </si>
  <si>
    <t>Quantidade de crack em quilos apreendida</t>
  </si>
  <si>
    <t>Campanhas para alcance dos objetivos do Plano Estadual da Pessoa Idosa</t>
  </si>
  <si>
    <t>Paraná Amigo da Pessoa Idosa</t>
  </si>
  <si>
    <t>Apreensão de maconha</t>
  </si>
  <si>
    <t>Quantidade de maconha em quilos apreendida</t>
  </si>
  <si>
    <t>Certificação de conselheiros(as) municipais e estaduais em fortalecimento da rede de garantia de direitos da pessoa idosa</t>
  </si>
  <si>
    <t>Implantação do novo sistema Disque Idosos</t>
  </si>
  <si>
    <t>Municípios beneficiados com cofinanciamento para atendimento à politica da pessoa idosa</t>
  </si>
  <si>
    <t>Realização da Conferência Estadual da Pessoa Idosa</t>
  </si>
  <si>
    <t>Gestão Administrativa SESP FUNESP</t>
  </si>
  <si>
    <t>Empoderamento do cidadão sobre Educação Fiscal</t>
  </si>
  <si>
    <t>Atendimentos e promoção de assistência à saúde realizados no Hospital Universitário</t>
  </si>
  <si>
    <t>Projetos de extensão universitária priorizando as áreas estratégicas para desenvolvimento social de populações vulneráveis</t>
  </si>
  <si>
    <t>Ações da Polícia Científica FUNESP</t>
  </si>
  <si>
    <t>Chefe da unidade de Ponta Grossa</t>
  </si>
  <si>
    <t>Certificação de servidores(as) municipais e estaduais e representantes de conselhos de direitos, referente às políticas da mulher, do idoso, da igualdade racial e dos povos e comunidades tradicional</t>
  </si>
  <si>
    <t>Empreendedorismo feminino</t>
  </si>
  <si>
    <t>Certificação em cursos e qualificação técnica, profissional ou de formação complementar para idosos e cuidadores, mulheres, população negra, povos e comunidades tradicionais</t>
  </si>
  <si>
    <t>Centro Integrado de Desaparecidos - Criar centro integrado de busca e processamento de dados de pessoas desaparecidas *PROPOSTA G1*</t>
  </si>
  <si>
    <t>Conferência Estadual dos Povos e Comunidades Tradicionais</t>
  </si>
  <si>
    <t>Criação de Conselhos Municipais de Povos Indígenas e Comunidades Tradicionais no Paraná</t>
  </si>
  <si>
    <t>Criação do orçamento sensível a gênero e raça no Paraná</t>
  </si>
  <si>
    <t>Parcerias intersetoriais firmadas com os demais órgãos do Poder Executivo para garantia de direitos das mulheres, promoção da igualdade racial e valorização dos povos e comunidades tradicionais</t>
  </si>
  <si>
    <t>Publicação de estudos, mapeamento e ferramentas analíticas de apoio às políticas para igualdade racial, povos e comunidades tradicionais</t>
  </si>
  <si>
    <t>Realização da Conferência Estadual dos Povos Indígenas</t>
  </si>
  <si>
    <t>Salas de apoio à amamentação implementadas em prédios públicos estaduais</t>
  </si>
  <si>
    <t>Eficiência da Máquina Pública - Equilíbrio de Gênero no Emprego Público Estadual</t>
  </si>
  <si>
    <t>Estudantes de ensino superior formados</t>
  </si>
  <si>
    <t>Estudantes de pós-graduação titulados em nível stricto sensu - mestrado e doutorado</t>
  </si>
  <si>
    <t>Ações da Polícia Judiciária FUNESP</t>
  </si>
  <si>
    <t>Executar os serviços de polícia judiciária no Estado do Paraná e promover ações específicas de combate ao crime organizado por meio do trabalho investigativo, de inteligência e de realização de operações conjuntas com outros órgãos e unidades policiais. Promover ações de otimização e maximização da eficiência do trabalho policial investigativo e cartorário. Fortalecer o controle interno da atividade policial civil, aperfeiçoando e otimizando os procedimentos de apuração de infrações penais, transgressões disciplinares e correições nas unidades policiais. Inovar e empregar novas tecnologias para incrementar a qualidade dos procedimentos investigatórios e a atividade de inteligência. Ampliar o uso de indicadores para a gestão da unidade policial. Ampliar a estrutura de repressão aos crimes cibernéticos e a delegacia eletrônica. Ampliar as centrais de flagrantes audiovisuais regionalizadas. Implementar o sistema informatizado do FUNESP. Reestruturar a organização administrativa da Polícia Civil. Modernizar e ampliar o banco de dados com informações de identificação civil e criminal de pessoas. Realizar perícias papiloscópicas e necropapiloscópicas. Fazer o levantamento de impressões latentes. Identificar vítimas em locais de crime e acidentes. Expedir atestados online e carteiras de identidade. Promover a qualificação do profissional em segurança pública com o objetivo de ampliar a eficiência policial pelo aperfeiçoamento técnico, científico e gerencial. Realizar a formação de pessoal para as atividades da Polícia Civil e o aperfeiçoamento, a especialização, a atualização e a integração funcional dos servidores policiais civis.</t>
  </si>
  <si>
    <t>Boletins de ocorrência registrados de fatos delituosos ou não, pelo cidadão na Delegacia Eletrônica (online)</t>
  </si>
  <si>
    <t>Projetos de pesquisa para o desenvolvimento da Ciência e da Tecnologia desenvolvido</t>
  </si>
  <si>
    <t>Boletins de ocorrência registrados de fatos delituosos ou não, pelo cidadão, nas Delegacias de Polícia do Estado.</t>
  </si>
  <si>
    <t>Implementar a Escola de Inteligência, sob a responsabilidade e administração do Departamento de Inteligência do Estado do Paraná, onde serão realizados cursos de capacitação e aperfeiçoamento de agentes;</t>
  </si>
  <si>
    <t>Diretor da Escola Superior de Polícia Civil</t>
  </si>
  <si>
    <t>Corresponde a formação/conclusão no Curso Técnico de Formação realizado pela Escola Superior de Polícia Civil a depender de concurso público e nomeação, pelo Governo do Estado. O curso técnico compreende a formação das carreiras de delegado de polícia, agente de polícia judiciária e papiloscopista policial.</t>
  </si>
  <si>
    <t>Ações do Comando Geral da Polícia Militar FUNESP</t>
  </si>
  <si>
    <t>Gerenciar, coordenar e controlar as ações das unidades da Polícia Militar buscando a melhoria da segurança do cidadão, proporcionando suporte à prevenção e repressão da criminalidade e da violência. Fomentar as ações de policia comunitária voltadas ao policiamento focado na resolução de problemas. Assegurar a correta aplicação da lei, garantindo a padronização de processos e procedimentos por meio de correições, inspeções e fiscalizações preservando a hierarquia e disciplina na Corporação. Adequar e equipar as instalações físicas. Realizar o planejamento geral da Polícia Militar, definindo as necessidades de pessoal e material e o emprego da Corporação no cumprimento de suas missões. Planejar e viabilizar a gestão dos recursos disponibilizados para os investimentos na Corporação. Promover ações de modernização institucional, por meio da reorganização administrativa e rearticulação operacional da PMPR. Fomentar um ecossistema de inovação pautado no investimento em novas tecnologia e na melhoria de processos.</t>
  </si>
  <si>
    <t>Instalação de equipamento tipo câmeras, nas fardas dos policiais militares</t>
  </si>
  <si>
    <t>Realizar a aquisição de câmeras corporais para serem instaladas no fardamentos dos policiais militares, a fim de utilização durante o atendimento de ocorrências.</t>
  </si>
  <si>
    <t>Instalar câmeras nas fardas dos policiais militares *PROPOSTA G1*</t>
  </si>
  <si>
    <t>Quantidade de câmeras em funcionamento instaladas nos fardamentos dos policiais militares</t>
  </si>
  <si>
    <t>Sistema de Gestão de Patrimônios e Mobiliários</t>
  </si>
  <si>
    <t>Diretor de Logística e Finanças</t>
  </si>
  <si>
    <t>Ações da Academia Policial Militar do Guatupê FUNESP</t>
  </si>
  <si>
    <t>Cursos de Aperfeiçoamento e Superior, além de instruções e treinamentos continuados para a Polícia Militar</t>
  </si>
  <si>
    <t>Comandante da Academia Policial Militar do Guatupê APMG</t>
  </si>
  <si>
    <t>Cursos de Especialização, de Capacitação e de Atualização, além de instruções e treinamentos continuados para a Polícia Militar</t>
  </si>
  <si>
    <t>Cursos de Formação, além de instruções e treinamentos continuados para a Polícia Militar</t>
  </si>
  <si>
    <t>Ações do 1º Comando Regional da PMPR Curitiba FUNESP</t>
  </si>
  <si>
    <t>Chefe da 3ª Seção do 1º Comando Regional de Polícia Militar</t>
  </si>
  <si>
    <t>Quantidade de registros policiais dos crimes de Furto Simples, Furto Qualificado e Furto de Coisa Comum</t>
  </si>
  <si>
    <t>Quantidade de registros policiais dos crimes de Roubo, Roubo Agravado e Roubo com resultado Morte</t>
  </si>
  <si>
    <t>Pessoas com deficiência e algumas patologias crônicas beneficiada com a gratuidade no transporte rodoviário intermunicipal dentro do Estado do Paraná, por meio da Carteira do Passe Livre</t>
  </si>
  <si>
    <t>Pessoas com deficiência ou com mobilidade reduzida atendidas com atividades de lazer - Praia Acessível</t>
  </si>
  <si>
    <t>Tecnologia assistiva para atender pessoas com deficiência, pessoas idosas ou com mobilidade reduzida</t>
  </si>
  <si>
    <t>Municípios beneficiados com repasse de recursos para aquisição e instalação de Parque Acessível</t>
  </si>
  <si>
    <t>Paraná Acessível</t>
  </si>
  <si>
    <t>Plataforma de informações com serviços voltados às pessoas com deficiência - Plataforma Paraná Acessível implantada</t>
  </si>
  <si>
    <t>Ações do 2º Comando Regional da PMPR Londrina FUNESP</t>
  </si>
  <si>
    <t>Chefe da 3ª Seção do 2º Comando Regional de Polícia Militar</t>
  </si>
  <si>
    <t>Conselhos Municipais dos Direitos das Pessoas com Deficiência criados por intermédio do Governo Estadual</t>
  </si>
  <si>
    <t>Projetos de tecnologia assistiva desenvolvidos com apoio do Governo Estadual</t>
  </si>
  <si>
    <t>Famílias beneficiadas com o programa Energia Solidária</t>
  </si>
  <si>
    <t>Energia Solidária</t>
  </si>
  <si>
    <t>Financiamento de projetos para garantia de direito e empoderamento das mulheres em Entidades, Organizações da sociedade civil e movimentos sociais organizados</t>
  </si>
  <si>
    <t>Concurso Vestibular Indígena nas Universidades Estaduais do Paraná</t>
  </si>
  <si>
    <t>Municípios beneficiados com repasses de recursos para projetos e/ou estruturas físicas voltados à primeira infância</t>
  </si>
  <si>
    <t>Rede Materno Infantil</t>
  </si>
  <si>
    <t>Famílias beneficiadas em projetos voltados à primeira infância</t>
  </si>
  <si>
    <t>Organizações da Sociedade Civil (OSCs) beneficiadas com concessão de bens móveis</t>
  </si>
  <si>
    <t>Paraná que cuida</t>
  </si>
  <si>
    <t>Ações do 3º Comando Regional da PMPR Maringá FUNESP</t>
  </si>
  <si>
    <t>Chefe da 3ª Seção do 3º Comando Regional de Polícia Militar</t>
  </si>
  <si>
    <t>Pessoas em situação de vulnerabilidade social e/ou dependência química acolhidas e/ou apoiadas por organizações da sociedade civil (OSCs) contratadas pelo Estado</t>
  </si>
  <si>
    <t>Sustentabilidade Social - Anos Potenciais de Vida Perdidos</t>
  </si>
  <si>
    <t>Soluções de conflitos por meio da plataforma consumidor.gov</t>
  </si>
  <si>
    <t>Capacitação de técnicos e agricultores em Sistemas, Processos e Produtos da Agricultura de Baixa Emissão de Carbono (ABC+)</t>
  </si>
  <si>
    <t>Integração lavoura, pecuária e floresta</t>
  </si>
  <si>
    <t>Duplicação da rodovia PR-317, no trecho Maringá/Iguaraçu</t>
  </si>
  <si>
    <t>Duplicação da rodovia PR-417, no trecho Curitiba/Colombo</t>
  </si>
  <si>
    <t>Restauração em whitetopping na rodovia PRC-280, no trecho Palmas/Clevelândia</t>
  </si>
  <si>
    <t>Restauração da PRC-280</t>
  </si>
  <si>
    <t>Implantação da ponte de Guaratuba e seus acessos, no trecho da rodovia PR-412, entre Matinhos e Guaratuba</t>
  </si>
  <si>
    <t>Ponte de Guaratuba - Iniciar as obras da Ponte de Guaratuba *PROPOSTA G1*</t>
  </si>
  <si>
    <t>Municípios aderentes ao Sistema Unificado Estadual de Sanidade Agroindustrial Familiar, Artesanal e de Pequeno Porte - SUSAF</t>
  </si>
  <si>
    <t>Segurança sanitária</t>
  </si>
  <si>
    <t>Potencial de Mercado - Tamanho de Mercado</t>
  </si>
  <si>
    <t>Ações do 4º Comando Regional da PMPR Ponta Grossa FUNESP</t>
  </si>
  <si>
    <t>Chefe da 3ª Seção do 4º Comando Regional de Polícia Militar</t>
  </si>
  <si>
    <t>Habilitação de profissionais para execução de atividades e prestação de serviços de defesa agropecuária</t>
  </si>
  <si>
    <t>Realização de Fiscalizações em propriedades rurais, comércios agropecuários e indústrias de produtos de origem animal</t>
  </si>
  <si>
    <t>Registro de empresas para comercialização de insumos e produtos agropecuários</t>
  </si>
  <si>
    <t>Ações do 5º Comando Regional da PMPR Cascavel FUNESP</t>
  </si>
  <si>
    <t>Chefe da 3ª Seção do 5º Comando Regional de Polícia Militar</t>
  </si>
  <si>
    <t>Ações do Comando de Policiamento Especializado da PMPR FUNESP</t>
  </si>
  <si>
    <t>Chefe da 3ª Seção do Comando de Policiamento Especializado</t>
  </si>
  <si>
    <t>Bolsistas, alunos de graduação e pós graduação orientados e supervisionados</t>
  </si>
  <si>
    <t>Segurança produtiva, econômica e tecnológica no meio rural</t>
  </si>
  <si>
    <t>Profissionais capacitados em tecnologias agropecuárias, políticas públicas, gestão e metodologias da extensão rural</t>
  </si>
  <si>
    <t>Entidade de assistência técnica e extensão rural (ATER) com adesão ao PROATER</t>
  </si>
  <si>
    <t>Atendimento de ocorrências com mortes em acidentes de trânsito nas Rodovias Estaduais</t>
  </si>
  <si>
    <t>morte em rodovia estadual</t>
  </si>
  <si>
    <t>Segurança Pública - Mortalidade no Trânsito</t>
  </si>
  <si>
    <t>Pessoas mortas em acidentes de trânsito no local ou posterior e decorrente do acidente</t>
  </si>
  <si>
    <t>Utilização da ferramenta Business Intelligence (BI), aplicação BATEU</t>
  </si>
  <si>
    <t>Unidade de produção familiar assistida com Assistência Técnica Rural - ATER</t>
  </si>
  <si>
    <t>Atendimento de ocorrências com mortes em acidentes de trânsito urbano em Curitiba e Região Metropolitana</t>
  </si>
  <si>
    <t>morte no trânsito urbano</t>
  </si>
  <si>
    <t>Monitoramento do desmatamento em áreas de preservação</t>
  </si>
  <si>
    <t>quilômetro quadrado</t>
  </si>
  <si>
    <t>Sistema do Instituto Água e Terra</t>
  </si>
  <si>
    <t>Medidas indenizatórias implementadas para defesa agropecuária, por meio de abatimento de animais com tuberculose</t>
  </si>
  <si>
    <t>Trator Solidário</t>
  </si>
  <si>
    <t>Ações do Hospital da Polícia Militar FUNESP</t>
  </si>
  <si>
    <t>Agricultores beneficiados por meio de subvenção ao Prêmio de Seguro Rural para garantir estabilidade da renda agropecuária</t>
  </si>
  <si>
    <t>Programa Estadual de Subvenção ao Prêmio de Seguro Rural</t>
  </si>
  <si>
    <t>Banco do Agricultor</t>
  </si>
  <si>
    <t>Apoio para implantação ou modernização de Equipamentos Públicos de Segurança Alimentar e Nutricional (EPSAN)</t>
  </si>
  <si>
    <t>Hortas, panificadores e cozinhas comunitárias</t>
  </si>
  <si>
    <t>Assaí</t>
  </si>
  <si>
    <t>Criança beneficiada com leite enriquecido com Ferro, Zinco e Vitaminas A e D, para Auxiliar o Combate à Desnutrição Infantil</t>
  </si>
  <si>
    <t>Leite das Crianças</t>
  </si>
  <si>
    <t>Sustentabilidade Social - Desnutrição na Infância</t>
  </si>
  <si>
    <t>Ações de Ensino e Pesquisa do Corpo de Bombeiros FUNESP</t>
  </si>
  <si>
    <t>brigadista credenciado</t>
  </si>
  <si>
    <t>Quantidade de brigadistas credenciados a atuar em emergências e desastres pela Escola Superior de Bombeiro em conjunto com a divisão de assuntos da Defesa Civil do Corpo de Bombeiros Militar do Paraná.</t>
  </si>
  <si>
    <t>Registro administrativo do Corpo de Bombeiros</t>
  </si>
  <si>
    <t>Divisão de assuntos da Defesa Civil do Corpo de Bombeiros Militar do Paraná</t>
  </si>
  <si>
    <t>Pessoas beneficiadas com alimentos da agricultura familiar</t>
  </si>
  <si>
    <t>Compra Direta Paraná</t>
  </si>
  <si>
    <t>Quantidade de certificados emitidos em cada curso aos militares capacitados, durante o período a ser considerado.</t>
  </si>
  <si>
    <t>Restaurantes Populares apoiados para implantação ou modernização</t>
  </si>
  <si>
    <t>Restaurantes Populares</t>
  </si>
  <si>
    <t>Quantidade de bombeiros militares formados durante o período a ser considerado.</t>
  </si>
  <si>
    <t>Agricultores familiares beneficiados para o desenvolvimento das cadeias produtivas estratégicas, na busca de uma agricultura sustentável e competitiva</t>
  </si>
  <si>
    <t>Boa Ventura de São Roque</t>
  </si>
  <si>
    <t>Ações do 1º Comando Regional do Corpo de Bombeiros Curitiba</t>
  </si>
  <si>
    <t>Quantidade de ocorrências atendidas por equipes do Corpo de Bombeiros, por região intermediária, durante o período considerado, menos as ocorrências de Atendimento Pré-Hospitalar.</t>
  </si>
  <si>
    <t>Sistema de registro de ocorrências</t>
  </si>
  <si>
    <t>Setor de planejamento e estatística e vistorias do 1º Comando Regional Bombeiro Militar</t>
  </si>
  <si>
    <t>Agroindústrias apoiadas com instalação e ampliação de unidades de beneficiamento e transformação artesanal</t>
  </si>
  <si>
    <t>Comercializa Paraná</t>
  </si>
  <si>
    <t>Quantidade de fiscalizações realizada pelo Corpo de Bombeiros Militar, por região intermediária, durante o período a ser considerado.</t>
  </si>
  <si>
    <t>Sistema de ficalização e vistorias próprio do Corpo de Bombeiros Militar do Paraná</t>
  </si>
  <si>
    <t>Setor de fiscalização e vistorias do 1º Comando Regional Bombeiro Militar</t>
  </si>
  <si>
    <t>Cooperativas e Associações da Agricultura Familiar beneficiadas por meio de Termo de Fomento</t>
  </si>
  <si>
    <t>Coopera Paraná</t>
  </si>
  <si>
    <t>Califórnia</t>
  </si>
  <si>
    <t>vistoria realizada</t>
  </si>
  <si>
    <t>Quantidade de vistorias realizada pelo Corpo de Bombeiros Militar, por região intermediária, durante o período a ser considerado.</t>
  </si>
  <si>
    <t>Ações do 2º Comando Regional do Corpo de Bombeiros Londrina</t>
  </si>
  <si>
    <t>Setor de planejamento e estatística e vistorias do 2º Comando Regional Bombeiro Militar</t>
  </si>
  <si>
    <t>Eventos para difusão de tecnologias, inovação e boas práticas agropecuárias apoiados</t>
  </si>
  <si>
    <t>Setor de fiscalização e vistorias do 2º Comando Regional Bombeiro Militar</t>
  </si>
  <si>
    <t>Microbacia apoiada com recursos para implantação de práticas de conservação e manejo de solos e água</t>
  </si>
  <si>
    <t>Unidades produtivas de viticultura apoiadas com recursos ou parceria para o desenvolvimento sustentável e competitividade</t>
  </si>
  <si>
    <t>Revitalização da viticultura paranaense</t>
  </si>
  <si>
    <t>Ações do 3º Comando Regional do Corpo de Bombeiros Cascavel</t>
  </si>
  <si>
    <t>Setor de planejamento e estatística e vistorias do 3º Comando Regional Bombeiro Militar</t>
  </si>
  <si>
    <t>Projetos de pesquisa e inovação agropecuária com foco em desenvolvimento rural executados</t>
  </si>
  <si>
    <t>Setor de fiscalização e vistorias do 3º Comando Regional Bombeiro Militar</t>
  </si>
  <si>
    <t>Agricultores beneficiados com projetos de crédito rural avalizados para contratação de financiamento do PRONAF</t>
  </si>
  <si>
    <t>Doação de alimentos para pessoas atendidas pela rede socioassistencial</t>
  </si>
  <si>
    <t>Abastecimento</t>
  </si>
  <si>
    <t>Fundo Penitenciário</t>
  </si>
  <si>
    <t>Ações do Fundo Penitenciário FUPEN</t>
  </si>
  <si>
    <t>Hortifrutigranjeiros comercializados nas unidades do CEASA</t>
  </si>
  <si>
    <t>Construção da Casa de Custódia de Umuarama</t>
  </si>
  <si>
    <t>Construir a Casa de Custódia de Umuarama, unidade penal com área estimada de 9.900m², e que criará 752 novas vagas no sistema penitenciário do estado</t>
  </si>
  <si>
    <t>Municípios beneficiados com cofinanciamento para a atendimento à política e protagonismo da mulher</t>
  </si>
  <si>
    <t>Capacitação e qualificação profissional</t>
  </si>
  <si>
    <t>Construção de barracão, em Foz do Iguaçu</t>
  </si>
  <si>
    <t>Realização da Conferência Estadual de Políticas para Mulheres</t>
  </si>
  <si>
    <t>Cidade Gaúcha</t>
  </si>
  <si>
    <t>Construção Unidade de Progressão, em Arapongas</t>
  </si>
  <si>
    <t>Construção de Unidade de Progressão , com área a ser construída de aproximadamente 6.800 m², em Arapongas.</t>
  </si>
  <si>
    <t>Arapongas</t>
  </si>
  <si>
    <t>Realização de campanhas voltadas à proteção, defesa e garantia de direitos de mulheres</t>
  </si>
  <si>
    <t>Construção Unidade de Progressão, em Cascavel</t>
  </si>
  <si>
    <t>Campanhas voltadas à promoção da igualdade racial</t>
  </si>
  <si>
    <t>Sustentabilidade Social - Equilíbrio Racial</t>
  </si>
  <si>
    <t>Construção Unidade de Progressão, em Cianorte</t>
  </si>
  <si>
    <t>Construção de Unidade de Progressão , com área a ser construída de aproximadamente 6.800 m², em Cianorte.</t>
  </si>
  <si>
    <t>Conferência Estadual de Políticas de Promoção da Igualdade Racial</t>
  </si>
  <si>
    <t>Reforma do Complexo Médico Penal de Pinhais</t>
  </si>
  <si>
    <t>Reformar as galerias 01, 02, 03 e 04 do Complexo Médico Penal, com área estimada de 3.900m², localizado no município de Pinhais</t>
  </si>
  <si>
    <t>Construção de Unidades Habitacionais, em áreas de reassentamento, em Assaí</t>
  </si>
  <si>
    <t>Vida Nova</t>
  </si>
  <si>
    <t>Corumbataí do Sul</t>
  </si>
  <si>
    <t>Reforma na Colônia Penal Agroindustrial</t>
  </si>
  <si>
    <t>Reforma dos Alojamentos da Colônia Penal Agroindustrial</t>
  </si>
  <si>
    <t>Serviço SOS Racismo implantado</t>
  </si>
  <si>
    <t>Secretaria de Estado da Educação</t>
  </si>
  <si>
    <t>Educação: Transforma Paraná</t>
  </si>
  <si>
    <t>Programa Educação para o Futuro do Estado do Paraná BID</t>
  </si>
  <si>
    <t>Preparar os estudantes da rede pública estadual do Paraná para a sociedade e o mundo do trabalho, mediante a reforma curricular do Ensino Médio, o uso de tecnologias educacionais e a qualificação e expansão da Educação Profissional, contribuindo com o desenvolvimento econômico e social do Estado. Inovar práticas pedagógicas e modernizar a infraestrutura tecnológica da rede estadual de Educação Básica. Construir unidades escolares novas em localidades com escassez de vagas. Ampliar e reformar a infraestrutura física de unidades escolares, incluídos laboratórios para o ensino de programação e para o atendimento às demandas da Educação Profissional. Implementar sistemas de gestão e administração. Implementar e manter equipes de trabalho, avaliação de impacto e auditoria do programa.</t>
  </si>
  <si>
    <t>Ampliação de Escola para a Rede Estadual de educação para suprir déficit de vagas, em Araucária</t>
  </si>
  <si>
    <t>Ampliações de escolas da rede estadual de ensino. As escolas elegíveis para as ampliações foram selecionadas com objetivo de suprir déficit de vagas. Incluída pela Lei Estadual nº 22.268, de 13 de dezembro de 2024.</t>
  </si>
  <si>
    <t>Metros quadrados de área construída das ampliações, por meio das aferições registradas nos boletins de medição realizadas pelos fiscais das obras.</t>
  </si>
  <si>
    <t>UGP - BID</t>
  </si>
  <si>
    <t>Lis Gracieli Alberti, Sergio Luiz de Brito Junior</t>
  </si>
  <si>
    <t>Construção de Unidades Habitacionais, em áreas de reassentamento, em Boa Esperança do Iguaçu</t>
  </si>
  <si>
    <t>Cruz Machado</t>
  </si>
  <si>
    <t>Ampliação de Escola para a Rede Estadual de educação para suprir déficit de vagas, em Colombo</t>
  </si>
  <si>
    <t>Construção de Unidades Habitacionais, em áreas de reassentamento, em Boa Ventura do São Roque</t>
  </si>
  <si>
    <t>Ampliação de Escola para a Rede Estadual de educação para suprir déficit de vagas, em Fazenda Rio Grande</t>
  </si>
  <si>
    <t>Construção de Unidades Habitacionais, em áreas de reassentamento, em Califórnia</t>
  </si>
  <si>
    <t>Sustentabilidade Social - Inadequação de Moradia</t>
  </si>
  <si>
    <t>Ampliação de Escola para a Rede Estadual de educação para suprir déficit de vagas, em Piraquara</t>
  </si>
  <si>
    <t>Construção do Terminal Metropolitano de Londrina</t>
  </si>
  <si>
    <t>Entregar o Terminal Metropolitano de Londrina * PROPOSTA G1*</t>
  </si>
  <si>
    <t>Ampliações de escolas da rede estadual de ensino. As escolas elegíveis para as ampliações foram selecionadas com objetivo de suprir déficit de vagas. Excluída/cancelada pela Lei estadual nº 22.268, de 13 de dezembro de 2024. Transformada em obras individualizadas.</t>
  </si>
  <si>
    <t>Elegível para o Plano de investimentos pela alienação de participação acionária na COPEL</t>
  </si>
  <si>
    <t>Diretoria Geral/Escritório de Projetos</t>
  </si>
  <si>
    <t>Diretora Geral/Coordenadora da Educação do Futuro - Raquel Sousa</t>
  </si>
  <si>
    <t>Iluminação do Contorno Sul de Curitiba</t>
  </si>
  <si>
    <t>Contorno Sul de Curitiba</t>
  </si>
  <si>
    <t>Ampliação do Colégio Estadual Alberto Gomes Veiga, em Paranaguá</t>
  </si>
  <si>
    <t>Ampliação do Colégio Estadual Alberto Gomes Veiga - Paranaguá. Ampliações de escolas da rede estadual de ensino. As escolas elegíveis para as ampliações foram selecionadas com objetivo de suprir déficit de vagas. Incluída pela Lei Estadual nº 22.268, de 13 de dezembro de 2024.</t>
  </si>
  <si>
    <t>Construção de Unidades Habitacionais, em áreas de reassentamento, em Campina da Lagoa</t>
  </si>
  <si>
    <t>Ampliação do Colégio Estadual Alcides Munhoz, em Imbituva</t>
  </si>
  <si>
    <t>Ampliação do Colégio Estadual Alcides Munhoz - Imbituva. Ampliações de escolas da rede estadual de ensino. As escolas elegíveis para as ampliações foram selecionadas com objetivo de suprir déficit de vagas. Incluída pela Lei Estadual nº 22.268, de 13 de dezembro de 2024.</t>
  </si>
  <si>
    <t>Construção do Terminal de Ônibus Metropolitano de São José dos Pinhais</t>
  </si>
  <si>
    <t>Novos terminais metropolitanos - Construir dois terminais de ônibus na Região Metropolitana de Curitiba * PROPOSTA G1*</t>
  </si>
  <si>
    <t>Fernandes Pinheiro</t>
  </si>
  <si>
    <t>Ampliação do Colégio Estadual Belo Horizonte, em Medianeira</t>
  </si>
  <si>
    <t>Ampliação do Colégio Estadual Belo Horizonte - Medianeira. Ampliações de escolas da rede estadual de ensino. As escolas elegíveis para as ampliações foram selecionadas com objetivo de suprir déficit de vagas. Incluída pela Lei Estadual nº 22.268, de 13 de dezembro de 2024.</t>
  </si>
  <si>
    <t>Construção de Unidades Habitacionais, em áreas de reassentamento, em Cidade Gaúcha</t>
  </si>
  <si>
    <t>Ampliação do Colégio Estadual Bento Mossurunga, do Colégio Estadual Nossa Senhora das Graças e do Colégio Estadual Padre Pedro Grzelczaki, em Ponta Grossa</t>
  </si>
  <si>
    <t>Construção de Unidades Habitacionais, em áreas de reassentamento, em Coronel Domingos Soares</t>
  </si>
  <si>
    <t>Floraí</t>
  </si>
  <si>
    <t>Ampliação do Colégio Estadual Carmelina F Pedroso, em Arapoti</t>
  </si>
  <si>
    <t>Ampliação do Colégio Estadual Carmelina F Pedroso - Arapoti. Ampliações de escolas da rede estadual de ensino. As escolas elegíveis para as ampliações foram selecionadas com objetivo de suprir déficit de vagas. Incluída pela Lei Estadual nº 22.268, de 13 de dezembro de 2024.</t>
  </si>
  <si>
    <t>Arapoti</t>
  </si>
  <si>
    <t>Pavimentação da rodovia Mandirituba - São José dos Pinhais</t>
  </si>
  <si>
    <t>São José dos Pinhais - Mandirituba</t>
  </si>
  <si>
    <t>Ampliação do Colégio Estadual Djalma Marinho, em Campo Largo</t>
  </si>
  <si>
    <t>Ampliação do Colégio Estadual Djalma Marinho - Campo Largo. Ampliações de escolas da rede estadual de ensino. As escolas elegíveis para as ampliações foram selecionadas com objetivo de suprir déficit de vagas. Incluída pela Lei Estadual nº 22.268, de 13 de dezembro de 2024.</t>
  </si>
  <si>
    <t>Implantação do novo trecho de ligação entre Curitiba e Pinhais</t>
  </si>
  <si>
    <t>Sistema viário Pinhais - Curitiba</t>
  </si>
  <si>
    <t>General Carneiro</t>
  </si>
  <si>
    <t>Ampliação do Colégio Estadual Dulce Maschio, em Guarapuava</t>
  </si>
  <si>
    <t>Ampliação do Colégio Estadual Dulce Maschio - Guarapuava. Ampliações de escolas da rede estadual de ensino. As escolas elegíveis para as ampliações foram selecionadas com objetivo de suprir déficit de vagas. Incluída pela Lei Estadual nº 22.268, de 13 de dezembro de 2024.</t>
  </si>
  <si>
    <t>Implantação do novo trecho da rodovia PR-423</t>
  </si>
  <si>
    <t>PR-423 - Criar segundo contorno viário na região Sul de Curitiba *PROPOSTA G1*</t>
  </si>
  <si>
    <t>Construção de Unidades Habitacionais, em áreas de reassentamento, em Corumbataí do Sul</t>
  </si>
  <si>
    <t>Guapirama</t>
  </si>
  <si>
    <t>Ampliação do Colégio Estadual Herbert De Souza, em São José dos Pinhais</t>
  </si>
  <si>
    <t>Ampliação do Colégio Estadual Herbert De Souza - São José dos Pinhais. Ampliações de escolas da rede estadual de ensino. As escolas elegíveis para as ampliações foram selecionadas com objetivo de suprir déficit de vagas. Incluída pela Lei Estadual nº 22.268, de 13 de dezembro de 2024.</t>
  </si>
  <si>
    <t>Aquisição de abrigos para pontos de ônibus</t>
  </si>
  <si>
    <t>Ampliação do Colégio Estadual Jorge Schimmelpfeng, em Foz do Iguaçu</t>
  </si>
  <si>
    <t>Ampliação do Colégio Estadual Jorge Schimmelpfeng - Foz do Iguaçu. Ampliações de escolas da rede estadual de ensino. As escolas elegíveis para as ampliações foram selecionadas com objetivo de suprir déficit de vagas. Incluída pela Lei Estadual nº 22.268, de 13 de dezembro de 2024.</t>
  </si>
  <si>
    <t>Construção de Unidades Habitacionais, em áreas de reassentamento, em Cruz Machado</t>
  </si>
  <si>
    <t>Ampliação do Colégio Estadual Luiz Carlos Paula e Souza e do Colégio Estadual Professor Nilo Brandão, em Curitiba</t>
  </si>
  <si>
    <t>Construção de Unidades Habitacionais, em áreas de reassentamento, em Cruzeiro do Iguaçu</t>
  </si>
  <si>
    <t>Ampliação do Colégio Estadual Oscar Joseph D'Plácido e Silva - do Colégio Estadual Semiramis de Barros Braga, em Pinhais</t>
  </si>
  <si>
    <t>Construção de Unidades Habitacionais, em áreas de reassentamento, em Faxinal</t>
  </si>
  <si>
    <t>Ampliação do Colégio Estadual Professor José Carlos Pinotti, em Londrina</t>
  </si>
  <si>
    <t>Ampliação do Colégio Estadual Professor José Carlos Pinotti - Londrina. Ampliações de escolas da rede estadual de ensino. As escolas elegíveis para as ampliações foram selecionadas com objetivo de suprir déficit de vagas. Incluída pela Lei Estadual nº 22.268, de 13 de dezembro de 2024.</t>
  </si>
  <si>
    <t>Construção de Unidades Habitacionais, em áreas de reassentamento, em Fernandes Pinheiro</t>
  </si>
  <si>
    <t>Ampliação do Colégio Estadual Tancredo Neves - Maringá. Ampliações de escolas da rede estadual de ensino. As escolas elegíveis para as ampliações foram selecionadas com objetivo de suprir déficit de vagas. Incluída pela Lei Estadual nº 22.268, de 13 de dezembro de 2024.</t>
  </si>
  <si>
    <t>Jovem beneficiado com Bolsa Agente de Cidadania</t>
  </si>
  <si>
    <t>As Escolas do Futuro terão estruturas físicas modernas, com padrões elevados de sustentabilidade, equipamentos tecnológicos de ponta e uma proposta pedagógica inovadora. Todos esses aspectos estão sendo desenvolvidos com o propósito de privilegiar o desenvolvimento integral do estudante. Excluída/cancelada pela Lei Estadual nº 22.268, de 13 de dezembro de 2024. Transformada em obras individualizadas.</t>
  </si>
  <si>
    <t>Metros quadrados de área construída das novas escolas por meio de contrato do Banco Interamericano de Desenvolvimento, por meio das aferições registradas nos boletins de medição realizadas pelos fiscais das obras.</t>
  </si>
  <si>
    <t>Diretora Geral/ Coordenadora da Educação do Futuro - Raquel Sousa</t>
  </si>
  <si>
    <t>Jovens capacitados em empreendedorismo</t>
  </si>
  <si>
    <t>Construção de Escolas do Futuro para a Rede Estadual de Educação, Escola nova 1 - Jardim Holandês, em Piraquara</t>
  </si>
  <si>
    <t>Projeto executivo e Construção de Escola nova 1 - Jardim Holandês/Piraquara. As Escolas do Futuro terão estruturas físicas modernas, com padrões elevados de sustentabilidade, equipamentos tecnológicos de ponta e uma proposta pedagógica inovadora. Todos esses aspectos estão sendo desenvolvidos com o propósito de privilegiar o desenvolvimento integral do estudante. Incluída pela Lei Estadual nº 22.268, de 13 de dezembro de 2024.</t>
  </si>
  <si>
    <t>Metros quadrados de obra executada.</t>
  </si>
  <si>
    <t>Jovens atendidos em eventos para promoção de atividades de política de prevenção com temas relevantes à juventude</t>
  </si>
  <si>
    <t>Ivaí</t>
  </si>
  <si>
    <t>Construção de Escolas do Futuro para a Rede Estadual de Educação, Escola nova 2 - Gralha Azul, em Ponta Grossa</t>
  </si>
  <si>
    <t>Projeto executivo e Construção de Escola nova 2 - Gralha Azul/Ponta Grossa. As Escolas do Futuro terão estruturas físicas modernas, com padrões elevados de sustentabilidade, equipamentos tecnológicos de ponta e uma proposta pedagógica inovadora. Todos esses aspectos estão sendo desenvolvidos com o propósito de privilegiar o desenvolvimento integral do estudante. Incluída pela Lei Estadual nº 22.268, de 13 de dezembro de 2024.</t>
  </si>
  <si>
    <t>Conselhos Municipais dos Direitos da Juventude criados por intermédio do Governo Estadual</t>
  </si>
  <si>
    <t>Construção de Escolas do Futuro para a Rede Estadual de Educação, Escola nova 3 - Gralha Azul, em Fazenda Rio Grande</t>
  </si>
  <si>
    <t>Projeto executivo e Construção de Escola nova 3 - Gralha Azul/Fazenda Rio Grande. As Escolas do Futuro terão estruturas físicas modernas, com padrões elevados de sustentabilidade, equipamentos tecnológicos de ponta e uma proposta pedagógica inovadora. Todos esses aspectos estão sendo desenvolvidos com o propósito de privilegiar o desenvolvimento integral do estudante. Incluída pela Lei Estadual nº 22.268, de 13 de dezembro de 2024.</t>
  </si>
  <si>
    <t>Carteira Nacional de Habilitação Social emitida para jovens em situação de vulnerabilidade social e pessoas com deficiência</t>
  </si>
  <si>
    <t>Construção de Escolas do Futuro para a Rede Estadual de Educação, Escola nova 4 - Pinheirinho, em Toledo</t>
  </si>
  <si>
    <t>Projeto executivo e Construção de Escola nova 4 - Pinheirinho/Toledo. As Escolas do Futuro terão estruturas físicas modernas, com padrões elevados de sustentabilidade, equipamentos tecnológicos de ponta e uma proposta pedagógica inovadora. Todos esses aspectos estão sendo desenvolvidos com o propósito de privilegiar o desenvolvimento integral do estudante. Incluída pela Lei Estadual nº 22.268, de 13 de dezembro de 2024.</t>
  </si>
  <si>
    <t>Gestores dos Centros da Juventude capacitados</t>
  </si>
  <si>
    <t>Construção de Escolas do Futuro para a Rede Estadual de Educação, Escola nova 5 - Jardim dos Pássaros, em Araucária</t>
  </si>
  <si>
    <t>Projeto executivo e Construção de Escola nova 5 - Jardim dos Pássaros/Araucária. As Escolas do Futuro terão estruturas físicas modernas, com padrões elevados de sustentabilidade, equipamentos tecnológicos de ponta e uma proposta pedagógica inovadora. Todos esses aspectos estão sendo desenvolvidos com o propósito de privilegiar o desenvolvimento integral do estudante. Incluída pela Lei Estadual nº 22.268, de 13 de dezembro de 2024.</t>
  </si>
  <si>
    <t>Jovens participantes de campeonato poliesportivo e cultural entre Centros da Juventude</t>
  </si>
  <si>
    <t>Jaguapitã</t>
  </si>
  <si>
    <t>Projeto executivo e Construção de Escola nova 6 - Guatupé/São José dos Pinhais. As Escolas do Futuro terão estruturas físicas modernas, com padrões elevados de sustentabilidade, equipamentos tecnológicos de ponta e uma proposta pedagógica inovadora. Todos esses aspectos estão sendo desenvolvidos com o propósito de privilegiar o desenvolvimento integral do estudante. Incluída pela Lei Estadual nº 22.268, de 13 de dezembro de 2024.</t>
  </si>
  <si>
    <t>Construção de Unidades Habitacionais, em áreas de reassentamento, em Floraí</t>
  </si>
  <si>
    <t>Construção de Escolas do Futuro para a Rede Estadual de Educação, Escola nova 7 - Tatuquara, em Curitiba</t>
  </si>
  <si>
    <t>Projeto executivo e Construção de Escola nova 7 - Tatuquara/Curitiba. As Escolas do Futuro terão estruturas físicas modernas, com padrões elevados de sustentabilidade, equipamentos tecnológicos de ponta e uma proposta pedagógica inovadora. Todos esses aspectos estão sendo desenvolvidos com o propósito de privilegiar o desenvolvimento integral do estudante. Incluída pela Lei Estadual nº 22.268, de 13 de dezembro de 2024.</t>
  </si>
  <si>
    <t>Famílias beneficiadas com projetos de inclusão socioprodutiva no meio rural</t>
  </si>
  <si>
    <t>Ações de desenvolvimento do estudante com foco no mercado de trabalho, por meio de mentorias, treinamentos, oficinas e reuniões com empresas disponíveis no mercado de trabalho.</t>
  </si>
  <si>
    <t>estudante beneficiado</t>
  </si>
  <si>
    <t>Alunos participantes nas ações de integração entre Escola e Mercado de Trabalho, por meio de lista de presença nas ações realizadas.</t>
  </si>
  <si>
    <t>Coordenadora da Educação do Futuro - Raquel Sousa</t>
  </si>
  <si>
    <t>Construção de Unidades Habitacionais, em áreas de reassentamento, em General Carneiro</t>
  </si>
  <si>
    <t>ODS 4 - Garantir o acesso à educação inclusiva, de qualidade e equitativa</t>
  </si>
  <si>
    <t>Número de alunos atendidos pela plataforma digital de acervo bibliográfico.</t>
  </si>
  <si>
    <t>Construção de Unidades Habitacionais, em áreas de reassentamento, em Guapirama</t>
  </si>
  <si>
    <t>Juranda</t>
  </si>
  <si>
    <t>Formação e capacitação dos professores da rede estadual de educação, considerando locação de local, mão de obra especializada e material didático para as formações.</t>
  </si>
  <si>
    <t>Profissionais capacitados serão quantificados pelo número de certificados emitidos.</t>
  </si>
  <si>
    <t>Construção de Unidades Habitacionais, em áreas de reassentamento, em Inácio Martins</t>
  </si>
  <si>
    <t>Sistema será considerado implementado, após desenvolvimento de todas as funcionalidades previstas na contratação e mediante acesso do primeiro usuário.</t>
  </si>
  <si>
    <t>Diretoria Geral/Coordenadora da Educação do Futuro - Raquel Sousa</t>
  </si>
  <si>
    <t>Construção de Unidades Habitacionais, em áreas de reassentamento, em Iretama</t>
  </si>
  <si>
    <t>Número de professores participantes do Programa Formadores em Ação</t>
  </si>
  <si>
    <t>Construção de Unidades Habitacionais, em áreas de reassentamento, em Itaúna do Sul</t>
  </si>
  <si>
    <t>Manutenção da Educação Infantil da Rede Estadual</t>
  </si>
  <si>
    <t>Manter a educação infantil viabilizando recursos para essa etapa em unidades de atendimento, crianças ciganas, do campo, indígenas e quilombolas, acampamentos, e em situação de itinerância. Apoiar os municípios na criação de cadastro de demandas da educação infantil. Ampliar a oferta do curso de Formação de Docentes da Educação Infantil e dos anos Iniciais do Ensino Fundamental, na Modalidade Normal, nível médio, para formação de professores desta etapa de ensino. Efetuar o pagamento de salários e auxílio transporte dos profissionais que atuam na Educação Infantil da Rede Pública Estadual de Ensino. Desenvolver ações de suporte às redes de educação infantil em cooperação com a União, Estado e municípios. Produzir material de apoio pedagógico para o atendimento ao público da Educação Infantil. Realizar ações para a implementação do Referencial Curricular do Paraná para a Educação Infantil, em colaboração com os municípios. Realizar ações, iniciativas e eventos educativos, esportivos, culturais, artísticos e socioambientais.</t>
  </si>
  <si>
    <t>Número de estudantes atendidos com acesso aos materiais.</t>
  </si>
  <si>
    <t>Diretoria de Educação/Núcleo de Cooperação Pedagogica com Municipios</t>
  </si>
  <si>
    <t>ELIANE ALVES BERNARDI BENATTO</t>
  </si>
  <si>
    <t>Construção de Unidades Habitacionais, em áreas de reassentamento, em Ivaí</t>
  </si>
  <si>
    <t>Marmeleiro</t>
  </si>
  <si>
    <t>Valorização da Educação Básica Administrativo</t>
  </si>
  <si>
    <t>Profissionais contratados para apoio na manutenção das escolas da Rede Estadual de educação</t>
  </si>
  <si>
    <t>Profissionais de apoio e manutenção terceirizados para atendimento da rede estadual de educação. Regionalização alterada pela Lei estadual nº 22.268, de 13 de dezembro de 2024.</t>
  </si>
  <si>
    <t>profissional contratado</t>
  </si>
  <si>
    <t>Número de profissionais de apoio prestando serviço para Rede Estadual de Educação.</t>
  </si>
  <si>
    <t>Núcleo Administrativo Setorial/Serviços Terceirizados</t>
  </si>
  <si>
    <t>YURI MECHELS</t>
  </si>
  <si>
    <t>Construção de Unidades Habitacionais, em áreas de reassentamento, em Ivaiporã</t>
  </si>
  <si>
    <t>Desenvolvimento da Educação Básica Ensino Fundamental</t>
  </si>
  <si>
    <t>Implementar, avaliar e atualizar o Referencial Curricular do Paraná para a Educação Infantil e Ensino Fundamental, das redes públicas municipais e estadual, com oferta de formação aos profissionais da educação dessas redes. Adquirir, elaborar, imprimir, disponibilizar e distribuir materiais de apoio pedagógico e documentos necessários para a prática e gestão pedagógica da rede pública estadual e entregar diagramado para os gestores das redes municipais. Promover igualdade de condições para acesso, permanência e qualidade na escolarização para todos os grupos populacionais, com ações pedagógicas efetivas. Implementar políticas públicas para a correção da distorção idade-ano no Ensino Fundamental. Estabelecer e gerenciar termos de cooperação técnica e financeira, com diferentes instituições, visando o desenvolvimento dessa etapa de ensino. Aprimorar o processo de ensino-aprendizagem de línguas estrangeiras modernas por meio de programas de incentivos e mobilidade internacional para professores da Rede Estadual. Garantir a oferta de educação de tempo integral para alunos da Rede Pública Estadual. Auxiliar os municípios na execução dos programas federais. Executar ações em parceria com os municípios para o processo de transição entre Educação Infantil e 1º ano do Ensino Fundamental, e entre o 5º e o 6º Ano do Ensino Fundamental. Realizar busca ativa, em ações intersetoriais, de adolescentes fora da escola. Implementar políticas públicas educacionais de promoção dos direitos humanos, da igualdade e da equidade, a diversidade cultural, religiosa, do campo, da territorialidade, relações étnico-raciais, de gênero e de orientação sexual, com realização de iniciativas, ações e eventos educativos, esportivos, culturais, artísticos e socioambientais. Executar ações por meio de convênios e parcerias com o Governo Federal.</t>
  </si>
  <si>
    <t>Os assentamentos agrícolas e de reforma agrária são responsáveis pela promoção de educação dentro dos grupos, para isso são criados termos de fomentos entre a secretaria de educação para execução destes serviços nos espaços de assentamento.</t>
  </si>
  <si>
    <t>assentamento beneficiado</t>
  </si>
  <si>
    <t>Número de assentamentos Agrícolas e de Reforma Agrária beneficiados por convênios de fomento a educação.</t>
  </si>
  <si>
    <t>Coordenação de Colégios Agrícolas/Casa Familiar Rural</t>
  </si>
  <si>
    <t>RENATO HEY GONDIN</t>
  </si>
  <si>
    <t>Construção de Unidades Habitacionais, em áreas de reassentamento, em Jaguapitã</t>
  </si>
  <si>
    <t>Mirador</t>
  </si>
  <si>
    <t>Número de estudantes da rede estadual de educação que participam da atividade.</t>
  </si>
  <si>
    <t>Diretoria de Educação/Departamento de Programas para Educação Básica</t>
  </si>
  <si>
    <t>CRISTIANE JAKYMIU</t>
  </si>
  <si>
    <t>Construção de Unidades Habitacionais, em áreas de reassentamento, em Jandaia do Sul</t>
  </si>
  <si>
    <t>Número de alunos utilizadores da plataforma.</t>
  </si>
  <si>
    <t>Construção de Unidades Habitacionais, em áreas de reassentamento, em Juranda</t>
  </si>
  <si>
    <t>Novo Itacolomi</t>
  </si>
  <si>
    <t>Número de alunos/professores participantes de feira educacional.</t>
  </si>
  <si>
    <t>Famílias beneficiadas com transferência de recursos para saneamento rural</t>
  </si>
  <si>
    <t>Saneamento rural</t>
  </si>
  <si>
    <t>material entregue</t>
  </si>
  <si>
    <t>Número de materiais didático/pedagógicos entregues nas escolas.</t>
  </si>
  <si>
    <t>Diretoria de Educação/ Departamento de Acompanhamento Pedagógico</t>
  </si>
  <si>
    <t>ELIANA PROVENCI ALBANO</t>
  </si>
  <si>
    <t>Famílias em vulnerabilidade social beneficiadas com capacitações e ações de apoio a atividades de empreendedorismo</t>
  </si>
  <si>
    <t>Implementação de qualificação das técnicas avaliativas e desenvolvimento do planejamento físico e metodológico das avaliações da educação paranaense, onde é desenvolvida uma avaliação do impacto e eficiência das avaliações de mensuração da educação paranaense para implementar melhorias na qualidade e eficiência das mesmas, além de averiguar se os processos desenvolvidos para aplicação das provas estão adequados aos objetivos esperados. Excluída/cancelada pela lei estadual nº 22.268, de 13 de dezembro de 2024.</t>
  </si>
  <si>
    <t>avaliação realizada</t>
  </si>
  <si>
    <t>Número de qualificações realizadas nas provas de avaliação da educação na rede estadual de educação.</t>
  </si>
  <si>
    <t>Diretoria de Educação/Departamento de Desenvolvimento Curricular</t>
  </si>
  <si>
    <t>Ane Caroline Chimanski</t>
  </si>
  <si>
    <t>Municípios beneficiados com capacitações destinadas aos integrantes dos comitês do Programa Nossa Gente Paraná</t>
  </si>
  <si>
    <t>Desenvolvimento da Educação Básica Ensino Médio</t>
  </si>
  <si>
    <t>Promover ações para elaboração do Referencial Curricular do Paraná para o Ensino Médio. Desenvolver ações pedagógicas para todos os grupos populacionais. Adquirir, elaborar, imprimir, disponibilizar e distribuir materiais de apoio pedagógico e documentos necessários para a prática e gestão pedagógica. Realizar ações, iniciativas e eventos educativos, esportivos, culturais, artísticos e socioambientais. Ofertar educação de tempo integral. Estabelecer e gerenciar termos de cooperação técnica e financeira, com diferentes instituições, visando o desenvolvimento da educação básica. Aprimorar o processo de ensino-aprendizagem de línguas estrangeiras modernas e de cidadania global através de programas de incentivos e programas de mobilidade internacional aos alunos e professores da Rede Estadual. Promover ações de incentivo a inserção no ensino superior. Realizar busca ativa, em ações intersetoriais, de adolescentes fora da escola. Criar um incentivo às práticas esportivas, formando atletas com o intuito de servir como uma forma de socialização, e de projeção de atletas para nosso Estado e País. Criar mecanismos de acompanhamento pelos pais ou responsáveis, para conscientizá-los da importância dos mesmos na formação dos seus filhos.</t>
  </si>
  <si>
    <t>prova aplicada</t>
  </si>
  <si>
    <t>Número de provas aplicadas para os alunos paranaenses.</t>
  </si>
  <si>
    <t>Construção de Unidades Habitacionais, em áreas de reassentamento, em Mamborê</t>
  </si>
  <si>
    <t>Renascença</t>
  </si>
  <si>
    <t>Construção do Colégio Estadual (ainda sem nome) bairro Neves, em Ponta Grossa</t>
  </si>
  <si>
    <t>É uma escola de Ensino Médio em Tempo Integral, com padrão arquitetônico adequado para este tipo de atendimento, dimensionada com 12 salas de aula e demais ambientes administrativos e pedagógicos necessários, na sede do município de Ponta Grossa, visando o atendimento de forma adequada, aos estudantes residentes na região do bairro Neves, área noroeste do município. Incluída pela Lei Estadual nº 22.268, de 13 de dezembro de 2024.</t>
  </si>
  <si>
    <t>Execução medida por metro quadrado. (3.907 m2) Detalhes adicionais: Colégio Estadual Ponta Grossa - convênio Novo PAC (proposta Transferegov 004226/2024) / valor Global R$ 13.106.769,71 / valor Repasse R$ 11.796.092,74 / valor contrapartida R$ 1.310.676,97 (protocolo nº 22.055.098-2)</t>
  </si>
  <si>
    <t>FUNDEPAR</t>
  </si>
  <si>
    <t>Aylin Karasawa Ribeiro / Kátia de Jesus</t>
  </si>
  <si>
    <t>Construção de Unidades Habitacionais, em áreas de reassentamento, em Marmeleiro</t>
  </si>
  <si>
    <t>Construção do Colégio Estadual Carimã, em Foz do Iguaçu</t>
  </si>
  <si>
    <t>É uma escola de Ensino Médio em Tempo Integral, com padrão arquitetônico adequado para este tipo de atendimento, deverá possuir 12 (doze) salas de aula, Biblioteca, Laboratório de Informática, Laboratório de Ciências, sanitários que atendam às necessidades de pessoas com deficiência ou mobilidade reduzida, além dos demais ambientes administrativos e pedagógicos, visando tanto o atendimento aos estudantes de forma adequada, em instituições de ensino mais próxima de suas residências, quanto a possibilidade da redução do quantitativo dos estudantes transportados na citada região do município de Foz do Iguaçu. Incluída pela Lei Estadual nº 22.268, de 13 de dezembro de 2024.</t>
  </si>
  <si>
    <t>Execução medida por metro quadrado (3.907 m2). Detalhes adicionais: CE Carimã - Foz do Iguaçu - convênio Novo PAC (proposta Transferegov 004218/2024) / valor Global R$ 13.106.769,71 / valor Repasse R$ 11.796.092,74 / valor contrapartida R$ 1.310.676,97 (protocolo nº 22.045.579-3)</t>
  </si>
  <si>
    <t>Construção de Unidades Habitacionais, em áreas de reassentamento, em Mirador</t>
  </si>
  <si>
    <t>Construção do Colégio Estadual Gregório Teixeira, em Telêmaco Borba</t>
  </si>
  <si>
    <t>É uma escola de Ensino Médio em Tempo Integral, com padrão arquitetônico adequado para este tipo de atendimento, dimensionada com 12 salas de aula e demais ambientes administrativos e pedagógicos (Projeto Próprio - SOP Ceará - Escola de Ensino Médio em Tempo Integral), visando o atendimento de forma adequada, aos estudantes residentes na citada região do município de Telêmaco Borba. Incluída pela Lei Estadual nº 22.268, de 13 de dezembro de 2024.</t>
  </si>
  <si>
    <t>Execução medida por metro quadrado (3.907 m2). Detalhes adicionais: Colégio Estadual Gregório Teixeira - Telêmaco Borba - convênio Novo PAC (proposta Transferegov 004222/2024) / valor Global R$ 13.106.769,71 / valor Repasse R$ 11.796.092,74 / valor contrapartida R$ 1.310.676,97 (protocolo nº 22.058.000-8)</t>
  </si>
  <si>
    <t>Construção de Unidades Habitacionais, em áreas de reassentamento, em Novo Itacolomi</t>
  </si>
  <si>
    <t>É uma escola de Ensino Médio em Tempo Integral, com padrão arquitetônico adequado para este tipo de atendimento, dimensionada com 12 salas de aula e demais ambientes administrativos e pedagógicos (Projeto Próprio -SOP Ceará - Escola de Ensino médio em Tempo Integral), visando o atendimento de forma adequada, aos estudantes residentes na citada região do município de Santo Antônio do Sudoeste, pessoas com deficiência ou mobilidade reduzida, além dos demais ambientes administrativos e pedagógicos, visando tanto o atendimento aos estudantes de forma adequada, em instituições de ensino mais próxima de suas residências, quanto a possibilidade da redução do quantitativo dos estudantes transportados na citada região do município de Foz do Iguaçu. Incluída pela Lei Estadual nº 22.268, de 13 de dezembro de 2024.</t>
  </si>
  <si>
    <t>Santo Antônio do Sudoeste</t>
  </si>
  <si>
    <t>Execução medida por metro quadrado (3.907 m2). Detalhes adicionais: Colégio Estadual Manoel Ribas - Santo Antônio do Sudoeste - convênio Novo PAC (proposta Transferegov 004223/2024) / valor Global R$ 13.106.769,71 / valor Repasse R$ 11.796.092,74 / valor contrapartida R$ 1.310.676,97 (protocolo nº 22.058.808-4)</t>
  </si>
  <si>
    <t>Construção de Unidades Habitacionais, em áreas de reassentamento, em Paulo Frontin</t>
  </si>
  <si>
    <t>Santa Cruz de Monte Castelo</t>
  </si>
  <si>
    <t>Construção do Colégio Estadual Tamarana, no município de Tamarana</t>
  </si>
  <si>
    <t>É uma escola de Ensino Médio em Tempo Integral, com padrão arquitetônico adequado para este tipo de atendimento, dimensionada com 05 (cinco) salas de aula, Biblioteca, Laboratório de Informática, Laboratório de Ciências, sanitários que atendam às necessidades da educação Infantil e de pessoas com deficiência ou mobilidade reduzida, além dos demais ambientes administrativos e pedagógicos, visando ao atendimento, de forma adequada, aos estudantes residentes na Aldeia Água Branca, localizada na Reserva Indígena Apucarana, Terra Indígena de Apucaraninha, no município de Tamarana. Incluída pela Lei Estadual nº 22.268, de 13 de dezembro de 2024.</t>
  </si>
  <si>
    <t>Tamarana</t>
  </si>
  <si>
    <t>Execução medida por metro quadrado (1.083 m2). Detalhes adicionais: Colégio Estadual Tamarana - convênio Novo PAC (proposta Transferegov 004216/2024) / valor Global R$ 9.342.489,82 / valor Repasse R$ 8.408.240,84 / valor contrapartida R$ 934.248,98 (protocolo nº 22.054.337-4)</t>
  </si>
  <si>
    <t>Construção de Unidades Habitacionais, em áreas de reassentamento, em Renascença</t>
  </si>
  <si>
    <t>Construção do Colégio Estadual Zuleide Sanwais Portes, em São Mateus do Sul</t>
  </si>
  <si>
    <t>É uma escola de Ensino Médio em Tempo Integral, com padrão arquitetônico adequado para este tipo de atendimento, dimensionada com 13 salas de aula e demais ambientes administrativos e pedagógicos (Projeto FNDE - Escola de 13 salas), visando o atendimento de forma adequada, aos estudantes residentes na citada região do município de São Mateus do Sul. Incluída pela Lei Estadual nº 22.268, de 13 de dezembro de 2024.</t>
  </si>
  <si>
    <t>Execução medida por metro quadrado (1840 m2). Detalhes adicionais: Colégio Estadual Zuleide Sanwais Portes - São Mateus do Sul - convênio Novo PAC (proposta Transferegov 004232/2024) / valor Global R$ 13.106.769,71 / valor Repasse R$ 11.796.092,74 / valor contrapartida R$ 1.310.676,97 (protocolo nº 22.058-128-4)</t>
  </si>
  <si>
    <t>Construção de Unidades Habitacionais, em áreas de reassentamento, em Roncador</t>
  </si>
  <si>
    <t>Santo Antônio do Caiuá</t>
  </si>
  <si>
    <t>Construção de Unidades Habitacionais, em áreas de reassentamento, em Santa Cruz do Monte Castelo</t>
  </si>
  <si>
    <t>Número de alunos da rede estadual de educação usuários da plataforma de Programação.</t>
  </si>
  <si>
    <t>São Jorge d'Oeste</t>
  </si>
  <si>
    <t>número de alunos matriculados em regime de escola integral</t>
  </si>
  <si>
    <t>MARYTTA RENNÓ VILELA PEREZ MASSELI</t>
  </si>
  <si>
    <t>Construção de Unidades Habitacionais, em áreas de reassentamento, em Santo Antônio do Caiuá</t>
  </si>
  <si>
    <t>São José da Boa Vista</t>
  </si>
  <si>
    <t>professor beneficiado</t>
  </si>
  <si>
    <t>Implementação de qualificação das técnicas avaliativas e desenvolvimento do planejamento físico e metodológico das avaliações da educação paranaense no Ensino Médio, onde é desenvolvida uma avaliação do impacto e eficiência das avaliações de mensuração da educação paranaense para implementar melhorias na qualidade e eficiência das mesmas, além de averiguar se os processos desenvolvidos para aplicação das provas estão adequados aos objetivos esperados. Excluída/cancelada pela Lei estadual nº 22.268, de 13 de dezembro de 2024.</t>
  </si>
  <si>
    <t>Número de qualificações realizadas nas provas de avaliação da educação no Ensino Médio da rede estadual de educação.</t>
  </si>
  <si>
    <t>Construção de Unidades Habitacionais, em áreas de reassentamento, em São Jorge do Oeste</t>
  </si>
  <si>
    <t>Desenvolvimento da Educação Básica Modalidade Educação Especial</t>
  </si>
  <si>
    <t>Promover igualdade de condições para o acesso, permanência e qualidade de escolarização das pessoas com deficiência, transtornos globais de desenvolvimento, altas habilidades/superdotação e transtornos funcionais específicos. Estabelecer e gerenciar termos de cooperação e/ou termo de compromisso com as Escolas da Educação Básica na modalidade Educação Especial conveniadas. Realizar formações para profissionais da educação que atendem na Educação Especial. Elaborar e implementar políticas públicas voltadas para identificação e intervenção pedagógica dos estudantes com deficiências, transtornos globais do desenvolvimento, altas habilidades/superdotação e transtornos específicos. Manter investimentos no atendimento hospitalar e domiciliar àqueles que necessitam desse tipo de atendimento por questões de saúde. Produzir material de apoio pedagógico para o atendimento ao público da Educação Especial. Elaborar avaliações adaptadas para a realidade dos estudantes da Educação Especial. Manter a contratação de intérpretes de Libras para estudantes da Rede Estadual de Educação. Avaliar os serviços de apoio disponibilizados para a escolarização dos estudantes público da Educação Especial. Avaliar os serviços desenvolvidos pelas instituições parceiras quanto à oferta de escolarização ao público da Educação Especial. Articular e desenvolver, em parceria com instituições de pesquisa, demografia e estatística, informações específicas do público alvo desta modalidade. Realizar ações, iniciativas e eventos educativos, esportivos, culturais, artísticos e socioambientais. Promover programa de incentivo à participação de alunos, desta modalidade, em cursos de qualificação profissional. Desenvolver ações para alfabetização das pessoas com deficiência, de acordo com suas especificidades, sem terminalidade temporal. Criar um incentivo maior às práticas esportivas, formando atletas com o intuito de servir como uma forma de socialização, inserção e da projeção de atletas para nosso Estado e país. Promover a educação inclusiva da população da modalidade educação especial, da educação básica. Criar mecanismos de acompanhamento pelos pais ou responsáveis, para conscientizá-los da importância dos mesmos na formação dos seus filhos.</t>
  </si>
  <si>
    <t>Diretoria de Educação/Departamento de Educação Inclusiva</t>
  </si>
  <si>
    <t>MAÍRA TAVARES DE OLIVEIRA</t>
  </si>
  <si>
    <t>Construção de Unidades Habitacionais, em áreas de reassentamento, em São José da Boa Vista</t>
  </si>
  <si>
    <t>Desenvolvimento da Educação Básica para Jovens e Adultos EJA</t>
  </si>
  <si>
    <t>Avaliação online de aprendizagem para a Educação de Jovens e Adultos (EJA) realizada</t>
  </si>
  <si>
    <t>Número de avaliações de aprendizagem realizadas.</t>
  </si>
  <si>
    <t>Coordenação Pedagógic da Educação de Jovens e Adultos</t>
  </si>
  <si>
    <t>ANDERSON MUNIZ CANIZELLA</t>
  </si>
  <si>
    <t>Construção de Unidades Habitacionais, em áreas de reassentamento, em São Pedro do Paraná</t>
  </si>
  <si>
    <t>Sertanópolis</t>
  </si>
  <si>
    <t>A Educação de Jovens e Adultos (EJA) é uma modalidade de ensino com o objetivo de oferecer a educação básica aos indivíduos que não concluíram sua escolarização. Assim, é necessário reconhecer as características e peculiaridades deste público que não desenvolveu as atividades de ensino em idade própria, para entender que o processo pedagógico apresenta grandes desafios, e, consequentemente, requer metodologias diferenciadas para o processo de aquisição de conhecimento. Para possibilitar o acesso, a permanência e a continuidade dos estudos desses indivíduos, que não iniciaram ou interromperam o seu processo educativo, a oferta de estudos na modalidade EJA, pode ser organizada sob as formas presencial ou a distância. A EJA no Paraná proporciona a oferta 100% presencial e pretende ampliar seu atendimento implementando uma proposta à distância, facilitando a flexibilização dos locais e horários de estudo.</t>
  </si>
  <si>
    <t>Número de usuários matriculados na Plataforma EJA.</t>
  </si>
  <si>
    <t>Construção de Unidades Habitacionais, em áreas de reassentamento, em Sertanópolis</t>
  </si>
  <si>
    <t>Modernizar a Infraestrutura e Fomentar a Utilização de Novos Recursos Tecnológicos Educacionais</t>
  </si>
  <si>
    <t>Promover a modernização do parque tecnológico e da infraestrutura de comunicação de dados da SEED, a disponibilização, integração e atualização de sistemas informatizados de gestão educacional para melhorar as práticas pedagógicas e administrativas. Investir na prospecção de novas ferramentas, metodologias e sistemas para contribuir com a aprendizagem, a gestão e práticas inovadoras com vistas ao trabalho colaborativo e a melhoria de processos. Promover a formação dos funcionários da pasta para incorporação das novas ferramentas tecnológicas e disseminação das melhoras práticas de trabalho. Ofertar formação continuada, aos profissionais da educação, com foco nas metodologias ativas, para uso das Tecnologias da Informação e Comunicação no processo de ensino aprendizagem, nas modalidades presencial, à distância e híbrida, visando o desenvolvimento da cultura digital. Fomentar nas escolas a programação e a robótica como estratégia de ensino para o desenvolvimento do raciocínio lógico e propor ressignificação dos espaços escolares. Criar equipes de pesquisa, produção, disseminação e compartilhamento de ferramentas e conteúdos multimídia. Desenvolver laboratório de inovação em educação para criação e experimentação de soluções educacionais, voltadas à aprendizagem dos estudantes e transformação da prática pedagógica. Garantir a divulgação, o monitoramento e avaliação das ações propostas. Executar ações por meio de convênio e parcerias com o Governo Federal.</t>
  </si>
  <si>
    <t>atendimento de chatbot realizado</t>
  </si>
  <si>
    <t>Número de interações com usuários por meio de WhatsApp com a Secretaria de Educação do Paraná.</t>
  </si>
  <si>
    <t>Diretoria de Tecnologia e Inovação</t>
  </si>
  <si>
    <t>CLAUDIO APARECIDO DE OLIVEIRA</t>
  </si>
  <si>
    <t>Cartilhas informativas para conscientização de jovens publicadas</t>
  </si>
  <si>
    <t>Desenvolvimento da Educação Profissional de Nível Médio</t>
  </si>
  <si>
    <t>Ofertar cursos de Educação Profissional de acordo com as demandas do mundo do trabalho, visando ampliar as oportunidades de trabalho e renda. Desenvolver políticas públicas para garantir a implementação, orientação, acompanhamento e regulação dos cursos de Educação Profissional. Ampliar a oferta de cursos da Educação Profissional baseado na vocação econômica da região. Ampliar a oferta de cursos técnicos agrícolas para municípios que tenham a vocação agropecuária. Adquirir, elaborar, imprimir materiais e documentos necessários para a prática e gestão pedagógica. Criar e gerenciar termos de cooperação técnicas e financeiras. Garantir que os estudantes dos cursos técnicos recebam seguro de vida na realização dos estágios obrigatórios. Realizar ações, iniciativas e eventos educativos, esportivos, culturais, artísticos e socioambientais. Adquirir e manter laboratórios específicos para a Educação Profissional. Desenvolver políticas públicas e linguísticas para processos de ensino de Língua Estrangeira Moderna. Adequar e gerenciar o sistema de oferta e proposta pedagógica da Educação Profissional. Executar ações por meio de convênios e parcerias com o Governo Federal.</t>
  </si>
  <si>
    <t>Aquisição de equipamentos e materiais para a estruturação de laboratórios de aulas práticas. Regionalização alterada pela Lei estadual nº 22.268, de 13 de dezembro de 2024.</t>
  </si>
  <si>
    <t>laboratório estruturado</t>
  </si>
  <si>
    <t>Número de laboratórios para cursos técnicos disponibilizados para rede estadual de educação.</t>
  </si>
  <si>
    <t>Centros de Educação de Jovens e Adultos</t>
  </si>
  <si>
    <t>ELIANE CRISTINA DEPETRIS</t>
  </si>
  <si>
    <t>Construção de Unidades Habitacionais, em áreas de reassentamento, em Tamarana</t>
  </si>
  <si>
    <t>Número de estudantes inseridos no programa</t>
  </si>
  <si>
    <t>Construção de Unidades Habitacionais, em áreas de reassentamento, em Tapejara</t>
  </si>
  <si>
    <t>Tapejara</t>
  </si>
  <si>
    <t>Estudantes de cursos técnicos participantes de estágios obrigatórios beneficiados com seguro de vida</t>
  </si>
  <si>
    <t>Número de seguros de vida implementados para os alunos de curso técnico no período de estágio obrigatório.</t>
  </si>
  <si>
    <t>Construção de Unidades Habitacionais, em áreas de reassentamento, em Ubiratã</t>
  </si>
  <si>
    <t>Estudantes matriculados em curso profissionalizante da rede estadual de educação</t>
  </si>
  <si>
    <t>Número de alunos matriculados em curso profissionalizante</t>
  </si>
  <si>
    <t>Famílias em situação de vulnerabilidade social beneficiadas com transferência de renda</t>
  </si>
  <si>
    <t>Comida Boa</t>
  </si>
  <si>
    <t>Ubiratã</t>
  </si>
  <si>
    <t>Número de materiais pedagógicos adquiridos para as salas de aula da rede estadual de educação.</t>
  </si>
  <si>
    <t>Municípios beneficiados com cofinanciamento para apoio na execução do programa de transferência estadual de renda</t>
  </si>
  <si>
    <t>Serviços de assistência social</t>
  </si>
  <si>
    <t>Fortalecimento da Gestão Escolar</t>
  </si>
  <si>
    <t>Consolidar o projeto político pedagógico e monitorar o plano de ação da escola. Fortalecer e orientar as instâncias colegiadas (APMF e Conselho Escolar), inclusive com a produção de material específico. Aprimorar o sistema estadual de rede de proteção. Promover a prática de liderança na gestão escolar. Realizar acompanhamento das atividades pedagógicas e do cumprimento da legislação vigente nas escolas, pelas equipes dos NRE e SEED. Premiar instituições de ensino que, em função dos critérios estabelecidos, apresentem ações com destaque nos aspectos: político, pedagógico, administrativo, financeiro, cultural, socioambiental, tecnológico. Estabelecer processo de seleção de gestores para as escolas públicas da rede estadual de Educação Básica. Estabelecer critérios para bonificação aos gestores selecionados por edital específico. Acompanhar e apoiar os chefes de Núcleos Regionais de Educação na efetivação do plano de gestão. Promover, contando com instituições parceiras, programas de enfrentamento à violência no interior e entorno das escolas, e ampliação da segurança para a comunidade escolar. Auxiliar os municípios na execução de programas federais.</t>
  </si>
  <si>
    <t>Contratação de profissionais da reserva (que não estão na ativa) da segurança pública para desenvolver ações de educação, seguridade e organização nas escolas. Regionalização alterada pela Lei estadual nº 22.268, de 13 de dezembro de 2024.</t>
  </si>
  <si>
    <t>Número de militares em apoio as escolas.</t>
  </si>
  <si>
    <t>SORAIA CRISTINA AZEVEDO</t>
  </si>
  <si>
    <t>Construção de Unidades Habitacionais, em áreas de reassentamento, em Umuarama</t>
  </si>
  <si>
    <t>Número de uniformes entregues a estudantes da rede estadual de educação</t>
  </si>
  <si>
    <t>O programa Escola Segura é uma iniciativa do Governo do Paraná, em conjunto com a Polícia Militar e as Secretarias de Estado da Educação e do Esporte e da Segurança Pública.</t>
  </si>
  <si>
    <t>instituição atendida</t>
  </si>
  <si>
    <t>Número de escolas atendidas pelo programa escola segura.</t>
  </si>
  <si>
    <t>Verê</t>
  </si>
  <si>
    <t>O Instituto Nacional de Estudos e Pesquisas Educacionais Anísio Teixeira (INEP), por meio da Diretoria de Estatísticas Educacionais (DEED), realiza o Censo Escolar, anualmente, em parceria com as secretarias de educação dos Estados e do Distrito Federal, que executam em ação conjunta com suas regionais e municípios polos. Considerando as necessidades operacionais do sistema de coleta em todo o País, desde 1997, o INEP repassa recursos, por meio de convênios, às secretarias estaduais de educação com o objetivo de apoiar a realização do censo nos Estados, em todos os seus levantamentos, a cada ano letivo.</t>
  </si>
  <si>
    <t>censo realizado</t>
  </si>
  <si>
    <t>Número de censos realizados para a rede estadual de educação.</t>
  </si>
  <si>
    <t>Diretoria de Planejamento e Gestão Escolar/Departamento de Governança de Dados Educacional</t>
  </si>
  <si>
    <t>FERNANDA EVANGELISTA</t>
  </si>
  <si>
    <t>Formação Continuada</t>
  </si>
  <si>
    <t>Melhorar o processo de ensino aprendizagem por meio da oferta de formação continuada aos profissionais da educação de todas as etapas da Educação Básica. Oferecer cursos de atualização sobre as legislações educacionais. Estabelecer regime de colaboração com os municípios para formação continuada em assuntos pedagógicos e administrativos, para os secretários municipais. Implantar programa de formação continuada presencial, à distância ou híbridos, em diferentes temas da educação e das áreas de conhecimento e disciplinas do currículo da educação básica, para professores, equipes pedagógicas, equipes gestoras. Desenvolver programa de tutoria para acompanhamento das atividades das escolas. Contratar empresa especializada na prestação de serviços de transporte, hospedagem, fornecimento de alimentação para eventos, na promoção de eventos e serviços de locação de espaços físicos, equipamentos de sonorização e iluminação. Fortalecer parcerias com as IES para o desenvolvimento de ações que visem a formação continuada. Ofertar Programa de Desenvolvimento Educacional. Garantir oferta de formação continuada de qualidade para formar profissionais qualificados. Ofertar Programa de Desenvolvimento Educacional.</t>
  </si>
  <si>
    <t>Número de profissionais capacitados em curso de formação continuada ofertado pela rede estadual de educação.</t>
  </si>
  <si>
    <t>Construção de Unidades Habitacionais, em áreas de reassentamento, em Verê</t>
  </si>
  <si>
    <t>Municípios beneficiados com cofinanciamento fundo a fundo para oferta de serviços tipificados da assistência social e aprimoramento da gestão municipal</t>
  </si>
  <si>
    <t>Construção de novas unidades habitacionais ou melhorias ou reformas, para pessoas idosas sem moradia, em Astorga</t>
  </si>
  <si>
    <t>Acesso à moradia no meio urbano</t>
  </si>
  <si>
    <t>profissional titulado</t>
  </si>
  <si>
    <t>Professor capacitado em curso de formação continuada pelo Programa de Desenvolvimento Educacional.</t>
  </si>
  <si>
    <t>Manutenção e Execução do Contrato de Gestão com PARANAEDUCAÇÃO</t>
  </si>
  <si>
    <t>Gerenciamento de serviços de apoio escolar. Executar ações previstas no Sistema Estadual de Educação, consubstanciados pelas ações constantes nos Planos de Ações Estratégicas Anuais do PARANAEDUCAÇÃO, mediante prestação de serviços de apoio técnico, administrativo-financeiro, aprovados pela SEED e pelo Conselho de Administração do PARANAEDUCAÇÃO, especificamente no que se refere à prestação de serviços de apoio técnico/contábil na gestão do transporte escolar. Prestar serviços gerais à SEED pela alocação de empregados da categoria de agentes de apoio, do quadro em extinção da Entidade, para a realização das atividades de limpeza, conservação, elaboração de merendas e outras funções similares na rede estadual de ensino.</t>
  </si>
  <si>
    <t>Instalação de placas solares na Rede Estadual de Educação</t>
  </si>
  <si>
    <t>Número de escolas atendidas.</t>
  </si>
  <si>
    <t>Paraná Educação</t>
  </si>
  <si>
    <t>Paulo Falcão</t>
  </si>
  <si>
    <t>O Parceiro da Escola é um projeto recente e inovador sob a responsabilidade do Paranaeducação (Preduc). O projeto tem como objetivo implementar melhorias nas escolas estaduais do Paraná por meio da contratação de empresas especializadas em gerenciamento de instituições de ensino. A empresa contratada é responsável pela gestão administrativa, incluindo os recursos materiais, como a infraestrutura da escola. Excluída/cancelada pela Lei estadual nº 22.268, de 13 de dezembro de 2024.</t>
  </si>
  <si>
    <t>Número de escolas da rede estadual de educação atendidas pelo parceiros na escola.</t>
  </si>
  <si>
    <t>Parana Educação</t>
  </si>
  <si>
    <t>Gestão Administrativa das Unidades Escolares</t>
  </si>
  <si>
    <t>Escola atendida por parceria para a prestação de serviço de gestão escolar administrativa e pedagógica</t>
  </si>
  <si>
    <t>escola atendida</t>
  </si>
  <si>
    <t>Será considerada escola atendida, a escola com contrato de gestão implementado, a partir do inicio da prestação de serviço, iniciado após a contratualização. Considerando o número total de Escolas atendidas pelo Programa Parceiros da Escola.</t>
  </si>
  <si>
    <t>Unidade Técnica de Convenios e Parcerias UTCP/ Parcerias Educacionais</t>
  </si>
  <si>
    <t>ANA BEATRIZ EWERTON BRASIL MACOLA / ADAUTO FÉLIX SANTANA</t>
  </si>
  <si>
    <t>Valorização da Educação Básica Magistério</t>
  </si>
  <si>
    <t>Atender a demanda escolar garantindo o funcionamento das unidades por meio do gerenciamento dos gastos com a estrutura de pessoal do magistério nos estabelecimentos de ensino que ofertam a educação básica. Realizar a manutenção da folha de pagamento e o aprovisionamento de recursos para contratação por meio de Processo Seletivo Simplificado (PSS) de professores. Realizar estudos e propor abertura de concurso público para composição do Quadro Próprio do Magistério (QPM). Revisar e redefinir as políticas de contratação, de retenção e de desenvolvimento profissional dos professores, com capacitação continuada. Promover ações com vistas à saúde ocupacional de professores e funcionários da educação, buscando a prevenção de doenças e demais problemas que possam se originar no ambiente de trabalho.</t>
  </si>
  <si>
    <t>Contratação de professores por processo seletivo simplificado para atendimento das unidades escolares</t>
  </si>
  <si>
    <t>Número de vagas preenchidas por processo seletivo Simplificado.</t>
  </si>
  <si>
    <t>Núcleo de Recursos Humanos Setorial/ Coordenação de Seleção e Concurso</t>
  </si>
  <si>
    <t>EGUIMARA SELMA BRANCO</t>
  </si>
  <si>
    <t>Colégio Estadual do Paraná</t>
  </si>
  <si>
    <t>Manutenção e Gerenciamento do CEPR</t>
  </si>
  <si>
    <t>Manter a oferta de vagas para o ensino fundamental, médio e profissional, bem como para curso preparatório para Vestibular - CURCEP, para o Exame Nacional do Ensino Médio, atividades complementares e promoção de oficinas de extensão voltadas ao ensino e pesquisa na área de Astronomia e Ciências. Manter a estrutura de pessoal do magistério e de apoio técnico-operacional do Colégio Estadual do Paraná - CEPR. Promover a formação continuada dos profissionais da educação que atuam no CEPR e atividades complementares e oficinas de extensão. Adquirir equipamentos, materiais permanentes, pedagógicos e material de consumo. Manter, recuperar e melhorar as edificações. Realizar o pagamento de contratos administrativos e das despesas com água e esgoto, telefonia, energia elétrica e serviços link de dados, de transmissão e armazenamento de dados.</t>
  </si>
  <si>
    <t>estudante formado</t>
  </si>
  <si>
    <t>Aluno formado na educação profissional subsequente no Colégio Estadual do Paraná verificado ao final do ano letivo.</t>
  </si>
  <si>
    <t>Secretário do Colégio Estadual do Paraná</t>
  </si>
  <si>
    <t>Paulo César Batista</t>
  </si>
  <si>
    <t>Estudantes Formados no ensino médio da educação profissional integrada no Colégio Estadual do Paraná, nos cursos de desenvolvimento de Sistemas; Curso Técnico em Edificações; Curso Técnico em Prótese Dentária e Curso Técnico em Teatro.</t>
  </si>
  <si>
    <t>Aluno formado no ensino médio profissional integrado verificado ao final do ano letivo.</t>
  </si>
  <si>
    <t>Farol</t>
  </si>
  <si>
    <t>Estudantes e Comunidade Matriculados/ Inscritos em Atividades extracurriculares: Centro de Línguas - Celem: Línguas Alemã, Espanhola, Francesa e Japonesa Escolinha de Artes: Artes Plásticas, Dança, Música e Teatro, cursos modulados de arte, ofertados em contra turno: desenho, fotografia, modelagem, pintura, violão, piano, Banda Sinfônica Bento Mossurunga, Coral, Grupo de Teatro Amador e Grupo de Dança Contemporânea - DANCEP; Treinamento Desportivo Especializado, modalidades: Atletismo, Badminton, Basquetebol, Canoagem, Ciclismo, Funcional, Futebol, Futsal, Ginástica Rítmica, Handebol, Natação, Pilates, Tênis De Mesa, Voleibol e Xadrez, CURCEP; Oficina de Robótica Educacional e Projeto Ciências Espaciais Longe Lateqve - CEELL voltados ao estudo da Astronomia, Astrofísica e Ciências Espaciais (Projeto GLEE e IASC (NASA); Projeto Kurumim e Mini Foguetes)</t>
  </si>
  <si>
    <t>Alunos matriculados em atividades extracurriculares no Colégio Estadual do Paraná durante o ano letivo.</t>
  </si>
  <si>
    <t>Estudantes Matriculados no Ensino Fundamental séries finais (do 6º ao 9º ano)</t>
  </si>
  <si>
    <t>Aluno matriculado no Ensino Fundamental séries finais (do 6º ao 9º ano), verificado ao final do ano letivo.</t>
  </si>
  <si>
    <t>Estudantes Matriculados no Ensino Médio (1º ao 3º ano) Regular no Colégio Estadual do Paraná.</t>
  </si>
  <si>
    <t>Aluno matriculado no Ensino Médio Regular verificado ao final do ano letivo.</t>
  </si>
  <si>
    <t>Instituto Paranaense de Desenvolvimento Educacional</t>
  </si>
  <si>
    <t>Transporte Escolar</t>
  </si>
  <si>
    <t>Oferecer Transporte Escolar seguro e de qualidade para os estudantes da rede pública estadual de educação.</t>
  </si>
  <si>
    <t>Número de alunos transportados de acordo com o sistema meio do PETE.</t>
  </si>
  <si>
    <t>CLAUDIA ACKEL</t>
  </si>
  <si>
    <t>Gerenciamento do Contrato de Gestão com o PARANAEDUCAÇÃO</t>
  </si>
  <si>
    <t>Executar ações previstas no Sistema Estadual de Educação, consubstanciados pelas ações constantes nos Planos de Ações Estratégicas Anuais do Paranaeducação, mediante prestação de serviços de apoio técnico especializado, aprovados pela SEED/Fundepar e pelo Conselho de Administração do Paranaeducação.</t>
  </si>
  <si>
    <t>Gestão de Suprimento, Logística e Infraestrutura Escolar</t>
  </si>
  <si>
    <t>Garantir a qualidade, armazenamento e distribuição de gêneros alimentícios, materiais e equipamentos a rede pública estadual de educação. Promover a infraestrutura física adequada, por meio de serviços de engenharia/melhorias da rede estadual de ensino. Adquirir gêneros alimentícios para atendimento do Programa Estadual de Alimentação Escolar - PEAE. Viabilizar o repasse de recursos, por meio do Programa Fundo Rotativo, em atendimento à rede pública estadual de educação. Adquirir equipamentos e materiais permanente para atender as escolas da rede pública estadual de educação. Alterada pela Lei Estadual nº 22.268, de 13 de dezembro de 2024.</t>
  </si>
  <si>
    <t>Departamento de Educação Profissional e Educação de Jovens e Adultos</t>
  </si>
  <si>
    <t>GISELLE</t>
  </si>
  <si>
    <t>Equipamentos e materiais permanentes para atendimento das demandas da rede pública estadual de educação</t>
  </si>
  <si>
    <t>Número de equipamentos e materiais permanentes adquiridos para atender as escolas da rede estadual de educação.</t>
  </si>
  <si>
    <t>Estabelecimentos da rede pública estadual de educação atendidos com o repasse de recursos, por meio do Programa Fundo Rotativo</t>
  </si>
  <si>
    <t>Viabilizar, com maior agilidade, o repasse de recursos financeiros aos estabelecimentos de ensino, unidades descentralizadas (UD) e Núcleos Regionais de Educação (NRE), da Rede Pública do Estado do Paraná, destinados à manutenção e outras despesas relacionadas as atividades educacionais.</t>
  </si>
  <si>
    <t>Terão como base de cálculo o número de alunos matriculados regularmente nas etapas de Ensino, conforme relatórios de cálculos gerados através dos sistemas: MAPC/SAE, bem como pela sua modalidade de ensino.</t>
  </si>
  <si>
    <t>Departamento de Planejamento e Finanças</t>
  </si>
  <si>
    <t>Amanda Sampaio</t>
  </si>
  <si>
    <t>Itaperuçu</t>
  </si>
  <si>
    <t>refeição servida</t>
  </si>
  <si>
    <t>ODS 2 - Melhorar a nutrição</t>
  </si>
  <si>
    <t>Número de refeições servidas por ano letivo na rede estadual de educação</t>
  </si>
  <si>
    <t>Mandirituba</t>
  </si>
  <si>
    <t>Secretaria de Estado do Esporte</t>
  </si>
  <si>
    <t>Esporte Paranaense: transformando pessoas, formando vencedores</t>
  </si>
  <si>
    <t>Gabinete do Secretário SEES</t>
  </si>
  <si>
    <t>Promover, fomentar e qualificar as atividades desportivas no Estado.</t>
  </si>
  <si>
    <t>O Esporte que Queremos e Escola do Esporte consistem em programas de capacitação de gestores públicos municipais do esporte, técnicos esportivos e profissionais de educação física e esporte do Estado do Paraná.</t>
  </si>
  <si>
    <t>Quantitativo de participantes - Somatória de pessoas inscritas nos cursos de pós graduação, cursos de capacitação e formação continuada desenvolvidos na grande maioria das oportunidades com Instituições de Ensino Superior e também nos Encontros de Gestores Públicos do Esporte que Queremos tem a participação de todos os municípios do Estado (Dirigentes, Profissionais do Esporte e Gestores Públicos municipais).</t>
  </si>
  <si>
    <t>Registros administrativos da Escola do Esporte</t>
  </si>
  <si>
    <t>JOSELENE ANJOS E ANTONIO C. DOURADO - Chefe de Núcleo de Planejamento Setorial e Coordenador da Escola do Esporte</t>
  </si>
  <si>
    <t>Rio Branco do Sul</t>
  </si>
  <si>
    <t>São considerados projetos esportivos aqueles apoiados por recursos do Estado: 1)PROESPORTE - Lei de Incentivo ao Esporte (Leis n.º 17.742/2013 e n.º 21.405/2023); 2) Esporte na Cidade (Decreto n.º 8475/2021); 3) Plano Paraná Mais Cidade (Decreto n.º 2641/2023); 4) Nota Paraná (Decreto n.º 8249/2017). O PROESPORTE instrumentaliza a Política Estadual de Incentivo Fiscal ao Esporte. O Programa Esporte na Cidade é processado mediante edital de chamamento público, sendo facultado o atendimento de municípios e entidades sem finalidades lucrativos. O Plano Paraná Mais Cidades se caracteriza pela formalização de parcerias com os municípios paranaenses, sendo aqui relevantes aquelas formalizadas para fomento ao Esporte. O Nota Paraná instrumentaliza o Programa de Estímulo à Cidadania Fiscal do Estado do Paraná, sendo o Esporte uma das áreas prioritárias. Diminuição de meta alterada pela Lei Estadual nº 22.268, de 13 de dezembro de 2024.</t>
  </si>
  <si>
    <t>projeto apoiado</t>
  </si>
  <si>
    <t>O PROESPORTE se processa por meio de edital de chamamento público e o número de projetos atendidos varia de acordo com os valores disponibilizados para cada exercício pela SEFA e de acordo com o número e valores dos projetos apresentados. O número de atendimentos do Programa Esporte na Cidade varia de acordo com o orçamento disponível em cada exercício e o número de projetos apresentados. O quantitativo anual apurado atendido pelo Plano Paraná Mais Cidades oscila de acordo com o orçamento disponível em cada exercício e o número de projetos apresentados. O número de projetos atendidos pelo Nota Paraná é variável, de acordo com o interesse das entidades que preencham os requisitos de habilitação.</t>
  </si>
  <si>
    <t>Registros administrativos da SEES</t>
  </si>
  <si>
    <t>OTAVIO TAGUSHI - Coordenador de Incentivo</t>
  </si>
  <si>
    <t>PARANÁ ESPORTE</t>
  </si>
  <si>
    <t>Implementação e desenvolvimento do esporte em todas as suas dimensões</t>
  </si>
  <si>
    <t>Implementar ações de desenvolvimento do esporte, de incentivo, fomento e inovação, seja na perspectiva da formação, excelência esportiva, ou estímulo à prática continuada do esporte por toda a vida dos cidadãos paranaenses, sensibilizando as pessoas para a importância da prática do esporte, assegurando-lhes as oportunidades e condições de acesso. Incentivar e oportunizar o desenvolvimento de talentos esportivos. Formalizar parcerias com entes públicos e privados. Promover ações voltadas ao desenvolvimento esportivo regional. Estimular a elaboração de estudos e pesquisas em ciências do esporte. Desenvolver ações para a criação, otimização, modernização de equipamentos e instalações esportivas. Implementar sistema integrado de desenvolvimento e inteligência esportiva.</t>
  </si>
  <si>
    <t>São os jogos de paradesporto: PARAJAPS - competição esportiva para paranaenses com deficiência (Deficiência Visual, Deficiência Intelectual, Deficiência Física, Deficiência Auditiva, Síndrome de Down e Transtorno do Espectro Autista) acima de 15 anos, por meio de seleções municipais, em diversas modalidades paradesportivas.</t>
  </si>
  <si>
    <t>atleta participante</t>
  </si>
  <si>
    <t>Quantitativo de Participantes - Somatória de pessoas inscritas (Dirigentes, Comissões Técnicas, Equipe de Apoio, Atletas Árbitros e Comissão Organizadora Municipal) no Jogos Oficiais do Paraná, indicado na descrição da entrega.</t>
  </si>
  <si>
    <t>Registros administrativos da Diretoria de Esportes</t>
  </si>
  <si>
    <t>Diretor de Esportes - Cristiano B. H. Del Rei</t>
  </si>
  <si>
    <t>Famílias beneficiadas com ações correlatas ao encerramento do financiamento do BID para o Programa Nossa Gente</t>
  </si>
  <si>
    <t>Os Jogos de Aventura e Natureza - JANS unem a prática esportiva e a natureza em eventos esportivos itinerantes para promoção do Desenvolvimento Econômico e Turismo</t>
  </si>
  <si>
    <t>Quantitativo de Atletas Participantes - Somatório de atletas participantes por evento dos Jogos Regionais, comprovados através de ficha de inscrições.</t>
  </si>
  <si>
    <t>Registros administrativos da Diretoria de Inovação e Desenvolvimento</t>
  </si>
  <si>
    <t>Diretor de Inovação e Desenvolvimento do Esporte - TIAGO CAMPOS</t>
  </si>
  <si>
    <t>Equipamentos adquiridos para os Centros da Juventude dentro do Programa Paraná Seguro</t>
  </si>
  <si>
    <t>Quantitativo de Atletas Participantes - Somatória de atletas inscritos para as diferentes provas de e-sports oferecidas a cada ano, nos Jogos Escolares do Paraná e nos Jogos Universitários do Paraná.</t>
  </si>
  <si>
    <t>Diretor da Diretoria de Esportes - Cristiano B. H. Del Rei</t>
  </si>
  <si>
    <t>Capacitação de agentes públicos executores de medidas socioeducativas e dos Centros da Juventude</t>
  </si>
  <si>
    <t>Quantitativo de Participantes- Somatória de pessoas inscritas (Dirigentes, Comissões Técnicas, Equipe de Apoio, Atletas Árbitros e Comissão Organizadora Municipal) em cada Fase dos Jogos Oficiais do Paraná, indicados na descrição da entrega.</t>
  </si>
  <si>
    <t>Adolescentes atendidos em ações pós-cumprimento de medidas socioeducativas de restrição e privação de liberdade</t>
  </si>
  <si>
    <t>O Programa da Geração Olímpica e Paralímpica concede bolsas para técnicos e atletas de modalidades olímpicas e paralímpicas para cada ciclo olímpico. Atualmente, o foco é para o Ciclo Paris 2024, posteriormente a realização dos Jogos Olímpicos e Paralímpicos de 2024, o programa passa a atuar visando o ciclo Los Angeles 2028. Diminuição de meta alterada pela Lei Estadual nº 22.065, de 18 de julho de 2024.</t>
  </si>
  <si>
    <t>bolsa concedida</t>
  </si>
  <si>
    <t>Quantidade de Bolsas Concedidas - Número total de bolsistas contemplados nas categorias concedidas para cada ano.</t>
  </si>
  <si>
    <t>Ações de aprendizagem e de qualificação profissional para adolescentes em cumprimento de medidas socioeducativas de privação e restrição de liberdade realizadas</t>
  </si>
  <si>
    <t>JIIDO - Jogos da Integração do Idoso - Esportes adaptados para a Terceira Idade, acima de 60 anos.</t>
  </si>
  <si>
    <t>idoso participante</t>
  </si>
  <si>
    <t>Quantitativo de Atletas Participantes - Somatório de idosos participantes, comprovados através de ficha de inscrições realizadas pelos Municípios participantes.</t>
  </si>
  <si>
    <t>Jovem beneficiado com Bolsa Agente de Cidadania dentro do Programa Paraná Seguro</t>
  </si>
  <si>
    <t>Os jogos regionais considerados são: JIMSOPS - Jogos Infantis do Sudoeste do Paraná; JAMSOPS - Jogos Abertos do Sudoeste do Paraná; FECRA - Festival da Reforma Agrária; JAVIS - Jogos Abertos do Vale do Ivaí; JARCANS - Jogos Abertos do Cantuquiriguaçu; Jogos da Primavera - Jogos da Primavera de Ponta Grossa. O Estado apoia as competições regionalizadas do Paraná em suas diversas modalidades.</t>
  </si>
  <si>
    <t>Quantitativo de Participantes Durante o período de realização do Evento - Soma de participantes durante todos os dias dos eventos, controlados por fichas preenchidas pelo Staff de cada posto de atendimento.</t>
  </si>
  <si>
    <t>Fundo Estadual do Esporte do Estado do Paraná</t>
  </si>
  <si>
    <t>Gestão do Fundo Estadual do Esporte - FEE/PR</t>
  </si>
  <si>
    <t>Atender os municípios com o confinanciamento dos serviços, programas e projetos, aprimoramento da infraestrutura por meio do Fundo Estadual do Esporte - FEE/PR. Destinar recursos para a gestão da política estadual de esportes, vinculados à Secretaria de Estado do Esporte - SEES. Alterada pela Lei Estadual nº 22.268, de 13 de dezembro de 2024.</t>
  </si>
  <si>
    <t>Cofinanciamento estadual aos municípios, para serviços, programas e projetos esportivos por meio do Fundo Estadual do Esporte (FEE/PR). Diminuição de meta alterada pela Lei Estadual nº 22.065, de 18 de julho de 2024.</t>
  </si>
  <si>
    <t>Será computado o número de municípios atendidos que receberem recursos do FEE/PR, sendo considerado o empenho ao município.</t>
  </si>
  <si>
    <t>Diretor Geral - Ilson Rhoden</t>
  </si>
  <si>
    <t>Secretaria de Estado da Ciência, Tecnologia e Ensino Superior</t>
  </si>
  <si>
    <t>Universidade e Sociedade</t>
  </si>
  <si>
    <t>Gestão das Atividades Universitárias</t>
  </si>
  <si>
    <t>Aprimorar os processos de gestão, monitoramento, avaliação, transparência e regulação dos diferentes níveis de formação no ensino superior, e a partir destes ampliar o acesso à educação superior de qualidade, na graduação e na pós- graduação, contemplando o fortalecimento da ciência, da tecnologia e da inovação e o apoio às atividades de ensino, pesquisa e extensão. Promover a formação, a capacitação e a fixação de recursos humanos qualificados voltados à ciência, tecnologia e inovação, particularmente no interior do Estado. Implantar uma estrutura, em conjunto com as IEES, visando a ampliação de oferta de educação híbrida e a expansão de cursos na modalidade EAD, em consonância com áreas estratégicas e demandas regionais</t>
  </si>
  <si>
    <t>Consiste na promoção de vestibular indígena nas Instituições de Ensino Superior Estadual.</t>
  </si>
  <si>
    <t>Concursos Vestibular de povos Indígenas realizados no ano</t>
  </si>
  <si>
    <t>Pró-Reitoria de Planejamento da Universidade</t>
  </si>
  <si>
    <t>Pró-reitor de Planejamento da Universidade</t>
  </si>
  <si>
    <t>A atividade de extensão universitária é definida como processo educativo, cultural e tecnológico para articular o ensino e a pesquisa de forma indissociável e viabilizar a relação transformadora entre Universidade e a Sociedade. Tratam-se de projetos apoiados especialmente no âmbito do Programa Universidade sem Fronteiras (USF). Projetos de ação extensionista visam o desenvolvimento da pesquisa, da capacitação e da produção tecnológica voltadas para a melhoria da qualidade de vida da população paranaense, através do fortalecimento e da constante modernização do sistema produtivo estadual.</t>
  </si>
  <si>
    <t>projeto aprovado</t>
  </si>
  <si>
    <t>Projetos aprovados do âmbito do Programa USF</t>
  </si>
  <si>
    <t>UEF/SETI</t>
  </si>
  <si>
    <t>Coordenador da UEF</t>
  </si>
  <si>
    <t>Atores do Sistema Único de Assistência Social capacitados para aprimoramento da política socioassistencial</t>
  </si>
  <si>
    <t>Paraná Mais Ciência</t>
  </si>
  <si>
    <t>Gestão do sistema estadual de parques tecnológicos SEPARTEC</t>
  </si>
  <si>
    <t>Articular os Parques Tecnológicos do Paraná, no contexto do ecossistema de inovação do Estado e criar um ambiente favorável para o desenvolvimento da inovação.</t>
  </si>
  <si>
    <t>Fomento ao desenvolvimento dos parques tecnológicos e ambientes promotores de inovação do Estado, como indutores do desenvolvimento regional sustentável. Serão executadas ações de apoio estratégico como: capacitações, relacionamento, eventos, etc., para os parques e ambientes promotores de inovação devidamente credenciados no Sistema Paranaense de Parques Tecnológicos - SEPARTEC. Aumento de meta alterado pela Lei estadual nº 22.268, de 13 de dezembro de 2024.</t>
  </si>
  <si>
    <t>Quantidade de ações apoiadas pelo Sistema Estadual de Parques Tecnológicos e Ambientes Promotores de Inovação.</t>
  </si>
  <si>
    <t>Sistema Estadual de Parques Tecnológicos, SEPARTEC</t>
  </si>
  <si>
    <t>Secretário Executivo do SEPARTEC</t>
  </si>
  <si>
    <t>Implantação da Gestão de Informação e Vigilância Socioassistencial e Monitoramento da Política Estadual de Assistência Social</t>
  </si>
  <si>
    <t>Gestão das Atividades Universitárias da Universidade Aberta do Paraná</t>
  </si>
  <si>
    <t>Tem a finalidade de fornecer educação superior de graduação e pós-graduação, promover a pesquisa e inovação, transferir conhecimento para a sociedade e contribuir para o desenvolvimento pessoal dos estudantes e da comunidade. Propiciar o avanço da sociedade, impulsionando o progresso científico, tecnológico, cultural e social.</t>
  </si>
  <si>
    <t>A Universidade Aberta do Paraná funciona como articuladora e promotora de curso à distância (EaD) em parcerias com Universidade. Os cursos podem ser de diversas formas: cursos de extensão, atualização, graduação ou especialização.</t>
  </si>
  <si>
    <t>Quantidade de cursos ofertado durante o ano, com registro na Universidade Aberta do Paraná</t>
  </si>
  <si>
    <t>Relatório de getsão da Universidade Aberta do Paraná</t>
  </si>
  <si>
    <t>Diretor da Universidade Aberta do Paraná</t>
  </si>
  <si>
    <t>Educação Fiscal SETI</t>
  </si>
  <si>
    <t>Disseminar informações à população sobre tributação, responsabilidades do Estado e exercício da cidadania, contribuindo para a transparência na gestão pública e na prática da responsabilidade fiscal. Despertar na sociedade uma reflexão e uma ação participativa acerca da educação fiscal, mediante eventos de curta duração, tais como: conferências, seminários, simpósios, palestras e cursos, enfatizando como são arrecadados os recursos, como se investe o dinheiro público e quais os mecanismos.</t>
  </si>
  <si>
    <t>Disseminação de informação sobre a importância da educação fiscal, feita por meio de palestras e/ou minicursos aos cidadãos em geral e especialmente a acadêmicos, professores, agentes universitários das IEES.</t>
  </si>
  <si>
    <t>Considera-se participantes todos os que frequentarem palestras e/ou minicurso certificado pela Secretaria de Estado da Ciência, Tecnologia e Ensino Superior</t>
  </si>
  <si>
    <t>Registros da Diretoria Geral da SETI</t>
  </si>
  <si>
    <t>Diretor Geral/SETI</t>
  </si>
  <si>
    <t>Universidade Estadual de Londrina</t>
  </si>
  <si>
    <t>Gestão do Hospital Universitário Regional do Norte do Paraná UEL</t>
  </si>
  <si>
    <t>A finalidade de um hospital universitário é fornecer assistência médica de alta qualidade, além de promover a educação, a pesquisa e a inovação na área da saúde. Os hospitais são afiliados a universidades e desempenham um papel fundamental no treinamento de profissionais de saúde, como médicos, enfermeiros, fisioterapeutas e outros profissionais da área. Tem como principais funções de assistência médica de alta qualidade. Os profissionais de saúde e os pesquisadores conduzem estudos clínicos, pesquisas acadêmicas e investigações científicas para avançar no conhecimento médico e melhorar os tratamentos e a qualidade de vida dos pacientes; constituem-se como pioneiros na introdução de novas tecnologias, procedimentos e abordagens no campo da saúde. Além dessas funções principais, os hospitais universitários também desempenham um papel significativo na prestação de serviços de saúde à comunidade local, especialmente para populações carentes e vulneráveis. Eles podem oferecer atendimento de emergência, consultas ambulatoriais, programas de prevenção e promoção da saúde, entre outros serviços essenciais.</t>
  </si>
  <si>
    <t>Quantidade absoluta de atendimentos ambulatoriais, urgência e emergência e internamentos.</t>
  </si>
  <si>
    <t>Gestão das Atividades Universitárias UEL</t>
  </si>
  <si>
    <t>Desenvolver e aprimorar as atividades de ensino, pesquisa e extensão na Universidade Estadual de Londrina (UEL). Impulsionar o desenvolvimento do Estado do Paraná, mediante a produção de conhecimento científico e inovação tecnológica alinhada com os esforços dos demais setores do governo para apoio financeiro e institucional. Melhorar a qualidade do ensino superior estadual, consolidando a excelência no ensino de graduação, pós-graduação, pesquisa e extensão e cooperação técnico-científica, investindo na infraestrutura, na qualificação do corpo docente e de agentes universitários.</t>
  </si>
  <si>
    <t>As ações de extensão incluem programas, projetos, cursos, eventos, prestação de serviços, entre outras atividades que são desenvolvidas pela universidade com o objetivo de levar conhecimento, serviços e atividades para a sociedade em geral. Tem como foco a promoção do desenvolvimento social, cultural, educacional, científico, tecnológico e de inovação visando beneficiar a sociedade ou grupos específicos. A extensão universitária é um processo educativo, cultural e tecnológico para articular o ensino e a pesquisa de forma indissociável e viabilizar a relação transformadora entre Universidade e a Sociedade.</t>
  </si>
  <si>
    <t>Quantidade absoluta de ações extensionistas desenvolvida durante o ano civil pela Universidade.</t>
  </si>
  <si>
    <t>Construção da nova Biblioteca da Universidade Estadual de Londrina (UEL)</t>
  </si>
  <si>
    <t>A Biblioteca Central da Universidade Estadual de Londrina enfrenta desafios de atender a demanda crescente por materiais bibliográficos, especialmente para pesquisadores e alunos de iniciação científica e pós-graduação. A falta de espaço e recursos tecnológicos é um problema, agravado pela divisão do acervo após a construção da Biblioteca Setorial do Centro de Letras e Ciências Humanas em 2004. Para solucionar esses problemas, a universidade recebeu financiamento do FNDE, somado a uma contrapartida financeira própria, para construir uma nova Biblioteca Central no campus, destinada a reunir o acervo, melhorar a preservação, facilitar buscas e garantir acessibilidade para pessoas com necessidades especiais. O investimento visa aprimorar o ambiente de aprendizado e pesquisa.</t>
  </si>
  <si>
    <t>Construção da Passarela do Centro de Ciências Biológicas da UEL, em Londrina</t>
  </si>
  <si>
    <t>A construção da Passarela coberta e iluminada para ligar os blocos dos auditórios do Centro de Ciências Biológicas (CCB) e a central de salas, visa melhorar as condições de acesso e passagem a cadeirantes e de pessoas com mobilidade reduzida, o que representa a continuidade das ações de inclusão.</t>
  </si>
  <si>
    <t>metro quadrado construído</t>
  </si>
  <si>
    <t>Construção do almoxarifado e farmácia do Hospital Veterinário da UEL, em Londrina</t>
  </si>
  <si>
    <t>A construção do almoxarifado e a farmácia do hospital veterinário na UEL, visa ampliar e melhorar os atendimentos e o fornecimento de medicamentos para animais de companhia e de grande porte.</t>
  </si>
  <si>
    <t>Construção do entorno da pista de atletismo do Centro de Educação Física e Esporte (CEFE) da UEL, em Londrina</t>
  </si>
  <si>
    <t>Promover ações voltadas à melhoria da infraestrutura da Pista de Atletismo, essencial ao desenvolvimento das atividades de pesquisa e extensão, visando oferecer ambiente adequado para as sessões de treinamento e competições e, ainda, ofertar formação e capacitação profissional qualificada aos estudantes de Educação Física e Esporte.</t>
  </si>
  <si>
    <t>Construção do Laboratório de Avaliação de Biodiversidade - LABIO/UEL, em Londrina</t>
  </si>
  <si>
    <t>Laboratório aprovado pela FINEP, para pesquisas na área de Biodiversidade.</t>
  </si>
  <si>
    <t>ODS 15 - Travar a perda da biodiversidade</t>
  </si>
  <si>
    <t>Projetos culturais apoiados por meio da execução de Leis de Fomento Federais</t>
  </si>
  <si>
    <t>Construção do Laboratório do Curso de Nutrição do Centro de Ciências da Saúde da UEL, em Londrina</t>
  </si>
  <si>
    <t>Construção do Laboratório do curso de nutrição no Centro de Ciências da Saúde (CCS), tem como objetivo a excelência na formação dos alunos, contribuindo para o desenvolvimento científico e tecnológico de nossa região através do ensino, pesquisa, extensão e pós-graduação.</t>
  </si>
  <si>
    <t>Construção do Laboratório Integrado de Pesquisa em Biomedicina (LAPEB) da UEL, em Londrina</t>
  </si>
  <si>
    <t>Laboratório aprovado pela FINEP, para pesquisas na área de Biomedicina.</t>
  </si>
  <si>
    <t>São considerados formados todos os estudantes que durante o ano em curso obtiveram a colação de grau ou diplomação nos diversos cursos oferecidos pela Universidade (graduação e tecnólogo).</t>
  </si>
  <si>
    <t>Cálculo feito pela Universidade do número de estudantes que realizaram a colação de grau durante o ano civil em curso de graduação ou de tecnólogo da Universidade</t>
  </si>
  <si>
    <t>Dados dos cursos de graduação e tecnólogo da Universidade</t>
  </si>
  <si>
    <t>São considerados titulados todos os estudantes de pós-graduação stricto sensu que durante o ano em curso obtiveram a titulação de mestre ou de doutor em cursos oferecidos pela Universidade.</t>
  </si>
  <si>
    <t>estudante titulado</t>
  </si>
  <si>
    <t>Cálculo feito pela Universidade do número de estudantes que realizaram a colação de grau durante o ano civil em curso de mestrado ou de doutorado da Universidade</t>
  </si>
  <si>
    <t>Dados dos cursos de mestrado e doutorado da IEES</t>
  </si>
  <si>
    <t>Projetos complementares do prédio da Bioquímica, do Centro de Ciências Exatas (CCE) da UEL, em Londrina</t>
  </si>
  <si>
    <t>Refere-se a todos os projetos de pesquisa desenvolvida pela universidade com o objetivo de produzir conhecimento em ciência, tecnologia e inovação.</t>
  </si>
  <si>
    <t>projeto de pesquisa</t>
  </si>
  <si>
    <t>Quantidade absoluta de projetos de pesquisa executado durante o ano civil pela Universidade.</t>
  </si>
  <si>
    <t>Recuperação do Ginásio de Esportes José Coaracy F. Bueno, do Centro de Educação Física e Esporte (CEFE) da UEL, em Londrina</t>
  </si>
  <si>
    <t>Promover ações voltadas à recuperação do Ginásio de Esportes José Coaracy F. Bueno, essencial ao desenvolvimento das atividades de pesquisa e extensão, visando oferecer ambiente adequado para as sessões de treinamento e competições e, ainda, ofertar formação e capacitação profissional qualificada aos estudantes de Educação Física e Esporte.</t>
  </si>
  <si>
    <t>Universidade Estadual de Ponta Grossa</t>
  </si>
  <si>
    <t>Gestão do Hospital Universitário Regional dos campos gerais UEPG</t>
  </si>
  <si>
    <t>Gestão das Atividades Universitárias UEPG</t>
  </si>
  <si>
    <t>Desenvolver e aprimorar as atividades de ensino, pesquisa e extensão na UEPG. Impulsionar o desenvolvimento do Estado do Paraná, mediante a produção de conhecimento científico e inovação tecnológica alinhada com os esforços dos demais setores do governo para apoio financeiro e institucional. Melhorar a qualidade do ensino superior estadual, consolidando a excelência no ensino de graduação, pós-graduação, pesquisa e extensão e cooperação técnico-científica, investindo na infraestrutura, na qualificação do corpo docente e de agentes universitários.</t>
  </si>
  <si>
    <t>Construção de novas unidades habitacionais ou melhorias ou reformas, para pessoas idosas sem moradia, em Goioerê</t>
  </si>
  <si>
    <t>Construção da Torre do Hospital Universitário - UEPG e Estacionamento, em Ponta Grossa</t>
  </si>
  <si>
    <t>Construção da nova torre do Hospital Universitário da Universidade Estadual de Ponta Grossa e estacionamento que visa melhorar a infraestrutura do Hospital universitário. Incluída pela Lei estadual nº 22.268, de 13 de dezembro de 2024.</t>
  </si>
  <si>
    <t>A construção da nova torre terá 15.460 m2, divididas em 06 pavimentos.</t>
  </si>
  <si>
    <t>Coordenadoria de Orçamento e Programação - UEPG</t>
  </si>
  <si>
    <t>Coordenadora de Orçamento e Programação da UEPG</t>
  </si>
  <si>
    <t>Construção do almoxarifado no Hospital Regional dos Campos Gerais da UEPG, em Ponta Grossa</t>
  </si>
  <si>
    <t>Construção de novas unidades habitacionais ou melhorias ou reformas, para pessoas idosas sem moradia, em Guaíra</t>
  </si>
  <si>
    <t>Construção do barracão de máquinas da Fazenda Escola da UEPG, em Ponta Grossa</t>
  </si>
  <si>
    <t>Construção de novas unidades habitacionais ou melhorias ou reformas, para pessoas idosas sem moradia, em Ibiporã</t>
  </si>
  <si>
    <t>Universidade Estadual de Maringá</t>
  </si>
  <si>
    <t>Gestão do Hospital Universitário Regional de Maringá UEM</t>
  </si>
  <si>
    <t>Construção de Centro de Referência de Assistência Social (CRAS), em Farol</t>
  </si>
  <si>
    <t>Gestão das Atividades Universitárias UEM</t>
  </si>
  <si>
    <t>Desenvolver e aprimorar as atividades de ensino, pesquisa e extensão na UEM. Impulsionar o desenvolvimento do Estado do Paraná, mediante a produção de conhecimento científico e inovação tecnológica alinhada com os esforços dos demais setores do governo para apoio financeiro e institucional. Melhorar a qualidade do ensino superior estadual, consolidando a excelência no ensino de graduação, pós-graduação, pesquisa e extensão e cooperação técnico-científica, investindo na infraestrutura, na qualificação do corpo docente e de agentes universitários.</t>
  </si>
  <si>
    <t>Construção de novas unidades habitacionais ou melhorias ou reformas para pessoas idosas sem moradia, em Ivaiporã</t>
  </si>
  <si>
    <t>Construção de novas unidades habitacionais ou melhorias ou reformas para pessoas idosas sem moradia, em Loanda</t>
  </si>
  <si>
    <t>Bom Sucesso do Sul</t>
  </si>
  <si>
    <t>Construção de Centro de Referência de Assistência Social (CRAS), em Prudentópolis</t>
  </si>
  <si>
    <t>Universidade Estadual do Centro-Oeste</t>
  </si>
  <si>
    <t>Gestão das Atividades Universitárias UNICENTRO</t>
  </si>
  <si>
    <t>Desenvolver e aprimorar as atividades de ensino, pesquisa e extensão na UNICENTRO. Impulsionar o desenvolvimento do Estado do Paraná, mediante a produção de conhecimento científico e inovação tecnológica alinhada com os esforços dos demais setores do governo para apoio financeiro e institucional. Melhorar a qualidade do ensino superior estadual, consolidando a excelência no ensino de graduação, pós-graduação, pesquisa e extensão e cooperação técnico-científica, investindo na infraestrutura, na qualificação do corpo docente e de agentes universitários.</t>
  </si>
  <si>
    <t>Municípios beneficiados com cofinanciamento para construção de Centros de Referência de Assistência Social (CRAS)</t>
  </si>
  <si>
    <t>Ampliação e reforma dos restaurantes universitários dos Campi CEDETEG e Santa Cruz, da UNICENTRO, em Guarapuava</t>
  </si>
  <si>
    <t>A ampliação e reforma dos restaurantes universitários da UNICENTRO visa contribuir para a disseminação dos objetivos do programa em instituições de ensino não federais. A implementação da proposta pode gerar dados e experiências que podem servir de referência para outras instituições de ensino em todo o país. Dessa forma, a caracterização dos interesses recíprocos se baseiam na promoção da alimentação saudável e adequada, no combate ao desperdício de alimentos e na educação nutricional.</t>
  </si>
  <si>
    <t>Municípios atendidos com assessoramento e apoio técnico para a operacionalização do Programa Bolsa Família e do CadÚnico</t>
  </si>
  <si>
    <t>Construção de Bacia de Contenção para Combustíveis no Campus CEDETEG - UNICENTRO, em Guarapuava</t>
  </si>
  <si>
    <t>A construção de Bacia de Contenção para Combustíveis com área de 73 m², localizado no Campus CEDETEG, no município de Guarapuava. É uma necessidade para atender requisições de licenciamento ambiental para funcionamento da Universidade. Visa ser uma central de combustíveis para tratores, roçadeiras e outros equipamentos. A construção terá uma bacia para contenção de combustíveis a fim de evitar derramamentos e acidentes. Incluída pela Lei Estadual nº 22.268, de 13 de dezembro de 2024.</t>
  </si>
  <si>
    <t>Construção de Bacia de Contenção para Combustíveis no Campus CEDETEG. relatórios de execução de obra.</t>
  </si>
  <si>
    <t>Diretoria de Orçamento - UNICENTRO</t>
  </si>
  <si>
    <t>A construção de Central de Resíduos Sólidos com área de 22 m², localizado no Campus CEDETEG, no município de Guarapuava. É uma necessidade para atender requisições de licenciamento ambiental para funcionamento da Universidade. Visa ser uma central de recolhimento para posterior destinação de resíduos sólidos infectantes como carcaças de animais, resíduos químicos e de saúde. Incluída pela Lei estadual nº 22.268, de 13 de dezembro de 2024.</t>
  </si>
  <si>
    <t>Construção da Central de Resíduos Sólidos. relatórios de execução de obra.</t>
  </si>
  <si>
    <t>Construção de edificação para o curso de Educação Física, da UNICENTRO, campus de Irati</t>
  </si>
  <si>
    <t>O campus de Irati da UNICENTRO oferece 13 cursos presenciais de graduação, 5 cursos de mestrado e um curso de doutorado. Envolve mais de 2.000 alunos de graduação e cerca de 200 estudantes de mestrado e doutorado, além de contar com 230 professores e mais de 120 agentes administrativos. Para continuar no rumo da qualidade, a infraestrutura disponível para algumas práticas de suas disciplinas dentro do Campus de Irati é fundamental. Desta forma, é necessário o investimento para atendimento da comunidade acadêmica, sendo primordial a construção de vestiários e espaços educativos capazes de dar sequência à excelente formação para os alunos.</t>
  </si>
  <si>
    <t>Adolescentes atendidos em Medidas Socioeducativas de Internação e Internação Sanção e medida cautelar de Internação Provisória</t>
  </si>
  <si>
    <t>Educação - Índice de Oportunidade da Educação</t>
  </si>
  <si>
    <t>Construção de moradia estudantil da UNICENTRO, em Guarapuava</t>
  </si>
  <si>
    <t>A construção de moradia estudantil visa atender alunos em situação de vulnerabilidade econômica, além de contribuir para redução da evasão ocasionada por fatores relacionados à desigualdade e à exclusão social. Adicionalmente, oferece assistência aos alunos de baixa renda, viabilizando o ingresso no ensino superior e sua contínua participação na universidade.</t>
  </si>
  <si>
    <t>Construção de novas unidades habitacionais ou melhorias ou reformas para pessoas idosas sem moradia, em Londrina</t>
  </si>
  <si>
    <t>Construção do barracão de Equoterapia, em Guarapuava</t>
  </si>
  <si>
    <t>A construção de um barracão de equoterapia, no UNICENTRO, Campus CEDETEG, pode trazer diversos benefícios e oportunidades para a instituição e para a comunidade. A equoterapia é uma abordagem terapêutica que utiliza cavalos como parte integrante do tratamento, promovendo o desenvolvimento físico, emocional, cognitivo e social de pessoas com diferentes necessidades especiais ou condições de saúde. - Convênio 930421/2022 - FNDE.</t>
  </si>
  <si>
    <t>Construção de novas unidades habitacionais ou melhorias ou reformas, para pessoas idosas sem moradia, em Pato Branco</t>
  </si>
  <si>
    <t>Universidade Estadual do Oeste do Paraná</t>
  </si>
  <si>
    <t>Gestão do Hospital Universitário Regional do Oeste do Paraná UNIOESTE</t>
  </si>
  <si>
    <t>Curiúva</t>
  </si>
  <si>
    <t>Gestão das Atividades Universitárias UNIOESTE</t>
  </si>
  <si>
    <t>Desenvolver e aprimorar as atividades de ensino, pesquisa e extensão na Universidade Estadual do Oeste do Paraná (UNIOESTE). Impulsionar o desenvolvimento do Estado do Paraná, mediante a produção de conhecimento cientí­fico e inovação tecnológica alinhada com os esforços dos demais setores do Governo para apoio financeiro e institucional. Melhorar a qualidade do ensino superior estadual, consolidando a excelência no ensino de graduação, pós-graduação, pesquisa e extensão e cooperação técnico-cientí­fica, investindo na infraestrutura, na qualificação do corpo docente e de agentes universitários.</t>
  </si>
  <si>
    <t>Construção da Casa do Estudante - UNIOESTE, em Cascavel</t>
  </si>
  <si>
    <t>A Construção da Casa do Estudante, visa atender alunos em situação de vulnerabilidade econômica, além de contribuir para redução da evasão.</t>
  </si>
  <si>
    <t>Figueira</t>
  </si>
  <si>
    <t>Construção da Casa do Estudante - UNIOESTE, em Toledo</t>
  </si>
  <si>
    <t>Construção de novas unidades habitacionais ou melhorias ou reformas, para pessoas idosas sem moradia, em Santo Antônio do Sudoeste</t>
  </si>
  <si>
    <t>Construção de área de apoio ao Centro de Equoterapia - UNIOESTE, em Marechal Candido Rondon</t>
  </si>
  <si>
    <t>Construção de uma área de apoio ao Centro de Equoterapia, um espaço projetado e equipado para oferecer suporte e serviços essenciais para as atividades terapêuticas a sociedade. Este novo espaço servirá como um ambiente de treinamento para os cavalos, instalações de armazenamento de equipamentos, e áreas de convivência para os participantes.</t>
  </si>
  <si>
    <t>Construção de quadra poliesportiva - UNIOESTE, em Foz do Iguaçu</t>
  </si>
  <si>
    <t>Construção de uma quadra poliesportiva com o propósito de oferecer um espaço adequado para a prática de esportes e servir como um centro de convivência e integração para a comunidade acadêmica.</t>
  </si>
  <si>
    <t>Construção de novas unidades habitacionais ou melhorias ou reformas, para pessoas idosas sem moradia, em São Mateus do Sul</t>
  </si>
  <si>
    <t>Construção do Bloco V - Campus - Bairro Vila Nova - UNIOESTE, em Francisco Beltrão</t>
  </si>
  <si>
    <t>Conclusão do bloco V para implementação do serviço de atendimento psicológico e salas de aula para os grupos de pesquisa e extensão.</t>
  </si>
  <si>
    <t>Construção do Bloco VI - Campus - Bairro Vila Nova - UNIOESTE, em Francisco Beltrão</t>
  </si>
  <si>
    <t>Construção Bloco VI - Centro de Formação Intergeracional do Sudoeste do Paraná</t>
  </si>
  <si>
    <t>Construção de novas unidades habitacionais ou melhorias ou reformas, para pessoas idosas sem moradia, em São Miguel do Iguaçu</t>
  </si>
  <si>
    <t>Obra e instalação de elevador no prédio de Administração e Filosofia - UNIOESTE, em Toledo</t>
  </si>
  <si>
    <t>Implantação de elevador para melhoria de condições de acesso. Melhorar a acessibilidade no Campus.</t>
  </si>
  <si>
    <t>Construção de novas unidades habitacionais ou melhorias ou reformas, para pessoas idosas sem moradia, em Toledo</t>
  </si>
  <si>
    <t>Pavimentação da entrada do complexo poliesportivo ao final do prédio da piscina semiolímpica coberta e acesso a pista de atletismo - UNIOESTE, em Marechal Candido Rondon</t>
  </si>
  <si>
    <t>Pavimentação com pavers ou massa asfáltica na entrada do Complexo Poliesportivo ao final do prédio da piscina semiolímpica coberta, e no acesso à pista de atletismo, visando melhorar as condições de segurança e mobilidade no campus.</t>
  </si>
  <si>
    <t>Adolescentes Atendidos em Medida Socioeducativa de Semiliberdade</t>
  </si>
  <si>
    <t>Jundiaí do Sul</t>
  </si>
  <si>
    <t>Universidade Estadual do Paraná</t>
  </si>
  <si>
    <t>Gestão das Atividades Universitárias UNESPAR</t>
  </si>
  <si>
    <t>Desenvolver e aprimorar as atividades de ensino, pesquisa e extensão na Universidade Estadual do Paraná (UNESPAR). Impulsionar o desenvolvimento do Estado do Paraná, mediante a produção de conhecimento científico e inovação tecnológica alinhada com os esforços dos demais setores do Governo para apoio financeiro e institucional. Melhorar a qualidade do ensino superior estadual, consolidando a excelência no ensino de graduação, pós-graduação, pesquisa e extensão e cooperação técnico-científica, investindo na infraestrutura, na qualificação do corpo docente e de agentes universitários.</t>
  </si>
  <si>
    <t>Construção Bloco 3, Biblioteca da UNESPAR, do campus de Campo Mourão</t>
  </si>
  <si>
    <t>Desenvolver ações do convênio UNESPAR, campus de Campo Mourão e o Ministério da Educação/Fundo Nacional de Desenvolvimento da Educação MEC/FNDE que contempla salas de aula, copa, DML e laboratório de informática.</t>
  </si>
  <si>
    <t>Elaboração do Plano de Desenvolvimento Urbano Integrado da Região Metropolitana de Curitiba</t>
  </si>
  <si>
    <t>Plano de Desenvolvimento Urbano Integrado</t>
  </si>
  <si>
    <t>Construção de novas unidades habitacionais ou melhorias ou reformas, para pessoas idosas sem moradia, em Arapongas</t>
  </si>
  <si>
    <t>Construção de novas unidades habitacionais ou melhorias ou reformas, para pessoas idosas sem moradia, em Campo Mourão</t>
  </si>
  <si>
    <t>Universidade Estadual do Norte do Paraná</t>
  </si>
  <si>
    <t>Gestão das Atividades Universitárias UENP</t>
  </si>
  <si>
    <t>Desenvolver e aprimorar as atividades de ensino, pesquisa e extensão na Universidade Estadual do Norte do Paraná (UENP). Impulsionar o desenvolvimento do Estado do Paraná, mediante a produção de conhecimento científico e inovação tecnológica alinhada com os esforços dos demais setores do Governo para apoio financeiro e institucional. Melhorar a qualidade do ensino superior estadual, consolidando a excelência no ensino de graduação, pós-graduação, pesquisa e extensão e cooperação técnico-científica, investindo na infraestrutura, na qualificação do corpo docente e de agentes universitários.</t>
  </si>
  <si>
    <t>Construção de clínica de Fisioterapia, da UENP, campus Jacarezinho</t>
  </si>
  <si>
    <t>Construção de Clínica de Fisioterapia, no Campus Jacarezinho da UENP, para atender pacientes dos 43 municípios do norte do Estado e propiciar aos estudantes um espaço mais moderno para estudo.</t>
  </si>
  <si>
    <t>Construção de novas unidades habitacionais ou melhorias ou reformas, para pessoas idosas sem moradia, em Cascavel</t>
  </si>
  <si>
    <t>Construção e adequação de instalações para combate a incêndio e pânico do Campos Luiz Meneghel, da UENP, em Bandeirantes</t>
  </si>
  <si>
    <t>Construção e adequação de instalações a fim de propiciar uma melhor segurança aos funcionários e estudantes do campus.</t>
  </si>
  <si>
    <t>Construção de novas unidades habitacionais ou melhorias ou reformas, para pessoas idosas sem moradia, em Francisco Beltrão</t>
  </si>
  <si>
    <t>Moreira Sales</t>
  </si>
  <si>
    <t>Construção de novas unidades habitacionais ou melhorias ou reformas, para pessoas idosas sem moradia, em Guarapuava</t>
  </si>
  <si>
    <t>Fundo Paraná</t>
  </si>
  <si>
    <t>Desenvolvimento da Ciência, Tecnologia e Inovação no Estado do Paraná</t>
  </si>
  <si>
    <t>Desenvolver, em estreito diálogo com a sociedade, a política estadual de ciência e tecnologia, com foco na construção de estratégias que conduzam à inovação. Implantar e induzir ambientes que propiciem estreito diálogo entre instituições de pesquisa e a sociedade paranaense visando identificar problemas reais e respectivas soluções científicas e tecnológicas, e assim promover a inovação de qualidade. Promover a formação de núcleos científicos de excelência em áreas estratégicas, que desenvolvam ciência e tecnologia na fronteira do conhecimento, de modo a transformar soluções de problemas regionais de interesse nacional e internacional e, assim, promover inovações de alto impacto científico, induzindo significativos benefícios sociais, econômicos e culturais para o Estado. Promover a pesquisa, o desenvolvimento e a inovação em tecnologias digitais, componentes e dispositivos eletrônicos. Construir políticas e ações colaborativas de ciência, tecnologia e inovação para a inclusão social. Estimular o desenvolvimento tecnológico e a inovação nas empresas e nas cadeias produtivas. Promover políticas e programas de pesquisa, desenvolvimento e inovação e disseminar dados e informações em áreas estratégicas. Disponibilizar pesquisas, produtos e serviços para a sociedade por meio das IEES, apoiando o funcionamento dos núcleos regionais de inovação. Implantação de um Comitê Gestor no âmbito da Secretaria para apoio aos Núcleos de Inovação Tecnológicos - NITs.</t>
  </si>
  <si>
    <t>Trata-se de estabelecer um anel de conectividade de altíssima velocidade interligando as universidades estaduais, institutos e parque tecnológicos.</t>
  </si>
  <si>
    <t>ponto de fibra ótica iluminada</t>
  </si>
  <si>
    <t>Relatório de execução de expansão do serviço medidos em pontos iluminados</t>
  </si>
  <si>
    <t>Coordenador de Ciência e Tecnologia da Secretaria de Estado da Ciência, Tecnologia e Ensino Superior</t>
  </si>
  <si>
    <t>Apoio à infraestrutura do Hospital Veterinário da UNICENTRO, em Guarapuava</t>
  </si>
  <si>
    <t>Apoiar ações voltadas à melhoria da infraestrutura da Clínica Escola Veterinária - CEVET da UNICENTRO - Fase 1, por meio da Construção e Ampliação do Centro Cirúrgico e da reforma dos Ambulatórios de Pequenos Animais, a fim de propiciar uma melhor condição para o desenvolvimento do ensino, pesquisa e extensão, bem como melhorar a formação de recursos humanos, e o atendimento à comunidade de Guarapuava e Região.</t>
  </si>
  <si>
    <t>Coordenadoria Administrativa do Fundo Paraná</t>
  </si>
  <si>
    <t>Coordenador Administrativo do Fundo Paraná</t>
  </si>
  <si>
    <t>Construção de novas unidades habitacionais ou melhorias ou reformas, para pessoas idosas sem moradia, em Irati</t>
  </si>
  <si>
    <t>Apoio à Revitalização Estrutural do Ginásio Esportivo - UNICENTRO, Campus Irati</t>
  </si>
  <si>
    <t>Desenvolver ações voltadas à revitalização estrutural do Ginásio Esportivo do Campus de Irati da UNICENTRO, com vistas a disponibilizar espaço especializado para aulas do Curso de Educação Física, oportunizando o acesso a uma prática esportiva qualificada, assim como aprimorando as condições de ensino, pesquisa e extensão.</t>
  </si>
  <si>
    <t>Apoio jurídico, social, psicológico e pedagógico às crianças e aos adolescentes em situação de violência pelos Núcleos de Estudos e Defesa dos Direitos da Infância e Juventude - NEDDIJs, ligados às Instituições de Ensino Superior Estaduais. Diminuição de meta alterada pela Lei Estadual nº 22.268, de 13 de dezembro de 2024.</t>
  </si>
  <si>
    <t>criança ou adolescente atendido</t>
  </si>
  <si>
    <t>Para fins de dados são considerados as crianças ou adolescentes atendidas pelo Núcleos de Estudos e Defesa dos Direitos da Infância e Juventude - NEDDIJs e tiveram a solicitação encaminhada.</t>
  </si>
  <si>
    <t>Unidade Executiva do Fundo Paraná junto a Secretaria de Estado da Ciência, Tecnologia e Ensino Super</t>
  </si>
  <si>
    <t>Coordenador da Unidade Executiva do Fundo Paraná / Secretaria de Estado da Ciência, Tecnologia e Ensino Superior</t>
  </si>
  <si>
    <t>Construção de novas unidades habitacionais ou melhorias ou reformas, para pessoas idosas sem moradia, em Ponta Grossa</t>
  </si>
  <si>
    <t>Apoio jurídico, social e psicológico às mulheres em situação de violência doméstica pelos Núcleos Maria da Penha - NUMAPEs, ligados às Instituições de Ensino Superior Estaduais. Diminuição de meta alterada pela Lei Estadual nº 22.268, de 13 de dezembro de 2024.</t>
  </si>
  <si>
    <t>mulher atendida</t>
  </si>
  <si>
    <t>Para fins de dados são considerados atendidas a mulheres que procuraram o Núcleo Maria da Penha ligado à universidade, receberam atendimento e tiveram a solicitação encaminhada.</t>
  </si>
  <si>
    <t>Sustentabilidade Ambiental - Transparência das Ações de Combate ao Desmatamento</t>
  </si>
  <si>
    <t>Promover qualificação, acompanhamento e mentoria sobre gestão de negócios, tendo em vista a promoção da cultura da inovação e do empreendedorismo; criação de novas empresas e o fortalecimento dos já existentes. Podem participar pessoas com 16 anos ou mais, sendo voltada a micro, pequenos, médios empresários, microempreendedores individuais (MEIs) e pessoas interessadas em empreender.</t>
  </si>
  <si>
    <t>Quantidade de pessoas que realizaram a capacitação</t>
  </si>
  <si>
    <t>Coordenador da Executiva do Fundo Paraná / Secretaria de Estado da Ciência, Tecnologia e Ensino Superior</t>
  </si>
  <si>
    <t>Construção de novas unidades habitacionais ou melhorias ou reformas, para pessoas idosas sem moradia, em Telêmaco Borba</t>
  </si>
  <si>
    <t>Desenvolver ações voltadas à Construção do Bloco IV, onde funcionará o ambulatório médico e a clínica de nutrição para os Cursos de Medicina e Nutrição do Centro de Ciências da Saúde da UNIOESTE, Campus de Francisco Beltrão, com vistas a disponibilizar estrutura necessária para a realização de aulas práticas e atendimento ambulatorial à comunidade da região.</t>
  </si>
  <si>
    <t>População atendida nas feiras do Paraná em Ação</t>
  </si>
  <si>
    <t>RG Fácil</t>
  </si>
  <si>
    <t>Construção do Centro Didático Multiprofissional de Técnicas Cirúrgicas e Cirurgia Experimental da UNICENTRO, em Irati</t>
  </si>
  <si>
    <t>Desenvolver ações voltadas à implantação do Centro Multiprofissional de Técnica Operatória e Cirurgia Experimental, na UNICENTRO, por meio da construção de espaço físico, visando oferecer uma infraestrutura adequada à realização de pesquisas e treinamentos, que possibilitem a formação e qualificação de profissionais da grande área de saúde na região centro-sul do Paraná.</t>
  </si>
  <si>
    <t>Construção de novas unidades habitacionais ou melhorias ou reformas, para famílias do meio urbano de Bom Sucesso do Sul</t>
  </si>
  <si>
    <t>Rancho Alegre</t>
  </si>
  <si>
    <t>Construção do Laboratório de Pesquisa e Produção de Insumos para Diagnóstico Veterinário do TECPAR - LIV, em Curitiba</t>
  </si>
  <si>
    <t>Implantar no TECPAR o Laboratório de Nível de Biossegurança NB3 para Pesquisa e Produção de Insumos para o Diagnóstico Veterinário, que atenda aos requisitos de Boas Práticas de Fabricação do MAPA e da ANVISA, por meio do desenvolvimento de ações voltadas à mitigação de doenças e ao aumento do valor agregado dos produtos de origem animal, utilizando a Tecnologia BIM, com a finalidade de abastecer o país com insumos estratégicos para o Programa Nacional de Controle e Erradicação de Brucelose e Tuberculose bovina, elevando a produtividade e contribuindo nacionalmente para este setor econômico.</t>
  </si>
  <si>
    <t>Construção de novas unidades habitacionais ou melhorias ou reformas, para famílias do meio urbano de Califórnia</t>
  </si>
  <si>
    <t>Construção Laboratório de Integração Tecnológica em Ciências Humanas e Sociais - UEPG, em Ponta Grossa</t>
  </si>
  <si>
    <t>O Laboratório de Integração Tecnológica em Ciências Humanas e Sociais visa ser um espaço para desenvolvimento de atividades das ciências humanas e sociais, na integração do ensino, pesquisa e extensão, em conjunto com entidades e organizações sociais. O prédio abrigará Programas de Pós-Graduação em Geografia (PPGeo), em Jornalismo (PPGJ), em Educação Inclusiva (PROFEI), e em Ciências Sociais Aplicadas (PPGCSA).</t>
  </si>
  <si>
    <t>Construção de novas unidades habitacionais ou melhorias ou reformas, para famílias do meio urbano de Capitão Leônidas Marques</t>
  </si>
  <si>
    <t>Refere-se aos projetos de pesquisa em ciência e tecnologia desenvolvidos pelas universidade que propiciam a evolução do conhecimento científico e tecnológico da humanidade.</t>
  </si>
  <si>
    <t>Quantidade de projetos de pesquisa em ciência e tecnologia desenvolvidos nas universidades e que receberam apoio financeiro para sua execução por meio de editais de aprovação expedidos pela Secretaria de Estado da Ciência, Tecnologia e Ensino Superior e pela Fundação Araucária.</t>
  </si>
  <si>
    <t>Projetos de desenvolvimento da Política Estadual de Ciência e Tecnologia</t>
  </si>
  <si>
    <t>Apoio a programas, projetos e ações vinculados ao ensino, à pesquisa, à extensão e à inovação, promovido pela SETI/FUNDO PR, em consonância com as diretrizes estratégicas e políticas de fomento estabelecidas pelo Conselho Paranaense de Ciência e Tecnologia (CCT PARANÁ) e estreito diálogo com a sociedade. Tem-se o propósito de impulsionar o desenvolvimento científico e tecnológico, fomentar a inovação no estado, fortalecer o ensino superior e aprimorar a transferência de conhecimento e tecnologia para a sociedade paranaense, com foco na construção de estratégias que conduzam à inovação. Incluída pela Lei Estadual nº 22.268, de 13 de dezembro de 2024.</t>
  </si>
  <si>
    <t>Quantidade de Projetos e Ações vinculados ao ensino, a pesquisa, a extensão e a inovação, promovido pela Seti/Fundo PR, em consonância com as diretrizes estratégicas e políticas de fomento estabelecidas pelo Conselho Paranaense de Ciência e Tecnologia (CCT PARANÁ) e estreito diálogo com a sociedade</t>
  </si>
  <si>
    <t>Unidade Executiva do Fundo Paraná</t>
  </si>
  <si>
    <t>Coordenador do Fundo Paraná</t>
  </si>
  <si>
    <t>Construção de novas unidades habitacionais ou melhorias ou reformas, para famílias do meio urbano de Coronel Domingos Soares</t>
  </si>
  <si>
    <t>Apoio financeiro para desenvolvimento de novas estratégias, conceitos e organizações que atendam necessidades sociais, bem como o desenvolvimento de novos produtos, processos ou serviços, no âmbito das Agências de Inovação da Universidade.</t>
  </si>
  <si>
    <t>Levantamento de dados nos Editais de aprovação de Projetos no âmbito das Agências de Inovação da Universidade</t>
  </si>
  <si>
    <t>Unidade Executiva do Fundo Paraná da Secretaria de Estado da Ciência, Tecnologia e Ensino Superior</t>
  </si>
  <si>
    <t>Coordenador da Unidade Executiva do Fundo Paraná</t>
  </si>
  <si>
    <t>Construção de novas unidades habitacionais ou melhorias ou reformas, para famílias do meio urbano de Cruzeiro do Oeste</t>
  </si>
  <si>
    <t>Contempla startups brasileiras já estabelecidas e que demonstrem capacidade de expansão internacional sem comprometimento de suas operações no Brasil, sob as seguintes formas de apoio: conexão e networking (apresentação a investidores, agendamento de reuniões e eventos de networking); mentorias de negócios (em mercado internacional); capacitação e treinamento (treinamento de pitch, cursos, aulas, workshops e seminários); apoio à internacionalização (missões internacionais e acesso a novos mercados). Excluída/cancelada pela Lei estadual nº 22.268, de 13 de dezembro de 2024.</t>
  </si>
  <si>
    <t>startup apoiada</t>
  </si>
  <si>
    <t>Quantidade de ações apoiada expressa de editais de aprovação pela Secretaria de Estado da Ciência, Tecnologia e Ensino Superior</t>
  </si>
  <si>
    <t>Apresentação de Ópera</t>
  </si>
  <si>
    <t>Instituto de Tecnologia do Paraná</t>
  </si>
  <si>
    <t>Produção, Soluções Tecnológicas, Pesquisa e Inovação TECPAR</t>
  </si>
  <si>
    <t>Pesquisar, desenvolver e inovar na produção de vacinas e de kit's de diagnósticos para área da saúde humana e veterinária, e soluções tecnológicas objetivando aumentar a qualidade e a competitividade das organizações públicas e privadas. Gerir recursos humanos e contratos administrativos para a manutenção e continuidade sustentável do Instituto. Executar e apoiar programas e projetos de pesquisa, desenvolvimento e inovação na área da saúde humana e atividades correlatas com o propósito de contribuir com as ações, frente às demandas e necessidades de saúde da população paranaense.</t>
  </si>
  <si>
    <t>centro implantado</t>
  </si>
  <si>
    <t>Será considerado centro entregue no momento que for iniciada a execução dos serviços</t>
  </si>
  <si>
    <t>Diretoria Industrial da Saúde</t>
  </si>
  <si>
    <t>Diretor Industrial da Saúde/ Iram de Rezende</t>
  </si>
  <si>
    <t>Construção de novas unidades habitacionais ou melhorias ou reformas, para famílias do meio urbano de Curiúva</t>
  </si>
  <si>
    <t>Nossa entrega consiste em fornecer vacinas essenciais para prevenir a propagação da raiva em seres humanos e animais. Com anos de experiência, estamos comprometidos em produzir e disponibilizar vacinas antirrábicas confiáveis. Essas vacinas têm sido vitais para controlar casos de raiva, garantindo a segurança tanto das pessoas quanto dos animais. Nossa contribuição ajuda a criar comunidades mais seguras e saudáveis, onde a preocupação com a raiva é significativamente reduzida.</t>
  </si>
  <si>
    <t>vacina entregue</t>
  </si>
  <si>
    <t>Entrega de doses de vacinas</t>
  </si>
  <si>
    <t>Construção de novas unidades habitacionais ou melhorias ou reformas, para famílias do meio urbano de Figueira</t>
  </si>
  <si>
    <t>Ribeirão Claro</t>
  </si>
  <si>
    <t>Implantação da Infraestrutura do Parque Tecnológico da Saúde do TECPAR Maringá</t>
  </si>
  <si>
    <t>Obra Finalizada. relatórios de execução (revisar a unidade de medida não pode ser unidade, obra é medida em metro quadrado)</t>
  </si>
  <si>
    <t>Diretor Industrial da Saúde (Sr. Iram de Rezende)</t>
  </si>
  <si>
    <t>Apresentações de concertos realizados pela Orquestra Sinfônica do Paraná (OSP)</t>
  </si>
  <si>
    <t>Entrega de testes de sorologia antirrábica para animais de estimação e avaliação da qualidade de produtos e insumos por meio de testes microbiológicos, físico-químicos e biológicos, tanto de produtos do TECPAR como de nossos clientes externos.</t>
  </si>
  <si>
    <t>Quantidade de serviços feitos para cuidar da saúde e do meio ambiente/ Quantidade de serviços relacionados à Tecnologia de Materiais/ Número de medições e validações feitas neste mês/ Contagem de testes de sorologia antirrábica para animais de estimação/ Número de serviços para garantir a qualidade.</t>
  </si>
  <si>
    <t>Diretora de Tecnologia e Inovação/Simone Campos</t>
  </si>
  <si>
    <t>Construção de novas unidades habitacionais ou melhorias ou reformas, para famílias do meio urbano de Foz do Iguaçu</t>
  </si>
  <si>
    <t>Trata-se da certificação de produtos, considerando uma ampla variedade desde fios, cabos e plugues elétricos até eletrodomésticos, sistemas de telecomunicações e métodos de produção orgânica. Também se certificam as unidades de armazenamento em ambientes naturais. Além disso certificação de Sistemas de Gestão, que apoia as organizações a demonstrarem seu compromisso com o desenvolvimento interno e a satisfação dos clientes, garantindo padrões de excelência. Essas atividades exigem avaliações especializadas, como a análise de empresas de desmontagem de veículos. O TECPAR é credenciado pelo Conselho Nacional de Política Fazendária (CONFAZ) para realizar avaliações em softwares fiscais (PAF-ECF), sistemas de cupom fiscal eletrônico (CE-e-SAT) e medidores volumétricos de combustíveis (MVC).</t>
  </si>
  <si>
    <t>certificação realizada</t>
  </si>
  <si>
    <t>Número de Certificações realizadas nas modalidades de Certificação de Produtos e Certificação de Sistemas de Gestão e Avaliação Técnica.</t>
  </si>
  <si>
    <t>Organismos beneficiados com recursos para a defesa de direitos e promoção a igualdade racial</t>
  </si>
  <si>
    <t>Espaço colaborativo chamado Living Lab, onde ideias são experimentadas e refinadas. Reconhecimento de destaque em inovação com o Selo TECPAR.</t>
  </si>
  <si>
    <t>empresa incubada</t>
  </si>
  <si>
    <t>Número de empresas em processo de incubação: Quantidade de empresas que já estavam sendo apoiadas no começo do período, somadas às novas empresas que se juntaram a nós nesse período, e descontando as empresas que encerraram suas atividades durante esse tempo.</t>
  </si>
  <si>
    <t>Construção de novas unidades habitacionais ou melhorias ou reformas, para famílias do meio urbano de Jacarezinho</t>
  </si>
  <si>
    <t>Secretaria de Estado da Saúde</t>
  </si>
  <si>
    <t>Fundo Estadual de Saúde</t>
  </si>
  <si>
    <t>Cuidado Regionalizado em Saúde</t>
  </si>
  <si>
    <t>Paraná Eficiente</t>
  </si>
  <si>
    <t>Promover a inovação na gestão da saúde através da tecnologia e de novos modelos assistenciais que qualifiquem o atendimento ao cidadão paranaense. Incluída pela Lei Estadual nº 21.974, de 03 de maio de 2024.</t>
  </si>
  <si>
    <t>Municípios beneficiados com apoio técnico e financeiro para a implantação e manutenção de Novo Modelo Assistencial</t>
  </si>
  <si>
    <t>Refere-se a uma redefinição do modelo assistencial para os Hospitais de Pequeno Porte, melhorando a performance deste ponto de atenção, fortalecendo o papel da Atenção Primária como ordenadora do cuidado, garantindo o direito à saúde com qualidade e segurança. Essa redefinição propõe-se a implantar Unidade de Cuidado Multiprofissional, conceder apoio técnico e financeiro para essa estruturação e recursos para sua manutenção. Incluída pela Lei estadual nº 21.974, de 03 de maio de 2024.</t>
  </si>
  <si>
    <t>Municípios beneficiados por meio de Resolução específica contemplando o termo de adesão para a implantação de unidade de cuidados multiprofissional. Empenho por município / Fica a cargo do município fazer o acompanhamento da implantação</t>
  </si>
  <si>
    <t>Diretoria de Atenção e Vigilância em Saúde</t>
  </si>
  <si>
    <t>Pessoas idosas e/ou pessoas com deficiência atendidas por serviços de acolhimento institucional encaminhadas via determinação judicial</t>
  </si>
  <si>
    <t>Gestão da Atenção Primária em Saúde</t>
  </si>
  <si>
    <t>Prestar apoio técnico e financeiro aos municípios e executar supletivamente ações e serviços de saúde visando o fortalecimento da Atenção Primária.</t>
  </si>
  <si>
    <t>Refere-se à distribuição de kit com materiais para coleta do exame preventivo de câncer de colo de útero, conhecido também como exame Papanicolau. Ele é um teste realizado em mulheres que já iniciaram a vida sexual e tem objetivo de detectar os primeiros sinais de desenvolvimento de câncer de colo de útero ou demais doenças sexualmente transmissíveis que acometem os órgãos genitais feminino. O kit é composto por uma espátula especial, uma escova endocervical e uma lâmina, após a coleta é encaminhado para análise em laboratório.</t>
  </si>
  <si>
    <t>kit distribuído</t>
  </si>
  <si>
    <t>Número de Kits distribuídos</t>
  </si>
  <si>
    <t>Diretora(o) de Atenção e Vigilância em Saúde</t>
  </si>
  <si>
    <t>Construção de novas unidades habitacionais ou melhorias ou reformas, para famílias do meio urbano de Jundiaí do Sul</t>
  </si>
  <si>
    <t>São Carlos do Ivaí</t>
  </si>
  <si>
    <t>Refere-se à transferência de recursos financeiros na modalidade fundo a fundo, do Fundo Estadual ao Fundo Municipal de Saúde, para atender a todos os ciclos de vida, saúde da criança, do adolescente, da mulher, do homem e da pessoa idosa fortalecendo a Atenção Primária à Saúde e incluindo os atendimentos a pessoas com síndrome pós-COVID-19. Descrição alterada pela Lei estadual nº 22.268, de 13 de dezembro de 2024.</t>
  </si>
  <si>
    <t>Municípios beneficiados com a efetiva transferência dos recursos comprovada por meio de Nota de Empenho</t>
  </si>
  <si>
    <t>Diretora (o) de Atenção e Vigilância em Saúde</t>
  </si>
  <si>
    <t>Apresentações do Balé Teatro Guaíra</t>
  </si>
  <si>
    <t>Trata-se de transferência de recursos financeiros na modalidade fundo a fundo e/ou adquirido pelo Estado e entregue aos municípios e/ou aquisição e entrega de bens aos serviços para ações de saúde individuais, familiares e coletivas que envolvem promoção, prevenção, proteção, diagnóstico, tratamento, reabilitação, redução de danos, cuidados paliativos e vigilância em saúde, realizadas com equipe multiprofissional, em territórios definidos, nas áreas de urgência e emergência, de atendimento materno infantil, de atenção às pessoas com deficiência e de telessaúde. Excluída/cancelada pela Lei estadual nº 22.268, de 13 de dezembro de 2024.</t>
  </si>
  <si>
    <t>Municípios beneficiados com a efetiva transferência dos recursos comprovada por meio de Nota de Empenho ou empenho de aquisição SESA</t>
  </si>
  <si>
    <t>Construção de novas unidades habitacionais ou melhorias ou reformas, para famílias do meio urbano de Missal</t>
  </si>
  <si>
    <t>São Jorge do Ivaí</t>
  </si>
  <si>
    <t>Trata-se de transferência de recursos financeiros na modalidade fundo a fundo e/ou adquirido pelo Estado e entregue aos municípios e/ou contratação de serviços para subsidiar as ações de saúde individuais, familiares e coletivas que envolvem promoção, prevenção, proteção, diagnóstico, tratamento, reabilitação, redução de danos, cuidados paliativos e vigilância em saúde, realizadas com equipe multiprofissional, em territórios definidos, nas áreas de SAMU/urgência e emergência; da realização do teste do pezinho; do atendimento materno infantil; da saúde mental (SIMPR); da atenção as pessoas com deficiência; ações de promoção da saúde; prevenção de violências; Política Nacional de Atenção Integral à Saúde das Pessoas Privadas de Liberdade no Sistema Prisional; Politica Nacional de Saúde Integral da População Negra e Politica Nacional de Atenção Integral à Saúde do Adolescente em Conflito com a Lei e telessaúde.</t>
  </si>
  <si>
    <t>Apresentações de espetáculos G2 Cia de Dança</t>
  </si>
  <si>
    <t>Refere-se à distribuição de insumos para tratamento dentário, composto por flúor e cimento ionômero, utilizados para a prevenção e controle da cárie tem se mostrado eficaz e seguro durante muitas décadas. Atua na diminuição do metabolismo bacteriano, inibe a perda de minerais do esmalte dos dentes e estimula a remineralização de áreas já afetadas e enfraquecidas pela ação da cárie. Os cimentos de ionômero de vidro convencionais podem ser indicados para o selamento provisório de cavidades, devido as suas propriedades favoráveis de adesão à estrutura dentária, liberação de fluoretos, paralisação do processo de cárie.</t>
  </si>
  <si>
    <t>Municípios beneficiados com o recebimento do insumo</t>
  </si>
  <si>
    <t>Registro da Diretoria de Atenção e Vigilância em Saúde</t>
  </si>
  <si>
    <t>Construção de novas unidades habitacionais ou melhorias ou reformas, para famílias do meio urbano de Moreira Sales</t>
  </si>
  <si>
    <t>Trata-se de transferência de recursos financeiros na modalidade fundo a fundo e/ou adquirido pelo Estado e entregue aos municípios, para a aquisição de equipamento para o desempenho de funções ou serviços nas unidades de Atenção Primária à Saúde.</t>
  </si>
  <si>
    <t>Construção de novas unidades habitacionais ou melhorias ou reformas, para famílias do meio urbano de Nova Aurora</t>
  </si>
  <si>
    <t>Repasse de recursos na modalidade fundo a fundo e/ou adquirido pelo Estado e entregue aos municípios para transporte sanitário eletivo visando garantir o deslocamento de pessoas usuárias do SUS, para realizar procedimentos eletivos, regulados e agendados, sem urgência, em situações programadas, no próprio município de residência ou em outro município nas regiões de saúde de referência.</t>
  </si>
  <si>
    <t>Pessoas idosas e/ou pessoas com deficiência atendidas por serviços de acolhimento institucional em parceria com o Estado</t>
  </si>
  <si>
    <t>Inajá</t>
  </si>
  <si>
    <t>Refere-se à transferência de recursos financeiros na modalidade fundo a fundo aos municípios para prestação de serviços de recuperação e reabilitação às pessoas com síndrome pós COVID-19. Excluída/cancelada pela Lei estadual nº 22.268, de 13 de dezembro de 2024.</t>
  </si>
  <si>
    <t>Pessoas idosas e/ou pessoas com deficiência atendidas por serviços de acolhimento institucional contratados pelos municípios com cofinanciamenfo fundo a fundo</t>
  </si>
  <si>
    <t>Gestão Administrativa e Assistencial das Unidades Próprias da SESA</t>
  </si>
  <si>
    <t>Adequação do sistema de climatização no Hospital Infantil Waldemar Monastier, em Campo Largo</t>
  </si>
  <si>
    <t>Execução do sistema de climatização, de acordo com projeto contratado conforme as recomendações técnicas e exigências da NBR 7256.</t>
  </si>
  <si>
    <t>Será contabilizado o metro pela soma das medições previstas da obra no período de acompanhamento.</t>
  </si>
  <si>
    <t>Registro da Diretoria de Unidades Próprias</t>
  </si>
  <si>
    <t>Guilherme Graziani</t>
  </si>
  <si>
    <t>Construção de Centro de Referência Especializado de Assistência Social (CREAS), em Reserva</t>
  </si>
  <si>
    <t>Ampliação do setor de distribuição e fracionamento do sangue total na 6ª Regional em União da Vitória, que hoje conta com espaço reduzido, com dificuldade de locomoção interna, e troca de equipamentos, está em desacordo com a legislação (RDC 50/2022). Inclusão de espaço para consulta em hematologia benigna (01 consultório indiferenciado), com uma sala de infusão e transfusão (12m²).</t>
  </si>
  <si>
    <t>Será contabilizado o metro pela soma das medições previstas da obra, sendo o total realizado=50,00 m2</t>
  </si>
  <si>
    <t>Construção de Centro de Referência Especializado de Assistência Social (CREAS), em Anahy</t>
  </si>
  <si>
    <t>Ampliação do prédio da Unidade de Coleta de Transfusão (UCT), 18ª Regional de Saúde, em Cornélio Procópio</t>
  </si>
  <si>
    <t>Refere-se à ampliação da área de copa de doadores, que conforme legislação (RDC 50/2002), a área mínima necessária para a copa de doadores é de 1m² por doador sentado, e mais o espaço relativo para a geladeira, micro-ondas, fogão, mesa e pia.</t>
  </si>
  <si>
    <t>Ampliação e reforma do Hospital Regional do Norte Pioneiro, em Santo Antônio da Platina</t>
  </si>
  <si>
    <t>Refere-se à reforma e à ampliação das áreas do hospital em Santo Antônio da Platina, principalmente CME e CC, além das adequações de climatização, com consequente ampliação da área destinada às unidades assistências.</t>
  </si>
  <si>
    <t>Construção de novas unidades habitacionais ou melhorias ou reformas, para famílias do meio urbano de Nova Esperança</t>
  </si>
  <si>
    <t>Refere-se à reforma e ampliação da hemodinâmica e UTI Neonatal em Francisco Beltrão, com consequente ampliação da área destinada as unidades assistenciais.</t>
  </si>
  <si>
    <t>Será contabilizado o metro pela soma das medições previstas da obra, sendo o total realizado=450,00 m2</t>
  </si>
  <si>
    <t>Refere-se à ampliação e à reforma da área administrativa e UTI em Londrina, com consequente ampliação da área destinada às unidades assistências.</t>
  </si>
  <si>
    <t>Será contabilizado o metro pela soma das medições previstas da obra, sendo o total realizado=3.097,46 m2</t>
  </si>
  <si>
    <t>Construção de novas unidades habitacionais ou melhorias ou reformas, para famílias do meio urbano de Rancho Alegre</t>
  </si>
  <si>
    <t>Será contabilizado o metro pela soma das medições previstas da obra, sendo o total realizado=2.735,76 m2</t>
  </si>
  <si>
    <t>Construção de novas unidades habitacionais ou melhorias ou reformas, para famílias do meio urbano de Realeza</t>
  </si>
  <si>
    <t>Refere- se à construção de heliponto na 1ª RS, Paranaguá, para melhoria do transporte de urgência e emergência localizado em cima do prédio administrativo.</t>
  </si>
  <si>
    <t>Projeto a ser contratado em 2024. Será contabilizado o metro pela soma das medições previstas da obra, sendo o total realizado= 625 m2</t>
  </si>
  <si>
    <t>Municípios beneficiados com cofinanciamento para construção de Centros de Referência Especializados de Assistência Social (CREAS)</t>
  </si>
  <si>
    <t>Refere- se à construção de heliponto da 8ª Regional - Francisco Beltrão, para melhoria do transporte de urgência e emergência.</t>
  </si>
  <si>
    <t>Será contabilizado o metro pela soma das medições previstas da obra, sendo o total realizado=625,00 m2</t>
  </si>
  <si>
    <t>Municípios beneficiados com serviços regionalizados para pessoas idosas e/ou pessoas com deficiência, mulheres, adultos e famílias</t>
  </si>
  <si>
    <t>Refere-se à construção de um auditório para atender ao público aproximado de 500 pessoas, destinado aos residentes do HDSPR, em Curitiba.</t>
  </si>
  <si>
    <t>Será contabilizado o metro pela soma das medições previstas da obra, sendo o total realizado=1.500,00 m2</t>
  </si>
  <si>
    <t>Festival de Teatro de Bonecos</t>
  </si>
  <si>
    <t>Refere- se à Refere- se à construção do bloco administrativo da 8ª regional em Francisco Beltrão, com consequente ampliação da área destinada as unidades assistenciais.</t>
  </si>
  <si>
    <t>Será contabilizado o metro pela soma das medições previstas da obra, sendo o total realizado=7.300,00 m2</t>
  </si>
  <si>
    <t>Construção do heliponto do Hospital Regional de Ivaiporã</t>
  </si>
  <si>
    <t>Refere- se à construção de heliponto no estacionamento do Hospital Regional de Ivaiporã, para melhoria do transporte de urgência e emergência.</t>
  </si>
  <si>
    <t>Construção de novas unidades habitacionais ou melhorias ou reformas, para famílias do meio urbano de Ribeirão Claro</t>
  </si>
  <si>
    <t>Construção do Hospital Regional de Guarapuava</t>
  </si>
  <si>
    <t>Trata-se de obra para finalização do sistema de climatização, instalação de rufo para evitar infiltração no centro cirúrgico, revisão na vedação das janelas, instalação dos lavatórios cirúrgicos, finalização da iluminação externa, correções hidráulicas, nas juntas de dilatação e nas grelhas de escoamento das águas pluviais.</t>
  </si>
  <si>
    <t>Construção de novas unidades habitacionais ou melhorias ou reformas, para famílias do meio urbano de Rio Bonito do Iguaçu</t>
  </si>
  <si>
    <t>Refere- se à construção do bloco administrativo adjacente ao heliponto em Paranaguá, com consequente ampliação da área destinada as unidades assistenciais.</t>
  </si>
  <si>
    <t>Será contabilizado o metro pela soma das medições previstas da obra, sendo o total realizado=1.250 m2</t>
  </si>
  <si>
    <t>Construção de novas unidades habitacionais ou melhorias ou reformas, para famílias do meio urbano de Santa Cruz de Monte Castelo</t>
  </si>
  <si>
    <t>Refere- se à construção para ampliação das instalações do Hospital de Reabilitação e realocação do Centro de Atendimento Integral ao Fissurado Lábio Palatal - CAIF e Centro Regional de Atendimento Integrado ao Deficiente - CRAID, em Curitiba, com consequente ampliação de área.</t>
  </si>
  <si>
    <t>Será contabilizado o metro pela soma das medições previstas da obra, sendo o total realizado=5.000 m2</t>
  </si>
  <si>
    <t>Construção de novas unidades habitacionais ou melhorias ou reformas, para famílias do meio urbano de São Carlos do Ivaí</t>
  </si>
  <si>
    <t>Execução do projeto de segurança e combate a incêndio e pânico no Hospital do Trabalhador, em Curitiba</t>
  </si>
  <si>
    <t>Execução de projeto para garantir a segurança mínima contra incêndio e pânico nas edificações de acordo com as normas vigentes do Corpo de Bombeiros do Paraná.</t>
  </si>
  <si>
    <t>Construção de novas unidades habitacionais ou melhorias ou reformas, para famílias do meio urbano de São Jorge do Ivaí</t>
  </si>
  <si>
    <t>Execução do sistema de climatização complementar no Hospital do Trabalhador, em Curitiba</t>
  </si>
  <si>
    <t>Execução do sistema de climatização nos ambientes Unidade de Terapia Intensiva (UTI) e CGC de acordo com as recomendações técnicas e exigências da NBR 7256.</t>
  </si>
  <si>
    <t>Realização do Prêmio Troféu Gralha Azul do Centro Cultural Teatro Guaíra</t>
  </si>
  <si>
    <t>Execução do sistema de climatização no Hospital Regional do Norte Pioneiro, em Santo Antônio da Platina</t>
  </si>
  <si>
    <t>Instalação de novo elevador no Hospital do Trabalhador, em Curitiba</t>
  </si>
  <si>
    <t>Implantação de elevador para atender o centro cirúrgico do Hospital para melhoria de condições de acesso.</t>
  </si>
  <si>
    <t>Construção de novas unidades habitacionais ou melhorias ou reformas, para famílias do meio urbano de Inajá</t>
  </si>
  <si>
    <t>Instalação do sistema de climatização e ventilação no Hospital Oswaldo Cruz, em Curitiba</t>
  </si>
  <si>
    <t>Instalação do sistema de climatização e ventilação com pressão negativa nas enfermarias no Hospital Oswaldo Cruz, em Curitiba.</t>
  </si>
  <si>
    <t>Famílias beneficiadas com ações habitacionais contemplando novas unidades, melhorias, reformas, ou por meio de auxílio financeiro e/ou de serviços - Programa FAR</t>
  </si>
  <si>
    <t>Pavimentação e iluminação do estacionamento, acessos, escadas e drenagem no Hospital Sudoeste, em Francisco Beltrão</t>
  </si>
  <si>
    <t>Execução de obra de estacionamento em área externa do Hospital para aumento do número de vagas e consequente melhoria de acessos para o atendimento adequado.</t>
  </si>
  <si>
    <t>Realização do espetáculo do teatro de Comédia do Paraná</t>
  </si>
  <si>
    <t>Refere-se às unidades próprias que são geridas pela Fundação Estatal de Atenção em Saúde do Estado do Paraná (FUNEAS), com recursos previsto no Contrato de Gestão, para melhoria e implantação de processos eficientes.</t>
  </si>
  <si>
    <t>unidade própria atendida</t>
  </si>
  <si>
    <t>Quantidade de unidades próprias atendidas com recursos do contrato de gestão com a FUNEAS</t>
  </si>
  <si>
    <t>Diretoria de Unidades Próprias</t>
  </si>
  <si>
    <t>Famílias beneficiadas com ações habitacionais - novas unidades, melhorias, reformas ou por meio de auxílio financeiro e/ou de serviços</t>
  </si>
  <si>
    <t>Unidades próprias hospitalares, ambulatoriais e hemorrede da SESA atendidas com custeio adequado para seu funcionamento</t>
  </si>
  <si>
    <t>Refere-se às unidades hospitalares, ambulatoriais e hemorrede da SESA atendidas com recursos para custeio de sua operação.</t>
  </si>
  <si>
    <t>Quantidade de unidades próprias atendidas</t>
  </si>
  <si>
    <t>Participação em espetáculos e festivais de dança dos estudantes da Escola de Dança do Teatro Guaíra</t>
  </si>
  <si>
    <t>Unidades próprias hospitalares, ambulatoriais e hemorrede da SESA atendidas com investimento adequado para seu funcionamento</t>
  </si>
  <si>
    <t>Refere-se às unidades hospitalares, ambulatoriais, hospitais universitários e hemorrede da SESA atendidas com recursos para investimento em infraestrutura e renovação de parque tecnológico.</t>
  </si>
  <si>
    <t>Quantidade de unidades próprias atendidas hospitais e hemorrede</t>
  </si>
  <si>
    <t>Capacitação em direitos humanos pela Secretaria de Justiça e Cidadania - SEJU</t>
  </si>
  <si>
    <t>Gestão Técnico Administrativo da SESA</t>
  </si>
  <si>
    <t>Prover as Unidades próprias da SESA com condições operacionais, gerenciais e estruturais para desempenharem suas funções administrativas e assistenciais.</t>
  </si>
  <si>
    <t>Refere-se à ampliação de área construída, na qual é realizado o recebimento, armazenamento e distribuição de medicamentos, soros, vacinas, material médico hospitalar e de uso comum, e equipamentos</t>
  </si>
  <si>
    <t>Será contabilizado o metro pela soma das medições previstas da obra, sendo o total realizado=7.000m2</t>
  </si>
  <si>
    <t>Registros da Diretoria Administrativa da SESA</t>
  </si>
  <si>
    <t>Carlos Batista Soares</t>
  </si>
  <si>
    <t>Atendimento de apoio e segurança para crianças e adolescentes em situação de ameaça de morte pelo Programa de Proteção a Crianças e Adolescentes Ameaçados de Morte - PPCAAM</t>
  </si>
  <si>
    <t>Carreta da Família</t>
  </si>
  <si>
    <t>Refere-se à aquisição de imóveis para desenvolvimento de atividades e serviços administrativos vinculados à Secretaria de Estado da Saúde; atividades das unidades assistenciais de saúde e outras atividades de recebimento, armazenamento e distribuição de medicamentos, soros, vacinas, materiais médico-hospitalares. São os imóveis: 1) terreno em frente a sede da SESA, na Rua Piquii- Curitiba, para futura construção de edificação; 2) imóvel pertencente ao INSS, na Rua do Rosário, em Curitiba; 3) imóvel do INSS no Complexo Jardim Botânico, em Curitiba; 4) terreno ao lado do HRL, em Paranaguá; 5) terreno em frente ao Hospital de Reabilitação, em Curitiba; 6) imóvel para Hospital do Trabalhador em Curitiba.</t>
  </si>
  <si>
    <t>Pessoa atendida pelo Programa de Assistência à Vítimas e Testemunhas Ameaçadas - PROVITA</t>
  </si>
  <si>
    <t>Refere- se à construção de imóvel para atendimento aos serviços da 10ª Regional de Saúde - Cascavel, abrangendo serviços administrativo, Farmácia do Paraná, Central de Abastecimento Farmacêutico e demais serviços.</t>
  </si>
  <si>
    <t>Será contabilizado o metro pela soma das medições previstas da obra, sendo o total realizado=2.000,00 m2</t>
  </si>
  <si>
    <t>Implantação do acesso ao Santuário São Miguel Arcanjo, em Bandeirantes</t>
  </si>
  <si>
    <t>Refere- se à construção de imóvel para atendimento aos serviços da 12ª Regional de Saúde - Umuarama, abrangendo serviços administrativos, Farmácia do Paraná, Central de Abastecimento Farmacêutico e demais serviços.</t>
  </si>
  <si>
    <t>Municípios beneficiados com recursos para desenvolvimento institucional</t>
  </si>
  <si>
    <t>Laboratório de Resiliência Urbana e Desenvolvimento Urbano Sustentável</t>
  </si>
  <si>
    <t>Refere- se à construção de imóvel para atendimento aos serviços da 15ª Regional de Saúde - Maringá, abrangendo serviços administrativos, Farmácia do Paraná, Central de Abastecimento Farmacêutico e demais serviços.</t>
  </si>
  <si>
    <t>Municípios beneficiados com recursos para Maquinários e Equipamentos</t>
  </si>
  <si>
    <t>Requalificação urbana</t>
  </si>
  <si>
    <t>Refere- se à construção de imóvel para atendimento aos serviços da 19ª Regional de Saúde - Jacarezinho, abrangendo administrativo, Farmácia do Paraná, Central de Abastecimento Farmacêutico, Unidade de Coleta e Transfusão e demais serviços. Ao lado do Ambulatório Médico de Especialidades (AME), em Jacarezinho.</t>
  </si>
  <si>
    <t>Municípios beneficiados com recursos para obras de infraestrutura</t>
  </si>
  <si>
    <t>Refere- se à construção de imóvel para atendimento aos serviços da 21ª Regional de Saúde - Telêmaco Borba, abrangendo administrativo, Farmácia do Paraná, Central de Abastecimento Farmacêutico, Unidade de Coleta e Transfusão e demais serviços.</t>
  </si>
  <si>
    <t>Organizações da Sociedade Civil (OSCs) beneficiadas com recurso financeiro por meio de parcerias para execução da política da criança e do adolescente</t>
  </si>
  <si>
    <t>Refere- se à construção de imóvel para atendimento aos serviços da 7ª Regional de Saúde - Pato Branco, abrangendo serviços administrativos, Farmácia do Paraná, Central de Abastecimento Farmacêutico e demais serviços.</t>
  </si>
  <si>
    <t>Adolescente beneficiado com Bolsa Agente de Cidadania</t>
  </si>
  <si>
    <t>Refere- se à construção de imóvel para atendimento aos serviços da 9ª Regional de Saúde - Foz do Iguaçu, abrangendo serviços administrativos, Farmácia do Paraná, Central de Abastecimento Farmacêutico e demais serviços.</t>
  </si>
  <si>
    <t>Capacitação de atores do Sistema de Garantia de Direitos da Criança e do Adolescente</t>
  </si>
  <si>
    <t>Refere- se à construção de edificação para atender serviços administrativos da SESA.</t>
  </si>
  <si>
    <t>Será contabilizado o metro pela soma das medições previstas da obra, sendo o total realizado=11.720,00</t>
  </si>
  <si>
    <t>Municípios beneficiados com assessoramento técnico para defesa dos direitos da criança e do adolescente</t>
  </si>
  <si>
    <t>Construção de mezanino na Coordenação de Material e Patrimônio, no Jardim Botânico, em Curitiba</t>
  </si>
  <si>
    <t>Construção de mezanino na Coordenação de Material e Patrimônio, no Jardim Botânico, em Curitiba.</t>
  </si>
  <si>
    <t>Será contabilizado o metro pela soma das medições previstas da obra, conforme período de acompanhamento.</t>
  </si>
  <si>
    <t>Cartão Reforma</t>
  </si>
  <si>
    <t>Instalação de cobertura no estacionamento da área de transportes no Complexo Botânico, em Curitiba</t>
  </si>
  <si>
    <t>Instalação de cobertura no estacionamento da área de transportes no Complexo Botânico, que agrega almoxarifado e suprimentos da SESA, em Curitiba.</t>
  </si>
  <si>
    <t>Municípios beneficiados com cofinanciamento fundo a fundo para programas, ações e projetos de promoção e proteção dos direitos das crianças e adolescentes</t>
  </si>
  <si>
    <t>Atenção às Urgências e Emergências SIATE</t>
  </si>
  <si>
    <t>Atender despesas com folha de pessoal e despesas de custeio relacionadas ao atendimento das ocorrências pré-hospitalares, por meio do Sistema Integrado de Atendimento ao Trauma e Emergências (SIATE), nos principais centros do Estado, para garantir o suporte avançado de vida às vítimas de trauma no local da ocorrência, até um ponto de atendimento médico-hospitalar.</t>
  </si>
  <si>
    <t>Quantidade de ocorrências de Atendimento Pré-Hospitalar - APH atendidas por equipes do Corpo de Bombeiros, por município, durante o período considerado.</t>
  </si>
  <si>
    <t>Sistema de Registro de Ocorrências</t>
  </si>
  <si>
    <t>Comando do Corpo de Bombeiros</t>
  </si>
  <si>
    <t>Construção de Conselho Tutelar, em Campo Largo</t>
  </si>
  <si>
    <t>Gestão do Complexo Médico Penal</t>
  </si>
  <si>
    <t>Quantidade de Atendimentos realizados</t>
  </si>
  <si>
    <t>Complexo Médico Penal - CMP</t>
  </si>
  <si>
    <t>Diretor do Departamento de Polícia Penal</t>
  </si>
  <si>
    <t>Construção de Conselhos Tutelar, em Campo Mourão</t>
  </si>
  <si>
    <t>Gestão do Hospital Universitário Regional do Norte do Paraná</t>
  </si>
  <si>
    <t>Atender despesas com folha de pagamento de pessoal e despesas de custeio do Hospital Universitário.</t>
  </si>
  <si>
    <t>Refere-se à assistência integral à saúde, com excelência e qualidade, nas especialidades em que o hospital é referência para a Rede de Atenção à Saúde (RAS), em caráter universal, desenvolvendo o ensino, a pesquisa e a extensão.</t>
  </si>
  <si>
    <t>Instituição Estadual de Ensino Superior - IEES</t>
  </si>
  <si>
    <t>Reitoria do HU</t>
  </si>
  <si>
    <t>Construção de Conselho Tutelar, em Cascavel</t>
  </si>
  <si>
    <t>Gestão do Hospital Universitário de Maringá</t>
  </si>
  <si>
    <t>Construção de Conselhos Tutelar, em Cornélio Procópio</t>
  </si>
  <si>
    <t>Gestão do Hospital Universitário do Oeste do Paraná</t>
  </si>
  <si>
    <t>Construção de Conselho Tutelar, em Fazenda Rio Grande</t>
  </si>
  <si>
    <t>Gestão do Hospital Universitário Regional de Campos Gerais</t>
  </si>
  <si>
    <t>Construção de Conselho Tutelar, em Imbituva</t>
  </si>
  <si>
    <t>Assistência Farmacêutica</t>
  </si>
  <si>
    <t>Promover o acesso da população paranaense aos medicamentos contemplados nas políticas públicas.</t>
  </si>
  <si>
    <t>Refere-se à estruturação do CEMEPAR; das Farmácias e Centrais de Abastecimento Farmacêutico das Regionais de Saúde (aquisição de equipamentos, materiais e mobiliários para a qualificação do atendimento aos usuários e da cadeia logística de medicamentos, soros e vacinas).</t>
  </si>
  <si>
    <t>unidade estruturada</t>
  </si>
  <si>
    <t>Unidades (CEMEPAR; farmácias e centrais de abastecimento farmacêutico das Regionais de Saúde) contempladas com equipamentos ou contratos em cumprimento às legislações sanitárias vigentes e aos padrões de qualidade necessários</t>
  </si>
  <si>
    <t>Registro da Coordenação de Assistência Farmacêutica - COAF</t>
  </si>
  <si>
    <t>Deise Pontarolli</t>
  </si>
  <si>
    <t>Construção de Conselho Tutelar, em Jaguariaíva</t>
  </si>
  <si>
    <t>Primeiro de Maio</t>
  </si>
  <si>
    <t>Refere-se à transferência de recursos financeiros na modalidade fundo a fundo, do Fundo Estadual ao Fundo Municipal de Saúde, para a qualificação da assistência farmacêutica municipal, incluindo melhorias de estrutura física, aquisição de equipamentos e materiais, contratação de serviços, entre outros.</t>
  </si>
  <si>
    <t>Municípios que recebem recurso para organização da assistência farmacêutica via transferência fundo a fundo</t>
  </si>
  <si>
    <t>Registros da Coordenação de Assistência Farmacêutica - COAF</t>
  </si>
  <si>
    <t>Construção de Conselho Tutelar, em Maringá</t>
  </si>
  <si>
    <t>Refere-se à transferência de recursos financeiros na modalidade fundo a fundo para municípios e na modalidade convênio ao Consórcio Intergestores Paraná Saúde para a aquisição de medicamentos contemplados no Componente Básico da Assistência Farmacêutica, previstos na Relação Nacional de Medicamentos (RENAME).</t>
  </si>
  <si>
    <t>Municípios que recebem recurso para a aquisição de medicamentos do Componente Básico, quer seja via convênio com o Consórcio Paraná Saúde, quer seja via transferência fundo a fundo, contabilizado pelo empenho?</t>
  </si>
  <si>
    <t>Construção de Conselho Tutelar, em Prudentópolis</t>
  </si>
  <si>
    <t>Usuários de medicamentos do Componente Especializado da Assistência Farmacêutica e programas especiais da SESA/PR atendidos. Os medicamentos do CEAF abrangem aqueles medicamentos para tratamento de doenças crônicas, de custo elevado e maior complexidade em comparação aos outros componentes. Aumento de meta alterado pela Lei Estadual nº 22.268, de 13 de dezembro de 2024.</t>
  </si>
  <si>
    <t>Usuários atendidos com medicamentos do Componente Especializado da Assistência Farmacêutica e programas especiais da SESA/PR</t>
  </si>
  <si>
    <t>Centro de Medicamentos do Paraná - CEMEPAR</t>
  </si>
  <si>
    <t>Margely Nunes</t>
  </si>
  <si>
    <t>Construção de Conselho Tutelar, em Rolândia</t>
  </si>
  <si>
    <t>Regionais de Saúde que fornecem medicamentos não contemplados nas políticas públicas e/ou quando não são cumpridos os critérios estabelecidos nas políticas públicas, em cumprimento às ordens judiciais.</t>
  </si>
  <si>
    <t>regional atendida</t>
  </si>
  <si>
    <t>Construção de Conselho Tutelar, em São Mateus do Sul</t>
  </si>
  <si>
    <t>Querência do Norte</t>
  </si>
  <si>
    <t>Atenção à Saúde de Pessoas em Situação de Risco</t>
  </si>
  <si>
    <t>pessoa acolhida</t>
  </si>
  <si>
    <t>O somatório de pessoas acolhidas será extraído dos relatórios de acompanhamento emitidos pelas instituições contratadas, realizado pela equipe técnica da Proteção Social Especial (PSE) da Coordenação da Política de Assistência Social.</t>
  </si>
  <si>
    <t>Registro da Vigilância Socioassistencial Estadual</t>
  </si>
  <si>
    <t>Renata Mareziuzek dos Santos</t>
  </si>
  <si>
    <t>Construção de Conselho Tutelares, em Guarapuava</t>
  </si>
  <si>
    <t>Gestão de Operações Aeromédicas</t>
  </si>
  <si>
    <t>Utilização da ferramenta RBE - Registro de Ocorrências, Business Intelligence (BI), aplicação Briefing SESP Operacional.</t>
  </si>
  <si>
    <t>Batalhão de Polícia Militar de Operações Aéreas - BPMOA/SESP</t>
  </si>
  <si>
    <t>Comando Geral da Polícia Militar</t>
  </si>
  <si>
    <t>Construção de Centros da Juventude, em Paranaguá</t>
  </si>
  <si>
    <t>Atenção à Saúde do Adolescente em Medidas Socioeducativas</t>
  </si>
  <si>
    <t>Atender despesas com folha de pagamento dos profissionais que atuam nas ações de Atenção à saúde básica do adolescente em medida socioeducativa de restrição e privação de liberdade.</t>
  </si>
  <si>
    <t>Refere-se à realização de atendimentos médicos, psicológicos, odontológicos, prevenção de doenças, orientações sobre saúde sexual, tratamento de dependência química, vacinação entre outros serviços essenciais de atenção integral à saúde dos adolescentes internados em medida de privação e restrição de liberdade.</t>
  </si>
  <si>
    <t>Somatória de atendimentos feitos aos adolescentes em cumprimento de medidas socioeducativas de privação e restrição de liberdade</t>
  </si>
  <si>
    <t>Sistema de Medidas Socioeducativas - SMS</t>
  </si>
  <si>
    <t>Alex Sandro da Silva</t>
  </si>
  <si>
    <t>Construção de Centros da Juventude, em Prudentópolis</t>
  </si>
  <si>
    <t>Vigilância Sanitária</t>
  </si>
  <si>
    <t>Analisar a situação de saúde, identificar e controlar determinantes e condicionantes, riscos e danos à prevenção e promoção da saúde, por meio de ações de vigilância sanitária.</t>
  </si>
  <si>
    <t>Numero de municípios com o sistema de qualidade em funcionamento.</t>
  </si>
  <si>
    <t>Implantação de viaduto e melhorias nas condições de trafegabilidade na BR-376, em São José dos Pinhais</t>
  </si>
  <si>
    <t>Gestão em Formação de Recursos Humanos</t>
  </si>
  <si>
    <t>Coordenar a Política Estadual de Educação Permanente em Saúde no Paraná contribuindo para o fortalecimento do SUS. Alterada pela Lei Estadual nº 22.268, de 13 de dezembro de 2024.</t>
  </si>
  <si>
    <t>Serão contabilizados o número de profissionais formados nos cursos de especialização Lato Sensu; Programas de residência em áreas da saúde; Cursos de Aperfeiçoamento profissional (Nível superior e Nível Técnico) e dos Projetos de Educação Permanente (capacitações, atualizações, eventos técnico-científicos, etc.) apoiados pela ESPP</t>
  </si>
  <si>
    <t>Escola de Saúde Pública</t>
  </si>
  <si>
    <t>Solange</t>
  </si>
  <si>
    <t>Construção de novas unidades habitacionais ou melhorias ou reformas, para famílias do meio rural da Lapa</t>
  </si>
  <si>
    <t>Acesso à moradia no meio rural</t>
  </si>
  <si>
    <t>Criação de Conselhos Municipais da Igualdade Racial</t>
  </si>
  <si>
    <t>Gestão na Assistência Hospitalar e Ambulatorial</t>
  </si>
  <si>
    <t>Propiciar o acesso qualificado do paciente ao serviço de saúde adequado e no tempo oportuno e integrar os níveis da Rede de Atenção à Saúde. Alterada pela Lei Estadual nº 22.268, de 13 de dezembro de 2024.</t>
  </si>
  <si>
    <t>Refere-se aos contratos com prestadores de serviços de média e alta complexidade, bem como transferências de recursos financeiros na modalidade Fundo a Fundo e a formalização de convênios. População paranaense atendida nos serviços de média e alta complexidade, em tempo oportuno, de forma regionalizada e de acordo com as necessidade de saúde. Possibilita, ainda, a continuidade nas linhas de cuidado prioritárias.</t>
  </si>
  <si>
    <t>município assistido</t>
  </si>
  <si>
    <t>Quantidade de municípios assistidos por meio de gestão dos contratos assistenciais e incentivos vinculados à RAS.</t>
  </si>
  <si>
    <t>Coordenação de Contratualização e Coordenação de Regulação (DCR)</t>
  </si>
  <si>
    <t>Lilimar</t>
  </si>
  <si>
    <t>Construção de novas unidades habitacionais ou melhorias ou reformas, para famílias do meio rural de Diamante do Norte</t>
  </si>
  <si>
    <t>Refere-se à transferência de recursos financeiros na modalidade Fundo a Fundo e/ou aquisição ou contratação de serviços de forma complementar para manter e ampliar o acesso aos serviços de Atenção Especializada de forma descentralizada e regionalizada</t>
  </si>
  <si>
    <t>Municípios assistidos com a efetiva transferência dos recursos comprovada por meio de Nota de Empenho ou empenho de aquisição SESA</t>
  </si>
  <si>
    <t>Construção de novas unidades habitacionais ou melhorias ou reformas, para famílias do meio rural de Guaraqueçaba</t>
  </si>
  <si>
    <t>Vigilância em Saúde</t>
  </si>
  <si>
    <t>Analisar a situação de saúde, identificar e controlar determinantes e condicionantes, riscos e danos à prevenção e promoção da saúde, por meio de ações de vigilância epidemiológica, ambiental, laboratorial e da saúde do trabalhador.</t>
  </si>
  <si>
    <t>Refere-se à reforma objetivando a melhoria e ampliação das instalações existentes da Seção de Apoio Logístico de Insumos e Equipamentos - SCALI, alocada em Curitiba. Tem-se objetivo a gestão e logística de insumos e equipamentos utilizados no combate a endemias, em especial ao controle químico vetorial do Aedes.</t>
  </si>
  <si>
    <t>Será contabilizado o metro pela soma das medições previstas da obra, sendo o total realizado=200,00 m2</t>
  </si>
  <si>
    <t>Registros da Diretoria de Atenção e Vigilância em Saúde</t>
  </si>
  <si>
    <t>Construção de novas unidades habitacionais ou melhorias ou reformas, para famílias do meio rural de Primeiro de Maio</t>
  </si>
  <si>
    <t>Refere- se à construção de edifício no Centro de Produção e Pesquisa de Imunobiológicos - CPPI. O CPPI atua na área de pesquisa e desenvolvimento de produtos de interesse para a saúde pública do país, produz soros antivenenos, insumos e antígenos para auxílio diagnóstico.</t>
  </si>
  <si>
    <t>Será contabilizado o metro pela soma das medições previstas da obra, sendo o total realizado=434,82 m2</t>
  </si>
  <si>
    <t>Construção de novas unidades habitacionais ou melhorias ou reformas, para famílias do meio rural de Sertanópolis</t>
  </si>
  <si>
    <t>Refere- se à construção do Laboratório de Vigilância e Inteligência Vetorial Prof. Ennio Luz, em terreno da SESA localizado em Curitiba na Rua José Rodrigues Pinheiro, nº 2.422, CIC. Objetiva o aprimoramento das ações de identificação de espécies vetores de doenças e relacionadas à vigilância ambiental, que incluem a taxonomia de indivíduos vetores, estudo geográfico, pesquisa relacionada à resistência vetorial, guarda de coleção estadual de insetos, diagnóstico laboratorial relacionado à circulação viral, com a finalidade de prevenir e/ou controlar potenciais epidemias/agravos que ameaçam a saúde humana, no território paranaense. Ainda, pretende-se que as informações advindas das análises laboratoriais estejam compiladas em painéis de bordo que auxiliariam na caracterização de um cenário entomológico completo que auxiliará o gestor na tomada de decisão.</t>
  </si>
  <si>
    <t>Será contabilizado o metro pela soma das medições previstas da obra, sendo o total realizado=1.908,75 m2</t>
  </si>
  <si>
    <t>Famílias em vulnerabilidade social atendidas com acesso à infraestrutura e equipamentos urbanos, em Querência do Norte</t>
  </si>
  <si>
    <t>Refere- se à construção de novo bloco do o Laboratório Central do Estado do Paraná - LACEN, a segunda fase trata-se dos Laboratórios de Vigilância Sanitária e Ambiental.</t>
  </si>
  <si>
    <t>Será contabilizado o metro pela soma das medições previstas da obra, sendo o total realizado=2.924,35 m2</t>
  </si>
  <si>
    <t>Famílias em vulnerabilidade social atendidas com acesso à infraestrutura e equipamentos urbanos, em Santa Cruz do Monte Castelo</t>
  </si>
  <si>
    <t>Trata-se de transferência de recursos financeiros na modalidade fundo a fundo, aos municípios do estado para investimento no fortalecimento das ações de vigilância em saúde, Programa Estadual de Fortalecimento da Vigilância em Saúde ProVigiA-PR. Excluída/cancelada pela Lei estadual nº 22.268, de 13 de dezembro de 2024.</t>
  </si>
  <si>
    <t>Quantidade de municípios que receberão o repasse</t>
  </si>
  <si>
    <t>Famílias em vulnerabilidade social atendidas com acesso à infraestrutura e equipamentos urbanos, em Imbituva</t>
  </si>
  <si>
    <t>Trata-se de transferência de recursos financeiros na modalidade fundo a fundo e/ou aquisição e entrega de bens aos serviços para realizar as ações de Vigilância em Saúde, atuando no processo contínuo e sistemático de coleta, consolidação, análise de dados e disseminação de informações sobre eventos relacionados à saúde, visando o planejamento e a implementação de medidas de saúde pública, incluindo a regulação, intervenção e atuação em condicionantes e determinantes da saúde, para a proteção e promoção da saúde da população, prevenção e controle de riscos. Bem como a aquisição de equipamento para a rede de frio estadual; Além de investimento no fortalecimento das ações de vigilância em saúde, Programa Estadual de Fortalecimento da Vigilância em Saúde ProVigiA-PR. Descrição alterada pela Lei estadual nº 22.268, de 13 de dezembro de 2024.</t>
  </si>
  <si>
    <t>Quantidade de municípios que receberão o cofinanciamento</t>
  </si>
  <si>
    <t>Famílias em vulnerabilidade social atendidas com acesso à infraestrutura e equipamentos urbanos, em Wenceslau Braz</t>
  </si>
  <si>
    <t>Secretaria de Estado da Justiça e Cidadania</t>
  </si>
  <si>
    <t>Justiça e Cidadania para Todos</t>
  </si>
  <si>
    <t>Gestão do Sistema Socioeducativo</t>
  </si>
  <si>
    <t>A atuação socioeducativa prevê atendimento psicossocial, de saúde, educacional e de formação profissional e desenvolvimento de outras atividades nos eixos de cultura, arte, esporte e lazer aos adolescentes em cumprimento de medida socioeducativa de semiliberdade nas Casas de Semiliberdade.</t>
  </si>
  <si>
    <t>adolescente atendido</t>
  </si>
  <si>
    <t>Total de adolescentes atendidos em cumprimento de medida socioeducativa semiliberdade no ano de referência</t>
  </si>
  <si>
    <t>Sistema de Medidas Socioeducativas - SMS - Coordenação de Gestão do Sistema Socioeducativo</t>
  </si>
  <si>
    <t>A atuação socioeducativa prevê atendimento psicossocial, de saúde, educacional e de formação profissional e desenvolvimento de outras atividades nos eixos de cultura, arte, esporte e lazer aos adolescentes em cumprimento de medida socioeducativa de internação, internação-sanção e a cautelar de internação provisória nos Centros de Socioeducação.</t>
  </si>
  <si>
    <t>Total de adolescentes atendidos em cumprimento de medidas socioeducativas de internação, internação-sanção e a cautelar de internação provisória nos Centros de Socioeducação, no ano de referência</t>
  </si>
  <si>
    <t>Ações estruturantes de habitabilidade, urbanismo e preservação ambiental, em áreas de ocupação irregular e/ou de risco, em Piraquara</t>
  </si>
  <si>
    <t>Políticas Públicas de Cidadania e Direitos Humanos</t>
  </si>
  <si>
    <t>Atuar na implementação e acompanhamento de políticas públicas de garantia dos direitos humanos e cidadania, a partir da interlocução com a sociedade civil organizada, incentivando a participação social preconizada pela Constituição Federal, bem como o enfrentamento a todas as formas de intolerâncias, violências e de discriminação, de modo a contribuir para a justiça social.</t>
  </si>
  <si>
    <t>O Programa de Proteção a Crianças e Adolescentes Ameaçados de Morte - PPCAAM oferece atendimento de proteção e assistência integrada a crianças e adolescentes em risco de morte. Ele busca garantir a segurança e o bem-estar desses jovens ameaçados, fornecendo suporte abrangente para enfrentar a situação de risco.</t>
  </si>
  <si>
    <t>Soma das Crianças ou Adolescente atendidos.</t>
  </si>
  <si>
    <t>ENTIDADE GESTORA - UNILEHU</t>
  </si>
  <si>
    <t>Silvia Cristina Xavier - Coordenador(a) do PPCAAM</t>
  </si>
  <si>
    <t>Soma dos certificados de conclusão de curso emitidos pela escola de Educação em Direitos Humanos - ESEDH</t>
  </si>
  <si>
    <t>Sistema administrativo ESEDH</t>
  </si>
  <si>
    <t>Nádia Alves de Souza Leandro</t>
  </si>
  <si>
    <t>Refere-se ao atendimento de proteção às pessoas que se encontram em situação de risco por colaborarem com as investigações e processos judiciais, feito pelo PROVITA.</t>
  </si>
  <si>
    <t>Soma de Pessoas sob medidas protetivas.</t>
  </si>
  <si>
    <t>ENTIDADE GESTORA (EM ALTERAÇÃO DA "AVIS" PARA "IAQ")</t>
  </si>
  <si>
    <t>Silvia Cristina Xavier - Coordenador(a) do PROVITA</t>
  </si>
  <si>
    <t>As feiras de serviços Paraná em Ação, oferecem serviços a todos os paranaenses, que promovam cidadania e inclusão social da população bem como, promoção de estudos e pesquisas que possibilitem à Administração Pública Estadual o aperfeiçoamento do seu relacionamento com a comunidade paranaense e realização de campanhas, palestras, debates, feiras e outros eventos, de forma a incentivar a participação de setores organizados da sociedade nas questões públicas governamentais. Descrição e diminuição de meta alterada pela Lei Estadual nº 22.268, de 13 de dezembro de 2024.</t>
  </si>
  <si>
    <t>Soma do público atendido nas feiras do Paraná em ação durante o Ano</t>
  </si>
  <si>
    <t>Registro administrativo da equipe gestora do Projeto Paraná em Ação</t>
  </si>
  <si>
    <t>Paulo Henrique Motta Vieira</t>
  </si>
  <si>
    <t>Fundo Estadual de Defesa do Consumidor</t>
  </si>
  <si>
    <t>Ações do FECON</t>
  </si>
  <si>
    <t>Gerenciar os recursos que objetivem orientações à implementação de planos ou projetos em defesa a danos causados ao consumidor.</t>
  </si>
  <si>
    <t>O fortalecimento e proteção dos Direitos dos Consumidores pressupõe atendimento e assistência realizada pelo PROCON, em toda suas formas de atendimento, presencial, online, por telefone etc. Aumento de meta alterado pela Lei estadual nº 22.268, de 13 de dezembro de 2024.</t>
  </si>
  <si>
    <t>consumidor atendido</t>
  </si>
  <si>
    <t>Soma de atendimentos registrados pelo PROCON por todos os canais de acesso.</t>
  </si>
  <si>
    <t>Registros administrativos PROCON</t>
  </si>
  <si>
    <t>Claudia Silvano</t>
  </si>
  <si>
    <t>Promover, por meio da plataforma consumidor.gov.br, a solução de conflitos entre empresas e consumidores. Aumento de meta alterado pela Lei estadual nº 22.268, de 13 de dezembro de 2024.</t>
  </si>
  <si>
    <t>conflito solucionado</t>
  </si>
  <si>
    <t>Soma das reclamações resolvidas no ano registradas na Plataforma consumidor.gov</t>
  </si>
  <si>
    <t>B.I consumidor .gov</t>
  </si>
  <si>
    <t>Famílias beneficiadas por meio de concessão de titulação de imóveis</t>
  </si>
  <si>
    <t>Regularização fundiária</t>
  </si>
  <si>
    <t>Secretaria de Estado da Cultura</t>
  </si>
  <si>
    <t>Paraná Cultura e Arte</t>
  </si>
  <si>
    <t>Paraná Literário</t>
  </si>
  <si>
    <t>Proporcionar e facilitar o acesso da produção de todas as faixas etárias à leitura, por meio da oferta de um espaço adequado, acessível, confortável e inovador. Adotar as medidas necessárias para a conservação, proteção e recuperação da memória histórica, bibliográfica e documental do Paraná. Realizar a aquisição contínua de obras literárias, periódicos e material multimídia. Desenvolver atividades de difusão cultural a partir de ações e eventos de caráter local e regional. Sediar cursos gratuitos e abertos para toda comunidade, contemplando os mais diversos públicos. Capacitar as equipes das unidades integrantes do Sistema Estadual de Bibliotecas Municipais. Fomentar a produção de conhecimento por meio da edição e publicação de livros, revistas e jornais. Incluída pela Lei Estadual nº 22.268, de 13 de dezembro de 2024. Substitui a ação 8690.</t>
  </si>
  <si>
    <t>Aquisição de Acervo para a Biblioteca Pública do Paraná</t>
  </si>
  <si>
    <t>Adquirir Acervo para a Biblioteca Pública do Paraná, para proporcionar ao público atuante da biblioteca um acervo de qualidade com aquisição de obras atualizadas, tornando a biblioteca um local dinâmico e com ampla frequência. Transferência de entrega da ação orçamentária 8690, para a ação 8290, pela Lei estadual nº 22.268, de 13 de dezembro de 2024.</t>
  </si>
  <si>
    <t>acervo bibliográfico adquirido</t>
  </si>
  <si>
    <t>Adquirir livros para atualização do acervo bibliográfico da BPP numero de livros comprados</t>
  </si>
  <si>
    <t>Diretoria da Biblioteca Pública do Paraná</t>
  </si>
  <si>
    <t>Matias Mariano</t>
  </si>
  <si>
    <t>Distribuição de acervo para Bibliotecas Públicas municipais</t>
  </si>
  <si>
    <t>Repassar acervo para as Bibliotecas Públicas Municipais através do Sistema Estadual de Bibliotecas Públicas, para beneficiar as bibliotecas públicas municipais com repasse de livros para ampliar quantitativamente e qualitativamente o acervo das bibliotecas que fazem parte do Sistema Estadual, fortalecendo as ações de incentivo à leitura. Transferência de entrega da ação orçamentária 8690, para a ação 8290, pela Lei estadual nº 22.268, de 13 de dezembro de 2024.</t>
  </si>
  <si>
    <t>biblioteca atendida</t>
  </si>
  <si>
    <t>482 bibliotecas publicas nos municípios contempladas todos os anos</t>
  </si>
  <si>
    <t>Marta</t>
  </si>
  <si>
    <t>Melhorias na Biblioteca Pública do Paraná, em Curitiba</t>
  </si>
  <si>
    <t>Reforma de toda a parte elétrica, sistema de luz e equipamentos para o auditório, desenho de luz da fachada da Biblioteca Pública do Paraná, além da pintura do prédio, para oferecer melhor atendimento ao público usuário. Transferência de entrega da ação orçamentária 8690, para a ação 8290, pela Lei estadual nº 22.268, de 13 de dezembro de 2024.</t>
  </si>
  <si>
    <t>Realizar 05 obras de manutenção e reparos na BPP</t>
  </si>
  <si>
    <t>Direção da BPPR</t>
  </si>
  <si>
    <t>Matias Mariano 0</t>
  </si>
  <si>
    <t>Promoção de encontros, palestras, cursos, apresentações, seminários, oficinas, sessões de cinema, torneios, concursos e premiações da Biblioteca Pública do Paraná</t>
  </si>
  <si>
    <t>Eventos realizados e registrados por meio de relatórios pela DBPP com detalhamento do tipo e público</t>
  </si>
  <si>
    <t>Publicação de revistas, jornais, cadernos e/ou livros pela Biblioteca Pública do Paraná</t>
  </si>
  <si>
    <t>Publicar a revista BEPEPÊ, cadernos da Biblioteca Pública do Paraná - BPP, Jornal Cândido e livros do Selo Biblioteca Pública do Paraná. Incluída pela Lei Estadual nº 22.268, de 13 de dezembro de 2024. Substitui entregas subdivididas na anterior ação orçamentária 8690.</t>
  </si>
  <si>
    <t>publicação editada</t>
  </si>
  <si>
    <t>Publicações realizadas e registrados por meio de relatórios pela DBPP</t>
  </si>
  <si>
    <t>Realização do evento denominado Uma noite na Biblioteca</t>
  </si>
  <si>
    <t>A iniciativa oferece ao público infantil uma série de atividades gratuitas relacionadas ao universo da leitura. A programação tem início no final da tarde e segue durante a noite e madrugada com dança, música, contação de histórias, teatro, oficinas e gincanas. Os participantes dormem na Biblioteca e o evento termina na manhã do dia seguinte com um café da manhã. Transferência de entrega da ação orçamentária 8690, para a ação 8290, pela Lei estadual nº 22.268, de 13 de dezembro de 2024.</t>
  </si>
  <si>
    <t>Promover 08 eventos para crianças de 07 a 11 anos</t>
  </si>
  <si>
    <t>Setor infantil da BPPR</t>
  </si>
  <si>
    <t>Lída</t>
  </si>
  <si>
    <t>Realização do evento Semana Nacional do Livro e da Festa Literária da Biblioteca Pública do Paraná</t>
  </si>
  <si>
    <t>Realização da Festa Literária da Biblioteca Pública do Paraná, no período denominado Semana Nacional do Livro e da Biblioteca, contendo várias atividades culturais abrangendo o público infantil e adulto. Transferência de entrega da ação orçamentária 8690, para a ação 8290, pela Lei estadual nº 22.268, de 13 de dezembro de 2024.</t>
  </si>
  <si>
    <t>Promover 04 eventos com duração de uma semana</t>
  </si>
  <si>
    <t>Marianna</t>
  </si>
  <si>
    <t>Realização do Prêmio Paraná de Literatura</t>
  </si>
  <si>
    <t>prêmio realizado</t>
  </si>
  <si>
    <t>Premiar os 16 primeiros colocados nas categorias : Romance, Conto, Poesia e Infantil</t>
  </si>
  <si>
    <t>Difusão Cultural da BPP</t>
  </si>
  <si>
    <t>Fortalecimento das Políticas Públicas Culturais</t>
  </si>
  <si>
    <t>Construção do Palácio da Seda, no prédio denominado Casa Andrade Muricy, em Curitiba</t>
  </si>
  <si>
    <t>Obra executada conforme o projeto, recebida pelo fiscal da obra, com habite-se ou documento equivalente expedido pelo Município</t>
  </si>
  <si>
    <t>Diretoria Geral - SEEC</t>
  </si>
  <si>
    <t>Camila Simoni Junqueira</t>
  </si>
  <si>
    <t>Diagnóstico da Sede da Secretaria de Estado da Cultura</t>
  </si>
  <si>
    <t>Fazer um levantamento completo para identificar a situação atual e a necessidade de refazimento e/ou elaboração de projetos, contratação de restauros, realização de obras, adequações, reforços estruturais, projetos complementares e demais medidas visando à adequação da edificação da Secretária de Estado da Cultura às normas técnicas pertinentes. Excluída/cancelada pela lei estadual nº 22.268, de 13 de dezembro de 2024. Incorporada e alterada em nova entrega.</t>
  </si>
  <si>
    <t>diagnóstico realizado</t>
  </si>
  <si>
    <t>Trabalho de diagnóstico/ levantamentos finalizados, entregue e recebido pela SEEC.</t>
  </si>
  <si>
    <t>Diagnóstico das edificações do Museu da Imagem e do Som (MIS)</t>
  </si>
  <si>
    <t>Fazer um levantamento completo para identificar a situação atual e a necessidade de refazimento e/ou elaboração de projetos, contratação de restauros, realização de obras, adequações, reforços estruturais e demais medidas visando à finalização da obra do Museu de Arte Contemporânea - MAC. Excluída/cancelada pela lei estadual nº 22.268, de 13 de dezembro de 2024. Incorporada e alterada em nova entrega.</t>
  </si>
  <si>
    <t>Coodenação do Sistema Estadual de Museus</t>
  </si>
  <si>
    <t>Diagnóstico, Projeto de reforma e restauro do prédio da Secretaria de Estado da Cultura - SEEC, em Curitiba</t>
  </si>
  <si>
    <t>Elaboração de diagnóstico de imóvel tombado com tecnologia de scanner, levantamento completo e projeto de reforma e restauro do prédio da Secretaria de Estado da Cultura - SEEC. Incluída pela Lei Estadual nº 22.268, de 13 de dezembro de 2024.</t>
  </si>
  <si>
    <t>Relatórios de execução de obras do ParanaCidade, atestado pelo fiscal e gestor do contrato, pagos pelo NFS e fornecido pela DMPC. 1) Levantamento/diagnóstico; 2) Estudo Preliminar; 3) Anteprojeto 4) Projeto Executivo 5) Projetos complementares e aprovação nos órgãos competentes.</t>
  </si>
  <si>
    <t>Relatórios do Sistema de Controle de excucção e obras do ParanáCidade</t>
  </si>
  <si>
    <t>Camila Junqueira</t>
  </si>
  <si>
    <t>Doação de equipamentos musicais para Bandas, Fanfarras e Orquestras</t>
  </si>
  <si>
    <t>Fortalecer manifestações culturais vinculadas a Bandas Marciais, Fanfarras e Orquestras do Estado do Paraná, com aquisição de instrumentos para estes coletivos artísticos que são desenvolvidos especialmente em favor de jovens.</t>
  </si>
  <si>
    <t>Número de kits doados a municípios do Estado do Paraná</t>
  </si>
  <si>
    <t>Diretoria de Apoio, Fomento e Incentivo à Cultura - DAFIC</t>
  </si>
  <si>
    <t>Laura Haddad, Andre Avelino</t>
  </si>
  <si>
    <t>Elaboração de projeto de reforma e restauro da Casa João Turim, em Curitiba</t>
  </si>
  <si>
    <t>A Casa João Turim encontra-se fechada ao público e atualmente sobre com a falta de conservação, estando bem preservada. Existe uma ação judicial relativa a questões de direito de vizinhança que pende sobre o imóvel, tendo sido feita perícia judicial em setembro deste ano. Pretende-se solicitar a demolição do anexo existente (sem nenhum valor cultural) e elaborar um projeto de reforma e restauro da casa, que embora não seja tombada, é considerada pelo Município de Curitiba como Unidade de Interesse de Preservação e está no entorno do bem tombado - Igreja da Ordem. Incluída pela Lei Estadual nº 22.268, de 13 de dezembro de 2024.</t>
  </si>
  <si>
    <t>Relatórios de execução de obras do Paraná Cidades</t>
  </si>
  <si>
    <t>Eventos de exposições, oficinas na área educativa, artística e cultural</t>
  </si>
  <si>
    <t>Eventos realizados</t>
  </si>
  <si>
    <t>Marcos Coga</t>
  </si>
  <si>
    <t>Eventos de sessão de cinema gratuito na Praça</t>
  </si>
  <si>
    <t>Eventos de sessão de teatro gratuitas para jovens e crianças</t>
  </si>
  <si>
    <t>O Projeto Crianças no Teatro proporciona o acesso de crianças de 6 a 12 anos a apresentações e vivências teatrais gratuitas. O projeto, que conta com apoio da Audi Brasil, tem como objetivo, além de descentralizar as ações culturais, trabalhar propostas pedagógicas de mediação cultural para que crianças tenham acesso à arte por meio de outras possibilidades sensoriais estimuladas. Além da recepção cultural e da apresentação da peça, os alunos e os educadores são convidados para uma conversa mediada ao fim do espetáculo, como forma de compreensão e reconhecimento do espaço artístico.</t>
  </si>
  <si>
    <t>Relatórios do Sistema de Controle de execução e obras da Paraná Cidades, atestado pelo fiscal e gestor do contrato, pagos pelo NFS e fornecido pela DMPC.</t>
  </si>
  <si>
    <t>Implantação de acesso entre a ponte Brasil / Paraguai e a BR-277</t>
  </si>
  <si>
    <t>Execução das obras de prevenção de incêndio da Biblioteca Pública do Paraná, em Curitiba</t>
  </si>
  <si>
    <t>Execução das obras de adequação, conforme projeto prevenção de incêndio já elaborado.</t>
  </si>
  <si>
    <t>Obras executadas, conforme o projeto, aprovadas pelo fiscal da obra e certificadas pelo Corpo de Bombeiros do Estado do Paraná</t>
  </si>
  <si>
    <t>Biblioteca Pública do Estado do Paraná</t>
  </si>
  <si>
    <t>Adequação da capacidade do Contorno Oeste de Cascavel, na Rodovia BR-163</t>
  </si>
  <si>
    <t>Execução de estudos, projetos e obras de reforma emergenciais no prédio histórico do Museu da Imagem e do Som - MIS (Palácio da Liberdade), em Curitiba</t>
  </si>
  <si>
    <t>Execução de estudos, projetos e obras de reforma emergenciais no prédio histórico do Museu da Imagem e do Som - MIS (Palácio da Liberdade), em razão de patologias críticas na edificação e necessidade de correção e de transferência de acervo. Elaboração de diagnóstico de imóvel tombado com tecnologia de scanner, levantamento completo e projeto de reforma e restauro do prédio histórico do Museu da Imagem e do Som - MIS Incluída pela Lei Estadual nº 22.268, de 13 de dezembro de 2024.</t>
  </si>
  <si>
    <t>Festivais, feiras, mostras e festas culturais apoiadas no Paraná</t>
  </si>
  <si>
    <t>evento apoiado</t>
  </si>
  <si>
    <t>Número de atendimentos realizados em favor da rede de festivais, feiras, mostras e festas do Estado do Paraná</t>
  </si>
  <si>
    <t>Implantação de Unidades Regionais do Museu Paranaense (MUPA)</t>
  </si>
  <si>
    <t>Sementes do Mupa</t>
  </si>
  <si>
    <t>Implantação do Observatório da Cultura e Economia Criativa do Paraná e produção de estudos e materiais</t>
  </si>
  <si>
    <t>Implantar o Observatório da Cultura e Economia Criativa para construir indicadores, monitorar e mensurar impactos da economia da cultura e economia criativa no Estado do Paraná</t>
  </si>
  <si>
    <t>Economia criativa</t>
  </si>
  <si>
    <t>Observatório da Cultura e Economia Criativa para construir indicadores, monitorar e mensurar impactos implantado</t>
  </si>
  <si>
    <t>Inês K.K., Adriane Santos, Andre Avelino</t>
  </si>
  <si>
    <t>Intermediação de mão de obra de trabalhadores dos setores da cultura e da economia criativa</t>
  </si>
  <si>
    <t>Número de TRABALHADORES encaminhados PARA FUNÇÃO</t>
  </si>
  <si>
    <t>Phablo Bozza, Andre Avelino</t>
  </si>
  <si>
    <t>Municípios apoiados para a implantação do sistema municipal de cultura</t>
  </si>
  <si>
    <t>Realizar ações através dos agentes regionais de cultura que tenham como objetivo implantar os componentes - conferências, conselho, plano municipal de cultura e fundo municipal de cultura.</t>
  </si>
  <si>
    <t>municipio apoiado</t>
  </si>
  <si>
    <t>Políticas públicas de cultura</t>
  </si>
  <si>
    <t>município com plano cultural implantado</t>
  </si>
  <si>
    <t>Inês K.K., Adriane Santos, André Avelino</t>
  </si>
  <si>
    <t>Projetos apoiados à cadeia produtiva da cultura através da Execução de Leis de Fomento Federais</t>
  </si>
  <si>
    <t>Realizar ações que visem apoiar e desenvolver a cadeia produtiva da cultura através de políticas públicas por meio de chamamentos públicos. Excluída/cancelada pela Lei estadual nº 22.268, de 13 de dezembro de 2024.</t>
  </si>
  <si>
    <t>Projetos atendidos</t>
  </si>
  <si>
    <t>Laura Haddad, Wanessa H., Andre Avelino</t>
  </si>
  <si>
    <t>Projetos culturais apoiados por meio do Programa de Arranjos Estaduais e Regionais da ANCINE</t>
  </si>
  <si>
    <t>Por meio de Convênio com a Ancine, realizar editais de fomento para seleção de projetos culturais do setor audiovisual Incluída pela Lei Estadual nº 22.268, de 13 de dezembro de 2024.</t>
  </si>
  <si>
    <t>Resultado do edital</t>
  </si>
  <si>
    <t>Relatórios da Coordenação de Desenvolvimento da Economia da Cultura - SEEC</t>
  </si>
  <si>
    <t>André Avelino da Silva</t>
  </si>
  <si>
    <t>Projetos culturais apoiados por meio do Programa Estadual de Fomento e Incentivo à Cultura - PROFICE</t>
  </si>
  <si>
    <t>Programa Estadual de Fomento e Incentivo à Cultura do Paraná que, por meio da renúncia fiscal de ICMS, possibilita a valorização, a produção, a difusão, a circulação, a pesquisa e a preservação dos bens culturais, além de ações de caráter educativo para a arte e a cultura no Estado.</t>
  </si>
  <si>
    <t>Número de projetos apoiados por meio de renúncia fiscal</t>
  </si>
  <si>
    <t>Wanessa H., Andre Avelino</t>
  </si>
  <si>
    <t>Projetos de economia solidária nos setores culturais apoiados por meio de recursos financeiros</t>
  </si>
  <si>
    <t>Fomentar a economia da cultura por meio de estímulo a ações culturais e apoio a iniciativas de economia solidária nos setores culturais, mediante seleções, chamadas, ações formativas para iniciativas e/ou projetos. Excluída/cancelada pela Lei estadual nº 22.268, de 13 de dezembro de 2024.</t>
  </si>
  <si>
    <t>Número de projetos apoiados, incentivados ou fomentados Explicar como contabilizam os projetos apoiados</t>
  </si>
  <si>
    <t>Projetos de produções de cunho filmológico e cinematográfico para o desenvolvimento da Indústria audiovisual no Estado</t>
  </si>
  <si>
    <t>Apoio às produções através do PrFilm Commission que tem como objetivo atrair a produção de filmes para o Paraná</t>
  </si>
  <si>
    <t>Número de produções apoiadas</t>
  </si>
  <si>
    <t>Luis Gustavo Vilela, Laura Haddad, Andre Avelino</t>
  </si>
  <si>
    <t>Promoção do Salão Paranaense de Artes Visuais</t>
  </si>
  <si>
    <t>Realização de encontros de secretarias municipais de cultura, relacionadas com as regionais de cultura da SEEC e Seminário Estadual do Patrimônio Estadual</t>
  </si>
  <si>
    <t>Os encontros têm por objetivo orientar, divulgar e esclarecer os interessados nos municípios sobre o Patrimônio Cultural Tombado e o Seminário tem por objetivo apresentar e tomar conhecimento de produtos, realizações ou casos de sucesso da área. Incluída pela Lei Estadual nº 22.268, de 13 de dezembro de 2024.</t>
  </si>
  <si>
    <t>Elaboração de relatórios da Coordenação do Patrimônio Cultural</t>
  </si>
  <si>
    <t>Coordenação do Patrimônio Cultural - Diretoria de Memória e Patrimônio</t>
  </si>
  <si>
    <t>Victor Hugo Fucci</t>
  </si>
  <si>
    <t>Conservação e reparos de defeitos das Rodovias Estaduais</t>
  </si>
  <si>
    <t>Realizar os Encontros Regionais de Bibliotecas Públicas Municipais, vinculadas ao Sistema Estadual de Bibliotecas Públicas</t>
  </si>
  <si>
    <t>Os Encontros Regionais de Bibliotecas vinculadas ao Sistema Estadual de Bibliotecas Públicas tem como objetivos primordiais: Orientar e sensibilizar de gestores municipais sobre a importância da Biblioteca Pública para a população; desenvolver ações que promovam a leitura como instrumento para elevar o nível de informação e conhecimento à população; treinar os atendentes de bibliotecas públicas municipais para um serviço de qualidade e sensibilizá-los à conhecer e valorizar a biblioteca pública municipal; orientar os gestores para que a biblioteca pública municipal cumpra o papel de guardar, zelar e divulgar memória documental do município. Incluída pela Lei Estadual nº 22.268, de 13 de dezembro de 2024.</t>
  </si>
  <si>
    <t>Eventos regionais realizados e registrados por meio de relatórios pela DBPP</t>
  </si>
  <si>
    <t>Relatórios da Diretoria dea Biblioteca Pública do Paraná - DBPPBPP</t>
  </si>
  <si>
    <t>Conservação e reparos de defeitos na faixa de domínio (PROCONSERVA)</t>
  </si>
  <si>
    <t>Reforma e manutenção no Centro Juvenil de Artes Plásticas, em Curitiba</t>
  </si>
  <si>
    <t>Execução de reforma/ manutenção em esquadrias, correção de infiltrações, adequações de elétrica, telefonia, instalações hidrossanitárias e de prevenção contra incêndios, manutenção de telhados e calhas.</t>
  </si>
  <si>
    <t>Manutenções executadas conforme os projetos específicos, não há necessidade de aprovação de projetos e nem de habite-se pois são manutenções sem alteração estrutural e sem acréscimo de áreas</t>
  </si>
  <si>
    <t>Reforma e Ampliação de CENSE executada, em Cascavel</t>
  </si>
  <si>
    <t>Reforma e Restauro da Casa Gomm, sede da Coordenação do Patrimônio Cultural, em Curitiba</t>
  </si>
  <si>
    <t>Execução das obras de reforma e restauro da Casa Gomm (casa de madeira tombada pelo Patrimônio Histórico do Paraná onde funciona a sede da Coordenação do Patrimônio Cultural), conforme termo de referência já elaborado. Descrição alterada pela Lei estadual nº 22.268, de 13 de dezembro de 2024.</t>
  </si>
  <si>
    <t>Coordenação do Patrimônio Cultural</t>
  </si>
  <si>
    <t>Reforma e Ampliação de CENSE executada, em Foz do Iguaçu</t>
  </si>
  <si>
    <t>Reformas e adequações na estrutura física do Museu Oscar Niemeyer (MON), em Curitiba</t>
  </si>
  <si>
    <t>Execução do projeto de reforma e restauro da cobertura do Museu, conforme projeto já elaborado; adequação de taludes na área externa do Museu; execução de manutenções em alvenarias e em concreto armado para correção de fissuras e pintura</t>
  </si>
  <si>
    <t>Reforma e Ampliação de CENSE executada, em Londrina</t>
  </si>
  <si>
    <t>Retomar as obras da sede histórica do MAC que foram iniciadas em 2019 e paralisadas judicialmente. Devido ao prazo de paralisação e alguns problemas de projeto que foram identificados no canteiro de obras, será necessário adequar alguns projetos, além de elaborar laudos técnicos para verificação das condições estruturais das obras, em especial devido ao fato de que alguns elementos metálicos ficaram expostos ao tempo durante o período da paralização. O projeto elaborado em 2018 pode ser retomado nos imóveis históricos imediatamente, e nos anexos deverão ser atualizados. Incluída pela Lei Estadual nº 22.268, de 13 de dezembro de 2024.</t>
  </si>
  <si>
    <t>Relatórios do Sistema de Controle de execução e obras da Paraná Cidades, atestado pelo fiscal e gestor do contrato, pagos pelo NFS e fornecido pela DMPC</t>
  </si>
  <si>
    <t>Reforma e Ampliação de CENSE executada, em São José dos Pinhais</t>
  </si>
  <si>
    <t>Shows Artísticos para a população no âmbito da Operação Verão</t>
  </si>
  <si>
    <t>Público presente</t>
  </si>
  <si>
    <t>Conservação da Faixa de Domínio</t>
  </si>
  <si>
    <t>Proporcionar e facilitar o acesso da população de todas as faixas etárias à leitura, por meio da oferta de um espaço adequado, acessível, confortável e inovador. Adotar as medidas necessárias para a conservação, proteção e recuperação da memória histórica, bibliográfica e documental do Paraná. Realizar a aquisição contínua de obras literárias, periódicos e material multimídia. Desenvolver atividades de difusão cultural a partir de ações e eventos de caráter local e regional. Sediar cursos gratuitos e abertos para toda a comunidade, contemplando os mais diversos públicos. Capacitar as equipes das unidades integrantes do Sistema Estadual de Bibliotecas Municipais. Fomentar a produção de conhecimento por meio da edição e publicação de livros, revistas e jornais. Excluída pela Lei Estadual nº 22.268, de 13 de dezembro de 2024. Substituída pela ação 8290.</t>
  </si>
  <si>
    <t>Matias</t>
  </si>
  <si>
    <t>Execução de serviços de manutenção e recuperação de obras de arte especiais (Pontes e Viadutos)</t>
  </si>
  <si>
    <t>Execução de serviços de conservação do pavimento e da faixa de domínio dos trechos de rodovias inseridas no novo programa de concessão de rodovias (PROINTEGRA)</t>
  </si>
  <si>
    <t>Ensaios do Coral Infantil da Biblioteca Pública do Paraná (Cantateca)</t>
  </si>
  <si>
    <t>Eventos promovidos para crianças e adolescentes</t>
  </si>
  <si>
    <t>Lídia</t>
  </si>
  <si>
    <t>Construção de CENSE - São Francisco, em Piraquara</t>
  </si>
  <si>
    <t>Implantação do Projeto Editorial do Selo Biblioteca Paraná, por meio da Publicação da Revista BEPEPÊ</t>
  </si>
  <si>
    <t>Publicação da revista BEPEPÊ, com foco no diálogo entre as artes, perfis de artistas consagrados e emergentes, resgates históricos e reportagens especiais sobre as movimentações culturais brasileiras. Excluída/cancelada pela Lei estadual nº 22.268, de 13 de dezembro de 2024. Incorporada por nova entrega na ação 8290.</t>
  </si>
  <si>
    <t>publicações editadas e disponibilizadas</t>
  </si>
  <si>
    <t>Difusão Cultural da BPPR</t>
  </si>
  <si>
    <t>Construção de CENSE, em Londrina</t>
  </si>
  <si>
    <t>Publicação de Caderno de poemas, contos e crônicas da Biblioteca Pública do Paraná</t>
  </si>
  <si>
    <t>Publicação de Cadernos da Biblioteca Pública do Paraná. Organizada como uma Série de livretos colecionáveis com material inédito de poetas, contistas e cronistas de diferentes gerações. Excluída/cancelada pela Lei estadual nº 22.268, de 13 de dezembro de 2024. Incorporada por nova entrega na ação 8290.</t>
  </si>
  <si>
    <t>Publicações editadas e disponibilizadas</t>
  </si>
  <si>
    <t>Difusão cultural da BPPR</t>
  </si>
  <si>
    <t>Construção de CENSE, em Pato Branco</t>
  </si>
  <si>
    <t>Publicação de livros com o Selo da Biblioteca Paraná</t>
  </si>
  <si>
    <t>Trata-se da publicação de livros de diversos gêneros, conto, poesia, romance, entrevistas, artes gráficas, edições fac-similares, que suprem lacunas do meio editorial e oferecem ao público uma dimensão clara da produção literária estadual. Os títulos do selo Biblioteca Paraná são distribuídos para todas as bibliotecas públicas no Paraná e várias outras instituições culturais do país. Excluída/cancelada pela Lei estadual nº 22.268, de 13 de dezembro de 2024. Incorporada por nova entrega na ação 8290.</t>
  </si>
  <si>
    <t>livros do prêmio + 04 autores homenageados efetivamente publicados</t>
  </si>
  <si>
    <t>Construção de Casa de Semiliberdade, em Maringá</t>
  </si>
  <si>
    <t>Publicação do Jornal Cândido da Biblioteca Pública do Paraná</t>
  </si>
  <si>
    <t>Publicação do Jornal Cândido, único jornal literário editado por uma biblioteca pública no Brasil, em que se apresentam reportagens sobre grandes nomes da literatura nacional e mundial, matérias sobre o mercado editorial, perfis, ensaios, artigos de opinião e material autoral inédito, além de contos, crônicas, poemas, ilustrações, fotografias e histórias em quadrinhos. Excluída/cancelada pela Lei estadual nº 22.268, de 13 de dezembro de 2024. Incorporada por nova entrega na ação 8290.</t>
  </si>
  <si>
    <t>Publicação editada e disponibilizada</t>
  </si>
  <si>
    <t>Manutenções e Reparos nas Unidades Socioeducativas</t>
  </si>
  <si>
    <t>Realização de Ciclos de Debates com Escritores Negros</t>
  </si>
  <si>
    <t>Realização de ciclos de debates com escritores negros para discutir assuntos relacionados a cultura negra, a partir da inauguração primeira estante na Biblioteca Pública do Paraná exclusivamente dedicada à literatura produzida por autores negros. Excluída/cancelada pela Lei estadual nº 22.268, de 13 de dezembro de 2024. Incorporada por nova entrega na ação 8290.</t>
  </si>
  <si>
    <t>Promover 24 encontros com escritores negros</t>
  </si>
  <si>
    <t>Exames de DNA realizados para investigação de paternidade de crianças e adolescentes</t>
  </si>
  <si>
    <t>Realização de eventos com a participação de escritores, artistas e intelectuais</t>
  </si>
  <si>
    <t>Realização de eventos na sede da sucursal da Biblioteca Mário Lobo em Paranaguá, com a participação de escritores, artistas e intelectuais do Estado. Excluída/cancelada pela Lei estadual nº 22.268, de 13 de dezembro de 2024. Incorporada por nova entrega na ação 8290.</t>
  </si>
  <si>
    <t>Promover 08 eventos para a comunidade local</t>
  </si>
  <si>
    <t>Equipamentos adquiridos para exames de DNA para identificação de ossadas de crianças e adolescentes</t>
  </si>
  <si>
    <t>Realização de eventos com encontro de diferentes escritores para Diálogo sobre Literatura, Cultura, Arte e demais temas</t>
  </si>
  <si>
    <t>Realizar encontros com diferentes escritores para um diálogo na Biblioteca Pública do Paraná sobre literatura, cultura, arte e temas atuais, posteriormente disponíveis na internet no formato de podcast. Excluída/cancelada pela Lei estadual nº 22.268, de 13 de dezembro de 2024. Incorporada por nova entrega na ação 8290.</t>
  </si>
  <si>
    <t>Promover 48 encontros com diferentes escritores na BPP</t>
  </si>
  <si>
    <t>Veículos adquiridos para os Núcleos de Proteção à Criança e ao Adolescente Vítimas de Crimes (NUCRIAS)</t>
  </si>
  <si>
    <t>Realização de oficina com escritores para criação literária na Biblioteca Pública do Paraná</t>
  </si>
  <si>
    <t>Realizar oficinas na Biblioteca Pública do Paraná, com escritores selecionados para ministrar oficinas de criação literária (poesia, conto, crônica, romance e infantil). Excluída/cancelada pela Lei estadual nº 22.268, de 13 de dezembro de 2024. Incorporada por nova entrega na ação 8290.</t>
  </si>
  <si>
    <t>Promover 24 encontros com escritores</t>
  </si>
  <si>
    <t>Equipamentos adquiridos para auxiliar na agilidade das investigações envolvendo crimes cibernéticos praticados contra crianças e adolescentes</t>
  </si>
  <si>
    <t>Realização do Encontro de Editoras Independentes para uma Feira de Livros</t>
  </si>
  <si>
    <t>Realização de evento do tipo Encontro de Editoras Independentes do estado para uma feira de livros com expositores paranaenses e programação de debates sobre o meio editorial. Excluída/cancelada pela Lei estadual nº 22.268, de 13 de dezembro de 2024. Incorporada por nova entrega na ação 8290.</t>
  </si>
  <si>
    <t>exame realizado</t>
  </si>
  <si>
    <t>Encontros com editoras realizados</t>
  </si>
  <si>
    <t>Capacitação em formação de mediadores para os profissionais da educação</t>
  </si>
  <si>
    <t>Realização do evento Sarau Literário com rodas de leituras na Biblioteca Pública do Paraná</t>
  </si>
  <si>
    <t>Promover 24 encontros com diferentes escritores de poesia</t>
  </si>
  <si>
    <t>Profissionais da educação capacitados em prevenção às drogas</t>
  </si>
  <si>
    <t>Adolescentes capacitados em prevenção às drogas</t>
  </si>
  <si>
    <t>Aproximando Famílias - viabilização de deslocamento de familiares e adolescentes em cumprimento de medidas socioeducativas para realização de visitas</t>
  </si>
  <si>
    <t>Centro Cultural Teatro Guaíra</t>
  </si>
  <si>
    <t>Produção Artística e Cultural</t>
  </si>
  <si>
    <t>Promover o desenvolvimento artístico-cultural da comunidade paranaense, por meio das artes cênicas, da música e da dança. Garantir a sobrevivência e a programação dos corpos estáveis e técnicos do Centro Cultural Teatro Guaíra (CCTG). Promover o desenvolvimento e aperfeiçoamento das expressões artísticas da Orquestra Sinfônica do Paraná, do Balé Teatro Guaíra e do Corpo técnicos do CCTG.</t>
  </si>
  <si>
    <t>Trata-se da produção e apresentação de Ópera para a comemoração dos 140 anos do Centro Cultural Teatro Guaíra. Excluída/cancelada pela Lei estadual nº 22.268, de 13 de dezembro de 2024.</t>
  </si>
  <si>
    <t>apresentação realizada</t>
  </si>
  <si>
    <t>Será contabilizado de acordo com a disponibilidade de pauta do Auditório do CCTG.</t>
  </si>
  <si>
    <t>Departamento de Música e Projetos - DMP</t>
  </si>
  <si>
    <t>Elza Pszysienzny</t>
  </si>
  <si>
    <t>Profissionais da socioeducação em formação continuada para atuação das Unidades de Atendimento Socioeducativo</t>
  </si>
  <si>
    <t>Ao longo dos anos, a Orquestra Sinfônica do Paraná (OSP) construiu um belíssimo histórico com mais de 40 maestros convidados e cerca de 200 solistas, que vieram de diversos lugares do Brasil e do mundo. O repertório da orquestra conta com cerca de 900 obras catalogadas de mais de 250 compositores, destacando os autores brasileiros Villa-Lobos e Camargo Guarnieri, e os paranaenses Henrique Morozowicz e Augusto Stresser.</t>
  </si>
  <si>
    <t>Será contabilizado de acordo com determinação do diretor musical da OSP.</t>
  </si>
  <si>
    <t>Adolescentes beneficiados em projetos esportivos, culturais e de lazer direcionados à socioeducação</t>
  </si>
  <si>
    <t>A ideia da criação de um segundo grupo de dança no Teatro Guaíra surgiu da vontade de dar continuidade à carreira dos bailarinos do Balé Teatro Guaíra, aproveitando sua maturidade artística. Com isso, criou-se o G2 Cia de Dança em dezembro de 1999, com a proposta de busca de novos rumos e estéticas na linguagem da dança. Pensando nisso foram incluídas, além das aulas de técnica de dança clássica, aulas de dança contemporânea, improvisação e pesquisa de movimento. Atualmente, é a única companhia de bailarinos master do país.</t>
  </si>
  <si>
    <t>Será contabilizado conforme determinação do diretor artístico e solicitações de municípios</t>
  </si>
  <si>
    <t>Departamento de Produções Artísticas - DPA</t>
  </si>
  <si>
    <t>Agentes públicos capacitados para atuarem como agentes de leitura</t>
  </si>
  <si>
    <t>Deverá ser contabilizado de acordo com pauta do Auditório e determinação do diretor artístico.</t>
  </si>
  <si>
    <t>Departamento de Dança - DED</t>
  </si>
  <si>
    <t>Contratação de jovens aprendizes por meio de subvenção econômica</t>
  </si>
  <si>
    <t>O Centro Cultural Teatro Guaíra (CCTG) produz o Festival de Teatro de Bonecos, em Curitiba, para estimular e difundir a produção bonequeira no Estado do Paraná, promover o intercâmbio entre os artistas e de grupos locais, apresentando em sua programação espetáculos teatrais e exposição voltados para a linguagem do teatro de animação. A produção se faz por meio de edital lançado anualmente.</t>
  </si>
  <si>
    <t>Será contabilizado de acordo com a pauta dos Auditórios e em diversos espaços da cidade de Curitiba.</t>
  </si>
  <si>
    <t>Crianças e adolescentes que frequentam o Centro Nacional de Treinamento e Formação de Atletismo beneficiados com reforço alimentar</t>
  </si>
  <si>
    <t>Trata-se de proporcionar aos estudantes da Escola de Dança do Teatro Guaíra a participação em festivais e espetáculos em outras cidades do Paraná e em outro estados do Brasil. Adicionalmente, realizar as apresentações próprias da Escola de Dança do Teatro Guaíra.</t>
  </si>
  <si>
    <t>Será contabilizado de acordo com determinação da diretoria e coordenação da Escola</t>
  </si>
  <si>
    <t>Escola de Danças do Teatro Guaíra - EDTG.</t>
  </si>
  <si>
    <t>Será contabilizado de acordo com determinação da diretoria artística.</t>
  </si>
  <si>
    <t>Implantação da Ponte Japurá, no trecho entre em São Carlos do Ivaí/Japurá PR-498</t>
  </si>
  <si>
    <t>O Centro Cultural Teatro Guaíra (CCTG) realiza anualmente a premiação do Troféu Gralha Azul, que premia profissionais do teatro paranaense que mais se destacaram as categorias estabelecidas em Edital anual.</t>
  </si>
  <si>
    <t>Evento contabilizado de acordo com objeto do concurso.</t>
  </si>
  <si>
    <t>Diretoria Artistica - DIART</t>
  </si>
  <si>
    <t>Restauração de rodovias do Estado do Paraná</t>
  </si>
  <si>
    <t>Gestão Administrativa CCTG</t>
  </si>
  <si>
    <t>Aquisição de equipamentos para Centro Cultural Teatro Guaíra</t>
  </si>
  <si>
    <t>Aquisição de equipamentos para Centro Cultural Teatro Guaíra - investimento. Incluída pela Lei Estadual nº 22.268, de 13 de dezembro de 2024.</t>
  </si>
  <si>
    <t>equipamento entregue</t>
  </si>
  <si>
    <t>De acordo com a quantidade de equipamentos entregues</t>
  </si>
  <si>
    <t>Departamento de Serviços e Projetos</t>
  </si>
  <si>
    <t>Renan</t>
  </si>
  <si>
    <t>Implantação do contorno noroeste de Pato Branco</t>
  </si>
  <si>
    <t>Reforma do Prédio do Centro Cultural Teatro Guaíra, em Curitiba</t>
  </si>
  <si>
    <t>Fundo Estadual de Cultura</t>
  </si>
  <si>
    <t>Projetos Culturais Apoiados por Meio da Execução de Leis de Fomento Federais</t>
  </si>
  <si>
    <t>Realizar Políticas Públicas por meio de chamamentos públicos e outras ações em favor dos setores culturais.</t>
  </si>
  <si>
    <t>Capacitação dentro do Programa de Formação e Qualificação Cultural</t>
  </si>
  <si>
    <t>LISTAGEM DE PESSOAS QUE FORAM CAPACITADAS</t>
  </si>
  <si>
    <t>Relatórios das capacitações ofertadas</t>
  </si>
  <si>
    <t>Wanessa H. ,Laura Haddad, Andre Avelino</t>
  </si>
  <si>
    <t>Eventos de apresentação teatral gratuita para idosos com mediação artística</t>
  </si>
  <si>
    <t>O objetivo do Projeto Teatro para Idosos é levar o entretenimento de apresentações teatrais da Companhia de Dança G2 do Centro Cultural Teatro Guaíra para o público da terceira idade, proporcionando o acesso à cultura de forma gratuita para espectadores idosos de municípios do interior do Paraná. A peça a ser apresentada sempre levará em consideração o tema da maturidade, e conta com acessibilidade. Além da peça, ao menos uma mediação artística será ofertada em cada cidade de realização do projeto. Incluída pela Lei Estadual nº 22.268, de 13 de dezembro de 2024.</t>
  </si>
  <si>
    <t>Teatro e cinema para idosos</t>
  </si>
  <si>
    <t>Elaboração de relatórios da Diretoria de Apoio, Fomento e Incentivo à Cultura</t>
  </si>
  <si>
    <t>Andre Avelino</t>
  </si>
  <si>
    <t>evento realizado identificado aonde e com volume e tipo de público</t>
  </si>
  <si>
    <t>Desenvolvimento do Litoral</t>
  </si>
  <si>
    <t>Realizar políticas públicas por meio de chamamentos públicos e outras ações em favor dos setores culturais.</t>
  </si>
  <si>
    <t>Projetos atendidos Explicar melhor, quando consideram que o projeto foi apoiado</t>
  </si>
  <si>
    <t>TGE/Transferências da União</t>
  </si>
  <si>
    <t>Laura Haddad Wanessa C. Andre Avelino</t>
  </si>
  <si>
    <t>Municípios beneficiados com recursos para aquisição de equipamentos e/ou obras e serviços nos aeroportos e aeródromos públicos</t>
  </si>
  <si>
    <t>Infraestrutura - Disponibilidade de Voos Diretos</t>
  </si>
  <si>
    <t>Fundo Estadual de Cultura FEC</t>
  </si>
  <si>
    <t>Gerir o Fundo Estadual de Cultura, tendo por objetivos: facilitar à comunidade o acesso aos bens e espaços artísticos e culturais, assim como às atividades desenvolvidas na área da cultura; incentivar a produção, difusão e circulação de bens culturais paranaenses nas diversas áreas de atuação; estimular o desenvolvimento cultural do Estado em todas as regiões; garantir a preservação, difusão, conservação, ampliação e recuperação do patrimônio cultural material e imaterial do Paraná; propiciar a formação e aperfeiçoamento de agentes culturais atuantes em todo o âmbito estadual; fomentar a pesquisa nos diversos campos da cultura; promover a inserção da produção cultural do Estado em modelos sustentáveis de desenvolvimento socioeconômico; valorizar e difundir o conjunto das manifestações artístico-culturais que constituem a diversidade formadora da identidade cultural do Paraná.</t>
  </si>
  <si>
    <t>Municípios beneficiados com recursos para aquisição ou/e reforma de balsas</t>
  </si>
  <si>
    <t>Projetos Culturais apoiados por meio de Recursos do Fundo Estadual de Cultura</t>
  </si>
  <si>
    <t>Por meio da renúncia fiscal de ICMS, o PROFICE possibilita a valorização, produção, difusão, circulação, pesquisa e a preservação dos bens culturais, além de ações de caráter educativo para a arte e a cultura no Paraná. Regionalização alterada pela Lei estadual nº 22.268, de 13 de dezembro de 2024.</t>
  </si>
  <si>
    <t>PUBLICAÇÃO RESULTADO DE PROJETOS CONTEMPLADOS</t>
  </si>
  <si>
    <t>Resultados dos Editais</t>
  </si>
  <si>
    <t>Secretaria de Estado da Mulher, Igualdade Racial e Pessoa Idosa</t>
  </si>
  <si>
    <t>Paraná que Respeita e Prospera</t>
  </si>
  <si>
    <t>Promoção da Equidade e Garantia de Direitos SEMIPI</t>
  </si>
  <si>
    <t>Apoiar, promover e viabilizar a execução de programas, projetos, serviços, atividades, ações, qualificação dos atores, estudos, pesquisas e concessão de benefícios a serem desenvolvidos por órgãos públicos estaduais, municipais e organizações da sociedade civil, com o objetivo de prevenção, promoção, proteção, controle social e garantia de direitos para fortalecimento das políticas públicas da Mulher, Igualdade Racial, Povos Indígenas, Povos e Comunidades Tradicionais e Política da Pessoa Idosa.</t>
  </si>
  <si>
    <t>Artesãos beneficiados com o apoio para participação em feiras, oportunidades de geração de renda, qualificação profissional e canais de financiamento e valorização</t>
  </si>
  <si>
    <t>Contabiliza o número de artesãos beneficiados com os eventos promovidos</t>
  </si>
  <si>
    <t>Coordenação de Políticas do Artesanato</t>
  </si>
  <si>
    <t>Diego Buligon</t>
  </si>
  <si>
    <t>Coordenação de Fomento ao Protagonismo Feminino</t>
  </si>
  <si>
    <t>Mariana De Sousa Machado Neris</t>
  </si>
  <si>
    <t>A SEMIPI promoverá ações de capacitação e formação voltadas aos funcionários públicos estaduais e municipais, assim como representante governamentais e não governamentais de conselhos de direitos, com o objetivo de promover a conscientização, a prevenção e a promoção dos direitos das políticas afetas à SEMIPI. Essa entrega visa aprimorar o conhecimento e as habilidades dos servidores públicos, capacitando-os para lidar com questões relacionadas à gênero, raça e etarismo.</t>
  </si>
  <si>
    <t>Número de certificados emitidos pela participação na capacitação e formação.</t>
  </si>
  <si>
    <t>Número de certificados emitidos nos cursos e qualificação técnica.</t>
  </si>
  <si>
    <t>Refere-se a um espaço amplo, democrático e participativo que reúne representantes do governo e sociedade civil organizada, relacionada as pautas dos povos e comunidades tradicionais, com o objetivo debater, avaliar, propor diretrizes e deliberar as prioridades para os próximos anos, visando a construção e execução da Política Pública de Povos e Comunidades Tradicionais do Estado do Paraná, considerando as perspectivas de gênero, raça/etnia, cultura e religião.</t>
  </si>
  <si>
    <t>Contabiliza a quantidade de conferências realizadas</t>
  </si>
  <si>
    <t>Diretoria de Promoção da Igualdade Racial</t>
  </si>
  <si>
    <t>Clemilda Santiago Neto</t>
  </si>
  <si>
    <t>conselho criado</t>
  </si>
  <si>
    <t>contabiliza conselhos municipais criados</t>
  </si>
  <si>
    <t>Consiste na construção de um orçamento que permita a avaliação do investimento estadual em ações de promoção da equidade de gênero, raça, e valorização dos povos e comunidades tradicionais, reconhecendo a importância fundamental de combater desigualdades históricas e promover a inclusão social, assim garantir que os recursos públicos sejam alocados de forma transparente e estratégica para a implementação de ações efetivas nesses domínios.</t>
  </si>
  <si>
    <t>orçamento instituído</t>
  </si>
  <si>
    <t>Contabiliza a Oficialização do Orçamento</t>
  </si>
  <si>
    <t>Mulheres beneficiadas com o Auxílio Social Mulher Paranaense</t>
  </si>
  <si>
    <t>O Auxílio Social Mulher Paranaense consiste em conceder benefício financeiro mensal à mulher acima de 18 anos, em situação de violência, grave ameaça ou risco de morte, no contexto da violência doméstica e familiar no território do Estado do Paraná. O auxílio poderá ser concedido por até 12 meses de forma contínua e possui regulamentação em legislação específica. O projeto de lei está em tramitação para ser aprovado na assembleia. O valor de referência do Auxílio Social Mulher Paranaense será de meio salário-mínimo nacional, acrescido de Benefício Variável Familiar, no valor de 5% (cinco por cento) do salário-mínimo nacional, quando a beneficiária se enquadrar em uma ou mais das seguintes condições no momento da inclusão no Auxílio: gestante; lactante; responsável por um ou mais dependentes com idade entre 0 (zero) e 6 (seis) anos completos. O benefício poderá ser suspenso a qualquer tempo, conforme regulamento. Incluída pela Lei Estadual nº 22.268, de 13 de dezembro de 2024.</t>
  </si>
  <si>
    <t>mulher beneficiada</t>
  </si>
  <si>
    <t>Contabiliza o número de mulheres beneficiadas pelo Auxílio Social Mulher Paranaense em situação de violência, de grave ameaça ou risco de morte acima de 18 anos, no contexto da violência doméstica e familiar no território do Estado do Paraná. Total de pessoas no ano, não alterando o total do valor previsto. A ser operacionalizado conforme regulamentação da lei em tramitação "Programa Recomeço e o Auxílio Social Mulher Paranaense".</t>
  </si>
  <si>
    <t>Diretoria de Políticas para Mulheres</t>
  </si>
  <si>
    <t>Municípios beneficiados com a Construção do Complexo Social Cidade da Pessoa Idosa</t>
  </si>
  <si>
    <t>Coordenação de Políticas da Pessoa Idosa</t>
  </si>
  <si>
    <t>Municípios beneficiados com recursos para a construção da Casa da Mulher Paranaense e de Casas Abrigo para mulheres em situação de violência, na modalidade fundo a fundo</t>
  </si>
  <si>
    <t>Contabiliza os municípios beneficiados financeiramente com o repasse fundo a fundo para a construção da casa da Mulher Paranaense</t>
  </si>
  <si>
    <t>parceria firmada</t>
  </si>
  <si>
    <t>Número de termos de cooperação ou similares efetivado com órgãos diferentes, ou para projetos com distintas finalidades.</t>
  </si>
  <si>
    <t>Trata-se da valorização, celebração, integração e resgate da cultura dos Povos e Comunidades Tradicionais, por meio da organização técnica, infraestrutura, transporte e alimentação para a realização dos jogos indígenas, feira da igualdade racial e os povos tradicionais. Excluída/cancelada pela Lei estadual nº 22.268, de 13 de dezembro de 2024.</t>
  </si>
  <si>
    <t>Número de pessoas destinatárias das políticas em questão, participantes dos eventos promovidos.</t>
  </si>
  <si>
    <t>Centro Integrado de Processamento e Análise de Dados</t>
  </si>
  <si>
    <t>Pessoas beneficiadas nos projetos bolsa cuidador familiar e bolsa agente do saber dos programas de garantia de direitos para a pessoa idosa</t>
  </si>
  <si>
    <t>A entrega se refere às bolsas cuidador familiar e agente do saber, projetos vinculados ao Programa Paraná Amigo da Pessoa Idosa. A Bolsa Cuidador Familiar tem como objetivos promover o reconhecimento do cuidado como atividade econômica; prevenir a institucionalização da pessoa idosa, por meio da provisão de apoio financeiro aos cuidadores familiares de pessoas idosas via transferência de renda na modalidade de bolsa. A Bolsa Agente do Saber objetiva promover o reconhecimento e valorização das habilidades e saberes da pessoa idosa; promover a participação da pessoa idosa na comunidade; evitar o isolamento social, por meio da concessão de apoio financeiro à pessoa idosa, como uma transferência de renda na modalidade de bolsa. Incluída pela Lei Estadual nº 22.268, de 13 de dezembro de 2024.</t>
  </si>
  <si>
    <t>Contabiliza o número de pessoas beneficiadas com os auxílios da bolsa cuidador familiar e bolsa agente do saber. Total de pessoas no ano. A ser operacionalizado conforme regulamentação da lei em tramitação " Paraná Amigo da Pessoa Idosa".</t>
  </si>
  <si>
    <t>Produção de estudos teóricos, pesquisas de campo, mapeamento e produção de plataformas de Business Intelligence que fomentem a construção de Políticas de Igualdade Racial e voltadas aos Povos e Comunidades Tradicionais.</t>
  </si>
  <si>
    <t>Contabiliza o somatório dos estudos e mapeamento publicados, pesquisas concluídas, e dashboards disponíveis.</t>
  </si>
  <si>
    <t>Contabiliza evento realizado</t>
  </si>
  <si>
    <t>sala equipada</t>
  </si>
  <si>
    <t>Número de salas que receberão o kit de equipamentos.</t>
  </si>
  <si>
    <t>Fundo Estadual de Políticas de Promoção da Igualdade Racial</t>
  </si>
  <si>
    <t>Promoção da Igualdade Racial</t>
  </si>
  <si>
    <t>Administrar e supervisionar a gestão dos recursos do Fundo Estadual de Políticas de Promoção da Igualdade Racial, assegurando o desenvolvimento de ações, governamentais e não governamentais, que promovam a igualdade racial e o combate ao racismo.</t>
  </si>
  <si>
    <t>Consiste na realização de campanhas de valorização, promoção da igualdade racial e combate ao racismo, incluindo produção de material gráfico.</t>
  </si>
  <si>
    <t>Contabiliza campanhas midiáticas com produção ou não de material gráfico, de temáticas distintas</t>
  </si>
  <si>
    <t>Refere-se a um espaço amplo, democrático e participativo que reúne representantes do governo e sociedade civil organizada, com o objetivo de debater, avaliar, propor e deliberar as prioridades para a construção e execução da política pública de promoção da Igualdade Racial no Estado, considerando as perspectivas de gênero, raça/etnia, cultura e religião. São debatidos temas de relevância para promoção da Igualdade Racial afro-brasileira e afrodescendente e as propostas resultantes da conferência são encaminhadas às diferentes instâncias, visando a formulação de estratégias e ações efetivas que visem combater as desigualdades raciais, promover a inclusão, o respeito, a proteção e concretização dos direitos humanos e liberdades fundamentais no Paraná.</t>
  </si>
  <si>
    <t>Contabiliza conselhos municipais criados.</t>
  </si>
  <si>
    <t>organismo beneficiado</t>
  </si>
  <si>
    <t>Contabiliza uma vez cada organismo que recebeu recurso no exercício.</t>
  </si>
  <si>
    <t>Trata-se de implementação do serviço SOS Racismo, que conta com serviço de escuta, acolhimento e encaminhamento de denúncias às vítimas de discriminação étnico-racial, religiosa ou intolerância correlata</t>
  </si>
  <si>
    <t>Contabiliza a disponibilização pública de canal para recebimento e encaminhamento de denúncias.</t>
  </si>
  <si>
    <t>Fundo Estadual Dos Direitos Da Mulher</t>
  </si>
  <si>
    <t>Fomento ao Protagonismo Feminino e Prevenção às Violências</t>
  </si>
  <si>
    <t>Apoiar, promover e viabilizar a execução de programas, projetos, serviços, atividades, ações, qualificação dos atores, estudos, pesquisas e concessão de benefícios a serem desenvolvidos por órgãos públicos estaduais, municipais e organizações da sociedade civil nas ações relacionadas ao atendimento de mulheres em caráter preventivo, de promoção social e de fomento ao protagonismo, a promoção e o apoio às ações de fortalecimento das organizações populares de mulheres, para a elaboração de projetos de autossustentação e na promoção e articulação de formação e capacitação de agentes.</t>
  </si>
  <si>
    <t>Contabiliza uma vez cada projeto/entidade que recebeu recurso no exercício</t>
  </si>
  <si>
    <t>Refere-se ao cofinanciamento de municípios para a implantação de modelos de governança e implementação de serviços, programas e projetos de atendimento e acolhimento a mulheres em situação de violência, além do fomento ao protagonismo feminino. Isso abrange a criação ou fortalecimento de Centros de Referência e Casas Abrigos, por meio de parcerias (consórcios, entre outros), além de iniciativas de capacitação e sensibilização para os profissionais envolvidos na rede de proteção. Aumento de meta alterado pela Lei Estadual nº 22.268, de 13 de dezembro de 2024.</t>
  </si>
  <si>
    <t>Contabiliza uma vez cada município que recebeu recurso no exercício</t>
  </si>
  <si>
    <t>Contabiliza a quantidade de conferências realizada</t>
  </si>
  <si>
    <t>Consiste na realização de campanhas de: conscientização e combate à violência contra a mulher no Estado do Paraná (combate ao feminicídio; canais de denúncia, produção de materiais informativos e educativos para população em geral); e promoção e valorização do protagonismo feminino, incluindo produção de material gráfico.</t>
  </si>
  <si>
    <t>Fundo Estadual dos Direitos da Pessoa Idosa</t>
  </si>
  <si>
    <t>Garantia e Defesa de Direitos da Pessoa Idosa</t>
  </si>
  <si>
    <t>Apoiar, promover e viabilizar a execução de programas, projetos, serviços, atividades, ações, qualificação dos atores, estudos, pesquisas e concessão de benefícios a serem desenvolvidos por órgãos públicos estaduais, municipais e organizações da sociedade civil, na área de prevenção, promoção, proteção e controle social da política da pessoa idosa, por meio da articulação e integração das instâncias públicas governamentais e da sociedade civil, na aplicação de instrumentos normativos e no funcionamento dos mecanismos de efetivação dos direitos da pessoa idosa, com o cofinanciamento por meio de transferências voluntárias, obrigatórias e/ou legais.</t>
  </si>
  <si>
    <t>O programa abrange ações que visam aumentar a conscientização da população em geral sobre à violência da pessoa idosa, fortalecer a garantia de direitos desta política.</t>
  </si>
  <si>
    <t>Contabiliza campanhas de conscientização e sensibilização realizadas para promoção de garantia de direitos da pessoa idosa.</t>
  </si>
  <si>
    <t>Coordenação de Política da Pessoa Idosa</t>
  </si>
  <si>
    <t>Anne Cristine Gomes da Silva Cavali</t>
  </si>
  <si>
    <t>Revitalização e recuperação de instalações do Banco de Alimentos, em Cascavel</t>
  </si>
  <si>
    <t>Trata-se de capacitação voltado para os conselheiros estaduais e municipais dos conselhos de garantia de direitos da pessoa idosa, com o objetivo de qualificar a participação civil e alcançar a garantia de direitos da pessoa idosa. Diminuição de meta alterada pela Lei Estadual nº 22.268, de 13 de dezembro de 2024.</t>
  </si>
  <si>
    <t>Número de certificados emitidos por capacitações em temáticas distintas.</t>
  </si>
  <si>
    <t>Adriana Santos de Oliveira</t>
  </si>
  <si>
    <t>Revitalização e recuperação de calçadas do Mercado do Produtor, em Curitiba</t>
  </si>
  <si>
    <t>Trata-se da implantação de um novo sistema de atendimento Disque Idoso Paraná com o objetivo proporcionar maior celeridade e efetividade a resolutividade das denúncias de casos de violência, assim como encaminhamentos, informações e sugestões sobre serviços públicos das orientações referente aos direitos da pessoa idosa. Dessa forma, tal sistema deve contar com integração de dados e informações para assegurar os direitos da pessoa idosa e garantir um serviço rápido às demandas desta política.</t>
  </si>
  <si>
    <t>Contabiliza o sistema em funcionamento para registro de denúncias</t>
  </si>
  <si>
    <t>Revitalização, recuperação e instalação predial para Nova Sede Administrativa, em Curitiba</t>
  </si>
  <si>
    <t>Trata-se de apoio técnico e financeiro aos municípios do Paraná com o objetivo de fortalecer a rede de governança e ampliar os serviços de atendimento à pessoa idosa. O apoio abrange a estruturação da rede de governança, a implantação de programas, projetos e serviços direcionados ao atendimento às necessidades específicas das pessoas idosas, incentivando a adoção de formas alternativas ao acolhimento institucional. Nessa iniciativa busca promover o envelhecimento ativo, saudável e com dignidade para a população idosa no Paraná, fortalecendo a rede de proteção social e ampliando as opções de cuidado e atendimento, com ênfase em abordagens não institucionalizantes. Dessa forma, busca-se garantir a qualidade de vida, a autonomia e a participação social das pessoas idosas, estimulando o seu envelhecimento de forma plena e integrada à comunidade local. Aumento de meta alterado pela Lei estadual nº 22.268, de 13 de dezembro de 2024.</t>
  </si>
  <si>
    <t>Contabiliza uma vez cada município que recebeu recurso no exercício.</t>
  </si>
  <si>
    <t>Construção de banheiros no Pavilhão D do CEASA, em Curitiba</t>
  </si>
  <si>
    <t>Refere-se ao apoio financeiro a organizações da sociedade civil para a execução de programas, projetos e ações voltados para a promoção da política da pessoa idosa, com destaque para a implementação de serviços de cuidado de longa duração. O foco principal será na implementação de serviços de cuidado de longa duração, que visam atender às necessidades específicas das pessoas idosas que necessitam de cuidados prolongados, seja por questões de saúde, fragilidade ou outras condições. Esses serviços podem abranger o atendimento domiciliar, centros de acolhimento e cuidados especializados, promovendo a qualidade de vida, o bem-estar e a dignidade das pessoas idosas.</t>
  </si>
  <si>
    <t>entidade beneficiada</t>
  </si>
  <si>
    <t>Contabiliza as organizações apoiadas financeiramente na execução de programas, projetos e ações de promoção da política da pessoa idosa.</t>
  </si>
  <si>
    <t>Construção de banheiros no Pavilhão D do CEASA com módulo vestiário, em Curitiba</t>
  </si>
  <si>
    <t>Refere-se a um evento participativo e democrático que reúne representantes do governo, sociedade civil, organizações de idosos e demais interessados, com o objetivo de promover o diálogo e a formulação de políticas públicas voltadas para a população idosa. A conferência proporciona espaço de escuta, reflexão e participação, onde as vozes das pessoas idosas, suas famílias e organizações que tratam do tema são valorizadas e consideradas na elaboração de estratégias e ações governamentais.</t>
  </si>
  <si>
    <t>Construção de banheiros no Pavilhão E do CEASA, em Curitiba</t>
  </si>
  <si>
    <t>Secretaria de Estado do Desenvolvimento Social e Família</t>
  </si>
  <si>
    <t>Paraná que Cuida</t>
  </si>
  <si>
    <t>Projetos Estratégicos Integrados</t>
  </si>
  <si>
    <t>Incentivar e promover projetos estratégicos voltados para o desenvolvimento social e a garantia de direitos das famílias, a serem executados de maneira intersetorial visando a integração de políticas públicas.</t>
  </si>
  <si>
    <t>As famílias em situação de vulnerabilidade social beneficiadas devem constar no CadÚnico com cadastro atualizado, realizar o processo de acompanhamento pré-natal pelo Sistema Único de Saúde (SUS) junto à Rede Estadual de Saúde e cumprir com o calendário de vacinação infantil. Mediante essas condicionantes cumpridas, a família acompanhada pelo serviço municipal de assistência social receberá o kit repassado pelo Governo Estadual.</t>
  </si>
  <si>
    <t>Coordenação de Política da Criança e do Adolescente/Coordenação da Política de Direitos da Juventude</t>
  </si>
  <si>
    <t>Juliana Muller Sabbag/Silvia Cristina de Lima</t>
  </si>
  <si>
    <t>Construção de banheiros no Pavilhão B do CEASA, em Curitiba</t>
  </si>
  <si>
    <t>Contempla os municípios que receberem repasses de recursos financeiros para desenvolvimento do projeto de instalação de creches sustentáveis (cujos tamanhos variam entre 300 m² e 750 m², dependendo da necessidade da comunidade do município). Excluída/cancelada pela Lei Estadual nº 22.268, de 13 de dezembro de 2024. Transformada em nova entrega vinculada à ação 7438.</t>
  </si>
  <si>
    <t>Os municípios que fizerem a adesão aos projetos serão contabilizados quando receberem efetivamente o repasse do recurso financeiro para construção da creche sustentável (estima-se que serão 133 com projetos de 300 m² e 83 com projetos de 750 m²).</t>
  </si>
  <si>
    <t>Construção de banheiros no Mercado do Produtor do CEASA, em Curitiba</t>
  </si>
  <si>
    <t>Concessão, para organizações da sociedade civil (OSCs) que atendam os critérios estabelecidos nos editais de chamamento, de kits com equipamentos eletrônicos de uso doméstico para utilização nas atividades diárias da entidade. O kit é composto por geladeira, micro-ondas, fogão, lavadora, secadora e ar-condicionado. Diminuição de meta alterada pela Lei Estadual nº 22.268, de 13 de dezembro de 2024.</t>
  </si>
  <si>
    <t>A contabilização da entrega se faz por meio do repasse dos equipamentos domésticos adquiridos por processo licitatório pelo Estado efetivamente realizado, em resposta aos editais abertos durante os exercícios.</t>
  </si>
  <si>
    <t>Assessoria Técnica/Diretoria Geral</t>
  </si>
  <si>
    <t>Luiza Marilda Pacheco Castagno Simonelli</t>
  </si>
  <si>
    <t>Construção de banheiros no Pavilhão D do CEASA, em Foz do Iguaçu</t>
  </si>
  <si>
    <t>Apoio financeiro concedido à organizações da sociedade civil (OSCs), por meio da formalização de termos de cooperação ou contratação de serviços, em contrapartida ao acolhimento de pessoas em situação de dependência química (álcool e outras drogas). O Governo Estadual poderá firmar também parcerias no âmbito da prevenção, realização de grupos de apoio e mútua ajuda, capacitação, estudos, pesquisas e avaliações no âmbito da redução de demanda de álcool e outras drogas. Diminuição de meta alterada pela Lei Estadual nº 22.268, de 13 de dezembro de 2024.</t>
  </si>
  <si>
    <t>A contabilização da entrega se faz por meio do repasse de recurso efetivamente realizado por meta (pessoa) acolhida, em resposta aos editais abertos durante os exercícios. Estima-se um atendimento de 710 pessoas adultas (entre homens e mulheres não gestantes e/ou acompanhadas de filhos) e 545 mulheres mães nutrizes acompanhadas.</t>
  </si>
  <si>
    <t>Políticas Públicas da Juventude</t>
  </si>
  <si>
    <t>Apoiar, promover e viabilizar a execução de programas, projetos, serviços, atividades, ações, qualificação dos atores, estudos, pesquisas e concessão de benefícios a serem desenvolvidos por órgãos públicos estaduais, municipais e organizações da sociedade civil, na área de prevenção, promoção, proteção e controle social da política da juventude, por meio da articulação e integração das instâncias públicas governamentais e da sociedade civil, na aplicação de instrumentos normativos e no funcionamento dos mecanismos de efetivação dos direitos dos jovens entre 15 e 29 anos, com o cofinanciamento por meio de transferências voluntárias, obrigatórias e/ou legais.</t>
  </si>
  <si>
    <t>O valor da entrega será apurado considerando o número de CNHs sociais emitidas para pessoas com deficiência e jovens até 29 anos em vulnerabilidade social, cadastrados no CadÚnico.</t>
  </si>
  <si>
    <t>Coordenação de Política de Direitos da Juventude</t>
  </si>
  <si>
    <t>Silvia Cristina de Lima</t>
  </si>
  <si>
    <t>Municípios beneficiados com recursos para Aquisição de Imóveis</t>
  </si>
  <si>
    <t>Transformação das cidades</t>
  </si>
  <si>
    <t>Elaboração de material para conscientização de jovens quanto a sexualidade, bullying, homofobia, saúde mental, discriminação racial, combate as drogas, violência escolar, saúde reprodutiva, direitos e garantias. As cartilhas se darão em formato digital para maior divulgação, bem como ficarão disponíveis no site da SEDEF. As cartilhas serão desenvolvidas por empresas especialistas em materiais didáticos com metodologias e linguagens específicas para a juventude.</t>
  </si>
  <si>
    <t>cartilha publicada</t>
  </si>
  <si>
    <t>O valor da entrega será apurado considerando o número de cartilhas produzidas e públicas em meio digital, para acesso dos jovens.</t>
  </si>
  <si>
    <t>Fornecimento e instalação de reservatório de abastecimento metálico, em Londrina</t>
  </si>
  <si>
    <t>Articulação com os municípios que não possuem Conselhos Municipais da Juventude para orientação e apoio na criação dos colegiados.</t>
  </si>
  <si>
    <t>O valor da entrega será apurado considerando o número de novos conselhos municipais da juventude criados no estado do Paraná.</t>
  </si>
  <si>
    <t>O valor da entrega será apurado considerando o número de gestores participantes com frequência acima de 75%.</t>
  </si>
  <si>
    <t>Construção de banheiros no Pavilhão A do CEASA, em Londrina</t>
  </si>
  <si>
    <t>jovem beneficiado</t>
  </si>
  <si>
    <t>Repasse de recurso efetivamente realizado ao bolsista.</t>
  </si>
  <si>
    <t>Coordenação de Política de Assistência Social / Coordenação de Política de Direitos da Juventude</t>
  </si>
  <si>
    <t>Renata Mareziuzek dos Santos/ Silvia Cristina de Lima</t>
  </si>
  <si>
    <t>Construção de banheiros no Pavilhão C do CEASA, em Londrina</t>
  </si>
  <si>
    <t>jovem atendido</t>
  </si>
  <si>
    <t>O valor de contabilização da entrega será apurado considerando o número de jovens atendidos pelas instituições participantes dos eventos, através de relatórios apresentados pelas mesmas.</t>
  </si>
  <si>
    <t>Revitalização e recuperação da pavimentação, em Londrina</t>
  </si>
  <si>
    <t>Capacitações de jovens para desenvolver habilidades empreendedoras, estimulando a criatividade, inovação e gestão de negócios, nas quais abordados conceitos fundamentais do empreendedorismo, além de oferecer ferramentas práticas para a criação e gerenciamento de empreendimentos.</t>
  </si>
  <si>
    <t>O valor da entrega será apurado considerando o número de participantes que concluíram com sucesso os cursos de capacitação empreendedorismo. Serão contabilizados os certificados emitidos pelas instituições executoras aos participantes que atenderem aos critérios de presença e aproveitamento definidos no programa dos cursos, com relatórios finais da execução.</t>
  </si>
  <si>
    <t>Construção de Fossas Séptica, em Londrina</t>
  </si>
  <si>
    <t>O valor da entrega será apurado considerando o número de jovens inscritos nos campeonatos.</t>
  </si>
  <si>
    <t>Construção de Fossas Sépticas, em Maringá</t>
  </si>
  <si>
    <t>Nossa Gente</t>
  </si>
  <si>
    <t>Apoiar e promover as famílias em situação de vulnerabilidade social, por meio do aprimoramento e viabilização de programas, projetos, serviços, sistemas, ferramentas, atividades, ações, capacitações, qualificação, cofinanciamento, estudos, pesquisas e concessão de benefícios.</t>
  </si>
  <si>
    <t>Inclusão de famílias em situação de vulnerabilidade social, residentes em áreas rurais em ações socioprodutiva, por meio da disponibilização de serviços de Assistência Técnica e Extensão Rural prestados pelo Instituto de Desenvolvimento Rural do Paraná (IDR-Paraná), acompanhamento pela rede multissetorial municipal de políticas públicas e transferência direta e condicionada de renda objetivando a melhoria do saneamento básico, produção para autoconsumo e geração de renda por meio de atividades agrícolas e não-agrícolas, nas modalidades individual (projeto Renda Agricultor Familiar) e coletiva (Inclusão Produtiva Solidária).</t>
  </si>
  <si>
    <t>A família será contabilizada no momento em que receber a primeira parcela da transferência direta e condicionada de renda objetivando a melhoria do saneamento básico, produção para autoconsumo e geração de renda por meio de atividades agrícolas e não-agrícolas.</t>
  </si>
  <si>
    <t>Coordenação de Programas e Projetos</t>
  </si>
  <si>
    <t>Ingrid Nascimento</t>
  </si>
  <si>
    <t>Equipamentos para estruturação das unidades do CEASA</t>
  </si>
  <si>
    <t>Famílias beneficiadas pelo Programa Caixa D'Água Boa</t>
  </si>
  <si>
    <t>Inclusão de famílias no Programa Caixa d'Água Boa, em parceria com a SANEPAR, com disponibilização de recurso financeiro para instalação adequada, visando garantir o direito à segurança hídrica e a universalização do abastecimento adequado de água.</t>
  </si>
  <si>
    <t>A família será contabilizada no momento em que receber efetivamente a transferência de recurso financeiro. O recurso deve vir concomitante com a disponibilização do kit de caixa d</t>
  </si>
  <si>
    <t>A contabilização das famílias beneficiadas pelas capacitações e ações se dará por meio da certificação de participação, com documento emitido pela SEDEF aos participantes, e também pelo registro de participantes nas ações de empreendedorismo que venham a ser desenvolvidas.</t>
  </si>
  <si>
    <t>Capacitação aos integrantes dos comitês do Programa Nossa Gente Paraná sobre a metodologia, ferramentas de apoios e sistema de acompanhamento das famílias.</t>
  </si>
  <si>
    <t>Serão abertas vagas para os integrantes dos comitês do Programa nos municípios participantes do Nossa Gente Paraná. Serão contabilizados os municípios em que houver a oferta e realização de capacitação.</t>
  </si>
  <si>
    <t>Duplicação da PR-180 Francisco Beltrão-Marmeleiro e vias marginais da rodovia Sebastião Rodrigues Junior</t>
  </si>
  <si>
    <t>PR-180</t>
  </si>
  <si>
    <t>Gestão Administrativa SEDEF</t>
  </si>
  <si>
    <t>A Superintendência Geral de Ação Solidária promove, entre outras ações, cinco campanhas principais para mobilização da população paranaense: Aquece Paraná (arrecadação de roupas e demais itens); Floresce Paraná (distribuição de mudas florestais nativas do Paraná nas cidades que possuem viveiros de mudas); Semana do Voluntariado (incentiva e multiplica ações voluntárias por todo o Estado do Paraná); Paraná Piá (arrecadação de brinquedos em comemoração do dia das crianças, para crianças de 0 a 12 anos em situação de vulnerabilidade social); e Natal Solidário (arrecadação de brinquedos e alimentos em comemoração ao Natal, para crianças e idosos em situação de vulnerabilidade social). Excluída/cancelada pelo Decreto Estadual nº 6.357, de 28 de junho de 2024, que extingue a Superintendência de Ação Solidária.</t>
  </si>
  <si>
    <t>A contabilização das campanhas realizadas se dará pela sua efetiva realização, dentro do cronograma colocado pela SGAS e divulgado nos meios oficiais.</t>
  </si>
  <si>
    <t>Superintendência Geral de Ação Solidária</t>
  </si>
  <si>
    <t>Cristina Ricordi</t>
  </si>
  <si>
    <t>Duplicação e restauração da rodovia PR-317, no trecho do entroncamento da rodovia BR-163, em Toledo (rua 1º de maio)</t>
  </si>
  <si>
    <t>Favorecer famílias de baixa renda com benefício tarifário de energia elétrica, nos 399 municípios, possibilitando que estas utilizem os valores não gastos com a conta de luz em outras necessidades e prioridades. Nessa gestão, serão implementadas ações e estratégias, embasadas nas legislações específicas, para garantia do acesso ao benefício pelas famílias mais vulneráveis incluídas no Programa Nossa Gente e que ainda não foram beneficiadas.</t>
  </si>
  <si>
    <t>Benefício concedido à consumidores com CadÚnico atualizado, inscritos na Tarifa Social de Energia Elétrica, que se enquadram nos critérios de concessão com o Programa Energia Solidária, estabelecido pela Lei 20.943/2021. Os consumidores com renda familiar per capita de até 1/2 SM mensal ou beneficiários do Benefício de Prestação Continuada (BPC) com consumo mensal de energia elétrica de até 150 kWh tem suas faturas isentas e os consumidores com renda familiar total de até 3 salários mínimos com usuários de equipamentos elétricos para tratamento de saúde tem sua fatura paga até 400 kWh. A concessão se dá pelas companhias de energia elétrica que atendem ao Estado e o ressarcimento as empresas é efetuado pela SEDEF. Regionalização alterada pela Lei estadual nº 22.268, de 13 de dezembro de 2024.</t>
  </si>
  <si>
    <t>Para cálculo do número de beneficiados é utilizada a base de dados de concessões enviada pela empresas de energia elétrica que atuam no Estado do Paraná e que efetuam a concessão do benefício mensalmente. Cada unidade consumidora será considerada uma família beneficiada.</t>
  </si>
  <si>
    <t>Sistema Intersetorial de Proteção à Família</t>
  </si>
  <si>
    <t>Aprimorar a gestão de Projetos Estratégicos - Programa Nossa Gente e Paraná Seguro, viabilizando para as famílias com maior grau de vulnerabilidade social melhores serviços públicos nas áreas de assistência social, saúde, educação, habitação, trabalho, segurança pública, direitos humanos, agricultura, socioeducação, entre outros, por meio da oferta de ações intersetoriais às famílias em situação de vulnerabilidade social para o fortalecimento da capacidade de gestão do Estado e dos municípios.</t>
  </si>
  <si>
    <t>A atuação socioeducativa prevê atendimento psiciossocial de saúde, educacional, de aprendizagem e de formação profissional e desenvolvimento de outras atividades nos eixos de cultura, arte, esporte e lazer aos adolescentes em cumprimento de medida socioeducativa de semiliberdade nas Casas de Semiliberdade.</t>
  </si>
  <si>
    <t>Total de ações de aprendizagem e de profissionalização desenvolvidas para adolescentes em cumprimento de medidas socioeducativas e de privação e restrição de liberdade. A contagem se dá mediante o registro de cursos ofertados aos adolescentes e jovens em cumprimento de medidas socioeducativas de privação e restrição de liberdade.</t>
  </si>
  <si>
    <t>SEJU e Coordenação do Programa Paraná Seguro - BID</t>
  </si>
  <si>
    <t>Maiara de Almeida Abreu</t>
  </si>
  <si>
    <t>Acompanhamento dos adolescentes pós-cumprimento de medidas socioeducativas de restrição e privação de liberdade residentes em 27 municípios do Estado do Paraná.</t>
  </si>
  <si>
    <t>O acompanhamento se dá mediante o registro de presença dos adolescentes em ações pós-cumprimento de medidas socioeducativas de restrição e privação de liberdade atendidos nas ações.</t>
  </si>
  <si>
    <t>Implantação de viaduto entre a rodovia BR-376 e o cruzamento com rodovia PR-317, em Maringá (Catuaí)</t>
  </si>
  <si>
    <t>Trata-se da realização de capacitações para servidores municipais e estaduais que executam medidas socioeducativas em meio aberto e fechado, e também para os servidores dos Centros da Juventude.</t>
  </si>
  <si>
    <t>A contabilização se dará pelo número de certificados emitidos em capacitações promovidas para servidores que executam medidas socioeducativas nos municípios e no Estado e para servidores dos Centros da Juventude. Estima-se que da disponibilidade de vagas, pelo menos um representante de cada município seja capacitado.</t>
  </si>
  <si>
    <t>CPAS/CPDJ/Coordenação do Componente II do Programa Paraná Seguro - BID</t>
  </si>
  <si>
    <t>Aquisição de tablets e notebooks para os Centros da Juventude (CJ) que fazem parte do Programa Paraná Seguro - BID, visando a atualização dos equipamentos e melhoria da eficiência nos trabalhos dos servidores e dos adolescentes e jovens que frequentam os CJs.</t>
  </si>
  <si>
    <t>A contabilização se dará no momento da entrega de 135 tablets e 200 notebooks para 15 Centros da Juventude em 13 municípios participantes do Programa Paraná Seguro - BID.</t>
  </si>
  <si>
    <t>Coordenação de Política de Assistência Social / Divisão da Proteção Básica Social</t>
  </si>
  <si>
    <t>Trata-se de finalizar ações correlatas aos saldos do contrato de operação de crédito com o Banco Interamericano de Desenvolvimento, sendo: conclusão de obras de requalificação urbana em dois municípios, o pagamento de aluguel social às famílias, consultorias, bem como redirecionamento dos recursos originários de devolução dos incentivos concedidos aos municípios.</t>
  </si>
  <si>
    <t>Famílias dos municípios de Imbituva e Wenceslau Brás beneficiadas com o projeto de Requalificação Urbana do Programa Nossa Gente Paraná, com plano de ação intersetorial e ação de moradia marcada como realizada.</t>
  </si>
  <si>
    <t>Políticas Públicas da Pessoa com Deficiência</t>
  </si>
  <si>
    <t>Apoiar, promover e viabilizar a execução de programas, projetos, serviços, atividades, ações, qualificação dos atores, estudos, pesquisas e concessão de benefícios a serem desenvolvidos por órgãos públicos estaduais, municipais e organizações da sociedade civil, na área de prevenção, promoção, proteção e controle social da política da pessoa com deficiência, por meio da articulação e integração das instâncias públicas governamentais e da sociedade civil, na aplicação de instrumentos normativos e no funcionamento dos mecanismos de efetivação dos direitos da pessoa com deficiência, com o cofinanciamento por meio de transferências voluntárias, obrigatórias e/ou legais.</t>
  </si>
  <si>
    <t>Estabelecimento de uma relação de intermediação com os municípios para constituição do órgão colegiado municipal de caráter consultivo, deliberativo, fiscalizador e articulador das políticas públicas voltadas às pessoas com deficiência. Transferência de entrega da ação orçamentária 8658, para ação 8659, pelo Decreto estadual nº 7.536, de 08 de outubro de 2024.</t>
  </si>
  <si>
    <t>A contagem da meta de criação dos conselhos municipais se dá a partir do momento que o município cria a lei municipal para seu estabelecimento, bem como a constituição de um fundo municipal de políticas da pessoa com deficiência.</t>
  </si>
  <si>
    <t>Secretaria Executiva do Conselho Estadual dos Direitos da Pessoa com Deficiência/CPCD (SEDEF)</t>
  </si>
  <si>
    <t>Luis Felipe Braga Cortes/Deise Mara Berno</t>
  </si>
  <si>
    <t>A seleção dos municípios contemplados seguem critérios de ranqueamento utilizados na Deliberação nº 80/2022 CEDCA/PR, atendendo aos municípios de pequeno, médio e grande porte de acordo com as variáveis estabelecidas no estudo no projeto. A contabilização da entrega se dá pelo repasse efetivo do recurso ao município beneficiado e a aquisição do equipamento do parque acessível.</t>
  </si>
  <si>
    <t>Coordenação de Políticas de Pessoas com Deficiências</t>
  </si>
  <si>
    <t>Luis Felipe Braga Cortes</t>
  </si>
  <si>
    <t>Solicitação de forma gratuita da carteira no sistema da carteira do autista pelo usuário. Esta carteira propicia a identificação para prioridade de atendimento às pessoas com Autismo, sendo a efetivação da Lei Federal nº 13.977/2020.</t>
  </si>
  <si>
    <t>Solicitação da Carteira de Identificação da Pessoa com Transtorno do Espectro Autista - CIPTEA pelo próprio usuário e a aprovação pela Coordenação de Política Estadual de Defesa dos Direitos da Pessoa com Deficiência autorizando a impressão. Cada usuário pode escolher a forma de impressão, que pode ser de carteira, crachá e outras.</t>
  </si>
  <si>
    <t>Sistema da Carteira de Identificação da Pessoa com Transtorno do Espectro Autista/CPCDD (SEDEF)</t>
  </si>
  <si>
    <t>Luis Felipe Braga Cortes/Deise Mara Berna</t>
  </si>
  <si>
    <t>Inserção no Sistema Passe Livre do pedido de emissão da Carteira Passe Livre pelos Centros de Referência da Assistência Social - CRAS dos Municípios. Este benefício é assegurado pela Lei Estadual nº 18.419/2018 e pelo Decreto nº 11.973/2018 que propicia a gratuidade no transporte rodoviário intermunicipal a Pessoa com Deficiência e algumas patologias crônicas: Insuficiência Renal Crônica, Doença de Crohn, Câncer, Transtornos Mentais Graves, HIV, Mucoviscidose, Hemofilia e Esclerose Múltipla, apresentando a Carteira do Passe Livre no momento da retirada do bilhete nos guichês das empresas de ônibus.</t>
  </si>
  <si>
    <t>Solicitação da Carteira Passe Livre pelo Sistema da Passe Livre e a aprovação pela Coordenação de Política Estadual de Defesa dos Direitos da Pessoa com Deficiência. As carteiras são impressas e enviadas pelo correio pela Companhia de Tecnologia da Informação e Comunicação do Paraná - CELEPAR. O Departamento de Estradas de Rodagem do Estado do Paraná - DER recebe as carteiras que retornam pelo correio e tem como responsabilidade a fiscalização do benefício.</t>
  </si>
  <si>
    <t>Sistema Passe Livre/Coordenação de Políticas de Pessoas com Deficiências</t>
  </si>
  <si>
    <t>Garantir infraestrutura adequada para possibilitar à pessoa com deficiência ou com mobilidade reduzida o acesso a atividades de lazer, inclusive banho de mar, de forma digna e segura.</t>
  </si>
  <si>
    <t>O atendimento das pessoas beneficiadas, bem como sua contabilização posterior, se dá por meio do preenchimento de uma ficha com os dados do usuário da cadeira anfíbia que irá realizar o banho de mar pelos profissionais que estão atendendo nos postos de disponibilização dos equipamentos.</t>
  </si>
  <si>
    <t>Proporcionar um sistema de informações e serviços voltados às pessoas com deficiência e que seja do interesse do cidadão de modo geral, mesmo não sendo pessoa com deficiência. Ao mesmo tempo compor base de dados estatístico para efetivar uma central de informações no âmbito estadual favorecendo o acompanhamento, planejamento, proposição e monitoramento de políticas públicas.</t>
  </si>
  <si>
    <t>A contabilização da entrega da Plataforma Paraná Acessível se dará a partir do momento em que ela estiver em pleno funcionamento, disponibilizado pela Companhia de Tecnologia da Informação e Comunicação do Paraná - CELEPAR, com suas funcionalidades à disposição da população paranaense.</t>
  </si>
  <si>
    <t>Sistema Plataforma Acessível/Coordenação de Políticas de Pessoas com Deficiências</t>
  </si>
  <si>
    <t>Restauração e ampliação de capacidade da PR-092, trecho 1, continuidade da Rodovia dos Minérios, rua Matheus Leme até o rio Barigui</t>
  </si>
  <si>
    <t>Projetos que propiciem o desenvolvimento e aprimoramento de equipamentos e materiais, com foco na inovação tecnológica, que busquem a melhoria da qualidade de vida de pessoas com deficiência e pessoas idosas, garantindo à essas pessoas mobilidade, acessibilidade, inclusão social e equidade.</t>
  </si>
  <si>
    <t>projeto desenvolvido</t>
  </si>
  <si>
    <t>Esta entrega será contabilizada no momento que o projeto atingir as métricas propostas no plano de ação, e o produto/serviço elaborado for consolidado dentro das especificações propostas.</t>
  </si>
  <si>
    <t>Coordenação de Políticas de Pessoas com Deficiências/Diretoria de Desenvolvimento Social</t>
  </si>
  <si>
    <t>Luis Felipe Braga Cortes/Quelen Silveira Coden</t>
  </si>
  <si>
    <t>Fundo Estadual para a Infância e Adolescência</t>
  </si>
  <si>
    <t>Programa Infância Feliz Paraná</t>
  </si>
  <si>
    <t>Apoiar os municípios cofinanciando com recursos pontuais, por meio de transferência do Fundo Estadual da Infância e Adolescência do Paraná - FIA aos fundos municipais, no formato de transferências voluntárias, obrigatórias e/ou legais, para a construção de equipamentos educacionais voltados à primeira infância para as crianças em situação de vulnerabilidade social. Incluída pelo Decreto estadual nº 6.275, de 20 de junho de 2024.</t>
  </si>
  <si>
    <t>Equipamentos educacionais voltados à primeira infância construídos com recursos repassados aos municípios na modalidade fundo a fundo</t>
  </si>
  <si>
    <t>Contempla a construção de creches sustentáveis pelos municípios selecionados, financiadas com recursos repassados pelo Governo Estadual na modalidade fundo a fundo, e que farão o atendimento educacional e social prioritariamente para crianças de 0 (zero) a 03 (três) anos de idade, em situação de vulnerabilidade social e assistidas pelos programas sociais de transferência de renda. As obras serão realizadas com tamanhos que variam entre 300 m² e 750 m², dependendo da necessidade da comunidade local, e serão contabilizadas na entrega do equipamento pelo município. Incluída pelo Decreto estadual nº 6.275, de 20 de junho de 2024.</t>
  </si>
  <si>
    <t>equipamento construído</t>
  </si>
  <si>
    <t>Sistema de Acompanhamento do Cofinanciamento Estadual Fundo a Fundo</t>
  </si>
  <si>
    <t>Coordenação da Política de Garantia de Direitos de Crianças e Adolescentes</t>
  </si>
  <si>
    <t>Políticas Públicas da Criança e do Adolescente</t>
  </si>
  <si>
    <t>Apoiar, promover e viabilizar a execução de programas, projetos, serviços, atividades, ações, qualificação dos atores, estudos, pesquisas e concessão de benefícios a serem desenvolvidos por órgãos públicos estaduais, municipais e organizações da sociedade civil, na área de prevenção, promoção, proteção, socioeducação e controle social da política de garantia dos direitos da criança e do adolescente, por meio da articulação e integração das instâncias públicas governamentais e da sociedade civil, na aplicação de instrumentos normativos e no funcionamento dos mecanismos de efetivação dos direitos da criança e do adolescente, com o cofinanciamento por meio de transferências voluntárias, obrigatórias e/ou legais.</t>
  </si>
  <si>
    <t>Prevê o pagamento mensal de bolsas auxílio para adolescentes entre 14 e 18 anos. Para receber, o adolescente precisa desenvolver um projeto e aplicá-lo em atividades de convivência, formação e cidadania. Os participantes precisam atender a alguns critérios: interesse do adolescente em participar; apresentar proposta de atuação nas áreas de esporte, lazer, cultura e cidadania exequível e no interesse da comunidade; quando em idade escolar, estar matriculado em sistema de ensino; e ter renda mensal familiar per capita menor ou igual a um salário mínimo.</t>
  </si>
  <si>
    <t>adolescente beneficiado</t>
  </si>
  <si>
    <t>Serão disponibilizadas atividades de cultura, esporte e lazer para 652 adolescentes da socioeducação. A contabilização será feita com base nos registros emitidos pelas unidades de socioeducação do quantitativo de adolescentes participantes das atividades.</t>
  </si>
  <si>
    <t>Coordenação de Gestão do Sistema Socioeducativo (SEJU) / CPCA (SEDEF)</t>
  </si>
  <si>
    <t>Alex Sandro da Silva (SEJU)/ Prisciane de Oliveira (SEDEF)</t>
  </si>
  <si>
    <t>Serão contabilizados os certificados emitidos ao participantes em todas as capacitações realizadas.</t>
  </si>
  <si>
    <t>Diretoria de Educação (SEED) / Coordenação da Política da Criança e do Adolescente (SEDEF)</t>
  </si>
  <si>
    <t>Regina Célia Vitório (SEED)/ Prisciane de Oliveira (SEDEF)</t>
  </si>
  <si>
    <t>Destinação de recursos à Secretaria de Estado da Cultura - SEEC para viabilizar a capacitação de agentes públicos, em especial de atendentes de bibliotecas públicas municipais e professores da rede pública de ensino, para atuarem como agentes de leitura nos municípios selecionados. O objetivo é promover a democratização do acesso ao livro e à leitura, promoção de contação de histórias, oficinas de criação literária, rodas de leituras, bate-papo com escritores e incentivo ao hábito de frequentar as bibliotecas públicas e escolares.</t>
  </si>
  <si>
    <t>Formação de 218 agentes de leitura, em 100 municípios do Estado do Paraná, por meio do "Curso de Formação de Agentes de Leitura". A contagem da meta se dará no momento da emissão do Certificados dos profissionais capacitados.</t>
  </si>
  <si>
    <t>Coordenação Técnica Da Biblioteca Pública Do Paraná (SEEC) /CPCA (SEDEF)</t>
  </si>
  <si>
    <t>Matias Marino da Silva (SEEC)/ Prisciane de Oliveira (SEDEF)</t>
  </si>
  <si>
    <t>Aquisição de passagens rodoviárias e passagens municipais para que familiares que residam fora do município sede das Unidades Socioeducativas (Centros de Socioeducação e Casas de Semiliberdade) realizem visitas semanais aos adolescentes internados e para que adolescentes em semiliberdade possam realizar visitas as suas famílias, mantendo convivência de vínculos.</t>
  </si>
  <si>
    <t>passagem adquirida</t>
  </si>
  <si>
    <t>Soma das viagens registradas durante o ano. A contagem se dará no momento da aquisição da passagem, a ser disponibilizado para o adolescente ou familiar.</t>
  </si>
  <si>
    <t>Central de Viagens e Coordenação de Gestão do Sistema Socioeducativo (SEJU)/CPCA (SEDEF)</t>
  </si>
  <si>
    <t>Realização de formação dos atores que atuam em conjunto com os Sistema de Garantia de Direitos, inclusive sobre o Sistema de Informação para a Infância e Adolescência (SIPIA) ou sucedâneo, e se possível viabilizar deslocamentos de participantes e palestrantes. Formação alinhada com o Orçamento Criança e Adolescente (OCA), considerando a Deliberação nº 12/2023 do Conselho Estadual dos Direitos da Criança e do Adolescente (CEDCA).</t>
  </si>
  <si>
    <t>Número de conselheiros tutelares e conselheiros de direito que participaram efetivamente da capacitação, cujo controle de frequência será de competência da Coordenação da Política da Criança e do Adolescente.</t>
  </si>
  <si>
    <t>Coordenação de Política da Criança e do Adolescente</t>
  </si>
  <si>
    <t>Juliana Muller Sabbag</t>
  </si>
  <si>
    <t>Curso para "Facilitador de Círculos de Construção de Paz", para 1.376 profissionais de educação, nos 32 (trinta e dois) Núcleos Regionais de Educação. Cada capacitação será contada no momento da emissão do Certificado ao participante.</t>
  </si>
  <si>
    <t>Diretoria de Educação - Departamento De Educação Inclusiva (SEED) / CPCA (SEDEF)</t>
  </si>
  <si>
    <t>Rosineide Fréz (SEED)/ Prisciane de Oliveira (SEDEF)</t>
  </si>
  <si>
    <t>Plano de Trabalho Integrante ao Termo de Execução Descentralizada nº 041/2023 - SEDEF/SECID/SEJU. Os projetos terão sua entrega mensurada e contabilizada na realização de medição ao longo da construção, seguindo o cronograma de execução físico-financeiro definido no TED.</t>
  </si>
  <si>
    <t>Secretaria de Estado das Cidades(SECID)/Departamento de Atendimento Socioeducativo(SEJU)/CPCA(SEDEF)</t>
  </si>
  <si>
    <t>Lucas Echeverria (SECID) Alex Sandro da Silva (SEJU)/ Prisciane de Oliveira (SEDEF)</t>
  </si>
  <si>
    <t>Construção do Centro da Juventude, espaço de convivência para atividades de lazer, esportes, cultura e qualificação profissional para adolescentes e jovens.</t>
  </si>
  <si>
    <t>Realização de medição ao longo da construção, devendo totalizar 1.961,69 m² de área construída em Paranaguá e 2.367,64 m² em Prudentópolis.</t>
  </si>
  <si>
    <t>Coordenação de Política da Criança e do Adolescente/Assessoria Técnica de Arquitetura</t>
  </si>
  <si>
    <t>Juliana Muller Sabbag/Olivia Martins Murara</t>
  </si>
  <si>
    <t>Fortalecimento das estruturas do Sistema de Garantia de Direitos da Criança e do Adolescente, por meio da construção de sedes para o Conselhos Tutelares no Estado, em conformidade com a Deliberação nº 051/2022-CEDCA/PR.</t>
  </si>
  <si>
    <t>Realização de medição ao longo da construção, devendo totalizar 222,95 m² de área construída em cada Conselho Tutelar.</t>
  </si>
  <si>
    <t>Destinação de recursos à Secretaria de Estado do Trabalho, Qualificação e Renda - SETR para contratação de aprendizes de 14 a 18 anos incompletos, em situação de vulnerabilidade social, com pagamento da subvenção econômica aos estabelecimentos contratantes - Programa Cartão Futuro.</t>
  </si>
  <si>
    <t>jovem contratado</t>
  </si>
  <si>
    <t>Pagamento de subvenção econômica aos estabelecimentos contratantes que firmarem contrato de aprendizagem com adolescentes, até o limite de 500 contratos por ano. A contagem se dá no momento da formalização do Contrato de Aprendizagem entre a empresa e o menos aprendiz.</t>
  </si>
  <si>
    <t>Coordenação de Programas e Projetos(SETR)/Coordenação da Política da Criança e do Adolescente(SEDEF)</t>
  </si>
  <si>
    <t>Mariana Julia Lopes Ramos (SETR)/ Prisciane de Oliveira (SEDEF)</t>
  </si>
  <si>
    <t>Destinação de recursos à Secretaria de Estado do Esporte - SEES para oferta de reforço alimentar para crianças e adolescentes que participam das atividades de contraturno escolar no Centro Nacional de Treinamento e Formação de Atletismo (CNTA), de Cascavel. O programa visa fomentar o protagonismo de talentos esportivos na modalidade de atletismo, através da execução de atividades coordenadas com diferentes atores, conforme as diretrizes e regras previstas no Sistema Nacional do Desporto e no Estatuto da Criança e do Adolescente.</t>
  </si>
  <si>
    <t>ODS 2 - Alcançar a segurança alimentar</t>
  </si>
  <si>
    <t>Fornecimento de 62.500 Kits de reforço alimentar para crianças e adolescente oriundos do sistema público de ensino municipal e estadual, assim como para adolescentes em cumprimento de medida socioeducativa em meio aberto e crianças e adolescentes com deficiência, durante o período de 24 meses. A contagem do benefício entregue à criança ou ao adolescente se dará no momento da entrega do kit.</t>
  </si>
  <si>
    <t>Escola do Esporte (SEES) /Coordenação da Política da Criança e do Adolescente (SEDEF)</t>
  </si>
  <si>
    <t>Antônio Carlos Dourado (SEES)/ Prisciane de Oliveira (SEDEF)</t>
  </si>
  <si>
    <t>Destinação de recursos à Secretaria de Estado da Segurança Pública - SESP para viabilizar a aquisição de computadores e licenças operacionais que irão auxiliar na agilidade das investigações envolvendo crimes cibernéticos praticados contra crianças e adolescentes.</t>
  </si>
  <si>
    <t>Pretende-se adquirir: * 15 Computadores de Alto Desempenho para processamento de vestígios digitais; * Licença de Ferramenta Forense de extração e processamento de dados de dispositivos computacionais portáteis com solução em hardware. A contabilização se dará no momento da entrega do equipamento pela empresa fornecedora.</t>
  </si>
  <si>
    <t>Núcleo de Inteligência e Segurança Institucional da Polícia Científica do Paraná (SESP)/CPCA (SEDEF)</t>
  </si>
  <si>
    <t>Márcio Lopes Vilanova e Silva (SESP)/ Prisciane de Oliveira (SEDEF)</t>
  </si>
  <si>
    <t>Destinação de recursos à Secretaria de Estado da Segurança Pública - SESP para aquisição de equipamentos para viabilizar a realização de exames de DNA em ossadas de crianças e adolescentes, permitindo identificar se correspondem ao cadastro de crianças e adolescentes desaparecidas, colocando um fim a dúvida das famílias sobre o que de fato ocorreu às crianças e adolescentes desaparecidos.</t>
  </si>
  <si>
    <t>Serão adquiridos: * 01 Equipamento HID ION Genestudios5 + Instrumento ION CHEF HID Sequenciador de DNA; * 01 Perfurador automatizado de cartões tipo FTA - Projeto DNA - Star Q Punch. Pretende-se processar e genotipar ao menos 3.000 (três) mil amostras. Os exames serão processados no município de Curitiba, apesar de as amostram poderem derivar de qualquer dos 399 municípios do Estado do Paraná. As aquisições ocorrerão no ano de 2024, entretanto, os exames serão realizados até o ano de 2027. A entrega será contabilizada no momento da entrega do equipamento pela empresa fornecedora.</t>
  </si>
  <si>
    <t>Seção de Genética Molecular Forense do Paraná (SESP)/CPCA(SEDEF)</t>
  </si>
  <si>
    <t>Marianna Maia Taulois do Rosário (SESP)/ Prisciane de Oliveira (SEDEF)</t>
  </si>
  <si>
    <t>Destinação de recursos à Universidade Estadual de Londrina - UEL para viabilizar a realização de exames para investigação de paternidade de crianças e adolescentes. O fluxo de trabalho será estabelecido por meio da celebração de Termo de Cooperação Técnica entre a UEL, Secretaria de Estado da Segurança Pública - SESP, Tribunal de Justiça do Paraná - TJ/PR, Ministério Público do Estado do Paraná - MP/PR e Defensoria Pública do Estado do Paraná - DPE/PR.</t>
  </si>
  <si>
    <t>Somatória da quantidade de exames de DNA com laudos emitidos. A contabilização de cada exame realizado será feita no momento da emissão do laudo.</t>
  </si>
  <si>
    <t>Coordenação do Programa de Investigação de Paternidade por meio de Análise de DNA(PIPAD/UEL)/SEDEF</t>
  </si>
  <si>
    <t>Karen Brajão de Oliveira (UEL)/ Prisciane de Oliveira (SEDEF)</t>
  </si>
  <si>
    <t>Assessoramento aos municípios para monitoramento, acompanhamento e implementação do Sistema Estadual da Politica da Criança e do Adolescente (SIPIA) ou sucedâneo - assessoramento em formação continuada, atendimento individual de famílias, elaboração de notas técnicas, atendimento telefônico, entre outros. Política alinhada com o Orçamento Criança e Adolescente , considerando a Deliberação nº 12/2023 do Conselho Estadual dos Direitos da Criança e do Adolescente (CEDCA).</t>
  </si>
  <si>
    <t>Realização de visitas aos municípios, lives orientativas e reuniões ampliadas, elaboração de notas técnicas e outras atividades destinadas aos municípios. Essa meta contará com o apoio dos núcleos regionais. A contabilização de meta entregue será feita mediante o registro de cada município que recebe o assessoramento da Coordenação da Política da Criança e do Adolescente no monitoramento, acompanhamento e implementação do Sistema Estadual da Política da Criança e do Adolescente (SIPIA) ou sucedâneo.</t>
  </si>
  <si>
    <t>Coordenação de Política da Criança e do Adolescente/Núcleos Regionais da SEDEF</t>
  </si>
  <si>
    <t>Refere-se ao cofinanciamento de recursos do Fundo da Infância e Adolescência estadual para os Fundos Municipais para execução de programas, ações e projetos de promoção e proteção dos direitos das crianças e adolescentes. Repasses alinhados com o Orçamento Criança e Adolescente (OCA), considerando a Deliberação nº 12/2023 do Conselho Estadual dos Direitos da Criança e do Adolescente (CEDCA).</t>
  </si>
  <si>
    <t>Repasse de recurso via Fundo da Infância e Adolescência do Estado para o fundo municipal, contabilizando os municípios que efetivamente receberam o repasse de recurso. A contabilização é feita pelo pagamento efetivo do recurso ao fundo municipal.</t>
  </si>
  <si>
    <t>Apoio financeiro concedido por meio da formalização de parcerias, na modalidade transferência voluntária, com as organizações da sociedade civil (OSCs) que atuam na defesa e garantia de direitos de crianças e adolescentes com projetos que contemplem os editais de Chamamento Público, assim como por meio de formalização de parcerias por inexigibilidade de chamamento público através do banco de projetos (regulamento pela Lei nº 19.173/2017).</t>
  </si>
  <si>
    <t>A contabilização da entrega se faz por meio do repasse de recurso do fundo efetivamente realizado, em resposta aos editais abertos durante os exercícios, bem como por meio das parcerias feitas por inexigibilidade de chamamento público através do banco de projetos.</t>
  </si>
  <si>
    <t>Destinação de recursos à Secretaria de Estado da Educação - SEED para viabilizar a realização de capacitação aos profissionais da educação das escolas estaduais em relação à prevenção às drogas.</t>
  </si>
  <si>
    <t>Formação de 1.092 profissionais de diferentes áreas de atuação, como mediadores nas Rodas de Conversa e no Projeto de Vida e Protagonismo Juvenil. Cada capacitação será contada no momento da emissão do Certificado ao participante.</t>
  </si>
  <si>
    <t>Capacitação de 1.146 servidores que atuam no Sistema de Atendimento Socioeducativo de privação e restrição de liberdade do Estado do Paraná . A contagem será feita por meio da emissão de certificados de capacitação, com base na lista de presenças registradas pela SEJU.</t>
  </si>
  <si>
    <t>Destinação de recursos à Secretaria de Estado da Segurança Pública - SESP para viabilizar a aquisição de veículos para atendimento dos NUCRIAS. Pretende-se proporcionar agilidade, eficácia, eficiência, modernização no atendimento e no aparelhamento dos Núcleos de Atendimento à Crianças e Adolescentes Vítimas de Crimes - NUCRIAS, para o enfrentamento e combate à violência contra crianças e adolescentes no Estado do Paraná.</t>
  </si>
  <si>
    <t>Pretende-se adquirir: * Curitiba (07 veículos Hatch / 01 Caminhonete 4x2 / 01 Furgão - Delegacia Móvel); * Paranaguá (01 veículo Hatch); * Cascavel (01 veículo Hatch); * Foz do Iguaçu (01 veículo Hatch); * Maringá (01 veículo Hatch); * Londrina (01 veículo Hatch); * Ponta Grossa (01 veículo Hatch); A contabilização de cada veículo adquirido se dará no no momento da entrega do equipamento pela empresa fornecedora.</t>
  </si>
  <si>
    <t>Divisão de Infraestrutura - DIE (SESP) / Coordenação da Política da Criança e do Adolescente (SEDEF)</t>
  </si>
  <si>
    <t>Getúlio de Morais Vargas (SESP)/ Prisciane de Oliveira (SEDEF)</t>
  </si>
  <si>
    <t>Fundo Estadual de Assistência Social</t>
  </si>
  <si>
    <t>Benefício Social</t>
  </si>
  <si>
    <t>Apoiar e promover as famílias em situação de vulnerabilidade, por meio de transferência de renda.</t>
  </si>
  <si>
    <t>Transferência de renda às famílias em situação de vulnerabilidade, apoiando-as nas suas necessidades emergenciais e promovendo sua autonomia.</t>
  </si>
  <si>
    <t>Para cálculo do número de beneficiados será utilizada a folha de pagamentos dos beneficiários, sendo que cada CPF beneficiado será considerada, a princípio, uma família beneficiada. A contabilização do cumprimento da meta será feito à partir do momento que o repasse financeiro for efetivamente realizado à família beneficiada.</t>
  </si>
  <si>
    <t>Para o cálculo do número de beneficiados será utilizado os municípios que tiveram repasse de recursos para a finalidade realizada dentro do exercício.</t>
  </si>
  <si>
    <t>Cofinanciamento da Política de Assistência Social</t>
  </si>
  <si>
    <t>Refere-se ao cofinanciamento de recursos continuados do Fundo Estadual de Assistência Social aos Fundos Municipais, para estruturação e expansão dos serviços, programas e projetos e benefícios socioassistenciais de acordo com a Tipificação Nacional dos Serviços Socioassistenciais, bem como ações de aprimoramento da gestão municipal.</t>
  </si>
  <si>
    <t>ODS 10 - Reduzir as desigualdades no interior do Estado</t>
  </si>
  <si>
    <t>A contabilização da entrega se dará por meio da efetivação da transferência de recursos financeiros de forma continuada aos fundos municipais dos 399 municípios para a gestão municipal de assistência social.</t>
  </si>
  <si>
    <t>Coordenação de Política de Assistência Social</t>
  </si>
  <si>
    <t>Gestão do SUAS</t>
  </si>
  <si>
    <t>Aprimorar as políticas de assistência social nos municípios, visando potencializar e otimizar as ações de execução, monitoramento e avaliação. Fortalecer a Vigilância Socioassistencial para identificar potencialidades e fragilidades dos municípios. Dar continuidade nas ações relacionadas à Gestão do Trabalho e Educação Permanente. Alterada pela Lei Estadual nº 22.268, de 13 de dezembro de 2024.</t>
  </si>
  <si>
    <t>Capacitações e ações de educação permanente para os gestores, equipes e conselheiros da política de Assistência Social, como por exemplo, o Programa CAPACITASUAS que tem como objetivo capacitar gestores, conselheiros e demais atores que compõem e têm interface com o SUAS no Estado do Paraná, de igual maneira o curso de Capacitação dos Conselheiros que tem como objetivo qualificar, sensibilizar e promover a igualdade de conhecimento entre os conselheiros, visando fortalecer sua atuação na Política de Assistência Social. Por fim, as capacitações regionais e estaduais para Gestores e Equipes Técnicas abordam as temáticas relacionadas com as funções da Política de Assistência Social: Vigilância Socioassistencial, Proteção Social e Defesa de Direitos. Descrição alterada pela Lei Estadual nº 22.268, de 13 de dezembro de 2024.</t>
  </si>
  <si>
    <t>O cálculo do número de pessoas capacitadas será realizado com base nas participações efetivas de gestores, conselheiros e demais atores que compõem e têm interface com o SUAS. Estas participações devem estar registradas nos relatórios de conclusão dos cursos, desenvolvidos com base nas listas de presença dos eventos.</t>
  </si>
  <si>
    <t>Coordenação de Política de Assistência Social/Divisão de Gestão do SUAS</t>
  </si>
  <si>
    <t>A Gestão de Informação e Vigilância Socioassistencial e Monitoramento da Política Estadual de Assistência Social é uma ferramenta estratégica de planejamento que orienta as ações e investimentos na área de assistência social em nível estadual e municipal. Ela auxilia na gestão eficiente, acompanhamento contínuo e garantia da efetividade da política implementada de assistência social, através da definição de diretrizes, metas, objetivos e ações que norteiam as políticas sociais. Sua adoção permitirá a automatização de diversos processos administrativos, como o registro e acompanhamento de informações sobre os beneficiários dos serviços, programas e benefícios da política de assistência social, gestão de recursos financeiros, monitoramento de indicadores sociais, vigilância socioassistencial, entre outros. Isso facilitará a coleta, análise e utilização dos dados, tornando a tomada de decisões mais ágil e embasada. Ferramentas e soluções de monitoramento serão implantadas.</t>
  </si>
  <si>
    <t>O Estado irá utilizar o sistema para realizar o monitoramento e avaliação, além de subsidiar a produção de informação para a vigilância socioassistencial, contribuindo com o aprimoramento da oferta dos serviços socioassistenciais. Os municípios terão acesso ao sistema para realizar o seu planejamento quanto à Política de Assistência Social, podendo utilizar dados para vigilância socioassistencial, aprimorando a gestão dos serviços, programas e projetos e mantendo seus indicadores atualizados. A unidade de medida é sistema implantado e será considerado a partir da disponibilização da senha de acesso aos municípios no sistema.</t>
  </si>
  <si>
    <t>Proteção Social Básica</t>
  </si>
  <si>
    <t>Apoiar os municípios na implantação, implementação e aprimoramento dos serviços, programas, projetos e benefícios da Proteção Social Básica, considerando as diretrizes estabelecidas na Tipificação Nacional dos Serviços Socioassistenciais e NOB/SUAS, por meio do assessoramento técnico, capacitação, monitoramento e cofinanciamento no formato de transferências voluntárias, obrigatórias e/ou legais na modalidade fundo a fundo, além da viabilização de construções, ampliações, reformas e melhorias de equipamentos da Proteção Social Básica, para fortalecer vínculos familiares e comunitários, com vistas a prevenir situações de risco social.</t>
  </si>
  <si>
    <t>A construção do Centro de Referência de Assistência Social (CRAS) possibilita que as famílias em situação de vulnerabilidade social sejam atendidas em espaço adequado, com a devida acessibilidade a todos. O município também pode qualificar a oferta dos serviços, programas, projetos e benefícios socioassistenciais, alcançando um impacto social mais significativo nas suas ações de prevenção e proteção social. Excluída/cancelada pela Lei estadual nº 22.268, de 13 de dezembro de 2024.</t>
  </si>
  <si>
    <t>Planta padrão de 206,65 m². A equipe da Secretaria de Estado das Cidades (SECID), executora da obra, acompanha sua evolução e realiza medições a cada 20% de execução. A entrega final se dá após 100% da construção estar finalizada e o termo de finalização da obra concluída ser emitido, junto com o termo de entrega.</t>
  </si>
  <si>
    <t>Coordenação de Política de Assistência Social/Assessoria Técnica de Arquitetura</t>
  </si>
  <si>
    <t>Renata Mareziuzek dos Santos/Olivia Martins Murara</t>
  </si>
  <si>
    <t>A construção do Centro de Referência de Assistência Social (CRAS) possibilita que as famílias em situação de vulnerabilidade social sejam atendidas em espaço adequado, com a devida acessibilidade a todos. O município também pode qualificar a oferta dos serviços, programas, projetos e benefícios socioassistenciais, alcançando um impacto social mais significativo nas suas ações de prevenção e proteção social.</t>
  </si>
  <si>
    <t>Realização de Capacitações e seminários macrorregionais descentralizados, organizados intersetorialmente com as políticas de Educação e Saúde, para prestar apoio técnico e assessoramento aos municípios na operacionalização do Programa Bolsa Família e do CadÚnico, com a finalidade de elevar os índices de gestão, qualificar os procedimentos cadastrais e fortalecer a intersetorialidade nos municípios. Descrição alterados pela Lei estadual nº 22.268, de 13 de dezembro de 2024.</t>
  </si>
  <si>
    <t>O município será contabilizado a partir das visitas in loco, participação de capacitações, orientações emitidas, reuniões técnicas, com base nos relatórios internos da Coordenação da Política de Assistência Social</t>
  </si>
  <si>
    <t>CPAS/ Divisão da Proteção Básica Social/ Coordenação Estadual do CadÚnico</t>
  </si>
  <si>
    <t>Municípios atendidos com assessoramento para execução de serviços voltados à primeira infância e suas famílias no âmbito do SUAS</t>
  </si>
  <si>
    <t>Identificação da adesão dos municípios ao programa/serviço Primeira Infância, bem como as capacitações que foram realizadas com os município aderente para coordenadores, multiplicadores, supervisores e visitadores domiciliares. Para contabilizar município, ele precisa ter desde a adesão até o final de todas as capacitações com os perfis indicados completo.</t>
  </si>
  <si>
    <t>Divisão de Proteção Social Básica/Coordenação da Política Pública de Assistência Social</t>
  </si>
  <si>
    <t>Coordenação de Política de Assistência Social/Deliberação nº 37/2023-CEAS/Resolução SEDEF nº109/2023</t>
  </si>
  <si>
    <t>Proteção Social Especial de Média e Alta Complexidade</t>
  </si>
  <si>
    <t>Apoiar os municípios na estruturação e expansão dos serviços, programas e projetos da proteção social especial de média e alta complexidade, de acordo com a Tipificação Nacional dos Serviços Socioassistenciais, mediante assessoramento técnico, capacitação, monitoramento. Cofinanciar os serviços com foco na regionalização, por meio de transferências voluntárias, obrigatórias e/ou legais na modalidade fundo a fundo, além da construção de equipamentos e financiamento de acolhimentos institucionais por meio de contratos e parcerias, com vistas no restabelecimento de vínculos familiares e comunitários e oferecer proteção integral a indivíduos, ampliando e qualificando o atendimento municipal e regional às famílias e indivíduos em situação de risco pessoal e social. Alterada pela Lei Estadual nº 22.268, de 13 de dezembro de 2024.</t>
  </si>
  <si>
    <t>A construção do Centro de Referência Especializado de Assistência Social (CREAS) possibilita que as famílias e indivíduos que tenham seus direitos violados sejam atendidas em espaço adequado com devida acessibilidade a todos, bem como o município poderá a qualificar a oferta dos seus serviços de proteção social especializada, alcançando um impacto social mais significativo nas ações de garantia de direitos.</t>
  </si>
  <si>
    <t>O serviço regionalizado é destinada para atender demandas de outros municípios, além do público do município sede. Possibilita o acolhimento institucional de pessoas idosas e/ou pessoas com deficiência, mulheres em situação de violência, adultos e famílias (população de rua, migrantes, refugiados, indígenas, etc.) pela situação de risco e desproteção social que necessitam ser atendidas em unidades de acolhimento regionalizados (abrigos, casas lares, residências inclusivas, repúblicas, casa de passagem). Aumento de meta alterado pela Lei estadual nº 22.268, de 13 de dezembro de 2024.</t>
  </si>
  <si>
    <t>O somatório será extraído dos relatórios de acompanhamento, das pessoas idosas e pessoas com deficiência em acolhimento institucional, realizado pela equipe técnica da Proteção Social Especial</t>
  </si>
  <si>
    <t>Coordenação de Política de Assistência Social/Divisão de Proteção Social Especial</t>
  </si>
  <si>
    <t>Refere-se ao cofinanciamento de recursos do Fundo Estadual de Assistência Social aos Fundos Municipais, para oferta do serviço de acolhimento institucional de pessoas idosas e/ou pessoas com deficiência.</t>
  </si>
  <si>
    <t>A entrega será contabilizada tendo como base os cofinanciamentos já realizados pela SEDEF em 2023 (que somam 15 pessoas acolhidas - Del. 069/2022 CEAS), somados aos previstos para 2024 (33 pessoas aguardam acolhimento ), aos quais é acrescida ainda uma estimativa de expansão de 18 cofinanciamentos/ano, com base em uma média de execução da série histórica da pasta. Contabilizará uma pessoa acolhida a partir da adesão municipal à Deliberação do CEAS e a efetivação do repasse do recurso financeiro.</t>
  </si>
  <si>
    <t>Possibilita o acolhimento institucional de pessoas idosas e/ou pessoas com deficiência, que pela situação de risco e desproteção social que necessitam ser atendidas em unidades de acolhimento institucional (abrigos, casas lares, residências inclusivas, repúblicas, casa de passagem, etc.), por meio de parcerias firmadas diretamente entre o Governo do Estado com Organizações da Sociedade Civil. Título e descrição alterados pela Lei estadual nº 22.268, de 13 de dezembro de 2024.</t>
  </si>
  <si>
    <t>Possibilita o acolhimento institucional de pessoas idosas e/ou pessoas com deficiência por instituições habilitadas através de edital de credenciamento e chamamento. Cabe ao Estado a responsabilidade de fazer o acolhimento institucional de demandas originárias de municípios sem rede socioassistencial instituída (municípios de Pequeno Porte I - até 20 mil habitantes - e II - de 20.001 até 50 mil habitantes). A demanda é de encaminhamento das gestões municipais ou por determinação judicial. Excluída/cancelada pela Lei estadual nº 22.268, de 13 de dezembro de 2024.</t>
  </si>
  <si>
    <t>Contratos e/ou termos de parceria formalizados com instituições não-governamentais para acolhimento institucional de pessoas idosas e/ou pessoas com deficiência. Cada contrato ou termo de parceria representa uma pessoa acolhida a ser contabilizada.</t>
  </si>
  <si>
    <t>Fundo Estadual dos Direitos da Pessoa com Deficiência</t>
  </si>
  <si>
    <t>Ações do Fundo Estadual da Pessoa com Deficiência</t>
  </si>
  <si>
    <t>Gerenciar os recursos destinados à planos, programas ou projetos que objetivem a informação, orientação, proteção, defesa de direitos e/ou reparação de danos causados à pessoa com deficiência. Incluída pelo Decreto estadual nº 7.536, de 08 de outubro de 2024.</t>
  </si>
  <si>
    <t>Municípios beneficiados com cofinanciamento fundo a fundo para programas, ações e projetos de promoção e proteção dos direitos das pessoas com deficiência</t>
  </si>
  <si>
    <t>Refere-se ao cofinanciamento de recursos do Fundo Estadual da Pessoa com Deficiência para os Fundo Municipais para a execução de programas, ações e projetos de promoção e proteção das Pessoas com Deficiência conforme deliberado pelo Conselho Estadual dos Direitos da Pessoa com Deficiência. Incluída pelo Decreto estadual nº 7.536, de 08 de outubro de 2024.</t>
  </si>
  <si>
    <t>Identificação de quantos municípios receberam recursos do Fundo por cofinanciamento fundo a fundo ao longo do tempo. Se um município receber mais de um recurso, mesmo assim, só pode ser considerado uma única vez por período, cuidar com essa prestação de contas em conjunto com o núcleo financeiro.</t>
  </si>
  <si>
    <t>Felibe Braga Cortes/Deise Mara Berno</t>
  </si>
  <si>
    <t>Secretaria de Estado de Trabalho, Qualificação e Renda</t>
  </si>
  <si>
    <t>Trabalho, Qualificação e Economia Solidária</t>
  </si>
  <si>
    <t>Políticas Públicas de Trabalho, Emprego e Renda</t>
  </si>
  <si>
    <t>Atuar na implantação das diretrizes e programas para as políticas públicas do Trabalho, Qualificação Profissional, Emprego e Renda, contemplando a organização, planejamento, execução, gerenciamento e implantação das diretrizes e programas das políticas públicas do Sistema Público de Trabalho, Emprego e Renda, em consonância com a Política Nacional. Promover ações e organização do tema de Economia Solidária.</t>
  </si>
  <si>
    <t>Contratação de Aprendizes de maiores de 18 anos completos, em situação de vulnerabilidade social, no âmbito do Programa Cartão Futuro, com pagamento da subvenção econômica aos estabelecimentos contratantes com recursos oriundos do Fundo de Combate à Pobreza - FECOP. Aumento de meta alterado pela Lei estadual nº 22.268, de 13 de dezembro de 2024.</t>
  </si>
  <si>
    <t>Quantitativo de jovens contratados, constantes no Sistema Programa Cartão Futuro.</t>
  </si>
  <si>
    <t>Sistema Programa Cartão Futuro</t>
  </si>
  <si>
    <t>Luiz Paulo Ribeiro - Diretor de pesquisa e qualificação</t>
  </si>
  <si>
    <t>Faz-se cadastramento dos empreendimentos no Cadastro Estadual de Empreendimentos de Economia Solidária para mapeamento e acompanhamento do número de empreendimentos compatíveis princípios da economia solidária, as atividades de organização da produção e da comercialização de bens e serviços, da distribuição da produção e da comercialização de bens e serviços, do consumo e do crédito, tendo por base os princípios da auto gestão, da cooperação e da solidariedade, a gestão democrática e participativa, a distribuição equitativa das riquezas produzidas coletivamente, o desenvolvimento local, regional e territorial integrado e sustentável, o respeito aos ecossistemas, a preservação do meio ambiente, a valorização do ser humano, do trabalho, da cultura, com o estabelecimento de relações igualitárias entre diferentes. Diminuição de meta alterada pela Lei Estadual nº 22.268, de 13 de dezembro de 2024.</t>
  </si>
  <si>
    <t>Quantitativo de empreendimentos cadastrados no Sistema.</t>
  </si>
  <si>
    <t>Diretoria de Fomento e Renda</t>
  </si>
  <si>
    <t>Adriana Kampa - Diretora de fomento e renda</t>
  </si>
  <si>
    <t>Os mutirões de emprego são eventos geridos pela intermediação de mão de obra com apoio das agencias do trabalhador, especialmente úteis para pessoas que estão desempregadas, procurando por novas oportunidades ou buscando uma rápida reinserção no mercado de trabalho. Eles oferecem um ambiente concentrado para interação rápida e direta com empregadores e possibilidade de conseguir uma entrevista ou até mesmo ser contratado imediatamente, destina-se ao publico em geral e a parcelas de populações especificas (negros, imigrantes, refugiados, mulheres, jovens, comunidade LGBTQIA+ etc.)</t>
  </si>
  <si>
    <t>A Diretoria de Fomento e Renda fará o acompanhamento dos mutirões de emprego realizados junto às Unidades da Rede SINE/PR.</t>
  </si>
  <si>
    <t>Disponibilização gratuita de vagas em cursos de qualificação profissional destinados ao desenvolvimento de competências empreendedoras, com atenção especial aos autônomos, micro e pequenos empreendedores Aumento de meta alterado pela Lei estadual nº 22.268, de 13 de dezembro de 2024.</t>
  </si>
  <si>
    <t>Serão realizados relatórios de acompanhamento por turma realizada, com número de evadidos, reprovados e formandos com certificação.</t>
  </si>
  <si>
    <t>Diretoria de Pesquisa e Qualificação</t>
  </si>
  <si>
    <t>Curso de capacitação profissional disponibilizado gratuitamente à população no âmbito da indústria, comércio e serviços, com o objetivo de promover a colocação no mercado de trabalho e manutenção de renda. Aumento de meta alterado pela Lei estadual nº 22.268, de 13 de dezembro de 2024.</t>
  </si>
  <si>
    <t>O Aplicativo "Paraná Serviços" facilita a intermediação de mão de obra autônoma, o Aplicativo é gratuito e oportunizar que prestadores de serviços ofertem seus serviços de forma online aos cidadãos cadastrados no software. O serviço está disponível para celulares Android's e IOS. Excluída/cancelada pela Lei estadual nº 22.268, de 13 de dezembro de 2024.</t>
  </si>
  <si>
    <t>Relatório do Sistema que indicará a quantidade de serviços contratados por intermédio do Aplicativo Paraná Serviços.</t>
  </si>
  <si>
    <t>Fundo Estadual do Trabalho</t>
  </si>
  <si>
    <t>Ações do FET</t>
  </si>
  <si>
    <t>Destinar recursos para a gestão da Política Estadual do Trabalho, Emprego e Renda, desenvolvida por meio da Rede do Sistema Nacional de Emprego - SINE/Paraná, instituindo a transferência de recursos federais para as despesas com a organização, a implementação, a manutenção, a modernização e a gestão do SINE por meio de fundos do trabalho.</t>
  </si>
  <si>
    <t>A intermediação de mão de obra, realizada pelas agências tem como objetivo facilitar o processo de contratação, economizar tempo e recursos para as empresas e aumentar as chances de emprego para os candidatos. O mercado de trabalho formal refere-se ao conjunto de empregos que estão sujeitos a um contrato de trabalho formal, conforme estabelecido pelas leis e regulamentações trabalhistas Nesse contexto, os empregados têm direitos e proteções legais, como salário mínimo, benefícios sociais, seguro-desemprego, licença remunerada, entre outros. Regionalização alterada pela Lei estadual nº 22.268, de 13 de dezembro de 2024.</t>
  </si>
  <si>
    <t>pessoa colocada</t>
  </si>
  <si>
    <t>O acompanhamento ocorrerá por meio do Sistema de Intermediação de Mão de Obra da Rede SINE/PR, o qual indicará a efetiva colocação no mercado de trabalho após o encaminhamento realizado pela Unidade da Rede SINE/PR.</t>
  </si>
  <si>
    <t>Sistema de Intermediação de mão de Obra - IMO/MTE</t>
  </si>
  <si>
    <t>Secretaria de Estado da Agricultura e do Abastecimento</t>
  </si>
  <si>
    <t>Desenvolvimento Rural, Cidadania e Segurança Alimentar</t>
  </si>
  <si>
    <t>Inclusão Socioprodutiva dos Agricultores Familiares em Situação de Vulnerabilidade no meio Rural</t>
  </si>
  <si>
    <t>Apoiar cidadãos paranaenses para inclusão socioprodutiva, por meio do apoio financeiro e de assistência técnica e social às famílias em situação de vulnerabilidade no meio rural, visando garantir o acesso às políticas públicas de cidadania, a elevação da renda per capta mensal e melhoria dos índices de qualidade de vida (saneamento rural e segurança alimentar).</t>
  </si>
  <si>
    <t>Os agricultores familiares (família) em situação de vulnerabilidade serão beneficiados com recursos financeiros para a implantação de projetos produtivos, recebendo assistência técnica e social as famílias e o acesso às políticas públicas de cidadania, proporcionando o aumento da renda familiar e melhoria dos índices de qualidade de vida (saneamento rural e segurança alimentar). Esta ação será coordenada pela SEAB e SEDEF, executada pelo IDR-PR, em articulação com os Comitês Locais/Municipais e demais instituições estaduais e municipais parceiras.</t>
  </si>
  <si>
    <t>agricultor familiar beneficiado</t>
  </si>
  <si>
    <t>Somatório das famílias em situação de vulnerabilidade no meio rural beneficiadas com o apoio financeiro.</t>
  </si>
  <si>
    <t>Sistema de Acomp. Familiar (SEDEF) e planilhas de controle da Cooordenação do Projeto no DEAGRO</t>
  </si>
  <si>
    <t>Chefe do Deagro</t>
  </si>
  <si>
    <t>Gestão Administrativa SEAB</t>
  </si>
  <si>
    <t>O programa Trator, Implementos e Equipamentos Solidários para a Agricultura Familiar do Estado do Paraná possibilita o financiamento, com preços mais acessíveis, de tratores, pulverizadores e colhedoras para pequenos produtores. É uma parceria entre a Seab, o IDR-Paraná, a Fomento Paraná, agentes financeiros e cooperativas de crédito, além de fabricantes de implementos, equipamentos, tratores e máquinas agrícolas.</t>
  </si>
  <si>
    <t>agricultor beneficiado</t>
  </si>
  <si>
    <t>Somatório dos agricultores apoiados.</t>
  </si>
  <si>
    <t>Sistema de Acompanhamento da ATER (SISATER) - IDR-Paraná Controles Administrativos do Deral</t>
  </si>
  <si>
    <t>Chefe do Departamento - DERAL</t>
  </si>
  <si>
    <t>O objetivo do programa é ampliar o acesso ao seguro rural, garantindo ao segurado a cobertura de perdas decorrentes de adversidades incontroláveis; incorporar o seguro rural como instrumento para a estabilidade da renda agropecuária; desenvolver o uso de tecnologias adequadas e modernizar a gestão do empreendimento agropecuário.</t>
  </si>
  <si>
    <t>Sistema de acompanhamento do Seguro Rural</t>
  </si>
  <si>
    <t>O Banco do Agricultor Paranaense é um instrumento que possibilita ao governo do Estado conceder subvenção econômica a produtores rurais, cooperativas e associações de produção, comercialização e reciclagem, e a agroindústrias familiares, além de projetos que utilizem fontes renováveis de geração de energia e programas destinados à irrigação, entre outros.</t>
  </si>
  <si>
    <t>ODS 12 - Garantir padrões de consumo e de produção sustentáveis</t>
  </si>
  <si>
    <t>Fortalecimento da Agricultura Familiar</t>
  </si>
  <si>
    <t>Promover o desenvolvimento rural com ênfase à agricultura familiar, com base nos Objetivos do Desenvolvimento Sustentável (ODS) e nos planos de desenvolvimento municipais e regionais, por meio de: a) promoção da gestão ambiental integrada em microbacias; b) aumento da competitividade dos agricultores familiares; c) aumento da competitividade das cadeias produtivas do meio rural existentes e potenciais; d) apoio à inclusão socioprodutiva de agricultores familiares; e) melhoria da infraestrutura rural; f) estímulo ao empreendedorismo da agroindústria familiar; g) apoio a iniciativas de negócios não agrícolas na área rural (turismo rural, artesanato, gastronomia, entre outros); h) apoio à organização formal de produtores rurais; i) apoio à capacitação de agricultores por meio de eventos técnicos; j) apoio ao desenvolvimento rural dos municípios; k) apoio aos agricultores familiares na melhoria da infraestrutura básica e produtiva. Alterada pela Lei Estadual nº 22.268, de 13 de dezembro de 2024.</t>
  </si>
  <si>
    <t>Somatório de Agricultores Familiares apoiados por meio de parcerias com os municípios.</t>
  </si>
  <si>
    <t>Controles Administrativos do DEAGRO/SEAB Sistema de Transferências do TCE</t>
  </si>
  <si>
    <t>Chefe do Departamento de Desenvolvimento Rural - DEAGRO</t>
  </si>
  <si>
    <t>Agroindústrias apoiadas no meio rural, por meio da instalação e ampliação de unidades de beneficiamento e transformação artesanal dos agricultores familiares (pessoas físicas) e das agroindústrias familiares (pessoas jurídicas). Diminuição de meta alterada pela Lei Estadual nº 22.268, de 13 de dezembro de 2024.</t>
  </si>
  <si>
    <t>agroindústria apoiada</t>
  </si>
  <si>
    <t>Somatório das unidades de beneficiamento e transformação artesanal e das agroindústrias familiares apoiadas.</t>
  </si>
  <si>
    <t>Controles Administrativos do DEAGROSistema de Transferência Voluntárias do TCE e sistema SISATER</t>
  </si>
  <si>
    <t>Fomentar e apoiar os Agricultores Familiares, por meio de suas organizações, Cooperativas e Associações, no desenvolvimento de atividades ligadas à agregação de valor à produção, acesso à mercados e capacitação e ATER. Diminuição de meta alterada pela Lei Estadual nº 22.268, de 13 de dezembro de 2024.</t>
  </si>
  <si>
    <t>Somatório das cooperativas e associações apoiadas diretamente pelo Programa.</t>
  </si>
  <si>
    <t>Controles Administrativos do DEAGRO, Sistema de Transferência Voluntárias do TCE</t>
  </si>
  <si>
    <t>Soma da quilometragem de cada convênio celebrado com os municípios.</t>
  </si>
  <si>
    <t>Controles Administrativos do DEAGRO Sistema de Transferência Voluntárias do TC</t>
  </si>
  <si>
    <t>Participar de eventos agropecuários para difusão de tecnologia, inovação e boas práticas, visando a capacitação de técnicos e agricultores. Diminuição de meta alterada pela Lei Estadual nº 22.268, de 13 de dezembro de 2024.</t>
  </si>
  <si>
    <t>Número de eventos apoiados.</t>
  </si>
  <si>
    <t>Controles Administrativos do DEAGRO/SEAB</t>
  </si>
  <si>
    <t>microbacia apoiada</t>
  </si>
  <si>
    <t>ODS 6 - Gestão sustentável da água potável e do saneamento para todos</t>
  </si>
  <si>
    <t>Número de microbacias beneficiadas com práticas de conservação e manejo de solos e água.</t>
  </si>
  <si>
    <t>Controles Administrativos do DEAGRO Sistema de Transferência Voluntárias do TCE Sistema SISATER</t>
  </si>
  <si>
    <t>Gerente de Planejamento - ASPLAN Chefe de Departamento de Desenvolvimento Rural - DEAGRO</t>
  </si>
  <si>
    <t>Apoiar agricultores familiares com recursos, diretamente ou por meio de parcerias com os Municípios, para o desenvolvimento de uma viticultura (produção de uva) sustentável e competitiva em atividades ligadas ampliação da produção, à agregação de valor, acesso à mercados, capacitação e ATER. Diminuição de meta alterada pela Lei Estadual nº 22.268, de 13 de dezembro de 2024.</t>
  </si>
  <si>
    <t>unidade apoiada</t>
  </si>
  <si>
    <t>Número de vitinicultores beneficiados com alguma ação do programa.</t>
  </si>
  <si>
    <t>Controles Administrativos do DEAGRO Sistema de Transferência Voluntárias do TCE</t>
  </si>
  <si>
    <t>Direito Humano à Alimentação Adequada</t>
  </si>
  <si>
    <t>equipamento apoiado</t>
  </si>
  <si>
    <t>Calcula-se a quantidade de equipamentos de SAN apoiados a partir do número de empreendimentos relacionados nos Termos de Convênio entre a SEAB e municípios.</t>
  </si>
  <si>
    <t>Controles Administrativos do Departamento - DESAN/SEAB Sistema de Transferência Voluntárias do TCE</t>
  </si>
  <si>
    <t>Chefe do Departamento - DESAN</t>
  </si>
  <si>
    <t>Auxiliar no combate à desnutrição infantil por meio da distribuição gratuita e diária de um litro de leite pasteurizado integral e adicionado com ferro quelato e vitaminas A e D às crianças com idade entre 6 (seis) e 36 (trinta e seis) meses, pertencentes às famílias com renda per capita mensal de até meio salário mínimo regional. Diminuição de meta alterada pela Lei Estadual nº 22.268, de 13 de dezembro de 2024.</t>
  </si>
  <si>
    <t>criança beneficiada</t>
  </si>
  <si>
    <t>Considerando o executado, calcula-se o número médio de crianças atendidas ao ano. Ou seja, soma-se o valor de crianças atendidas ao longo do ano e divide-se por 12 para obter a média anual.</t>
  </si>
  <si>
    <t>Sistema de Gestão do Programa Leite das Crianças - DESAN Controles Administrativos do Departamento -</t>
  </si>
  <si>
    <t>Considerando o executado, calcula-se o número médio de pessoas atendidas ao ano. Soma-se a quantidade de pessoas atendidas ao longo do ano e divide-se por 12 para obter a média anual.</t>
  </si>
  <si>
    <t>Business Intelligence do Sistema do Programa Compra Direta Paraná</t>
  </si>
  <si>
    <t>Apoio financeiro para a construção ou modernização de Restaurantes Populares visando a oferta de refeições a preço acessíveis destinados especialmente à população em insegurança alimentar. Aumento de meta e redistribuição regional alteradas pela Lei Estadual nº 22.268, de 13 de dezembro de 2024.</t>
  </si>
  <si>
    <t>restaurante popular apoiado</t>
  </si>
  <si>
    <t>Calcula-se a quantidade de Restaurantes Populares apoiados (conveniados) para modernização ou construção a partir do número de empreendimentos relacionados nos Termos de Convênio entre a SEAB e municípios</t>
  </si>
  <si>
    <t>Controles Administrativos do DESAN e Sistema de Transferência Voluntárias do TCE</t>
  </si>
  <si>
    <t>Instituto de Desenvolvimento Rural do Paraná</t>
  </si>
  <si>
    <t>Ação Integrada de Formação e Transferência</t>
  </si>
  <si>
    <t>Ação orçamentária que contempla a elaboração e execução de Plano de Capacitações e Eventos, visando execução de atividade de formação e transferência de tecnologias para profissionais e produtores rurais. Atividade inerente a extensão rural e pesquisa agropecuária; e prevista em Lei para o Instituto.</t>
  </si>
  <si>
    <t>aluno orientado</t>
  </si>
  <si>
    <t>Quantidade alunos orientados no período acompanhado.</t>
  </si>
  <si>
    <t>SISTEMA SAFE - IDR-Paraná Controles Administrativos da Gerência de Rh</t>
  </si>
  <si>
    <t>Gerente de Planejamento - ASPLAN do IDR-PR</t>
  </si>
  <si>
    <t>Capacitar profissionais de diversas áreas, nos conteúdos: tecnologias de produção e inovações agropecuárias; políticas públicas; metodologias da extensão rural; gestão de técnica e gerencial. Visando qualificar a atuação e execução de programas, projetos de extensão rural e pesquisa agropecuária para o desenvolvimento rural. Atividade correlacionada a Gestão de ATER e a PD&amp;I.</t>
  </si>
  <si>
    <t>Quantidade de profissionais capacitados, contados a partir da lista de presença que exige nome e CPF, no período acompanhado</t>
  </si>
  <si>
    <t>Sistema Administrativo Financeiro (SAFE) - IDR-Paraná Controles Administrativos da Gerência de RH</t>
  </si>
  <si>
    <t>Realizar eventos para transferência e difusão de tecnologias, inovações e processos para agricultores e produtores rurais do Estado. Os eventos são métodos coletivos executados como parte de educação não formal visando a difusão, debate e apropriação de conhecimento pelos participantes. Proporcionam o desenvolvimento dos indivíduos e a aplicação dos conhecimentos em suas atividades, propriedades e comunidades.</t>
  </si>
  <si>
    <t>Quantidade de eventos realizados no período acompanhado.</t>
  </si>
  <si>
    <t>SISATER - IDR-Pr e sistema de Gestão de Eventos Controles Admi da Gerência de Pesquisa e ext rural</t>
  </si>
  <si>
    <t>Extensão Rural e Gestão de ATER</t>
  </si>
  <si>
    <t>Executar o Programa Estadual de ATER (PROATER-PR) em conformidade com as diretrizes e prioridades estabelecidas na Política Estadual de ATER (PEATER-PR), conforme a Lei Estadual nº 17.447 de 27/12/2012. O PROATER-PR tem por objetivos a organização e execução dos serviços de ATER ao público prioritário de que trata o art. 5º da lei e a execução de Planos de Desenvolvimento Rural Sustentável nas suas diversas instâncias. Entre as funções do IDR- Paraná está promover a adesão de entidades de ATER (publicas e privadas) na execução do PROATER, constituindo e articulando Rede de ATER por meio da gestão de contratos e convênios visando ampliar e qualificar a ATER para os agricultores familiares no Paraná. Diminuição de meta alterada pela Lei estadual nº 22.268, de 13 de dezembro de 2024.</t>
  </si>
  <si>
    <t>entidade aderente</t>
  </si>
  <si>
    <t>Somatório de entidades de ATER com adesão ao PROATER via contrato ou convênio.</t>
  </si>
  <si>
    <t>Sistema SAFE - IDR-Pr Sistema de Planejamento e Acompanhamento da ATER</t>
  </si>
  <si>
    <t>Executar assistência técnica e extensão rural para agricultores familiares, em suas unidades de produção. Ação realizada diretamente pelo IDR-Paraná e pelas entidades de ATER (publicas e privadas) com adesão e apoio do PROATER. As ações serão desenvolvidas com o objetivo de apoiar a produção e a competitividade, o aumento da renda e da segurança alimentar, bem como às iniciativas de empreendedorismo no meio rural. No âmbito social, prover aos agricultores em situação de vulnerabilidade instrumentos necessários à sua inclusão socioprodutiva e cidadania, visando a melhoria de sua qualidade de vida. A execução é feita por meio de processo de educação não formal, com atendimentos continuados durante o ano contemplando os diversos métodos de extensão rural.~ Diminuição de meta alterada pela Lei estadual nº 22.268, de 13 de dezembro de 2024.</t>
  </si>
  <si>
    <t>unidade assistida</t>
  </si>
  <si>
    <t>Somatório de Unidades de Produção assistidas no período acompanhado.</t>
  </si>
  <si>
    <t>(SISATER) - IDR-Paraná</t>
  </si>
  <si>
    <t>Pesquisa e Inovação na Agropecuária</t>
  </si>
  <si>
    <t>Somatório de projetos de pesquisa em execução no período.</t>
  </si>
  <si>
    <t>Sistema de registro e gestão de projetos de pesquisa (SEPAC) - IDR - Paraná</t>
  </si>
  <si>
    <t>Gestão Administrativa IAPAR EMATER</t>
  </si>
  <si>
    <t>Adequação do auditório da Unidade Estadual do IDR-PR, em Londrina</t>
  </si>
  <si>
    <t>Adequar as instalações do auditório principal da sede de pesquisa agropecuária do IDR-PARANÀ, em Londrina. Incluída pela Lei Estadual nº 22.268, de 13 de dezembro de 2024.</t>
  </si>
  <si>
    <t>Execução do Projeto de engenharia/arquitetônico, medições realizadas, vistorias e relatórios de acompanhamento.</t>
  </si>
  <si>
    <t>Gerência Estadual de Finanças e Gerência Estadual de Administração</t>
  </si>
  <si>
    <t>Adequação do prédio da sede do IDR-PR, em Curitiba</t>
  </si>
  <si>
    <t>Adequar as instalações do auditório principal da sede do IDR-PARANÀ, em Curitiba. Incluída pela Lei Estadual nº 22.268, de 13 de dezembro de 2024.</t>
  </si>
  <si>
    <t>Adequação dos banheiros da sede do IDR-Paraná, em Curitiba</t>
  </si>
  <si>
    <t>Obra para adequação de instalações sanitárias do edifício do Instituto de Desenvolvimento Rural do Paraná - IDR-PR. Incluída pela Lei Estadual nº 22.268, de 13 de dezembro de 2024.</t>
  </si>
  <si>
    <t>Construção de cerca de alambrado na estação de pesquisa de Guarapuava</t>
  </si>
  <si>
    <t>Construção de cercamento em alambrado na estação de pesquisa do IDR-PR, em Guarapuava Incluída pela Lei Estadual nº 22.268, de 13 de dezembro de 2024.</t>
  </si>
  <si>
    <t>Construção de Unidade Regional, em Centenário do Sul</t>
  </si>
  <si>
    <t>Construir prédio em alvenaria para abrigar Unidade de Extensão Rural no município de Centenário do Sul. Incluída pela Lei Estadual nº 22.268, de 13 de dezembro de 2024.</t>
  </si>
  <si>
    <t>Construção de Unidade Regional, em Ivaiporã</t>
  </si>
  <si>
    <t>Construir prédio em alvenaria para abrigar Unidade de Extensão Rural no município de Ivaiporã. Incluída pela Lei Estadual nº 22.268, de 13 de dezembro de 2024.</t>
  </si>
  <si>
    <t>Construção de Unidade Regional, em Morretes</t>
  </si>
  <si>
    <t>Construir prédio em alvenaria para abrigar Unidade de Extensão Rural no município de Morretes. Incluída pela Lei Estadual nº 22.268, de 13 de dezembro de 2024.</t>
  </si>
  <si>
    <t>Morretes</t>
  </si>
  <si>
    <t>Construção de Unidade Regional, em Realeza</t>
  </si>
  <si>
    <t>Construir prédio em alvenaria para abrigar Unidade de Extensão Rural no município de Realeza Incluída pela Lei Estadual nº 22.268, de 13 de dezembro de 2024.</t>
  </si>
  <si>
    <t>Construção de Unidade Regional, em Toledo</t>
  </si>
  <si>
    <t>Construir prédio em alvenaria para abrigar Unidade de Extensão Rural no município de Toledo. Incluída pela Lei Estadual nº 22.268, de 13 de dezembro de 2024.</t>
  </si>
  <si>
    <t>Capacitação técnica BIM para servidores estaduais/instituições partícipes</t>
  </si>
  <si>
    <t>Implantar metodologia BIM</t>
  </si>
  <si>
    <t>Construção de Unidade Regional, em Umuarama</t>
  </si>
  <si>
    <t>Construir prédio em alvenaria para abrigar Unidade de Extensão Rural no município de Umuarama Incluída pela Lei Estadual nº 22.268, de 13 de dezembro de 2024.</t>
  </si>
  <si>
    <t>Capacitação técnica em BIM para servidores municipais de Prefeituras</t>
  </si>
  <si>
    <t>Construção de Unidade Regional, em União da Vitória</t>
  </si>
  <si>
    <t>Construir prédio em alvenaria para abrigar Unidade de Extensão Rural no município de União da Vitória. Incluída pela Lei Estadual nº 22.268, de 13 de dezembro de 2024.</t>
  </si>
  <si>
    <t>Promoção de eventos técnicos de fomento ao BIM abertos ao público</t>
  </si>
  <si>
    <t>Construção de vestiário com sanitários para Unidade de Beneficiamento de Sementes UBS - Vila Velha, em Ponta Grossa</t>
  </si>
  <si>
    <t>Construir instalações sanitárias e vestiários na Unidade de Beneficiamento de Sementes UBS - Vila Velha, no município de Ponta Grossa Incluída pela Lei Estadual nº 22.268, de 13 de dezembro de 2024.</t>
  </si>
  <si>
    <t>Desenvolvimento de Cadernos Técnicos orientadores para etapas de implementação da estratégia BIM</t>
  </si>
  <si>
    <t>Restauração do Palácio do Pinho - estação experimental de Irati</t>
  </si>
  <si>
    <t>Restauração de casa de fazenda florestal, chamado Palácio do Pinho, patrimônio histórico do estado do Paraná (tombado). Incluída pela Lei Estadual nº 22.268, de 13 de dezembro de 2024.</t>
  </si>
  <si>
    <t>Agência de Defesa Agropecuária do Paraná</t>
  </si>
  <si>
    <t>Defesa Agropecuária ADAPAR</t>
  </si>
  <si>
    <t>Planejar, coordenar e executar a Política Estadual de Defesa Agropecuária, por meio de normatização, fiscalização, inspeção, vigilância, registros, cadastros, certificações, capacitação e demais atividades inerentes à defesa agropecuária, promovendo a inocuidade alimentar e a sanidade das culturas agrícolas e rebanhos animais.</t>
  </si>
  <si>
    <t>Engenheiros agrônomos, médicos veterinários e técnicos agropecuários habilitados na ADAPAR para execução de atividades e prestação de serviços de defesa agropecuária, tais como emissão de documentos sanitários e fitossanitários.</t>
  </si>
  <si>
    <t>profissional habilitado</t>
  </si>
  <si>
    <t>Soma anual de novos profissionais habilitados na Adapar</t>
  </si>
  <si>
    <t>Base de dados do Sistema da Rede Estadual de Informações em Defesa Agropecuária - REIDA</t>
  </si>
  <si>
    <t>Gerente de Apoio Técnico</t>
  </si>
  <si>
    <t>Coordenação de ações para implantação dos Sistemas Municipais de Vigilância Sanitária e formalização de adesão de municípios ao SUSAF.</t>
  </si>
  <si>
    <t>Soma de municípios com adesão formalizada ao SUSAF</t>
  </si>
  <si>
    <t>https://www.adapar.pr.gov.br/Pagina/SUSAF-Sistema-Unificado-Estadual-de-Sanidade-Agroindustrial-Fam</t>
  </si>
  <si>
    <t>Diretor de Defesa Agropecuária</t>
  </si>
  <si>
    <t>Somatório de ações de fiscalização e inspeção realizadas em propriedades rurais, comerciantes agropecuários, indústrias de produtos de origem animal.</t>
  </si>
  <si>
    <t>Business Inteligence do Sistema Redefesa</t>
  </si>
  <si>
    <t>empresa registrada</t>
  </si>
  <si>
    <t>Soma anual de novas empresas registradas na Adapar</t>
  </si>
  <si>
    <t>Programa Estadual de Pagamento de Recompensas - Criar o Programa Estadual de Pagamento de Recompensas *PROPOSTA G1*</t>
  </si>
  <si>
    <t>Fundo de Equipamento Agropecuário</t>
  </si>
  <si>
    <t>Avança Paraná II SEAB</t>
  </si>
  <si>
    <t>Contribuir para o desenvolvimento rural sustentável, promovendo a melhoria da trafegabilidade, por meio da pavimentação de trechos prioritários de estradas rurais. Alterada pela Lei Estadual nº 22.268, de 13 de dezembro de 2024.</t>
  </si>
  <si>
    <t>Soma da quilometragem de cada projeto apoiado pelo programa.</t>
  </si>
  <si>
    <t>Controles Administrativos do DEAGRO/SEAB Sistema de Transferência Voluntárias do TCE</t>
  </si>
  <si>
    <t>Cidadania e Bem-estar no meio Rural</t>
  </si>
  <si>
    <t>Apoiar as políticas públicas por meio de ações voltadas à habitação, conectividade (internet), saneamento e abastecimento de água no meio rural.</t>
  </si>
  <si>
    <t>Instalação de habitação popular sustentável em comunidades vulneráveis, gestão e articulação para liberação de créditos tributários para empresas do agro investirem em infraestrutura para conectividade (internet), apoio financeiro para proteção de nascentes e sistemas de esgotamento sanitários individuais e instalação de sistemas comunitários de abastecimento de água no meio rural.</t>
  </si>
  <si>
    <t>Soma dos agricultores apoiados para habitação + conectividade (internet) + saneamento + abastecimento de água no meio rural.</t>
  </si>
  <si>
    <t>Controles administrativos do Departamento de Regularização Fundiária</t>
  </si>
  <si>
    <t>Chefe do Departamento de Regularização Fundiária</t>
  </si>
  <si>
    <t>Florestas Plantadas e Agricultura de Baixa Emissão de Carbono</t>
  </si>
  <si>
    <t>Promover o desenvolvimento rural de forma sustentável, nos seus três eixos (econômico, social e ambiental), priorizando o desenvolvimento do setor florestal e de sistemas de produção de baixa emissão de carbono (Plano ABC+). As ações serão desenvolvidas para o fomento e implantação de Unidades de Referência em produção florestal e sistemas, processos e produtos de baixa emissão de carbono. Utilizando de ações em capacitação e sensibilização de produtores, técnicos e sociedade da necessidade da implantação de sistemas de baixa emissão de carbono, alinhados a maior eficiência produtiva e maior renda para as famílias rurais. No âmbito social, a ações visam melhoria da qualidade de vida dos produtores rurais, garantindo a fixação do homem no campo e a sucessão familiar. Atuar regionalmente em parceria com os municípios por meio de ações de fortalecimento do setor florestal e de sistemas, processos e produtos de baixa emissão de carbono (ABC+).</t>
  </si>
  <si>
    <t>Formação dos técnicos e produtores rurais em Sistemas, Processos e Produtos da Agricultura de Baixa Emissão de Carbono (ABC+) por meio das metodologias usadas pela extensão rural e pesquisa agropecuária. Execução técnica realizada com participação do IDR-Paraná e/ou iniciativa privada</t>
  </si>
  <si>
    <t>Soma da quantidade de técnicos e produtores que serão qualificados por região intermediária.</t>
  </si>
  <si>
    <t>SISATER - IDR-Parana Controles administrativos do Deflop</t>
  </si>
  <si>
    <t>Gerente de Planejamento - ASPLAN Chefe de Departamento - DEFLOP</t>
  </si>
  <si>
    <t>Implantação de Unidades de Referência e Fomento: 1) em sistemas integrados com gado de corte e madeira; 2) em sistemas integrados com gado de leite e madeira (Sistemas Silvipastoris); 3) à produção de ovinos de corte com renovação de pastagens e/ou silvipastoril; 4) à produção de bezerros em áreas declivosas PROPBAD (insumos, sementes, maquinas); 5) à utilização de sistemas de integração Lavoura Pecuária Floresta Projeto de desenvolvimento regional do Vale do Ribeira, com implantação e fomento a sistemas de produção florestal e organização cooperativista. Produção Integrada em Sistemas Agropecuários PISABC+ (Formação e URs) Gado de Leite. Produção Integrada em Sistemas Agropecuários PISABC+ (Formação e URs) Gado de Corte. Ação integrada setor público e privado visando o fomento florestal na região Oeste e Noroeste do Paraná. Execução com participação do IDR-Paraná e/ou iniciativa privada.</t>
  </si>
  <si>
    <t>ODS 15 - Gerir de forma sustentável as florestas</t>
  </si>
  <si>
    <t>Soma da quantidade de unidades de referência implantados por região intermediária.</t>
  </si>
  <si>
    <t>Políticas Fundiárias</t>
  </si>
  <si>
    <t>Apoiar as políticas públicas por meio de ações voltadas à regularização fundiária (em terras privadas) e o reordenamento agrário.</t>
  </si>
  <si>
    <t>As etapas previstas na execução da política são: 1) ampla divulgação da ação de regularização fundiária; 2) levantamento da demanda local para regularização fundiária; 3) elaboração e aprovação da lista de demandas municipais e territoriais; 4) audiências públicas nas áreas priorizadas; 5) análise técnica ocupacional e cartorial das áreas priorizadas; 6) reconhecimento dos limites; 7) demarcação, georreferenciamento e processamento de dados de campo dos imóveis. Os resultados dessas etapas permitirão a instrução dos processos para o ajuizamento das ações no Tribunal de Justiça.</t>
  </si>
  <si>
    <t>Soma dos agricultores familiares beneficiados com a documentação</t>
  </si>
  <si>
    <t>Estradas da Integração</t>
  </si>
  <si>
    <t>Integrar as ações de melhoria da infraestrutura das estradas rurais aos sistemas conservacionistas de solos e águas nas áreas de influência, possibilitando a trafegabilidade em qualquer época do ano e a melhoria da competitividade do setor agropecuário.</t>
  </si>
  <si>
    <t>Defesa Agropecuária FEAP</t>
  </si>
  <si>
    <t>Adotar medidas de erradicação e prevenção de doenças dos animais, por meio do pagamento de indenização de produtores rurais para a realização do abate sanitário, segundo as normas de saúde e bem estar animal, visando a proteção e promoção da saúde da população e dos rebanhos.</t>
  </si>
  <si>
    <t>Conforme prevê a Resolução nº 55 de 26 de Junho de 2020, a SEAB indeniza os produtores dos animais que apresentaram reagentes positivos para tuberculose e foram sacrificados sanitariamente, conforme determina a legislação de defesa sanitária animal estabelecidas no Programa Estadual de Controle e Erradicação da Brucelose e Tuberculose Animal. Aumento de meta alterado pela Lei estadual nº 22.268, de 13 de dezembro de 2024.</t>
  </si>
  <si>
    <t>animal abatido</t>
  </si>
  <si>
    <t>Soma dos animais abatidos sanitariamente em cada região.</t>
  </si>
  <si>
    <t>Controles administrativos feitas pela Direção Geral - Conselho Gestor do FECOP</t>
  </si>
  <si>
    <t>Chefe do Núcleo Financeiro Setorial</t>
  </si>
  <si>
    <t>Fundo de Aval Garantidor da Agricultura Familiar</t>
  </si>
  <si>
    <t>Gestão de Fundo de Aval</t>
  </si>
  <si>
    <t>Promover a Inclusão socioprodutiva dos pequenos produtores que se enquadram às normas do Programa Nacional Fortalecimento Familiar (PRONAF) e, às normas do Fundo de Aval (FAR/PR).</t>
  </si>
  <si>
    <t>Programa que visa apoiar pequenos agricultores que necessitam de garantias para poder contratar financiamentos pelo Programa Nacional de Fortalecimento da Agricultura Familiar (PRONAF).</t>
  </si>
  <si>
    <t>Somatório dos agricultores apoiados</t>
  </si>
  <si>
    <t>Controles administrativos do DERAL</t>
  </si>
  <si>
    <t>Centrais de Abastecimento do Paraná S/A</t>
  </si>
  <si>
    <t>Rede Paranaense de Abastecimento</t>
  </si>
  <si>
    <t>Promover, desenvolver, regular, dinamizar e organizar a comercialização de produtos da hortifruticultura no atacado. Locar e administrar seus espaços à produtores e comerciantes atacadistas de hortaliças, frutas e cereais. Promover a capacitação de comerciantes e produtores. Realizar doações de alimentos às famílias vulneráveis.</t>
  </si>
  <si>
    <t>Cobertura de Estacionamento de Motos, na Unidade de Foz do Iguaçu</t>
  </si>
  <si>
    <t>Cobertura de Estacionamento de Motos, na Unidade de Foz do Iguaçu Incluída pela Lei Estadual nº 22.268, de 13 de dezembro de 2024.</t>
  </si>
  <si>
    <t>Boletim de medição mensal de pagamento, visitas técnicas, relatórios de vistorias e relatório fotográfico.</t>
  </si>
  <si>
    <t>Relatório mensal e anual da Gerência de Infraestrutura e Engenharia - DIENG/CEASA-PR.</t>
  </si>
  <si>
    <t>Gerente da Divisão de Infraestrutura e Engenharia</t>
  </si>
  <si>
    <t>Construção de Banheiro no Pavilhão B, em Maringá</t>
  </si>
  <si>
    <t>Construção de Banheiro no Pavilhão B, em Maringá. Necessário pela alta demanda de usuários. Incluída pela Lei Estadual nº 22.268, de 13 de dezembro de 2024.</t>
  </si>
  <si>
    <t>Construir instalações sanitárias com perfil antivandálico para o CEASA - no Mercado do Produtor, em Curitiba.</t>
  </si>
  <si>
    <t>Relatórios mensais e anuais da Gerência de Mercado - CEASA</t>
  </si>
  <si>
    <t>Gerente da Diretoria Técnica</t>
  </si>
  <si>
    <t>Construir instalações sanitárias com perfil antivandálico para o Pavilhão A do CEASA, em Londrina.</t>
  </si>
  <si>
    <t>Construir instalações sanitárias com perfil antivandálico para o Pavilhão A do CEASA , em Londrina.</t>
  </si>
  <si>
    <t>Construir instalações sanitárias com perfil antivandálico para o Pavilhão B do CEASA, em Curitiba.</t>
  </si>
  <si>
    <t>Construir instalações sanitárias com perfil antivandálico para o Pavilhão B do CEASA , em Curitiba.</t>
  </si>
  <si>
    <t>Construir instalações sanitárias com perfil antivandálico para o Pavilhão C do CEASA, em Londrina.</t>
  </si>
  <si>
    <t>Construir instalações sanitárias com perfil antivandálico para o Pavilhão C do CEASA , em Londrina.</t>
  </si>
  <si>
    <t>Construir instalações sanitárias com perfil antivandálico com módulo vestiário, para o Pavilhão D do CEASA, em Curitiba.</t>
  </si>
  <si>
    <t>Construir instalações sanitárias com perfil antivandálico com módulo vestiário, para o Pavilhão D do CEASA , em Curitiba.</t>
  </si>
  <si>
    <t>Construir instalações sanitárias com perfil antivandálico para o Pavilhão D do CEASA, em Curitiba.</t>
  </si>
  <si>
    <t>Construir instalações sanitárias com perfil antivandálico para o Pavilhão D do CEASA , em Curitiba.</t>
  </si>
  <si>
    <t>Construir instalações sanitárias com perfil antivandálico no pavilhão D do CEASA, em Foz do Iguaçu.</t>
  </si>
  <si>
    <t>Construir instalações sanitárias com perfil antivandálico no pavilhão D do CEASA , em Foz do Iguaçu.</t>
  </si>
  <si>
    <t>Construir instalações sanitárias com perfil antivandálico para o Pavilhão E do CEASA, em Curitiba.</t>
  </si>
  <si>
    <t>Construir instalações sanitárias com perfil antivandálico para o Pavilhão E do CEASA , em Curitiba.</t>
  </si>
  <si>
    <t>Construção de estacionamento de motos, em Maringá</t>
  </si>
  <si>
    <t>Construção de estacionamento de motos, em Maringá. A fim de atender a demanda de estacionamento para este tipo de veículo que hoje é estacionado em local inapropriado para o Mercado. Incluída pela Lei Estadual nº 22.268, de 13 de dezembro de 2024.</t>
  </si>
  <si>
    <t>Segurança Pública - Qualidade da Informação de Criminalidade</t>
  </si>
  <si>
    <t>Construção de Fossas Sépticas a fim de receber e tratar efluentes do pavilhão C e Banheiro antivandálico na Unidade de Londrina.</t>
  </si>
  <si>
    <t>Construção de Fossas Sépticas a fim de receber e tratar efluentes do pavilhão C e Banheiro antivandálico na Unidade de Londrina</t>
  </si>
  <si>
    <t>Construção de Fossas Sépticas a fim de receber e tratar efluentes do Banco de Alimentos de Maringá.</t>
  </si>
  <si>
    <t>Doação de alimentos em boas condições de consumo, que estão fora dos padrões de comercialização, para pessoas atendidas pela rede socioassistencial.</t>
  </si>
  <si>
    <t>tonelada</t>
  </si>
  <si>
    <t>SOMATORIO DO VOLUME DOADO</t>
  </si>
  <si>
    <t>Sustentabilidade Social - Acesso ao Saneamento Básico - Água</t>
  </si>
  <si>
    <t>Aquisição de equipamentos para estruturação da CEASA/PR em todas as suas unidades.</t>
  </si>
  <si>
    <t>Aquisição de equipamentos para estruturação da CEASA/PR em todas as suas unidades</t>
  </si>
  <si>
    <t>Fornecer e Instalar reservatório de abastecimento de água fria para suprir as necessidades de reserva de incêndio e consumo dos usuários na Unidade de Londrina.</t>
  </si>
  <si>
    <t>Hortifrutigranjeiros comercializados, visando a otimização da cadeia logística com melhor equalização entre preço ao produtor e custo ao consumidor.</t>
  </si>
  <si>
    <t>SOMATORIO DO VOLUME COMERCIALIZADO</t>
  </si>
  <si>
    <t>Infraestrutura de Pavilhão de Desdobramento na Unidade de Curitiba</t>
  </si>
  <si>
    <t>Infraestrutura viária de Pavilhão de Desdobramento na Unidade de Curitiba. Com execução de pavimentação, redes de esgoto e drenagem para futuro pavilhão a ser construído. Incluída pela Lei Estadual nº 22.268, de 13 de dezembro de 2024.</t>
  </si>
  <si>
    <t>Revitalização de Banheiro do Mercado do Produtor, em Londrina</t>
  </si>
  <si>
    <t>Revitalização de Banheiro do Mercado do Produtor, em Londrina Incluída pela Lei Estadual nº 22.268, de 13 de dezembro de 2024.</t>
  </si>
  <si>
    <t>Pavimentação em CAUQ de áreas degradadas e em áreas com base em bloquete sextavado na Unidade de Londrina.</t>
  </si>
  <si>
    <t>Pavimentação em CAUQ de áreas degradadas e em áreas com base em bloquete sextavado na Unidade de Londrina</t>
  </si>
  <si>
    <t>Revitalização e recuperação de calçadas do Mercado do Produtor. O Mercado do Produtor representa um elo na cadeia de comercialização hortigranjeira, pois auxilia os produtores nas operações comerciais, estimulando melhores arranjos para o processo de comercialização.</t>
  </si>
  <si>
    <t>Demolição de calçadas e pavimentação em peti pave, concreto usinado e paver; Pavimentação de novas áreas com CAUQ com ampliação de iluminação e drenagem; Todos os serviços estão espalhados pelo pavilhão A, B, C, D, E, Atípicos e Mercado Produtor. O Mercado do Produtor representa um elo na cadeia de comercialização hortigranjeira, pois auxilia os produtores nas operações comerciais, estimulando melhores arranjos para o processo de comercialização.</t>
  </si>
  <si>
    <t>Revitalização e recuperação de instalações do Banco de Alimentos. O Banco de Alimentos é uma iniciativa de abastecimento e segurança alimentar e funciona através da coleta dos produtos não comercializados pelos atacadistas e produtores rurais nas Unidades da CEASA/PR.</t>
  </si>
  <si>
    <t>Reforma de revestimentos, aberturas de novas salas com alteração em layout, ampliação de áreas como refeitório e cobertura para caminhões no Banco de Alimentos em Cascavel. O Banco de Alimentos é uma iniciativa de abastecimento e segurança alimentar e funciona através da coleta dos produtos não comercializados pelos atacadistas e produtores rurais nas Unidades da CEASA/PR.</t>
  </si>
  <si>
    <t>Revitalização e recuperação de Pavimentos do Mercado do Produtor, em Curitiba</t>
  </si>
  <si>
    <t>Revitalizar e Recuperar Pavimentos de asfalto do Mercado Produtor, dentro da Unidade de Curitiba. Realizar-se-á um recapeamento, alteração em drenagem e esgoto em áreas afetadas degradadas. Incluída pela Lei Estadual nº 22.268, de 13 de dezembro de 2024.</t>
  </si>
  <si>
    <t>Revitalização e recuperação dos Pavimentos do CEASA da Unidade de Cascavel</t>
  </si>
  <si>
    <t>Revitalizar e Recuperar Pavimentos de bloquete para CBUQ na Unidade de Cascavel. Melhorando o conforto, resistência e durabilidade do asfalto. Incluída pela Lei Estadual nº 22.268, de 13 de dezembro de 2024.</t>
  </si>
  <si>
    <t>Revitalização e recuperação dos Pavimentos do CEASA da Unidade de Curitiba</t>
  </si>
  <si>
    <t>Revitalizar e Recuperar Pavimentos de asfalto da Unidade de Curitiba. Realizar-se-á um recapeamento em áreas afetadas degradadas. Incluída pela Lei Estadual nº 22.268, de 13 de dezembro de 2024.</t>
  </si>
  <si>
    <t>Revitalizar revestimentos, alteração de layout, instalar ar-condicionado central, instalar iluminação e ampliação de antiga agência bancária para sediar novo prédio administrativo da CEASA/PR.</t>
  </si>
  <si>
    <t>Sinalização horizontal e vertical de pavimentos, na Unidade de Curitiba</t>
  </si>
  <si>
    <t>Sinalização horizontal e vertical de pavimentos, na Unidade de Curitiba Incluída pela Lei Estadual nº 22.268, de 13 de dezembro de 2024.</t>
  </si>
  <si>
    <t>Secretaria de Estado das Cidades</t>
  </si>
  <si>
    <t>Infraestrutura e Mobilidade</t>
  </si>
  <si>
    <t>Desenvolvimento Sustentável das Cidades</t>
  </si>
  <si>
    <t>Desenvolvimento Urbano, Sustentável e de Infraestrutura das Cidades</t>
  </si>
  <si>
    <t>Promover o desenvolvimento urbano, sustentável e participativo no Estado. Apoiar os municípios com repasse de transferências voluntárias, incrementando: obras de infraestrutura social e urbana e ações para o desenvolvimento institucional das cidades; promovendo o fortalecimento e o crescimento; atendendo aos programas de Governo.</t>
  </si>
  <si>
    <t>Municípios beneficiados com recursos para Aquisição de Imóveis, os valores são destinados para ações voltadas à energia renovável, água e saneamento, saúde, mobilidade urbana, infraestrutura social e urbana, agricultura e cidades sustentáveis, eficiência energética, educação, gestão de resíduos sólidos, inovação, turismo, patrimônio cultural, inclusão financeira e mercado de trabalho, apoio a projetos de desenvolvimento urbano e rural, estudos de viabilidade e projetos executivos. Podem ser aquisição de imóveis as aquisições de terrenos.</t>
  </si>
  <si>
    <t>Montante total dos municípios beneficiados (considerados apenas uma vez durante a vigência deste PPA para o mesmo segmento)</t>
  </si>
  <si>
    <t>Registros adminstrativos da Diretoria Técnica</t>
  </si>
  <si>
    <t>Diretor Técnico</t>
  </si>
  <si>
    <t>Municípios beneficiados com recursos ao desenvolvimento institucional, os valores são destinados para ações voltadas à energia renovável, água e saneamento, saúde, mobilidade urbana, infraestrutura social e urbana, agricultura e cidades sustentáveis, eficiência energética, educação, gestão de resíduos sólidos, inovação, turismo, patrimônio cultural, inclusão financeira e mercado de trabalho, apoio a projetos de desenvolvimento urbano e rural, estudos de viabilidade e projetos executivos. As ações para desenvolvimento institucional podem ser: elaboração e/ou atualização de Plano Diretor, Modernização da Gestão Municipal, Consultoria, Elaboração de Projetos, dentre outras.</t>
  </si>
  <si>
    <t>Municípios beneficiados com recursos para Maquinários e Equipamentos, os valores são destinados para ações voltadas à energia renovável, água e saneamento, saúde, mobilidade urbana, infraestrutura social e urbana, agricultura e cidades sustentáveis, eficiência energética, educação, gestão de resíduos sólidos, inovação, turismo, patrimônio cultural, inclusão financeira e mercado de trabalho, apoio a projetos de desenvolvimento urbano e rural, estudos de viabilidade e projetos executivos. Podem constar como Maquinários e Equipamentos: Aquisição de veículos; Aquisição de equipamentos de informática, mobiliários e outros equipamentos; Aquisição de máquinas para obras.</t>
  </si>
  <si>
    <t>Municípios beneficiados com recursos para Obras de Infraestrutura, os valores são destinados para ações voltadas à energia renovável, água e saneamento, saúde, mobilidade urbana, infraestrutura social e urbana, agricultura e cidades sustentáveis, eficiência energética, educação, gestão de resíduos sólidos, inovação, turismo, patrimônio cultural, inclusão financeira e mercado de trabalho, apoio a projetos de desenvolvimento urbano e rural, estudos de viabilidade e projetos executivos. Podem ser obras de infraestrutura: Pavimentação e recapeamento asfáltico; Iluminação pública; Urbanização e revitalização de vias e calçadas; Construção de capela mortuária; Construção e/ou ampliação e/ou reforma de barracão industrial; Construção e/ou revitalização de praça; Construção e/ou reforma e/ou revitalização de infraestrutura de lazer, social e urbana; Construção e/ou reforma e/ou ampliação de edifícios públicos; Construção e/ou ampliação e/ou reforma de escolas municipais; Construção e/ou amplia</t>
  </si>
  <si>
    <t>Municípios beneficiados com recursos para o Programa Asfalto Novo Vida Nova</t>
  </si>
  <si>
    <t>Municípios beneficiados com recursos para o programa Asfalto Novo Vida Nova que se destina para ações voltadas à mobilidade urbana, infraestrutura social e urbana, eficiência energética, acessibilidade e sustentabilidade, reordenamento, proteção e a recuperação dos centros urbanos; pavimentação e recapeamento asfáltico; iluminação pública; urbanização e revitalização de vias e calçadas.</t>
  </si>
  <si>
    <t>Montante total dos municípios beneficiados (considerados apenas uma vez durante a vigência deste PPA para o mesmo segmento) no Programa.</t>
  </si>
  <si>
    <t>Registro administrativo da Diretoria Técnica</t>
  </si>
  <si>
    <t>Agência de Assuntos Metropolitanos do Paraná</t>
  </si>
  <si>
    <t>Desenvolvimento Integrado Metropolitano</t>
  </si>
  <si>
    <t>Avança Paraná II - Integração Metropolitana</t>
  </si>
  <si>
    <t>Implantação de obras de infraestrutura urbana na RMC (Região Metropolitana de Curitiba), pertencentes ao Programa de Integração Metropolitana. Desenvolver políticas e ações que tragam inovação ao sistema metropolitano de mobilidade. Elaborar planos, estudos e projetos, adquirir bens e equipamentos e implantar obras e serviços relativos à mobilidade regional.</t>
  </si>
  <si>
    <t>Implementação do novo trecho da PR-423 na ligação entre Araucária e Curitiba com extensão de 9,5km</t>
  </si>
  <si>
    <t>Registros Administrativos da Diretoria de Obras</t>
  </si>
  <si>
    <t>Diretor de Obras</t>
  </si>
  <si>
    <t>Implantação de novo trecho de ligação entre Curitiba e Pinhais, conectando a Av. Pref. Maurício Fruet, em Curitiba, com a Av. Irai, em Pinhais, com extensão de 2km.</t>
  </si>
  <si>
    <t>Pavimentação em concreto da rodovia de ligação entre os municípios de Mandirituba e São José dos Pinhais com extensão de 26km.</t>
  </si>
  <si>
    <t>Transporte Metropolitano</t>
  </si>
  <si>
    <t>Aprimorar o atendimento, a capacidade de transporte, a rapidez e a segurança do transporte metropolitano de passageiros, realizando as devidas adequações nos quesitos legais, gerenciais e na fiscalização dos serviços. Realizar obras de infraestrutura tais como canaletas, faixas exclusivas, construção/reforma de terminais e novos abrigos de passageiros. Trazer qualidade no sistema de transporte fazendo com que haja um aumento no número de usuários. Fomentar a implantação dos sistemas de transporte coletivo municipais.</t>
  </si>
  <si>
    <t>Aquisição de abrigos para pontos de ônibus que serão distribuídos entre municípios que são atendidos pelo sistema de transporte coletivo metropolitano.</t>
  </si>
  <si>
    <t>Termo de recebimento assinado pelos municípios que receberam abrigos.</t>
  </si>
  <si>
    <t>Registros administrativos da Diretoria de Obras</t>
  </si>
  <si>
    <t>Contratação de empresa para construção do novo terminal de ônibus metropolitano de São José dos Pinhais com 5.979m2.</t>
  </si>
  <si>
    <t>Mobilidade no Espaço Metropolitano</t>
  </si>
  <si>
    <t>Desenvolver políticas e ações que tragam inovação ao sistema metropolitano de mobilidade. Realizar projetos e obras estruturantes que visem a melhoria na mobilidade entre as cidades metropolitanas. Aprimorar as condições de fluidez e segurança de pessoas, bens e mercadorias entre os municípios metropolitanos por meio da revisão de projetos viários estruturantes. Estudar projetos inovadores de modais sustentáveis que contribuam para um melhor deslocamento da população metropolitana com segurança e qualidade e direcionar a órgãos que possam implantá-los.</t>
  </si>
  <si>
    <t>Construção do novo Terminal Metropolitano de Londrina</t>
  </si>
  <si>
    <t>Contratação de empresa para instalação de iluminação e dispositivos de segurança no contorno Sul e Leste de Curitiba. Excluída/cancelada pela Lei estadual nº 22.268, de 13 de dezembro de 2024.</t>
  </si>
  <si>
    <t>Pontes metropolitanas</t>
  </si>
  <si>
    <t>Implantação e/ou substituição de pontes em ligações viárias entre municípios da Região Metropolitana de Curitiba (RMC). Pontes de ligação entre Curitiba e Pinhais: 1. da Rua Rio Amazonas com Rua Euclides da Cunha Ribas; 2. das Ruas Paulo Turkiewicz com a Rua Gugliemo Marconi; 3. das Ruas Gugliemo Marconi e Rua Apucarana; 4. das Ruas Ormário de Lima com a Rua Jacob Fedalto; 5. das Ruas Eng. Alberto Monteiro de Carvalho com a Rua José Mariano dos Santos. Entre Curitiba e São José dos Pinhais: 6. da Estrada do Ganchinho com a Rua da Balsa. Entre Curitiba e Fazenda Rio Grande: 7. da Nicolla Pelanda com a Av. Francisco Ferreira da Cruz; 8. da Estrada Delegado Bruno de Almeida com a Estrada do Areal. Entre Araucária e Curitiba: 9. das Ruas Francisca Beralde Paolini com a Rua Presidente Costa e Silva. Entre Curitiba e Campo Magro: 10. da Rua Orlando Perucci com a Rua Jasmin. Excluída/cancelada pela Lei estadual nº 22.268, de 13 de dezembro de 2024.</t>
  </si>
  <si>
    <t>metro</t>
  </si>
  <si>
    <t>Apuração dos metros executados, na previsão de dez pontes sendo 100 metros cada ponte nas ligações: A) entre Curitiba e Pinhais: 1. ligação da Rua Rio Amazonas com Rua Euclides da Cunha Ribas; 2. ligação das Ruas Paulo Turkiewicz com a Rua Gugliemo Marconi; 3. ligação das Ruas Gugliemo Marconi e Rua Apucarana; 4. ligações das Ruas Ormário de Lima com a Rua Jacob Fedalto; 5. ligações das Ruas Eng. Alberto Monteiro de Carvalho com a Rua José Mariano dos Santos. B) entre Curitiba e São José dos Pinhais: 1. ligação da Estrada do Ganchinho com a Rua da Balsa. C) entre Curitiba e Fazenda Rio Grande: 1. ligação da Nicolla Pelanda com a Av. Francisco Ferreira da Cruz; 2. ligação da Estrada Delegado Bruno de Almeida com a Estrada do Areal. D) entre Araucária e Curitiba: 1. ligação das Ruas Francisca Beralde Paolini com a Rua Presidente Costa e Silva. E) entre Curitiba e Campo Magro: 1. ligação da Rua Orlando Perucci com a Rua Jasmin. 5x 100 em 2025 e 5x 100 metros em 2026</t>
  </si>
  <si>
    <t>Integração Metropolitana</t>
  </si>
  <si>
    <t>Orientar o desenvolvimento urbano das cidades, buscando reduzir as desigualdades e melhorar as condições de vida da população metropolitana, por meio da elaboração e implementação do Plano de Desenvolvimento Urbano Integrado (PDUI) em áreas como mobilidade urbana e regional, uso e ocupação do solo, meio ambiente e proteção dos mananciais de água, saneamento básico e resíduos sólidos, desenvolvimento socioeconômico sustentável e habitação de interesse social. Auxiliar os municípios metropolitanos na revisão de seus Planos Diretores, Planos de Mobilidade e demais planos de ordenamento territorial. Elaborar e implementar estudos e projetos para o controle do ordenamento físico territorial, regularização fundiária, promoção de oportunidades de emprego e renda, incremento do turismo e do desenvolvimento regional.</t>
  </si>
  <si>
    <t>Contratação de empresa especializada para elaboração do Plano de Desenvolvimento Urbano Integrado da Região Metropolitana de Curitiba.</t>
  </si>
  <si>
    <t>Apuração das seguintes etapas concluídas: 01 - Plano de Trabalho e Mobilização; 02 - Diagnóstico da RMC; 03 - Consolidação de Diretrizes para a RMC; 04 - Proposta de Composição da RMC; 05 - Proposição do Modelo de Governança Interfederativa; 06 - Elaboração do Documento Final</t>
  </si>
  <si>
    <t>Registros administrativos da Diretoria Técnica</t>
  </si>
  <si>
    <t>Companhia de Habitação do Paraná</t>
  </si>
  <si>
    <t>Prover e garantir o direito social à moradia digna às famílias em vulnerabilidade social, com pouco ou nenhum acesso à infraestrutura e equipamentos urbanos, por meio do desenvolvimento de trabalho socioambiental, da urbanização, da regularização jurídica de posse, da construção de novas unidades habitacionais, de melhorias para moradias precárias e da realocação de famílias que ocupam ilegalmente áreas de proteção ambiental e/ou áreas de riscos para novas moradias, com a recuperação ambiental da respectiva área de intervenção.</t>
  </si>
  <si>
    <t>Será considerado para memória de cálculo, as medições da fiscalização das obras para repasse de recursos.</t>
  </si>
  <si>
    <t>Diretoria de Programas e Projetos.</t>
  </si>
  <si>
    <t>Luis Antonio Werlang</t>
  </si>
  <si>
    <t>Diretoria de Obras</t>
  </si>
  <si>
    <t>Ademir Bier</t>
  </si>
  <si>
    <t>Diretoria de Obras.</t>
  </si>
  <si>
    <t>Duplicação e restauração da PR-092, trecho 2.1.b km, no perímetro urbano entre Curitiba e Almirante Tamandaré</t>
  </si>
  <si>
    <t>Pavimentação da PR-510/PR-512, Balsa Nova - Mariental</t>
  </si>
  <si>
    <t>Restauração e ampliação de capacidade da PR-461, Nova Esperança - Lobato - Lote 1</t>
  </si>
  <si>
    <t>Requalificação Urbana e Integrada de bairros/infraestrutura Nossa Gente</t>
  </si>
  <si>
    <t>Prover e garantir o direito social à moradia às famílias em situação de vulnerabilidade social, segundo o Índice de Vulnerabilidade Social (IVF-PR), atendendo prioritariamente as famílias que ocupam ilegalmente áreas de proteção ambiental e/ou áreas de riscos, e com pouco ou nenhum acesso à infraestrutura e equipamentos urbanos, por meio da construção de novas unidades habitacionais, melhorias de moradias existentes, execução de infraestrutura e recuperação ambiental.</t>
  </si>
  <si>
    <t>Famílias em vulnerabilidade social atendidas com acesso à infraestrutura e equipamentos urbanos, por meio da construção de novas unidades habitacionais, melhorias de moradias existentes, execução de infraestrutura e recuperação ambiental.</t>
  </si>
  <si>
    <t>Diretoria de Regularização Fundiária.</t>
  </si>
  <si>
    <t>Alvaro Cabrini</t>
  </si>
  <si>
    <t>Restauração e ampliação de capacidade da PR-239 e PR-317: Assis Chateaubriand, Bragantina, Toledo, incluindo o Contorno Oeste de Toledo</t>
  </si>
  <si>
    <t>Correção de curva da PR-218, em Paranavaí</t>
  </si>
  <si>
    <t>Restauração e ampliação de capacidade da PR-272, Mauá da Serra - Porto Ubá</t>
  </si>
  <si>
    <t>Restauração e ampliação de capacidade da PRC-466, acesso a Furnas e Pitanga - Lote 05</t>
  </si>
  <si>
    <t>Requalificação e Urbanização</t>
  </si>
  <si>
    <t>Promover o acesso à moradia digna para famílias do meio urbano, por meio de ações estruturantes de habitabilidade, urbanismo e preservação ambiental, através: da relocação de famílias residentes em áreas de ocupação irregular e/ou de risco; execução de obras de infraestrutura e recuperação ambiental e, promoção da regularização fundiária, no âmbito do Programa de Parcerias de Investimentos - PPI, Intervenções em Favelas - Provisão Habitacional, com recursos do Programa de Aceleração do Crescimento - PAC e do Fundo Nacional de Habitação de Interesse Social - FNHIS.</t>
  </si>
  <si>
    <t>Restauração e ampliação de capacidade da PRC-466, Porto Ubá a Acesso a Furnas</t>
  </si>
  <si>
    <t>Habitação Urbana</t>
  </si>
  <si>
    <t>Proporcionar o acesso à moradia digna para as famílias residentes no meio urbano, implementando, mediante parcerias municipais, estaduais, federais, privadas e internacionais, ações com o objetivo de: fomentar a produção, aquisição e locação de novas unidades habitacionais e lotes urbanizados, requalificar, ampliar e reformar imóveis urbanos.</t>
  </si>
  <si>
    <t>Construção de novas unidades habitacionais, melhorias ou reformas, para famílias do meio urbano do Estado do Paraná</t>
  </si>
  <si>
    <t>Construção por meio do Programa de Habitação Urbana que visa melhorar as condições de vida das famílias paranaenses, através da implementação de ações relativas a viabilização de moradias nas áreas urbanas dos municípios, mediante parcerias com prefeituras, agentes financeiros, empresas do ramo da construção civil, entidades privadas com fins habitacionais e outros órgãos do Estado. As famílias são atendidas com ações habitacionais no meio Urbano, contemplando novas unidades, melhorias ou reformas, por meio de auxilio financeiro e/ou de serviços. Excluída/cancelada pela Lei estadual nº 22.268, de 13 de dezembro de 2024. As obras foram individualizadas.</t>
  </si>
  <si>
    <t>Pavimentação das rodovias PR-574 e PR-575: Jotaesse, Palmitópolis, Cafelândia</t>
  </si>
  <si>
    <t>Construção de novas unidades habitacionais por meio do Programa de Habitação Urbana do governo do Estado, visa melhorar as condições de vida das famílias paranaenses, através da implementação de ações relativas a viabilização de moradias nas áreas urbanas dos municípios, mediante parcerias com prefeituras, agentes financeiros, empresas do ramo da construção civil, entidades privadas com fins habitacionais e outros órgãos do Estado. As famílias são atendidas com ações habitacionais no meio Urbano, contemplando novas unidades, melhorias ou reformas, por meio de auxilio financeiro e/ou de serviços.</t>
  </si>
  <si>
    <t>Restauração da rodovia PR-170, Divisa PR/SP (Porto Capim) a entroncamento PR-323 (Rolândia)</t>
  </si>
  <si>
    <t>Restauração e ampliação de capacidade da PR-317, Rio Paranapanema - Nossa Senhora das Graças - Lote 1</t>
  </si>
  <si>
    <t>Restauração e ampliação de capacidade da PR-317, entroncamento da PR-542 (Nossa Senhora das Graças) à Iguaraçu - Lote 2</t>
  </si>
  <si>
    <t>Restauração da rodovia PR-170, trecho Guarapuava à Foz do Areia, em Pinhão</t>
  </si>
  <si>
    <t>Restauração da rodovia PR-090, Porto Capim à Alvorada do Sul</t>
  </si>
  <si>
    <t>Restauração e ampliação de capacidade da PR-487 e PR-460 - Lote 1, Rio Muquilão à Pitanga</t>
  </si>
  <si>
    <t>Restauração e ampliação de capacidade da PR-487 de Campo Mourão ao Rio Muquilão - Lote 02</t>
  </si>
  <si>
    <t>Restauração da rodovia PR-488, Céu Azul - Vera Cruz do Oeste</t>
  </si>
  <si>
    <t>Duplicação e restauração da rodovia PR-170/PRC-466, Pitanga-Turvo</t>
  </si>
  <si>
    <t>Construção de novas unidades habitacionais ou melhorias ou reformas, para pessoas idosas sem moradia, em Cianorte</t>
  </si>
  <si>
    <t>Construção de novas unidades habitacionais ou melhorias ou reformas, para pessoas idosas sem moradia, em Palmas</t>
  </si>
  <si>
    <t>Construção de novas unidades habitacionais por meio do Programa de Habitação Urbana do governo do Estado, visa melhorar as condições de vida das famílias paranaenses, através da implementação de ações relativas a viabilização de moradias nas áreas urbanas dos municípios, mediante parcerias com prefeituras, agentes financeiros, empresas do ramo da construção civil, entidades privadas com fins habitacionais e outros órgãos do Estado. As famílias são atendidas com ações habitacionais no meio urbano, contemplando nova unidades, melhorias ou reformas, por meio de auxilio financeiro e/ou de serviços. Descrição alterada pela Lei Estadual nº 22.268, de 13 de dezembro de 2024.</t>
  </si>
  <si>
    <t>Construção de novas unidades habitacionais ou melhorias ou reformas, para pessoas idosas sem moradia, em Lapa</t>
  </si>
  <si>
    <t>A iniciativa faz parte do programa Casa Fácil Paraná, na modalidade Viver Mais, que atende exclusivamente pessoas na faixa da terceira idade. Por meio dela, são construídos conjuntos horizontais com casas adaptadas e ampla infraestrutura complementar com ambulatório básico, segurança, salão de festas, horta comunitária, biblioteca, sala de informática e quiosques de jogos.</t>
  </si>
  <si>
    <t>Construção de novas unidades habitacionais ou melhorias ou reformas, para pessoas idosas sem moradia, em Fazenda Rio Grande</t>
  </si>
  <si>
    <t>Construção de novas unidades habitacionais ou melhorias ou reformas, para pessoas idosas sem moradia, em Assis Chateaubriand</t>
  </si>
  <si>
    <t>A iniciativa faz parte do programa Casa Fácil Paraná, na modalidade Viver Mais, que atende exclusivamente pessoas na faixa da terceira idade. Por meio dela, são construídos conjuntos horizontais com casas adaptadas e ampla infraestrutura complementar com ambulatório básico, segurança, salão de festas, horta comunitária, biblioteca, sala de informática e quiosques de jogos. Incluída pela Lei Estadual nº 22.268, de 13 de dezembro de 2024.</t>
  </si>
  <si>
    <t>Caixa d'Água Boa</t>
  </si>
  <si>
    <t>Restauração da rodovia PR-092, Rio Branco do Sul - Cerro Azul</t>
  </si>
  <si>
    <t>Restauração da rodovia PR-149, Entroncamento BR-116, Agudos do Sul</t>
  </si>
  <si>
    <t>Restauração da rodovia PR-281, Agudos do Sul - Entroncamento PR-419, Piên</t>
  </si>
  <si>
    <t>Construção de novas unidades habitacionais ou melhorias ou reformas, para pessoas idosas sem moradia, em Colombo</t>
  </si>
  <si>
    <t>Restauração da rodovia PR-160, Curiúva - Imbaú</t>
  </si>
  <si>
    <t>Diretoria de Programas e Projetos</t>
  </si>
  <si>
    <t>Restauração da rodovia PR-441, Entroncamento BR-376 (Caetano Mendes), Reserva</t>
  </si>
  <si>
    <t>Restauração da rodovia PRC-487, Entroncamento PR-460 (Boa Vista), em Manoel Ribas</t>
  </si>
  <si>
    <t>Restauração da rodovia PR-180, Entroncamento PR-281 (Bela Vista), Francisco Beltrão</t>
  </si>
  <si>
    <t>Restauração da rodovia PR-180, Entroncamento PRC-280, Marmeleiro - Divisa PR/SC</t>
  </si>
  <si>
    <t>Restauração da rodovia PR-281, Dois Vizinhos - Salto do Lontra</t>
  </si>
  <si>
    <t>Restauração da rodovia PRC-158, Entroncamento PRC-280, Vitorino - Divisa PR/SC</t>
  </si>
  <si>
    <t>Restauração da rodovia PR-484, Três Barras do Paraná - Capitão Leônidas Marques</t>
  </si>
  <si>
    <t>Restauração da rodovia PR-180, Cruzeiro do Oeste - Goioerê</t>
  </si>
  <si>
    <t>Restauração da rodovia PR-468, Entroncamento PR-180, para Mariluz - Umuarama</t>
  </si>
  <si>
    <t>Construção de novas unidades habitacionais ou melhorias ou reformas, para pessoas idosas sem moradia, em Laranjeiras do Sul</t>
  </si>
  <si>
    <t>Restauração da rodovia PR-482, Nova Olímpia - Umuarama</t>
  </si>
  <si>
    <t>Restauração da rodovia PR-477, Cruzeiro do Oeste - Nova Olímpia</t>
  </si>
  <si>
    <t>Restauração da rodovia PR-090, Entroncamento BR-153, Ventania - Ac. Barro Preto</t>
  </si>
  <si>
    <t>Restauração da rodovia PR-160, Entroncamento PRC-272, Figueira - Entroncamento PR-090, Curiúva</t>
  </si>
  <si>
    <t>Restauração da rodovia PR-420, Entroncamento PR-281, Piên - Divisa PR/SC</t>
  </si>
  <si>
    <t>Construção de novas unidades habitacionais ou melhorias ou reformas, para pessoas idosas sem moradia, em Paranavaí</t>
  </si>
  <si>
    <t>Agenda 2030</t>
  </si>
  <si>
    <t>Construção de novas unidades habitacionais ou melhorias ou reformas, para pessoas idosas sem moradia, em Quedas do Iguaçu</t>
  </si>
  <si>
    <t>Unidades de cuidado multiprofissionais</t>
  </si>
  <si>
    <t>Construção de novas unidades habitacionais ou melhorias ou reformas, para pessoas idosas sem moradia, em São José dos Pinhas</t>
  </si>
  <si>
    <t>Balsa Nova</t>
  </si>
  <si>
    <t>Lobato</t>
  </si>
  <si>
    <t>Número de famílias atendidas com novas unidades habitacionais, unidades reformadas e/ou melhoradas por meio de auxílio financeiro e/ou de serviços.</t>
  </si>
  <si>
    <t>Famílias beneficiadas com ações habitacionais contemplando novas unidades, melhorias ou reformas ou ainda, por meio de auxílio financeiro e/ou de serviços.</t>
  </si>
  <si>
    <t>Número de famílias atendidas com unidades habitacionais reformadas e/ou melhoradas por meio de auxílio financeiro e/ou de serviços.</t>
  </si>
  <si>
    <t>Regularização Fundiária Urbana/Titulação</t>
  </si>
  <si>
    <t>Promover a regularização fundiária urbana, adotando um conjunto de medidas jurídicas, urbanísticas, ambientais e sociais destinadas à incorporação dos núcleos urbanos informais ao ordenamento territorial urbano e à titulação de seus ocupantes. Viabilizar titulações através da Emissão de Contratos de Compra e Venda com força de Escritura Pública com baixo custo para as casas financiadas pela Cohapar, garantindo segurança jurídica aos envolvidos.</t>
  </si>
  <si>
    <t>No processo de regularização, a contagem será feita por título registrado na matrícula do imóvel. No processo de emissão dos contratos, por meio da produção/emissão dos mesmos.</t>
  </si>
  <si>
    <t>Habitação Rural</t>
  </si>
  <si>
    <t>Proporcionar o acesso à moradia digna para as famílias residentes no meio rural, implementando ações relativas a viabilização de moradias, lotes e reformas de unidades habitacionais nas áreas rurais dos municípios, mediante parcerias municipais, estaduais, federais, privadas e internacionais.</t>
  </si>
  <si>
    <t>Construção de novas unidades habitacionais por meio do programa de Habitação Rural do Governo do Estado, é desenvolvido em parceria com o Programa Nacional de Habitação Rural (PNHR), integrante do programa Minha Casa Minha Vida, e tem a finalidade de possibilitar a agricultores familiares, trabalhadores rurais e comunidades tradicionais, como quilombolas, extrativistas, pescadores artesanais, silvicultores, aquicultores, ribeirinhos e indígenas, o acesso à moradia digna no campo. Com a construção de novas moradias, o objetivo é possibilitar a permanência da população no meio rural e seu desenvolvimento econômico e social. As famílias são atendidas com ações habitacionais no meio rural, contemplando novas unidades, melhorias ou reformas, por meio de auxilio financeiro e/ou de serviços.</t>
  </si>
  <si>
    <t>Construção de novas unidades habitacionais ou melhorias ou reformas, para famílias do meio rural no Estado do Paraná</t>
  </si>
  <si>
    <t>DIRETORIA DE PROGRAMA E PROJETOS - DIPP</t>
  </si>
  <si>
    <t>LUIS ANTONIO WERLANG</t>
  </si>
  <si>
    <t>Secretaria de Estado do Desenvolvimento Sustentável</t>
  </si>
  <si>
    <t>Paraná Sustentável</t>
  </si>
  <si>
    <t>Gestão de Projetos de Desenvolvimento Sustentável</t>
  </si>
  <si>
    <t>Articular, coordenar e supervisionar planos, programas e projetos, objetivando o desenvolvimento sustentável do Estado através de ações de atendimento à população e aos municípios; educação ambiental; preservação da biodiversidade; prevenção e combate ao desmatamento e à mudança climática; gestão de resíduos sólidos; e gerenciamento costeiro. Atuar no apoio às entidades ligadas à preservação do meio ambiente e/ou à gestão de resíduos sólidos.</t>
  </si>
  <si>
    <t>Número de ações implementadas conforme Diretrizes do PERS</t>
  </si>
  <si>
    <t>Coordenação de Resíduos Sólidos e Energia</t>
  </si>
  <si>
    <t>Incorporar a gestão costeira nas políticas públicas voltadas ao litoral paranaense, articulando um conjunto de ações e projetos para a zona costeira do Paraná, orientando o processo de ocupação e utilização dos recursos naturais, por meio de instrumentos próprios, para a melhoria da qualidade de vida das populações locais e a proteção dos ecossistemas costeiros em condições que assegurem a qualidade ambiental.</t>
  </si>
  <si>
    <t>Número de ações implementadas conforme o Plano de Gerenciamento Costeiro</t>
  </si>
  <si>
    <t>Conselho de Desenvolvimento Territorial do Litoral - COLIT</t>
  </si>
  <si>
    <t>Paulo Roberto Castella</t>
  </si>
  <si>
    <t>Essa capacitação pode ser realizada por meio de diversas ações (cursos, palestras, seminários, cartilhas etc.) e programas, visando aprimorar habilidades e conhecimentos dos catadores, bem como promover sua valorização e reconhecimento na sociedade.</t>
  </si>
  <si>
    <t>Número de pessoas que concluíram a capacitação</t>
  </si>
  <si>
    <t>Trata-se da criação de um ambiente de discussão e debate contínuo sobre Economia Circular junto aos demais órgãos, fomentando a estruturação da organização do Fórum para construção de programas relacionados ao tema. Pretende-se criar instrumento jurídico que o regulamente, para posterior andamento ordinário do Fórum.</t>
  </si>
  <si>
    <t>fórum criado</t>
  </si>
  <si>
    <t>Fórum em funcionamento</t>
  </si>
  <si>
    <t>Guias orientativos entregues aos municípios, contendo diretrizes para aprimoramentos da gestão de Resíduos Sólidos Urbanos - RSU.</t>
  </si>
  <si>
    <t>material distribuído</t>
  </si>
  <si>
    <t>Número de materiais orientativos entregues aos municípios.</t>
  </si>
  <si>
    <t>Materiais orientativos (folders, cartilhas, dentre outros) escritos, diagramados e divulgados para a população geral ou gestores públicos.</t>
  </si>
  <si>
    <t>Número de material (folders, cartilhas, dentre outros) distribuído para população geral ou gestores públicos.</t>
  </si>
  <si>
    <t>Resgate dos galos em situação de maus tratos e ressocialização para que eles reaprendam a conviver com outros animais. Dar uma destinação adequada aos animais resgatados e reabilitados, por exemplo, para agricultores de baixa renda, para que possam melhorar a genética de seus animais. Projeto Piloto entre SEDEST/SESP.</t>
  </si>
  <si>
    <t>animal atendido</t>
  </si>
  <si>
    <t>Número de galos resgatados pela Polícia Ambiental</t>
  </si>
  <si>
    <t>Registro administrativo da SEDEST/DIPAM</t>
  </si>
  <si>
    <t>Daniela Patrícia Tozetto</t>
  </si>
  <si>
    <t>Cooperação entre SEDEST/SEED para implantar ações inovadoras de educação ambiental e sustentabilidade nas instituições de Educação Básica Estadual do Paraná, nas modalidades agrícola, do campo e das ilhas, potencializando diretrizes inovadoras para uso de água, gerenciamento de resíduos, recuperação e proteção ambiental da biodiversidade e educação ambiental à fim de fomentar a sensibilização socioambiental por meio da comunidade escolar. Bens disponibilizados: cisternas, biodigestores, abelhas nativas, kit ambiental para resíduos sólidos, kit de educação ambiental, painéis solares e áreas de reflorestamento.</t>
  </si>
  <si>
    <t>Número de Instituições de educação básica estadual atendidas com uma ou mais entregas da Secretaria, como por exemplo, entrega de cisternas, biodigestores, abelhas nativas, kit ambiental para resíduos sólidos (lixeiras), kit de educação ambiental, painéis solares e áreas de reflorestamento</t>
  </si>
  <si>
    <t>Registro administrativo da SEDEST/DIRETORIA DE POLITICAS AMBIENTAIS</t>
  </si>
  <si>
    <t>Denise Godoi Ribeiro Sanches</t>
  </si>
  <si>
    <t>Panorama estadual sobre resíduos sólidos urbanos elaborado a respeito da situação atual, com identificação de desafios e problemas, e formulação de plano de ação para aplicação de políticas públicas.</t>
  </si>
  <si>
    <t>Sustentabilidade Ambiental - Coleta Seletiva de Lixo</t>
  </si>
  <si>
    <t>Número de itens mapeados (ex.: cooperativas, destinação final de Resíduos Sólidos Urbanos e reciclagem)</t>
  </si>
  <si>
    <t>Logística reversa é a gestão estratégica do retorno de produtos e materiais após o consumo, visando reutilização, reciclagem ou descarte adequado. Envolve coleta, triagem, recondicionamento e reciclagem, contribuindo para sustentabilidade ambiental e eficiência econômica. Atendimento de municípios por meio de recolhimento de resíduo sólidos passiveis da Logística Reversa por meio de Pontos de Entrega Voluntária (PEV's) e/ou campanhas de recolhimento.</t>
  </si>
  <si>
    <t>Número de municípios beneficiados</t>
  </si>
  <si>
    <t>As ações de combate ao desmatamento que serão desenvolvidas consistem na realização de campanhas de educação ambiental, sensibilização de educadores e formação de multiplicadores sobre a importância da preservação da vegetação nativa e as implicações geradas pelo desmatamento.</t>
  </si>
  <si>
    <t>Número de municípios atendidos por campanhas de educação ambiental (DIPAM - SEDEST) voltadas para redução do desmatamento ilegal.</t>
  </si>
  <si>
    <t>Registros administrativo da Diretoria de Políticas Ambientais, Sedest.</t>
  </si>
  <si>
    <t>Matheus Bueno Patrício</t>
  </si>
  <si>
    <t>Consiste em ofertar aos municípios Pontos de Entrega Voluntária (PEV) entregues por meio da operacionalização da logística reversa, a qual pode variar de acordo com distintos programas e iniciativas em diferentes regiões e/ou tipologias de resíduos. A logística reversa é um processo que envolve a coleta de resíduos ou materiais descartados para serem reciclados, reutilizados ou adequadamente descartados, reduzindo o impacto ambiental.</t>
  </si>
  <si>
    <t>Número de municípios beneficiados com entrega de Pontos de Entrega Voluntária (PEV)</t>
  </si>
  <si>
    <t>Municípios atendidos com pelo menos uma das seguintes iniciativas: 1. Capacitação de cidadãos sustentáveis; 2. Material de Apoio distribuídos com temas de: a) Protetores de animais; b) Prevenção e combate a esporotricose; c) Prevenção e combate a gripe aviária; d) Vida aquática nos rios; e) Trajeto da água- da nascente à foz; 3. Ações de sensibilização sobre saúde dos animais e guarda responsável; 4. Ações de Educação Ambiental em parceria com o Ministério Público e municípios; 5. Capacitação e ação de Educação Ambiental e Resíduos Sólidos.</t>
  </si>
  <si>
    <t>Municípios atendidos com pelo menos uma das iniciativas de educação ambiental</t>
  </si>
  <si>
    <t>Número de municípios beneficiados recursos dentro do Programa Castrapet</t>
  </si>
  <si>
    <t>Núcleo de Educação Ambiental (NEA) - IAT</t>
  </si>
  <si>
    <t>Girlene Maria Pazini Jacob</t>
  </si>
  <si>
    <t>Realização de eventos de tipo oficinas regionais com integrantes de diversas associações de materiais recicláveis para promover a capacitação, troca de experiências e o fortalecimento da atuação dos catadores. Esses eventos podem ser planejados e executados com a colaboração de entidades governamentais, ONGs, empresas, e outros parceiros interessados em promover a reciclagem e a inclusão social.</t>
  </si>
  <si>
    <t>Número de oficinas realizados</t>
  </si>
  <si>
    <t>O Plano Estadual de Ação Climática foi elaborado tendo em vista a Política Estadual sobre Mudanças Climáticas (Lei Estadual nº 17133/2012). O Plano desempenha a função tática dentro do planejamento estratégico do setor climático do Estado, sua operacionalização consiste na implementação de planos e programas definidos em conjunto com a sociedade civil, por meio do Fórum Paranaense de Mudanças Climáticas Globais. O acompanhamento da operacionalização do Plano Estadual de Ação Climática (PAC-PR) consistirá na entrega da versão final do documento (após validação da sociedade civil), dos Planos Setoriais de descarbonização, dos Planos de Paisagem Regional e Planos e Programas de Atendimento a Emergências Ambientais; e dos Programas de promoção da Educação e Justiça Climática.</t>
  </si>
  <si>
    <t>As entregas do Plano Estadual de Ação Climática compreendem a entrega de Planos e Programas. Quando plano, a entrega será considerada como realizada quando for disponibilizado à comunidade. Quando programa, a entrega será considerada como realizada quando houver a publicação da instrumento jurídico pertinente.</t>
  </si>
  <si>
    <t>Registro administrativo da Coordenação de Gestão Ambiental e Ação Climática</t>
  </si>
  <si>
    <t>Os selos de eficiência outorgados para as cooperativas ou associações de materiais recicláveis são certificações que reconhecem e atestam a qualidade, eficiência e eficácia, o comprometimento social e a sustentabilidade das atividades dessas organizações.</t>
  </si>
  <si>
    <t>selo concedido</t>
  </si>
  <si>
    <t>Número de selos concedidos para Cooperativas e/ou Associações de materiais recicláveis</t>
  </si>
  <si>
    <t>O Selo Estadual de Logística Reversa, no âmbito do Estado do Paraná, a ser conferido aos fabricantes, importadores, comerciantes e distribuidores que, por intermédio de associações representativas de setor produtivo, sejam signatários de acordos setoriais estaduais e/ou termos de compromisso de logística reversa firmados com o Poder Executivo Estadual, ampliando a Economia Circular.</t>
  </si>
  <si>
    <t>Número de selos concedidos para empreendimentos de logística reversa</t>
  </si>
  <si>
    <t>Instituto Água e Terra</t>
  </si>
  <si>
    <t>Programa I9 Ambiental Inovação e Modernização da Gestão Ambiental</t>
  </si>
  <si>
    <t>Promover a melhoria sistêmica, a inovação e a modernização da Gestão Ambiental contribuindo para preservação da qualidade ambiental compatível com o desenvolvimento sustentável do estado do Paraná. Promover a melhoria sistêmica do suporte a decisão no processamento das solicitações de licenciamento ambiental e outorga de recursos hídricos. Disponibilizar dados geoespaciais de referência e temáticos do território estadual atualizados, detalhados, históricos, acessíveis e sistematizados para subsidiar a elaboração de políticas públicas, o suporte as atividades de licenciamento, as pesquisas científicas e os relatórios qualificados aos cidadãos. Disponibilizar mapeamentos de riscos para subsidiar os alertas de desastres naturais, a elaboração de políticas públicas, o suporte as atividades de licenciamento, as pesquisas científicas e os relatórios qualificados aos cidadãos. Aprimorar os sistemas de monitoramento e controle ambiental permitindo o desenvolvimento de estratégias de fiscalização preditivas, proativas e embasadas tecnicamente, além de melhorar a transparência dos dados e informações ambientais do Estado.</t>
  </si>
  <si>
    <t>Entende-se por uma base cartográfica planialtimétrica um conjunto de informações geográficas e topográficas que representa características do terreno em duas dimensões (plano) e três dimensões (altitude). Essa base é fundamental para a elaboração de mapas e projetos que requerem precisão nas coordenadas horizontais (x e y) e na elevação (z). O projeto da base planialtimétrica visa mapear o relevo e as feições naturais e antrópicas do território paranaense na escala 1:10.000.</t>
  </si>
  <si>
    <t>Mapeamento planialtimétrico e ortofotos de todo o território paranaense na escala 1:10.000, disponível na Infraestrutura de Dados Espaciais (GeoPR), mensurado por meio da quantidade de metros quadrados mapeados por ano.</t>
  </si>
  <si>
    <t>Núcleo da inteligência geográfica da informação</t>
  </si>
  <si>
    <t>Sonia Burmester do Amaral</t>
  </si>
  <si>
    <t>Dados espaciais estaduais estão dispersos em várias instituições, em diferentes escalas, abrangências e tecnologias. Além disso, os dados estavam disponíveis de forma limitada e circunscritos a poucos grupos técnicos. O projeto visa implementar a infraestrutura de Dados Espaciais do Paraná (GeoPR) contendo dados geográficos do patrimônio ambiental e posteriormente dados de todo o Estado do Paraná, organizados e acessíveis para as partes interessadas.</t>
  </si>
  <si>
    <t>Infraestrutura de Dados Espaciais do Estado (GeoPR) operacional, instalada no ambiente da CELEPAR.</t>
  </si>
  <si>
    <t>Relatório Técnico do Núcleo da inteligência geográfica da informação</t>
  </si>
  <si>
    <t>DESCRITOR DA META: Mapeamento de 374 km2 de áreas de risco de inundação identificadas nos perímetros urbanos dos municípios selecionados na Região Geográfica Intermediária de Curitiba. PROCEDIMENTOS DE VERIFICAÇÃO: Relatório Técnico de acompanhamento da meta.</t>
  </si>
  <si>
    <t>Gerência de Saneamento Ambiental</t>
  </si>
  <si>
    <t>Carlos Alberto Galerani</t>
  </si>
  <si>
    <t>DESCRITOR DA META: 2183 km2 de mapeamento geológico-geotécnico disponível, com mapas dos materiais inconsolidados, do substrato rochoso, de declividades e de unidades do terreno (UT), em escala 1:10.000 nas sedes urbanas.</t>
  </si>
  <si>
    <t>Gerência de Geociências</t>
  </si>
  <si>
    <t>DESCRITOR DA META: Plataforma de acompanhamento das recomendações do ZEE PR e ZEE PR - Litoral implementada. A Plataforma será subsidiada pelos dados oficiais do Estado fornecidos pelos órgãos envolvidos nas Comissões Coordenadora e Executora do ZEE. A principal fonte dos dados será o Sistema Integrado de Gestão, Avaliação e Monitoramento (SIGAME). PROCEDIMENTOS DE VERIFICAÇÃO: Relatório técnico relativo ao acompanhamento da meta, contendo o hiperlink de acesso.</t>
  </si>
  <si>
    <t>Diretoria de Gestão Territorial</t>
  </si>
  <si>
    <t>Danielle Prim</t>
  </si>
  <si>
    <t>O Projeto visa disponibilizar uma plataforma geográfica online (Portal i9 de Serviços Ambientais) com inteligência aplicada para acesso aos serviços ambientais, proporcionando: informação ambiental relativa aos dados espaciais organizada para as partes interessadas; além de informações da GeoPR, dashboards, legislação ambiental vigente, manuais, cartilhas e documentos, dados de monitoramento, fiscalização, biodiversidade, entre outros.</t>
  </si>
  <si>
    <t>Portal i9 Ambiental hospedado na CELEPAR e em funcionamento.</t>
  </si>
  <si>
    <t>Ampliação e modernização da rede física da qualidade do ar por meio da aquisição e instalação de novas estações e ou analisadores automáticos específicos para cada poluente descrito na Resolução do CONAMA 491/2018. No âmbito desta entrega consta o planejamento da instalação de 22 equipamentos. As estações de monitoramento do ar são equipamentos compostos por sensores que medem e registram as concentrações dos poluentes na atmosfera. Podem ser fixas ou portáteis e medem além dos poluentes diversos parâmetros, como temperatura, umidade, velocidade do vento, entre outros.</t>
  </si>
  <si>
    <t>rede ampliada</t>
  </si>
  <si>
    <t>DESCRITOR DA META: 22 equipamentos de monitoramento de ar implementados e operacionais.</t>
  </si>
  <si>
    <t>Divisão de Monitoramento</t>
  </si>
  <si>
    <t>Christine Fonseca Xavier</t>
  </si>
  <si>
    <t>rede implantada</t>
  </si>
  <si>
    <t>Rede estratégica de monitoramento hidrogeológico implementada com 94 poços monitorados por meio de piezômetros.</t>
  </si>
  <si>
    <t>Rede de monitoramento hidrometeorológico modernizada e ampliada por meio de 30 estações de monitoramento hidrológico implementadas e operacionais.</t>
  </si>
  <si>
    <t>relatório emitido</t>
  </si>
  <si>
    <t>Relatório Técnico semestral do NGI, a partir da gestão dos alertas publicados na plataforma MapBiomas.</t>
  </si>
  <si>
    <t>Será considerado entregue quando o Sistema de Gestão Ambiental (SGA) estiver em funcionamento e instalado no ambiente da CELEPAR.</t>
  </si>
  <si>
    <t>Marta Burko</t>
  </si>
  <si>
    <t>Sistema de Gestão da Qualidade do Ar evoluído, operacional e instalado no ambiente da CELEPAR.</t>
  </si>
  <si>
    <t>Sistema de Gestão de Laboratório de Análises Ambientais implementado, operacional e instalado no ambiente da CELEPAR.</t>
  </si>
  <si>
    <t>Sistema de Informação de gerenciamento de fauna implementado, operacional e e instalado no ambiente da CELEPAR.</t>
  </si>
  <si>
    <t>Sistema de Informações para Gestão Ambiental e de Recursos Hídricos evoluído, operacional e instalado no ambiente da CELEPAR.</t>
  </si>
  <si>
    <t>Sistema Estadual de Reposição Florestal Obrigatória (SERFLOR) evoluído, operacional e instalado no ambiente da CELEPAR.</t>
  </si>
  <si>
    <t>Gestão Territorial</t>
  </si>
  <si>
    <t>Quantidade de ações de conservação e conscientização ambiental objetivando a criação ou implementação de geoparques (ex.: inventários dos patrimônios de Prudentópolis; atividades de educação, geoconservação, geoturismo; dossiê para UNESCO; etc)</t>
  </si>
  <si>
    <t>DIGET</t>
  </si>
  <si>
    <t>Luciano Cordeiro de Loyola e Gil Francisco Piekarz</t>
  </si>
  <si>
    <t>Regularização fundiária por meio de abertura de Discriminatória Administrativa de terras devolutas, iniciando com o cadastramento dos beneficiários, georreferenciamento da área e culminando na emissão de título de domínio ou matrícula em registro de imóveis. Terra devoluta se refere à terra sem registro público.</t>
  </si>
  <si>
    <t>título ou escritura concedido</t>
  </si>
  <si>
    <t>Quantidade de Títulos de domínio ou Escritura pública</t>
  </si>
  <si>
    <t>Roberto Alfredo Gomes, Rafael Duarte Alves, Carlos Roberto Fernandes Pinto, Rodrigo Capitanio Mousquer, Amauri Pampuch, Danielle Prim</t>
  </si>
  <si>
    <t>Gestão de Recursos Hídricos, Resíduos Sólidos e Saneamento Ambiental</t>
  </si>
  <si>
    <t>Melhorar a condição hídrica da população do Estado do Paraná. Realizar estudos e executar obras de drenagem e controle de erosão além de construção de aterros sanitários e perfuração de poços artesianos, bem como fiscalização e outorga do uso dos recursos hídricos. Mecanismos financeiros para Gestão das Águas. Elaboração e implantação de planos de bacias. Cobrança pelo direito do uso de água, cadastro de usuários de recursos hídricos e operacionalidade do sistema de informação.</t>
  </si>
  <si>
    <t>Considera-se que um plano de bacia hidrográfica se divide em 03 três etapas: diagnóstico, prognóstico e plano de ações. Essas etapas devem ser elaboradas levando em consideração os aspectos hídricos, ambientais, sociais, econômicos e políticos, tendo por objetivo a melhoria das condições de qualidade e quantidade de água, minimizando conflitos e garantindo a segurança hídrica. Cada etapa será composta por diferentes produtos, cuja quantidade e conteúdo dependerá das especificidades da Bacia Hidrográfica em questão.</t>
  </si>
  <si>
    <t>Gerência de Gestão de Bacias Hidrográficas</t>
  </si>
  <si>
    <t>Danielle Tortato</t>
  </si>
  <si>
    <t>Agudos do Sul</t>
  </si>
  <si>
    <t>consórcio implementado</t>
  </si>
  <si>
    <t>Número de municípios atendidos</t>
  </si>
  <si>
    <t>Divisão de Resíduos Sólidos (IAT)</t>
  </si>
  <si>
    <t>Vera Solange Carpen</t>
  </si>
  <si>
    <t>Atividades dos Planos de Bacias implantadas e Instrumentos de Gestão de Recursos Hídricos em funcionamento.</t>
  </si>
  <si>
    <t>Pavimentação do Terminal Ferroviário Intermodal de Cascavel</t>
  </si>
  <si>
    <t>Convênios com os municípios para o controle da erosão urbana e periurbana por meio de obras de drenagem para mitigar efeitos provocados pela erosão e para controle de cheias. Diminuição de meta alterada pela Lei Estadual nº 22.268, de 13 de dezembro de 2024.</t>
  </si>
  <si>
    <t>Planilha orçamentária desenvolvida através de levantamento de quantitativos conforme projetos e custos de serviços baseado em planilhas oficiais, como SINAPI, SICRO DER e outros.</t>
  </si>
  <si>
    <t>Gerência de Saneamento</t>
  </si>
  <si>
    <t>Implantação de infraestrutura tecnológica</t>
  </si>
  <si>
    <t>Convênios com o município para construção de barracão, equipamentos de triagem de recicláveis, equipamentos para a gestão de resíduos sólidos urbanos, diagnóstico (mapeamento), identificação de novas tecnologias para gestão e tratamento de resíduos sólidos. Diminuição de meta alterada pela Lei Estadual nº 22.268, de 13 de dezembro de 2024.</t>
  </si>
  <si>
    <t>Número de municípios atendidos com a formalização de convênios para apoiar a gestão de resíduos sólidos</t>
  </si>
  <si>
    <t>Divisão de Resíduos Sólidos (IAT) e Diretoria de Economia Sustentável (SEDEST)</t>
  </si>
  <si>
    <t>Vera Solange Carpen e Victor Hugo Fucci</t>
  </si>
  <si>
    <t>Número de municípios atendidos com convênios para conservação de nascentes</t>
  </si>
  <si>
    <t>O projeto, planilha orçamentária desenvolvida sobre base de instituição publica (SINAPI, SICRO, entre outras), memorial descritivo e demais documentações técnicas apresentas e aprovadas de acordo com os critérios do programa pelo setor de Projetos Especiais definirá o tamanho e custo do objeto. O repasse do recurso ocorrerá de acordo com o cronograma de desembolso, através de Relatório de medição que tem como objetivo comprovar a execução dos serviços, sendo aferido neste momento os quantitativos executados.</t>
  </si>
  <si>
    <t>Paula Coradin</t>
  </si>
  <si>
    <t>Perfuração de poços tubulares profundos em comunidades rurais sem acesso à água, realizado por meio de demanda levantada pelos municípios. Execução e entrega de kit para abastecimento.</t>
  </si>
  <si>
    <t>poço perfurado</t>
  </si>
  <si>
    <t>Número de poços artesianos perfurados</t>
  </si>
  <si>
    <t>Ronye Pascoallato</t>
  </si>
  <si>
    <t>projeto executado</t>
  </si>
  <si>
    <t>Número de projetos executados com Incentivos Ambientais Econômicos</t>
  </si>
  <si>
    <t>Daniele Tortato</t>
  </si>
  <si>
    <t>Manoel Ribas</t>
  </si>
  <si>
    <t>ODS 14 - Conservar os oceanos, mares e os recursos marinhos para o desenvolvimento sustentável</t>
  </si>
  <si>
    <t>Pós execução é feita a aferição, fiscalização e a medição. Planilha orçamentária desenvolvida através de levantamento de quantitativos conforme projetos e custos de serviços baseado em planilhas oficiais, como SINAPI, SICRO DER e outros.</t>
  </si>
  <si>
    <t>Gestão do Patrimônio Natural</t>
  </si>
  <si>
    <t>Promover a conservação e restauração da biodiversidade do Paraná, protegendo a fauna e a flora nativa e realizando educação ambiental, através das Unidades de Conservação Estaduais e dos Viveiros Florestais do Instituto Água e Terra por meio dos projetos Parques Paraná, Pró-Fauna, Pró Biodiversidade, Parque Escola, Paraná Aventura, Pagamento por Serviços Ambientais, Áreas Estratégicas para Conservação e Restauração, Voluntariado e do Programa Paraná Mais Verde. Alterada pela Lei Estadual nº 22.268, de 13 de dezembro de 2024.</t>
  </si>
  <si>
    <t>Ampliação em 20% o número de espécies nativas produzidas nos viveiros, tendo como referência o ano de 2022 (100 espécies produzidas), promovendo maior diversidade e potencializando a restauração, atendendo também demandas específicas por região do Estado.</t>
  </si>
  <si>
    <t>espécie produzida</t>
  </si>
  <si>
    <t>ODS 15 - Proteger, restaurar e promover o uso sustentável dos ecossistemas terrestres</t>
  </si>
  <si>
    <t>Número de espécies nativas ampliadas</t>
  </si>
  <si>
    <t>Gerência de Restauração Ambiental (Diretoria do Patrimônio Natural)</t>
  </si>
  <si>
    <t>Mauro Scharnik</t>
  </si>
  <si>
    <t>Número de Planos de Conservação elaborados</t>
  </si>
  <si>
    <t>Gerência de Biodiversidade (Diretoria do Patrimônio Natural)</t>
  </si>
  <si>
    <t>Patricia Calderari da Rosa</t>
  </si>
  <si>
    <t>Elaboração de materiais físicos e digitais para divulgação em campanhas ambientais dos projetos e programas da Diretoria do Patrimônio Natural do IAT.</t>
  </si>
  <si>
    <t>Número de produtos/itens entregues</t>
  </si>
  <si>
    <t>Rafael Andreguetto</t>
  </si>
  <si>
    <t>Elaboração de materiais físicos e digitais para divulgação em campanhas ambientais dos projetos e programas da Diretoria do Patrimônio Natural do IAT. Iniciativas Pró-Fauna caracterizam um conjunto de ações de gestão e de conservação de fauna silvestre em condição ex situ e in situ, com as quais o Estado assume a proatividade e manifesta a sua responsabilidade na gestão do tema.</t>
  </si>
  <si>
    <t>Gerência de Áreas Protegidas (Diretoria do Patrimônio Natural)</t>
  </si>
  <si>
    <t>Número de Unidades de Conservação com melhorias evidenciadas.</t>
  </si>
  <si>
    <t>Estimular projetos que visem a conservação e restauração da biodiversidade do Paraná, através de mecanismos como, por exemplo, Pagamento por Serviços Ambientais (PSA) e criação de Reserva Particular do Patrimônio Natural (RPPN). Descrição alterada pela Lei Estadual nº 22.268, de 13 de dezembro de 2024.</t>
  </si>
  <si>
    <t>O Instituto Água e Terra (IAT) possui 19 Viveiros para produção de mudas de espécies nativas, que são disponibilizadas para recuperação de áreas degradadas. Com isso, pretende-se reestruturar e modernizar as instalações de 30% deles, para melhor atender as demandas e promover o Programa Paraná Mais Verde.</t>
  </si>
  <si>
    <t>Metros quadrados de viveiros com melhorias evidenciadas.</t>
  </si>
  <si>
    <t>Controle e Monitoramento Ambiental</t>
  </si>
  <si>
    <t>Fazer cumprir a legislação ambiental, exercendo, para tanto, o poder de polícia administrativa, controle, fiscalização ambiental dos recursos naturais (flora, fauna, solo e recursos hídricos), monitoramento, licenciamento e outorga para uso dos recursos hídricos e lançamento de efluentes. Executar ações de licenciamento de fauna, destinação de animais apreendidos, tratamento de animais feridos e implantação de Centros de apoio, triagem e atendimento à fauna silvestre. Promover a regularização ambiental dos imóveis rurais por meio da análise dos cadastros ambientais rurais e estabelecer termos de compromisso para a restauração de áreas de preservação permanente, áreas de uso restrito e restauração ou compensação de reservas legais. Realização de vistoria de barragens quanto à segurança das mesmas, de acordo com metodologia adotada pela Agência Nacional de Águas e Saneamento (ANA).</t>
  </si>
  <si>
    <t>Áreas de Soltura de Animais Silvestres (ASAS) e de Reabilitação de Animais Silvestres (ARAS) são específicas para reinserção dos animais na natureza, sendo necessário o cadastramento para o devido controle da quantidade de animais soltos.</t>
  </si>
  <si>
    <t>cadastro realizado</t>
  </si>
  <si>
    <t>Quantidade de áreas cadastradas para soltura de animais silvestres, verificada através de Relatório Técnico.</t>
  </si>
  <si>
    <t>Divisão de Licenciamento de Flora e Fauna</t>
  </si>
  <si>
    <t>José Wilson Carvalho</t>
  </si>
  <si>
    <t>Quantidade de Centros de apoio com instalação física equipada e funcional. Convênios / Termos de Cooperação estabelecidos.</t>
  </si>
  <si>
    <t>Emissão de certificados de habilitação para licenciamento ambiental descentralizado, conforme resolução do Conselho Estadual do Meio Ambiente - CEMA 110/2021.</t>
  </si>
  <si>
    <t>município certificado</t>
  </si>
  <si>
    <t>Quantidade de municípios com certificado para Descentralização de Licenciamento Ambiental</t>
  </si>
  <si>
    <t>Gerência de Licenciamento</t>
  </si>
  <si>
    <t>Ivonete Coelho S. Chaves</t>
  </si>
  <si>
    <t>Cadastros analisados com passivos ambientais quantificados decorrentes das análises do CAR.</t>
  </si>
  <si>
    <t>imóvel analisado</t>
  </si>
  <si>
    <t>Quantidade de análises manuais (realizadas pelos técnicos) e dinamizadas (realizadas pelo sistema), verificadas através de Relatório Técnico. Os valores da meta estão condicionados à disponibilização do módulo de regularidade ambiental completo e dados do simulador pelo Serviço Florestal Brasileiro.</t>
  </si>
  <si>
    <t>Ayrton Luiz T. Machado</t>
  </si>
  <si>
    <t>Implantar marcação (com anilhas, microchip, outros) individual dos animais apreendidos mediante aquisição de materiais, equipamentos e insumos.</t>
  </si>
  <si>
    <t>Quantidade de animais com marcação com anilhas, microchips e outros, verificados através de Relatório Técnico.</t>
  </si>
  <si>
    <t>Fiscalização objetivando a diminuição e combate ao desmatamento, pesca e caça/captura de forma ilegal.</t>
  </si>
  <si>
    <t>Número de operações especiais realizadas em todo o Estado do Paraná - Operações nas áreas do desmatamento, caça/captura, comércio e pesca realizadas de forma ilegal.</t>
  </si>
  <si>
    <t>Gerência de Monitoramento e Fiscalização - GEMF/IAT</t>
  </si>
  <si>
    <t>Álvaro Cesar de Goes</t>
  </si>
  <si>
    <t>Nova Olímpia</t>
  </si>
  <si>
    <t>Trata-se de Contrato de Gestão entre o IAT e o SIMEPAR para realização de vistoria de barragens, com aporte de pessoal para atender às necessidades dessas vistorias, de acordo com classificação e metodologia adotada pela Agência Nacional de Águas e Saneamento (ANA).</t>
  </si>
  <si>
    <t>barragem vistoriada</t>
  </si>
  <si>
    <t>Quantidade de barragens vistoriadas de acordo com a metodologia da Agência Nacional de Águas e Saneamento (ANA), verificadas através de Relatório Técnico de visita.</t>
  </si>
  <si>
    <t>Christine da Fonseca Xavier</t>
  </si>
  <si>
    <t>Treinamentos para descentralização dos procedimentos de outorgas por tipo de manancial e uso do recurso hídrico, de captação superficial e subterrânea, efluentes e obras (bueiro, canalização, travessias, proteção leito e margem, dragagem, desassoreamento).</t>
  </si>
  <si>
    <t>treinamento realizado</t>
  </si>
  <si>
    <t>Número de treinamentos realizados a respeito dos procedimentos de outorgas de captação superficial e subterrânea, efluentes e obras (bueiro, canalização, travessias, proteção leito e margem, dragagem, desassoreamento) com os regionais.</t>
  </si>
  <si>
    <t>Gerência de Outorga</t>
  </si>
  <si>
    <t>Tiago Martins Bacovis</t>
  </si>
  <si>
    <t>Gestão Administrativa IAT</t>
  </si>
  <si>
    <t>Manter e modernizar a estrutura administrativa da Unidade para o bom funcionamento de suas atividades. Efetuar a gestão de recursos humanos, das despesas com manutenção mínima (luz, água, energia, informática e telecomunicações), dos serviços de terceiros, e das demais despesas necessárias ao seu funcionamento. Atuar na gestão de projetos ligados ao meio ambiente.</t>
  </si>
  <si>
    <t>Quantidade de pessoas envolvidas nas ações de repeixamento e orientação com os cuidados ambientais necessários. Público cuja atividade ou convívio esteja envolvido com a exploração ou uso dos rios ou represas paranaenses.</t>
  </si>
  <si>
    <t>Superintendência das Bacias Hidrográficas</t>
  </si>
  <si>
    <t>Vivian Mordezim</t>
  </si>
  <si>
    <t>Quantidade de eventos realizados.</t>
  </si>
  <si>
    <t>Roald Andretta</t>
  </si>
  <si>
    <t>Ventania</t>
  </si>
  <si>
    <t>peixe solto</t>
  </si>
  <si>
    <t>Quantidade de peixes soltos em estágio de vida classificado como "juvenil", nas bacias hidrográficas do Estado do Paraná; espécie nativa da bacia hidrográfica alvo; em especial as espécies vulneráveis ou em notável queda em seus estoques naturais.</t>
  </si>
  <si>
    <t>Fundo Estadual de Recursos Hídricos</t>
  </si>
  <si>
    <t>Gestão de Recursos Hídricos FRHI</t>
  </si>
  <si>
    <t>Elaborar, executar e controlar planos, programas, ações e projetos técnicos de proteção, conservação, recuperação e gestão de recursos hídricos superficiais e subterrâneos, preservando e restaurando aspectos quantitativos e qualitativos das águas.</t>
  </si>
  <si>
    <t>Implantação de parque linear e execução de obras de controle de erosão e escoamento pluvial, em Loanda</t>
  </si>
  <si>
    <t>Verificar como se fará o acompanhamento do TC 0402.501-66/2012, assinado em 21/12/2012, em que se procedeu o termo de compromisso para a execução de obras de controle de cheias no Rio Palmital, em Colombo e Pinhais. Como vai ser considerado que o metro quadrado foi executado efetivamente?</t>
  </si>
  <si>
    <t>Relatórios gerenciais do Instituto Água e Terra - IAT</t>
  </si>
  <si>
    <t>Não consta no pedido</t>
  </si>
  <si>
    <t>Obras de infraestrutura para contenção de cheias do Rio Palmital, em Colombo</t>
  </si>
  <si>
    <t>Secretaria de Estado de Infraestrutura e Logística</t>
  </si>
  <si>
    <t>Desenvolvimento da Infraestrutura e da Logística</t>
  </si>
  <si>
    <t>Obras e Serviços com aporte da Itaipu</t>
  </si>
  <si>
    <t>Promover a melhoria da trafegabilidade dos modais de transporte.</t>
  </si>
  <si>
    <t>Serviços de obras de implantação do pavimento (terraplanagem, drenagem, pavimentações, contenções, sinalização horizontal e vertical), obras de artes especiais, com extensão estimada de 19,07km divididos em dois segmentos: duplicação da BR-163 e Acesso à Avenida Brasil. Execução de obras de implantação e pavimentação do trecho rodoviário no município de Guaíra, ligando a rodovia BR-277 à Ponte Ayrton Senna. A melhoria é uma ampliação da parceria com Itaipu, obra federal de relevância para a região oeste e para a área de fronteira com o Paraguai. A duplicação do Contorno de Cascavel vai segregar o tráfego de longa distância do tráfego local, permitindo melhoria no tempo de viagem, reduzindo acidentes e mortes na área urbana e consequente redução no custo de transporte.</t>
  </si>
  <si>
    <t>Soma das medições previstas no contrato</t>
  </si>
  <si>
    <t>Diretoria Técnica (DT)</t>
  </si>
  <si>
    <t>Execução de obras de duplicação e restauração da rodovia BR-469, além da ampliação capacidade tráfego, no trecho do entroncamento com a rodovia BR-277, no parque nacional (Cataratas do Iguaçu). Além disso, o subtrecho de acesso a ponte Tancredo Neves, em Portal Parque Nacional. A previsão é de uma extensão 8,7 quilômetros, incluindo os serviços de conservação faixa domínio e rotineira do pavimento.</t>
  </si>
  <si>
    <t>Soma das medições previstas no contrato.</t>
  </si>
  <si>
    <t>Construção das obras de acesso entre a Ponte Internacional sobre o Rio Paraná e a BR 277, incluindo as Obras de Arte Especiais (OAE), aduanas de demais operações necessárias e suficientes à implantação da Segunda Ponte Internacional sobre o Rio Paraná ligando o Brasil (Foz do Iguaçu) e o Paraguai (Presidente Franco).</t>
  </si>
  <si>
    <t>Serviços de Segurança Viária com melhoria na condição de segurança da malha rodoviária do Estado do Paraná numa extensão de 1.072,31 km, compreendendo: implantação da sinalização de trânsito de aplicação vertical e horizontal e dispositivos de segurança (marcas longitudinais e transversais, canalização, dispositivos de contenção longitudinal).</t>
  </si>
  <si>
    <t>Diretoria de Operações</t>
  </si>
  <si>
    <t>Diretor - Presidente</t>
  </si>
  <si>
    <t>Serviços de obras viárias (terraplanagem, drenagem, pavimentação, sinalização horizontal e vertical e acabamentos), com extensão estimada de 26 quilômetros, entre os municípios de Marilândia e Santa Helena, passando pelo município de Missal e de Diamante D'Oeste. Aproximação dos munícipes dos serviços urbanos. Ampliação da economia regional na cadeia de aves e suínos, uma vez que gera um encurtamento de distâncias entre os pequenos avicultores e os centros cooperativos.</t>
  </si>
  <si>
    <t>O Estudo de Viabilidade Técnica, Econômica e Ambiental - EVTEA trata-se de um estudo que avaliará a viabilidade de implementação previamente à contratação de projetos executivos e obras visando: implantação de rodovia entre as cidades de Taquarussu/MS e São Pedro do Paraná/PR, construção de ponte sobre o Rio Paraná, implantação de contorno rodoviário interligando a ponte à rodovia PR-577 e restauração e ampliação de capacidade da rodovia PR-577 até o entroncamento com a BR-376.</t>
  </si>
  <si>
    <t>Realização das etapas descritas no contrato, conforme segue abaixo: 1 - Elaboração de cadernos de contratação; 2 - Publicação do certame licitatório; 3 - Contratação dos serviços técnicos profissionais; 4 - Aceite dos estudos completos e validados.</t>
  </si>
  <si>
    <t>Gestão Administrativa SEIL</t>
  </si>
  <si>
    <t>Trata-se da realização de capacitações para servidores estaduais das instituições partícipes sobre a implantação da estratégia BIM para promover a inovação tecnológica na melhoria da qualidade de projetos e obras públicas. As capacitações regulam para que a estratégia seja implantada de forma gradual e efetiva, uma vez que a metodologia BIM constitui um paradigma inovador e sua implementação exige planejamento para o aculturamento interno, capacitação técnica, atualização da infraestrutura tecnológica, adaptação de processos, etc.</t>
  </si>
  <si>
    <t>numero de pessoas que participaram dos cursos</t>
  </si>
  <si>
    <t>Departamento de Gestão da Inovação para Planos, Projetos e Obras - DGI</t>
  </si>
  <si>
    <t>Diretor</t>
  </si>
  <si>
    <t>Trata-se da realização de capacitações para servidores municipais do Paraná sobre a implantação da estratégia BIM para promover a inovação tecnológica na melhoria da qualidade de projetos e obras públicas. As capacitações regulam para que a estratégia seja implantada de forma gradual e efetiva, uma vez que a metodologia BIM constitui um paradigma inovador e sua implementação exige planejamento para o aculturamento interno, capacitação técnica, atualização da infraestrutura tecnológica, adaptação de processos, etc.</t>
  </si>
  <si>
    <t>Publicação de cadernos temáticos com explicações e detalhamentos do apoio técnico e assessoramento estadual sobre as etapas de implantação da estratégia BIM e detalhamentos de sua metodologia: 1) contratação de obras; 2) fiscalização de projetos em BIM e obras com uso de tecnologias compatíveis com o BIM; 3) operação e manutenção. A metodologia BIM constitui um paradigma inovador e sua implementação exige planejamento para o aculturamento interno, capacitação técnica, atualização da infraestrutura tecnológica, adaptação de processos, bem como previsão orçamentária.</t>
  </si>
  <si>
    <t>cadernos escritos, publicados, disponibilizados para público em geral</t>
  </si>
  <si>
    <t>Realização de seminários, oficinas, palestras e outras maneiras de divulgar e capacitar o público geral sobre a estratégia BIM para promover a inovação tecnológica na melhoria da qualidade de projetos e obras públicas.</t>
  </si>
  <si>
    <t>numero de participantes dos eventos em cada ano</t>
  </si>
  <si>
    <t>Departamento de Gestão e Planejamento de Infraestrutura e Logística</t>
  </si>
  <si>
    <t>Gestão de Planos, Programas e Projetos</t>
  </si>
  <si>
    <t>Orientar a implementação de políticas públicas na área de infraestrutura de transporte e logística. Realizar o planejamento de ações para implantação de projetos de infraestrutura e logística por meio do desenvolvimento de planos, programas e projetos multimodais.</t>
  </si>
  <si>
    <t>Trata-se de um Plano Estadual de Logística e Transporte que apresenta o planejamento estratégico visando o desenvolvimento da infraestrutura transporte de forma integrada no Estado do Paraná, portanto a abrangência do estudo é a nível Estadual, e sua inserção a nível nacional e internacional.</t>
  </si>
  <si>
    <t>cada atividade é uma etapa. Atividade 1 P 1: Relatório do Plano de Trabalho ; Atividade 2 P 2: Relatório de Estudos Socioeconômicos; Atividade 3 P 3: Relatório da Análise do Sistema Logístico Atual; Atividade 4 P 4: Relatório de Diagnóstico Inicial dos Fluxos de insumos e produtos principais Atividade 5 P 5: Base georreferenciada compatibilizada com a estadual Atividade 6 P 6.1: Arquivo tipo shape do zoneamento para inclusão na base GIS do Estado P 6.2: Relatório de Zoneamento de Tráfego Atividade 7 P 7.1: Informe de planejamento das pesquisas P 7.2: Informe de resultados das pesquisas P 7.3: Relatório de Pesquisas Atividade 8 P 8: Relatório da Situação Atual: Conclusão Atividade 9 P 9.1: Relatório Parcial com as hipóteses de referência P 9.2: Relatório de Cenários Prospectivos Atividade 10 P 10.1: Relatório de Modelagem P 10.2: Rede de simulação multimodal do Estado (atual e futura), com a caracterização dos atributos necessários à avaliação pretendida. Atividade 11 P 11: Relatório de Avaliação dos Cenários Atividade 12 P 12: Relatório do Plano de Ação Atividade 13 P 13: Fornecimento do Modelo e dos softwares Atividade 14 P14: Capacitação para o acompanhamento e monitoramento Atividade 15 P 15.1: Relatórios Trimestrais P 15.2: Relatório Final Obs: Estas etapas podem ser alteradas de acordo com a evolução da contratação</t>
  </si>
  <si>
    <t>Diretoria de Gestão e Planejamento - DGPIL</t>
  </si>
  <si>
    <t>Departamento de Fomento Municipal para Ações de Infraestrutura e Logística</t>
  </si>
  <si>
    <t>Fomento Rodoviário</t>
  </si>
  <si>
    <t>Aferição das unidades previstas no Plano de Trabalho e Cronograma físico-financeiro.</t>
  </si>
  <si>
    <t>Departamento de Fomento Municipal para Ações de Infraestrutura e Logística - DFIL</t>
  </si>
  <si>
    <t>Soma das medições previstas no Plano de Trabalho e Cronograma físico-financeiro.</t>
  </si>
  <si>
    <t>Repasse de recurso aos municípios para implantação, restauração e aumento de capacidade nas vias municipais, visando melhorar a trafegabilidade.</t>
  </si>
  <si>
    <t>Soma das medições previstas no Plano de Trabalho e Cronograma físico-financeiro</t>
  </si>
  <si>
    <t>Fomento Aeroviário</t>
  </si>
  <si>
    <t>Melhorar as condições estruturais dos aeródromos públicos do Estado. Promover ações para o fomento municipal no modal aeroviário, destinadas à melhoria da infraestrutura dos aeródromos e aeroportos públicos, garantindo a acessibilidade às regiões do Estado para fins de atendimento médico, empresarial e humanitário, nas situações que se fizerem necessárias, além da promoção de negócios.</t>
  </si>
  <si>
    <t>Fomento Aquaviário</t>
  </si>
  <si>
    <t>Melhorar as condições de segurança e navegabilidade, dos usuários das travessias fluviais, mediante a aquisição e recuperação das balsas; bem como na construção e conservação dos atracadouros.</t>
  </si>
  <si>
    <t>Trata-se dos convênios realizados com municípios para apoiar com recursos na aquisição ou/e reforma de balsas e outras embarcações. Isso pode incluir balsas de passageiros e de veículos, bem como serviços de barco de carga que fornecem conexões entre comunidades situadas ao longo dos rios.</t>
  </si>
  <si>
    <t>Departamento de Estradas de Rodagem</t>
  </si>
  <si>
    <t>Programa Rotas do Desenvolvimento Banco do Brasil</t>
  </si>
  <si>
    <t>Melhorar a infraestrutura rodoviária em pontos críticos, visando a maior segurança para os usuários.</t>
  </si>
  <si>
    <t>Obras de ampliação da capacidade da Rodovia Estadual PR 092, conhecida como Rodovia dos Minérios. No trecho entre os municípios de Curitiba e Almirante Tamandaré, na ponte Rio Barigui.</t>
  </si>
  <si>
    <t>Obras de ampliação da capacidade da Rodovia Estadual PR 092, no perímetro urbano entre Curitiba e Almirante Tamandaré. Dar continuidade as obras do lote 2.1B que está em andamento. As melhorias visam a segurança e redução de acidentes na rodovia. Os lotes são executados na continuação da rodovia dos minérios</t>
  </si>
  <si>
    <t>PIR DER Programa Inova Paraná</t>
  </si>
  <si>
    <t>Execução das obras para implantação de retornos em desnível entre as vias marginais da BR-376, perímetro urbano de Sarandi. A obra será no segmento do quilômetro 181,3 ao quilômetro 182,1, numa extensão de 760,00 metros. A melhoria vai melhorar a fluidez de tráfego de veículos da rodovia. Descrição e aumento de meta alterados pela Lei estadual nº 22.268, de 13 de dezembro de 2024.</t>
  </si>
  <si>
    <t>Obra BNDES</t>
  </si>
  <si>
    <t>Ampliação de capacidade da PR 317 Maringá - Iguaraçu Alterada pela Lei Estadual nº 22.268, de 13 de dezembro de 2024.</t>
  </si>
  <si>
    <t>Ponte de Guaratuba</t>
  </si>
  <si>
    <t>Execução da obra de construção da ponte entre Matinhos e Guaratuba.</t>
  </si>
  <si>
    <t>Implantação da ponte de Guaratuba e seus acessos, no trecho da rodovia PR-412, entre Matinhos e Guaratuba. A construção da Ponte de ligação dos dois municípios litorâneos vai proporcionar aos moradores de Guaratuba maior proximidade com os serviços urbanos que são prestados por Paranaguá, seu ponto focal. Além disso, prevê-se aumento do estímulo ao turismo e ao desenvolvimento do litoral paranaense.</t>
  </si>
  <si>
    <t>Trata-se de projetar e executar os acessos para a Ponte de Guaratuba executando 13,7 km . Sendo que há 3 grandes macro processos cada um com macro-etapas. 1) ACESSO A PONTE LADO MATINHOS:1.1) terraplenagem - pavimento 22/12/2023 a 19/09/2024; 1.2) terraplenagem - passeio 05/07/2024 a 12/09/2024; 1.3) Drenagem 21/06/2024 a 26/12/2024; Pavimentação 13/09/2024 a 26/12/2024; Contenções 18/10/2024 a 26/12/2024; Serviços Complementares 25/10/2024 a 26/12/2024 2) ACESSO A PONTE LADO GUARATUBA: 2.1) terraplenagem - pavimento 16/08/2024 a 08/05/2025; 2.2) terraplenagem - passeio 28/02/2025 a 08/05/2025; 2.3) Drenagem 28/03/2025 a 24/07/2025; 2.4) Pavimentação 11/04/2025 a 24/07/2025; 2.5) Contenções 02/08/2024 a 17/07/2025; 2.6) Passagem de Fauna 18/10/2024 a 13/06/2025; 2.7) Serviços Complementares 14/04/2025 a 13/06/2025 3) COMPLEMENTARES DA PONTE DE GUARATUBA: 3.1) Sinalização e segurança Viária 05/05/2025 a 13/06/2025; 3.2) Sinalização Náutica 19/06/2025 a 30/07/2025; Iluminação pública 02/01/2025 a 30/07/2025</t>
  </si>
  <si>
    <t>Gestão de Projetos Rodoviários Estruturantes Programa Avança Paraná</t>
  </si>
  <si>
    <t>Promover melhorias na infraestrutura de transportes rodoviário com implementação de novas técnicas proporcionando aos usuários da via melhor segurança nas estradas como também o crescimento econômico do Estado.</t>
  </si>
  <si>
    <t>Ampliação da capacidade e segurança da rodovia PR-092, no trecho acesso a Jaguariaíva, no entroncamento da BR-153. Previsão de extensão de 127,1 quilômetros. Excluída/cancelada pela Lei Estadual nº 22.268, de 13 de dezembro de 2024.</t>
  </si>
  <si>
    <t>Execução de obras de Ampliação da Capacidade da Rodovia PR-323, trecho entre Doutor Camargo e Iporã, com a construção de terceiras faixas, interseções, incluindo reciclagem do pavimento existente, melhorias no sistema de drenagem e implantação de dispositivos de segurança que garantam a segurança viária.</t>
  </si>
  <si>
    <t>O Contorno oeste de marechal Candido Rondon permitirá a segregação do tráfego pesado de longa distancia do trafego local da cidade. Garante segurança e fluidez.</t>
  </si>
  <si>
    <t>Elaboração do projeto básico e executivo e execução da obra de intersecção em desnível da BR-369 com Avenida Jockei Clube, em Londrina, incluindo a implantação da pista principal, alças de acesso e passeios.</t>
  </si>
  <si>
    <t>O Viaduto permitirá melhores condições de trafegabilidade para os usuários das Ruas Joinville e Alameda Bom Pastor, em São José dos Pinhais. Serão realizadas diversas, como terraplanagem, pavimentação, drenagem, obras de artes, sinalização e iluminação.</t>
  </si>
  <si>
    <t>As obras do acesso vão proporcionar melhores condições de segurança e conforto aos veículos e pedestres que acessam o Santuário, ajudando no desenvolvimento do município.</t>
  </si>
  <si>
    <t>Diretoria Técnica(DT)</t>
  </si>
  <si>
    <t>A pavimentação vai criar um corredor logístico para a produção agrícola que inicia no entroncamento da rodovia PR-239, com a rodovia PR-317, em Bragantina, distrito de Assis Chateaubriand. A extensão prevista é de 9,6 quilômetros.</t>
  </si>
  <si>
    <t>Programa Estratégico de Infraestrutura e Logística de Transportes do Paraná BID DER</t>
  </si>
  <si>
    <t>Execução da obra da PR-092 no trecho perímetro Urbano de Siqueira Campos. Inclui quatro trincheiras, localizadas duas em cada entroncamento, sendo duas na interseção do Salto de Itararé, com a PR-424, e mais duas trincheiras com a interseção.</t>
  </si>
  <si>
    <t>Execução de obras para a implantação do contorno norte de Castro PR-090, com a previsão de uma extensão de 15,62 quilômetros. Além disso, serão realizadas obras de arte especiais do viaduto sobre a PR-151, com previsão 27,0 metros de extensão, contemplando a ponte sobre o Rio Iapó, com 320,6 metros de extensão. Descrição alterada pela Lei estadual nº 22.268, de 13 de dezembro de 2024.</t>
  </si>
  <si>
    <t>Execução da obra de pavimentação asfáltica rodovia PR-364, no trecho de acesso a São Mateus do Sul-Irati, contempla restauração de três quilômetros de rodovia, com alargamento dos acostamentos e implantação de passeios e ciclofaixas em São Mateus do Sul, e uma nova ponte sobre o Rio Turvo , proporcionando o crescimento econômico da região.</t>
  </si>
  <si>
    <t>Execução de obras de pavimentação na rodovia PR-239, trecho entroncamento PRC-466 (Pitanga) - Barra Bonita - Mato Rico, numa extensão de 43,15 km com serviços de terraplenagem, drenagem, obras de arte especiais. Descrição alterada pela Lei estadual nº 22.268, de 13 de dezembro de 2024.</t>
  </si>
  <si>
    <t>Gestão das Ações da Polícia Rodoviária Estadual</t>
  </si>
  <si>
    <t>Realizar atividades de natureza policial envolvendo fiscalização; Patrulhamento e policiamento ostensivo; Atendimento e socorro às vítimas de acidentes rodoviários; Demais atribuições relacionadas com a área operacional da Polícia Rodoviária Estadual.</t>
  </si>
  <si>
    <t>Patrulhamento e policiamento ostensivo, atendimento e socorro às vítimas de acidentes rodoviários proporcionando maior segurança aos usuários através do policiamento rodoviário. Aumento de meta alterado pela Lei Estadual nº 22.268, de 13 de dezembro de 2024.</t>
  </si>
  <si>
    <t>Número de atendimento realizado pelo patrulhamento rodoviário.</t>
  </si>
  <si>
    <t>Diretoria de Operações (DOP)</t>
  </si>
  <si>
    <t>Gestão de Projetos e Modernização do Sistema Rodoviário Estadual</t>
  </si>
  <si>
    <t>Assegurar uma infraestrutura de transportes suficiente, adequada e de qualidade às necessidades do Estado, facilitando a boa circulação de pessoas e a escoação da produção. Planejar, projetar e modernizar a malha rodoviária, aumentar o nível de serviço das vias do Sistema Rodoviário do Estado. Desenvolver estudos e projetos de engenharia e fomentar a pesquisa e desenvolvimento rodoviário.</t>
  </si>
  <si>
    <t>A execução da obra contempla 3,8 Km de duplicação e 1,7 km de vias marginais e irá proporcionar a melhoria no tráfego de veículos , segurança e agilidade, impactando diretamente na qualidade de vida de centenas de trabalhadores que transitam diariamente nessa rodovia. Excluída/cancelada pela Lei Estadual nº 22.268, de 13 de dezembro de 2024.</t>
  </si>
  <si>
    <t>Duplicação e implantação de marginais na rodovia PR-218, entre km 237,32, final da pista dupla em Arapongas e p km 247,72 acesso à Sabáudia</t>
  </si>
  <si>
    <t>Duplicação e implantação de marginais na rodovia PR-218, entre km 237,32, final da pista dupla em Arapongas e o km 247,72 acesso à Sabáudia, contemplando a execução de serviços de terraplenagem, drenagem e obras de arte correntes, pavimentação, obras de arte especiais e sinalização viária Incluída pela Lei Estadual nº 22.268, de 13 de dezembro de 2024.</t>
  </si>
  <si>
    <t>Execução de obras de restauração e ampliação de capacidade nos municípios Pitanga- Turvo na PR170/PRC 466, trecho: PR 460, perímetro urbano de Turvo, extensão proporcionando a melhoria da trafegabilidade.</t>
  </si>
  <si>
    <t>Execução de obras de contenção na PRC-466, em União da Vitória, vai impedir a ocorrência de processos erosivos como infiltração de água na rodovia, proporcionando maior segurança aos usuários.</t>
  </si>
  <si>
    <t>Implantação da rodovia municipal de Lagoinhas/Saltinho, em Tijucas do sul, totalizando 7,4 quilômetros de extensão.</t>
  </si>
  <si>
    <t>Implantação da rodovia PR-990, no entroncamento da rodovia PR-364 e a cidade de Rebouças, totalizando 12,6 quilômetros de extensão. A obra compreende a execução dos serviços de terraplenagem, pavimentação, drenagem e obras de arte correntes, obras de arte especiais, contenções, passa fauna, iluminação e sinalização viária. Descrição alterada pela Lei estadual nº 22.268, de 13 de dezembro de 2024.</t>
  </si>
  <si>
    <t>Implantação de iluminação pública viária na rodovia BR-277, no trecho entre Santa Terezinha de Itaipu e São Miguel do Iguaçu, visando promover a boa luminosidade e visibilidade tornando o trecho mais agradável e seguro. Descrição e aumento de meta alterados pela Lei estadual nº 22.268, de 13 de dezembro de 2024.</t>
  </si>
  <si>
    <t>Execução de obras de terceiras faixas do trecho de Telêmaco Borba a Imbaú. A melhoria vai proporcionar mais segurança viária, logística e o tráfego da região, além de ampliar o desenvolvimento das comunidades locais e locomoção dos moradores de Telêmaco Borba e Imbaú, que transitam por ali diariamente, proporcionando maior segurança e agilidade.</t>
  </si>
  <si>
    <t>A construção de viadutos e trincheiras na PR-444, no município de Mandaguari. A obras vai proporcionar o aumento da capacidade do fluxo de tráfego da rodovia pavimentada existente, compreendendo a duplicação rodoviária integral ou parcial, construção de multifaixas e implantação e substituição de obras de arte especiais. Excluída/cancelada pela Lei Estadual nº 22.268, de 13 de dezembro de 2024.</t>
  </si>
  <si>
    <t>A implantação de vias marginais na rodovia PRC-466, contempla terraplenagem, pavimentação e recuperação do pavimento danificado, desobstrução dos dispositivos de drenagem existentes e correção dos materiais desgastados, bem como a execução de mais soluções de drenagem, recuperação de taludes atingidos por erosão. O acesso às indústrias locais será facilitado, garantindo mais segurança para os habitantes e condutores de longa distância.</t>
  </si>
  <si>
    <t>Pavimentação da PR-151, Sengés - São José da Boa Vista</t>
  </si>
  <si>
    <t>Pavimentação da PR-151, Sengés - São José da Boa Vista, contemplando a execução de serviços de terraplenagem, drenagem e obras de arte correntes, pavimentação, obras de arte especiais e sinalização viária Incluída pela Lei Estadual nº 22.268, de 13 de dezembro de 2024.</t>
  </si>
  <si>
    <t>Pavimentação na rodovia PR-364, Goioxim - Marquinho</t>
  </si>
  <si>
    <t>Pavimentação na rodovia PR-364, Goioxim - Marquinho, contemplando a execução de serviços de terraplenagem, drenagem e obras de arte correntes, pavimentação, obras de arte especiais e sinalização viária Incluída pela Lei Estadual nº 22.268, de 13 de dezembro de 2024.</t>
  </si>
  <si>
    <t>Goioxim</t>
  </si>
  <si>
    <t>A obra de restauração e duplicação da PR-412 (Av. Juscelino Kubitschek de Oliveira, entre as Ruas Alvorada e Pastor Elias), numa extensão de 2,4 km, irá auxiliar na fluidez do trânsito evitando o congestionamento de veículos leves e pesados principalmente nos períodos de feriados prolongados .A obra prevê duas faixas de tráfego por sentido, com largura de 3,6 m cada, totalizando 7,2 m por pista; separadas por um canal projetado entre barreiras de concreto simples e faixa de segurança.</t>
  </si>
  <si>
    <t>Execução de obras da rodovia PR-180, entre Goioerê e Quarto Centenário contempla reabilitação, restauração, ampliação de capacidade e implantação de acostamento. A melhoria vai ter extensão de 11.130 metros e proporcionará a melhoria do fluxo de veículos e segurança dos usuários. Diminuição de meta alterada pela Lei Estadual nº 22.268, de 13 de dezembro de 2024.</t>
  </si>
  <si>
    <t>A obra de restauração do segmento no entroncamento da BR-153, em São Mateus do Sul. A rodovia vai receber intervenções no pavimento desgastado ou danificado, proporcionando maior segurança aos usuários. Transferência de entrega da ação 8397, para a 8398, pela Lei Estadual nº 22.268, de 13 de dezembro de 2024.</t>
  </si>
  <si>
    <t>A obra de restauração do segmento no entroncamento da BR-369 e no entroncamento da BR-376, ambos em Apucarana. A rodovia vai receber intervenções no pavimento desgastado ou danificado, proporcionando maior segurança aos usuários. Excluída/cancelada pela Lei Estadual nº 22.268, de 13 de dezembro de 2024.</t>
  </si>
  <si>
    <t>Execução de serviços de restauração do segmento rodoviário nos municípios de Dois Vizinhos e Salto do Lontra, visando reparar defeitos no pavimento, melhorando as condições e qualidade do pavimento, aumentando o conforto e segurança do usuário. Transferência de entrega da ação 8397, para a 8398, pela Lei Estadual nº 22.268, de 13 de dezembro de 2024.</t>
  </si>
  <si>
    <t>Restauração e ampliação de capacidade - Entrada PR-461 para Lobato - Entrada -PR-317 Santo Inácio - Lote 2, visando aumento da vida útil do pavimento e redução do tempo de viagem, como também maior conforto e segurança nas estradas. Descrição alterada pela Lei estadual nº 22.268, de 13 de dezembro de 2024.</t>
  </si>
  <si>
    <t>Restauração e ampliação de capacidade da PR-487 de Campo Mourão ao Rio Muquilão - Lote 02, visando aumento da vida útil do pavimento e redução do tempo de viagem, como também maior conforto e segurança nas estradas. Descrição alterada pela Lei estadual nº 22.268, de 13 de dezembro de 2024.</t>
  </si>
  <si>
    <t>Restauração e ampliação de capacidade da PRC-466, acesso a Furnas e Pitanga - Lote 05, visando aumento da vida útil do pavimento e redução do tempo de viagem, como também maior conforto e segurança nas estradas. Descrição alterada pela Lei estadual nº 22.268, de 13 de dezembro de 2024.</t>
  </si>
  <si>
    <t>Restauração e ampliação de capacidade da PRC-466, Porto Ubá a Acesso a Furnas, visando aumento da vida útil do pavimento e redução do tempo de viagem, como também maior conforto e segurança nas estradas. Descrição alterada pela Lei estadual nº 22.268, de 13 de dezembro de 2024.</t>
  </si>
  <si>
    <t>Administração da manutenção e segurança do sistema rodoviário estadual</t>
  </si>
  <si>
    <t>Gerir, manter, supervisionar e conservar rodovias estaduais pavimentadas com o objetivo de estabelecer uma condição do estado do pavimento de bom a muito bom e razoável. Agir em rodovias não pavimentadas nos serviços de conservação da faixa de domínio e situações relacionadas a adequações. Estabelecer critérios de manutenção e supervisão de Obras de Arte Especiais. Promover a execução de serviços que possibilitem a manutenção, operação, monitoramento e segurança das rodovias delegadas.</t>
  </si>
  <si>
    <t>Programa de Manutenção de Rodovias do Estado do Paraná. Os serviços de conservação e manutenção englobam remendos superficiais, reparo de defeitos no pavimento e correção de depressões em áreas de influência de obras de arte especiais (pontes e viadutos), além da selagem de trincas, para restabelecer o funcionamento e propiciar operação econômica e segura aos usuários. Excluída/cancelada pela Lei Estadual nº 22.268, de 13 de dezembro de 2024.</t>
  </si>
  <si>
    <t>Programa de Manutenção e Conservação de Rodovias do Estado do Paraná . Conservação rotineira de pavimento em pontos específicos e conservação da faixa de domínio (área de terra que fica as margens das rodovias), por meio de serviços de roçada, limpeza de sarjeta, limpeza de obras de arte (ponte e viadutos). A conservação visa proporcionar à sociedade condições adequadas de segurança e conforto aos usuários das rodovias. Excluída/cancelada pela Lei Estadual nº 22.268, de 13 de dezembro de 2024. Incorporada à outra entrega existente.</t>
  </si>
  <si>
    <t>Conservação na faixa de domínio (PROFAIXA)</t>
  </si>
  <si>
    <t>Os serviços de conservação rotineira da faixa de domínio, estão direcionados para os aspectos físicos do sistema rodoviário relacionados à faixa de domínio, que consiste na limpeza dos dispositivos de drenagem, sinalização e controle da vegetação ao longo das rodovias, além de ações pontuais em obras-de-arte especiais. Incluída pela Lei Estadual nº 22.268, de 13 de dezembro de 2024.</t>
  </si>
  <si>
    <t>Soma das medições</t>
  </si>
  <si>
    <t>Execução de serviços de conservação rodoviária de pavimentos (COP II)</t>
  </si>
  <si>
    <t>Execução de serviços de manutenção e conservação rotineira e periódica do pavimento das rodovias (PROMAC)</t>
  </si>
  <si>
    <t>Execução dos serviços de manutenção e conservação de rodovias não pavimentadas</t>
  </si>
  <si>
    <t>Recomposição de defeitos das rodovias estaduais</t>
  </si>
  <si>
    <t>ponto de reparo</t>
  </si>
  <si>
    <t>Soma das medições de reparos e trechos</t>
  </si>
  <si>
    <t>Diretoria Presidente</t>
  </si>
  <si>
    <t>A restauração de rodovias pavimentadas com intervenções de melhorias estruturais do pavimento irá proporcionar aumento da vida útil do pavimento e redução do tempo de viagem, como também maior conforto e segurança nas estradas. Excluída/cancelada pela Lei Estadual nº 22.268, de 13 de dezembro de 2024. Cada obra foi individualizada.</t>
  </si>
  <si>
    <t>Gestão de Operação de Rodovias Estaduais e Federais Delegadas sob regime de concessão</t>
  </si>
  <si>
    <t>Gestão de Outorga e Fiscalização do Sistema de Transporte Rodoviário Intermunicipal de Passageiros</t>
  </si>
  <si>
    <t>Promover melhorias no sistema de transporte rodoviário intermunicipal de Passageiros do Estado, proporcionando melhor atendimento e segurança aos usuários com uma fiscalização mais eficiente.</t>
  </si>
  <si>
    <t>Execução dos serviços de instalação de abrigos</t>
  </si>
  <si>
    <t>unidade</t>
  </si>
  <si>
    <t>Segurança Viária Legal</t>
  </si>
  <si>
    <t>Promover a execução de serviços que possibilitem a manutenção, operação, monitoramento e segurança das rodovias estaduais.</t>
  </si>
  <si>
    <t>Estrada de Ferro Paraná Oeste S/A</t>
  </si>
  <si>
    <t>Modernização e Expansão da FERROESTE</t>
  </si>
  <si>
    <t>Aumentar a movimentação de cargas. Promover melhorias nas instalações e ativos operacionais da FERROESTE proporcionando transporte de cargas eficiente e de menor custo operacional. Aumentar a capacidade de tração de forma a otimizar o escoamento da produção paranaense. Incluída pela Lei Estadual nº 22.268, de 13 de dezembro de 2024.</t>
  </si>
  <si>
    <t>Trata-se de obra para construir um estacionamento com ponto de apoio para caminhoneiros, dentro do Terminal Ferroviário de Cargas em Cascavel. Incluída pela Lei Estadual nº 22.268, de 13 de dezembro de 2024.</t>
  </si>
  <si>
    <t>Total de 32.391m² de área dentro do terminal ferroviário, destinada ao estacionamento</t>
  </si>
  <si>
    <t>Plano de investimentos 2023/2026, Área de Engenharia e Suprimentos, Diretoria de produção</t>
  </si>
  <si>
    <t>Diretor de Produção</t>
  </si>
  <si>
    <t>Implantação de infraestrutura tecnológica de hardware e software, e treinamentos que possibilitem melhorar o gerenciamento ferroviário, a integração e a comunicação interna, assim como o fornecimento de dados com rapidez e segurança, para tomadas de decisões, além de produzir resultados melhores no desempenho dos serviços prestados, utilizando-se das tecnologias adequadas. Incluída pela Lei Estadual nº 22.268, de 13 de dezembro de 2024.</t>
  </si>
  <si>
    <t>Cada equipamento ou software instalado é contado como uma infraestrutura instalada. Comprovando que os conjuntos que farão parte da infraestrutura tecnológica para a Ferroeste foram adquiridos, implantados e estão em operação.</t>
  </si>
  <si>
    <t>Manutenção especializada e conservação da infraestrutura e superestrutura da via férrea da Ferroeste. A manutenção envolve a aquisição de bens e serviços necessários para melhor desempenho e segurança no transporte ferroviário de cargas. Incluída pela Lei Estadual nº 22.268, de 13 de dezembro de 2024.</t>
  </si>
  <si>
    <t>Total de 248 quilômetros de extensão, ao longo da ferrovia</t>
  </si>
  <si>
    <t>Pavimentação asfáltica dos acessos, implantação de drenagem, iluminação e cerceamento, para melhor acessibilidade, proporcionando um melhor atendimento e segurança aos clientes, colaboradores e demais usuários do Terminal. Incluída pela Lei Estadual nº 22.268, de 13 de dezembro de 2024.</t>
  </si>
  <si>
    <t>Total de 136.754m² de área dentro do terminal ferroviário a ser pavimentada.</t>
  </si>
  <si>
    <t>Administração dos Portos de Paranaguá e Antonina</t>
  </si>
  <si>
    <t>Modernização e Expansão da Infraestrutura Portuária</t>
  </si>
  <si>
    <t>Atender novas demandas do setor portuário na área de abrangência da APPA. Promover o investimento nas áreas operacionais de Paranaguá e Antonina, modernizando e expandindo a infraestrutura portuária. Proporcionar o aumento da capacidade instalada e elevar o desempenho operacional. Alterada pela Lei Estadual nº 22.268, de 13 de dezembro de 2024.</t>
  </si>
  <si>
    <t>Desassoreamento e escavação (remoção de sedimentos e detritos) do fundo da Baía de Paranaguá, visando a manutenção da profundidade (calado) para o tráfego marítimo.</t>
  </si>
  <si>
    <t>Volume dragado conforme planilha de medição da fiscalização do contrato</t>
  </si>
  <si>
    <t>Diretoria de Engenharia e Manutenção</t>
  </si>
  <si>
    <t>Diretor de Engenharia e Manutenção</t>
  </si>
  <si>
    <t>Readequação viária e ferroviária na região Leste do Porto de Paranaguá, dentro do Perímetro do Porto Organizado, de modo a organização os fluxos rodoviários e ferroviários, propiciando a operação em pêra e a descarga centralizada de vagões no empreendimento da Moega Ferroviária.</t>
  </si>
  <si>
    <t>A Moega Ferroviária é uma estrutura de recepção de cargas exclusiva para trens que transportam granéis sólidos. Esta obra possibilita a concentração da descarga ferroviária, com posterior transferência automatizada aos terminais operadores. A carga recepcionada na Moega é destinada a exportação.</t>
  </si>
  <si>
    <t>Diretoria de Engenharia e Manutenção da APPA</t>
  </si>
  <si>
    <t>Movimentação total de cargas nos Portos Paranaenses, nos sentidos de exportação ou de importação. As cargas são classificadas em granéis sólidos, granéis líquidos e cargas gerais.</t>
  </si>
  <si>
    <t>Total de cargas movimentadas nos sentidos de importação e exportação.</t>
  </si>
  <si>
    <t>Diretoria de Operações Portuárias da APPA</t>
  </si>
  <si>
    <t>Diretor de Operações</t>
  </si>
  <si>
    <t>AÇÃO</t>
  </si>
  <si>
    <t>AÇÃO ORÇAMENTÁRIA</t>
  </si>
  <si>
    <t>Item</t>
  </si>
  <si>
    <t>O que alterou?</t>
  </si>
  <si>
    <t>Descrição meta obra/título da entrega PPA</t>
  </si>
  <si>
    <t>Memória de Calculo meta obra/Descrição da entrega PPA</t>
  </si>
  <si>
    <t>Descrição entrega siafic/ memória de cálculo PPA</t>
  </si>
  <si>
    <t>Situação</t>
  </si>
  <si>
    <t>Região Intermediária</t>
  </si>
  <si>
    <t>Município</t>
  </si>
  <si>
    <t>Entrega/ título da entrega PPA</t>
  </si>
  <si>
    <t xml:space="preserve">tipo de entrega </t>
  </si>
  <si>
    <t>ano</t>
  </si>
  <si>
    <t>OBSERVAÇÃO</t>
  </si>
  <si>
    <t>2 - Em projeto</t>
  </si>
  <si>
    <t>Obra</t>
  </si>
  <si>
    <t>3 - Em projeto</t>
  </si>
  <si>
    <t>4 - Em projeto</t>
  </si>
  <si>
    <t>5 - Em projeto</t>
  </si>
  <si>
    <t>6 - Em projeto</t>
  </si>
  <si>
    <t>7 - Em projeto</t>
  </si>
  <si>
    <t>8 - Em projeto</t>
  </si>
  <si>
    <t>9 - Em projeto</t>
  </si>
  <si>
    <t>10 - Em projeto</t>
  </si>
  <si>
    <t>11 - Em projeto</t>
  </si>
  <si>
    <t>12 - Em projeto</t>
  </si>
  <si>
    <t>13 - Em projeto</t>
  </si>
  <si>
    <t>SELECIONAR ALTERAÇÃO</t>
  </si>
  <si>
    <t>Metas e Prioridades:</t>
  </si>
  <si>
    <t>Transferir</t>
  </si>
  <si>
    <t>Coluna "H"</t>
  </si>
  <si>
    <t xml:space="preserve"> </t>
  </si>
  <si>
    <t>Será computado e registrado por meio da contabilização oficial realizada pela Diretoria Legislativa da ALEP.</t>
  </si>
  <si>
    <t>Prestar Contas é dever constitucional dos que utilizam, arrecadam, guardam, gerenciam ou administram dinheiros, bens e valores públicos. Esta entrega trata da análise pelo TCEPR das contas dos prefeitos municipais e do governador de Estado. O Acórdão de Parecer Prévio (PPR) é emitido pelo órgão colegiado competente (1ª ou 2ª Câmara ou Pleno), por meio do qual o Tribunal manifesta sua apreciação acerca das contas de governo prestadas pelos chefes dos Poderes Executivos municipais e estadual, que serão encaminhadas ao respectivo Poder Legislativo competente para o julgamento. Anualmente, o Governador do Estado e os Prefeitos encaminham suas prestações de contas ao Tribunal para serem analisadas. Ao fim dessa análise, o TCEPR emite Parecer Prévio recomendando que o poder Legislativo competente julgue as contas Regulares, Regulares com Ressalvas ou Irregulares. O TCEPR realiza análise técnica, mas o julgamento compete à ALEP e às Câmaras Municipais.</t>
  </si>
  <si>
    <t>parecer prévio emitido</t>
  </si>
  <si>
    <t>Consulta em banco de dados do sistema de trâmite considerando todos os processos cujo 1º julgamento ocorreu em 202(X) nos assuntos "Prestação de contas do governador do estado" e "Prestação de contas do prefeito municipal"</t>
  </si>
  <si>
    <t>Obra / Reforma Adequação SPDA do Edifício Sede e Anexo; Obra / Reforma Adequação Subestações "by pass" Com Automação; Revitalização Elétrica com Quadros, Infraestrutura e Cabeamento Normatizados dos Edifícios Sede e Anexo; Automações Controle de Acesso, Central e Periféricos de Incêndio, Central de Iluminação, Supervisório de Gerenciamento dos Edifícios Sede e Anexo; Reforma Completa da Subestação do Edifício Sede. Alterada pela Lei estadual nº 22.952, de 17 de dezembro de 2025.</t>
  </si>
  <si>
    <t>Desenvolvimento Profissional dos Magistrados e Servidores do Poder Judiciário do Estado do Paraná, com a finalidade de Aprimorar o Atendimento ao Jurisdicionado, Garantindo-lhe uma Prestação Jurisdicional Qualificada e Célere, com Impactos na Sociedade e no Acesso à Justiça. Alterada pela Lei estadual nº 22.952, de 17 de dezembro de 2025.</t>
  </si>
  <si>
    <t>Promover a Conciliação nos Processos de 1° Grau, evitando o aumento de processos judiciais. Aumento de meta alterado pela Lei Estadual nº 22.268, de 13 de dezembro de 2024. Alterada pela Lei estadual nº 22.952, de 17 de dezembro de 2025.</t>
  </si>
  <si>
    <t>Construção de Fórum, em Peabiru</t>
  </si>
  <si>
    <t>Promover o Acesso à Justiça. Excluída/cancelada pela Lei estadual nº 22.520, de 11 de julho de 2025.</t>
  </si>
  <si>
    <t>Adequar a Infraestrutura do Fórum em Santo Antônio da Platina com a construção de Projeto Padrão com 2.500 metros quadrados Excluída/cancelada pela Lei estadual nº 22.952, de 17 de dezembro de 2025.</t>
  </si>
  <si>
    <t>Adequar a Infraestrutura do Fórum de Irati com a construção de Projeto Padrão com 2.500 metros quadrados Excluída/cancelada pela Lei estadual nº 22.952, de 17 de dezembro de 2025.</t>
  </si>
  <si>
    <t>Reforma de Elevador no Fórum de Santa Felicidade, em Curitiba</t>
  </si>
  <si>
    <t>Instalar novo elevador de passageiros do Fórum Descentralizado de Santa Felicidade. Incluída no Exercício por protocolo, referendada pela Lei Estadual nº 22.952, de 17 de dezembro de 2025.</t>
  </si>
  <si>
    <t>Relatório de execução da Instalação do Elevador</t>
  </si>
  <si>
    <t>Secretário</t>
  </si>
  <si>
    <t>Adequar a infraestrutura do Edifício. Incluída pela Lei Estadual nº 22.268, de 13 de dezembro de 2024. Alterada pela Lei estadual nº 22.952, de 17 de dezembro de 2025.</t>
  </si>
  <si>
    <t>Adequar a infraestrutura do Fórum, com a reforma do edifício. Incluída pela Lei Estadual nº 22.268, de 13 de dezembro de 2024. Alterada pela Lei estadual nº 22.952, de 17 de dezembro de 2025.</t>
  </si>
  <si>
    <t>Construção da Usina Fotovoltaica do TJPR, em Campo Mourão</t>
  </si>
  <si>
    <t>Construção e Implantação de Unidade de Atendimento da Defensoria Pública no Município de Castro</t>
  </si>
  <si>
    <t>A DPE-PR formalizou convênio junto ao Ministério da Justiça e Segurança Pública que tem como objetivo a instalação de Postos de Atendimento Comunitários das Defensorias Públicas (PADEFs), sendo que um destes será instalado no município de Castro, beneficiando a comunidade local. Incluída pela Lei estadual nº 22.520, de 11 de julho de 2025. Transferida da ação 8009, para ação 8008, pela Lei estadual nº 22.952, de 17 de dezembro de 2025.</t>
  </si>
  <si>
    <t>Conversão em metros quadrados do percentual de execução do valor empenhado para a obra, sendo a liquidação da despesa atestada pela fiscalização do contrato.</t>
  </si>
  <si>
    <t>SIAF/SIAFIC - Consulta/Estorno em Liquidação</t>
  </si>
  <si>
    <t>Construção e Implantação de Unidade de Atendimento da Defensoria Pública no Município de Pontal do Paraná</t>
  </si>
  <si>
    <t>A DPE-PR formalizou convênio junto ao Ministério da Justiça e Segurança Pública que tem como objetivo a instalação de Postos de Atendimento Comunitários das Defensorias Públicas (PADEFs), sendo que um destes será instalado no município de Pontal do Paraná, beneficiando a comunidade local. Incluída pela Lei estadual nº 22.520, de 11 de julho de 2025. Transferida da ação 8009, para ação 8008, pela Lei estadual nº 22.952, de 17 de dezembro de 2025.</t>
  </si>
  <si>
    <t>Refere-se à aquisição de um edifício localizado na região do Centro Cívico do município de Curitiba, a fim de constituir sede própria para abrigar a Administração Central da Defensoria Pública do Estado do Paraná. Incluída pela Lei Estadual nº 22.268, de 13 de dezembro de 2024.</t>
  </si>
  <si>
    <t>Refere-se à aquisição de sede de atendimento centralizado no município de Curitiba, em substituição das atuais sedes locadas para atendimento e núcleos especializados. Incluída pela Lei Estadual nº 22.268, de 13 de dezembro de 2024.</t>
  </si>
  <si>
    <t>A Escola da Defensoria Pública do Estado do Paraná (EDEPAR) promove a atualização profissional e aperfeiçoamento técnico dos membros, servidores e estagiários da instituição, através da realização de cursos, conferências, seminários e outras atividades científicas relativas às áreas de atuação e às atribuições da Defensoria Pública do Estado do Paraná. Alterada pela Lei estadual nº 22.520, de 11 de julho de 2025.</t>
  </si>
  <si>
    <t>Número total de pessoas capacitadas em eventos promovidos ou contratados pela DPE-PR.</t>
  </si>
  <si>
    <t>Registro de inscritos armazenado pela EDEPAR</t>
  </si>
  <si>
    <t>Construção da sede própria em Francisco Beltrão para ampliar a capacidade e melhorar as condições de atendimento da população assistida pela Defensoria Pública no Paraná. Excluída/cancelada pela Lei estadual nº 22.520, de 11 de julho de 2025.</t>
  </si>
  <si>
    <t>A métrica é composta pelo quantitativo de ações educacionais oferecidas pela Escola Superior do MPPR, em diferentes formatos pedagógicos para transmissão de conteúdos educacionais, tais como: aulas, lives, cursos, seminários, cursos de extensão, oficinas, workshops, websérie, pós-graduação lato sensu, curso de especialização em MP, projetos de extensão e grupos de pesquisa.</t>
  </si>
  <si>
    <t>Construção de sedes próprias (edifícios públicos) para atendimento das funções legais e constitucionais do Ministério Público, gerando economia com o pagamento de locações e proporcionando um melhor ambiente para atendimento da população paranaense. Alterada pela Lei estadual nº 22.520, de 11 de julho de 2025. Excluída/cancelada pela Lei estadual nº 22.952, de 17 de dezembro de 2025.</t>
  </si>
  <si>
    <t>Diretor do Departamento de Engenharia e Arquitetura</t>
  </si>
  <si>
    <t>Construção de edifício público para sede própria do MP na comarca de Arapongas</t>
  </si>
  <si>
    <t>A construção da sede própria visa modernizar e fortalecer a presença do MPPR na região, melhorar a infraestrutura e a eficiência dos serviços do Ministério Público. Assim, a instituição pode cumprir sua missão de defesa dos direitos dos cidadãos, da fiscalização das leis e atuação em prol da sociedade. No prédio novo construído especificamente para as atividades do MPPR, a população da Comarca de Arapongas terá melhor acessibilidade, segurança e privacidade, otimizando o atendimento e maior economia dos recursos públicos. Incluída pela Lei estadual nº 22.952, de 17 de dezembro de 2025.</t>
  </si>
  <si>
    <t>A construção de sede própria em Arapongas representa uma estrutura essencial para que o Ministério Público do Paraná possa cumprir sua missão de forma ainda mais eficaz: defender os direitos dos cidadãos, fiscalizar as leis e atuar em prol da sociedade. A construção representa um passo importante para modernizar e fortalecer a presença do MPPR na região, garantindo um serviço público de maior qualidade e mais próximo da população</t>
  </si>
  <si>
    <t>Relatórios do Departamento de Engenharia e Arquitetura</t>
  </si>
  <si>
    <t>Construção de edifício público para sede própria do MP na comarca de Campo Mourão</t>
  </si>
  <si>
    <t>A construção da sede própria visa modernizar e fortalecer a presença do MPPR na região, melhorar a infraestrutura e a eficiência dos serviços do Ministério Público. Assim, a instituição pode cumprir sua missão de defesa dos direitos dos cidadãos, da fiscalização das leis e atuação em prol da sociedade. No prédio novo construído especificamente para as atividades do MPPR, a população da Comarca de Campo Mourão terá melhor acessibilidade, segurança e privacidade, otimizando o atendimento e maior economia dos recursos públicos. Incluída pela Lei estadual nº 22.952, de 17 de dezembro de 2025.</t>
  </si>
  <si>
    <t>A construção da sede própria visa melhorar a infraestrutura e a eficiência dos serviços do Ministério Público. Atualmente, o MPPR funciona em um espaço alugado, que muitas vezes não atende a todas as necessidades de acessibilidade, segurança e tecnologia. Com um prédio novo e construído especificamente para as atividades do MPPR, a população terá acesso a melhor acessibilidade, mas segurança e privacidade, otimização do atendimento e maior economia dos recursos públicos.</t>
  </si>
  <si>
    <t>Construção de edifício público para sede própria do MP na comarca de Guarapuava</t>
  </si>
  <si>
    <t>A construção da sede própria visa modernizar e fortalecer a presença do MPPR na região, melhorar a infraestrutura e a eficiência dos serviços do Ministério Público. Assim, a instituição pode cumprir sua missão de defesa dos direitos dos cidadãos, da fiscalização das leis e atuação em prol da sociedade. No prédio novo construído especificamente para as atividades do MPPR, a população da Comarca de Guarapuava terá melhor acessibilidade, segurança e privacidade, otimizando o atendimento e maior economia dos recursos públicos. Incluída pela Lei estadual nº 22.952, de 17 de dezembro de 2025.</t>
  </si>
  <si>
    <t>Construção de edifício público para sede própria do MP na comarca de Maringá</t>
  </si>
  <si>
    <t>A construção da sede própria visa modernizar e fortalecer a presença do MPPR na região, melhorar a infraestrutura e a eficiência dos serviços do Ministério Público. Assim, a instituição pode cumprir sua missão de defesa dos direitos dos cidadãos, da fiscalização das leis e atuação em prol da sociedade. No prédio novo construído especificamente para as atividades do MPPR, a população da Comarca de Maringá terá melhor acessibilidade, segurança e privacidade, otimizando o atendimento e maior economia dos recursos públicos. Incluída pela Lei estadual nº 22.952, de 17 de dezembro de 2025.</t>
  </si>
  <si>
    <t>A construção de sede própria em Maringá representa uma estrutura essencial para que o Ministério Público do Paraná possa cumprir sua missão de forma ainda mais eficaz: defender os direitos dos cidadãos, fiscalizar as leis e atuar em prol da sociedade. A construção representa um passo importante para modernizar e fortalecer a presença do MPPR na região, garantindo um serviço público de maior qualidade e mais próximo da população</t>
  </si>
  <si>
    <t>Construção de edifício público para sede própria do MP na comarca de Paranavaí</t>
  </si>
  <si>
    <t>A construção da sede própria visa modernizar e fortalecer a presença do MPPR na região, melhorar a infraestrutura e a eficiência dos serviços do Ministério Público. Assim, a instituição pode cumprir sua missão de defesa dos direitos dos cidadãos, da fiscalização das leis e atuação em prol da sociedade. No prédio novo construído especificamente para as atividades do MPPR, a população da Comarca de Paranavaí terá melhor acessibilidade, segurança e privacidade, otimizando o atendimento e maior economia dos recursos públicos. Incluída pela Lei estadual nº 22.952, de 17 de dezembro de 2025.</t>
  </si>
  <si>
    <t>A construção da nova sede do Ministério Público do Paraná (MPPR) em Paranavaí é um investimento importante para a comunidade local. A nova estrutura proporcionará uma série de melhorias que beneficiarão diretamente os cidadãos paranaenses, especialmente aqueles que vivem na comarca de Paranavaí. A construção da sede própria visa melhorar a infraestrutura e a eficiência dos serviços do Ministério Público. Com um prédio novo e construído especificamente para as atividades do MPPR, a população terá acesso a melhor acessibilidade, mas segurança e privacidade, otimização do atendimento e maior economia dos recursos públicos.</t>
  </si>
  <si>
    <t>Melhorias e reformas no Edifício Carta de Curitiba, Bloco VI do MPPR, na comarca de Curitiba</t>
  </si>
  <si>
    <t>Reforma do prédio histórico como investimento no futuro e preservação da memória da cidade. O prédio do Ministério Público do Paraná (MPPR) no Centro Cívico, em Curitiba, é parte do patrimônio da capital paranaense. A reforma prepara a Instituição para atender melhor a população, garantindo que o Ministério Público continue a cumprir sua missão de forma moderna e eficiente. Incluída pela Lei estadual nº 22.952, de 17 de dezembro de 2025.</t>
  </si>
  <si>
    <t>Reformar um prédio histórico não é apenas uma obra, mas um investimento no futuro e na memória de uma cidade. O prédio do Ministério Público do Paraná (MPPR) no Centro Cívico, em Curitiba, é parte do patrimônio da capital paranaense. Por isso, as melhorias e reformas são importantes e beneficiam diretamente a população. A reforma no prédio histórico do MPPR em Curitiba prepara a Instituição para atender melhor a população, garantindo que o Ministério Público continue a cumprir sua missão de forma moderna e eficiente.</t>
  </si>
  <si>
    <t>Participações de integrantes do MPPR nas ações educacionais ofertadas pela Escola Superior do MPPR, com a finalidade de capacitação e aperfeiçoamento na carreira</t>
  </si>
  <si>
    <t>Proteção do terreno do MPPR por meio de gradil metálico na comarca de Rolândia</t>
  </si>
  <si>
    <t>Substituição do tapume atualmente existente por gradil metálico, visando delimitar e proteger a área do terreno, impedindo o acesso de pessoas não autorizadas e evitando acidentes. A proteção será feita , dada intenção de construção de sede própria na Comarca de Rolândia. Incluída pela Lei estadual nº 22.952, de 17 de dezembro de 2025.</t>
  </si>
  <si>
    <t>Tendo em vista a intenção da construção de sede própria na comarca de Rolândia, está sendo licitada a substituição do tapume atualmente existente por gradil metálico, visando delimitar e proteger a área do terreno, impedindo o acesso de pessoas não autorizadas e evitando acidentes.</t>
  </si>
  <si>
    <t>Reforma e instalação de elevador na sede própria do MPPR na comarca de de Apucarana</t>
  </si>
  <si>
    <t>Reforma da sede do Ministério Público do Paraná (MPPR) em Apucarana, com a instalação de novo elevador para beneficiar diretamente a comunidade. Trata-se de investimento em acessibilidade, segurança e dignidade para todos os cidadãos, na modernização do atendimento e fortalecimento da presença do MPPR na região, garantindo o respeito a todos os cidadãos. Incluída pela Lei estadual nº 22.952, de 17 de dezembro de 2025.</t>
  </si>
  <si>
    <t>Reformar a sede do Ministério Público do Paraná (MPPR) em Apucarana, com a instalação de um novo elevador, pode parecer um detalhe, mas é uma melhoria crucial que beneficia diretamente a comunidade. O investimento não é apenas em estrutura, mas em acessibilidade, segurança e dignidade para todos os cidadãos. A instalação do elevador na sede do MPPR em Apucarana é um passo fundamental para modernizar o atendimento e garantir que os direitos de todos os paranaenses sejam respeitados, começando pelo acesso ao próprio órgão que os defende. É um investimento em um futuro mais justo e acessível para a comunidade.</t>
  </si>
  <si>
    <t>Diretor Departamento de Engenharia e Arquitetura</t>
  </si>
  <si>
    <t>Município beneficiado com a disponibilização da Plataforma aberta BI ODS dirigida aos municípios</t>
  </si>
  <si>
    <t>A Plataforma BI ODS, dirigida aos municípios, permite o monitoramento dos Objetivos de Desenvolvimento Sustentável (ODS). Ela é composta por metas e indicadores ODS selecionados como aplicáveis ao Estado do Paraná e seus municípios, portanto, permite que gestores municipais e demais interessados acessem de forma livre e dinâmica os dados selecionados como aplicáveis ao Estado do Paraná e seus municípios. A Plataforma BI ODS está disponível no site da SGDES (https://www.sgdes.pr.gov.br/Pagina/BI-ODS). Alterada pela Lei estadual nº 22.520, de 11 de julho de 2025.</t>
  </si>
  <si>
    <t>Número de municípios formalmente notificados sobre a disponibilização e liberação da plataforma pública do BI ODS no site da SGDES</t>
  </si>
  <si>
    <t>Núcleo de Projetos Estratégicos</t>
  </si>
  <si>
    <t>Fomentar a digitalização de serviços públicos, mediante a realização de mapeamento dos serviços estaduais oferecidos ao cidadão, diagnóstico e análise de priorização de serviços a serem digitalizados, bem como a elaboração da política de governança, estratégia, e o plano diretor de transformação digital do estado do Paraná. Alterada pela Lei estadual nº 22.268, de 13 de dezembro de 2024. Excluída pela Lei estadual nº 22.952, de 17 de dezembro de 2025.</t>
  </si>
  <si>
    <t>Oferecer serviços de forma remota e tornar desnecessário o deslocamento presencial do cidadão até o órgão responsável pelo referido serviço. Excluída da ação orçamentária 7107 pela Lei estadual nº 22.520, de 11 de julho de 2025. Mantida na ação 7161.</t>
  </si>
  <si>
    <t>Promover a interação entre o Governo e a Sociedade Civil, facilitando o diálogo entre movimentos sociais, OSCs (Organizações da Sociedade Civil) e coletivos do terceiro setor com os órgãos da Administração Pública Estadual. Acolher, encaminhar e acompanhar as demandas desse público junto aos órgãos estaduais e, quando necessário, articular tratativas com órgãos federais e municipais. Promover a participação social e interpretação das informações sobre manifestações recebidas. Divulgar as competências e desenvolver estudos sobre participação social e diálogos sociais.</t>
  </si>
  <si>
    <t>Será mensurada a implantação do mapa por etapas, considerada implantada no fim da terceira etapa. As etapas são: (1) etapa de elaboração da base de dados inicial que alimentará o programa; (2) etapa de criação de uma versão inicial de acesso ao público, com os dados dos conflitos agrupados por município; (3) etapa de lançamento da versão final, incluindo um seminário de apresentação; (4) etapa de atualização periódica e contínua do sistema.</t>
  </si>
  <si>
    <t>Gestão Administrativa Casa Civil</t>
  </si>
  <si>
    <t>Manter a funcionalidade da Casa Civil, Palácio Iguaçu e residência oficial. Efetuar a gestão de recursos humanos, das despesas com manutenção mínima (luz, água, energia, informática e telecomunicações), dos serviços de terceiros e das demais despesas necessárias ao funcionamento da Unidade. Promover ações de coordenação, visando a integração dos recursos humanos, materiais, financeiros, técnicos e institucionais, expandindo e modernizando a operacionalidade dos serviços. Apoiar, no que couber, a Assessoria de Imprensa, Assessoria da Diretoria Geral, Procuradoria Consultiva junto a Governadoria - PCG, Diretoria Legislativa, Diretoria de Articulação Estratégica e Acompanhamento Fiscal, Diretoria de Integração Institucional, Coordenação de Assuntos Políticos, Superintendências, Núcleos Setoriais e demais setores. Prestar assistência e assessoramento ao Governador no trato de seu expediente oficial. Promover a edição e disponibilização, por meio digital, dos atos oficiais do Estado nos Diários Oficiais, e neles veicular as publicações determinadas por lei, de natureza pública e privada bem como a Certificação, por meio digital e mecânico, a pedido de qualquer interessado, dos documentos públicos e privados, objeto de suas publicações.</t>
  </si>
  <si>
    <t>Aquisição e instalação de elevadores no Palácio Iguaçu, em Curitiba</t>
  </si>
  <si>
    <t>Aquisição e instalação de elevadores (equipamentos), tanto para substituir os elevadores que atendem ao prédio, quanto para transporte de mercadorias, entre subsolo e térreo, no Palácio Iguaçu. Incluída pela Lei estadual nº 22.952, de 17 de dezembro de 2025.</t>
  </si>
  <si>
    <t>Será considerado o elevador instalado após a conclusão da obra de substituição do elevador.</t>
  </si>
  <si>
    <t>Núcleo Administrativo da Casa Civil</t>
  </si>
  <si>
    <t>NAS - Marines</t>
  </si>
  <si>
    <t>Implantação, gestão, operação e manutenção das Unidades de Atendimento aos Cidadãos em municípios do Estado do Paraná e demais projetos específicos dentro da área de atuação da Superintendência. Incluída pela Lei estadual nº 22.105, de 23 de agosto de 2024. Alterada pela Lei estadual nº 22.952, de 17 de dezembro de 2025.</t>
  </si>
  <si>
    <t>Desenvolver e implantar o novo sistema geral do Detran/PR integrando diversos canais de atendimento tais como app (aplicativos), site, atendimento presencial, entre outros, em uma plataforma única, conferindo a universalização da prestação dos serviços do órgão. Implantar a automação de processos administrativos. Melhorar a infraestrutura de software e hardware. Desenvolver e executar projetos visando a engenharia de tráfego, mediante Convênios de Sinalização Viária Urbana e de ciclorotas. Implantar projetos de educação para o trânsito com apoio de minicidades (Detranzinho).</t>
  </si>
  <si>
    <t>O Detranzinho é uma minicidade que simula espaços de trânsito, com diversos elementos urbanos, voltada à educação de trânsito para crianças. Lá elas aprendem, na prática, como funciona o dia a dia no trânsito para saberem desde cedo os direitos e deveres de motoristas, pedestres, ciclistas e motociclistas. Excluída/cancelada pela Lei estadual nº 22.952, de 17 de dezembro de 2025.</t>
  </si>
  <si>
    <t>Municípios beneficiados com Implantação de minicidades de trânsito por meio do programa Detranzinho</t>
  </si>
  <si>
    <t>O Detranzinho é uma minicidade que simula espaços de trânsito, com diversos elementos urbanos, voltada à educação de trânsito para crianças. Lá elas aprendem, na prática, como funciona o dia a dia no trânsito para saberem desde cedo os direitos e deveres de motoristas, pedestres, ciclistas e motociclistas. Incluída pela Lei estadual nº 22.952, de 17 de dezembro de 2025.</t>
  </si>
  <si>
    <t>Relatórios enviados pela Escola Pública de trânsito com dados sobre a conclusão da construção de um Detranzinho na região intermediária</t>
  </si>
  <si>
    <t>Sinalização de rotas cicloturísticas nos municípios do Paraná</t>
  </si>
  <si>
    <t>Rotas cicloturísticas são caminhos que unem turismo, bicicleta e meio ambiente. O cicloturismo é reconhecido como uma atividade que faz parte do turismo de aventura em vias convencionais e não convencionais. Alterada pela Lei estadual nº 22.952, de 17 de dezembro de 2025.</t>
  </si>
  <si>
    <t>Kits de materiais para a instalação de caixa d'água de 500 litros para residências de famílias em vulnerabilidade social fornecidos. A seleção de famílias é feita pela SEDEF. A avaliação sobre se a família pode instalar é da Sanepar em parceria com o Município. Após a entrega da caixa d'água, o Fiscal da Sanepar executa baixa dos materiais no sistema de controle de estoque da Companhia. Bem como são elaborados documentos com todos os nomes, matrículas das famílias que foram atendidas pelo Programa. O Programa teve início em 2017, com a Fase 1 - Piloto (2017-2018) do Programa, na qual foram entregues 499 Kits; na Fase 2 (2018-2019), a entrega foi de 1.700 kits; na Fase 3, foram 1.800 kits; na Fase 4 (2021-2022), foram entregues 1.500 kits; e na Fase 5, em andamento (2023-2024), serão entregues 2.000 kits.</t>
  </si>
  <si>
    <t>Equipamentos de meteorologia e informativa renovados para compor a rede observacional da Defesa Civil Estadual implantados</t>
  </si>
  <si>
    <t>Depósito regional de armazenamento para itens de ajuda humanitária - desapropriação, em Guarapuava</t>
  </si>
  <si>
    <t>A desapropriação de imóvel que atenda requisitos para ser utilizado como Centro Logístico Regional de Ajuda Humanitária trará a descentralização da estrutura de armazenamento dos materiais (telhas, rolos de lonas, colchões, kit limpeza, cestas básicas e afins) que irão ser utilizados em ações quando houver eventos desastrosos, diminuindo custos logísticos de transporte do material, distância e tempo transcorrido para a chegada da ajuda humanitária. Incluída pela Lei estadual nº 22.952, de 17 de dezembro de 2025.</t>
  </si>
  <si>
    <t>desapropriação realizada</t>
  </si>
  <si>
    <t>Finalização do processo de desapropriação, com a incorporação do imóvel ao patrimônio do Estado</t>
  </si>
  <si>
    <t>Divisão Logística da CEDEC</t>
  </si>
  <si>
    <t>Depósito regional de armazenamento para itens de ajuda humanitária - desapropriação, em Londrina</t>
  </si>
  <si>
    <t>Depósito regional de armazenamento para itens de ajuda humanitária - desapropriação, em Quedas do Iguaçu</t>
  </si>
  <si>
    <t>A construção do Centro Logístico Regional de Ajuda Humanitária trará a descentralização da estrutura de armazenamento dos materiais (telhas, rolos de lonas, colchões, kit limpeza, cestas básicas e afins) que irão ser utilizados em ações quando houver eventos desastrosos, diminuindo custos logísticos de transporte do material, distância e tempo transcorrido para a chegada da ajuda humanitária. Excluída/cancelada pela Lei estadual nº 22.952, de 17 de dezembro de 2025.</t>
  </si>
  <si>
    <t>Ampliar e qualificar a atuação da CGE a partir da reorganização dos processos internos, incorporando boas práticas, novos conhecimentos e tecnologias. Aperfeiçoar e incrementar o Sistema Informatizado e-CGE; Implementar sistema de auditoria; Disseminar o Programa de integridade e Compliance e capacitar os agentes de compliance; Construir o novo Portal da Transparência do Poder Executivo do Estado do Paraná; Ampliar e otimizar canais de denúncias e tornar mais acessíveis à população paranaense; Capacitar e qualificar os servidores estaduais nas áreas de atuação da CGE; Desenvolver e implantar o novo portal da rede do Observatório de Despesa Pública; Estruturar o setor de Data Analytics; Otimizar a estrutura da CGE; Adotar uma plataforma integrada e inovadora que contemple a reformulação dos sistemas de tecnologia de informação utilizados no processo de compras do Estado do Paraná; Adequação e implementação de política interna eficaz às normas LGPD nos órgãos/entidades da Administração Pública do Estado. Alterada pela Lei Estadual nº 22.268, de 13 de dezembro de 2024.</t>
  </si>
  <si>
    <t>Implantação de Plataforma de monitoramento e auditoria da administração Pública Estadual (Projeto HARPIA)</t>
  </si>
  <si>
    <t>Implantar plataforma de monitoramento e auditoria da Administração Pública Estadual (Projeto HARPIA), com o objetivo de realizar o monitoramento e a auditoria das contratações, das despesas públicas e de demais ações governamentais, com base em dados extraídos de bancos de dados estaduais e de outras fontes públicas ou privadas, oficialmente disponibilizadas e autorizadas. Incluída pela Lei estadual nº 22.952, de 17 de dezembro de 2025.</t>
  </si>
  <si>
    <t>Sistema implantado ativo</t>
  </si>
  <si>
    <t>Lançamento da plataforma HARPIA</t>
  </si>
  <si>
    <t>Rafael Deslandes Nascimento</t>
  </si>
  <si>
    <t>Plataforma integrada e inovadora que contemple o acompanhamento e monitoramento dos processos de compra do Estado do Paraná através de tecnologia de informação. Excluída/cancelada pela Lei estadual nº 22.952, de 17 de dezembro de 2025.</t>
  </si>
  <si>
    <t>Implementar a plataforma moodle e operacionalizar a criação de uma ambiente EAD para capacitação de servidores. Excluída/cancelada pela Lei estadual nº 22.520, de 11 de julho de 2025.</t>
  </si>
  <si>
    <t>Desenvolver ações para avaliar controles internos dos órgãos e entidades da Administração Pública Estadual; estimular à observância à legislação e a normatização aplicável; acompanhar o cumprimento dos limites legais e constitucionais relativos à aplicação de recursos públicos; investigar irregularidades no âmbito do poder executivo estadual; otimizar mecanismos de comunicação e transparência; fomentar a participação social na prevenção e no enfrentamento à corrupção; investir em tecnologia da informação e comunicação; aprimorar o Portal de Transparência do Estado, o Sistema de Gestão de Ouvidorias e o Sistema e-CGE; implementar programa contínuo de desenvolvimento profissional; intensificar a comunicação institucional para ampliar a transparência e o controle social; implantar programa de integridade e compliance; promover a aproximação da CGE com o cidadão como mecanismo de fortalecimento da gestão pública. Alterada pela Lei estadual nº 22.268, de 13 de dezembro de 2024. Alterada pela Lei estadual nº 22.952, de 17 de dezembro de 2025.</t>
  </si>
  <si>
    <t>O plano de integridade é considerado entregue quando ocorre a assinatura do termo de recebimento pela autoridade máxima da pasta. Para fins de definição de quantitativo, foram considerados todos os órgãos e as entidades que devem implementar o Programa de Compliance da CGE, de acordo com a Lei 19.857/2019.</t>
  </si>
  <si>
    <t>Realização de ações para garantia dos direitos da criança e adolescente</t>
  </si>
  <si>
    <t>Representar Judicial, Extrajudicial e Consultoria Jurídica do Estado, defesa do patrimônio público, cobrança de dívida ativa e incremento da arrecadação, prevenção de consolidação de passivo judicial e dar segurança jurídica à implementação de políticas públicas. Assumir os serviços jurídicos das autarquias e expandir a atuação da PGE nos órgãos da Administração Direta, aprimorando a consultoria jurídica existente. Promover a excelência na atuação jurídica. Promover a redução de litigiosidade mediante prevenção e acordo. Contratar e Admitir pessoal (Agente de Execução, Agente Profissional entre outros) que se fizerem necessários para atender as demandas da PGE. Ampliar o quadro de Procuradores. Adquirir e aprimorar soluções tecnologicas inovadoras (hardware e software) de apoio as atividades de representação judicial, cobrança da divida ativa, consultoria juridica e apoio à gestão no âmbito da PGE. Ampliar e restaurar a estrutura fisica da PGE bem como os mobiliários e veiculos. Processamento e pagamento de honorários decorrentes de advocacia dativa, na forma do artigo 12 da Lei n.º 18.664/2015. Atender ao SAS - Sistema de Assistência à Saúde e Perícia Médica dos Servidores lotados na PGE. Celebrar Convênios, Termos de Cooperação Técnica e congêneres com a finalidade de gestão e aprimoramento para o cumprimento das atividades da PGE. Capacitar Procuradores, Advogados e Servidores da PGE. Efetuar a gestão das despesas com manutenção, de custeio, de capital e demais despesas necessárias ao funcionamento do Órgão. Alterada pela Lei estadual nº 22.268, de 13 de dezembro de 2024.</t>
  </si>
  <si>
    <t>A Procuradoria geral do Estado - PGE utiliza instrumentos padronizados como Orientações Administrativas, minutas padronizadas, pareceres, cadernos e súmulas para uniformizar a orientação jurídica da Administração Pública para dar celeridade e segurança nas contratações públicas. Aumento de meta alterado pela Lei estadual nº 22.268, de 13 de dezembro de 2024. Alterada pela Lei estadual nº 22.520, de 11 de julho de 2025.</t>
  </si>
  <si>
    <t>Processos judiciais novos em que ocorre a citação ou intimação inicial da PGE para atuar como representante judicial do Estado, autarquias e fundações. Alterada pela Lei estadual nº 22.520, de 11 de julho de 2025.</t>
  </si>
  <si>
    <t>Campanhas publicitárias realizadas pelo governo estadual, por meio das agências de publicidade contratadas mediante licitação</t>
  </si>
  <si>
    <t>seguidor</t>
  </si>
  <si>
    <t>Secretaria de Estado da Inovação e Inteligência Artificial</t>
  </si>
  <si>
    <t>Fomentar a inovação em todas as suas dimensões, estabelecendo parcerias estratégicas. implementar políticas públicas com a execução de projetos, programas e ações que estimulem a pesquisa e a formação de capital humano, em inovação, empreendedorismo tecnológico e uso da inteligência artificial (IA). Estimular um ecossistema dinâmico de inovação para impulsionar o desenvolvimento socioeconômico e o fortalecimento da competitividade empresarial. Aporte de recursos em fundos voltados à inovação, incluindo o FIME e FCR, quando necessário. Alterada pela Lei estadual nº 22.952, de 17 de dezembro de 2025.</t>
  </si>
  <si>
    <t>Entregar serviços de internacionalização para empresas paranaenses de tecnologia, em que se contrata consultoria para capacitá-las a estarem aptas a venderem seus produtos no exterior. Descrição alterada pela Lei Estadual nº 22.268, de 13 de dezembro de 2024. Excluída/cancelada pela Lei estadual nº 22.952, de 17 de dezembro de 2025.</t>
  </si>
  <si>
    <t>Estudantes do ensino fundamental e médio certificados no programa de formação em programação, robótica e maker</t>
  </si>
  <si>
    <t>Fornecer formação nas áreas de programação, robótica e maker, para alunos do Ensino Fundamental e Médio de todos os 399 municípios do Estado do Paraná. Esta ação é conhecida como Programa CrIAção, que faz parte de uma política pública maior, promovida pela Secretaria de Estado da Inovação, Modernização e Transformação Digital - SEI, chamada de Pacto Pela Inovação. Incluída pela Lei estadual nº 22.520, de 11 de julho de 2025.</t>
  </si>
  <si>
    <t>Será contabilizado como estudante certificado no programa o aluno do ensino fundamental e médio que cumpriu todas as 3 etapas formativas (Programação, Robótica e Maker) do programa. Cada etapa, corresponder a uma carga horária de 36 horas, dividida em 6 módulos. No total a carga horária é de 108 horas.</t>
  </si>
  <si>
    <t>Coordenação do Programa CrIAção da SEI e Pacto Pela Inovação</t>
  </si>
  <si>
    <t>JOSÉ EDUARDO PADILHA DE SOUZA</t>
  </si>
  <si>
    <t>Incubação e aceleração de empresas no Hub de GovTechs</t>
  </si>
  <si>
    <t>Dentro do Hub de GovTechs, empresas serão contempladas com serviço de incubação, aceleração e incubação virtual com o objetivo de introduzir produtos ou serviços inovadores para a gestão pública. Incluída pela Lei estadual nº 22.520, de 11 de julho de 2025. Alterada pela Lei estadual nº 22.952, de 17 de dezembro de 2025.</t>
  </si>
  <si>
    <t>Será contabilizada uma empresa incubada quando seu contrato dentro da plataforma Hub de GovTechs for formalizado.</t>
  </si>
  <si>
    <t>Diretoria de Relações Institucionais</t>
  </si>
  <si>
    <t>Instituições com contratos de parceria firmados para o Hub de GovTechs</t>
  </si>
  <si>
    <t>Dentro do Hub de GovTechs, serão contratadas parcerias com instituições acadêmicas, investidores e empresas voltados para a inovação aberta. Incluída pela Lei estadual nº 22.520, de 11 de julho de 2025.</t>
  </si>
  <si>
    <t>Será contabilizado um contrato quando o mesmo for formalizado dentro da plataforma Hub de GovTechs</t>
  </si>
  <si>
    <t>Diego Oliveira Nogueira</t>
  </si>
  <si>
    <t>Municípios atendidos com atividades de inovação itinerantes</t>
  </si>
  <si>
    <t>Desenvolver atividades gratuitas e abertas ao público voltadas à inovação, tecnologia, lazer e serviços de apoio ao cidadão. Incluída pela Lei estadual nº 22.520, de 11 de julho de 2025.</t>
  </si>
  <si>
    <t>O município será contabilizado quando a unidade itinerante realizar ao menos uma atividade no período de passagem.</t>
  </si>
  <si>
    <t>Soluções de conectividade para locais sem acesso à internet</t>
  </si>
  <si>
    <t>Implantar soluções de conectividade em regiões do Estado que ainda não são cobertas por nenhuma operadora de telefonia móvel. Incluída pela Lei estadual nº 22.520, de 11 de julho de 2025.</t>
  </si>
  <si>
    <t>Número de torres de telefonia móvel instalados</t>
  </si>
  <si>
    <t>Diretoria de Inovação</t>
  </si>
  <si>
    <t>THIAGO RODRIGO DA SILVA</t>
  </si>
  <si>
    <t>Startups paranaenses em fase de ideação fomentadas</t>
  </si>
  <si>
    <t>Subvencionar o valor de até R$ 40 mil para Startups em Fase de Ideação do programa Impulso Inovador. Incluída pela Lei estadual nº 22.520, de 11 de julho de 2025.</t>
  </si>
  <si>
    <t>Será contabilizado o numero total de startups contempladas no edital</t>
  </si>
  <si>
    <t>Startups paranaenses em funcionamento fomentadas</t>
  </si>
  <si>
    <t>Conceder recurso no valor de até R$ 250 mil por startup em áreas temáticas especificas do Programa Anjo Inovador. Incluída pela Lei estadual nº 22.520, de 11 de julho de 2025.</t>
  </si>
  <si>
    <t>Será contabilizado o numero total de startups subvencionadas</t>
  </si>
  <si>
    <t>Produção e publicização de relatórios para comunicação das ações do Projeto Paraná Eficiente, que tem por objetivo mitigar os impactos da COVID-19 na saúde e melhorar a eficiência e eficácia da prestação de serviços de saúde, gestão ambiental e administração pública por meio de reformas na gestão e do uso da tecnologia da informação. Transferência de entrega da ação orçamentária 7013, para a ação 8027, pela Lei estadual nº 22.520, de 11 de julho de 2025.</t>
  </si>
  <si>
    <t>Desenvolvimento da plataforma de dimensionamento da força de trabalho da administração estadual</t>
  </si>
  <si>
    <t>Plataforma para apoiar, de forma permanente, a gestão de Recursos Humanos dentro de parâmetros que permitam oferecer diagnósticos de estabilidade entre a demanda por recursos humanos com a disponibilidade de pessoal, respeitados os seus requisitos, características e competências. Incluída como transferência da ação 8041 para a 7013 pela Lei estadual nº 22.952, de 17 de dezembro de 2025. Com ajuste de nome, descrição e outros atributos.</t>
  </si>
  <si>
    <t>A entrega está dividida em 3 principais etapas. Estas etapas serão distribuídas ao longo da execução do projeto. A entrega será considerada completa somente após a conclusão bem-sucedida das 3 etapas estipuladas: 1) Modelagem de processos de negócio; 2) módulo de dimensionamento e 3) integração global da plataforma.</t>
  </si>
  <si>
    <t>Desenvolvimento da Plataforma Inova Digital (PID)</t>
  </si>
  <si>
    <t>Desenvolvimento, implantação e entrega de uma plataforma online integrada, denominada Plataforma Inova Digital, voltada à consolidação, análise e disseminação de informações estratégicas do ecossistema de inovação do Estado do Paraná. Incluída pela Lei estadual nº 22.952, de 17 de dezembro de 2025.</t>
  </si>
  <si>
    <t>A entrega está dividida em 3 principais etapas. Estas etapas serão distribuídas ao longo da execução do projeto. A entrega será considerada completa somente após a conclusão bem-sucedida das 3 etapas estipuladas: 1) Criação de um banco de dados integrado; 2) Dashboards e painéis de Business Intelligence interativos e 3) Treinamento e capacitação para a utilização da plataforma.</t>
  </si>
  <si>
    <t>Estruturar e implementar metodologia que permita a criação e a organização de estruturas de Governança Territorial, responsáveis pelo planejamento do desenvolvimento regional integrado do território do Paraná. Excluída/cancelada pela Lei estadual nº 22.520, de 11 de julho de 2025.</t>
  </si>
  <si>
    <t>Desenvolvimento de metodologia para implementação de sistema para aprovação, acompanhamento e monitoramento de programas e projetos financiados por operações de crédito. Alterada pela Lei estadual nº 22.520, de 11 de julho de 2025.</t>
  </si>
  <si>
    <t>Metodologia de organização e racionalização dos imóveis públicos de domínio do Poder Executivo elaborada</t>
  </si>
  <si>
    <t>Elaboração de estudo visando a otimização do uso dos imóveis públicos de domínio do Estado do Paraná e desenvolvimento de plano de ocupação dos imóveis utilizados pelos serviços públicos estaduais. Incluída pela Lei estadual nº 22.952, de 17 de dezembro de 2025.</t>
  </si>
  <si>
    <t>A entrega está dividida em 3 principais etapas. Estas etapas serão distribuídas ao longo da execução do projeto. A entrega será considerada completa somente após a conclusão bem-sucedida das 3 etapas estipuladas: 1) Inventário e diagnóstico de imóveis, plano de ação para organização e racionalização e estudo para implante dos CARS por mesorregião; 2) Manual de ocupação para organização e racionalização dos imóveis administrativos e 3) Plano estadual de gestão de ativos.</t>
  </si>
  <si>
    <t>Os demais Órgãos participantes do Projeto Paraná Eficiente vão desenvolver também novas metodologias para fortalecer a eficiência institucional do Estado, visando: alternativas ao serviço de assistência à saúde do servidor; otimização do uso dos prédios administrativos estaduais; o estabelecimento de política de ingresso de servidores no curto, médio e longo prazo, a partir da identificação do número suficiente e adequado de profissionais de forma a propiciar aos órgãos a entrega de serviços públicos com rapidez e eficiência; congregar todas as informações e dados de sistemas desenvolvidos e em desenvolvimento num único ambiente digital, composto por business intelligence, inteligência artificial e engenharia do conhecimento; e o aperfeiçoamento do Modelo de auditoria interna buscando melhoria a Gestão Pública. Excluída/cancelada pela Lei estadual nº 22.952, de 17 de dezembro de 2025.</t>
  </si>
  <si>
    <t>Novo modelo para reestruturação do Sistema de Assistência à Saúde (SAS) elaborado</t>
  </si>
  <si>
    <t>Elaboração de novo modelo de gestão e organização para o Sistema de Assistência à Saúde dos Servidores do Estado do Paraná. A iniciativa visa melhorar a qualidade dos atendimentos, ampliar o acesso à rede de saúde e garantir maior eficiência na prestação dos serviços aos servidores civis e militares, ativos e aposentados, seus dependentes e pensionistas. Incluída pela Lei estadual nº 22.952, de 17 de dezembro de 2025.</t>
  </si>
  <si>
    <t>A entrega está dividida em 4 principais etapas. Estas etapas serão distribuídas ao longo da execução do projeto. A entrega será considerada completa somente após a conclusão bem-sucedida das 4 etapas estipuladas: 1) Diagnóstico do modelo atual; 2) Proposta de Reestruturação do SAS; 3) Proposta de melhoria para o modelo atual e 4) Proposta de um novo modelo.</t>
  </si>
  <si>
    <t>Plano de adequação da Controladoria Geral do Estado às práticas internacionais de auditoria interna elaborado</t>
  </si>
  <si>
    <t>Elaboração de um plano de adequação dos processos e atividades da CGE Paraná aos requisitos internacionais das práticas de auditoria interna, visando elevar o nível de maturidade na matriz Modelo de Capacidade de Auditoria Interna (IA CM). Incluída pela Lei estadual nº 22.952, de 17 de dezembro de 2025.</t>
  </si>
  <si>
    <t>A entrega está dividida em 3 principais etapas. Estas etapas serão distribuídas ao longo da execução do projeto. A entrega será considerada completa somente após a conclusão bem-sucedida das 3 etapas estipuladas: 1) Relatório com plano de ação; 2) Relatório de acompanhamento do plano de ação; 3) Relatório de acompanhamento e plano de ação corretivo; 4) Relatório com análise SWOT e análise final e 5) Relatório com avaliação externa e parecer do CONACI.</t>
  </si>
  <si>
    <t>Desenvolvimento de Sistemas visando: 1) plataforma para facilitar o planejamento público, pesquisa acadêmica e identificação de oportunidades de investimento privado e de mercado; e 2) apoiar, de forma permanente, a gestão de Recursos Humanos dentro de parâmetros que permitam oferecer diagnósticos de estabilidade entre a demanda por recursos humanos com a disponibilidade de pessoal, respeitados os seus requisitos, características e competências. Alterada pela Lei estadual nº 22.520, de 11 de julho de 2025. Excluída/cancelada pela Lei estadual nº 22.952, de 17 de dezembro de 2025.</t>
  </si>
  <si>
    <t>1 - SEPARTEC/SETI - Plataforma Inova Digital-PID (2026); 2 - DRH/SEAP - Sistemática de Tecnologia da Infomação aplicada ao dimensionamento da força de trabalho (2027)</t>
  </si>
  <si>
    <t>Desenvolvimento de Anteprojeto para o Museu Internacional de Artes (Georges Pompidou)</t>
  </si>
  <si>
    <t>Elaboração de anteprojeto arquitetônico e memorial descritivo para futura licitação do Museu Internacional de Artes em Foz do Iguaçu. Incluída pela Lei estadual nº 22.520, de 11 de julho de 2025.</t>
  </si>
  <si>
    <t>O projeto terá sua execução acompanhada através da entrega de produtos e será quantificada "1" após a entrega de uma via empresa e em meio digital do anteprojeto arquitetônico à contratante. Os produtos são: 01 - Plano de Trabalho; 02 -Estudo Preliminar; 03 - Estudo Preliminar consolidado; 04 - Anteprojeto; 05 - Anteprojeto consolidado e projeto legal.</t>
  </si>
  <si>
    <t>Elaboração de Projetos para Implantação do SAMU em Pato Branco</t>
  </si>
  <si>
    <t>Projetos para implantação da nova sede do Consórcio CIRUSPAR e base descentralizada do SAMU 192. Incluída pela Lei estadual nº 22.520, de 11 de julho de 2025.</t>
  </si>
  <si>
    <t>Implementação de Modelo de Governança e Otimização Administrativa</t>
  </si>
  <si>
    <t>Implementação de um modelo estruturado de governança e eficiência administrativa por meio da aplicação de metodologias especializadas em gestão e alocação de recursos. A iniciativa envolve: avaliação das entregas e serviços prestados pelas áreas atendidas, análise da estrutura organizacional, otimização da produtividade e dos gastos administrativos, planejamento estratégico da implementação e acompanhamento da governança e dos resultados obtidos. Incluída pela Lei estadual nº 22.520, de 11 de julho de 2025.</t>
  </si>
  <si>
    <t>A entrega está dividida por etapas pois entende-se que cada grupo é uma série de órgãos que estarão sendo atendidos e que passarão pela mesma consultoria é considerada como uma etapa diferente, sendo então: 1) Grupo 01; 2) Grupo 02; 3) Grupo 03; 4) Grupo 04.</t>
  </si>
  <si>
    <t>Elaboração de projetos para fortalecimento do turismo náutico no Angra Doce, Represa Capivara e Rio Paraná. Excluída/cancelada pela Lei estadual nº 22.520, de 11 de julho de 2025.</t>
  </si>
  <si>
    <t>Projeto entregue em condições de execução pela área finalística</t>
  </si>
  <si>
    <t>Projeto de desenvolvimento turístico do Caminho do Peabiru</t>
  </si>
  <si>
    <t>Projeto Básico Urbanístico e de Obras de Arte com Estudo Técnico Preliminar, Matriz de Risco e Termo de Referência para futura licitação. Contratação de Assessoria especializada para estruturação de projetos. Alterada pela Lei estadual nº 22.520, de 11 de julho de 2025.</t>
  </si>
  <si>
    <t>Será quantificado "1" quando houver a entrega do Anteprojeto de infraestrutura de dois viadutos de transposição na BR-116, Anteprojetos de requalificação urbana da Av. Paraná, R. Lapa e R. Paranaguá, Anteprojetos de infraestrutura de ponte sobre vertedouro no Parque verde e Anteprojetos de urbanismo para requalificação urbana da Praça Brasil e Parque Verde, dentro dos parâmetros e preceitos legais à contratante.</t>
  </si>
  <si>
    <t>Projeto básico urbanístico e de obras de arte especial com estudo técnico preliminar, matriz de risco e termo de referência para futura licitação. Contratação de assessoria técnica especializada para estruturação dos projetos no litoral norte do Paraná. Alterada pela Lei estadual nº 22.520, de 11 de julho de 2025.</t>
  </si>
  <si>
    <t>Será quantificado "1" quando houver a entrega do Relatório de Controle Ambiental dos serviços e obras de dragagem do canal do Varadouro e instalações de apoio ao turismo. Os produtos dessa obra são: 01 - Projetos de revitalização da Orla de Guaratuba, Paranaguá e Pontal do Paraná, o estudo para o licenciamento ambiental de parte das intervenções propostas nos municípios; 02 - Análise e validação do Anteprojeto Geométrico, de dragagens, sinalização, balizamento, Anteprojeto das instalações de apoio ao turismo e levantamento topobatimétrico do Canal do Varadouro; 03 - Relatório de Controle Ambiental dos Serviços e obras de dragagem do canal do Varadouro e instalações de apoio ao turismo.</t>
  </si>
  <si>
    <t>Realização de mapeamento de processos multissetoriais Órgãos da Administração Direta, compreendidos os processos abrangidos pelos sistemas estaduais nas áreas de planejamento, administração, recursos humanos, fazendária, controladoria-geral e comunicação. Excluída/cancelada pela Lei estadual nº 22.520, de 11 de julho de 2025.</t>
  </si>
  <si>
    <t>Planos de Desenvolvimento das Governanças Regionais do Programa Paraná Produtivo</t>
  </si>
  <si>
    <t>Elaboração dos Planos de Desenvolvimento Regional para cada uma das Governanças Regionais que compõem o Programa Paraná Produtivo, garantindo o desenvolvimento regional integrado do território do Paraná. Incluída pela Lei estadual nº 22.520, de 11 de julho de 2025.</t>
  </si>
  <si>
    <t>N° de Planos Entregues</t>
  </si>
  <si>
    <t>Área responsável pela Coordenação de Planejamento Regional</t>
  </si>
  <si>
    <t>Coordenador da CPR</t>
  </si>
  <si>
    <t>Processos multissetoriais mapeados nos Órgãos da Administração Direta</t>
  </si>
  <si>
    <t>Realização de mapeamento de processos multissetoriais nos Órgãos da Administração Direta, compreendidos os processos abrangidos pelos sistemas estaduais nas áreas de planejamento, administração, recursos humanos, fazendária, controladoria-geral e comunicação. Incluída pela Lei estadual nº 22.520, de 11 de julho de 2025.</t>
  </si>
  <si>
    <t>Nº de Processos Multissetoriais mapeados</t>
  </si>
  <si>
    <t>Coordenação de Desenvolvimento Organizacional</t>
  </si>
  <si>
    <t>Estruturação de projeto de parceria a ser desenvolvido no âmbito do Programa de Parcerias do Paraná - PAR com foco na construção e gestão de centro de eventos multiuso. Alterada pela Lei estadual nº 22.520, de 11 de julho de 2025.</t>
  </si>
  <si>
    <t>A entrega está dividida em 8 etapas, que serão distribuídas ao longo dos 2 anos de execução do projeto. A entrega será considerada completa somente após a conclusão bem-sucedida das 8 etapas estipuladas e o valor 1 será atribuído após a conclusão de (ou: e será quantificada como 1 após): 1) Diagnóstico e proposta de modelo para licitação; 2) Proposta técnico-operacional preliminar; 3) Proposta econômico-financeira preliminar; 4) Proposta jurídico-institucional preliminar; 5) Consolidação e revisão dos estudos preliminares; 6) Relatório de acompanhamento da consulta e audiência pública; 7) Relatório de acompanhamento de roadshow e sondagem de mercado; 8) Relatório de consolidação e revisão dos estudos finais.</t>
  </si>
  <si>
    <t>Projeto de Parceria de Centro de Convenções em Foz do Iguaçu</t>
  </si>
  <si>
    <t>Estruturação de projeto de parceria a ser desenvolvido no âmbito do Programa de Parcerias do Paraná - PAR com foco na adequação, conservação e operação de um Centro de Convenções em Foz do Iguaçu. Incluída pela Lei estadual nº 22.520, de 11 de julho de 2025.</t>
  </si>
  <si>
    <t>A entrega está dividida em 9 etapas. A entrega será considerada completa somente após a conclusão bem-sucedida das 9 etapas estipuladas e o valor 1 será atribuído (ou será quantificada como 1) após a conclusão de: Produto 01 - Plano de Trabalho; Produto 02 - Diagnóstico e Avaliação da Situação Atual, Estudo de Mercado e Demanda; Produto 03 - Estudo Técnico-Operacional Preliminar; Produto 04 - Estudo Econômico-Financeiro Preliminar; Produto 05 - Estudo Jurídico-Institucional Preliminar; Produto 06 - Consolidação e Revisão dos Estudos Preliminares; Produto 07 - Apoio Consulta e Audiência Pública; Produto 08 - Revisão e Consolidação dos Estudos Finais; Produto 09 - Acompanhamento do Procedimento Licitatório.</t>
  </si>
  <si>
    <t>Estruturação de projeto de parceria no âmbito do Programa de Parcerias do Paraná (PAR), voltado à construção ou requalificação de imóveis para uso como Centros Administrativos. O projeto busca otimizar a gestão pública por meio da centralização de órgãos governamentais nestes locais, gerando economia de recursos e maior eficiência administrativa, além de infraestrutura modernizada, uma vez que prevê a oferta de serviços de manutenção predial (facilities), incluindo limpeza, segurança, jardinagem e copa.</t>
  </si>
  <si>
    <t>A entrega está dividida em 8 etapas, que serão distribuídas ao longo dos 2 anos de execução do projeto. A entrega será considerada completa somente após a conclusão bem-sucedida das 8 etapas estipuladas e terá o valor 1 atribuído (ou será quantificada como 1) após a entrega dos seguintes relatórios: 1) Diagnóstico e proposta de modelo para licitação; 2) Proposta técnico-operacional preliminar; 3) Proposta econômico-financeira preliminar; 4) Proposta jurídico-institucional preliminar; 5) Consolidação e revisão dos estudos preliminares; 6) Relatório de acompanhamento da consulta e audiência pública; 7) Relatório de acompanhamento de roadshow e sondagem de mercado; 8) Relatório de consolidação e revisão dos estudos finais.</t>
  </si>
  <si>
    <t>Etapa entregue pela Unidade Gestora do Programa de Parcerias. A entrega está dividida em 8 etapas, que serão distribuídas ao longo dos 2 anos de execução. A entrega será considerada realizada após a conclusão das 8 etapas, a saber: 1) Diagnóstico e proposta de modelo para licitação; 2) Proposta técnico-operacional preliminar; 3) Proposta econômico-financeira preliminar; 4) Proposta jurídico-institucional preliminar; 5) Consolidação e revisão dos estudos preliminares; 6) Relatório de acompanhamento da consulta e audiência pública; 7) Relatório de acompanhamento de roadshow e sondagem de mercado; 8) Relatório de consolidação e revisão dos estudos finais.</t>
  </si>
  <si>
    <t>A entrega está dividida em 8 etapas, que serão distribuídas ao longo dos 2 anos de execução do projeto. A entrega será considerada completa somente após a conclusão bem-sucedida das 8 etapas estipuladas e o valor 1 será atribuído após a conclusão de (ou: e será quantificada como 1 após a conclusão de): 1) Diagnóstico e proposta de modelo para licitação; 2) Proposta técnico-operacional preliminar; 3) Proposta econômico-financeira preliminar; 4) Proposta jurídico-institucional preliminar; 5) Consolidação e revisão dos estudos preliminares; 6) Relatório de acompanhamento da consulta e audiência pública; 7) Relatório de acompanhamento de roadshow e sondagem de mercado; 8) Relatório de consolidação e revisão dos estudos finais.</t>
  </si>
  <si>
    <t>Será computado os certificados emitidos a cada um dos participantes que obtiveram aprovação em cada um dos eventos na modalidade EaD ou híbrida realizados pela EGP</t>
  </si>
  <si>
    <t>Serão computados os certificados emitidos a cada um dos participantes que obtiveram aprovação em cada um dos eventos presenciais realizados pela EGP</t>
  </si>
  <si>
    <t>Trata-se da contratação de consultoria que tem por objeto a elaboração e implementação de metodologia de dimensionamento da força de trabalho dos 42 (quarenta e dois) órgãos/entidades do Poder executivo do Estado do Paraná, da Administração Direta e indireta - Autárquica. Transferência de entrega da ação orçamentária 8041, para a ação 7013, pela Lei estadual nº 22.952, de 17 de dezembro de 2025.</t>
  </si>
  <si>
    <t>Modernização do Sistema RH-Paraná/Meta4</t>
  </si>
  <si>
    <t>Modernização do Sistema RH-Paraná/Meta54, utilizado para gestão dos processos de recursos humanos no Estado. Serão implantados: o módulo Concurso Público; novas funcionalidades de acompanhamento orçamentário-financeiro; nova funcionalidades de automação de processos de RH; módulo gestão do Desenvolvimento Funcional; e Módulo Segurança e Saúde do Trabalhador - para atender as exigências do Programa Pró-Gestão e normatização nacional do Sistema eSocial. Incluída pela Lei estadual nº 22.952, de 17 de dezembro de 2025.</t>
  </si>
  <si>
    <t>modulo implantado</t>
  </si>
  <si>
    <t>Será quantificada considerando Módulos implantado, o próprio módulo ou a funcionalidade dentro dele implantada. 2026: 1.Módulo Concurso Público; 2. Novas Funcionalidades de Acompanhamento Orçamentário-Financeiro - 1ª Etapa; 3.Nova Funcionalidades de Automação de Processos de RH - 1ª Etapa e Módulo Segurança e Saúde do Trabalhador - SST. 2027: 1. Módulo Gestão do Desenvolvimento Funcional: Avaliação de Desempenho e Plano de Capacitação - Portal Web; 2.Novas Funcionalidades de Acompanhamento Orçamentário-Financeiro - 2ª Etapa; 3. Novas Funcionalidades de Automação de Processos de RH - 2ª Etapa.</t>
  </si>
  <si>
    <t>Departamento de Recursos Humanos e Previdência - SEAP</t>
  </si>
  <si>
    <t>Euziane Campos/Vanda Dolci</t>
  </si>
  <si>
    <t>Contabilizam-se as avaliações periciais realizadas e/ou homologadas através do relatório final de homologação das avaliações periciais realizadas, emitido pelo Departamento de Perícia Médica - DPM. Este relatório é baseado em outros dois relatórios, a saber: 1 - Para servidores lotados em órgãos integrados ao sistema Meta4, o DPM emite o devido relatório do sistema Meta4. 2 - Para servidores lotados em órgãos não integrados ao sistema Meta4, a empresa terceirizada que realizou a perícia, emite e encaminha ao DPM um relatório contendo nome do servidor, RG, local de trabalho e data da realização da perícia. O DPM confere os relatórios através das licenças concedidas aos servidores e concede, ou não, a sua homologação.</t>
  </si>
  <si>
    <t>Promover a capacitação de servidores públicos do executivo paranaense por meio das modalidades de Ensino Presencial, EaD e híbrido, possibilitando também a participação de servidores do executivo municipal em capacitações específicas. Alterada pela Lei estadual nº 22.952, de 17 de dezembro de 2025.</t>
  </si>
  <si>
    <t>Concerne ao processo de regularização de documentos cartoriais de imóveis do Estado do Paraná, resultando na abertura de matrículas, a fim de possibilitar a execução de obras, reformas, adequações de uso e ainda o atendimento as legislações vigentes. Esta entrega faz parte do Projeto de Inovação e Modernização do Setor Público Paranaense para Prestação de Serviços - Paraná Eficiente. Transferida da ação 8014, para ação 7018, pela Lei Estadual nº 22.952, de 17 de dezembro de 2025.</t>
  </si>
  <si>
    <t>Promover a logística para contratação de bens e serviços comuns e específicos, exceto os de engenharia, para órgãos e entidades da administração pública estadual. Promover a uniformização das atividades administrativas e de serviços de mão de obra especializada não inerentes à função pública. Realizar a gestão centralizada do transporte oficial, incluindo manutenção e abastecimento de veículos e da central de viagens. Promover a alienação da frota oficial inservível ou desnecessária. Promover a gestão centralizada do patrimônio imobiliário e a alienação de imóveis do estado considerados dominicais (não afetados à finalidade administrativa). Realizar a guarda, gestão, conservação e preservação de documentos públicos de valor histórico ou administrativo. Promover a gestão administrativa do órgão e destinar recursos para pagamento de serviços, tais como: energia elétrica, água e esgoto, telefonia, processamento e transmissão de dados. Alterada pela Lei estadual nº 22.952, de 17 de dezembro de 2025.</t>
  </si>
  <si>
    <t>Refere-se à construção de barracão aberto. Excluída/cancelada pela Lei estadual nº 22.520, de 11 de julho de 2025.</t>
  </si>
  <si>
    <t>Reparo de documentos arquivísticos de caráter histórico</t>
  </si>
  <si>
    <t>Refere-se aos documentos históricos que necessitam de reparos para melhor conservação. Incluída pela Lei estadual nº 22.952, de 17 de dezembro de 2025.</t>
  </si>
  <si>
    <t>documento reparado</t>
  </si>
  <si>
    <t>Mensurada por documentos que precisaram efetivamente de algum reparo para melhor visualização.</t>
  </si>
  <si>
    <t>Departamento de Arquivo Público - SEAP</t>
  </si>
  <si>
    <t>Fabiane Bergmann</t>
  </si>
  <si>
    <t>Restauro do Imóvel tombado denominado Antigo Fórum de Castro</t>
  </si>
  <si>
    <t>Restauro do Imóvel tombado denominado Antigo Hospital Hypólito na Lapa</t>
  </si>
  <si>
    <t>Contratação de Projetos e Execução de Obras (3.500m²)para restauro do imóvel denominado Antigo Hospital Hypólito de Lapa, atualmente desocupado devido ao estado de conservação, , mensurado por metro quadrado concluído na reforma.</t>
  </si>
  <si>
    <t>Consiste na modernização do Sistema Gestão de Materiais e Serviços - GMS, afim de atender as demandas de registro das contratações de bens e serviços para as Administrações Públicas diretas, autárquicas e fundacionais, além da adequação à nova lei de licitações e contratos. Alterada pela Lei estadual nº 22.520, de 11 de julho de 2025.</t>
  </si>
  <si>
    <t>2024: Etapa 1: Atualização e adequação de Adesão/Carona em atendimento a Lei n° 14.133/2020 Etapa 2: Automatização da Integração do Sistema GMS com o novo Sistema Financeiro do Estado do Paraná - SIAFIC. 2025 Etapa 3: Implantação do Termo de Ajuste de Conduta de Licitante Eletrônico - TACL-e Etapa 4: Implantação do Plano de Contratações Anual Eletrônico - PAC-e Etapa 5: Implantação do Estudo Técnico Preliminar - ETP Digital do Sistema GMS Etapa 6: Implantação da Matriz de Riscos Eletrônica Etapa 7: Implantação do Catálogo Eletrônico Padronizado de Compras Etapa 8: Implantação do Termo de Referência - TR Digital do Sistema GMS 2026: Etapa 9: Implantação de Credenciamento, nos módulos Fase Interna, Externa e Contratos, integrados com o Portal Nacional de Contratações Públicas, em atendimento a Lei n° 14.133/2021; Etapa 10: Contratos Atualizações e Melhorias Diversas (Modernização) Etapa 11: Migração do módulo Cadastro Unificado de Fornecedores do Estado do Paraná - CAUF-PR, do Sistema GMS, para Nova interface (Framework), com a implantação de funcionalidades de Inclusão e Acessibilidade no Sistema GMS; Etapa 12: Migração do Catalogo de Itens (e-cat), do Sistema GMS, para Nova interface (Framework), com a implantação de funcionalidades de Inclusão e Acessibilidade no Sistema GMS; Etapa 13: Migração de Licitações, Dispensas e Inexigibilidades, do Sistema GMS, para Nova interface (Framework), com a implantação de funcionalidades de Inclusão e Acessibilidade no Sistema GMS; Etapa 14: Migração do módulo Contratos, do Sistema GMS, para Nova interface (Framework), com a implantação de funcionalidades de Inclusão e Acessibilidade no Sistema GMS; Etapa 15: Migração do módulo Almoxarifado, do Sistema GMS, para Nova interface (Framework), com a implantação de funcionalidades de Inclusão e Acessibilidade no Sistema GMS; Etapa 16: Atualização e adequação do Sistema GMS para Integração ao Sistema SEI-CED, do TCE-PR 2027: Etapa 17: Implantação da Sistema de Disputa Eletrônica (Licitação e Dispensa), com uso de Inteligência Artificial (I.A.) e Automação, integrado com o Sistema GMS; Etapa 18: Atualização e adequação dos módulos CAUF-PR em atendimento a Lei n° 14.133/2021; Etapa 19: Atualização e adequação dos módulos Almoxarifado em atendimento a Lei n° 14.133/2021 e Normas de Contabilidade Pública; Etapa 20: Implantação do Edital Eletrônico e das Minutas Padronizadas no Sistema GMS, da Lei n° 14.133/2021 e Lei 13.303/2016; Etapa 21: Implantação do Contrato Eletrônico e das Minutas Padronizadas no Sistema GMS, da Lei n° 14.133/2021 e Lei 13.303/2016; Etapa 22: Atualização e adequação do Sistema GMS com a LGPD Etapa 23: Atualização e criação da base de dados e do painel para integração dos dados no Sistema de Inteligência de Negócios - Business Intelligence; Etapa 24: Integração do Sistema GMS com o Sistema de Protocolo; Etapa 25: Atualização da base de dados para integração dos dados no Portal de Transparência do Estado - PTE, da Controladoria Geral do Estado do Paraná - CGE Etapa 26: Atualização e Revisão da Usabilidade e Experiência do Usuário (UX) Etapa 27: Consultoria para atualização e criação de manuais de instrução e artefatos dos procedimentos do sistema GMS;</t>
  </si>
  <si>
    <t>Contribuir para a sustentabilidade da gestão fiscal, por meio do aperfeiçoamento da gestão fazendária, da administração tributária e contencioso fiscal, da administração financeira e do gasto público, inclusive com a implantação do orçamento por resultado e da contabilidade de custos, atendendo às diretrizes estratégicas estaduais. Programa de Apoio à Gestão dos Fiscos do Brasil - PROFISCO. Alterada pela Lei estadual nº 22.952, de 17 de dezembro de 2025.</t>
  </si>
  <si>
    <t>Implantação da Metodologia de Conta Única</t>
  </si>
  <si>
    <t>Reduzir o nº de contas bancárias que existem no âmbito do Tesouro Estadual, num total de 187 contas, através da adoção da Conta Única do Estado que centraliza os recursos financeiros simplificando e otimizando o fluxo de caixa, a distribuição de recursos, as aplicações financeiras e reforçando a gestão financeira intragovernamental. Incluída pela Lei estadual nº 22.520, de 11 de julho de 2025.</t>
  </si>
  <si>
    <t>número de conta bancária</t>
  </si>
  <si>
    <t>Solidez Fiscal - Resultado Primário</t>
  </si>
  <si>
    <t>nº de contas bancárias no período de referência (186) subtraído do nº de contas fechadas no ano atual.</t>
  </si>
  <si>
    <t>Diretoria do Tesouro Estadual - DTE</t>
  </si>
  <si>
    <t>Diretor (a) da DTE</t>
  </si>
  <si>
    <t>Para a Central de Monitoramento de Contribuintes ser implantada, é necessário cumprir duas etapas: Etapa 1 (2024): Painéis e Malhas Fiscais de Monitoramento de Empresas Geradoras de Crédito Fictício implantados; Etapa 2 (2025): Painéis e Malhas Fiscais de Monitoramento do transporte de cargas de combustíveis implantados.</t>
  </si>
  <si>
    <t>Construção da nova sede da 3ª Delegacia da Receita Estadual, em Ponta Grossa</t>
  </si>
  <si>
    <t>Construção de nova sede para a Delegacia Regional e Agência da Receita Estadual em Ponta Grossa. Será edificado em alvenaria, 4 pavimentos, em terreno próprio do Estado do Paraná, vinculado à Receita Estadual do Paraná. Incluída pela Lei estadual nº 22.952, de 17 de dezembro de 2025.</t>
  </si>
  <si>
    <t>Área total da construção = 1.250,00 m2 Execução 2026 = 30% do total = 375,00 m2 Execução 2027 = 50% do total = 625,00 m2 Execução 2028 = 20% do total = 250,00 m2</t>
  </si>
  <si>
    <t>Unidade Administrativa Financeira da Receita Estadual do Paraná - REPR/UAF</t>
  </si>
  <si>
    <t>Sandro Celso Ferrari</t>
  </si>
  <si>
    <t>Melhorias e Reparos na 1a. Delegacia da Receita Estadual, em Curitiba</t>
  </si>
  <si>
    <t>Melhorias e reparos relacionados à substituição da estrutura e cobertura, das esquadrias, recuperação da fachada e pintura geral edifício, com 3 pavimentos e 1 subsolo, em alvenaria. Incluída pela Lei estadual nº 22.952, de 17 de dezembro de 2025.</t>
  </si>
  <si>
    <t>Área total da edificação a reformar = 4.450,00 m2. Execução 2026 = 60% do total = 2.670,00 m2. Execução 2027 = 40% do total = 1.780,00 m2.</t>
  </si>
  <si>
    <t>Melhorias e Reparos na 6a. Delegacia da Receita Estadual, em Jacarezinho</t>
  </si>
  <si>
    <t>Melhorias e reparos relacionados à substituição de pisos, adaptação das instalações à acessibilidade, recuperação da rede elétrica, lógica e das instalações hidráulico-sanitárias, e pintura geral edifício, localizado em condomínio comercial. Incluída pela Lei estadual nº 22.952, de 17 de dezembro de 2025.</t>
  </si>
  <si>
    <t>Área total da edificação a reformar = 1.013,64 m2. Execução 2026 = 60% do total = 608,18 m2. Execução 2027 = 40% do total = 405,46 m2.</t>
  </si>
  <si>
    <t>Melhorias e Reparos na 9a. Delegacia da Receita Estadual, em Maringá</t>
  </si>
  <si>
    <t>Melhorias e reparos relacionados à substituição da estrutura e cobertura, adaptação das instalações à acessibilidade, recuperação da rede elétrica, lógica e das instalações hidráulico-sanitárias, recuperação da fachada e pintura geral do edifício, com 2 pavimentos, em alvenaria. Incluída pela Lei estadual nº 22.952, de 17 de dezembro de 2025.</t>
  </si>
  <si>
    <t>Área total da edificação a reformar = 6.832,05 m2. Execução 2026 = 60% do total = 4.099,23 m2. Execução 2027 = 40% do total = 2.732,82 m2.</t>
  </si>
  <si>
    <t>Melhorias e Reparos na Agência da Receita Estadual do Paraná, em Foz do Iguaçu</t>
  </si>
  <si>
    <t>Melhorias e reparos relacionados à substituição da estrutura e cobertura, adaptação das instalações à acessibilidade, instalação de elevador e pintura geral edifício, com 2 pavimentos, em alvenaria. Incluída pela Lei estadual nº 22.952, de 17 de dezembro de 2025.</t>
  </si>
  <si>
    <t>Área total da edificação a reformar = 627,27 m2. Execução 2026 = 75% do total = 470,45 m2. Execução 2027 = 25% do total = 156,82 m2.</t>
  </si>
  <si>
    <t>Financiar ou subvencionar projetos de pesquisa, desenvolvimento e inovação no âmbito do estado do Paraná. Alterada pela Lei estadual nº 22.952, de 17 de dezembro de 2025.</t>
  </si>
  <si>
    <t>O cálculo será feito com base no número de contratos de concessão de crédito para projetos de pesquisa realizados com recursos diretamente disponibilizados pelo FIME.</t>
  </si>
  <si>
    <t>O cálculo será feito com base no número de empresas cujo FCR tenha realizado aporte direto de capital ou por meio de FIP.</t>
  </si>
  <si>
    <t>Conceder crédito à estruturação de projetos de parcerias, nos termos definidos em regulamento do FUNPAR. Excluída pela Lei estadual nº 22.344, de 09 de abril de 2025.</t>
  </si>
  <si>
    <t>Trata-se de atender com a concessão de financiamento a estruturação dos projetos de Parceria Público Privada - PPP do FUNPAR. Excluída/cancelada pela Lei estadual nº 22.344, de 09 de abril de 2025. Excluída/cancelada pela Lei estadual nº 22.952, de 17 de dezembro de 2025.</t>
  </si>
  <si>
    <t>Criação de Associações de Micro e Pequenas empresas</t>
  </si>
  <si>
    <t>Assistência a representantes locais e regionais dos municípios interessados e participantes das ações da SEIC/PR, para a criação de associações de micro e pequenas empresas. Incluída pela Lei estadual nº 22.952, de 17 de dezembro de 2025.</t>
  </si>
  <si>
    <t>associação criada</t>
  </si>
  <si>
    <t>Será contabilizada a quantidade de associações criadas, a partir de materiais de Planejamento e Planos de Ação entregues para implantação e criação das Associações</t>
  </si>
  <si>
    <t>Fórum Permanente das Microempresas e Empresas de Pequeno Porte do Estado do Paraná - FOPEME</t>
  </si>
  <si>
    <t>Diretoria de Mercado e Novos Negócios</t>
  </si>
  <si>
    <t>Os recursos para a construção de barracões industriais nos municípios contemplados serão repassados, com a utilização de TED (Termo de Execução descentralizada) e/ou convênio, a partir da aprovação do Plano de Trabalho necessário à execução das obras.</t>
  </si>
  <si>
    <t>Municípios atendidos com recursos financeiros para construção de Parques Industriais</t>
  </si>
  <si>
    <t>Os recursos para a construção de parques industriais nos municípios contemplados serão repassados, com a utilização de TED (Termo de Execução descentralizada) e/ou convênio, a partir da aprovação do Plano de Trabalho necessário à execução das obras.</t>
  </si>
  <si>
    <t>Municípios beneficiados com projetos de geração de energia limpa</t>
  </si>
  <si>
    <t>Realização de ações do Programa de apoio às Vocações Regionais Sustentáveis</t>
  </si>
  <si>
    <t>Plano de Implementação e Ações de Apoio de Cadeia de Valor visa trazer uma estratégia construída de forma coletiva com o objetivo de auxiliar entidades coletivas e pequenas e médias empresas âncoras regionais a formalizar e/ou impulsionar suas atividades comerciais por meio do acesso a novos canais de comercialização com foco na sustentabilidade. Alterada pela Lei estadual nº 22.952, de 17 de dezembro de 2025.</t>
  </si>
  <si>
    <t>Eventos e Fóruns realizados para atração de investimentos e empregos</t>
  </si>
  <si>
    <t>Realização de eventos, rodadas de negócios, fóruns com temáticas condizentes com o mercado regional, objetivando a atração de investimentos para o Estado do Paraná. Incluída pela Lei estadual nº 22.952, de 17 de dezembro de 2025.</t>
  </si>
  <si>
    <t>A quantidade de eventos realizados será apurada a partir do registro físico e Fotográfico e Relatório da SEIC/PR</t>
  </si>
  <si>
    <t>Registros internos da Comissão/Coordenação responsável pela organização de eventos</t>
  </si>
  <si>
    <t>Micro e pequenas empresas paranaenses que atendem o Estado por meio de processos licitatórios de compras</t>
  </si>
  <si>
    <t>Proporcionar aos municípios especialização em potencialidades produtivas impulsionando de forma sustentável o desenvolvimento econômico. Alterada pela Lei estadual nº 22.952, de 17 de dezembro de 2025.</t>
  </si>
  <si>
    <t>Novos empreendimentos apoiados atraídos para o Paraná</t>
  </si>
  <si>
    <t>Novos empreendimentos implementados no Estado do Paraná, a partir dos atendimentos e reuniões com foco na atração de investimento de médias e grandes empresas. Empreendimentos apoiados pelo Programa Paraná Competitivo. Incluída pela Lei estadual nº 22.952, de 17 de dezembro de 2025.</t>
  </si>
  <si>
    <t>Contabilização será a partir do Registro do Atendimento feito na SEIC, presencialmente ou Online, com todos os Dados da Empresa e do Investimento empresa beneficiada pelo investimento aprovado nas políticas do Paraná Competitivo, o qual detêm como exigência valores mínimos de novos investimentos dentro do Paraná em períodos específicos.</t>
  </si>
  <si>
    <t>Relatório de Gestão dos Atendimentos às Empresas</t>
  </si>
  <si>
    <t>As quantidades elencadas são extraídas por meio de ensaios (exames), que englobam as regionais de Curitiba e Maringá. Para a averiguação desses resultados dos ensaios realizados, são somados entre as regionais e mensurados por meio de relatórios periódicos, conforme previsto no planejamento técnico. Para mensurar as quantidades realizadas de ensaios de calibração, não podem ser utilizados os mesmos critérios de avaliação em relação às atividades de verificação e fiscalização, uma vez que estas são demandas internas. Para os serviços de calibração, a demanda é externa, ou seja, são os estabelecimentos que procuram esta entidade para a realização destes ensaios em seus instrumentos de medição. No entanto, após a realização de cada ensaio, os dados também são lançados no sistema de gestão integrada, e, com isso, são computados todos os serviços que foram realizados no dia.</t>
  </si>
  <si>
    <t>As quantidades elencadas são extraídas por meio de ensaios (exames), que englobam as regionais de Curitiba, Londrina, Maringá, Cascavel e Guarapuava. Para a averiguação desses resultados dos ensaios realizados, são somados entre as regionais e mensurados por meio de relatórios periódicos, conforme previsto no planejamento técnico. Para mensurar as quantidades de verificação de instrumentos de medição, bem como de medidas materializadas realizadas por esta entidade, cabe esclarecer que essa rotina de trabalho é realizada diariamente por meio do planejamento técnico proposto no plano de trabalho junto ao Órgão delegante INMETRO. Destaca-se que diariamente a área responsável pela verificação sai a campo com as equipes, nas regiões programadas, visitando os estabelecimentos. Porém, dependendo da quantidade de instrumentos que o estabelecimento detém, a equipe pode permanecer o período de visita somente naquele lugar, ficando as equipes responsáveis pelo descarregamento diário dessas informações no sistema de gestão integrada, o que permite o gerenciamento da quantidade de estabelecimentos visitados e da quantidade de verificações realizadas.</t>
  </si>
  <si>
    <t>Fiscalização de quantitativos de produtos pré-embalados e pré-medidos</t>
  </si>
  <si>
    <t>As quantidades elencadas são extraídas por meio de ensaios (rito do processo completo para realização dos exames), que englobam as regionais de Curitiba, Londrina, Maringá, Cascavel e Guarapuava. Para a averiguação desses resultados dos ensaios realizados, são somados entre as regionais e mensurados por meio de relatórios periódicos, conforme previsto no planejamento técnico. Para mensurar as quantidades de verificação de instrumentos de medição, bem como de medidas materializadas realizadas por esta entidade, cabe esclarecer que essa rotina de trabalho é realizada diariamente por meio do planejamento técnico proposto no plano de trabalho junto ao Órgão delegante INMETRO. Destaca-se que diariamente a área responsável pela verificação sai a campo com as equipes, nas regiões programadas, visitando os estabelecimentos. Porém, dependendo da quantidade de instrumentos que o estabelecimento detém, a equipe pode permanecer o período de visita somente naquele lugar. As equipes ficam responsáveis pelo descarregamento diário dessas informações no sistema de gestão integrada, o que permite o gerenciamento da quantidade de estabelecimentos visitados e da quantidade de verificações realizadas</t>
  </si>
  <si>
    <t>Instalação de Elevador na Sede da Jucepar, em Curitiba</t>
  </si>
  <si>
    <t>Contratação de empresa especializada para aquisição e instalação de um elevador na sede da Jucepar para promover condições ideais de mobilidade e acessibilidade em suas dependências e para o atendimento de servidores e usuários dos serviços da autarquia. Incluída no Exercício por protocolo, referendada pela Lei Estadual nº 22.952, de 17 de dezembro de 2025.</t>
  </si>
  <si>
    <t>equipamento instalado</t>
  </si>
  <si>
    <t>Contagem de equipamento instalado, de acordo com percentual executado</t>
  </si>
  <si>
    <t>Relatório de Fiscalização e Relatório de Execução da Obra</t>
  </si>
  <si>
    <t>Coordenador de Administração e Finanças</t>
  </si>
  <si>
    <t>Construir a sede do Batalhão de Operações Especiais - BOPE, unidade especializada da Polícia Militar, responsável pelas ações de Segurança Pública que necessitem de alto grau de especialização do efetivo, com área estimada de 4.346,68m². Transferida da ação 7089, para ação 8074, pela Lei estadual nº 22.952, de 17 de dezembro de 2025.</t>
  </si>
  <si>
    <t>Construção da sede do Batalhão de Polícia de Fronteira, em Marechal Cândido Rondon</t>
  </si>
  <si>
    <t>Construir a sede do Batalhão de Polícia da Fronteira BPFRON, no município de Marechal Cândido Rondon, com área de 6.940m². Unidade responsável pelo policiamento nos municípios da faixa de fronteira. Transferida da ação 7089, para ação 7068, pela Lei estadual nº 22.952, de 17 de dezembro de 2025.</t>
  </si>
  <si>
    <t>Ampliação da sede do 2º Batalhão de Polícia Militar, em Jacarezinho</t>
  </si>
  <si>
    <t>Ampliação da sede do 2º Batalhão de Polícia Militar no município de Jacarezinho, com a construção de complexo educacional e canil, com área estimada de 600m², unidade localizada no município de Jacarezinho. Incluída pela Lei estadual nº 22.952, de 17 de dezembro de 2025.</t>
  </si>
  <si>
    <t>SECID - Sistema de Gerenciamento e Controle de Obras Públicas - aferição da execução será realizada através de medições baseadas no cronograma de execução da obra.</t>
  </si>
  <si>
    <t>Centro de Engenharia e Arquitetura - SESP</t>
  </si>
  <si>
    <t>Chefe/responsável pelo Centro de Engenharia e Arquitetura</t>
  </si>
  <si>
    <t>Ampliação em 1200m² da sede do 2ºGB visando melhor estrutura de atendimento ao público e melhor no ambiente para as guarnições de serviço. Transferida da ação 7068, para ação 8074, pela Lei estadual nº 22.952, de 17 de dezembro de 2025.</t>
  </si>
  <si>
    <t>Centro de Engenharia e Arquitetura</t>
  </si>
  <si>
    <t>Ampliação da sede do Batalhão de Polícia de Rondas Ostensivas de Natureza Especial - BPRONE, em Curitiba</t>
  </si>
  <si>
    <t>Ampliação da sede do Batalhão de Polícia de Rondas Ostensivas de Natureza Especial - BPRONE, com área estimada de 1.000m², unidade localizada no município de Curitiba. Incluída pela Lei estadual nº 22.952, de 17 de dezembro de 2025.</t>
  </si>
  <si>
    <t>Finalização de obra de ampliação e reforma do Posto de Bombeiros da CIC incluindo área de treinamento aquático do aquartelamento. Transferida da ação 7068, para ação 8074, pela Lei estadual nº 22.952, de 17 de dezembro de 2025.</t>
  </si>
  <si>
    <t>Construir a nova sede da base da Polícia Militar, com área estimada de 350m², na Ilha do Mel, no município de Paranaguá. Transferência de entrega da ação orçamentária 7068, para a ação 8074, com reajuste de meta pela Lei estadual nº 22.268, de 13 de dezembro de 2024.</t>
  </si>
  <si>
    <t>Construção da Casa de Custódia de Guarapuava</t>
  </si>
  <si>
    <t>Construção da Casa de Custódia no município de Guarapuava, unidade com área estimada de 5.500m². Incluída pela Lei estadual nº 22.952, de 17 de dezembro de 2025.</t>
  </si>
  <si>
    <t>Segurança Pública - Déficit Carcerário</t>
  </si>
  <si>
    <t>Construção da Casa de Custódia de Sarandi</t>
  </si>
  <si>
    <t>Construção da Casa de Custódia no município de Sarandi, unidade com área estimada de 5.500m². Incluída pela Lei estadual nº 22.952, de 17 de dezembro de 2025.</t>
  </si>
  <si>
    <t>Construção da Casa de Custódia de Telêmaco Borba</t>
  </si>
  <si>
    <t>Construção da Casa de Custódia no município de Telêmaco Borba, unidade com área estimada de 5.500m². Incluída pela Lei estadual nº 22.952, de 17 de dezembro de 2025.</t>
  </si>
  <si>
    <t>Construir a Delegacia Cidadã Padrão I, com área estimada de 600m², no município de Astorga. Transferência de entrega da ação orçamentária 7068, para a ação 8074, pela Lei estadual nº 22.520, de 11 de julho de 2025.</t>
  </si>
  <si>
    <t>CAP. SABRINA</t>
  </si>
  <si>
    <t>Construção da Delegacia Cidadã de Bela Vista do Paraíso</t>
  </si>
  <si>
    <t>Construção da Delegacia Cidadã Padrão IA no município de Bela Vista do Paraíso, com área de 377m², Incluída pela Lei estadual nº 22.520, de 11 de julho de 2025.</t>
  </si>
  <si>
    <t>Bela Vista do Paraíso</t>
  </si>
  <si>
    <t>CAP SABRINA</t>
  </si>
  <si>
    <t>Construção da Delegacia Cidadã de Campina da Lagoa</t>
  </si>
  <si>
    <t>Construção da Delegacia Cidadã Padrão IA no município de Campina da Lagoa Incluída pela Lei estadual nº 22.520, de 11 de julho de 2025.</t>
  </si>
  <si>
    <t>Construção da Delegacia Cidadã de Campina Grande do Sul</t>
  </si>
  <si>
    <t>Construção da Delegacia Cidadã Padrão I, no município de Campina Grande do Sul, com área de 642m² Incluída pela Lei estadual nº 22.520, de 11 de julho de 2025.</t>
  </si>
  <si>
    <t>Construção da Delegacia Cidadã de Campo Mourão</t>
  </si>
  <si>
    <t>Construção da Delegacia Cidadã Padrão II no município de Campo Mourão, com área de 1.363m² Incluída pela Lei estadual nº 22.520, de 11 de julho de 2025.</t>
  </si>
  <si>
    <t>Construção da Delegacia Cidadã de Curitiba</t>
  </si>
  <si>
    <t>Construção da Delegacia Cidadã Padrão III, no bairro Tarumã, no município de Curitiba, com área aproximada de 1.800m² Incluída pela Lei estadual nº 22.520, de 11 de julho de 2025. Alterada pela Lei estadual nº 22.952, de 17 de dezembro de 2025.</t>
  </si>
  <si>
    <t>Construir a Delegacia Cidadã Padrão II, com área aproximada de 1.300m², no município de Guaratuba. Transferência de entrega da ação orçamentária 7068, para a ação 8074, pela Lei estadual nº 22.520, de 11 de julho de 2025.</t>
  </si>
  <si>
    <t>Construção da Delegacia Cidadã de Iretama</t>
  </si>
  <si>
    <t>Construção da Delegacia Cidadã Padrão IA, no município de Iretama, com área de 377m² Incluída pela Lei estadual nº 22.520, de 11 de julho de 2025.</t>
  </si>
  <si>
    <t>Construção da Delegacia Cidadã de Jacarezinho</t>
  </si>
  <si>
    <t>Construção da Delegacia Cidadã Padrão II no município de Jacarezinho, com área de 1.363m² Incluída pela Lei estadual nº 22.520, de 11 de julho de 2025.</t>
  </si>
  <si>
    <t>Construção da Delegacia Cidadã de Mangueirinha</t>
  </si>
  <si>
    <t>Construção da Delegacia Cidadã Padrão IA, no município de Mangueirinha, com área de 377m² Incluída pela Lei estadual nº 22.520, de 11 de julho de 2025.</t>
  </si>
  <si>
    <t>Construção da Delegacia Cidadã de Palmeira</t>
  </si>
  <si>
    <t>Construção da Delegacia Cidadã Padrão IA, no município de Palmeira, com área de 377m² Incluída pela Lei estadual nº 22.520, de 11 de julho de 2025.</t>
  </si>
  <si>
    <t>Construção da Delegacia Cidadã de Paraíso do Norte</t>
  </si>
  <si>
    <t>Construção da Delegacia Cidadã Padrão IA, no município de Paraíso do Norte, com área de 377m² Incluída pela Lei estadual nº 22.520, de 11 de julho de 2025.</t>
  </si>
  <si>
    <t>Paraíso do Norte</t>
  </si>
  <si>
    <t>Construção da Delegacia Cidadã de Porecatu</t>
  </si>
  <si>
    <t>Construção da Delegacia Cidadã Padrão IA no município de Porecatu, com área de 377m² Incluída pela Lei estadual nº 22.520, de 11 de julho de 2025.</t>
  </si>
  <si>
    <t>Porecatu</t>
  </si>
  <si>
    <t>Construção da Delegacia Cidadã de Sertanópolis</t>
  </si>
  <si>
    <t>Construção da Delegacia Cidadã Padrão IA no município de Sertanópolis, com área de 377m². Incluída pela Lei estadual nº 22.520, de 11 de julho de 2025.</t>
  </si>
  <si>
    <t>Construção da Delegacia Cidadã, em Dois Vizinhos</t>
  </si>
  <si>
    <t>Construção da Delegacia Cidadã Padrão IA, com área estimada de 376m², a ser implantada no município de Dois Vizinhos. Incluída pela Lei estadual nº 22.952, de 17 de dezembro de 2025.</t>
  </si>
  <si>
    <t>Construção da Delegacia Cidadã, em Francisco Beltrão</t>
  </si>
  <si>
    <t>Construção da Delegacia Cidadã Padrão II, com área estimada de 1362m², a ser implantada no município de Francisco Beltrão. Incluída pela Lei estadual nº 22.952, de 17 de dezembro de 2025.</t>
  </si>
  <si>
    <t>Construção da Delegacia Cidadã, em Ibiporã</t>
  </si>
  <si>
    <t>Construção da Delegacia Cidadã Padrão I, com área estimada de 642m², a ser implantada no município de Ibiporã. Incluída pela Lei estadual nº 22.952, de 17 de dezembro de 2025.</t>
  </si>
  <si>
    <t>Construção da Delegacia Cidadã, em Jaguapitã</t>
  </si>
  <si>
    <t>Construção da Delegacia Cidadã Padrão IA, com área estimada de 376m², a ser implantada no município de Jaguapitã. Incluída pela Lei estadual nº 22.952, de 17 de dezembro de 2025.</t>
  </si>
  <si>
    <t>Construção da Delegacia Cidadã, em Loanda</t>
  </si>
  <si>
    <t>Construção da Delegacia Cidadã Padrão IA, com área estimada de 376m², a ser implantada no município de Loanda. Incluída pela Lei estadual nº 22.952, de 17 de dezembro de 2025.</t>
  </si>
  <si>
    <t>Construção da Delegacia Cidadã, em Rio Branco do Sul</t>
  </si>
  <si>
    <t>Construção da Delegacia Cidadã Padrão I, com área estimada de 642m², a ser implantada no município de Rio Branco do Sul. Incluída pela Lei estadual nº 22.952, de 17 de dezembro de 2025.</t>
  </si>
  <si>
    <t>Construção da Delegacia Cidadã Padrão II, no município de Londrina, com área de 1363m². Transferência de entrega da ação orçamentária 7068, para a ação 8074, pela Lei estadual nº 22.520, de 11 de julho de 2025.</t>
  </si>
  <si>
    <t>Construção da sede da Polícia Científica do Paraná, com área de 1900m² no município de Cascavel. Transferência de entrega da ação orçamentária 7068, para a ação 8074, pela Lei estadual nº 22.520, de 11 de julho de 2025.</t>
  </si>
  <si>
    <t>Construir a nova sede da Polícia Científica do Paraná, no município de Foz do Iguaçu Transferência de entrega da ação orçamentária 7068, para a ação 8074, pela Lei estadual nº 22.520, de 11 de julho de 2025.</t>
  </si>
  <si>
    <t>Construção da nova sede do 11º Grupamento de Bombeiros em Apucarana, 2.400 m². Transferida da ação 7068, para ação 8074, pela Lei estadual nº 22.952, de 17 de dezembro de 2025.</t>
  </si>
  <si>
    <t>Construção de sede do 2º Comando Regional de Bombeiro Militar em Londrina, com 1.000,00 m². Transferida da ação 7068, para ação 8074, pela Lei estadual nº 22.952, de 17 de dezembro de 2025.</t>
  </si>
  <si>
    <t>Construção da sede do Corpo de Bombeiros Militar no município de Santo Antônio da Platina, com área de 2.185m². Transferência de entrega da ação orçamentária 7068, para a ação 8074, pela Lei estadual nº 22.520, de 11 de julho de 2025.</t>
  </si>
  <si>
    <t>Construção da Penitenciária Estadual de Cianorte</t>
  </si>
  <si>
    <t>Construção da Penitenciária Estadual no município de Cianorte, unidade com área estimada de 13.100m². Incluída pela Lei estadual nº 22.952, de 17 de dezembro de 2025.</t>
  </si>
  <si>
    <t>Construção da Penitenciária Estadual de Francisco Beltrão</t>
  </si>
  <si>
    <t>Construção da Penitenciária Estadual no município de Francisco Beltrão, unidade com área estimada de 13.100m². Incluída pela Lei estadual nº 22.952, de 17 de dezembro de 2025.</t>
  </si>
  <si>
    <t>Construção da Penitenciária Estadual de Maringá</t>
  </si>
  <si>
    <t>Construção da Penitenciária Estadual no município de Maringá, unidade com área estimada de 13.100m². Incluída pela Lei estadual nº 22.952, de 17 de dezembro de 2025.</t>
  </si>
  <si>
    <t>Construção da Penitenciária Estadual de Piraquara IV</t>
  </si>
  <si>
    <t>Construção da Penitenciária Estadual de Piraquara IV, unidade com área estimada de 13.100m², a ser implantada na área do atual complexo penitenciário de Piraquara. Incluída pela Lei estadual nº 22.952, de 17 de dezembro de 2025.</t>
  </si>
  <si>
    <t>Construção da Penitenciária Estadual de Piraquara V</t>
  </si>
  <si>
    <t>Construção da Penitenciária Estadual de Piraquara V, unidade com área estimada de 13.100m², a ser implantada na área do atual complexo penitenciário de Piraquara. Incluída pela Lei estadual nº 22.952, de 17 de dezembro de 2025.</t>
  </si>
  <si>
    <t>Construção da Penitenciária Estadual de Ponta Grossa</t>
  </si>
  <si>
    <t>Construção da Penitenciária Estadual no município de Ponta Grossa, unidade com área estimada de 13.100m². Incluída pela Lei estadual nº 22.952, de 17 de dezembro de 2025.</t>
  </si>
  <si>
    <t>Construir a sede própria da 1ª Companhia do 17º Batalhão de Polícia Militar, com área estimada de 650m², no município de São José dos Pinhais. Transferência de entrega da ação orçamentária 7068, para a ação 8074, pela Lei estadual nº 22.520, de 11 de julho de 2025.</t>
  </si>
  <si>
    <t>Centro de Engenharia e Arquitetura- SESP</t>
  </si>
  <si>
    <t>Construção da sede da 2ª Cia./31º BPM, em Palotina</t>
  </si>
  <si>
    <t>Construção da sede da 2ª Companhia do 31º BPM, no município de Palotina, com área de 300m². Incluída pela Lei estadual nº 22.520, de 11 de julho de 2025.</t>
  </si>
  <si>
    <t>Construção da sede da 3ª Cia./16º BPM, em Pitanga</t>
  </si>
  <si>
    <t>Construção da sede da 3ª Companhia do 16º BPM, no município de Pitanga, com área de 310m² Incluída pela Lei estadual nº 22.520, de 11 de julho de 2025.</t>
  </si>
  <si>
    <t>Construção da sede própria da 3ª Companhia do 17º Batalhão de Polícia Militar, no município de Campo Largo, com área de 1.598m². Transferência de entrega da ação orçamentária 7068, para a ação 8074, pela Lei estadual nº 22.520, de 11 de julho de 2025.</t>
  </si>
  <si>
    <t>Construção da sede da 4ª Cia./17º BPM, em Fazenda Rio Grande</t>
  </si>
  <si>
    <t>Construção da sede da 4ª Companhia do 17º BPM, no município de Fazenda Rio Grande, com área de 600m² Incluída pela Lei estadual nº 22.520, de 11 de julho de 2025.</t>
  </si>
  <si>
    <t>Construção da sede da 8ª CIPM, em Irati</t>
  </si>
  <si>
    <t>Construção da sede da 8ª Companhia Independente de Polícia Militar, no município de Irati, com área de 1.000m² Incluída pela Lei estadual nº 22.520, de 11 de julho de 2025.</t>
  </si>
  <si>
    <t>Construir a sede da 4ª Companhia do Batalhão de Polícia Ambiental - Força Verde, com área de 747m². Transferência de entrega da ação orçamentária 7068, para a ação 8074, pela Lei estadual nº 22.520, de 11 de julho de 2025.</t>
  </si>
  <si>
    <t>Construção da sede da Polícia Científica, em Apucarana</t>
  </si>
  <si>
    <t>Construção da Unidade de Execução Técnico-Científica da Polícia Científica do Paraná, unidade com área estimada de 900m², a ser implantada no município de Apucarana. Incluída pela Lei estadual nº 22.952, de 17 de dezembro de 2025.</t>
  </si>
  <si>
    <t>Construção da sede da Polícia Científica em Cianorte</t>
  </si>
  <si>
    <t>Construção da sede da Polícia Científica do Paraná, com área de 850m² no município de Cianorte Incluída pela Lei estadual nº 22.520, de 11 de julho de 2025.</t>
  </si>
  <si>
    <t>Construção da sede da Polícia Científica, em Cornélio Procópio</t>
  </si>
  <si>
    <t>Construção da Unidade de Execução Técnico-Científica da Polícia Científica do Paraná, unidade com área estimada de 400m², a ser implantada no município de Cornélio Procópio. Incluída pela Lei estadual nº 22.952, de 17 de dezembro de 2025.</t>
  </si>
  <si>
    <t>Construção da sede da Polícia Científica, em Francisco Beltrão</t>
  </si>
  <si>
    <t>Construção da Unidade de Execução Técnico-Científica da Polícia Científica do Paraná, unidade com área estimada de 900m², a ser implantada no município de Francisco Beltrão. Incluída pela Lei estadual nº 22.952, de 17 de dezembro de 2025.</t>
  </si>
  <si>
    <t>Construção da sede da Polícia Científica em Guaíra</t>
  </si>
  <si>
    <t>Construção da sede da Polícia Científica do Paraná, com área de 400m² no município de Guaíra Incluída pela Lei estadual nº 22.520, de 11 de julho de 2025.</t>
  </si>
  <si>
    <t>Construção da sede da Polícia Científica, em Guarapuava</t>
  </si>
  <si>
    <t>Construção da Unidade de Execução Técnico Científica da Polícia Científica do Paraná, unidade com área estimada de 1.800m², a ser implantada no município de Guarapuava. Incluída pela Lei estadual nº 22.952, de 17 de dezembro de 2025.</t>
  </si>
  <si>
    <t>Construção da sede da Polícia Científica em Loanda</t>
  </si>
  <si>
    <t>Construção da sede da Polícia Científica do Paraná, com área de 400m² no município de Loanda Incluída pela Lei estadual nº 22.520, de 11 de julho de 2025.</t>
  </si>
  <si>
    <t>Construção da sede da Polícia Científica, em Ribeirão do Pinhal</t>
  </si>
  <si>
    <t>Construção da sede da Polícia Científica em Telêmaco Borba</t>
  </si>
  <si>
    <t>Construção da sede da Polícia Científica do Paraná, com área de 850m² no município de Telêmaco Borba Incluída pela Lei estadual nº 22.520, de 11 de julho de 2025.</t>
  </si>
  <si>
    <t>Construção da sede da Polícia Militar, em Bandeirantes</t>
  </si>
  <si>
    <t>Construção da sede da 2ª Companhia do 18º Batalhão de Polícia Militar, com área estimada de 500m², a ser implantada no município de Bandeirantes. Incluída pela Lei estadual nº 22.952, de 17 de dezembro de 2025.</t>
  </si>
  <si>
    <t>Construção da sede da Polícia Militar, em Realeza</t>
  </si>
  <si>
    <t>Construção da sede do 3º Pelotão da 4ª Companhia do 21º Batalhão de Polícia Militar, com área estimada de 150m², a ser implantada no município de Realeza. Incluída pela Lei estadual nº 22.952, de 17 de dezembro de 2025.</t>
  </si>
  <si>
    <t>Construir a nova sede do 12º Batalhão de Polícia Militar, com área aproximada de 2.500m², no município de Curitiba. Transferência de entrega da ação orçamentária 7068, para a ação 8074, pela Lei estadual nº 22.520, de 11 de julho de 2025.</t>
  </si>
  <si>
    <t>Construir a sede do 18º Batalhão de Polícia Militar, com área estimada de 7.290m², no município de Cornélio Procópio. Transferida da ação 7068, para ação 8074, pela Lei estadual nº 22.952, de 17 de dezembro de 2025.</t>
  </si>
  <si>
    <t>Construir a sede do 20º Batalhão de Polícia Militar, com área estimada de 2.600m², no município de Curitiba. Transferência de entrega da ação orçamentária 7068, para a ação 8074, pela Lei estadual nº 22.520, de 11 de julho de 2025.</t>
  </si>
  <si>
    <t>Construção da sede do 22º BPM, em Colombo</t>
  </si>
  <si>
    <t>Construção da sede do 22º BPM no município de Colombo, com área de 2.400m² Incluída pela Lei estadual nº 22.520, de 11 de julho de 2025.</t>
  </si>
  <si>
    <t>Construir a sede do 30º Batalhão de Polícia Militar, com área aproximada de 2.300m², no município de Londrina. Transferência de entrega da ação orçamentária 7068, para a ação 8074, pela Lei estadual nº 22.520, de 11 de julho de 2025.</t>
  </si>
  <si>
    <t>Construir a sede do 31º Batalhão de Polícia Militar, com área aproximada de 1.200m², no município de Assis Chateaubriand. Transferência de entrega da ação orçamentária 7068, para a ação 8074, pela Lei estadual nº 22.520, de 11 de julho de 2025.</t>
  </si>
  <si>
    <t>Construção da Sede do 32º Batalhão de Polícia Militar, em Sarandi</t>
  </si>
  <si>
    <t>Construção da sede do 32º Batalhão de Polícia Militar no município de Sarandi, com área estimada de 2.500m². Incluída pela Lei estadual nº 22.952, de 17 de dezembro de 2025.</t>
  </si>
  <si>
    <t>Construção da sede do 3º Comando Regional de Bombeiro Militar no município de Cascavel, obra em projeto com área estimada de 3.000m². Incluída pela Lei estadual nº 22.268, de 13 de dezembro de 2024. Transferida da ação 7068, para ação 8074, pela Lei estadual nº 22.952, de 17 de dezembro de 2025.</t>
  </si>
  <si>
    <t>Construir a sede do 5º Comando Regional de Polícia Militar, com área aproximada de 750m², no município de Cascavel. Transferência de entrega da ação orçamentária 7068, para a ação 8074, pela Lei estadual nº 22.520, de 11 de julho de 2025.</t>
  </si>
  <si>
    <t>Planejamento de comando do Comando Regional de Bombeiro Militar do Paraná, construção de sede, em Maringá com 1.500 m². Transferida da ação 7068, para ação 8074, pela Lei estadual nº 22.952, de 17 de dezembro de 2025.</t>
  </si>
  <si>
    <t>Construção da sede do Corpo de Bombeiros Militar, em Castro</t>
  </si>
  <si>
    <t>Construção da sede do Corpo de Bombeiros Militar no município de Castro, com área de 1.116m² Incluída pela Lei estadual nº 22.520, de 11 de julho de 2025.</t>
  </si>
  <si>
    <t>Construção da sede do Corpo de Bombeiros Militar, em Piraquara</t>
  </si>
  <si>
    <t>Construção da sede do Corpo de Bombeiros Militar no município de Piraquara, com área de 1.116m² Incluída pela Lei estadual nº 22.520, de 11 de julho de 2025.</t>
  </si>
  <si>
    <t>Construção da sede do DPM em Flor da Serra do Sul</t>
  </si>
  <si>
    <t>Construção da sede do Destacamento da Polícia Militar de Flor da Serra do Sul, com área de 130m² Incluída pela Lei estadual nº 22.520, de 11 de julho de 2025.</t>
  </si>
  <si>
    <t>Flor da Serra do Sul</t>
  </si>
  <si>
    <t>Construção da sede do DPM em Ouro Verde do Oeste</t>
  </si>
  <si>
    <t>Construção da sede do Destacamento da Polícia Militar de Ouro Verde do Oeste, com área de 130m² Incluída pela Lei estadual nº 22.520, de 11 de julho de 2025.</t>
  </si>
  <si>
    <t>Construção da sede do DPM em Porto Barreiro</t>
  </si>
  <si>
    <t>Construção da sede do Destacamento da Polícia Militar de Porto Barreiro, com área de 130m² Incluída pela Lei estadual nº 22.520, de 11 de julho de 2025.</t>
  </si>
  <si>
    <t>Porto Barreiro</t>
  </si>
  <si>
    <t>Construção da sede do DPM em Uraí</t>
  </si>
  <si>
    <t>Construção da sede do Destacamento da Polícia Militar de Uraí, com área de 130m² Incluída pela Lei estadual nº 22.520, de 11 de julho de 2025.</t>
  </si>
  <si>
    <t>Construir o complexo de treinamento policial na APMG, Academia Policial Militar do Guatupê, com área estimada de 5.000m², no município de São José dos Pinhais. Transferida da ação 7068, para ação 8074, pela Lei estadual nº 22.952, de 17 de dezembro de 2025.</t>
  </si>
  <si>
    <t>Construir a sede do Corpo de Bombeiros Militar, com área estimada de 1.200m², no município de Medianeira. Transferência de entrega da ação orçamentária 7068, para a ação 8074, pela Lei estadual nº 22.520, de 11 de julho de 2025.</t>
  </si>
  <si>
    <t>Reformar a sede da 5ª Subdivisão Policial do município de Pato Branco, com área estimada de 2074m². Transferência de entrega da ação orçamentária 7068, para a ação 8074, pela Lei estadual nº 22.520, de 11 de julho de 2025.</t>
  </si>
  <si>
    <t>Reforma da sede do Corpo de Bombeiros, em União da Vitória</t>
  </si>
  <si>
    <t>Reforma do 3º Pelotão da 6ª Companhia Independente de Bombeiro Militar, no município de União da Vitória, com área estimada de 3.600m². Incluída pela Lei estadual nº 22.952, de 17 de dezembro de 2025.</t>
  </si>
  <si>
    <t>Reforma no 1º Comando Regional de Bombeiro Militar/COBOM com troca esquadrias, pisos, adequações elétricas e lógicas. Transferência de entrega da ação orçamentária 7068, para a ação 8074, pela Lei estadual nº 22.520, de 11 de julho de 2025.</t>
  </si>
  <si>
    <t>Obra de reforma da sede do Quartel do Comando Geral do Corpo de Bombeiros Militar, no município de Curitiba, com área estimada de 5.082m², obra em projeto. Incluída pela Lei estadual nº 22.268, de 13 de dezembro de 2024. Transferida da ação 7068, para ação 8074, pela Lei estadual nº 22.952, de 17 de dezembro de 2025.</t>
  </si>
  <si>
    <t>Sistema de Iluminação de vias internas do complexo Penitenciário de Piraquara</t>
  </si>
  <si>
    <t>Execução da instalação do sistema de iluminação de vias internas do Complexo Penitenciário de Piraquara, com extensão estimada em 11.800m, de forma a aprimorar a segurança interna do complexo. Incluída pela Lei estadual nº 22.952, de 17 de dezembro de 2025.</t>
  </si>
  <si>
    <t>Lei estadual nº 19.121/2017 - Institui o mês Junho Paraná sem Drogas, dedicado a ações de esclarecimento e incentivo à prevenção e ao tratamento contra o uso indevido de drogas com objetivos de congregar, planejar e programar a Política Estadual Antidrogas, sob a ótica de prevenção, de forma a diminuir e minimizar os efeitos decorrentes da utilização das drogas ilícitas e das lícitas. Alterada pela Lei estadual nº 22.520, de 11 de julho de 2025.</t>
  </si>
  <si>
    <t>Executar as atividades de perícia oficial de natureza criminal no estado do Paraná, atuando como órgão central da perícia técnico-científica, vinculado à Secretaria de Estado da Segurança Pública e integrante operacional do Sistema Único de Segurança Pública (SUSP). Consolidar-se como elo técnico entre o sistema de justiça e o sistema de segurança pública, com foco na proteção dos direitos fundamentais do cidadão através da produção de prova pericial imparcial. Coordenar e gerenciar as unidades da polícia científica, assegurando a prestação de serviços periciais de excelência à sociedade paranaense. Fomentar o ensino, a pesquisa, a inovação e o desenvolvimento tecnológico em ciências forenses. modernizar o parque tecnológico e os instrumentais técnicos necessários à realização das perícias, ampliando a capacidade operacional e a precisão dos resultados. Fortalecer a cadeia de custódia dos vestígios, garantindo a rastreabilidade, integridade e confiabilidade das evidências. implementar a transformação digital dos processos, com ênfase na segurança da informação, na integração de sistemas e na eficiência administrativa. Desenvolver indicadores técnico-periciais que subsidiem a gestão e o planejamento estratégico. Promover a educação preventiva e a conscientização de jovens sobre os riscos associados ao uso das redes sociais, por meio de palestras e ações educativas. preservar e divulgar a história das ciências forenses no estado do Paraná por meio do Museu Paranaense de Ciências Forenses, fortalecendo a memória institucional e valorizando a atividade pericial. Executar as despesas com pessoal vinculadas à polícia científica. Alterada pela Lei estadual nº 22.952, de 17 de dezembro de 2025.</t>
  </si>
  <si>
    <t>Ampliar o número de exposições do Museu de Ciências Forenses, oferecendo exposições à cidades do interior e criando exposições temáticas nas áreas de ciências forenses. Alterada pela Lei estadual nº 22.520, de 11 de julho de 2025.</t>
  </si>
  <si>
    <t>Inserção de sistemas e ferramentas de tecnologia da informação, em especial sistema de controle de vestígios, utilizando soluções prontas</t>
  </si>
  <si>
    <t>Aprimorar os processos relativos à cadeia de custódia, desenvolvendo mecanismos com ênfase em tecnologia e promovendo ações que assegurem a integridade da cadeia de custódia de vestígios, através da implantação do Sistema Gestão Segura de Vestígios e Sistema de Controle e Destruição de Armas. Alterada pela Lei estadual nº 22.520, de 11 de julho de 2025.</t>
  </si>
  <si>
    <t>Refere-se aos atendimentos periciais às mulheres vítimas de violência sexual nas dependências da Casa da Mulher Paranaense. Consiste em importante ação de enfrentamento à violência contra as mulheres. Alterada pela Lei estadual nº 22.520, de 11 de julho de 2025.</t>
  </si>
  <si>
    <t>Departamento de Polícia Penal do Estado do Paraná</t>
  </si>
  <si>
    <t>Administrar o Departamento de Polícia Penal (DEPPEN), buscando a ampliação de vagas através de construção, ampliação e/ou reforma dos estabelecimentos penais. Manter os programas de assistência aos egressos do sistema penitenciário, garantindo, ainda, ações de alternativas penais, visando a redução do encarceramento e o tratamento penal adequado com medidas que garantam o exercício de atividade pelo indivíduo privado de liberdade, promovendo o adequado retorno ao convívio social. Manter sob custódia e prestar assistência geral aos presos condenados e provisórios em regime fechado e semiaberto, além de manutenção de sistemas de monitoração eletrônica. Estabelecer e promover a capacitação dos servidores. Alimentar o Sistema de Informações do Departamento Penitenciário Nacional (SISDEPEN) a fim de sintetizar informações estatísticas sobre os estabelecimentos penais e a população prisional, com vistas a modernizar e ampliar o leque de informações para tomada de decisões. Efetuar o pagamento da folha de pessoal.</t>
  </si>
  <si>
    <t>Manter e assegurar a guarda e segurança da Pessoa Privada de Liberdade - PPL, durante o cumprimento da pena, garantindo os direitos assegurados em Lei. Alterada pela Lei estadual nº 22.520, de 11 de julho de 2025.</t>
  </si>
  <si>
    <t>Construir a Penitenciária Estadual de Ribeirão do Pinhal, com área estimada de 13.700 m², unidade que criará 800 vagas no sistema penitenciário do estado.</t>
  </si>
  <si>
    <t>Construção de reservatório elevado na Casa de Custódia de Maringá, com capacidade 180 m³. Transferida da ação 8383, para ação 8385, pela Lei estadual nº 22.952, de 17 de dezembro de 2025, com ajuste de meta.</t>
  </si>
  <si>
    <t>Construção de reservatório elevado na Penitenciária Estadual de Guarapuava Unidade de Progressão, com capacidade 180 m³. Transferida da ação 8383, para ação 8385, pela Lei estadual nº 22.952, de 17 de dezembro de 2025, com ajuste de meta.</t>
  </si>
  <si>
    <t>Construção da Unidade de Pronto Atendimento Médico (PAM) para melhoria no atendimento médico no Complexo Penitenciário de Piraquara. Excluída/cancelada pela Lei estadual nº 22.952, de 17 de dezembro de 2025.</t>
  </si>
  <si>
    <t>Conclusão da obra não finalizada nos dois barracões do Complexo Penitenciário de Piraquara. Transferida da ação 8383, para ação 8385, pela Lei estadual nº 22.952, de 17 de dezembro de 2025, com ajuste de meta.</t>
  </si>
  <si>
    <t>Cursos de formação, capacitação e treinamento para os servidores do DEPEN</t>
  </si>
  <si>
    <t>Implantação de canis nos Centros de Detenção do Estado do Paraná, através do Projeto Ressocialização, visando o avanço no processo de ressocialização dos custodiados, mediante o ensino de práticas no cuidado de animais resgatados, através de cursos de auxiliar de veterinário, com técnicas de banho e tosa, já com vistas a reinserção de parcela da massa carcerária no mercado de trabalho Excluída/cancelada pela Lei estadual nº 22.952, de 17 de dezembro de 2025.</t>
  </si>
  <si>
    <t>Obras de reforma e serviços de reparo na Casa de Custódia de Maringá, com a recuperação da laje e demais estruturas. Excluída/cancelada pela Lei estadual nº 22.952, de 17 de dezembro de 2025.</t>
  </si>
  <si>
    <t>Recuperação Estrutural e adequação do sistema de incêndio. Transferida da ação 8383,para ação 8385, pela Lei estadual nº 22.952, de 17 de dezembro de 2025.</t>
  </si>
  <si>
    <t>Reforma da entrada de energia na Penitenciária Feminina de Foz do Iguaçu, determinação Judicial Excluída/cancelada pela Lei estadual nº 22.952, de 17 de dezembro de 2025.</t>
  </si>
  <si>
    <t>Ações da Diretoria de Ensino Corporativo da PMPR</t>
  </si>
  <si>
    <t>Promover ações de educação de Polícia Militar e fomentar o desenvolvimento das ciências policiais. Implementar a política e as diretrizes estratégicas do sistema de ensino, pesquisa e extensão da Polícia Militar do Paraná. Promover ações de ensino, pesquisa e extensão no nível planejamento tático em suporte ao nível operacional. Promover ações de intercâmbio nacional e internacional de educação de segurança pública. Qualificar o efetivo da Polícia Militar por meio de ações de ensino, pesquisa e extensão. Desenvolver as competências e promover a melhoria do desempenho profissional do efetivo. Realizar a coordenação, fiscalização e controle das atividades de ensino da Polícia Militar, no que diz respeito aos cursos formação, capacitação, especialização e aperfeiçoamento de oficiais e praças, bem como do curso superior de polícia, instruções e treinamentos continuados. Planejar e organizar os cursos militares que serão realizados anualmente para a qualificação do efetivo da Polícia Militar, por meio de cursos, instruções e nivelamentos, inclusive pela utilização da modalidade de ensino à distância. Intermediar vagas em cursos de capacitação, especialização, aperfeiçoamento e estágios em outras unidades da federação para o intercâmbio do conhecimento em prol da segurança pública. Promover a realização de eventos científicos (seminários, congressos, palestras) na área de segurança pública. Subsidiar as atividades dos Colégios da Polícia Militar em relação ao desenvolvimento da educação básica e subsidiar ações do centro de educação física e desportos. Incluída pela Lei estadual nº 22.952, de 17 de dezembro de 2025. Substituição da 8055.</t>
  </si>
  <si>
    <t>Realizar a aplicação de Testes de Aptidão Física - TAF, conforme o escopo do Programa de Saúde Preventiva pelo Centro de Educação Física e Desportos - CEFID, promovendo a manutenção da saúde do efetivo e a redução do índice de absenteísmo. Transferida da ação 8055, para ação 8155, pela Lei estadual nº 22.952, de 17 de dezembro de 2025.</t>
  </si>
  <si>
    <t>Registros administrativos da unidade e/ou sistemas de acompanhamento do Programa</t>
  </si>
  <si>
    <t>Realizar a gestão de realização do Programa de Treinamento Policial Básico - TPB , visando o desenvolvimentos das competências e a melhoria do desempenho pessoal do efetivo, nos termos do Planejamento Estratégico da Instituição. Transferida da ação 8055, para ação 8155, pela Lei estadual nº 22.952, de 17 de dezembro de 2025.</t>
  </si>
  <si>
    <t>Promover ações voltadas à saúde e qualidade de vida dos militares estaduais, executadas por profissionais devidamente capacitados e realizadas com equipamentos especializados no Centro de Educação Física e Desportos - CEFID, da Polícia Militar do Paraná (musculação, artes marciais, treinamento funcional, entre outras). Transferida da ação 8055, para ação 8155, pela Lei estadual nº 22.952, de 17 de dezembro de 2025.</t>
  </si>
  <si>
    <t>Realizar a Elaboração do Planejamento Setorial de Cursos de Especialização, Capacitação e Atualização Profissional da PMPR, estabelecendo, em consonância com a Lei Orçamentária Anual e a Previsão do Plano Geral de Ensino, calendários de execução, número de vagas e currículos escolares, em cumprimento aos objetivos do Planejamento Estratégico da Instituição. Transferida da ação 8055, para ação 8155, pela Lei estadual nº 22.952, de 17 de dezembro de 2025.</t>
  </si>
  <si>
    <t>Plano de Ensino elaborado e divulgado, com a quantidade dos cursos existentes</t>
  </si>
  <si>
    <t>Realizar a Elaboração do Planejamento Setorial de Cursos de Formação, Aperfeiçoamento e Superior da PMPR, estabelecendo, em consonância com a Lei Orçamentária Anual e a Previsão do Plano Geral de Ensino, calendários de execução, número de vagas e currículos escolares, em cumprimento aos objetivos do Planejamento Estratégico da Instituição. Transferida da ação 8055, para ação 8155, pela Lei estadual nº 22.952, de 17 de dezembro de 2025.</t>
  </si>
  <si>
    <t>Realizar a gestão das ações de Educação Básica junto aos 7 colégios da Polícia Militar do Paraná (Curitiba, Londrina, Cornélio Procópio, Maringá, Foz do Iguaçu, Pato Branco e União da Vitória). Transferida da ação 8055, para ação 8155, pela Lei estadual nº 22.952, de 17 de dezembro de 2025.</t>
  </si>
  <si>
    <t>Registros administrativos da unidade e/ou sistemas de acompanhamento de matrículas</t>
  </si>
  <si>
    <t>Fomentar e promover a realização de Eventos Científicos e Culturais (congressos, simpósios, seminários, jornadas, etc) no âmbito da Instituição. Transferida da ação 8055, para ação 8155, pela Lei estadual nº 22.952, de 17 de dezembro de 2025.</t>
  </si>
  <si>
    <t>Registros administrativos da unidade e/ou sistemas de acompanhamento dos Eventos.</t>
  </si>
  <si>
    <t>Ações do 6º Comando Regional da PMPR São José dos Pinhais</t>
  </si>
  <si>
    <t>Aprovisionar a unidade para que realize sua administração, coordenação e controle, com vistas à realização do policiamento ostensivo e preventivo na área de atuação do 6º Comando Regional de Polícia Militar, com sede em São José dos Pinhais, intensificando e melhorando o policiamento comunitário na região e elevando a sensação de segurança e de preservação da ordem pública. Incluída pela Lei estadual nº 22.952, de 17 de dezembro de 2025. Substituição da 8056.</t>
  </si>
  <si>
    <t>Realizar ações repressivas que visem o aumento das apreensões de Armas de Fogo. Entrega padrão para os Comandos Regionais da Polícia Militar do Paraná, que foi transferida de ações orçamentárias vinculadas ao FUNESP para ações orçamentárias vinculadas à Polícia Militar do Paraná, pela Lei estadual nº 22.952, de 17 de dezembro de 2025.</t>
  </si>
  <si>
    <t>Quantidade de Armas de Fogo apreendidas.</t>
  </si>
  <si>
    <t>Chefe do Comando Regional</t>
  </si>
  <si>
    <t>Realizar ações preventivas e repressivas que visem a diminuição do número de mortes violentas intencionais. Entrega padrão para os Comandos Regionais da Polícia Militar do Paraná, que foi transferida de ações orçamentárias vinculadas ao FUNESP para ações orçamentárias vinculadas à Polícia Militar do Paraná, pela Lei estadual nº 22.952, de 17 de dezembro de 2025.</t>
  </si>
  <si>
    <t>Realizar ações preventivas e repressivas que visem a diminuição do número de furtos. Entrega padrão para os Comandos Regionais da Polícia Militar do Paraná, que foi transferida de ações orçamentárias vinculadas ao FUNESP para ações orçamentárias vinculadas à Polícia Militar do Paraná, pela Lei estadual nº 22.952, de 17 de dezembro de 2025.</t>
  </si>
  <si>
    <t>Realizar ações preventivas e repressivas que visem a diminuição do número de roubos gerais, tais como roubo agravado e roubo com morte. Entrega padrão para os Comandos Regionais da Polícia Militar do Paraná, que foi transferida de ações orçamentárias vinculadas ao FUNESP para ações orçamentárias vinculadas à Polícia Militar do Paraná, pela Lei estadual nº 22.952, de 17 de dezembro de 2025.</t>
  </si>
  <si>
    <t>Realizar ações repressivas que visem o aumento de registros de ocorrências de tráfico de drogas. Entrega padrão para os Comandos Regionais da Polícia Militar do Paraná, que foi transferida de ações orçamentárias vinculadas ao FUNESP para ações orçamentárias vinculadas à Polícia Militar do Paraná, pela Lei estadual nº 22.952, de 17 de dezembro de 2025.</t>
  </si>
  <si>
    <t>Realizar ações preventivas e repressivas que visem a diminuição do número de veículos roubados. Entrega padrão para os Comandos Regionais da Polícia Militar do Paraná, que foi transferida de ações orçamentárias vinculadas ao FUNESP para ações orçamentárias vinculadas à Polícia Militar do Paraná, pela Lei estadual nº 22.952, de 17 de dezembro de 2025.</t>
  </si>
  <si>
    <t>Realizar ações que visem o aumento de registros de ocorrências de violência doméstica, diminuindo as subnotificações e possibilitando melhoria nas políticas públicas de proteção as mulheres. Entrega padrão para os Comandos Regionais da Polícia Militar do Paraná, que foi transferida de ações orçamentárias vinculadas ao FUNESP para ações orçamentárias vinculadas à Polícia Militar do Paraná, pela Lei estadual nº 22.952, de 17 de dezembro de 2025.</t>
  </si>
  <si>
    <t>Realizar ações preventivas e repressivas que visem a diminuição do número de veículos furtados. Entrega padrão para os Comandos Regionais da Polícia Militar do Paraná, que foi transferida de ações orçamentárias vinculadas ao FUNESP para ações orçamentárias vinculadas à Polícia Militar do Paraná, pela Lei estadual nº 22.952, de 17 de dezembro de 2025.</t>
  </si>
  <si>
    <t>Realizar ações repressivas que visem o aumento da recuperação de Veículos provenientes de Furto e Roubo. Entrega padrão para os Comandos Regionais da Polícia Militar do Paraná, que foi transferida de ações orçamentárias vinculadas ao FUNESP para ações orçamentárias vinculadas à Polícia Militar do Paraná, pela Lei estadual nº 22.952, de 17 de dezembro de 2025.</t>
  </si>
  <si>
    <t>Ações do Comando de Missões Especiais da PMPR</t>
  </si>
  <si>
    <t>Aprovisionar a unidade para que realize sua administração, coordenação e controle, com vistas à realização do policiamento ostensivo e preventivo especializado, abrangendo a área total do Estado do Paraná, suplementando a atuação das demais unidades, bem como, atuando em missões especiais. Realizar policiamento ostensivo e especializado visando combater crimes na faixa de fronteira no estado do Paraná. Intensificar e melhorar o policiamento na região de fronteira. Atuar em missões de apoio a operações policiais, de bombeiros e de defesa civil. Apoiar órgãos federais, estaduais e municipais que necessitem do emprego de aeronaves. Realizar o policiamento ostensivo de segurança específica, de preservação e restauração da ordem pública pelo emprego de força, mediante ações e operações de polícia de choque, particularmente quando a ordem pública estiver ameaçada ou já rompida e requeira intervenção pronta e enérgica da tropa, especialmente instruída e treinada em situações de distúrbios, resgates, sequestros com reféns, controle de rebeliões em estabelecimentos penais, ações antitumulto, antiterrorismo, desativação de artefatos explosivos e similares, escoltas especiais, defesa de pontos sensíveis e retomada de locais ou áreas ocupadas. Realizar ações em situações de grave comprometimento da ordem pública e operações de patrulhamento tático, com vistas a combater ações do crime organizado e de alta periculosidade. Realizar operações policiais diversas, bem como, ações educativas, promovendo a preservação da ordem pública e elevando a sensação de segurança e a imagem da corporação. Incluída pela Lei estadual nº 22.952, de 17 de dezembro de 2025. Substituição da 8057</t>
  </si>
  <si>
    <t>Realizar ações repressivas que visem o aumento da quantidade de apreensão de Drogas do tipo "cocaína". Transferida da ação 8057 para ação 8157 e da ação 8613 para ação 8623, pela Lei estadual nº 22.952, de 17 de dezembro de 2025.</t>
  </si>
  <si>
    <t>Quantidade de cocaína em quilos apreendida.</t>
  </si>
  <si>
    <t>Chefe do Comando</t>
  </si>
  <si>
    <t>Realizar ações repressivas que visem o aumento da quantidade de apreensão de Drogas do tipo "crack". Transferida da ação 8057 para ação 8157 e da ação 8613 para ação 8623, pela Lei estadual nº 22.952, de 17 de dezembro de 2025.</t>
  </si>
  <si>
    <t>Realizar ações repressivas que visem o aumento da quantidade de apreensão de Drogas do tipo "maconha". Transferida da ação 8057 para ação 8157 e da ação 8613 para ação 8623, pela Lei estadual nº 22.952, de 17 de dezembro de 2025.</t>
  </si>
  <si>
    <t>Ações de Saúde da PMPR</t>
  </si>
  <si>
    <t>Garantir o funcionamento do sistema médico, hospitalar, odontológico e laboratorial do Hospital da Polícia Militar (HPM), com vistas ao atendimento da saúde aberta regulada. Manter a capacidade leito/dia do HPM. Prestar atendimento médico, hospitalar e odontológico. Realizar exames médicos e laboratoriais. Reformar, ampliar e revitalizar o sistema de saúde da PMPR. Alterada pela Lei estadual nº 22.952, de 17 de dezembro de 2025.</t>
  </si>
  <si>
    <t>Promover a saúde dos militares estaduais e seus dependentes com qualidade nos serviços, tecnologia atualizada, corpo técnico e administrativo qualificado. Excluída/cancelada da ação 8614 e alterada da ação 8179 pela Lei estadual nº 22.952, de 17 de dezembro de 2025.</t>
  </si>
  <si>
    <t>Fornecer o melhor atendimento laboratorial aos policiais militares e seus dependentes. Excluída/cancelada da ação 8614 e alterada da ação 8179 pela Lei estadual nº 22.952, de 17 de dezembro de 2025.</t>
  </si>
  <si>
    <t>Ações da Academia Policial Militar do Guatupê</t>
  </si>
  <si>
    <t>Aprovisionar sua própria unidade e unidades subordinadas para que realizem a administração e coordenação, com vistas ao ensino, pesquisa e extensão no nível de planejamento operacional e execução. Promover a qualificação do efetivo da Polícia Militar por meio de cursos de formação, aperfeiçoamento, habilitação, especialização, superior de polícias e instruções e treinamentos continuados para o desenvolvimento das competências para o desempenho das funções e dos postos e graduações. Incluída pela Lei estadual nº 22.952, de 17 de dezembro de 2025. Substituição da 8607.</t>
  </si>
  <si>
    <t>Realização dos Cursos programados conforme plano de ensino da PMPR abrangendo os cursos de Formação, Superior, Aperfeiçoamento, Especialização, Capacitação, Atualização, instruções e treinamentos continuados, conforme o planejamento estratégico da Corporação. Transferida da ação 8607, para ação 8617, pela Lei estadual nº 22.952, de 17 de dezembro de 2025.</t>
  </si>
  <si>
    <t>Número de pessoas concluintes de cursos e com certificado emitido.</t>
  </si>
  <si>
    <t>Número de pessoas concluintes de cursos e com certificado emitido</t>
  </si>
  <si>
    <t>Ações do 1º Comando Regional da PMPR Curitiba</t>
  </si>
  <si>
    <t>Aprovisionar a unidade para que realize sua administração, coordenação e controle, com vistas à realização do policiamento ostensivo e preventivo na área de atuação do 1º Comando Regional de Polícia Militar, com sede em Curitiba, intensificando e melhorando o policiamento comunitário na região e elevando a sensação de segurança e de preservação da ordem pública. Incluída pela Lei estadual nº 22.952, de 17 de dezembro de 2025. Substituição da 8608.</t>
  </si>
  <si>
    <t>Ações do 2º Comando Regional da PMPR Londrina</t>
  </si>
  <si>
    <t>Aprovisionar a unidade para que realize sua administração, coordenação e controle, com vistas à realização do policiamento ostensivo e preventivo na área de atuação do 2º Comando Regional de Polícia Militar, com sede em Londrina, intensificando e melhorando o policiamento comunitário na região e elevando a sensação de segurança e de preservação da ordem pública. Incluída pela Lei estadual nº 22.952, de 17 de dezembro de 2025. Substituição da 8609.</t>
  </si>
  <si>
    <t>Ações do 3º Comando Regional da PMPR Maringá</t>
  </si>
  <si>
    <t>Aprovisionar a unidade para que realize sua administração, coordenação e controle, com vistas à realização do policiamento ostensivo e preventivo na área de atuação do 3º Comando Regional de Polícia Militar, com sede em Maringá, intensificando e melhorando o policiamento comunitário na região e elevando a sensação de segurança e de preservação da ordem pública. Incluída pela Lei estadual nº 22.952, de 17 de dezembro de 2025. Substituição da 8610.</t>
  </si>
  <si>
    <t>Ações do 4º Comando Regional da PMPR Ponta Grossa</t>
  </si>
  <si>
    <t>Aprovisionar a unidade para que realize sua administração, coordenação e controle, com vistas à realização do policiamento ostensivo e preventivo na área de atuação do 4º Comando Regional de Polícia Militar, com sede em Ponta Grossa, intensificando e melhorando o policiamento comunitário na região e elevando a sensação de segurança e de preservação da ordem pública. Incluída pela Lei estadual nº 22.952, de 17 de dezembro de 2025. Substituição da 8611.</t>
  </si>
  <si>
    <t>Ações do 5º Comando Regional da PMPR Cascavel</t>
  </si>
  <si>
    <t>Aprovisionar a unidade para que realize sua administração, coordenação e controle, com vistas à realização do policiamento ostensivo e preventivo na área de atuação do 5º Comando Regional de Polícia Militar, com sede em Cascavel, intensificando e melhorando o policiamento comunitário na região e elevando a sensação de segurança e de preservação da ordem pública. Incluída pela Lei estadual nº 22.952, de 17 de dezembro de 2025. Substituição da 8612.</t>
  </si>
  <si>
    <t>Ações do Comando de Policiamento Especializado da PMPR</t>
  </si>
  <si>
    <t>Aprovisionar a unidade para que realize sua administração, coordenação e controle, com vistas à realização do policiamento ostensivo e preventivo especializado, abrangendo a área total do Estado do Paraná, suplementando a atuação das demais unidades, bem como, atuar para que seja possível o recebimento e despacho das ocorrências 190. Executar a fiscalização e educação ambiental, autuando administrativa e criminalmente os infratores. promover o policiamento escolar, hipomóvel, de trânsito urbano e rodoviário em todo o estado, além de integrar as ações de fiscalização urbana. Incluída pela Lei estadual nº 22.952, de 17 de dezembro de 2025. Substituição da 8613.</t>
  </si>
  <si>
    <t>Chefe do Comando de Policiamento Especializado</t>
  </si>
  <si>
    <t>Realizar ações preventivas e repressivas que visem a diminuição do número de mortes em acidentes de trânsito nas rodovias estaduais. Transferida da ação 8613, para a ação 8623, pela Lei estadual nº 22.952, de 17 de dezembro de 2025.</t>
  </si>
  <si>
    <t>Realizar ações preventivas e repressivas que visem a diminuição do número de mortes em acidentes de trânsito Urbano em Curitiba e Região Metropolitana. Transferida da ação 8613, para a ação 8623, pela Lei estadual nº 22.952, de 17 de dezembro de 2025.</t>
  </si>
  <si>
    <t>Realizar o acompanhamento das áreas de preservação bem como verificar denuncias de desmatamento. Transferida da ação 8613, para a ação 8623, pela Lei estadual nº 22.952, de 17 de dezembro de 2025.</t>
  </si>
  <si>
    <t>Sistema do Instituto Água e Terra. quantos quilômetros quadrados foram acompanhados de acordo com denùncisas</t>
  </si>
  <si>
    <t>Ações do 7º Comando Regional da PMPR Pato Branco</t>
  </si>
  <si>
    <t>Aprovisionar a unidade para que realize sua administração, coordenação e controle, com vistas à realização do policiamento ostensivo e preventivo na área de atuação do 7º Comando Regional de Polícia Militar, com sede em Pato Branco, intensificando e melhorando o policiamento comunitário na região e elevando a sensação de segurança e de preservação da ordem pública. Incluída pela Lei estadual nº 22.952, de 17 de dezembro de 2025.</t>
  </si>
  <si>
    <t>Ferramenta Business Intelligence (BI), aplicação Briefing SESP Operaciona)</t>
  </si>
  <si>
    <t>Ações do 5º Comando Regional do Corpo de Bombeiros Ponta Grossa</t>
  </si>
  <si>
    <t>Aprovisionar a unidade para que realize sua administração, coordenação e controle, com vistas à realização das ações de prevenção e resposta típicas do 5º Comando Regional do Corpo de Bombeiros Militar do Paraná, com sede em Ponta Grossa, em sua área de atuação. Incluída pela Lei estadual nº 22.952, de 17 de dezembro de 2025.</t>
  </si>
  <si>
    <t>Os atendimentos do Corpo de Bombeiros envolvem uma ampla gama de situações de emergência (combate a incêndios, salvamentos diversos, buscas, etc.), em que profissionais são mobilizados para prestar socorro, assistência e proteção à população, em diferentes cenários, como edificações, vias públicas, áreas naturais, eventos, entre outros. Entrega padrão para os Comandos Regionais do Corpo de Bombeiros Militar do Paraná, que foi transferida de ações orçamentárias vinculadas ao FUNESP para ações orçamentárias vinculadas ao Corpo de Bombeiros, pela Lei estadual nº 22.952, de 17 de dezembro de 2025.</t>
  </si>
  <si>
    <t>Setor de planejamento e estatística e vistorias do Comando Regional Bombeiro Militar</t>
  </si>
  <si>
    <t>As fiscalizações são atos administrativos realizados pelo Corpo de Bombeiros pelo qual são verificadas a implementação e manutenção das medidas de prevenção e combate a incêndio e a desastres em uma edificação, estabelecimento, área de risco ou evento temporário. As fiscalizações têm como objetivo principal garantir a segurança das pessoas, do patrimônio e do meio ambiente, atuando de forma preventiva e proativa, garantindo o cumprimento das normas de segurança. Entrega padrão para os Comandos Regionais do Corpo de Bombeiros Militar do Paraná, que foi transferida de ações orçamentárias vinculadas ao FUNESP para ações orçamentárias vinculadas ao Corpo de Bombeiros, pela Lei estadual nº 22.952, de 17 de dezembro de 2025.</t>
  </si>
  <si>
    <t>Setor de fiscalização e vistorias do Comando Regional Bombeiro Militar</t>
  </si>
  <si>
    <t>Vistorias realizadas pelo Corpo de Bombeiros Militar em edificações, estabelecimentos e áreas de risco</t>
  </si>
  <si>
    <t>As vistorias são atos administrativos realizados pelo Corpo de Bombeiros mediante solicitação do interessado, de forma que sejam verificadas a implementação e manutenção das medidas de prevenção e combate a incêndios e a desastres em uma edificação, estabelecimento, área de risco ou evento temporário. Entrega padrão para os Comandos Regionais do Corpo de Bombeiros Militar do Paraná, que foi transferida de ações orçamentárias vinculadas ao FUNESP para ações orçamentárias vinculadas ao Corpo de Bombeiros, pela Lei estadual nº 22.952, de 17 de dezembro de 2025.</t>
  </si>
  <si>
    <t>Setor de fiscalização e vistorias doComando Regional Bombeiro Militar</t>
  </si>
  <si>
    <t>Ações de Ensino e Pesquisa do Corpo de Bombeiros</t>
  </si>
  <si>
    <t>Aprovisionar a unidade de ensino do Corpo de Bombeiros Militar do Paraná para que realize sua administração, coordenação e controle. Incluída pela Lei estadual nº 22.952, de 17 de dezembro de 2025. Substituição da 8036</t>
  </si>
  <si>
    <t>Conceber uma rede estadual, formada por quartéis do CBMPR e Postos de Brigadas Comunitárias (PBC), estrategicamente distribuídos e conectados entre si por um sistema integrado de comunicação via rádio digital (Paraná Conectado), de forma a garantir, a todos os municípios do estado, uma primeira resposta em situações de emergências e desastres. Transferida da ação 8036, para a ação 8136, pela Lei estadual nº 22.952, de 17 de dezembro de 2025.</t>
  </si>
  <si>
    <t>Os cursos de capacitação, especialização e aperfeiçoamento são frequentemente realizados para o aprimoramento contínuo dos bombeiros militares, em áreas específicas relacionadas às suas atribuições. Assim, os cursos são desenvolvidos com base em necessidades identificadas, abrangendo tópicos operacionais e administrativos. Transferida da ação 8036, para ação 8136, pela Lei estadual nº 22.952, de 17 de dezembro de 2025.</t>
  </si>
  <si>
    <t>Os cursos de formação são voltados aos novos membros do Corpo de Bombeiros, com o objetivo de proporcionar uma base sólida de conhecimentos técnicos, habilidades práticas e competências necessárias para o desempenho eficiente e seguro de suas funções. Considerando que existem duas formas de ingresso na instituição (como praça ou oficial), os cursos de formação têm características diferentes, voltadas às atribuições a serem desempenhadas ao seu final. Transferida da ação 8036, para ação 8136, pela Lei estadual nº 22.952, de 17 de dezembro de 2025.</t>
  </si>
  <si>
    <t>Aprovisionar a unidade para que realize sua administração, coordenação e controle, com vistas à realização das ações de prevenção e resposta típicas do 1º Comando Regional do Corpo de Bombeiros Militar do Paraná, com sede em Curitiba, em sua área de atuação. Incluída pela Lei estadual nº 22.952, de 17 de dezembro de 2025. Substituição da 8045.</t>
  </si>
  <si>
    <t>Aprovisionar a unidade para que realize sua administração, coordenação e controle, com vistas à realização das ações de prevenção e resposta típicas do 2º Comando Regional do Corpo de Bombeiros Militar do Paraná, com sede em Londrina, em sua área de atuação. Incluída pela Lei estadual nº 22.952, de 17 de dezembro de 2025. Substituição da 8046.</t>
  </si>
  <si>
    <t>Aprovisionar a unidade para que realize sua administração, coordenação e controle, com vistas à realização das ações de prevenção e resposta típicas do 3º Comando Regional do Corpo de Bombeiros Militar do Paraná, com sede em Cascavel, em sua área de atuação. Incluída pela Lei estadual nº 22.952, de 17 de dezembro de 2025. Substituição da 8048.</t>
  </si>
  <si>
    <t>Ações do 4º Comando Regional do Corpo de Bombeiros Maringá</t>
  </si>
  <si>
    <t>Aprovisionar a unidade para que realize sua administração, coordenação e controle, com vistas à realização das ações de prevenção e resposta típicas do 4º Comando Regional do Corpo de Bombeiros Militar do Paraná, com sede em Maringá, em sua área de atuação. Incluída pela Lei estadual nº 22.952, de 17 de dezembro de 2025.</t>
  </si>
  <si>
    <t>Renovação da frota de veículos de emergência objetivando melhor atendimento às ocorrências diminuindo tempo resposta bem como renovação de equipamentos aumentando a qualidade do serviço prestado. Incluída adicionalmente na ação 8606 pela Lei estadual nº 22.952, de 17 de dezembro de 2025.</t>
  </si>
  <si>
    <t>Ações de Saúde do CBMPR</t>
  </si>
  <si>
    <t>Garantir o funcionamento do sistema médico, hospitalar, odontológico e laboratorial para atendimento ao Corpo de Bombeiros Militar, com vistas ao atendimento da saúde aberta regulada. Manter a capacidade leito/dia do HPM. Prestar atendimento médico, hospitalar e odontológico. Realizar exames médicos e laboratoriais. Reformar, ampliar e revitalizar o sistema de saúde do Corpo de Bombeiros. Incluída pela Lei estadual nº 22.952, de 17 de dezembro de 2025.</t>
  </si>
  <si>
    <t>Atendimento hospitalar aos bombeiros e familiares</t>
  </si>
  <si>
    <t>Promover a saúde dos bombeiros militares estaduais e seus dependentes com qualidade nos serviços, tecnologia atualizada, corpo técnico e administrativo qualificado. Incluída pela Lei estadual nº 22.952, de 17 de dezembro de 2025.</t>
  </si>
  <si>
    <t>Dados extraídos do sistema GSUS e auditoria do sistema próprio</t>
  </si>
  <si>
    <t>Atendimento laboratorial aos bombeiros e seus dependentes</t>
  </si>
  <si>
    <t>Fornecer o melhor atendimento laboratorial aos bombeiros militares e seus dependentes Incluída pela Lei estadual nº 22.952, de 17 de dezembro de 2025.</t>
  </si>
  <si>
    <t>Atendimento médico aos bombeiros e familiares</t>
  </si>
  <si>
    <t>Atendimento odontológico aos bombeiros e familiares</t>
  </si>
  <si>
    <t>Ampliação da Penitenciária Estadual de Piraquara II</t>
  </si>
  <si>
    <t>Retomada da obra de ampliação da Penitenciária Estadual de Piraquara II, com área de 3.147m² Incluída pela Lei estadual nº 22.520, de 11 de julho de 2025.</t>
  </si>
  <si>
    <t>CENTRO DE ENGENHARIA E ARQUITETURA</t>
  </si>
  <si>
    <t>Construção da Base Integrada de Segurança Pública em Campo do Tenente</t>
  </si>
  <si>
    <t>Construção da Base Integrada de Segurança Pública, com área de 504m², no município de Campo do Tenente - Projeto Fronteira Segura Incluída pela Lei estadual nº 22.520, de 11 de julho de 2025.</t>
  </si>
  <si>
    <t>Campo do Tenente</t>
  </si>
  <si>
    <t>Construção da Base Integrada de Segurança Pública em Capanema</t>
  </si>
  <si>
    <t>Construção da Base Integrada de Segurança Pública, com área de 504m², no município de Capanema - Projeto Fronteira Segura Incluída pela Lei estadual nº 22.520, de 11 de julho de 2025.</t>
  </si>
  <si>
    <t>Construção da Base Integrada de Segurança Pública em Diamante do Norte</t>
  </si>
  <si>
    <t>Construção da Base Integrada de Segurança Pública, com área de 504m², no município de Diamante do Norte - Projeto Fronteira Segura Incluída pela Lei estadual nº 22.520, de 11 de julho de 2025.</t>
  </si>
  <si>
    <t>Construção da Base Integrada de Segurança Pública em General Carneiro</t>
  </si>
  <si>
    <t>Construção da Base Integrada de Segurança Pública, com área de 504m², no município de General Carneiro - Projeto Fronteira Segura Incluída pela Lei estadual nº 22.520, de 11 de julho de 2025.</t>
  </si>
  <si>
    <t>Construção da Base Integrada de Segurança Pública em Icaraíma</t>
  </si>
  <si>
    <t>Construção da Base Integrada de Segurança Pública, com área de 504m², no município de Icaraíma - Projeto Fronteira Segura Incluída pela Lei estadual nº 22.520, de 11 de julho de 2025.</t>
  </si>
  <si>
    <t>Icaraíma</t>
  </si>
  <si>
    <t>Construção da Base Integrada de Segurança Pública em Itaguajé</t>
  </si>
  <si>
    <t>Construção da Base Integrada de Segurança Pública, com área de 504m², no município de Itaguajé - Projeto Fronteira Segura Incluída pela Lei estadual nº 22.520, de 11 de julho de 2025.</t>
  </si>
  <si>
    <t>Construção da Base Integrada de Segurança Pública em Paranaguá</t>
  </si>
  <si>
    <t>Construção da Base Integrada de Segurança Pública, com área de 504m², no município de Paranaguá - Projeto Fronteira Segura Incluída pela Lei estadual nº 22.520, de 11 de julho de 2025.</t>
  </si>
  <si>
    <t>Construção da Base Integrada de Segurança Pública em Porecatu</t>
  </si>
  <si>
    <t>Construção da Base Integrada de Segurança Pública, com área de 504m², no município de Porecatu - Projeto Fronteira Segura Incluída pela Lei estadual nº 22.520, de 11 de julho de 2025.</t>
  </si>
  <si>
    <t>Construção da Base Integrada de Segurança Pública em Ribeirão Claro</t>
  </si>
  <si>
    <t>Construção da Base Integrada de Segurança Pública, com área de 504m², no município de Ribeirão Claro - Projeto Fronteira Segura Incluída pela Lei estadual nº 22.520, de 11 de julho de 2025.</t>
  </si>
  <si>
    <t>Construção da Base Integrada de Segurança Pública em Santa Helena</t>
  </si>
  <si>
    <t>Construção da Base Integrada de Segurança Pública, com área de 504m², no município de Santa Helena - Projeto Fronteira Segura Incluída pela Lei estadual nº 22.520, de 11 de julho de 2025.</t>
  </si>
  <si>
    <t>Construção da Base Integrada de Segurança Pública em Santa Terezinha de Itaipu</t>
  </si>
  <si>
    <t>Construção da Base Integrada de Segurança Pública, com área de 504m², no município de Santa Terezinha de Itaipu - Projeto Fronteira Segura Incluída pela Lei estadual nº 22.520, de 11 de julho de 2025.</t>
  </si>
  <si>
    <t>Construção da Base Integrada de Segurança Pública em Sengés</t>
  </si>
  <si>
    <t>Construção da Base Integrada de Segurança Pública, com área de 504m², no município de Sengés - Projeto Fronteira Segura Incluída pela Lei estadual nº 22.520, de 11 de julho de 2025.</t>
  </si>
  <si>
    <t>Construção da Base Integrada de Segurança Pública em Vitorino</t>
  </si>
  <si>
    <t>Construção da Base Integrada de Segurança Pública, com área de 504m², no município de Vitorino - Projeto Fronteira Segura Incluída pela Lei estadual nº 22.520, de 11 de julho de 2025.</t>
  </si>
  <si>
    <t>Construção da sede da base integrada da Polícia Militar e Polícia Civil, com área estima de 350m², no município de Guaratuba</t>
  </si>
  <si>
    <t>Construção da nova sede da 2ª Companhia do 9º Batalhão de Polícia Militar, com área estimada de 2.000m², no município de Matinhos.</t>
  </si>
  <si>
    <t>Construção da sede da Polícia Militar, em Araucária</t>
  </si>
  <si>
    <t>Construção da sede da 2ª Companhia do 17º Batalhão de Polícia Militar, com área estimada de 310m², a ser implantada no município de Araucária. Incluída pela Lei estadual nº 22.952, de 17 de dezembro de 2025.</t>
  </si>
  <si>
    <t>Construção da sede do Batalhão de Polícia de Fronteira - BPFRON, em Marechal Cândido Rondon</t>
  </si>
  <si>
    <t>Construir a sede do Batalhão de Polícia da Fronteira BPFRON, no município de Marechal Cândido Rondon, com área de 6.000m². Unidade responsável pelo policiamento nos municípios da faixa de fronteira. Inclusão por transferência da ação 7089 para ação 7068, pela Lei estadual nº 22.952, de 17 de dezembro de 2025.</t>
  </si>
  <si>
    <t>Construção da Sede do Departamento de Polícia Penal - DEPPEN, em Curitiba</t>
  </si>
  <si>
    <t>Construção da sede do Departamento de Polícia Penal - DEPPEN, com área estimada de 5.850m², na capital Curitiba. Incluída pela Lei estadual nº 22.952, de 17 de dezembro de 2025.</t>
  </si>
  <si>
    <t>Construção de Muro Perimetral na sede do 10º Batalhão de Polícia Militar, em Apucarana</t>
  </si>
  <si>
    <t>Construção de muro perimetral na sede do 10º Batalhão de Polícia Militar, com área estimada de 2.000m², unidade instalada no município de Apucarana. Incluída pela Lei estadual nº 22.952, de 17 de dezembro de 2025.</t>
  </si>
  <si>
    <t>Execução de Pavimentação na sede da Escola Superior de Bombeiros, em São José dos Pinhais</t>
  </si>
  <si>
    <t>Conclusão dos serviços de pavimentação da Escola Superior de Bombeiros, com área estimada de 228m², unidade implantada no município de São José dos Pinhais. Incluída pela Lei estadual nº 22.952, de 17 de dezembro de 2025.</t>
  </si>
  <si>
    <t>Reforma na sede do Instituto de Identificação do Paraná, em Curitiba</t>
  </si>
  <si>
    <t>Contratação da obra de reformas na sede do Instituto de Identificação do Paraná, no município de Curitiba, com área de 3.225m² Incluída pela Lei estadual nº 22.520, de 11 de julho de 2025.</t>
  </si>
  <si>
    <t>Reparos na Cadeia Pública de Andirá</t>
  </si>
  <si>
    <t>Conclusão da obra de construção da Cadeia Pública de Andirá, unidade com área estimada de 669m². Incluída pela Lei estadual nº 22.952, de 17 de dezembro de 2025.</t>
  </si>
  <si>
    <t>Reparos na Cadeia Pública de Bandeirantes</t>
  </si>
  <si>
    <t>Contratação da obra de reformas nas instalações da Cadeia Pública do município de Bandeirantes, com área estimada de 709m². Incluída pela Lei estadual nº 22.952, de 17 de dezembro de 2025.</t>
  </si>
  <si>
    <t>Promover ações de Educação de Polícia Militar e fomentar o desenvolvimento das Ciências Policiais. Implementar a política e as diretrizes estratégicas do sistema de ensino, pesquisa e extensão da Polícia Militar do Paraná. Promover ações de ensino, pesquisa e extensão no nível planejamento tático em suporte ao nível operacional. Promover ações de intercâmbio nacional e internacional de educação de segurança pública. Qualificar o efetivo da Polícia Militar por meio de ações de ensino, pesquisa e extensão. Desenvolver as competências e promover a melhoria do desempenho profissional do efetivo. Realizar a coordenação, fiscalização e controle das atividades de ensino da Polícia Militar, no que diz respeito aos cursos formação, capacitação, especialização e aperfeiçoamento de oficiais e praças, bem como do curso superior de polícia, instruções e treinamentos continuados. Planejar e organizar os cursos militares que serão realizados anualmente para a qualificação do efetivo da Polícia Militar, por meio de cursos, instruções e nivelamentos, inclusive pela utilização da modalidade de ensino a distância. Intermediar vagas em cursos de capacitação, especialização, aperfeiçoamento e estágios em outras unidades da federação para o intercâmbio do conhecimento em prol da segurança pública. Promover a realização de eventos científicos (seminários, congressos, palestras) na área de segurança pública. Subsidiar as atividades dos Colégios da Polícia Militar em relação ao desenvolvimento da educação básica e subsidiar ações do Centro de Educação Física e Desportos. Excluída pela Lei estadual nº 22.952, de 17 de dezembro de 2025. Substituída pela 8155.</t>
  </si>
  <si>
    <t>Pessoa concluinte de capacitação reconhecida pela instituição promotora.</t>
  </si>
  <si>
    <t>Aprovisionar a unidade para que realize sua administração, coordenação e controle, com vistas à realização do policiamento ostensivo e preventivo na área de atuação do 6º Comando Regional de Polícia Militar, com sede em São José dos Pinhais, intensificando e melhorando o policiamento comunitário na região e elevando a sensação de segurança e de preservação da ordem pública. Excluída pela Lei estadual nº 22.952, de 17 de dezembro de 2025. Substituída pela 8156.</t>
  </si>
  <si>
    <t>Aprovisionar a unidade para que realize sua administração, coordenação e controle, com vistas à realização do policiamento ostensivo e preventivo especializado, abrangendo a área total do Estado do Paraná, suplementando a atuação das demais unidades, bem como, atuando em missões especiais. Realizar policiamento ostensivo e especializado visando combater crimes na faixa de fronteira no Estado do Paraná. Intensificar e melhorar o policiamento na região de fronteira. Atuar em missões de apoio a operações policiais, de bombeiros e de defesa civil. Apoiar órgãos federais, estaduais e municipais que necessitem do emprego de aeronaves. Realizar o policiamento ostensivo de segurança específica, de preservação e restauração da ordem pública pelo emprego de força, mediante ações e operações de polícia de choque, particularmente quando a ordem pública estiver ameaçada ou já rompida e requeira intervenção pronta e enérgica da tropa, especialmente instruída e treinada em situações de distúrbios, resgates, sequestros com reféns, controle de rebeliões em estabelecimentos penais, ações antitumulto, antiterrorismo, desativação de artefatos explosivos e similares, escoltas especiais, defesa de pontos sensíveis e retomada de locais ou áreas ocupadas. Realizar ações em situações de grave comprometimento da ordem pública e operações de patrulhamento tático, com vistas a combater ações do crime organizado e de alta periculosidade. Realizar operações policiais diversas, bem como, ações educativas, promovendo a preservação da ordem pública e elevando a sensação de segurança e a imagem da Corporação. Excluída pela Lei estadual nº 22.952, de 17 de dezembro de 2025. Substituída pela 8157.</t>
  </si>
  <si>
    <t>Executar as atividades de perícia oficial de natureza criminal no estado do Paraná, atuando como órgão central da perícia técnico-científica, vinculado à Secretaria de estado da segurança pública e integrante operacional do Sistema Único de Segurança Pública (SUSP). Consolidar-se como elo técnico entre o sistema de justiça e o sistema de segurança pública, com foco na proteção dos direitos fundamentais do cidadão através da produção de prova pericial imparcial. Coordenar e gerenciar as unidades da polícia científica, assegurando a prestação de serviços periciais de excelência à sociedade paranaense. Fomentar o ensino, a pesquisa, a inovação e o desenvolvimento tecnológico em ciências forenses. Modernizar o parque tecnológico e os instrumentais técnicos necessários à realização das perícias, ampliando a capacidade operacional e a precisão dos resultados. Fortalecer a cadeia de custódia dos vestígios, garantindo a rastreabilidade, integridade e confiabilidade das evidências. Implementar a transformação digital dos processos, com ênfase na segurança da informação, na integração de sistemas e na eficiência administrativa. Desenvolver indicadores técnico-periciais que subsidiem a gestão e o planejamento estratégico. Promover a educação preventiva e a conscientização de jovens sobre os riscos associados ao uso das redes sociais, por meio de palestras e ações educativas. Preservar e divulgar a história das ciências forenses no estado do Paraná por meio do Museu Paranaense de Ciências Forenses, fortalecendo a memória institucional e valorizando a atividade pericial. Alterada pela Lei estadual nº 22.952, de 17 de dezembro de 2025.</t>
  </si>
  <si>
    <t>Aprovisionar sua própria unidade e unidades subordinadas para que realizem a administração e coordenação, com vistas ao ensino, pesquisa e extensão no nível de planejamento operacional e execução. Promover a qualificação do efetivo da Polícia Militar por meio de cursos de formação, aperfeiçoamento, habilitação, especialização, superior de polícias e instruções e treinamentos continuados para o desenvolvimento das competências para o desempenho das funções e dos postos e graduações. Excluída pela Lei estadual nº 22.952, de 17 de dezembro de 2025. Substituída pela 8617.</t>
  </si>
  <si>
    <t>Número de pessoas concluíntes de cursos e com certificado emitido.</t>
  </si>
  <si>
    <t>Aprovisionar a unidade para que realize sua administração, coordenação e controle, com vistas a realização do policiamento ostensivo e preventivo na área de atuação do 1º Comando Regional de Polícia Militar, com sede em Curitiba, intensificando e melhorando o policiamento comunitário na região e elevando a sensação de segurança e de preservação da ordem pública. Excluída pela Lei estadual nº 22.952, de 17 de dezembro de 2025. Substituída pela 8618.</t>
  </si>
  <si>
    <t>Aprovisionar a unidade para que realize sua administração, coordenação e controle, com vistas à realização do policiamento ostensivo e preventivo na área de atuação do 2º Comando Regional de Polícia Militar, com sede em Londrina, intensificando e melhorando o policiamento comunitário na região e elevando a sensação de segurança e de preservação da ordem pública. Excluída pela Lei estadual nº 22.952, de 17 de dezembro de 2025. Substituída pela 8619.</t>
  </si>
  <si>
    <t>Aprovisionar a unidade para que realize sua administração, coordenação e controle, com vistas à realização do policiamento ostensivo e preventivo na área de atuação do 3º Comando Regional de Polícia Militar, com sede em Maringá, intensificando e melhorando o policiamento comunitário na região e elevando a sensação de segurança e de preservação da ordem pública. Excluída pela Lei estadual nº 22.952, de 17 de dezembro de 2025. Substituída pela 8619.</t>
  </si>
  <si>
    <t>Aprovisionar a unidade para que realize sua administração, coordenação e controle, com vistas à realização do policiamento ostensivo e preventivo na área de atuação do 4º Comando Regional de Polícia Militar, com sede em Ponta Grossa, intensificando e melhorando o policiamento comunitário na região e elevando a sensação de segurança e de preservação da ordem pública. Excluída pela Lei estadual nº 22.952, de 17 de dezembro de 2025. Substituída pela 8621.</t>
  </si>
  <si>
    <t>Aprovisionar a unidade para que realize sua administração, coordenação e controle, com vistas à realização do policiamento ostensivo e preventivo na área de atuação do 5º Comando Regional de Polícia Militar, com sede em Cascavel, intensificando e melhorando o policiamento comunitário na região e elevando a sensação de segurança e de preservação da ordem pública. Excluída pela Lei estadual nº 22.952, de 17 de dezembro de 2025. Substituída pela 8622.</t>
  </si>
  <si>
    <t>Aprovisionar a unidade para que realize sua administração, coordenação e controle, com vistas à realização do policiamento ostensivo e preventivo especializado, abrangendo a área total do Estado do Paraná, suplementando a atuação das demais unidades, bem como, atuar para que seja possível o recebimento e despacho das ocorrências 190. Executar a fiscalização e educação ambiental, autuando administrativa e criminalmente os infratores. Promover o policiamento escolar, hipomóvel, de trânsito urbano e rodoviário em todo o Estado, além de integrar as ações de fiscalização urbana. Excluída pela Lei estadual nº 22.952, de 17 de dezembro de 2025. Substituída pela 8623.</t>
  </si>
  <si>
    <t>Garantir o funcionamento do sistema médico, hospitalar, odontológico e laboratorial do Hospital da Polícia Militar (HPM), com vistas ao atendimento da saúde aberta regulada. Manter a capacidade leito/dia do HPM. Prestar atendimento médico, hospitalar e odontológico. Realizar exames médicos e laboratoriais. Reformar, ampliar e revitalizar o Sistema de Saúde da PMPR. Excluída pela Lei estadual nº 22.952, de 17 de dezembro de 2025.</t>
  </si>
  <si>
    <t>Aprovisionar a unidade de ensino do Corpo de Bombeiros Militar do Paraná para que realize sua administração, coordenação e controle. Excluída pela Lei estadual nº 22.952, de 17 de dezembro de 2025. Substituída pela 8136.</t>
  </si>
  <si>
    <t>FUNESP - Aprovisionar a unidade para que realize sua administração, coordenação e controle, com vistas à realização das ações de prevenção e resposta típicas do Corpo de Bombeiros Militar do Paraná em sua área de atuação. Excluída pela Lei estadual nº 22.952, de 17 de dezembro de 2025. Substituída pela 8145.</t>
  </si>
  <si>
    <t>FUNESP - Aprovisionar a unidade para que realize sua administração, coordenação e controle, com vistas à realização das ações de prevenção e resposta típicas do Corpo de Bombeiros Militar do Paraná em sua área de atuação. Excluída pela Lei estadual nº 22.952, de 17 de dezembro de 2025. Substituída pela 8146.</t>
  </si>
  <si>
    <t>FUNESP - Aprovisionar a unidade para que realize sua administração, coordenação e controle, com vistas à realização das ações de prevenção e resposta típicas do Corpo de Bombeiros Militar do Paraná em sua área de atuação. Excluída pela Lei estadual nº 22.952, de 17 de dezembro de 2025. Substituída pela 8148.</t>
  </si>
  <si>
    <t>Ações do Comando do Corpo de Bombeiros FUNESP</t>
  </si>
  <si>
    <t>Gerenciar, coordenar e controlar as ações das unidades do Corpo de Bombeiros buscando o aprimoramento do serviço prestado à população paranaense. Adequar e equipar as instalações físicas. Realizar o planejamento geral do Corpo de Bombeiros, definindo as necessidades de pessoal e material e o emprego da Corporação no cumprimento de suas missões. Prevenir e combater incêndios. Realizar missões de busca, salvamento e resgate. Proporcionar condições plenas de emprego imediato e eficiente de pessoal e equipamentos nas ações de prevenção em meio aquático aos veranistas. Prestar atendimento a outras ocorrências relacionadas ao Corpo de Bombeiros, visando proporcionar a segurança adequada à população fixa e flutuante no Estado do Paraná. Planejar e viabilizar a gestão dos recursos disponibilizados para os investimentos a serem realizados na Corporação.</t>
  </si>
  <si>
    <t>Modernização do parque tecnológico do CBMPR</t>
  </si>
  <si>
    <t>A modernização do parque tecnológico do CBMPR é essencial para aumentar a eficiência e a segurança nas operações diárias. Equipamentos mais modernos, como computadores atualizados, permitirão o processamento mais rápido de dados e a integração de novas tecnologias de suporte. Investir em infraestrutura tecnológica renovada é um passo crucial para manter o CBMPR competitivo e preparado para os desafios futuros. Incluída pela Lei estadual nº 22.952, de 17 de dezembro de 2025.</t>
  </si>
  <si>
    <t>Quantidade de equipamentos adquiridos</t>
  </si>
  <si>
    <t>Diretoria de Apoio Logístico e Finanças CBMPR</t>
  </si>
  <si>
    <t>Quantidade de veículos adquiridos</t>
  </si>
  <si>
    <t>Prover, administrar e supervisionar a gestão dos recursos destinados ao Departamento de Polícia Penal para melhoria das condições da vida carcerária nos estabelecimentos penais do estado e atendimento aos programas de ressocialização, através da assistência aos presos, internados e egressos. Construir, ampliar e/ou reformar estabelecimentos penais. Alterada pela Lei estadual nº 22.952, de 17 de dezembro de 2025.</t>
  </si>
  <si>
    <t>Construção de Barracão com aproximadamente 500m² para abrigar canteiros de trabalho em unidade prisional no município de Foz do Iguaçu. Excluída/cancelada pela Lei estadual nº 22.952, de 17 de dezembro de 2025.</t>
  </si>
  <si>
    <t>Construção de Reservatório Elevado na Casa de Custódia de São José dos Pinhais</t>
  </si>
  <si>
    <t>Construção de Reservatório Elevado de água potável na Casa de Custódia de São José dos Pinhais, com volume estimado de 180m³, área de projeção construída de 30m². Incluída pela Lei estadual nº 22.952, de 17 de dezembro de 2025.</t>
  </si>
  <si>
    <t>Construção de Unidade de Progressão, com área a ser construída de aproximadamente 6.800 m², em Cascavel. Excluída/cancelada pela Lei estadual nº 22.952, de 17 de dezembro de 2025.</t>
  </si>
  <si>
    <t>Ampliação do Colégio Estadual Antônio Francisco Lisboa, no município de Sarandi</t>
  </si>
  <si>
    <t>Ampliações de escolas da rede estadual de ensino. As escolas elegíveis para as ampliações foram selecionadas com objetivo de suprir déficit de vagas. Incluída pela Lei estadual nº 22.952, de 17 de dezembro de 2025.</t>
  </si>
  <si>
    <t>Unidade Técnica de Cooperação Internacional e Fomento - PEF - SEED</t>
  </si>
  <si>
    <t>Lis Gracieli Alberti; Sérgio Luiz de Brito Junior</t>
  </si>
  <si>
    <t>Ampliação do Colégio Estadual Antônio Vieira, no município de São José dos Pinhais</t>
  </si>
  <si>
    <t>Ampliação do Colégio Estadual Antônio Vieira, no município de São José dos Pinhais. A ser realizado no âmbito do Programa Educação para o Futuro, financiado com recursos BID, Componente 2 - Infraestrutura escolar e equipamentos para a expansão do EP e implementação da BNCC. Incluída pela Lei estadual nº 22.952, de 17 de dezembro de 2025.</t>
  </si>
  <si>
    <t>A entrega física é verificada por meio de relatórios de medição e vistoria (RVO) emitidos pelo engenheiro fiscal da obra, com base no cronograma físico-financeiro. Esses documentos detalham a metragem executada, que é comparada com o previsto no cronograma e contrato da obra, garantindo a conformidade da execução</t>
  </si>
  <si>
    <t>Ampliação do Colégio Estadual Bento Mossurunga, do Colégio Estadual Nossa Senhora das Graças e do Colégio Estadual Padre Pedro Grzelczaki Ponta Grossa. Ampliações de escolas da rede estadual de ensino. As escolas elegíveis para as ampliações foram selecionadas com objetivo de suprir déficit de vagas. Incluída pela Lei Estadual nº 22.268, de 13 de dezembro de 2024. Excluída/cancelada pela Lei estadual nº 22.952, de 17 de dezembro de 2025.</t>
  </si>
  <si>
    <t>Ampliação do Colégio Estadual Bento Mossurunga, no município de Ponta Grossa</t>
  </si>
  <si>
    <t>Ampliação do Colégio Estadual Helena Kolody - do Colégio Estadual Antônio Francisco Lisboa, em Sarandi</t>
  </si>
  <si>
    <t>Ampliação do Colégio Estadual Helena Kolody - do Colégio Estadual Antônio Francisco Lisboa - Sarandi. Ampliações de escolas da rede estadual de ensino. As escolas elegíveis para as ampliações foram selecionadas com objetivo de suprir déficit de vagas. Incluída pela Lei Estadual nº 22.268, de 13 de dezembro de 2024. Excluída/cancelada pela Lei estadual nº 22.952, de 17 de dezembro de 2025.</t>
  </si>
  <si>
    <t>Ampliação do Colégio Estadual Helena Kolody, no município de Sarandi</t>
  </si>
  <si>
    <t>Ampliação do Colégio Estadual Luiz Carlos Paula e Souza - do Colégio Estadual Professor Nilo Brandão - Curitiba. Ampliações de escolas da rede estadual de ensino. As escolas elegíveis para as ampliações foram selecionadas com objetivo de suprir déficit de vagas. Incluída pela Lei Estadual nº 22.268, de 13 de dezembro de 2024. Excluída/cancelada pela Lei estadual nº 22.952, de 17 de dezembro de 2025.</t>
  </si>
  <si>
    <t>Ampliação do Colégio Estadual Luiz Carlos Paula e Souza, no município de Curitiba</t>
  </si>
  <si>
    <t>Ampliação do Colégio Estadual Nossa Senhora das Graças, no município de Ponta Grossa</t>
  </si>
  <si>
    <t>Ampliação do Colégio Estadual Oscar Joseph D'Plácido e Silva -do Colégio Estadual Semiramis de Barros Braga - Pinhais Ampliações de escolas da rede estadual de ensino. As escolas elegíveis para as ampliações foram selecionadas com objetivo de suprir déficit de vagas. Incluída pela Lei Estadual nº 22.268, de 13 de dezembro de 2024. Excluída/cancelada pela Lei estadual nº 22.952, de 17 de dezembro de 2025.</t>
  </si>
  <si>
    <t>Ampliação do Colégio Estadual Oscar Joseph D'Plácido e Silva, no município de Pinhais</t>
  </si>
  <si>
    <t>Ampliação do Colégio Estadual Padre Arnaldo Jansen, no município de Ponta Grossa</t>
  </si>
  <si>
    <t>Ampliação do Colégio Estadual Padre Arnaldo Jansen, no município de Ponta Grossa. A ser realizado no âmbito do Programa Educação para o Futuro, financiado com recursos BID, Componente 2 - Infraestrutura escolar e equipamentos para a expansão do EP e implementação da BNCC. Incluída pela Lei estadual nº 22.952, de 17 de dezembro de 2025.</t>
  </si>
  <si>
    <t>Ampliação do Colégio Estadual Padre Pedro Grzelczaki, no município de Ponta Grossa</t>
  </si>
  <si>
    <t>Ampliação do Colégio Estadual Professora Marilze da Luz Brand, no município de Araucária</t>
  </si>
  <si>
    <t>Ampliação do Colégio Estadual Professora Marilze da Luz Brand, no município de Araucária. A ser realizado no âmbito do Programa Educação para o Futuro, financiado com recursos BID, Componente 2 - Infraestrutura escolar e equipamentos para a expansão do EP e implementação da BNCC. Incluída pela Lei estadual nº 22.952, de 17 de dezembro de 2025.</t>
  </si>
  <si>
    <t>Ampliação do Colégio Estadual Professora Rosilda de Oliveira, no município de Piraquara</t>
  </si>
  <si>
    <t>Ampliação do Colégio Estadual Professora Rosilda de Oliveira, no município de Piraquara. A ser realizado no âmbito do Programa Educação para o Futuro, financiado com recursos BID, Componente 2 - Infraestrutura escolar e equipamentos para a expansão do EP e implementação da BNCC. Incluída pela Lei estadual nº 22.952, de 17 de dezembro de 2025.</t>
  </si>
  <si>
    <t>Ampliação do Colégio Estadual Professora Sully Vilarinho, no município de Pontal do Paraná</t>
  </si>
  <si>
    <t>Ampliação do Colégio Estadual Professor Sully Vilarinho, no município de Ponta do Paraná. A ser realizado no âmbito do Programa Educação para o Futuro, financiado com recursos BID, Componente 2 - Infraestrutura escolar e equipamentos para a expansão do EP e implementação da BNCC. Incluída pela Lei estadual nº 22.952, de 17 de dezembro de 2025.</t>
  </si>
  <si>
    <t>Ampliação do Colégio Estadual Professor Daniel Rocha, no município de Pinhais</t>
  </si>
  <si>
    <t>Ampliação do Colégio Estadual Professor Daniel Rocha, no município de Pinhais. A ser realizado no âmbito do Programa Educação para o Futuro, financiado com recursos BID, Componente 2 - Infraestrutura escolar e equipamentos para a expansão do EP e implementação da BNCC. Incluída pela Lei estadual nº 22.952, de 17 de dezembro de 2025.</t>
  </si>
  <si>
    <t>Ampliação do Colégio Estadual Professor Nilo Brandão, no município de Curitiba</t>
  </si>
  <si>
    <t>Ampliação do Colégio Estadual São Pedro e São Paulo, no município de Campo Largo</t>
  </si>
  <si>
    <t>Ampliação do Colégio Estadual São Pedro e São Paulo, no município de Campo Largo. A ser realizado no âmbito do Programa Educação para o Futuro, financiado com recursos BID, Componente 2 - Infraestrutura escolar e equipamentos para a expansão do EP e implementação da BNCC. Incluída pela Lei estadual nº 22.952, de 17 de dezembro de 2025.</t>
  </si>
  <si>
    <t>Ampliação do Colégio Estadual Semiramis de Barros Braga, no município de Pinhais</t>
  </si>
  <si>
    <t>Ampliação do Colégio Estadual Tancredo Neves, em Maringá</t>
  </si>
  <si>
    <t>Construção de Escolas do Futuro para a Rede Estadual de Educação, Escola nova 6 - Guatupé, em São José dos Pinhais</t>
  </si>
  <si>
    <t>Estudantes avaliados com a implantação de sistema avaliativo da Educação Profissional e Tecnológica</t>
  </si>
  <si>
    <t>Implementação de sistema avaliativo para mensurar a aprendizagem dos estudantes da Educação Profissional e Tecnológica, auxiliando assim na escolha adequada de recursos metodológicos para a melhoria da aprendizagem. Incluída pela Lei estadual nº 22.520, de 11 de julho de 2025.</t>
  </si>
  <si>
    <t>estudante avaliado</t>
  </si>
  <si>
    <t>Número de estudantes avaliados por meio do sistema avaliativo</t>
  </si>
  <si>
    <t>Diretoria de Educação/Chefia</t>
  </si>
  <si>
    <t>Fernanda Vilela Gabriel</t>
  </si>
  <si>
    <t>Estudantes beneficiados com acervos bibliográficos físicos para a Educação Profissional e Tecnológica</t>
  </si>
  <si>
    <t>Os Estudantes são atendidos por meio do acesso à acervo bibliográfico para Educação Profissional e Tecnológica. Os acervo disponíveis são livros técnicos para cursos profissionalizantes, sem eles uma escola profissionalizantes não pode certificar seus Estudantes formados, ou seja, sem eles a escola não pode ofertar cursos profissionalizantes. Os acervos permitirão que estudantes que não dispõem de internet em casa possam mesmo realizar seus estudos e pesquisas. Incluída pela Lei estadual nº 22.520, de 11 de julho de 2025.</t>
  </si>
  <si>
    <t>Número de alunos atendidos pelo acervo bibliográfico.</t>
  </si>
  <si>
    <t>Unidade Gestora de Porjetos/ BID - SEED</t>
  </si>
  <si>
    <t>Os Estudantes são atendidos por meio do acesso à plataforma digital com acervo bibliográfico para Educação Profissional e Tecnológica. Os acervo disponíveis são livros digitais técnicos para cursos profissionalizantes, sem eles não uma escola profissionalizantes não pode certificar seus Estudantes formados, ou seja, sem eles a escola não pode ofertar cursos profissionalizantes. Os acervos digitais trazem vantagens quanto aos acervos bibliográficos físicos, como na logística e armazenamento, além da manutenção de livros atualizados no acervo. Estes acervos são contratados por períodos e por acessos de novos usuários. Excluída/cancelada pela Lei estadual nº 22.520, de 11 de julho de 2025.</t>
  </si>
  <si>
    <t>Implementação de soluções tecnológicas e metodológicas para formação profissional dos Estudantes da rede estadual de educação, por meio de plataformas, instrumentos e recursos tecnológicos. Excluída/cancelada pela Lei estadual nº 22.520, de 11 de julho de 2025.</t>
  </si>
  <si>
    <t>Formadores em Ação (O programa consiste em grupos de estudos de troca pedagógica liderados por professores da própria rede estadual, que têm a proposta de abordar em reuniões síncronas semanais a prática em sala de aula aliada a metodologias ativas e tecnologias educacionais). Alterada pela Lei estadual nº 22.520, de 11 de julho de 2025.</t>
  </si>
  <si>
    <t>Estudantes beneficiados com materiais pedagógicos impressos para melhoria da aprendizagem dos anos iniciais do Ensino Fundamental das redes municipais de ensino</t>
  </si>
  <si>
    <t>Contratação de consultoria para o desenvolvimento de materiais didático e pedagógicos voltados para a melhorar a aprendizagem de estudantes dos anos iniciais do ensino fundamental das escolas municipais e estaduais, de forma a melhorar seu desempenho escolar. Estas ações visam o desenvolvimento do estudante em áreas onde ele tem dificuldade de aprendizado, ou seja, age no foco da deficiência educacional do estudante, fazendo com que a rede de educação forme melhores estudantes e obtenha melhores níveis de educação, além de atingir um nivelamento da aprendizagem de todos os estudantes. Regionalização alterada pela Lei estadual nº 22.268, de 13 de dezembro de 2024. Alterada pela Lei estadual nº 22.520, de 11 de julho de 2025.</t>
  </si>
  <si>
    <t>Atender a demanda escolar garantindo o funcionamento das unidades por meio do gerenciamento dos gastos com a estrutura de pessoal administrativo nos estabelecimentos de ensino que ofertam a educação básica. Manutenção da folha de pagamento e aprovisionamento de recursos para contratação por meio do Processo Seletivo Simplificado (PSS) para assistentes administrativos e auxiliares de serviços gerais. Realizar estudos e propor abertura de concurso público para composição do Quadro de Funcionários da Educação Básica (QFEB). Promover ações com vistas à saúde ocupacional de funcionários da educação, buscando a prevenção de doenças e demais problemas que possam se originar no ambiente de trabalho. Aprovisionamento de recursos para contratação de empresas para fornecimento de postos de trabalho nas áreas administrativas e apoio nas unidades escolares da rede pública estadual. Alterada pela Lei estadual nº 22.952, de 17 de dezembro de 2025.</t>
  </si>
  <si>
    <t>Visitas em museus paranaenses que instigam os estudantes ao aprendizado sobre as raízes culturais e históricas estaduais, afim de inserir o estudante num contexto cultural paranaense. Alterada pela Lei estadual nº 22.520, de 11 de julho de 2025.</t>
  </si>
  <si>
    <t>Os Estudantes da Rede Estadual de Ensino têm acesso à plataforma Matific, uma plataforma digital focada na aprendizagem baseada em jogos de Matemática para Estudantes do Ensino Fundamental, motivando a aprendizagem Matemática com atividades e métodos inovadores junto à tecnologia. Já para os professores, a plataforma objetiva fornecer recursos envolventes com base em perguntas e planejamento de aula. Para isso, a plataforma oferece mais de 2000 atividades que podem ser utilizadas pelo professor a partir de filtros e escolher as que se encaixam no seu planejamento pedagógico. Alterada pela Lei estadual nº 22.520, de 11 de julho de 2025. Alterada pela Lei estadual nº 22.952, de 17 de dezembro de 2025.</t>
  </si>
  <si>
    <t>O apoio financeiro a Estudantes e professores para participar de feiras educacionais na rede estadual de educação do estado do Paraná tem diversos propósitos e benefícios significativos para o desenvolvimento educacional e pedagógico. Essa entrega visa proporcionar oportunidades enriquecedoras para estudantes e educadores, provendo a participação em eventos educacionais, científicos, culturais e tecnológicos. Alterada pela Lei estadual nº 22.520, de 11 de julho de 2025.</t>
  </si>
  <si>
    <t>Diretoria de Educação/Coordenação de Acompanhamento de Convênios e Processos</t>
  </si>
  <si>
    <t>Wanda Pereira</t>
  </si>
  <si>
    <t>Entrega de material pedagógico para a melhoria do ensino estadual da rede de educação, com foco nos pontos de fragilidade educacional. Alterada pela Lei estadual nº 22.520, de 11 de julho de 2025.</t>
  </si>
  <si>
    <t>Participantes nos Jogos Escolares - JEPS, modalidade B</t>
  </si>
  <si>
    <t>Tratam-se dos Jogos Escolares - JEPS que são competições esportivas de seleções escolares, com participantes de 11 a 14 anos, em diversas modalidades. Incluída pela Lei estadual nº 22.952, de 17 de dezembro de 2025.</t>
  </si>
  <si>
    <t>Quantitativo de Participantes- Somatória de pessoas inscritas (Dirigentes, Comissões Técnicas, Equipe de Apoio, Atletas Árbitros e Comissão Organizadora Municipal) em cada Fase dos Jogos , indicados na descrição da entrega.</t>
  </si>
  <si>
    <t>Registros administrativos sobre os jogos da SEES - Diretoria de Esportes</t>
  </si>
  <si>
    <t>Diretoria de Esportes</t>
  </si>
  <si>
    <t>Avaliação de aprendizagem do programa internacional de avaliação de Estudantes. O Programa Internacional de Avaliação de Estudantes - Programme for International Student Assessment (PISA), é um estudo comparativo internacional realizado a cada três anos pela Organização para a Cooperação e Desenvolvimento Econômico (OCDE). O Pisa oferece informações sobre o desempenho dos estudantes na faixa etária dos 15 anos, idade em que se pressupõe o término da escolaridade básica obrigatória na maioria dos países, vinculando dados sobre backgrounds e atitudes em relação à aprendizagem, fatores que moldam sua aprendizagem. Os resultados do Pisa permitem que se avalie os conhecimentos e as habilidades dos estudantes em comparação com outros países, aprenda com políticas e práticas aplicadas em outros lugares e formule suas políticas e programas educacionais para a melhoria da qualidade e da equidade dos resultados de aprendizagem. Alterada pela Lei estadual nº 22.520, de 11 de julho de 2025.</t>
  </si>
  <si>
    <t>Diretoria de Educação/Departamento de Acompanhamento Pedagógico</t>
  </si>
  <si>
    <t>Eliana Provenci Albano</t>
  </si>
  <si>
    <t>Construção do Colégio Estadual Manoel Ribas, em Santo Antônio do Sudoeste</t>
  </si>
  <si>
    <t>O objetivo principal desta ferramenta é favorecer o processo de ensino e aprendizagem da Língua Inglesa em nossa rede, o Programa Inglês Paraná. O programa conta com uma plataforma, que oferece um curso on-line completo de Língua Inglesa, seguindo o Quadro Comum Europeu de Referências para Línguas (CEFR), contemplando habilidades da BNCC e objetivos de aprendizagem previstos para cada etapa do nosso currículo. Alterada pela Lei estadual nº 22.520, de 11 de julho de 2025. Alterada pela Lei estadual nº 22.520, de 11 de julho de 2025.</t>
  </si>
  <si>
    <t>Número de estudantes usuários da plataforma de Língua Inglesa.</t>
  </si>
  <si>
    <t>plataformas de programação voltadas para Estudantes em ambientes virtuais que oferecem recursos e ferramentas para ensinar conceitos de programação de forma lúdica e interativa. Essa plataforma foi projetadas para tornar a aprendizagem de programação mais acessível e divertida para estudantes de diferentes idades e níveis de conhecimento. Alterada pela Lei estadual nº 22.520, de 11 de julho de 2025.</t>
  </si>
  <si>
    <t>Oferta a estudantes, professores e pedagogos da rede pública estadual de ensino formação acadêmica em instituições estrangeiras, além de experiências culturais e pedagógicas. Os objetivos do programa são: ampliar o repertório cultural e acadêmico; permitir a vivência e experiência na realidade de outros países; consolidar uma rede de jovens líderes que atuarão nas escolas da rede pública estadual de ensino do Paraná e; potencializar o desenvolvimento da autonomia, bem como aperfeiçoar o idioma da língua inglesa. Regionalização alterada pela Lei estadual nº 22.268, de 13 de dezembro de 2024. Alterada pela Lei estadual nº 22.520, de 11 de julho de 2025. Alterada pela Lei estadual nº 22.952, de 17 de dezembro de 2025.</t>
  </si>
  <si>
    <t>Número de estudantes beneficiados com o programa</t>
  </si>
  <si>
    <t>Diretoria de Educação/ Núcleo de Articulação Acadêmica e Intercâmbio</t>
  </si>
  <si>
    <t>Marlon Mateus</t>
  </si>
  <si>
    <t>A Educação em Tempo Integral do Paraná tem como principal objetivo ampliar tempos, espaços escolares e oportunidades de aprendizagem, contemplando, por meio de um currículo integrado, uma nova organização pedagógica do tempo escolar, que visa garantir a formação integral dos estudantes. Regionalização alterada pela Lei estadual nº 22.268, de 13 de dezembro de 2024. Alterada pela Lei estadual nº 22.520, de 11 de julho de 2025.</t>
  </si>
  <si>
    <t>Participantes nos Jogos Escolares - JEPS, modalidade A</t>
  </si>
  <si>
    <t>Tratam-se dos Jogos Escolares - JEPS que são competições esportivas de seleções escolares, com participantes de 15 a 17 anos, em diversas modalidades. Incluída pela Lei estadual nº 22.952, de 17 de dezembro de 2025.</t>
  </si>
  <si>
    <t>Quantitativo de Participantes- Somatória de pessoas inscritas (Dirigentes, Comissões Técnicas, Equipe de Apoio, Atletas Árbitros e Comissão Organizadora Municipal) em cada Fase dos Jogos, indicados na descrição da entrega.</t>
  </si>
  <si>
    <t>O programa de intercâmbio internacional Ganhando o Mundo foi criado pela Secretaria de Estado da Educação e do Esporte (SEED-PR) para ofertar a estudantes, professores e pedagogos da rede pública estadual de ensino formação acadêmica em instituições estrangeiras, além de experiências culturais e pedagógicas que possam ser compartilhadas, posteriormente, nos colégios estaduais do Paraná. Regionalização alterada pela Lei estadual nº 22.268, de 13 de dezembro de 2024. Alterada pela Lei estadual nº 22.520, de 11 de julho de 2025. Alterada pela Lei estadual nº 22.952, de 17 de dezembro de 2025.</t>
  </si>
  <si>
    <t>Número de professores da rede estadual de educação participantes de intercâmbio pelo programa</t>
  </si>
  <si>
    <t>Garantir o atendimento aos estudantes de educação especial através de parcerias com escolas de educação especial. Alterada pela Lei estadual nº 22.520, de 11 de julho de 2025.</t>
  </si>
  <si>
    <t>Número de alunos atendidos na modalidade de educação especial.</t>
  </si>
  <si>
    <t>Promover políticas públicas de escolarização aos jovens, adultos e idosos a todos os cidadãos. gerir, analisar, adequar e modernizar o sistema de oferta e a proposta pedagógica da Educação de Jovens e Adultos. Desenvolver ações pedagógicas na EJA. Adquirir, elaborar e imprimir, produzir materiais e documentos necessários para a prática e gestão pedagógica na EJA em qualquer forma de mídia. Assegurar o desenvolvimento de ambiente virtual de aprendizagem. Aquisição ou elaboração de itens para a oferta dos Exames Estaduais de EJA online, para certificação de jovens, adultos e idosos do Ensino Fundamental e Ensino Médio. Estabelecer regime de colaboração com os municípios para oferta da EJA Fase I. Atuar, em parceria com a Secretaria da Justiça e Cidadania (SEJU) conforme estabelecido em Termo de Convênio celebrado entre as referidas Secretarias, para garantir o atendimento da escolarização aos adolescentes em cumprimento de medida socioeducativa de internação, nas Unidades Socioeducativas. Atuar em parceria com a Secretaria de Segurança Pública (SESP) para segurar e ampliar o atendimento da escolarização aos privados de liberdade, que se encontram em Unidades do Sistema Prisional. Garantir a aquisição ou renovação de acervo bibliográfico para o sistema prisional. Autorizar novas instituições de ensino para a oferta da modalidade. Realizar ações, iniciativas e eventos educativos, esportivos, culturais, artísticos e socioambientais. Executar ações por meio de convênios e parcerias com o Governo Federal.</t>
  </si>
  <si>
    <t>Implementação de avaliação de alunos da Educação de Jovens e Adultos (EJA) para certificação de conhecimentos adquiridos, de forma online e acessível. A avaliação ocorrerá uma vez ao ano. Alterada pela Lei estadual nº 22.520, de 11 de julho de 2025.</t>
  </si>
  <si>
    <t>Diretoria de Educação/Departamento de Educação Profissional e EJA</t>
  </si>
  <si>
    <t>Implementar Chatbot (sistema de respostas de inteligência artificial), oferecendo uma solução automatizada e interativa com usuários da Rede Estadual de Educação e comunidade escolar. O Chatbot fornecerá suporte ao usuário, responderá a perguntas frequentes, oferecerá informações sobre projetos/serviços e realizará outras tarefas relevantes, melhorando a experiência do usuário e a eficiência do atendimento pela SEED. Alterada pela Lei estadual nº 22.520, de 11 de julho de 2025.</t>
  </si>
  <si>
    <t>Conclusão do Centro Estadual de Educação Profissional, no município de Colorado - Obra 1</t>
  </si>
  <si>
    <t>Unidade escolar voltada à Educação Profissional, composta por 12 salas de aula, laboratórios específicos conforme a vocação regional, laboratório de ciências, laboratório de informática, laboratório de química, cozinha laboratório, biblioteca, anfiteatro e demais ambientes pedagógicos necessários para o pleno funcionamento da instituição. Projetada e executada em conformidade com as normas técnicas de acessibilidade, segurança e vigilância sanitária e demais exigências legais vigentes, garantindo condições adequadas para o desenvolvimento das atividades educacionais e formativas. Retomada da obra 1. Incluída pela Lei estadual nº 22.952, de 17 de dezembro de 2025.</t>
  </si>
  <si>
    <t>Sistema de Gestão de Projetos de Obras (SGPO) - FUNDEPAR</t>
  </si>
  <si>
    <t>Katia de Jesus</t>
  </si>
  <si>
    <t>Conclusão do Centro Estadual de Educação Profissional, no município de Ibiporã - Obra 3</t>
  </si>
  <si>
    <t>Entrega de uma unidade escolar voltada à Educação Profissional, composta por 12 salas de aula, laboratórios específicos conforme a vocação regional, laboratório de ciências, laboratório de informática, laboratório de química, cozinha laboratório, biblioteca, anfiteatro e demais ambientes pedagógicos necessários para o pleno funcionamento da instituição. Toda a infraestrutura foi projetada e executada em conformidade com as normas técnicas de acessibilidade, segurança e vigilância sanitária e demais exigências legais vigentes, garantindo condições adequadas para o desenvolvimento das atividades educacionais e formativas. Retomada da obra 3. Incluída pela Lei estadual nº 22.952, de 17 de dezembro de 2025.</t>
  </si>
  <si>
    <t>Conclusão do Centro Estadual de Educação Profissional, no município de Londrina - Obra 2</t>
  </si>
  <si>
    <t>Unidade escolar voltada à Educação Profissional, composta por 12 salas de aula, laboratórios específicos conforme a vocação regional, laboratório de ciências, laboratório de informática, laboratório de química, cozinha laboratório, biblioteca, anfiteatro e demais ambientes pedagógicos necessários para o pleno funcionamento da instituição. Projetada e executada em conformidade com as normas técnicas de acessibilidade, segurança e vigilância sanitária e demais exigências legais vigentes, garantindo condições adequadas para o desenvolvimento das atividades educacionais e formativas. Retomada da obra 2. Incluída pela Lei estadual nº 22.952, de 17 de dezembro de 2025.</t>
  </si>
  <si>
    <t>Conclusão do Centro Estadual de Educação Profissional, no município de Medianeira - Obra 5</t>
  </si>
  <si>
    <t>Unidade escolar voltada à Educação Profissional, composta por 12 salas de aula, laboratórios específicos conforme a vocação regional, laboratório de ciências, laboratório de informática, laboratório de química, cozinha laboratório, biblioteca, anfiteatro e demais ambientes pedagógicos necessários para o pleno funcionamento da instituição. Projetada e executada em conformidade com as normas técnicas de acessibilidade, segurança e vigilância sanitária e demais exigências legais vigentes, garantindo condições adequadas para o desenvolvimento das atividades educacionais e formativas. Retomada da obra 5. Incluída pela Lei estadual nº 22.952, de 17 de dezembro de 2025.</t>
  </si>
  <si>
    <t>Projeto voltado aos estudantes da Educação Profissional e Técnica (EPTec) de nível médio da Rede Pública Estadual. O objetivo do projeto é promover a ampliação de vagas de estágio remunerado para estudantes da rede. Impressão de folders, banners e catálogos para feiras Neste espaço, há informações sobre cursos e profissões, vagas de estágio para estudantes de nível médio, bem como informações sobre a carteira de trabalho. Regionalização alterada pela Lei estadual nº 22.268, de 13 de dezembro de 2024. Alterada pela Lei estadual nº 22.520, de 11 de julho de 2025.</t>
  </si>
  <si>
    <t>Diretoria de Educação/Departamento da Educação Profissional e EJA</t>
  </si>
  <si>
    <t>Anderson Muniz Canizella</t>
  </si>
  <si>
    <t>Seguro de vida aos estudantes que estão participando de estágio obrigatório dos cursos técnicos da rede estadual de educação Regionalização alterada pela Lei estadual nº 22.268, de 13 de dezembro de 2024. Alterada pela Lei estadual nº 22.520, de 11 de julho de 2025.</t>
  </si>
  <si>
    <t>Estudantes matriculados em curso profissional ofertado pela rede estadual de educação. A Educação Profissional e Tecnológica (EPT) é uma modalidade educacional que possui o objetivo de facilitar a inserção e atuação do estudante no mundo do trabalho. Atualmente, contempla cursos gratuitos de qualificação, habilitação técnica e tecnológica, ofertados nas formas: integrada, concomitante e subsequente. Incluída pela Lei Estadual nº 22.268, de 13 de dezembro de 2024. Alterada pela Lei estadual nº 22.520, de 11 de julho de 2025.</t>
  </si>
  <si>
    <t>Entrega de material didático físico e/ou digital para os cursos de formação profissional. Regionalização alterada pela Lei estadual nº 22.268, de 13 de dezembro de 2024. Alterada pela Lei estadual nº 22.520, de 11 de julho de 2025.</t>
  </si>
  <si>
    <t>Contratação de profissionais da área de segurança pública para apoio nas Escola Cívico Militar</t>
  </si>
  <si>
    <t>Uniformes escolares para estudantes da Rede Estadual de Educação, nas escolas cívico militares. Alterada pela Lei estadual nº 22.520, de 11 de julho de 2025.</t>
  </si>
  <si>
    <t>Diretoria de Planejamento e Gestão Escolar/Departamento de Gestão Escolar</t>
  </si>
  <si>
    <t>Rodrigo Braz Martins</t>
  </si>
  <si>
    <t>A Secretaria de Estado da Educação do Paraná oferece a todos os profissionais da rede (professores, pedagogos, diretores, agentes educacionais) cursos de formação continuada nas modalidades presencial, em que o cursista precisa estar presente no local onde acontecerá a formação, semipresencial (presencial e online) e a distância (online). Essa entrega está vinculada à Diretoria de Educação (DEDUC). Alterada pela Lei estadual nº 22.520, de 11 de julho de 2025.</t>
  </si>
  <si>
    <t>A Secretaria de Estado da Educação do Paraná oferece a todos os profissionais da rede (professores, pedagogos, diretores, agentes educacionais) cursos de formação continuada nas modalidades presencial, em que o cursista precisa estar presente no local onde acontecerá a formação, semipresencial (presencial e online) e a distância (online). Essa entrega está vinculada à Diretoria de Planejamento e Gestão Escolar (DPGE). Alterada pela Lei estadual nº 22.520, de 11 de julho de 2025.</t>
  </si>
  <si>
    <t>Capacitação em cursos de formação continuada nas modalidades presencial para todos os profissionais da Rede Estadual de Educação (DG)</t>
  </si>
  <si>
    <t>A Secretaria de Estado da Educação do Paraná oferece a todos os profissionais da rede (professores, pedagogos, diretores, agentes educacionais) cursos de formação continuada nas modalidades presencial, em que o cursista precisa estar presente no local onde acontecerá a formação, semipresencial (presencial e online) e a distância (online). Essa entrega está vinculada à Diretoria Geral da secretaria. Alterada pela Lei estadual nº 22.520, de 11 de julho de 2025.</t>
  </si>
  <si>
    <t>A Secretaria de Estado da Educação do Paraná oferece a todos os profissionais da rede (professores, pedagogos, diretores, agentes educacionais) cursos de formação continuada nas modalidades presencial, em que o cursista precisa estar presente no local onde acontecerá a formação, semipresencial (presencial e online) e a distância (online). Essa entrega está vinculada à Diretoria de Tecnologia e Inovação (DTI). Alterada pela Lei estadual nº 22.520, de 11 de julho de 2025.</t>
  </si>
  <si>
    <t>A Secretaria de Estado da Educação do Paraná oferece a todos os profissionais da rede (professores, pedagogos, diretores, agentes educacionais) cursos de formação continuada nas modalidades presencial, em que o cursista precisa estar presente no local onde acontecerá a formação, semipresencial (presencial e online) e a distância (online). Essa entrega está vinculada ao Instituto Paranaense de Desenvolvimento Educacional (FUNDEPAR). Alterada pela Lei estadual nº 22.520, de 11 de julho de 2025.</t>
  </si>
  <si>
    <t>Curso de pós-graduação Lato Sensu - denominado Curso de Especialização em Gestão de Ambientes de Aprendizagem. O PDE é um programa que tem como objetivo a formação continuada dos Professores do Quadro Próprio do Magistério da Rede Pública Estadual. O PDE é um Programa de Capacitação Continuada implantado como uma política educacional de caráter permanente, que prevê o ingresso anual de professores da Rede Pública Estadual de Ensino para a participação em processo de formação continuada com duração de 2 (dois) anos, tendo como meta qualitativa a melhoria do processo de ensino e aprendizagem nas escolas públicas estaduais de Educação Básica. Alterada pela Lei estadual nº 22.520, de 11 de julho de 2025.</t>
  </si>
  <si>
    <t>Diretoria de Educação/Núcleo de Articulação Acadêmica e Intercâmbio</t>
  </si>
  <si>
    <t>Marlon de Campos Mateus</t>
  </si>
  <si>
    <t>Aquisição e instalação de equipamentos do tipo placas solares em escolas da Rede Estadual de Educação utilizando espaços ociosos, para redução de despesas com energia elétrica na rede estadual de educação. Alterada pela Lei estadual nº 22.520, de 11 de julho de 2025.</t>
  </si>
  <si>
    <t>Infraestrutura - Custo da Energia Elétrica</t>
  </si>
  <si>
    <t>Alex Almeida Assis</t>
  </si>
  <si>
    <t>Manter a estrutura administrativa das unidades escolares para o bom funcionamento de suas atividades. Prover recursos para desenvolvimento de ações que visem à melhoria na qualidade do ensino ofertado pela rede pública. Disponibilizar recursos para pagamento de despesas com locação de imóveis. Realizar o pagamento de contratos administrativos das despesas com água e esgoto, telefonia, energia elétrica e serviços link de dados, de transmissão e armazenamento de dados e outros. Disponibilizar materiais teórico-metodológicos e equipamentos de laboratórios de física, química e biologia. Criar um sistema para agilização de reposição de materiais dos equipamentos, de acordo com a rede pública estadual de ensino. Gerenciar movimentação de descentralização de crédito orçamentário para aquisição de gêneros alimentícios da merenda escolar a ser ofertada para todos os alunos da rede pública estadual. Executar ações por meio de convênios e parcerias com o governo federal. Alterada pela Lei estadual nº 22.952, de 17 de dezembro de 2025.</t>
  </si>
  <si>
    <t>Construção de Nova Unidade Escolar no Bairro Acquaville III, no município de Londrina</t>
  </si>
  <si>
    <t>Construção de Nova Unidade para oferta de Ensino Fundamental anos finais e Ensino Médio, atendendo estudantes das localidades do Bairro Acquaville III e adjacências. O padrão arquitetônico será adequado para este tipo de atendimento, sendo 24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23°18'24"S 51°06'14"W Incluída pela Lei estadual nº 22.952, de 17 de dezembro de 2025.</t>
  </si>
  <si>
    <t>Execução medida por metro quadrado. Tipologia de 24 salas com 6.995,96m². Obra estimada em 29 milhões de reais. Primeira parcela a ser paga após conclusão da obra. Terreno em nome do Estado - Matrícula n.º 20.082 (4º CRI - Londrina). Data de término ultrapassa o ciclo atual.</t>
  </si>
  <si>
    <t>Unidade Técnica de Convênios e Parcerias - UTCP</t>
  </si>
  <si>
    <t>Ana Beatriz Ewerton Brasil Mácola</t>
  </si>
  <si>
    <t>Construção de Nova Unidade Escolar no Bairro Cidade Nova, no município de Rolândia</t>
  </si>
  <si>
    <t>Construção de Nova Unidade para oferta de Ensino Fundamental anos finais e Ensino Médio, atendendo estudantes das localidades do Bairro Cidade Nova e adjacências. O padrão arquitetônico será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23°17'51.7"S 51°23'44.3"W Incluída pela Lei estadual nº 22.952, de 17 de dezembro de 2025.</t>
  </si>
  <si>
    <t>Execução medida por metro quadrado. Tipologia de 18 salas com de 5.130 m². Obra estimada em 20,5 milhões de reais. Primeira parcela a ser paga após conclusão da obra. Terreno em nome do Estado - Matrícula n.º 25.402 (CRI - Rolândia) Data de término ultrapassa o ciclo atual.</t>
  </si>
  <si>
    <t>Construção de Nova Unidade Escolar no Bairro Estados, no município de Fazenda Rio Grande</t>
  </si>
  <si>
    <t>Construção de Nova Unidade para oferta de Ensino Fundamental anos finais e Ensino Médio, atendendo estudantes das localidades do Bairro Estados e adjacências. O padrão arquitetônico será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25°41'9.04"S 49°20'6.81"W Incluída pela Lei estadual nº 22.952, de 17 de dezembro de 2025.</t>
  </si>
  <si>
    <t>Execução medida por metro quadrado. Tipologia de 18 salas com de 5.130 m². Obra estimada em 20,5 milhões de reais. Primeira parcela a ser paga após conclusão da obra. Terreno em nome do Estado - Matrícula n.º 51.258 (CRI - Fazenda Rio Grande). Data de término ultrapassa o ciclo atual.</t>
  </si>
  <si>
    <t>Construção de Nova Unidade Escolar no Bairro Eucaliptos, no município de Fazenda Rio Grande</t>
  </si>
  <si>
    <t>Construção de Nova Unidade para a oferta de Ensino Fundamental anos finais e Ensino Médio, atendendo estudantes das localidades do Bairro Eucaliptos e adjacências. O padrão arquitetônico será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25°38'00.1"S 49°17'45.6"W Incluída pela Lei estadual nº 22.952, de 17 de dezembro de 2025.</t>
  </si>
  <si>
    <t>Execução medida por metro quadrado. Tipologia de 18 salas com de 5.130 m². Obra estimada em 20,5 milhões de reais. Primeira parcela a ser paga após conclusão da obra. Terreno com Lei de doação n.º 1.095/2015. Data de término ultrapassa o ciclo atual.</t>
  </si>
  <si>
    <t>Construção de Nova Unidade Escolar no Bairro Gleba Esperança, no município de Londrina</t>
  </si>
  <si>
    <t>Construção de Nova Unidade para oferta de Ensino Fundamental anos finais e Ensino Médio, atendendo estudantes das localidades do Bairro Gleba Esperança e adjacências. O padrão arquitetônico será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23°19'50.4"S 51°13'33.4"W Incluída pela Lei estadual nº 22.952, de 17 de dezembro de 2025.</t>
  </si>
  <si>
    <t>Execução medida por metro quadrado. Tipologia de 18 salas com de 5.130 m². Obra estimada em 20,5 milhões de reais. Primeira parcela a ser paga após conclusão da obra. Terreno em nome do Estado - Matrícula n.º 87.490 (1º CRI - Londrina). Data de término ultrapassa o ciclo atual.</t>
  </si>
  <si>
    <t>Construção de Nova Unidade Escolar no Bairro Jardim Aurora, no município de Sarandi</t>
  </si>
  <si>
    <t>Construção de Nova Unidade para oferta de Ensino Fundamental anos finais e Ensino Médio, atendendo estudantes das localidades do Bairro Jardim Aurora e adjacências. O padrão arquitetônico será adequado para este tipo de atendimento, sendo 24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23°24'58.0"S 51°51'26.0"W Incluída pela Lei estadual nº 22.952, de 17 de dezembro de 2025.</t>
  </si>
  <si>
    <t>Execução medida por metro quadrado. Tipologia de 24 salas com 6.995,96 m² cada. Obra estimada em 29 milhões de reais. Primeira parcela a ser paga após conclusão da obra. Terreno em nome do Estado - Matrícula n.º 55.915 (CRI - Sarandi) Data de término ultrapassa o ciclo atual.</t>
  </si>
  <si>
    <t>Construção de Nova Unidade Escolar no Bairro Jardim Bressan, no município de Toledo</t>
  </si>
  <si>
    <t>Construção de Nova Unidade para oferta de Ensino Fundamental anos finais e Ensino Médio, atendendo estudantes das localidades do Bairro Jardim Bressan e adjacências.. O padrão arquitetônico será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24°45'11.1"S 53°44'53.8"W Incluída pela Lei estadual nº 22.952, de 17 de dezembro de 2025.</t>
  </si>
  <si>
    <t>Execução medida por metro quadrado. Tipologia de 14 salas com 5.080,150 m². Obra estimada em 19 milhões de reais. Primeira parcela a ser paga após conclusão da obra. Terreno em nome do Estado - Matrícula n.º 15.934 (2º CRI - Toledo). Data de término ultrapassa o ciclo atual.</t>
  </si>
  <si>
    <t>Construção de Nova Unidade Escolar no Bairro Jardim Coopagro, no município de Toledo</t>
  </si>
  <si>
    <t>Construção de Nova Unidade para oferta de Ensino Fundamental anos finais e Ensino Médio, atendendo estudantes das localidades do Bairro Jardim Coopagro e adjacências. O padrão arquitetônico será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24°42'00.6"S 53°46'28.9"W Incluída pela Lei estadual nº 22.952, de 17 de dezembro de 2025.</t>
  </si>
  <si>
    <t>Execução medida por metro quadrado. Tipologia de 18 salas com de 5.130 m². Obra estimada em 20,5 milhões de reais. Primeira parcela a ser paga após conclusão da obra. Terreno em nome do Estado - Matrícula nº 61.134 (1º CRI - Toledo) Data de término ultrapassa o ciclo atual.</t>
  </si>
  <si>
    <t>Construção de Nova Unidade Escolar no Bairro Jardim Diamante, no município de Maringá</t>
  </si>
  <si>
    <t>Construção de Nova Unidade para oferta de Ensino Fundamental anos finais e Ensino Médio, atendendo estudantes das localidades do Bairro Jardim Diamante e adjacências. O padrões arquitetônicos será adequado para este tipo de atendimento, sendo 24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23°22'26.42"S 51°56'48.74"W Incluída pela Lei estadual nº 22.952, de 17 de dezembro de 2025.</t>
  </si>
  <si>
    <t>Execução medida por metro quadrado. 1) Tipologia de 24 salas com 6.995,96m². Obra estimada em 29 milhões de reais. Primeira parcela a ser paga após conclusão da obra. Terreno em nome do Estado - Matrícula n.º 31.254 (3º CRI - Maringá). Data de término ultrapassa o ciclo atual.</t>
  </si>
  <si>
    <t>Construção de Nova Unidade Escolar no Bairro Jardim Dias, no município de Maringá</t>
  </si>
  <si>
    <t>Construção de Nova Unidade para oferta de Ensino Fundamental anos finais e Ensino Médio, atendendo estudantes das localidades do Bairro Jardim Dias e adjacências.. O padrões arquitetônicos será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23°22'25"S 51°55'22"W Incluída pela Lei estadual nº 22.952, de 17 de dezembro de 2025.</t>
  </si>
  <si>
    <t>Execução medida por metro quadrado. Tipologia de 18 salas com 5.130,00m². Obra estimada em 20,5 milhões de reais. Primeira parcela a ser paga após conclusão da obra. Terreno em nome do Estado - Matrícula n.º 17.097 (4º CRI - Maringá). Data de término ultrapassa o ciclo atual.</t>
  </si>
  <si>
    <t>Construção de Nova Unidade Escolar no Bairro Jardim Erdei, no município de Rolândia</t>
  </si>
  <si>
    <t>Construção de Nova Unidade para oferta de Ensino Fundamental anos finais e Ensino Médio, atendendo estudantes das localidades do Bairro Jardim Erdei e adjacências.. O padrão arquitetônico será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23°20'20"S 51°23'45"W Incluída pela Lei estadual nº 22.952, de 17 de dezembro de 2025.</t>
  </si>
  <si>
    <t>Execução medida por metro quadrado. Tipologia de 14 salas com 5.080,15m². Obra estimada em 19 milhões de reais. Primeira parcela a ser paga após conclusão da obra. Terreno em nome do Estado - Matrícula n.º 44.870 (CRI - Rolândia). Data de término ultrapassa o ciclo atual.</t>
  </si>
  <si>
    <t>Construção de Nova Unidade Escolar no Bairro Jardim Europa, no município de Cambé</t>
  </si>
  <si>
    <t>Construção de Nova Unidade para oferta de Ensino Fundamental anos finais e Ensino Médio, atendendo estudantes das localidades do Bairro Jardim Europa e adjacências. O padrão arquitetônico será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23°15'41.7"S 51°16'37.5"W Incluída pela Lei estadual nº 22.952, de 17 de dezembro de 2025.</t>
  </si>
  <si>
    <t>Execução medida por metro quadrado. Tipologia de 14 salas com 5.080 m². Obra estimada em 19 milhões de reais. Primeira parcela a ser paga após conclusão da obra. Terreno em nome do Estado - Matrícula n.º 43.217 (CRI - Cambé). Data de término ultrapassa o ciclo atual.</t>
  </si>
  <si>
    <t>Construção de Nova Unidade Escolar no Bairro Jardim Interlagos, no município de Arapongas</t>
  </si>
  <si>
    <t>Construção de Nova Unidade para oferta de Ensino Fundamental anos finais e Ensino Médio, atendendo estudantes das localidades do Bairro Jardim Interlagos e adjacências. O padrão arquitetônico será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23°24'33.5"S 51°27'49.6"W Incluída pela Lei estadual nº 22.952, de 17 de dezembro de 2025.</t>
  </si>
  <si>
    <t>Execução medida por metro quadrado. Tipologias de 18 salas com de 5.130 m². Obra estimada em 20,5 milhões de reais. Primeira parcela a ser paga após conclusão da obra. Terreno em nome do Estado - Matrícula n.º 53.255 (2º CRI - Arapongas) Data de término ultrapassa o ciclo atual.</t>
  </si>
  <si>
    <t>Construção de Nova Unidade Escolar no Bairro Jardim Pancera, no município de Toledo</t>
  </si>
  <si>
    <t>Construção de Nova Unidade para oferta de Ensino Fundamental anos finais e Ensino Médio, atendendo estudantes das localidades do Bairro Jardim Pancera e adjacências. O padrão arquitetônico será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24°44'37.7"S 53°45'29.8"W Incluída pela Lei estadual nº 22.952, de 17 de dezembro de 2025.</t>
  </si>
  <si>
    <t>Execução medida por metro quadrado. Tipologia de 14 salas com de 5.080 m². Obra estimada em 19 milhões de reais. Primeira parcela a ser paga após conclusão da obra. Terreno em nome do Estado - Matrícula n.º 13.138 ( 2º CRI - Toledo). Data de término ultrapassa o ciclo atual.</t>
  </si>
  <si>
    <t>Construção de Nova Unidade Escolar no Bairro Jardim Santo Antônio, no município de Sarandi</t>
  </si>
  <si>
    <t>Construção de Nova Unidade para oferta de Ensino Fundamental anos finais e Ensino Médio, atendendo estudantes das localidades do Bairro Jardim Santo Antônio e adjacências. O padrão arquitetônico será adequado para este tipo de atendimento, sendo 24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23°27'55.7"S 51°52'04.8"W Incluída pela Lei estadual nº 22.952, de 17 de dezembro de 2025.</t>
  </si>
  <si>
    <t>Execução medida por metro quadrado. Tipologia de 24 salas com 6.995,96 m² cada. Obra estimada em 29 milhões de reais. Primeira parcela a ser paga após conclusão da obra. Terrenos em nome do Estado - 2) Matrícula nº 54.913 (CRI - Sarandi). Data de término ultrapassa o ciclo atual.</t>
  </si>
  <si>
    <t>Construção de Nova Unidade Escolar no Jardim do Café, no município de Cambé</t>
  </si>
  <si>
    <t>Construção de Nova Unidade para oferta de Ensino Fundamental anos finais e Ensino Médio, atendendo estudantes das localidades do Bairro Jardim Café e adjacências. O padrão arquitetônico será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23°17'46.3"S 51°15'09.5"W Incluída pela Lei estadual nº 22.952, de 17 de dezembro de 2025.</t>
  </si>
  <si>
    <t>Execução medida por metro quadrado. Tipologia de 14 salas com 5.080 m². Obra estimada em 19 milhões de reais. Primeira parcela a ser paga após conclusão da obra. Terreno em nome do Estado - Matrícula nº 23.943 (CRI - Cambé). Data de término ultrapassa o ciclo atual.</t>
  </si>
  <si>
    <t>Construção de Nova Unidade Escolar no São Rafael, no município de Arapongas</t>
  </si>
  <si>
    <t>Construção de Nova Unidade para oferta de Ensino Fundamental anos finais e Ensino Médio, atendendo estudantes das localidades do Bairro Jardim São Rafael e adjacências. O padrão arquitetônico será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23°23'15.84"S 51°24'42.76"W Incluída pela Lei estadual nº 22.952, de 17 de dezembro de 2025.</t>
  </si>
  <si>
    <t>Execução medida por metro quadrado. Tipologias de 18 salas com de 5.130 m². Obra estimada em 20,5 milhões de reais. Primeira parcela a ser paga após conclusão da obra. Terreno em nome do Estado - Matrícula n.º 21.622 (1º CRI - Arapongas). Data de término ultrapassa o ciclo atual.</t>
  </si>
  <si>
    <t>Construção de uma unidade nova de escola para Educação Básica, atendendo a localidade do Bairro Alto da Glória e adjacências, no município de Palmas</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</si>
  <si>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26°28'48.2"S 52°00'44.2"W Incluída pela Lei estadual nº 22.520, de 11 de julho de 2025.</t>
  </si>
  <si>
    <t>Execução medida por metro quadrado. Tipologia de 18 salas com 5.130,00m². Obra estimada em 20,5 milhões de reais. Primeira parcela a ser paga após conclusão da obra. Terreno em nome do Estado - Matrícula n.º 23.335 (CRI - Palmas).</t>
  </si>
  <si>
    <t>Diretoria Geral - Unidade Técnica de Convênios e Parcerias</t>
  </si>
  <si>
    <t>Chefia da UTCP/SEED - Referência em janeiro de 2025, Ana Beatriz Ewerton Brasil Mácola, Chefe da Unidade Técnica de Convênios e Parcerias.</t>
  </si>
  <si>
    <t>Construção de uma unidade nova de escola para Educação Básica, atendendo a localidade do Bairro Balneário Castel Branco e adjacências, no município de Guaratuba</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</si>
  <si>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25°54'05"S 48°35'16"W Incluída pela Lei estadual nº 22.520, de 11 de julho de 2025.</t>
  </si>
  <si>
    <t>Execução medida por metro quadrado. Tipologia de 18 salas com 5.130,00m². Obra estimada em 20,5 milhões de reais. Primeira parcela a ser paga após conclusão da obra. Terreno em nome do Estado - Matrícula n.º 58.739 (CRI - Guaratuba).</t>
  </si>
  <si>
    <t>Construção de uma unidade nova de escola para Educação Básica, atendendo a localidade do Bairro Balneário Costa Azul e adjacências, no município de Matinhos</t>
  </si>
  <si>
    <t>É uma Instituição de Ensino com oferta de Ensino Fundamental anos finais e Ensino Médio. Com padrão arquitetônico adequado para este tipo de atendimento, sendo 24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25°43'48.61"S 48°29'43.94"W Incluída pela Lei estadual nº 22.520, de 11 de julho de 2025.</t>
  </si>
  <si>
    <t>Execução medida por metro quadrado. Tipologia de 24 salas com 6.995,96m². Obra estimada em 29 milhões de reais. Primeira parcela a ser paga após conclusão da obra. Terreno em nome do Estado - Matrícula n.º 58.373 (CRI - Matinhos).</t>
  </si>
  <si>
    <t>Construção de uma unidade nova de escola para Educação Básica, atendendo a localidade do Bairro Boa Vista e adjacências, no município de Marechal Cândido Rondon</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</si>
  <si>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24°32'56.6"S 54°05'03.3"W Incluída pela Lei estadual nº 22.520, de 11 de julho de 2025.</t>
  </si>
  <si>
    <t>Execução medida por metro quadrado. Tipologia de 14 salas com 5.080,150 m². Obra estimada em 19 milhões de reais. Primeira parcela a ser paga após conclusão da obra. Terreno em nome do Estado - Matrícula n.º 60.428 (CRI - Marechal Cândido Rondon).</t>
  </si>
  <si>
    <t>Construção de uma unidade nova de escola para Educação Básica, atendendo a localidade do Bairro Bom Retiro e adjacências, no município de Pato Branco</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</si>
  <si>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26°16'04.5"S 52°40'41.6"W Incluída pela Lei estadual nº 22.520, de 11 de julho de 2025.</t>
  </si>
  <si>
    <t>Execução medida por metro quadrado. Tipologia de 14 salas com de 5.080,15 m². Obra estimada em 19 milhões de reais. Primeira parcela a ser paga após conclusão da obra. Terreno em nome do Estado - Matrícula n.º 44.850 (1º CRI - Pato Branco).</t>
  </si>
  <si>
    <t>SEED/DG/UTCP/PPP</t>
  </si>
  <si>
    <t>Construção de uma unidade nova de escola para Educação Básica, atendendo a localidade do Bairro Campo Alto e adjacências, no município de Tijucas do Sul</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</si>
  <si>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25°50'40.9"S 49°06'28.1"W Incluída pela Lei estadual nº 22.520, de 11 de julho de 2025.</t>
  </si>
  <si>
    <t>Execução medida por metro quadrado. Tipologia de 14 salas com de 5.080,15 m². Obra estimada em 19 milhões de reais. Primeira parcela a ser paga após conclusão da obra. Terreno com Lei de Doação n.º 941/2024.</t>
  </si>
  <si>
    <t>Chefia da UTCP/SEED - Referência em janeiro de 2025, Ana Beatriz Ewerton Brasil Mácola, Chefe da</t>
  </si>
  <si>
    <t>Construção de uma unidade nova de escola para Educação Básica, atendendo a localidade do Bairro Colônia Dona Luiza e adjacências, no município de Ponta Grossa</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</si>
  <si>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25°08'1.58"S 50°09'49.39"W Incluída pela Lei estadual nº 22.520, de 11 de julho de 2025.</t>
  </si>
  <si>
    <t>Execução medida por metro quadrado. Tipologia de 18 salas com 5.130,00m². Obra estimada em 20,5 milhões de reais. Primeira parcela a ser paga após conclusão da obra. Terreno em nome do Estado - Matrícula n.º 48.199 (1º CRI - Ponta Grossa).</t>
  </si>
  <si>
    <t>Construção de uma unidade nova de escola para Educação Básica, atendendo a localidade do Bairro Jardim Alvorada e adjacências, no município de Castro</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</si>
  <si>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24°49'48.87"S 49°59'24.20"W Incluída pela Lei estadual nº 22.520, de 11 de julho de 2025.</t>
  </si>
  <si>
    <t>Execução medida por metro quadrado. Tipologia de 18 salas com 5.130,00m². Obra estimada em 20,5 milhões de reais. Primeira parcela a ser paga após conclusão da obra. Terreno em nome do Estado - Matrícula n.º 33.495 (CRI - Castro).</t>
  </si>
  <si>
    <t>Construção de uma unidade nova de escola para Educação Básica, atendendo a localidade do Bairro Jardim Argentina e adjacências, no município de Telêmaco Borba</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</si>
  <si>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24°20'47.9"S 50°36'19.9"W Incluída pela Lei estadual nº 22.520, de 11 de julho de 2025.</t>
  </si>
  <si>
    <t>Execução medida por metro quadrado. Tipologia de 14 salas, com 5.080 m². Obra estimada em 19 milhões de reais. Primeira parcela a ser paga após conclusão da obra. Terreno em nome do Estado - Matrícula nº 32.347 (CRI - Telêmaco Borba).</t>
  </si>
  <si>
    <t>Chefia da UTCP/SEED - Referência em janeiro de 2025, Ana Beatriz Ewerton Brasil Mácola, Chefe da Unidade Técnica de Convênios e Parcerias. Designad</t>
  </si>
  <si>
    <t>Construção de uma unidade nova de escola para Educação Básica, atendendo a localidade do Bairro Jardim Carmem e adjacências, no município de São José dos Pinhais</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</si>
  <si>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25°37'01.5"S 49°10'28.8"W Incluída pela Lei estadual nº 22.520, de 11 de julho de 2025.</t>
  </si>
  <si>
    <t>Execução medida por metro quadrado. Tipologia de 18 salas com 5.130 m². Obra estimada em 20,5 milhões de reais. Primeira parcela a ser paga após conclusão da obra. Terreno em nome do Estado: Matrícula n. 85.786 (2º CRI - São José dos Pinhais).</t>
  </si>
  <si>
    <t>Construção de uma unidade nova de escola para Educação Básica, atendendo a localidade do Bairro Jardim Cataratas e adjacências, no município de São Miguel do Iguaçu</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</si>
  <si>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Incluída pela Lei estadual nº 22.520, de 11 de julho de 2025.</t>
  </si>
  <si>
    <t>Execução medida por metro quadrado. Tipologia de 14 salas com 5.080,150 m². Obra estimada em 19 milhões de reais. Primeira parcela a ser paga após conclusão da obra. Terreno em nome do Estado - Matrícula n.º 23.260 (CRI - São Miguel do Iguaçu).</t>
  </si>
  <si>
    <t>Construção de uma unidade nova de escola para Educação Básica, atendendo a localidade do Bairro Jardim Copacabana e adjacências, no município de Foz do Iguaçu</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</si>
  <si>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Incluída pela Lei estadual nº 22.520, de 11 de julho de 2025.</t>
  </si>
  <si>
    <t>Execução medida por metro quadrado. Tipologia de 18 salas com 5.130,00m². Obra estimada em 20,5 milhões de reais. Primeira parcela a ser paga após conclusão da obra. Terreno em nome do Estado - Matrícula n.º 49.750 (2º CRI - Foz do Iguaçu).</t>
  </si>
  <si>
    <t>Construção de uma unidade nova de escola para Educação Básica, atendendo a localidade do Bairro Jardim Keiko e adjacências, no município de Marialva</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</si>
  <si>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23°27'55"S 51°49'04"W Incluída pela Lei estadual nº 22.520, de 11 de julho de 2025.</t>
  </si>
  <si>
    <t>Execução medida por metro quadrado. Tipologia de 14 salas com 5.080,15m². Obra estimada em 19 milhões de reais. Primeira parcela a ser paga após conclusão da obra. Terreno em nome do Estado - Matrícula n.º 46.609 (CRI - Marialva).</t>
  </si>
  <si>
    <t>Construção de uma unidade nova de escola para Educação Básica, atendendo a localidade do Bairro Jardim Pazza e adjacências, no município de Matelândia</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</si>
  <si>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25°14'47.9"S 53°58'14.6"W Incluída pela Lei estadual nº 22.520, de 11 de julho de 2025.</t>
  </si>
  <si>
    <t>Execução medida por metro quadrado. Tipologia de 14 salas com 5.080,150 m². Obra estimada em 19 milhões de reais. Primeira parcela a ser paga após conclusão da obra. Terreno em nome do Estado - Matrícula n.º 21.943 (CRI - Matelândia).</t>
  </si>
  <si>
    <t>Construção de uma unidade nova de escola para Educação Básica, atendendo a localidade do Bairro Jardim Petrópolis e adjacências, no município de Palotina</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</si>
  <si>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24°17'21.1"S 53°49'20.5"W Incluída pela Lei estadual nº 22.520, de 11 de julho de 2025.</t>
  </si>
  <si>
    <t>Execução medida por metro quadrado. Tipologia de 14 salas com 5.080,150 m². Obra estimada em 19 milhões de reais. Primeira parcela a ser paga após conclusão da obra. Terreno em nome do Estado - Matrícula n.º 32.473 (CRI - Palotina).</t>
  </si>
  <si>
    <t>Construção de uma unidade nova de escola para Educação Básica, atendendo a localidade do Bairro Jardim Porto Feliz e adjacências, no município de Campo Mourão</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</si>
  <si>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24°00'47.6"S 52°22'38.9"W Incluída pela Lei estadual nº 22.520, de 11 de julho de 2025.</t>
  </si>
  <si>
    <t>Execução medida por metro quadrado. Tipologia de 18 salas com de 5.130 m². Obra estimada em 20,5 milhões de reais. Primeira parcela a ser paga após conclusão da obra. Terreno em nome do Estado - Matrícula nº 54.915 (1º CRI - Campo Mourão).</t>
  </si>
  <si>
    <t>Construção de uma unidade nova de escola para Educação Básica, atendendo a localidade do Bairro Jardim Santa Rosa e adjacências, no município de Palmeira</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</si>
  <si>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25°24'56"S 49°59'31"W Incluída pela Lei estadual nº 22.520, de 11 de julho de 2025.</t>
  </si>
  <si>
    <t>Execução medida por metro quadrado. Tipologia de 14 salas com 5.080,15m². Obra estimada em 19 milhões de reais. Primeira parcela a ser paga após conclusão da obra. Terreno em nome do Estado - Matrícula n.º 16.538 (CRI - Palmeira).</t>
  </si>
  <si>
    <t>Construção de uma unidade nova de escola para Educação Básica, atendendo a localidade do Bairro Moradias Itaperuba e adjacências, no município de Contenda</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</si>
  <si>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25°41'15.95"S 49°31'34.38"W Incluída pela Lei estadual nº 22.520, de 11 de julho de 2025.</t>
  </si>
  <si>
    <t>Execução medida por metro quadrado. Tipologia de 14 salas com 5.080,15m². Obra estimada em 19 milhões de reais. Primeira parcela a ser paga após conclusão da obra. Terreno em nome do Estado - Matrícula n.º 33.245 (CRI - Lapa).</t>
  </si>
  <si>
    <t>Construção de uma unidade nova de escola para Educação Básica, atendendo a localidade do Bairro Nova Itália e adjacências, no município de Cianorte</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</si>
  <si>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23°39'10.9"S 52°37'48.7"W Incluída pela Lei estadual nº 22.520, de 11 de julho de 2025.</t>
  </si>
  <si>
    <t>Execução medida por metro quadrado. Tipologia de 18 salas com de 5.130 m². Obra estimada em 20,5 milhões de reais. Primeira parcela a ser paga após conclusão da obra. Terreno em nome do Estado - Matrícula n.º 19.509 (CRI - Cianorte).</t>
  </si>
  <si>
    <t>Construção de uma unidade nova de escola para Educação Básica, atendendo a localidade do Bairro Sítio do Campo e adjacências, no município de Morretes</t>
  </si>
  <si>
    <t>É uma Instituição de Ensino, com oferta de Ensino Fundamental anos finais e Ensino Médio. Com padrão arquitetônico adequado para este tipo de atendimento, sendo 14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25°29'15.9"S 48°49'19.0"W Incluída pela Lei estadual nº 22.520, de 11 de julho de 2025.</t>
  </si>
  <si>
    <t>Execução medida por metro quadrado. Tipologida de 14 salas com 5.080 m². Obra estimada em 19 milhões de reais. Primeira parcela a ser paga após conclusão da obra. Terreno em nome do Estado - Matrícula n.º 3.082 (CRI - Morretes).</t>
  </si>
  <si>
    <t>Construção de uma unidade nova de escola para Educação Básica, atendendo a localidade do Bairro Sonho Meu e adjacências, no município de Umuarama</t>
  </si>
  <si>
    <t>É uma Instituição de Ensino com oferta de Ensino Fundamental anos finais e Ensino Médio. Com padrão arquitetônico adequado para este tipo de atendimento, sendo 18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23°47'25.5"S 53°20'47.5"W Incluída pela Lei estadual nº 22.520, de 11 de julho de 2025.</t>
  </si>
  <si>
    <t>Execução medida por metro quadrado. Tipologia de 18 salas com 5.130,00 m². Obra estimada em 20,5 milhões de reais. Primeira parcela a ser paga após conclusão da obra. Terreno em nome do Estado - Matrícula n.º 72.492 (1º CRI - Umuarama).</t>
  </si>
  <si>
    <t>Construção de uma unidade nova de escola para Educação Básica, atendendo a localidade do Bairro Vila Guadiana e adjacências, no município de Mandaguaçu</t>
  </si>
  <si>
    <t>É uma Instituição de Ensino com oferta de Ensino Fundamental anos finais e Ensino Médio. Com padrão arquitetônico adequado para este tipo de atendimento, sendo 24 salas de aula, Infoteca, Laboratório de Informática, Laboratório de Ciências, sanitários que atendam às necessidades de pessoas com deficiência ou mobilidade reduzida, além dos demais ambientes administrativos e pedagógicos, visando ao atendimento dos estudantes de forma adequada, em instituições de ensino mais próxima de suas residências. Coordenadas geográficas: 23°19'44.26"S 52°07'07.58"W Incluída pela Lei estadual nº 22.520, de 11 de julho de 2025.</t>
  </si>
  <si>
    <t>Execução medida por metro quadrado. Tipologia de 24 salas com 6.995,96m². Obra estimada em 29 milhões de reais. Primeira parcela a ser paga após conclusão da obra. Terreno em nome do Estado - Matrícula n.º 13.297 (CRI - Mandaguaçu)</t>
  </si>
  <si>
    <t>Construção do Colégio Estadual Bairro Jardim América - EFM, em Assis Chateaubriand</t>
  </si>
  <si>
    <t>Construção de uma Unidade Nova para ampliação da oferta de Educação Básica, atendendo a localidade do Bairro Jardim América e adjacências, no município de Assis Chateaubriand. Incluída pela Lei estadual nº 22.520, de 11 de julho de 2025.</t>
  </si>
  <si>
    <t>Execução medida por metro quadrado. Tipologia de 18 salas com 5.130,00m². Obra estimada em 20,5 milhões de reais. Primeira parcela a ser paga após conclusão da obra. Terreno em nome do Estado - Matrícula n.º 35.439 (1º CRI Assis Chateaubriand)</t>
  </si>
  <si>
    <t>O programa Parceiro da Escola visa otimizar a gestão escolar nas instituições da rede estadual de ensino, por meio da contratação de pessoas jurídicas de direito privado especializadas na prestação de serviços de gestão educacional, chamadas de instituições parceiras. As instituições parceiras serão escolhidas por meio de um processo licitatório público, garantindo transparência e eficiência. O objetivo principal é promover o aumento da qualidade da educação pública estadual e o fortalecimento dos processos pedagógicos, à medida que reforça o apoio à gestão técnica e qualificada nas unidades educacionais. A contratação de um parceiro visa proporcionar uma gestão escolar mais ágil e efetiva, comprometida com a melhoria da infraestrutura e com a excelência do ensino, ao mesmo tempo que mantém o acesso universal, público e gratuito aos serviços educacionais prestados pelo Estado. Incluída pela Lei Estadual nº 22.268, de 13 de dezembro de 2024.</t>
  </si>
  <si>
    <t>Processo seletivo simplificado é o processo que seleciona os profissionais para lecionarem na rede estadual de educação, a contratação é referente a todo o processo de seleção, contento local, funcionários, provas impressas, agentes de segurança e saúde, tudo o que envolve a seleção. Os profissionais contratados pelo processo seletivo irão atuar nas áreas onde não existem professores efetivos para suprir a demanda. Regionalização alterada pela Lei estadual nº 22.268, de 13 de dezembro de 2024. Alterada pela Lei estadual nº 22.520, de 11 de julho de 2025.</t>
  </si>
  <si>
    <t>Estudantes formados em cursos da educação profissional subsequente no Colégio Estadual do Paraná nos cursos de técnico em Administração, técnico em Edificações, técnico em Informática, técnico em Produção de Áudio e Vídeo, técnico em Saúde Bucal e técnico em Teatro.</t>
  </si>
  <si>
    <t>Transporte escolar público dos Estudantes da Educação Básica, da zona rural e urbana, matriculados na Rede Estadual e que residam a uma distância igual ou superior a 2.000 metros das escolas em que estão matriculados, respeitando os critério estabelecidos pelo programa. Alterada pela Lei estadual nº 22.520, de 11 de julho de 2025.</t>
  </si>
  <si>
    <t>Instituto Paranaense de Desenvolvimento Educacional - Fundepar/DTE</t>
  </si>
  <si>
    <t>Gestão Administrativa FUNDEPAR</t>
  </si>
  <si>
    <t>Manter a estrutura Administrativa da Unidade e dos Núcleos Regionais de Educação (NREs), Conselho Estadual de Educação (CEE), para o bom funcionamento de suas atividades. Efetuar a Gestão de Recursos Humanos, cessão funcional, disposição funcional e contratações necessárias. Atender as despesas com manutenção mínima (energia elétrica, água, esgoto, informática e telecomunicações), e dos serviços de terceiros, e das demais despesas necessárias ao funcionamento da estrutura. Promover infraestrutura física adequada e recuperar as edificações do FUNDEPAR. Assegurar o suprimento de equipamentos e mobiliários visando reduzir a exposição aos riscos de acidentes provocados pela deterioração da infraestrutura física para a melhoria do ambiente.</t>
  </si>
  <si>
    <t>Construção de Unidade Nova para a Sede do Núcleo Regional de Educação de Goioerê, em Goioerê</t>
  </si>
  <si>
    <t>Construção de Unidade Nova para a Sede do Núcleo Regional de Educação de Goioerê, em Goioerê, visando garantir espaços adequados, seguros e duráveis. A adequação das instalações melhorará a gestão das instituições de ensino, criando um ambiente mais produtivo e, consequentemente, aprimorando a qualidade do ensino na região. Incluída pela Lei estadual nº 22.520, de 11 de julho de 2025.</t>
  </si>
  <si>
    <t>Diretoria Técnica de Engenharia</t>
  </si>
  <si>
    <t>Marcello Marcondes de Albuquerque</t>
  </si>
  <si>
    <t>O contrato com o Serviço Social Autônomo Paranaeducação tem por objeto: a) prestação de serviços para operacionalização e esforços para a promoção, elaboração e implementação do plano de obras da área educacional e manutenção dos estabelecimentos da rede estadual de educação básica; b) Programa Mãos Amigas, que consiste no convênio entre SESP e Fundepar, que prevê a execução de serviços de conservação e manutenção dos estabelecimentos escolares e imóveis do patrimônio público e proporciona ocupação laborativa aos apenados do Sistema Penal do Estado do Paraná, por meio de pequenos serviços, como pinturas, jardinagem, limpeza e similares, nas localidades onde o Estado possui Colônia Penal Agroindustrial; c) prestação de serviços de consultoria e assessoria na área de nutrição ao Programa Estadual de Alimentação Escolar (PEAE); e d) contratação e desenvolvimento de Sistema de Gestão da Alimentação Escolar e de Engenharia. Alterada pela Lei estadual nº 22.520, de 11 de julho de 2025.</t>
  </si>
  <si>
    <t>Quantidade de instituições beneficiadas pelos itens contratados junto ao ParanaEducação.</t>
  </si>
  <si>
    <t>Instituto Paranaense de Desenvolvimento Educacional - Fundepar/Diretoria Técnica de Engenharia</t>
  </si>
  <si>
    <t>Promover, elaborar e implementar plano de obras da área educacional e a manutenção dos estabelecimentos da rede estadual de educação básica Excluída/cancelada pela Lei estadual nº 22.520, de 11 de julho de 2025. Excluída/cancelada pela Lei estadual nº 22.952, de 17 de dezembro de 2025.</t>
  </si>
  <si>
    <t>Ampliação do Centro Estadual de Educação Básica para Jovens e Adultos (CEEBJA) Doutor Francisco Gutierrez Beltrão, em Ibiporã</t>
  </si>
  <si>
    <t>Ampliação do Centro Estadual de Educação Básica para Jovens e Adultos (CEEBJA) Doutor Francisco Gutierrez Beltrão, em Ibiporã, com o objetivo de garantir espaços mais adequados, seguros e duráveis para o ensino e a aprendizagem na rede estadual de educação básica. Incluída pela Lei estadual nº 22.520, de 11 de julho de 2025.</t>
  </si>
  <si>
    <t>Ampliação do Colégio Estadual Angelo Volpato, em Curitiba</t>
  </si>
  <si>
    <t>Ampliação do Colégio Estadual Angelo Volpato, em Curitiba, visando garantir espaços mais adequados, seguros e duráveis para o ensino e a aprendizagem. O projeto inclui a construção de uma quadra de esportes coberta, além das melhorias necessárias para aprimorar o atendimento aos estudantes matriculados. Incluída pela Lei estadual nº 22.520, de 11 de julho de 2025.</t>
  </si>
  <si>
    <t>Ampliação do Colégio Estadual De Guaraituba, em Colombo</t>
  </si>
  <si>
    <t>Ampliação do Colégio Estadual de Guaraituba, em Colombo, visando garantir espaços mais adequados, seguros e duráveis para o ensino e a aprendizagem na rede estadual de educação básica. Incluída pela Lei estadual nº 22.520, de 11 de julho de 2025.</t>
  </si>
  <si>
    <t>Ampliação do Colégio Estadual do Campo Doutor Caetano Munhoz da Rocha, em Quitandinha</t>
  </si>
  <si>
    <t>Ampliação do Colégio Estadual do Campo Doutor Caetano Munhoz da Rocha, em Quitandinha, visando garantir espaços mais adequados, seguros e duráveis para o ensino e a aprendizagem. O projeto inclui a ampliação da cozinha, do refeitório e da quadra de esportes coberta, além das adequações necessárias para melhor atender os estudantes. Incluída pela Lei estadual nº 22.520, de 11 de julho de 2025.</t>
  </si>
  <si>
    <t>Quitandinha</t>
  </si>
  <si>
    <t>Ampliação do Colégio Estadual Marechal Arthur da Costa e Silva, em Planaltina do Paraná</t>
  </si>
  <si>
    <t>Ampliação do Colégio Estadual Marechal Arthur da Costa e Silva, em Planaltina do Paraná, visando garantir espaços mais adequados, seguros e duráveis para o ensino e a aprendizagem. O projeto inclui a execução de obras para a construção de um refeitório, uma cozinha com central GLP, além de serviços de engenharia para aumento de carga de padrão de energia para 200A. Incluída pela Lei estadual nº 22.520, de 11 de julho de 2025.</t>
  </si>
  <si>
    <t>Planaltina do Paraná</t>
  </si>
  <si>
    <t>Ampliação do Colégio Estadual Marli Queiroz, em Curitiba</t>
  </si>
  <si>
    <t>Ampliação do Colégio Estadual Marli Queiroz, em Curitiba, visando garantir espaços mais adequados, seguros e duráveis para o ensino e a aprendizagem. O projeto inclui a ampliação da quadra de esportes coberta, além das melhorias necessárias para aprimorar o atendimento aos estudantes matriculados. Incluída pela Lei estadual nº 22.520, de 11 de julho de 2025.</t>
  </si>
  <si>
    <t>Ampliação do Colégio Estadual Moradias Monteiro Lobato, em Curitiba</t>
  </si>
  <si>
    <t>Ampliação do Colégio Estadual Moradias Monteiro Lobato, em Curitiba, visando proporcionar ambientes mais adequados, seguros e duráveis para o ensino e a aprendizagem. O projeto inclui a construção de oito novas salas de aula, um laboratório de informática, um depósito, uma sala para entrega do leite, além da ampliação do refeitório e dos sanitários existentes. Incluída pela Lei estadual nº 22.520, de 11 de julho de 2025.</t>
  </si>
  <si>
    <t>Ampliação do Colégio Estadual Nirlei Medeiros, em Curitiba</t>
  </si>
  <si>
    <t>Ampliação do Colégio Estadual Nirlei Medeiros, em Curitiba, visando garantir espaços mais adequados, seguros e duráveis para o ensino e a aprendizagem. O projeto inclui a construção de sete novas salas de aula, um laboratório de informática, uma sala multiuso, um depósito de merenda, além da ampliação do refeitório e dos sanitários existentes. Também serão realizadas as adequações necessárias para melhor atender os estudantes. Incluída pela Lei estadual nº 22.520, de 11 de julho de 2025.</t>
  </si>
  <si>
    <t>Ampliação do Colégio Estadual Padre Henrique Vicenzi, em Vitorino</t>
  </si>
  <si>
    <t>Ampliação do Colégio Estadual Padre Henrique Vicenzi, no município de Vitorino.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</si>
  <si>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Ampliação do Colégio Estadual Pinheiro do Paraná, em Curitiba</t>
  </si>
  <si>
    <t>Ampliação do Colégio Estadual Pinheiro do Paraná, em Curitiba, visando garantir espaços mais adequados, seguros e duráveis para o ensino e a aprendizagem. O projeto inclui a construção de novas salas de aula e a readequação dos espaços administrativos e pedagógicos. Incluída pela Lei estadual nº 22.952, de 17 de dezembro de 2025.</t>
  </si>
  <si>
    <t>Ampliação do Colégio Estadual Tiradentes, em Santo Antônio da Platina</t>
  </si>
  <si>
    <t>Ampliação do Colégio Estadual Tiradentes, em Santo Antônio da Platina, visando garantir espaços mais adequados, seguros e duráveis para o ensino e a aprendizagem. O projeto contempla a construção de uma quadra de esportes coberta, ampliando a estrutura física da escola para melhor atender os estudantes. Incluída pela Lei estadual nº 22.520, de 11 de julho de 2025.</t>
  </si>
  <si>
    <t>Ampliação do Colégio Estadual Walde Rosi Galvão, em Pinhais</t>
  </si>
  <si>
    <t>Ampliação do Colégio Estadual Walde Rosi Galvão, em Pinhais, visando garantir espaços mais adequados, seguros e duráveis para o ensino e a aprendizagem. O projeto inclui a construção de uma quadra de esportes coberta, além das adequações necessárias para sua implementação, visando o melhor atendimento aos estudantes matriculados. Incluída pela Lei estadual nº 22.520, de 11 de julho de 2025.</t>
  </si>
  <si>
    <t>Construção da Unidade Nova Escolar Jardim Riviera, em Cascavel</t>
  </si>
  <si>
    <t>Construção da Unidade Nova Escolar Jardim Riviera, em Cascavel.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</si>
  <si>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da Unidade Nova Escolar para o Colégio Estadual Santa Rita, em Foz do Iguaçu</t>
  </si>
  <si>
    <t>Construção da Unidade Nova Escolar para o Colégio Estadual Santa Rita, em Foz do Iguaçu.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</si>
  <si>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da Unidade Nova Escolar para o Colégio Estadual Zacarias Cardoso de Cristo, em Rio Branco do Sul</t>
  </si>
  <si>
    <t>Construção da Unidade Nova Escolar para o Colégio Estadual Zacarias Cardoso de Cristo, em Rio Branco do Sul.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</si>
  <si>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cobertura da quadra esportiva do Colégio Estadual São Carlos do Ivaí, em São Carlos do Ivaí</t>
  </si>
  <si>
    <t>Construção da cobertura da quadra esportiva do Colégio Estadual São Carlos do Ivaí, em São Carlos do Ivaí, visando garantir espaços mais adequados, seguros e duráveis para o ensino e a aprendizagem. Incluída pela Lei estadual nº 22.520, de 11 de julho de 2025.</t>
  </si>
  <si>
    <t>Construção de módulos de salas de aula de múltiplo uso na Escola Estadual do Campo José Biesdorf, em Santa Helena</t>
  </si>
  <si>
    <t>Construção de módulos de salas de aula de múltiplo uso na Escola Estadual do Campo José Biesdorf, no município de Santa Helena,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</si>
  <si>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módulos de salas de aula de múltiplo uso na Escola Estadual Nossa Senhora dos Milagres, em São José dos Pinhais</t>
  </si>
  <si>
    <t>Construção de módulos de salas de aula de múltiplo uso na Escola Estadual Nossa Senhora dos Milagres, em São José dos Pinhais,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</si>
  <si>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Nova Unidade Escolar para o Colégio Estadual Jardim Madrid, em Maringá</t>
  </si>
  <si>
    <t>Construção de Nova Unidade Escolar para o Colégio Estadual Jardim Madrid, em Maringá.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</si>
  <si>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Nova Unidade Escolar para o Colégio Estadual Professora Alba Keinert, em Guarapuava</t>
  </si>
  <si>
    <t>Construção de Nova Unidade Escolar para o Colégio Estadual Professora Alba Keinert, em Guarapuava.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</si>
  <si>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Nova Unidade Escolar Província da Síria, em Araucária</t>
  </si>
  <si>
    <t>Construção de Nova Unidade Escolar Província da Síria, em Araucária.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</si>
  <si>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salas de aula de múltiplo uso em substituição às salas de madeira na Escola Estadual Cívico-Militar Cecília Meireles, em Santa Fé</t>
  </si>
  <si>
    <t>Construção de salas de aula de múltiplo uso na Escola Estadual Cívico-Militar Cecília Meireles, no município de Santa Fé,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</si>
  <si>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Santa Fé</t>
  </si>
  <si>
    <t>Construção de salas de aula de múltiplo uso em substituição às salas de madeira na Escola Estadual do Jardim Eldorado, em Londrina</t>
  </si>
  <si>
    <t>Construção de salas de aula de múltiplo uso na Escola Estadual do Jardim Eldorado, no município de Londrina,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</si>
  <si>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na Escola Estadual Vila Castelo Branco, em Engenheiro Beltrão</t>
  </si>
  <si>
    <t>Construção de salas de aula de múltiplo uso na Escola Estadual Vila Castelo Branco, no município de Engenheiro Beltrão,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</si>
  <si>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Engenheiro Beltrão</t>
  </si>
  <si>
    <t>Construção de salas de aula de múltiplo uso em substituição às salas de madeira no Centro Estadual de Educação Profissional Agrícola de Campo Mourão, em Campo Mourão</t>
  </si>
  <si>
    <t>Construção de salas de aula de múltiplo uso no Centro Estadual de Educação Profissional Agrícola de Campo Mourão, no município de Campo Mourão,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</si>
  <si>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11 de Abril, em Tapejara</t>
  </si>
  <si>
    <t>Construção de salas de aula de múltiplo uso no Colégio Estadual 11 de Abril, em Tapejara,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</si>
  <si>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Adiles Bordin, em União da Vitória</t>
  </si>
  <si>
    <t>Construção de salas de aula de múltiplo uso no Colégio Estadual Adiles Bordin, no município de União da Vitória,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</si>
  <si>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Altair Aparecido Carneiro, em Londrina</t>
  </si>
  <si>
    <t>Construção de salas de aula de múltiplo uso no Colégio Estadual Altair Aparecido Carneiro, no município de Londrina,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</si>
  <si>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Amyntas de Barros, em Pinhais</t>
  </si>
  <si>
    <t>Construção de salas de aula de múltiplo uso no Colégio Estadual Amyntas de Barros, no município de Pinhais,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</si>
  <si>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Arthur da Costa e Silva, em Planaltina do Paraná</t>
  </si>
  <si>
    <t>Construção de salas de aula de múltiplo uso no Colégio Estadual Arthur da Costa e Silva, no município de Planaltina do Paraná,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</si>
  <si>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Candido Rossoni, em Coronel Domingos Soares</t>
  </si>
  <si>
    <t>Construção de salas de aula de múltiplo uso no Colégio Estadual Candido Rossoni, no município de Coronel Domingos Soares,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</si>
  <si>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Carlos Alberto Cabreira Machado, em Nova Laranjeiras</t>
  </si>
  <si>
    <t>Construção de salas de aula de múltiplo uso no Colégio Estadual Carlos Alberto Cabreira Machado, no município de Nova Laranjeiras,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</si>
  <si>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Cívico-Militar Cruzeiro do Oeste, em Cruzeiro do Oeste</t>
  </si>
  <si>
    <t>Construção de salas de aula de múltiplo uso no Colégio Estadual Cívico-Militar Cruzeiro do Oeste, no município de Cruzeiro do Oeste,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</si>
  <si>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Cívico-Militar Tomaz Edison de Andrade Vieira, em Maringá</t>
  </si>
  <si>
    <t>Construção de salas de aula de múltiplo uso no Colégio Estadual Cívico-Militar Tomaz Edison de Andrade Vieira, no município de Maringá,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</si>
  <si>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Cristóvão Colombo, em Jardim Alegre</t>
  </si>
  <si>
    <t>Construção de salas de aula de múltiplo uso no Colégio Estadual Cristóvão Colombo, no município de Jardim Alegre,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</si>
  <si>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Jardim Alegre</t>
  </si>
  <si>
    <t>Construção de salas de aula de múltiplo uso em substituição às salas de madeira no Colégio Estadual Cyro Pereira de Camargo, em Iguaraçu</t>
  </si>
  <si>
    <t>Construção de salas de aula de múltiplo uso no Colégio Estadual Cyro Pereira de Camargo, no município de Iguaraçu,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</si>
  <si>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da Warta, em Londrina</t>
  </si>
  <si>
    <t>Construção de salas de aula de múltiplo uso no Colégio Estadual da Warta, no município de Londrina,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</si>
  <si>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do Campo Adélia Rossi Arnaldi, em Paranavaí</t>
  </si>
  <si>
    <t>Construção de salas de aula de múltiplo uso no Colégio Estadual do Campo Adélia Rossi Arnaldi, no município de Paranavaí,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</si>
  <si>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do Campo Arroio Grande, em Pitanga</t>
  </si>
  <si>
    <t>Construção de salas de aula de múltiplo uso no Colégio Estadual do Campo Arroio Grande, no município de Pitanga,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</si>
  <si>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do Campo Chapadão, em Laranjal</t>
  </si>
  <si>
    <t>Construção de salas de aula de múltiplo uso no Colégio Estadual do Campo Chapadão, no município de Laranjal,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</si>
  <si>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do Campo Ernestina Weinhardt da Silveira, em Antonio Olinto</t>
  </si>
  <si>
    <t>Construção de salas de aula de múltiplo uso no Colégio Estadual do Campo Ernestina Weinhardt da Silveira, no município de Antonio Olinto,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</si>
  <si>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Antônio Olinto</t>
  </si>
  <si>
    <t>Construção de salas de aula de múltiplo uso em substituição às salas de madeira no Colégio Estadual do Campo Palmeirinha, em Guarapuava</t>
  </si>
  <si>
    <t>Construção de salas de aula de múltiplo uso no Colégio Estadual do Campo Palmeirinha, no município de Guarapuava,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</si>
  <si>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do Campo Plinio Franco Ferreira da Costa, em Ortigueira</t>
  </si>
  <si>
    <t>Construção de salas de aula de múltiplo uso no Colégio Estadual do Campo Plinio Franco Ferreira da Costa, no município de Ortigueira,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</si>
  <si>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Ortigueira</t>
  </si>
  <si>
    <t>Construção de salas de aula de múltiplo uso em substituição às salas de madeira no Colégio Estadual do Campo Rio do Meio, em Pitanga</t>
  </si>
  <si>
    <t>Construção de salas de aula de múltiplo uso no Colégio Estadual do Campo Rio do Meio, no município de Pitanga,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</si>
  <si>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do Campo Rio Vermelho, em União da Vitória</t>
  </si>
  <si>
    <t>Construção de salas de aula de múltiplo uso no Colégio Estadual do Campo Rio Vermelho, no município de União da Vitória,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</si>
  <si>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do Campo Salto Grande do Turvo, em Doutor Ulysses</t>
  </si>
  <si>
    <t>Construção de salas de aula de múltiplo uso no Colégio Estadual do Campo Salto Grande do Turvo, no município de Doutor Ulysses,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</si>
  <si>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Doutor Ulysses</t>
  </si>
  <si>
    <t>Construção de salas de aula de múltiplo uso em substituição às salas de madeira no Colégio Estadual do Campo Santa Izabel, em Bituruna</t>
  </si>
  <si>
    <t>Construção de salas de aula de múltiplo uso no Colégio Estadual do Campo Santa Izabel, no município de Bituruna,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</si>
  <si>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Bituruna</t>
  </si>
  <si>
    <t>Construção de salas de aula de múltiplo uso em substituição às salas de madeira no Colégio Estadual Indígena Mbya Arandu, em Piraquara</t>
  </si>
  <si>
    <t>Construção de salas de aula de múltiplo uso no Colégio Estadual Indígena Mbya Arandu, no município de Piraquara,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</si>
  <si>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Jose de Anchieta, em Quedas do Iguaçu</t>
  </si>
  <si>
    <t>Construção de salas de aula de múltiplo uso no Colégio Estadual Jose de Anchieta, no município de Quedas do Iguaçu,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</si>
  <si>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José Pioli, em Itaperuçu</t>
  </si>
  <si>
    <t>Construção de salas de aula de múltiplo uso no Colégio Estadual José Pioli, no município de Itaperuçu,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</si>
  <si>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Ko Homu, em Laranjeiras do Sul</t>
  </si>
  <si>
    <t>Construção de salas de aula de múltiplo uso no Colégio Estadual Ko Homu, no município de Laranjeiras do Sul,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</si>
  <si>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Leonidia Pacheco, em Maria Helena</t>
  </si>
  <si>
    <t>Construção de salas de aula de múltiplo uso no Colégio Estadual Leonidia Pacheco, no município de Maria Helena,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</si>
  <si>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Maria Helena</t>
  </si>
  <si>
    <t>Construção de salas de aula de múltiplo uso em substituição às salas de madeira no Colégio Estadual Maravilha, em Londrina</t>
  </si>
  <si>
    <t>Construção de salas de aula de múltiplo uso no Colégio Estadual Maravilha, no município de Londrina,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</si>
  <si>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Nicanor Bueno Mendes, em Jundiaí do Sul</t>
  </si>
  <si>
    <t>Construção de salas de aula de múltiplo uso no Colégio Estadual Nicanor Bueno Mendes, no município de Jundiaí do Sul,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</si>
  <si>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Nilo Peçanha, em Ivaiporã</t>
  </si>
  <si>
    <t>Construção de salas de aula de múltiplo uso no Colégio Estadual Nilo Peçanha, no município de Ivaiporã,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</si>
  <si>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Nitotu, em Clevelândia</t>
  </si>
  <si>
    <t>Construção de salas de aula de múltiplo uso no Colégio Estadual Nitotu, no município de Clevelândia,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</si>
  <si>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Princesa Isabel, em Cerro Azul</t>
  </si>
  <si>
    <t>Construção de salas de aula de múltiplo uso no Colégio Estadual Princesa Isabel, no município de Cerro Azul,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</si>
  <si>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Procópio Ferreira Caldas, em Pinhão</t>
  </si>
  <si>
    <t>Construção de salas de aula de múltiplo uso no Colégio Estadual Procópio Ferreira Caldas, no município de Pinhão,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</si>
  <si>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Professora Izabel Fonseca Siqueira, em Reserva do Iguaçu</t>
  </si>
  <si>
    <t>Construção de salas de aula de múltiplo uso no Colégio Estadual Professora Izabel Fonseca Siqueira, no município de Reserva do Iguaçu,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</si>
  <si>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Reserva do Iguaçu</t>
  </si>
  <si>
    <t>Construção de salas de aula de múltiplo uso em substituição às salas de madeira no Colégio Estadual Professora Lindaura Ribeiro Lucas, em São José dos Pinhais</t>
  </si>
  <si>
    <t>Construção de salas de aula de múltiplo uso no Colégio Estadual Professora Lindaura Ribeiro Lucas, no município de São José dos Pinhais,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</si>
  <si>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Professor Paulo Sérgio Bartholomeu, em Londrina</t>
  </si>
  <si>
    <t>Construção de salas de aula de múltiplo uso no Colégio Estadual Professor Paulo Sérgio Bartholomeu, no município de Londrina,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</si>
  <si>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Rui Barbosa, em Arapoti</t>
  </si>
  <si>
    <t>Construção de salas de aula de múltiplo uso no Colégio Estadual Rui Barbosa, no município de Arapoti,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</si>
  <si>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Rui Barbosa, em Pato Branco</t>
  </si>
  <si>
    <t>Construção de salas de aula de múltiplo uso no Colégio Estadual Rui Barbosa, no município de Pato Branco,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</si>
  <si>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Santa Catarina, em Coronel Domingos Soares</t>
  </si>
  <si>
    <t>Construção de salas de aula de múltiplo uso no Colégio Estadual Santa Catarina, no município de Coronel Domingos Soares,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</si>
  <si>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São João Bosco, em Pato Branco</t>
  </si>
  <si>
    <t>Construção de salas de aula de múltiplo uso no Colégio Estadual São João Bosco, no município de Pato Branco,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</si>
  <si>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Sapopema, em Sapopema</t>
  </si>
  <si>
    <t>Construção de salas de aula de múltiplo uso no Colégio Estadual Sapopema, no município de Sapopema,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</si>
  <si>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Sapopema</t>
  </si>
  <si>
    <t>Construção de salas de aula de múltiplo uso em substituição às salas de madeira no Colégio Estadual Tancredo de Almeida Neves, em Doutor Ulysses</t>
  </si>
  <si>
    <t>Construção de salas de aula de múltiplo uso no Colégio Estadual Tancredo de Almeida Neves, no município de Doutor Ulysses,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</si>
  <si>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salas de aula de múltiplo uso em substituição às salas de madeira no Colégio Estadual Vandyr de Almeida, em Cornélio Procópio</t>
  </si>
  <si>
    <t>Construção de salas de aula de múltiplo uso no Colégio Estadual Vandyr de Almeida, no município de Cornélio Procópio, em substituição a ambientes em madeira, visando ampliar e qualificar a infraestrutura escolar. A iniciativa integra o plano estratégico de execução e manutenção de obras na rede estadual de educação básica, garantindo espaços mais adequados, seguros e duráveis para o ensino e a aprendizagem Incluída no Exercício por protocolo, referendada pela Lei Estadual nº 22.952, de 17 de dezembro de 2025</t>
  </si>
  <si>
    <t>Construção de Unidade Nova Bairro dos Estados, em município de Fazenda Rio Grande</t>
  </si>
  <si>
    <t>Construção de Unidade Nova Bairro dos Estados, em município de Fazenda Rio Grande.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</si>
  <si>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Bairro Fraron, em Pato Branco</t>
  </si>
  <si>
    <t>Construção de Unidade Nova Escolar Bairro Fraron, em Pato Branco.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</si>
  <si>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para a Escola Estadual Bacharel Antônio Alves e o Colégio Estadual Frei Beda Maria, em Itaperuçu</t>
  </si>
  <si>
    <t>Construção de Unidade Nova Escolar para a Escola Estadual Bacharel Antônio Alves e o Colégio Estadual Frei Beda Maria, em Itaperuçu.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</si>
  <si>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para a Escola Estadual Professora Mireille Maria Franco Zanon Machado, em Mandirituba</t>
  </si>
  <si>
    <t>Construção de Unidade Nova Escolar para a Escola Estadual Professora Mireille Maria Franco Zanon Machado, em Mandirituba.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</si>
  <si>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para o Colégio Estadual Agrícola Vila Progresso, em Goioerê</t>
  </si>
  <si>
    <t>Construção de Unidade Nova Escolar para o Colégio Estadual Agrícola Vila Progresso, em Goioerê.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</si>
  <si>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para o Colégio Estadual Francisco Zardo, em Palotina</t>
  </si>
  <si>
    <t>Construção de Unidade Nova Escolar para o Colégio Estadual Francisco Zardo, em Palotina.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</si>
  <si>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para o Colégio Estadual Iolando Taques da Fonseca, em Ponta Grossa</t>
  </si>
  <si>
    <t>Construção de Unidade Nova Escolar para o Colégio Estadual Iolando Taques da Fonseca, em Ponta Grossa.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</si>
  <si>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para o Colégio Estadual Lauro Sangreman de Oliveira, em Sengés</t>
  </si>
  <si>
    <t>Construção de Unidade Nova Escolar para o Colégio Estadual Lauro Sangreman de Oliveira, em Sengés.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</si>
  <si>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para o Colégio Estadual Professora Godomá Bevilacqua de Oliveira, em Apucarana</t>
  </si>
  <si>
    <t>Construção de Unidade Nova Escolar para o Colégio Estadual Professora Godomá Bevilacqua de Oliveira, em Apucarana.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</si>
  <si>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Escolar para o Colégio Estadual Professora Renée Carvalho de Amorim, em Pontal do Paraná</t>
  </si>
  <si>
    <t>Construção de Unidade Nova Escolar para o Colégio Estadual Professora Renée Carvalho de Amorim, em Pontal do Paraná. A iniciativa integra o plano estratégico de execução e manutenção de obras na rede estadual de educação básica, garantindo espaços mais adequados, seguros e duráveis para o ensino e a aprendizagem Incluída pela Lei estadual nº 22.520, de 11 de julho de 2025.</t>
  </si>
  <si>
    <t>Construção de Unidade Nova para Escolar para o Colégio Estadual Deputado Aníbal Khury, no balneário de Coroados</t>
  </si>
  <si>
    <t>Construção de Unidade Nova para Escolar para o Colégio Estadual Deputado Aníbal Khury, no balneário de Coroados. A iniciativa integra o plano estratégico de execução e manutenção de obras na rede estadual de educação básica, garantindo espaços mais adequados, seguros e duráveis para o ensino e a aprendizagem Incluída pela Lei estadual nº 22.520, de 11 de julho de 2025.</t>
  </si>
  <si>
    <t>Atendimento das demandas da rede pública estadual de educação, por meio do suprimento de equipamentos que atendam as necessidades de ensino aprendizagem (conjunto escolar, armários), da alimentação escolar (refrigeradores, buffet, utensílios de cozinha) e, dos ambientes administrativo e pedagógico (climatizadores de ambiente, mesas, escrivaninhas, cadeiras). Alterada pela Lei estadual nº 22.520, de 11 de julho de 2025.</t>
  </si>
  <si>
    <t>Instituto Paranaense de Desenvolvimento Educacional - Fundepar/DMS</t>
  </si>
  <si>
    <t>Noemi Beatriz Grünhagen</t>
  </si>
  <si>
    <t>Ofertar variedade de alimentos a fim de atender as necessidades nutricionais e alimentares dos estudantes e dirimir questões de vulnerabilidade social, contribuindo para melhor aprendizagem e para o desenvolvimento biológico e cognitivo. Alterada pela Lei estadual nº 22.520, de 11 de julho de 2025.</t>
  </si>
  <si>
    <t>Instituto Paranaense de Desenvolvimento Educacional - Fundepar/DNA</t>
  </si>
  <si>
    <t>Angelo Marcos Mortella</t>
  </si>
  <si>
    <t>Realização de Grande Evento Esportivo, em Curitiba</t>
  </si>
  <si>
    <t>Evento Esportivo Nacional ou Internacional no município de Curitiba, apoiado pelo Estado, para impulsionar a cadeia produtiva do turismo, da cultura e também do esporte. Incluída pela Lei estadual nº 22.952, de 17 de dezembro de 2025.</t>
  </si>
  <si>
    <t>n.º de eventos realizados</t>
  </si>
  <si>
    <t>Relatório de execução do evento</t>
  </si>
  <si>
    <t>Diretoria de Promoção e Fomento ao Esporte</t>
  </si>
  <si>
    <t>E-sport - competição de jogos eletrônicos para escolares e universitários a partir de 11 anos, em diferentes modalidades. Excluída/cancelada pela Lei estadual nº 22.952, de 17 de dezembro de 2025.</t>
  </si>
  <si>
    <t>Os jogos oficiais paranaenses são: JEPS - competição esportiva de seleções escolares, com participantes de 11 a 17 anos, em diversas modalidades esportivas e paradesportivas; JEPS Bom de Bola- competição esportiva de seleções escolares, com participantes de 11 a 17 anos, na modalidade de futebol; JUPS - competição esportiva de seleções das instituições de ensino superior com universitários de 18 a 25 anos, em diversas modalidades esportivas e paradesportivas; JOJUPS - competição esportiva de seleções municipais para jovens paranaenses até 17 anos, em diversas modalidades esportivas; JAPS - competição esportiva de seleções municipais para adultos paranaenses acima de 18 anos, em diversas modalidades esportivas; Paraná Bom de Bola - competição esportiva de seleções municipais para paranaenses, na modalidade de futebol em 4 categorias; Paraná Combate - competição esportiva de seleções municipais para paranaenses, em 10 modalidades. Excluída/cancelada pela Lei estadual nº 22.952/2025.</t>
  </si>
  <si>
    <t>Construção da Escola de Surfe, em Matinhos</t>
  </si>
  <si>
    <t>Construção da Escola de Surfe Ondas do Saber no município de Matinhos Incluída pela Lei estadual nº 22.520, de 11 de julho de 2025.</t>
  </si>
  <si>
    <t>Execução do projeto de engenharia/arquitetônico, medições realizadas, vistorias e relatórios de acompanhamento</t>
  </si>
  <si>
    <t>Diretoria de Infraestrutura Esportiva</t>
  </si>
  <si>
    <t>Carlos Guilherme Thomé</t>
  </si>
  <si>
    <t>Manutenção do Ginásio do Tarumã, em Curitiba</t>
  </si>
  <si>
    <t>Manutenção corretiva e preventiva, com ampliação, do Ginásio Almir Nelson de Almeida Incluída pela Lei estadual nº 22.520, de 11 de julho de 2025.</t>
  </si>
  <si>
    <t>Ilton Lemberg Bittencourt</t>
  </si>
  <si>
    <t>Participantes dos jogos oficiais paranaenses</t>
  </si>
  <si>
    <t>Tratam-se dos jogos oficiais que não são escolares, sendo: JUPS - competição esportiva de seleções das instituições de ensino superior com universitários de 18 a 25 anos, em diversas modalidades esportivas e paradesportivas; JOJUPS - competição esportiva de seleções municipais para jovens paranaenses até 17 anos, em diversas modalidades esportivas; JAPS - competição esportiva de seleções municipais para adultos paranaenses acima de 18 anos, em diversas modalidades esportivas; Paraná Bom de Bola - competição esportiva de seleções municipais para paranaenses, na modalidade de futebol em 4 categorias; Paraná Combate - competição esportiva de seleções municipais para paranaenses, em 10 modalidades. Incluída pela Lei estadual nº 22.952, de 17 de dezembro de 2025.</t>
  </si>
  <si>
    <t>Registros administrativos sobre os jogos da Diretoria de Esportes</t>
  </si>
  <si>
    <t>O Verão Maior Paraná consiste em ações voltadas aos veranistas e comunidade local, com atividades esportivas e de lazer, aulas de ginástica, dança, caminhada, recreação infantil, torneios e eventos esportivos, além uma série de outras práticas relacionadas ao entretenimento. O projeto é uma ação integrada do Governo do Estado, que visa aprimorar a infraestrutura das praias e balneários paranaenses, garantir a saúde, segurança, lazer e entretenimento aos turistas e moradores locais. Alterada pela Lei estadual nº 22.952, de 17 de dezembro de 2025.</t>
  </si>
  <si>
    <t>Credenciamento e apoio estratégico aos Parques Tecnológicos e Ambientes Promotores de Inovação</t>
  </si>
  <si>
    <t>Refere-se à prestação de todos os serviços de assistência à saúde de excelência, de média e alta complexidade, em caráter universal, em todas as especialidades credenciadas junto ao ministério da Saúde, desenvolvendo o ensino, a pesquisa e a extensão de serviços à comunidade. Alterada na ação 8075 pela Lei estadual nº 22.952, de 17 de dezembro de 2025.</t>
  </si>
  <si>
    <t>Construção de Complexo de Usinas Fotovoltaicas da UEL, em Londrina</t>
  </si>
  <si>
    <t>A entrega consiste na construção de um complexo de usinas fotovoltaicas na Universidade Estadual de Londrina (UEL). O projeto visa implementar um sistema sustentável de geração de energia elétrica por meio da captação da energia solar, contribuindo para a redução dos custos energéticos e para a sustentabilidade ambiental da instituição. O complexo será composto por múltiplas usinas que funcionarão em conjunto para otimizar a produção e o fornecimento de energia limpa para o campus universitário. Incluída pela Lei estadual nº 22.952, de 17 de dezembro de 2025.</t>
  </si>
  <si>
    <t>Será mensurado por relatórios que comprovem percentual de metro quadrado construído</t>
  </si>
  <si>
    <t>Pró-Reitor de Planejamento da Universidade</t>
  </si>
  <si>
    <t>Construção do Escritório de Aplicação de Assuntos Jurídicos - EAAJ da UEL, em Londrina</t>
  </si>
  <si>
    <t>A entrega consiste na construção do Escritório de Aplicação de Assuntos Jurídicos (EAAJ) da Universidade Estadual de Londrina (UEL). O espaço será destinado ao atendimento, suporte e desenvolvimento de atividades jurídicas, proporcionando um ambiente adequado para práticas acadêmicas, consultorias e serviços jurídicos relacionados à universidade e à comunidade. Incluída pela Lei estadual nº 22.952, de 17 de dezembro de 2025.</t>
  </si>
  <si>
    <t>Construção do Laboratório de Bioquímica e Biotecnologia - BBTEC da UEL, em Londrina</t>
  </si>
  <si>
    <t>A entrega refere-se à construção de laboratórios destinados ao ensino e à pesquisa em Biotecnologia no Centro de Ciências Exatas (CCE) da Universidade Estadual de Londrina (UEL). Esses laboratórios serão equipados com infraestrutura moderna para apoiar atividades acadêmicas e científicas, promovendo o desenvolvimento tecnológico e a formação qualificada de estudantes e pesquisadores na área de biotecnologia. Incluída pela Lei estadual nº 22.952, de 17 de dezembro de 2025.</t>
  </si>
  <si>
    <t>Construção do prédio da Bioquímica para as demandas dos cursos de Bioquímica e Biotecnologia.</t>
  </si>
  <si>
    <t>Será mensurado por relatórios que comprovem percentual de metro quadrado construído.</t>
  </si>
  <si>
    <t>Reconstrução do Ginásio João Santana - CEFE da UEL, em Londrina</t>
  </si>
  <si>
    <t>A entrega consiste na reconstrução do Ginásio João Santana, localizado no Centro de Educação Física e Esporte (CEFE) da UEL. O ginásio contará com um espaço mais moderno para a prática esportiva, atividades físicas e eventos relacionados ao esporte, atendendo a comunidade universitária. Incluída pela Lei estadual nº 22.952, de 17 de dezembro de 2025.</t>
  </si>
  <si>
    <t>Construção do Centro Especializado em Reabilitação (CER) - NÍVEL IV do Hospital Universitário Regional dos Campos Gerais (HU-UEPG)</t>
  </si>
  <si>
    <t>O projeto da edificação foi concebido para um pavimento térreo, com ambientes de recepção, consultórios clínicos, consultórios especializados (ortopedista, enfermagem, otorrino, oftalmológico, neurologista, entre outros), salas de terapia em grupo e individuais para público adulto e infantil, ginásio, área administrativa e de apoio, instalações sanitárias, playground, áreas de convivência interna e externa e jardins internos. Incluída no Exercício por protocolo, referendada pela Lei Estadual nº 22.952, de 17 de dezembro de 2025.</t>
  </si>
  <si>
    <t>metro quadrado construído apurado pelas medições de obra</t>
  </si>
  <si>
    <t>Ana Paula Pires Rodrigues/ Coordenadora de Custos e Infraestrutura</t>
  </si>
  <si>
    <t>Ampliação do vestiário e construção da academia do Campus de Uvaranas da Universidade Estadual de Ponta Grossa</t>
  </si>
  <si>
    <t>A obra compreende a ampliação do vestiário existente e a construção de uma academia no Campus de Uvaranas da UEPG. O objetivo é melhorar a infraestrutura de apoio às atividades físicas e esportivas, com espaços funcionais, acessíveis e compatíveis com as demandas da comunidade acadêmica. Incluída pela Lei estadual nº 22.520, de 11 de julho de 2025.</t>
  </si>
  <si>
    <t>Pro-reitoria de Planejamento da UEPG</t>
  </si>
  <si>
    <t>Construção da Pista de Atletismo e Pista de Caminhada da Universidade Estadual de Ponta Grossa (UEPG)</t>
  </si>
  <si>
    <t>O projeto compreende a construção de uma nova pista de atletismo com 8 raias e dimensões oficiais, em conformidade com os padrões da Confederação Brasileira de Atletismo e da World Athletics, além de áreas para salto e arremesso. A estrutura terá 6.253,66 m², com piso sintético de alto desempenho. Também será construída uma pista de caminhada de 1.301,75 m² em asfalto, aberta à comunidade. O conjunto será cercado e iluminado, integrando-se ao conceito de campus-parque e incentivando a prática esportiva e a promoção da saúde. Incluída no Exercício por protocolo, referendada pela Lei Estadual nº 22.952, de 17 de dezembro de 2025.</t>
  </si>
  <si>
    <t>Pro-reitoria de Planejamento - PROPLAN, da UEPG</t>
  </si>
  <si>
    <t>ANDREA TEDESCO</t>
  </si>
  <si>
    <t>Construção da Sede da Polícia Científica e Centro de Anatomia da Universidade Estadual de Ponta Grossa</t>
  </si>
  <si>
    <t>A obra consiste na construção da nova Sede da Polícia Científica e do Centro de Anatomia da Universidade Estadual de Ponta Grossa. O projeto contempla ambientes adequados para atividades periciais, laboratoriais e acadêmicas, com infraestrutura moderna e compatível com as exigências técnicas, de segurança e biossegurança, promovendo o apoio à formação universitária e aos serviços científicos prestados à comunidade. Incluída pela Lei estadual nº 22.520, de 11 de julho de 2025.</t>
  </si>
  <si>
    <t>A Construção do almoxarifado é essencial para a gestão eficaz de suprimentos médicos, assegurando fluxo contínuo de materiais para melhor atendimento aos pacientes. Excluída/cancelada pela Lei estadual nº 22.952, de 17 de dezembro de 2025.</t>
  </si>
  <si>
    <t>Construção do Ambulatório Médico de Especialidades e Salas de Aula do Hospital Universitário da Universidade Estadual de Ponta Grossa</t>
  </si>
  <si>
    <t>A obra abrange a construção de um novo Ambulatório Médico de Especialidades e de salas de aula no Hospital Universitário da UEPG. O projeto visa ampliar a capacidade de atendimento à população e oferecer a melhor estrutura para o ensino e a formação prática dos estudantes da área da saúde, com ambientes modernos, acessíveis e adequados às normas técnicas e sanitárias vigentes. Incluída pela Lei estadual nº 22.520, de 11 de julho de 2025.</t>
  </si>
  <si>
    <t>A construção do almoxarifado é essencial para a gestão eficaz de suprimentos médicos, assegurando fluxo contínuo de materiais para melhor atendimento aos pacientes. Excluída/cancelada pela Lei estadual nº 22.952, de 17 de dezembro de 2025.</t>
  </si>
  <si>
    <t>Construção do Centro de Treinamento Físico do curso de Educação Física da Universidade Estadual de Ponta Grossa (UEPG)</t>
  </si>
  <si>
    <t>O novo Centro de Treinamento Físico da UEPG será implantado em um pavimento térreo com cerca de 330 m² de área construída, contendo ambientes para musculação, alongamento, exercícios aeróbicos, além de salas para administração, avaliação física, almoxarifado e sanitários. A estrutura será utilizada no apoio às atividades do curso de Educação Física, permitindo práticas pedagógicas e desenvolvimento de projetos de promoção da saúde, especialmente voltados à população idosa e feminina, fortalecendo o papel extensionista da universidade. Incluída no Exercício por protocolo, referendada pela Lei Estadual nº 22.952, de 17 de dezembro de 2025.</t>
  </si>
  <si>
    <t>Reforma e manutenção do Hospital Universitário Regional dos Campos Gerais</t>
  </si>
  <si>
    <t>A obra consiste na execução de serviços de reforma e manutenção no Hospital Universitário Regional dos Campos Gerais, melhorando as condições estruturais, funcionais e operacionais da unidade. As intervenções incluem reparos em instalações físicas e adequações para garantir segurança, conforto e eficiência no atendimento à população e no suporte às atividades de ensino e pesquisa. Incluída pela Lei estadual nº 22.520, de 11 de julho de 2025.</t>
  </si>
  <si>
    <t>Construção Composteira na Fazenda Experimental de Iguatemi, na Universidade Estadual de Maringá</t>
  </si>
  <si>
    <t>A obra consiste na construção de uma composteira na Fazenda Experimental de Iguatemi, vinculada à Universidade Estadual de Maringá. O espaço será destinado ao processamento e reaproveitamento de resíduos orgânicos, com foco em práticas sustentáveis e apoio às atividades de ensino, pesquisa e extensão nas áreas de agricultura, meio ambiente e ciências agrárias. Incluída pela Lei estadual nº 22.520, de 11 de julho de 2025.</t>
  </si>
  <si>
    <t>Equipe técnica de Fiscalização</t>
  </si>
  <si>
    <t>Pró-Reitoria de Planejamento da UEM</t>
  </si>
  <si>
    <t>Construção de um novo Bloco Acadêmico na Universidade Estadual de Maringá no Campus Goioerê</t>
  </si>
  <si>
    <t>A obra consiste na construção de um novo bloco acadêmico no Campus de Goioerê da Universidade Estadual de Maringá. O edifício contará com salas de aula, salas de professores e setor administrativo, oferecendo infraestrutura moderna e funcional para o desenvolvimento das atividades de ensino, gestão acadêmica e apoio à comunidade universitária. A iniciativa visa atender à crescente demanda do campus, promovendo melhores condições para a formação acadêmica e ampliação da oferta de cursos. Incluída pela Lei estadual nº 22.520, de 11 de julho de 2025.</t>
  </si>
  <si>
    <t>Construção de um novo bloco da Universidade Estadual de Maringá no Campus de Ivaiporã</t>
  </si>
  <si>
    <t>O novo bloco foi projetado para atender às demandas crescentes do campus, oferecendo espaços adequados para salas de aula, novos cursos, laboratórios, setores administrativos e demais atividades de ensino, pesquisa e extensão. Incluída pela Lei estadual nº 22.520, de 11 de julho de 2025.</t>
  </si>
  <si>
    <t>Construção do Bloco Almoxarifado no (CAR) campus Regional de Arenito, na Universidade Estadual de Maringá, em Cidade Gaúcha</t>
  </si>
  <si>
    <t>A construção de um almoxarifado é um passo estratégico para a otimização da gestão de materiais, insumos e equipamentos e que proporciona eficiência operacional, controle, segurança e redução de perdas Incluída no Exercício por protocolo, referendada pela Lei Estadual nº 22.952, de 17 de dezembro de 2025.</t>
  </si>
  <si>
    <t>Metro quadrado construído apurado por relatórios de execução de obra</t>
  </si>
  <si>
    <t>Equipe Técnica de Fiscalização</t>
  </si>
  <si>
    <t>Pró-Reitoria de Planejamento e Desenvolvimento Institucional-UEM</t>
  </si>
  <si>
    <t>Construção do Bloco de Casa do Estudante da Universidade Estadual de Maringá</t>
  </si>
  <si>
    <t>A obra consiste na construção de um novo bloco da Casa do Estudante na Universidade Estadual de Maringá. O espaço será destinado a oferecer moradia estudantil a alunos em situação de vulnerabilidade socioeconômica, com estrutura adequada para convivência, estudo e bem-estar. A iniciativa visa fortalecer as políticas de permanência estudantil, garantindo condições dignas de habitação e apoio à trajetória acadêmica dos estudantes. Incluída pela Lei estadual nº 22.520, de 11 de julho de 2025.</t>
  </si>
  <si>
    <t>Construção do Bloco do Centro de Ciências Biológicas da Universidade Estadual de Maringá, em Maringá</t>
  </si>
  <si>
    <t>A obra consiste na construção de um novo bloco para o Centro de Ciências Biológicas da Universidade Estadual de Maringá. O edifício contará com salas de aula, salas de professores, setores administrativos e laboratórios, oferecendo uma infraestrutura moderna e funcional para o desenvolvimento das atividades de ensino, pesquisa e extensão. O novo espaço visa atender às demandas da comunidade acadêmica, promovendo melhores condições para a formação científica e profissional na área das ciências biológicas. Incluída pela Lei estadual nº 22.520, de 11 de julho de 2025.</t>
  </si>
  <si>
    <t>Construção do Bloco do Centro de Ciências Exatas da Universidade Estadual de Maringá, em Maringá</t>
  </si>
  <si>
    <t>A obra consiste na construção do Bloco F90, destinado ao Centro de Ciências Exatas da Universidade Estadual de Maringá. O novo espaço abrigará salas de aula, laboratórios, áreas administrativas e de apoio, com infraestrutura moderna e funcional voltada ao desenvolvimento de atividades de ensino, pesquisa e extensão nas diversas áreas das ciências exatas, atendendo às demandas acadêmicas e institucionais. Incluída pela Lei estadual nº 22.520, de 11 de julho de 2025.</t>
  </si>
  <si>
    <t>Construção do Bloco do Centro de Tecnologia - Departamento de Engenharia Química da Universidade Estadual de Maringá, em Maringá</t>
  </si>
  <si>
    <t>A obra consiste na construção do Bloco D89, destinado ao Centro de Tecnologia, ao Departamento de Engenharia Química da Universidade Estadual de Maringá. O novo edifício contará com salas de aula, laboratórios didáticos e de pesquisa, espaços administrativos e de apoio, oferecendo infraestrutura adequada para o desenvolvimento das atividades acadêmicas, científicas e de extensão, fortalecendo a formação profissional e a produção de conhecimento na área tecnológica. Incluída pela Lei estadual nº 22.520, de 11 de julho de 2025.</t>
  </si>
  <si>
    <t>Construção do Bloco do Departamento de Enfermagem da Universidade Estadual de Maringá, em Maringá</t>
  </si>
  <si>
    <t>A obra consiste na construção do Bloco S35, que abrigará o Departamento de Enfermagem da Universidade Estadual de Maringá. O novo edifício será destinado ao desenvolvimento de atividades de ensino, pesquisa e extensão, com ambientes específicos para salas de aula, laboratórios, áreas administrativas e de apoio, oferecendo infraestrutura moderna e adequada às necessidades da formação acadêmica na área da saúde. Incluída pela Lei estadual nº 22.520, de 11 de julho de 2025.</t>
  </si>
  <si>
    <t>Construção do Bloco S40 - Ampliação de Unidade de Atenção Especializada em Saúde da Universidade Estadual de Maringá, em Maringá</t>
  </si>
  <si>
    <t>A obra consiste na construção do Bloco S40, destinado à ampliação da Unidade de Atenção Especializada em Saúde da Universidade Estadual de Maringá. O novo espaço terá infraestrutura voltada ao atendimento ambulatorial especializado, apoio ao ensino e à pesquisa na área da saúde, com ambientes adequados às exigências técnicas, sanitárias e de acessibilidade, fortalecendo a prestação de serviços à comunidade e a formação profissional. Incluída pela Lei estadual nº 22.520, de 11 de julho de 2025.</t>
  </si>
  <si>
    <t>Construção do Bloco Y08 - Design Campus Regional de Cianorte, na Universidade Estadual de Maringá</t>
  </si>
  <si>
    <t>O novo bloco foi projetado para atender às demandas crescentes do campus, oferecendo espaços adequados para salas de aula, novos cursos, laboratórios, setores administrativos e demais atividades de ensino, pesquisa e extensão. Incluída no Exercício por protocolo, referendada pela Lei Estadual nº 22.952, de 17 de dezembro de 2025.</t>
  </si>
  <si>
    <t>Capital Humano - PEA com Ensino Superior</t>
  </si>
  <si>
    <t>Construção do Guarita no (CAR) campus Regional de Arenito, na Universidade Estadual de Maringá, em Cidade Gaúcha</t>
  </si>
  <si>
    <t>A construção da guarita traz o reforço da segurança. Ela serve como um ponto de controle de acesso, permitindo a identificação e registro de todas as pessoas e veículos que entram e saem do local. Isso inibe a ação de criminosos, previne invasões e roubos, e aumenta a sensação de segurança para moradores, funcionários e visitantes. Incluída no Exercício por protocolo, referendada pela Lei Estadual nº 22.952, de 17 de dezembro de 2025.</t>
  </si>
  <si>
    <t>Edificação pré-moldada dos Blocos Ave Postura, Suinocultura, Restaurante Universitário, Artes, Rio do Corvo e Setor de Elétrica da Universidade Estadual de Maringá, em Maringá</t>
  </si>
  <si>
    <t>As construções foram projetadas para atender às demandas específicas de cada setor, garantindo infraestrutura adequada para atividades acadêmicas, de pesquisa, alimentação e suporte técnico. A utilização de estruturas pré-moldadas garante agilidade na execução, além de oferecer durabilidade e padronização construtiva, promovendo a modernização e a expansão da infraestrutura física da universidade, com o objetivo de contribuir para a formação de profissionais qualificados e para o avanço científico e tecnológico do estado do Paraná. Incluída pela Lei estadual nº 22.520, de 11 de julho de 2025.</t>
  </si>
  <si>
    <t>Instalação de Plataforma Elevatória na Universidade Estadual de Maringá</t>
  </si>
  <si>
    <t>A obra consiste na instalação de uma plataforma elevatória com o objetivo de garantir acessibilidade plena entre os diferentes níveis do edifício, em conformidade com as normas de acessibilidade vigentes. Incluída pela Lei estadual nº 22.520, de 11 de julho de 2025.</t>
  </si>
  <si>
    <t>plataforma instalada</t>
  </si>
  <si>
    <t>Reforma das instalações elétricas dos Blocos Y02 e Y03 da Universidade Estadual de Maringá, em Cianorte</t>
  </si>
  <si>
    <t>Contratação de empresa para realização de serviço de elevação de carga elétrica para fornecimento da energia elétrica necessária ao funcionamento dos condicionadores de ar, iluminação externa e do pátio do estacionamento dos Blocos Y02 e Y03. Incluída no Exercício por protocolo, referendada pela Lei Estadual nº 22.952, de 17 de dezembro de 2025.</t>
  </si>
  <si>
    <t>Reforma de sala para atendimento de professores na Universidade Estadual de Maringá</t>
  </si>
  <si>
    <t>A obra consiste na reforma de uma sala na Universidade Estadual de Maringá, destinada ao atendimento de professores. As intervenções envolvem adequações no espaço físico, melhorias na infraestrutura, com o objetivo de proporcionar um ambiente funcional, confortável e apropriado para atividades de orientação, reuniões e atendimento à comunidade acadêmica. Incluída pela Lei estadual nº 22.520, de 11 de julho de 2025.</t>
  </si>
  <si>
    <t>Reforma do Alojamento Estudantil no (CAR) campus Regional de Arenito, na Universidade Estadual de Maringá, em Cidade Gaúcha</t>
  </si>
  <si>
    <t>A reforma constitui na demolição da alvenaria existente para remodelagem interna do imóvel, bem como realizar adequações das instalações elétricas, hidráulicas, revestimentos, cobertura, pintura e adequações necessárias para viabilizar uma melhor acessibilidade. Incluída no Exercício por protocolo, referendada pela Lei Estadual nº 22.952, de 17 de dezembro de 2025.</t>
  </si>
  <si>
    <t>Reforma do Bloco P03 - Biblioteca Central da Universidade Estadual de Maringá</t>
  </si>
  <si>
    <t>A obra consiste na reforma do Bloco P03, onde está localizada a Biblioteca Central da Universidade Estadual de Maringá. As intervenções envolvem melhorias na infraestrutura física, com o objetivo de modernizar o espaço, proporcionar mais conforto aos usuários e aprimorar as condições para estudo, pesquisa e gestão do acervo. Incluída pela Lei estadual nº 22.520, de 11 de julho de 2025.</t>
  </si>
  <si>
    <t>Reforma do Bloco que abriga o Escritório de Assistência Judiciária Gratuita da Universidade Estadual de Maringá</t>
  </si>
  <si>
    <t>A obra consiste na reforma completa do Bloco 003, estrutura destinada ao funcionamento do Escritório de Assistência Judiciária Gratuita. Os serviços contemplam a readequação dos ambientes internos para melhor funcionalidade e conforto, incluindo melhorias na acessibilidade. O objetivo é proporcionar melhores condições de trabalho para a equipe técnica e de atendimento ao público, garantindo um espaço mais acolhedor, eficiente e compatível com as demandas do serviço de assistência jurídica à população. Incluída pela Lei estadual nº 22.520, de 11 de julho de 2025.</t>
  </si>
  <si>
    <t>Reforma do telhado dos Blocos da Universidade Estadual de Maringá, em Maringá</t>
  </si>
  <si>
    <t>Promover a melhoria da infraestrutura física e concluir obras paralisadas dos campi da Universidade Estadual de Maringá, por meio da requalificação, inovação e modernização dos espaços acadêmicos, visando contribuir para a formação de profissionais qualificados e para o desenvolvimento científico e tecnológico do estado do Paraná. Os blocos previstos são: O08; Q03; C23; J90; H90; I90; B90; G67; G56; F67; D34; G34; H79; QE03; H67; P02; C56; D67; H01; 04; 12; 19; 20; 26; 27; 31 e 101. Incluída pela Lei estadual nº 22.520, de 11 de julho de 2025.</t>
  </si>
  <si>
    <t>Reforma e ampliação do Bloco H57- Laboratório de Inovação Cooperativa(LICO), no campus sede da Universidade Estadual de Maringá</t>
  </si>
  <si>
    <t>A obra constitui na demolição de paredes para abertura de portas de passagem, retirada de janelas, mudança da localização da porta de entrada, readequação da área construída, pintura interna e externa e a construção de banheiros masculino e feminino com melhor acessibilidade. Incluída no Exercício por protocolo, referendada pela Lei Estadual nº 22.952, de 17 de dezembro de 2025.</t>
  </si>
  <si>
    <t>Substituição da Cobertura do Bloco G56 da UEM, em Maringá</t>
  </si>
  <si>
    <t>Construção de Central de Resíduos Sólidos no Campus CEDETEG - UNICENTRO, em Guarapuava</t>
  </si>
  <si>
    <t>Construção da Clínica de Psicologia do campus de Toledo da UNIOESTE</t>
  </si>
  <si>
    <t>A Clínica de Psicologia da Universidade Estadual do Oeste do Paraná (UNIOESTE), no campus de Toledo, será um espaço dedicado ao atendimento psicológico da comunidade interna e externa, à formação prática dos estudantes do curso de Psicologia e ao desenvolvimento de projetos de extensão e pesquisa na área da saúde mental. Incluída pela Lei estadual nº 22.952, de 17 de dezembro de 2025.</t>
  </si>
  <si>
    <t>Será considerada entregue quando forem construídos 1.709,10m² de área, conforme projeto aprovado e vistoria técnica da engenharia.</t>
  </si>
  <si>
    <t>Diretoria de Obras/Pró-Reitoria de Planejamento/UNIOESTE</t>
  </si>
  <si>
    <t>Paulo Henrique Gris</t>
  </si>
  <si>
    <t>Construção da cobertura da quadra externa no campus de Cascavel da UNIOESTE</t>
  </si>
  <si>
    <t>A cobertura da Quadra Poliesportiva da Universidade Estadual do Oeste do Paraná (UNIOESTE), no campus de Cascavel, será um espaço voltado à prática de atividades esportivas, recreativas e educativas em melhores condições de uso. A intervenção tem como objetivo proporcionar maior conforto, segurança e acessibilidade aos estudantes, servidores e à comunidade acadêmica, além de fortalecer projetos de ensino, pesquisa e extensão relacionados ao esporte e ao lazer. Incluída pela Lei estadual nº 22.952, de 17 de dezembro de 2025.</t>
  </si>
  <si>
    <t>Será considerada entregue quando forem construídos 217,48m² de área, coforme projeto aprovado e vistoria técnica da engenharia.</t>
  </si>
  <si>
    <t>Construção da Quadra Poliesportiva do campus de Marechal Cândido Rondon da UNIOESTE</t>
  </si>
  <si>
    <t>A Quadra Poliesportiva da Universidade Estadual do Oeste do Paraná (UNIOESTE), no campus de Marechal Cândido Rondon, será um espaço destinado à prática de atividades esportivas, recreativas e educativas, voltadas à promoção da saúde, integração e qualidade de vida da comunidade acadêmica. O projeto visa atender estudantes, servidores e projetos de extensão com foco em esporte e lazer. Incluída pela Lei estadual nº 22.952, de 17 de dezembro de 2025.</t>
  </si>
  <si>
    <t>Será considerada entregue quando forem construídos 1.709,10m² de área, coforme projeto aprovado e vistoria técnica da engenharia.</t>
  </si>
  <si>
    <t>Construção de Auditório do campus de Marechal Cândido Rondon da UNIOESTE</t>
  </si>
  <si>
    <t>O Auditório da Universidade Estadual do Oeste do Paraná (UNIOESTE), campus de Marechal Cândido Rondon, será um espaço moderno e funcional, projetado para sediar atividades acadêmicas, científicas, culturais e institucionais. O ambiente proporcionará condições adequadas para palestras, conferências, apresentações artísticas e eventos diversos, contribuindo para o fortalecimento do vínculo entre a universidade e a sociedade. O empreendimento representa um investimento estratégico na valorização da educação, da cultura e da inovação, impulsionando o desenvolvimento regional e ampliando as possibilidades de integração comunitária. Incluída pela Lei estadual nº 22.952, de 17 de dezembro de 2025.</t>
  </si>
  <si>
    <t>Será considerada entregue quando forem construídos 918,22m² de área, conforme projeto aprovado e vistoria técnica da engenharia.</t>
  </si>
  <si>
    <t>Construção de novos banheiros dos Auditórios do campus de Cascavel da UNIOESTE</t>
  </si>
  <si>
    <t>A construção de novos banheiros para o complexo de Auditórios da Universidade Estadual do Oeste do Paraná (UNIOESTE), no campus de Cascavel, será uma melhoria voltada a oferecer mais conforto, acessibilidade e funcionalidade aos usuários. O projeto busca atender adequadamente estudantes, servidores e visitantes, garantindo melhores condições de infraestrutura para a realização de atividades acadêmicas, científicas, culturais e institucionais promovidas no espaço. Incluída pela Lei estadual nº 22.952, de 17 de dezembro de 2025.</t>
  </si>
  <si>
    <t>Será considerada entregue quando forem construídos 2.509,81m² de área, coforme projeto aprovado e vistoria técnica da engenharia.</t>
  </si>
  <si>
    <t>Construção do Ambiente Multiuso de Pós-Graduação e Pesquisa em Engenharia Agrícola (AMPEAGRI) no campus de Cascavel da UNIOESTE</t>
  </si>
  <si>
    <t>O Ambiente Multiuso de Pós-Graduação e Pesquisa em Engenharia Agrícola (AMPEAGRI) tem como objetivo principal a consolidação dos grupos de pesquisa qualificados, por meio da implantação de estrutura física de laboratórios multiusuários que atendam às pesquisas nas áreas específicas de agricultura, biotecnologia, preservação do meio ambiente e agroenergia. Essas pesquisas vêm sendo realizadas por pesquisadores vinculados aos Programas de Pós Graduação (PPGs) em Engenharia Agrícola (PGEAGRI) e Engenharia de Energia na Agricultura (PPGEA), ambos em nível de Mestrado e Doutorado, bem como pelos grupos de pesquisa cadastrados no CNPq. Incluída pela Lei estadual nº 22.952, de 17 de dezembro de 2025.</t>
  </si>
  <si>
    <t>Será considerada entregue quando forem construídos 2.330,60m² de área, conforme projeto aprovado e vistoria técnica da engenharia.</t>
  </si>
  <si>
    <t>Construção do Centro de Eventos do campus de Foz do Iguaçu da UNIOESTE</t>
  </si>
  <si>
    <t>O Centro de Eventos da Universidade Estadual do Oeste do Paraná (UNIOESTE), campus de Foz do Iguaçu, será um espaço multifuncional destinado à realização de atividades acadêmicas, científicas, culturais e institucionais. O empreendimento visa fortalecer a integração entre a universidade e a comunidade, promovendo o desenvolvimento regional por meio da difusão do conhecimento, da inovação e da cultura. Incluída pela Lei estadual nº 22.952, de 17 de dezembro de 2025.</t>
  </si>
  <si>
    <t>Será considerada entregue quando forem construídos 3.147,40m² de área, conforme projeto aprovado e vistoria técnica da engenharia.</t>
  </si>
  <si>
    <t>Construção do Centro de Formação Intergeracional do Sudoeste do Paraná (CEINTER) no campus de Francisco Beltrão da UNIOESTE</t>
  </si>
  <si>
    <t>O Centro de Formação Intergeracional do Sudoeste do Paraná (CEINTER) concretizará a integração dos programas multidisciplinares de extensão desenvolvidos no Campus de Francisco Beltrão, sendo o Núcleo de Estudos e Defesa dos Direitos da Infância e da Juventude (NEDDIJ) e a Universidade Aberta à Terceira Idade (UNATI). Incluída pela Lei estadual nº 22.952, de 17 de dezembro de 2025.</t>
  </si>
  <si>
    <t>Será considerada entregue quando forem construídos 918,22m² de área, coforme projeto aprovado e vistoria técnica da engenharia.</t>
  </si>
  <si>
    <t>Construção do Edifício Central de Abastecimento Farmacêutico, Almoxarifado e Transportes do Hospital Universitário do Oeste do Paraná (HUOP) da UNIOESTE, em Marechal Cândido Rondon</t>
  </si>
  <si>
    <t>A obra contempla a edificação de uma estrutura física, destinada a centralizar e otimizar os processos logísticos do HUOP, abrangendo o armazenamento, controle e distribuição de medicamentos, materiais hospitalares e apoio ao setor de transportes. O projeto visa ampliar a capacidade operacional do hospital, garantir maior eficiência na gestão de insumos e melhorar a qualidade dos serviços prestados à comunidade. Incluída pela Lei estadual nº 22.520, de 11 de julho de 2025. Excluída/cancelada e transferida da ação 8128, para ação 8059, pela Lei estadual nº 22.952, de 17 de dezembro de 2025.</t>
  </si>
  <si>
    <t>Pró-Reitoria de Planejamento da UNIOESTE</t>
  </si>
  <si>
    <t>Pró-Reitoria de Planejamento da Unioeste</t>
  </si>
  <si>
    <t>M² construído mensurado.</t>
  </si>
  <si>
    <t>Construção do fosso/estrutura para instalação do elevador no campus de Paranaguá da UNESPAR</t>
  </si>
  <si>
    <t>Construir o fosso/estrutura necessário para realizar a instalação do elevador, o qual já está licitado e empenhado, no campus de Paranaguá da UNESPAR, visando a ampliação da acessibilidade no campus Incluída no Exercício por protocolo, referendada pela Lei Estadual nº 22.952, de 17 de dezembro de 2025.</t>
  </si>
  <si>
    <t>Ampliação da infraestrutura da equoterapia da Universidade Estadual do Norte do Paraná, Campus Luiz Meneghel, em Bandeirantes</t>
  </si>
  <si>
    <t>Ampliação da infraestrutura da equoterapia do Campus Luiz Meneghel, com a construção de um centro de atendimento e um galpão, visando a ampliação do número de atendimentos realizados. Incluída pela Lei estadual nº 22.520, de 11 de julho de 2025.</t>
  </si>
  <si>
    <t>Pró-Reitoria de Planejamento da UENP</t>
  </si>
  <si>
    <t>Construção de blocos salas no Campus de Cornélio Procópio, da Universidade Estadual do Norte do Paraná</t>
  </si>
  <si>
    <t>Construção de blocos de 04 salas de aula para atender o curso da matemática. Incluída pela Lei estadual nº 22.520, de 11 de julho de 2025.</t>
  </si>
  <si>
    <t>Reforma com ampliação de área, visando a ampliação do Centro de Inovação em Agrotecnologia no Campus Luiz Meneghel, em Bandeirantes</t>
  </si>
  <si>
    <t>Ampliação da infraestrutura de pesquisas no Campus Luiz Meneghel – CLM. Incluída pela Lei estadual nº 22.520, de 11 de julho de 2025.</t>
  </si>
  <si>
    <t>Adequações de Acessibilidade na Direção do Campus Jacarezinho da Universidade Estadual do Norte do Paraná</t>
  </si>
  <si>
    <t>A obra contempla a realização de adequações de acessibilidade na Direção do Campus de Jacarezinho da Universidade Estadual do Norte do Paraná. As intervenções incluem a instalação de rampas, corrimãos, sinalização tátil, adequações em sanitários e demais melhorias necessárias para assegurar a acessibilidade e a inclusão de pessoas com deficiência ou mobilidade reduzida, em conformidade com as normas vigentes. TED 22/24 - UENP Incluída pela Lei estadual nº 22.520, de 11 de julho de 2025.</t>
  </si>
  <si>
    <t>Coordenadora de Projetos do Fundo Paraná</t>
  </si>
  <si>
    <t>Adequações de Acessibilidade na Reitoria da Universidade Estadual do Norte do Paraná</t>
  </si>
  <si>
    <t>A obra consiste na realização de adequações de acessibilidade na Reitoria da Universidade Estadual do Norte do Paraná. As intervenções incluem a implantação de rampas, corrimãos, sinalização acessível, adequações em sanitários e demais ajustes necessários para garantir o pleno acesso e circulação de pessoas com deficiência ou mobilidade reduzida, em conformidade com as normas técnicas e legislações vigentes. TED 22/24 Incluída pela Lei estadual nº 22.520, de 11 de julho de 2025.</t>
  </si>
  <si>
    <t>Adequações de Acessibilidade no Campus Cornélio Procópio da Universidade Estadual do Norte do Paraná</t>
  </si>
  <si>
    <t>A obra contempla a realização de adequações de acessibilidade no Campus Cornélio Procópio, da Universidade Estadual do Norte do Paraná. As intervenções incluem a instalação de rampas, corrimãos, sinalização tátil, adequações em sanitários e demais melhorias necessárias para assegurar a acessibilidade e a inclusão de pessoas com deficiência ou mobilidade reduzida, em conformidade com as normas vigentes. TED 22/24 - UENP Incluída pela Lei estadual nº 22.520, de 11 de julho de 2025.</t>
  </si>
  <si>
    <t>Adequações de Acessibilidade no Campus Luiz Meneghel da Universidade Estadual do Norte do Paraná</t>
  </si>
  <si>
    <t>A obra contempla a realização de adequações de acessibilidade no Campus Luiz Meneghel em Bandeirantes, da Universidade Estadual do Norte do Paraná. As intervenções incluem a instalação de rampas, corrimãos, sinalização tátil, adequações em sanitários e demais melhorias necessárias para assegurar a acessibilidade e a inclusão de pessoas com deficiência ou mobilidade reduzida, em conformidade com as normas vigentes. TED 22/24 - UENP Incluída pela Lei estadual nº 22.520, de 11 de julho de 2025.</t>
  </si>
  <si>
    <t>Adequações de Acessibilidade no Centro de Ciências Humanas e da Educação e no Centro de Letras, Comunicação e Artes, no Campus Jacarezinho da Universidade Estadual do Norte do Paraná</t>
  </si>
  <si>
    <t>A obra contempla a realização de adequações de acessibilidade no Centro de Ciências Humanas e da Educação (CCHE) e no Centro de Letras, Comunicação e Artes (CLCA), no Campus de Jacarezinho da Universidade Estadual do Norte do Paraná. As intervenções incluem a instalação de rampas, corrimãos, sinalização tátil, adequações em sanitários e demais melhorias necessárias para assegurar a acessibilidade e a inclusão de pessoas com deficiência ou mobilidade reduzida, em conformidade com as normas vigentes. TED 22/24 Incluída pela Lei estadual nº 22.520, de 11 de julho de 2025.</t>
  </si>
  <si>
    <t>Adequações de Acessibilidade no Centro de Ciências Sociais Aplicadas - Campus Jacarezinho da Universidade Estadual do Norte do Paraná</t>
  </si>
  <si>
    <t>A obra contempla a realização de adequações de acessibilidade no Centro de Ciências Sociais Aplicadas (CCSA), no Campus de Jacarezinho da Universidade Estadual do Norte do Paraná. As intervenções incluem a instalação de rampas, corrimãos, sinalização tátil, adequações em sanitários e demais melhorias necessárias para assegurar a acessibilidade e a inclusão de pessoas com deficiência ou mobilidade reduzida, em conformidade com as normas vigentes. TED 22/24 - UENP Incluída pela Lei estadual nº 22.520, de 11 de julho de 2025.</t>
  </si>
  <si>
    <t>Ampliação da Infraestrutura do Campus de Jacarezinho da Universidade Estadual do Norte do Paraná</t>
  </si>
  <si>
    <t>A obra tem como objetivo a ampliação da infraestrutura do Campus de Jacarezinho da Universidade Estadual do Norte do Paraná. As intervenções visam melhorar e expandir os espaços físicos para ensino, pesquisa e atividades administrativas, atendendo às demandas crescentes da comunidade acadêmica e promovendo melhores condições para o desenvolvimento institucional. TED 54/24 Incluída pela Lei estadual nº 22.520, de 11 de julho de 2025.</t>
  </si>
  <si>
    <t>Ampliação do Ginásio de Esportes do Campus CEDETEG da Universidade Estadual do Centro-Oeste</t>
  </si>
  <si>
    <t>A obra consiste na ampliação do Ginásio de Esportes do Campus CEDETEG da Universidade Estadual do Centro-Oeste. O projeto visa melhorar a infraestrutura existente, ampliando a capacidade de uso para atividades esportivas, acadêmicas e eventos institucionais, promovendo melhores condições para a prática esportiva e a integração da comunidade universitária - TED 64/24 Incluída pela Lei estadual nº 22.520, de 11 de julho de 2025. Alterada pela Lei estadual nº 22.952, de 17 de dezembro de 2025.</t>
  </si>
  <si>
    <t>Aquisição e Instalação de elevador para acessibilidade - Campus de Paranaguá da Universidade Estadual do Paraná</t>
  </si>
  <si>
    <t>A obra consiste na aquisição e instalação de elevador no Campus de Paranaguá da Universidade Estadual do Paraná. A iniciativa tem como objetivo garantir acessibilidade entre os pavimentos da edificação, atendendo às normas técnicas vigentes e promovendo inclusão e mobilidade para pessoas com deficiência ou mobilidade reduzida. TED 44/24 - Unespar. Incluída pela Lei estadual nº 22.520, de 11 de julho de 2025.</t>
  </si>
  <si>
    <t>elevador instalado</t>
  </si>
  <si>
    <t>Cobertura para veículos na Reitoria da Universidade Estadual do Norte do Paraná, em Jacarezinho</t>
  </si>
  <si>
    <t>A obra consiste na implantação de estrutura de cobertura para veículos na área da Reitoria da Universidade Estadual do Norte do Paraná, em Jacarezinho. O objetivo é proteger a frota institucional e os demais veículos contra intempéries Incluída pela Lei estadual nº 22.520, de 11 de julho de 2025.</t>
  </si>
  <si>
    <t>Conclusão do ambulatório médico e da clínica de nutrição, da UNIOESTE, Campus de Francisco Beltrão</t>
  </si>
  <si>
    <t>Construção da Casa do Estudante no Campus CEDETEG da Universidade Estadual do Centro-Oeste</t>
  </si>
  <si>
    <t>A obra consiste na construção da Casa do Estudante no Campus CEDETEG da Universidade Estadual do Centro-Oeste. O espaço será destinado a oferecer moradia estudantil a alunos em situação de vulnerabilidade socioeconômica, contribuindo para a permanência acadêmica com uma estrutura segura, funcional e adequada às necessidades de convivência e estudo. TED 64/24 - Unicentro Incluída pela Lei estadual nº 22.520, de 11 de julho de 2025. Alterada pela Lei estadual nº 22.952, de 17 de dezembro de 2025.</t>
  </si>
  <si>
    <t>Construção da Central de Laboratórios de Pesquisa do Campus de Jacarezinho da Universidade Estadual do Norte do Paraná</t>
  </si>
  <si>
    <t>Apoiar ações voltadas à melhoria da infraestrutura do Campus de Jacarezinho, promovendo a construção de uma Central de Laboratórios de Pesquisa, de forma a otimizar as ações de ensino, pesquisa, pós-graduação e extensão universitária. (TED 235/23 - UENP) Incluída pela Lei estadual nº 22.520, de 11 de julho de 2025.</t>
  </si>
  <si>
    <t>Construção da Estrada da Fazenda Escola - Trecho 01, até a ponde do Ribeirão Esperança (Estrada da Paineira) da Universidade Estadual de Londrina</t>
  </si>
  <si>
    <t>A obra consiste na construção do Trecho 01 da estrada de acesso à Fazenda Escola da Universidade Estadual de Londrina, ligando até a ponte sobre o Ribeirão Esperança, conhecida como Estrada da Paineira. A intervenção tem como objetivo melhorar a infraestrutura viária de acesso à fazenda, facilitando o transporte, a mobilidade e o desenvolvimento das atividades acadêmicas, de pesquisa e extensão no local. TED 65/24 - UEL Incluída pela Lei estadual nº 22.520, de 11 de julho de 2025.</t>
  </si>
  <si>
    <t>Construção da Quadra Poliesportiva Campus Francisco Beltrão da Universidade Estadual do Oeste do Paraná</t>
  </si>
  <si>
    <t>A obra consiste na construção de uma quadra poliesportiva no Campus de Francisco Beltrão da Universidade Estadual do Oeste do Paraná. O espaço será destinado à prática de atividades físicas, esportivas e recreativas, atendendo à comunidade acadêmica com estrutura adequada e segura, contribuindo para o bem-estar, integração e qualidade de vida dos usuários. TED 66/24 - Unioeste Incluída pela Lei estadual nº 22.520, de 11 de julho de 2025.</t>
  </si>
  <si>
    <t>Construção da quadra poliesportiva do ginásio esportivo da Universidade Estadual do Centro Oeste, campus Irati</t>
  </si>
  <si>
    <t>Desenvolver ações voltadas à revitalização estrutural do Ginásio Esportivo do Campus de Irati da UNICENTRO (Continuada/Finalização) - TED 276/23, com vistas a disponibilizar espaço especializado para aulas do Curso de Educação Física, oportunizando o acesso a uma prática esportiva qualificada, assim como aprimorando as condições de ensino, pesquisa e extensão. Incluída pela Lei estadual nº 22.520, de 11 de julho de 2025.</t>
  </si>
  <si>
    <t>Construção da Sede Administrativa Linha Guará do Campus de Marechal Cândido Rondon da Universidade Estadual do Oeste do Paraná</t>
  </si>
  <si>
    <t>A obra consiste na construção da Sede Administrativa na Unidade Linha Guará do Campus de Marechal Cândido Rondon da Universidade Estadual do Oeste do Paraná. O novo espaço será destinado ao suporte das atividades acadêmicas e operacionais desenvolvidas na unidade, proporcionando estrutura adequada para gestão, atendimento e organização institucional. TED 66/24 Incluída pela Lei estadual nº 22.520, de 11 de julho de 2025.</t>
  </si>
  <si>
    <t>Construção de Abrigo para Gado Leiteiro - Fazenda Escola Capão da Onça (FESCON), da Universidade Estadual de Ponta Grossa</t>
  </si>
  <si>
    <t>A obra consiste na construção de um abrigo para gado leiteiro na Fazenda Escola Capão da Onça, vinculada à Universidade Estadual de Ponta Grossa. A estrutura visa oferecer melhores condições de manejo, conforto e proteção aos animais, contribuindo para a melhoria da produção leiteira e o suporte às atividades de ensino, pesquisa e extensão na área de ciências agrárias. (TED 63/24 - UEPG) Incluída pela Lei estadual nº 22.520, de 11 de julho de 2025.</t>
  </si>
  <si>
    <t>Construção de Muro de Palitos no Campus CEDETEG - Parte 2 da Universidade Estadual do Centro-Oeste</t>
  </si>
  <si>
    <t>A obra consiste na 2ª parte da construção de um muro tipo “palitos” no Campus CEDETEG da Universidade Estadual do Centro-Oeste, em Guarapuava. A estrutura tem como objetivo reforçar a segurança patrimonial e o controle de acesso ao campus, além de delimitar adequadamente a área institucional, seguindo padrões funcionais e estéticos definidos pela universidade. - TED 64/24 - Unicentro Incluída pela Lei estadual nº 22.520, de 11 de julho de 2025.</t>
  </si>
  <si>
    <t>Será mensurado por relatórios que comprovem percentual de metro construído.</t>
  </si>
  <si>
    <t>Construção de muro de palitos no Campus de CEDETEG, da Universidade Estadual do Centro-Oeste</t>
  </si>
  <si>
    <t>A obra consiste na construção de um muro tipo “palitos” no Campus CEDETEG da Universidade Estadual do Centro-Oeste, em Guarapuava. A estrutura tem como objetivo fortalecer a segurança patrimonial e o controle de acesso ao campus, além de delimitar especificamente a área institucional, seguindo padrões específicos e estéticos definidos pela universidade. (TED 64/24) Incluída pela Lei estadual nº 22.520, de 11 de julho de 2025.</t>
  </si>
  <si>
    <t>Construção de passarela com cobertura no Campus de Marechal Cândido Rondon, da Universidade Estadual do Oeste do Paraná</t>
  </si>
  <si>
    <t>A obra consiste na construção de uma passarela coberta no Campus de Marechal Cândido Rondon da Universidade Estadual do Oeste do Paraná. A estrutura tem como finalidade garantir segurança e conforto no deslocamento de pedestres entre os blocos, promovendo melhor acessibilidade e integração dos espaços acadêmicos. TED 66/24 - Unioeste Incluída pela Lei estadual nº 22.520, de 11 de julho de 2025.</t>
  </si>
  <si>
    <t>Construção de Passarela da Cantina no Campus de Foz do Iguaçu da Universidade Estadual do Oeste</t>
  </si>
  <si>
    <t>A obra consiste na construção de uma passarela de acesso à cantina no Campus de Foz do Iguaçu da Universidade Estadual do Oeste. A estrutura tem como objetivo facilitar a circulação de pedestres, garantindo segurança, conforto e acessibilidade, especialmente em condições climáticas adversas, além de promover melhor integração entre os espaços do campus. TED 66/24 - Unioeste Incluída pela Lei estadual nº 22.520, de 11 de julho de 2025.</t>
  </si>
  <si>
    <t>Construção de quadra de areia para atividades esportivas na Unioeste, em Cascavel</t>
  </si>
  <si>
    <t>A obra consiste na construção de uma quadra de areia destinada à prática de atividades esportivas na Universidade Estadual do Oeste do Paraná (Unioeste) – Campus Cascavel. A integração das ações de revitalização e melhoria da infraestrutura do campus, pretende ampliar os espaços adequados para a realização de atividades de ensino, pesquisa e extensão, especialmente aquelas relacionadas à educação física, esporte e qualidade de vida da comunidade acadêmica. O novo espaço contribuirá para o fortalecimento das práticas esportivas, incentivando a integração, o bem-estar e o desenvolvimento estudantil. Incluída pela Lei estadual nº 22.520, de 11 de julho de 2025.</t>
  </si>
  <si>
    <t>Construção de rampa de acessibilidade no calçadão da Universidade Estadual de Londrina</t>
  </si>
  <si>
    <t>A obra consiste na construção de uma rampa de acessibilidade no calçadão da Universidade Estadual de Londrina. A intervenção visa garantir a mobilidade segura e autônoma de pessoas com deficiência ou mobilidade reduzida, em conformidade com as normas técnicas vigentes, promovendo inclusão e acessibilidade no campus. TED 45/24 Incluída pela Lei estadual nº 22.520, de 11 de julho de 2025.</t>
  </si>
  <si>
    <t>Construção de Sanitários no Campus Cornélio Procópio da Universidade Estadual do Norte do Paraná</t>
  </si>
  <si>
    <t>A obra consiste na construção de sanitários no Campus de Cornélio Procópio da Universidade Estadual do Norte do Paraná. O projeto visa ampliar a infraestrutura de apoio aos usuários, oferecendo instalações funcionais, acessíveis e compatíveis com as demandas da comunidade acadêmica, promovendo melhores condições de higiene e conforto. TED 54/24 Incluída pela Lei estadual nº 22.520, de 11 de julho de 2025.</t>
  </si>
  <si>
    <t>Construção de Sanitários no Campus de Jacarezinho da Universidade Estadual do Norte do Paraná</t>
  </si>
  <si>
    <t>A obra consiste na construção de sanitários no Campus Jacarezinho da Universidade Estadual do Norte do Paraná. O projeto visa ampliar a infraestrutura de apoio aos usuários, oferecendo instalações funcionais, acessíveis e compatíveis com as demandas da comunidade acadêmica, promovendo melhores condições de higiene e conforto. TED 54/24 Incluída pela Lei estadual nº 22.520, de 11 de julho de 2025.</t>
  </si>
  <si>
    <t>Construção de Sanitários no Campus Luiz Meneguel em Bandeirantes da Universidade Estadual do Norte do Paraná</t>
  </si>
  <si>
    <t>A obra consiste na construção de sanitários no Campus Luiz Meneguel em Bandeirantes, da Universidade Estadual do Norte do Paraná. O projeto visa ampliar a infraestrutura de apoio aos usuários, oferecendo instalações funcionais, acessíveis e compatíveis com as demandas da comunidade acadêmica, promovendo melhores condições de higiene e conforto. TED 54/24 Incluída pela Lei estadual nº 22.520, de 11 de julho de 2025.</t>
  </si>
  <si>
    <t>Construção do Bloco Administrativo do Campus de Irati da Universidade Estadual do Centro-Oeste</t>
  </si>
  <si>
    <t>Promover a melhoria da infraestrutura física e concluir obras paralisadas dos campi da Universidade Estadual do Centro-Oeste, por meio da requalificação, inovação e modernização dos espaços acadêmicos, visando contribuir para a formação de profissionais qualificados e para o desenvolvimento científico e tecnológico do estado do Paraná. TED 64/24 - Unioeste Incluída pela Lei estadual nº 22.520, de 11 de julho de 2025.</t>
  </si>
  <si>
    <t>Construção do Espaço Ecumênico no Campus de Francisco Beltrão da Universidade Estadual do Oeste do Paraná</t>
  </si>
  <si>
    <t>A obra consiste na construção de um Espaço Ecumênico no Campus de Francisco Beltrão da Universidade Estadual do Oeste do Paraná. O local será destinado à convivência, reflexão e práticas religiosas e espirituais, respeitando a diversidade de crença e promovendo a inclusão e o bem-estar da comunidade acadêmica. (TED 66/24 - Unioeste) Incluída pela Lei estadual nº 22.520, de 11 de julho de 2025.</t>
  </si>
  <si>
    <t>Construção do Hall de Interligação de auditório Campus Toledo da Universidade Estadual do Oeste do Paraná</t>
  </si>
  <si>
    <t>A obra consiste na construção de um hall de interligação no auditório do Campus de Toledo da Universidade Estadual do Oeste do Paraná. O espaço tem como objetivo facilitar o acesso e a integração entre ambientes, oferecendo melhor fluidez de circulação, conforto e funcionalidade para eventos e atividades acadêmicas. TED 66/24 - Unioeste Incluída pela Lei estadual nº 22.520, de 11 de julho de 2025.</t>
  </si>
  <si>
    <t>Construção do Laboratório de Estruturas (ampliação do Bloco E) e ampliação do estacionamento do Bloco E, na Universidade Estadual de Ponta Grossa</t>
  </si>
  <si>
    <t>A obra contempla a construção do Laboratório de Estruturas, por meio da ampliação do Bloco E, bem como a ampliação do estacionamento adjacente ao mesmo bloco, na Universidade Estadual de Ponta Grossa (UEPG). A intervenção visa fortalecer a infraestrutura voltada ao ensino, à pesquisa e à extensão na área de Engenharia, por meio da criação de um espaço adequado para atividades práticas, experimentais e acadêmicas. A ampliação do estacionamento busca melhorar a mobilidade interna e a acessibilidade, comodidade mais comodidade à comunidade universitária. A iniciativa contribuirá para o aprimoramento da qualidade dos serviços oferecidos pela instituição. Incluída pela Lei estadual nº 22.520, de 11 de julho de 2025.</t>
  </si>
  <si>
    <t>Metro quadrado construído.</t>
  </si>
  <si>
    <t>Construção do Muro de Arrimo para o Ginásio de Esportes do Campus de Irati da Universidade Estadual do Centro-Oeste</t>
  </si>
  <si>
    <t>A obra consiste na construção de um muro de arrimo no entorno do Ginásio de Esportes do Campus de Irati da Universidade Estadual do Centro-Oeste. A intervenção tem como objetivo garantir a estabilidade do terreno, prevenir deslizamentos e preservar a integridade da estrutura esportiva, assegurando segurança e durabilidade às instalações. TED 64/24 Incluída pela Lei estadual nº 22.520, de 11 de julho de 2025.</t>
  </si>
  <si>
    <t>metro construído</t>
  </si>
  <si>
    <t>Construção do Restaurante no Campus de Cornélio Procópio da Universidade Estadual do Norte do Paraná</t>
  </si>
  <si>
    <t>A obra consiste na construção de um restaurante universitário no Campus de Cornélio Procópio da Universidade Estadual do Norte do Paraná. O espaço será destinado à oferta de refeições para estudantes, servidores e demais membros da comunidade acadêmica, contribuindo para a permanência estudantil e a melhoria das condições de alimentação no ambiente universitário. TED 54/24 - UENP Incluída pela Lei estadual nº 22.520, de 11 de julho de 2025.</t>
  </si>
  <si>
    <t>Construção do Restaurante no Campus de Jacarezinho da Universidade Estadual do Norte do Paraná</t>
  </si>
  <si>
    <t>A obra consiste na construção de um restaurante universitário no Campus de Jacarezinho da Universidade Estadual do Norte do Paraná. O espaço será destinado à oferta de refeições para estudantes, servidores e demais membros da comunidade acadêmica, contribuindo para a permanência estudantil e a melhoria das condições de alimentação no ambiente universitário. TED 54/24 - UENP. Incluída pela Lei estadual nº 22.520, de 11 de julho de 2025.</t>
  </si>
  <si>
    <t>Construção do Restaurante no Campus Luiz Meneghel da Universidade Estadual do Norte do Paraná</t>
  </si>
  <si>
    <t>A obra consiste na construção de um restaurante universitário no Campus Luiz Meneghel em Bandeirantes da Universidade Estadual do Norte do Paraná. O espaço será destinado à oferta de refeições para estudantes, servidores e demais membros da comunidade acadêmica, contribuindo para a permanência estudantil e a melhoria das condições de alimentação no ambiente universitário. TED 54/24 - UENP Incluída pela Lei estadual nº 22.520, de 11 de julho de 2025.</t>
  </si>
  <si>
    <t>Finalização da obra do Cercamento do Campus Cornélio Procópio, da Universidade Estadual do Norte do Paraná</t>
  </si>
  <si>
    <t>A obra tem como objetivo a finalização do cercamento do Campus de Cornélio Procópio da Universidade Estadual do Norte do Paraná. Os serviços visam completar a delimitação da área institucional, reforçando a segurança, o controle de acesso e a proteção do patrimônio, conforme os padrões estabelecidos pela universidade. TED 54/24 - UENP Incluída pela Lei estadual nº 22.520, de 11 de julho de 2025.</t>
  </si>
  <si>
    <t>Implantação do Parque Tecnológico da Saúde do Tecpar, em Maringá</t>
  </si>
  <si>
    <t>Execução da obra de infraestrutura do projeto de implantação do Parque Tecnológico do Tecpar em Maringá, por meio da execução da Fase 1 - TED 32/24.,que compreende: Guarita, Recepção, Paisagismo, Prédios Administrativo, Refeitório, Central de Utilidades/Oficina e Manutenção, que possibilitará a absorção de tecnologia de novos produtos que serão desenvolvidos e produzidos futuramente, os quais além de possuírem alto grau de relevância para a saúde pública, ainda serão oriundos de novas tecnologias que, ao serem absorvidas por um laboratório público oficial, contribuirão na independência tecnológica do país. Incluída pela Lei estadual nº 22.520, de 11 de julho de 2025. Alterada pela Lei estadual nº 22.952, de 17 de dezembro de 2025.</t>
  </si>
  <si>
    <t>Instalação da sala de evento de criação do Campus de Jacarezinho, da Universidade Estadual do Norte do Paraná</t>
  </si>
  <si>
    <t>A obra consiste na instalação da Sala de Evento de Criação no Campus de Jacarezinho da Universidade Estadual do Norte do Paraná. O espaço será destinado ao desenvolvimento de atividades acadêmicas, culturais e de inovação, promovendo a integração entre ensino, pesquisa e extensão, com infraestrutura adequada para oficinas, exposições e eventos interdisciplinares. (TED 54/24 - UENP) Incluída pela Lei estadual nº 22.520, de 11 de julho de 2025.</t>
  </si>
  <si>
    <t>Instalação de Plataforma Elevatória Campus Escola de Música e Belas Artes do Paraná (EMBAP) da Universidade Estadual do Paraná, em Curitiba</t>
  </si>
  <si>
    <t>A obra consiste na instalação de uma plataforma elevatória no Campus EMBAP da Universidade Estadual do Paraná, em Curitiba. A iniciativa tem como objetivo garantir acessibilidade entre os pavimentos da edificação, promovendo inclusão e mobilidade para pessoas com deficiência ou com mobilidade reduzida, em conformidade com as normas técnicas vigentes. TED 76/24 Incluída pela Lei estadual nº 22.520, de 11 de julho de 2025.</t>
  </si>
  <si>
    <t>Instalação de prevenção de incêndio do Campus Jacarezinho, da Universidade Estadual do Norte do Paraná</t>
  </si>
  <si>
    <t>A obra consiste na instalação do sistema de prevenção e combate a incêndio no Campus Jacarezinho da Universidade Estadual do Norte do Paraná. O projeto inclui a implantação de hidrantes, extintores, sinalização de emergência e adequações em conformidade com as normas de segurança vigentes, encaminhamentos à proteção de pessoas, patrimônio e à regularização da edificação junto aos órgãos competentes. (TED 54/24) Incluída pela Lei estadual nº 22.520, de 11 de julho de 2025.</t>
  </si>
  <si>
    <t>Instalação de rampa para acessibilidade no bloco N do Campus Santa Cruz, da Universidade Estadual do Centro-Oeste, em Guarapuava</t>
  </si>
  <si>
    <t>Ampliar a acessibilidade e a inclusão na UNICENTRO de forma com que as pessoas com deficiência ou mobilidade reduzida possam usufruir, acessar, se locomover e se comunicar nos espaços dos Campus Universitário e que estes tenham condições adequadas e adaptadas para comportar as diferentes deficiências. TED 01/24 Incluída pela Lei estadual nº 22.520, de 11 de julho de 2025.</t>
  </si>
  <si>
    <t>Instalação e Manutenção de Calhas e Rufos e Recuperação de Coberturas na Universidade Estadual de Ponta Grossa - Lote 1</t>
  </si>
  <si>
    <t>A obra contempla a instalação e manutenção de calhas e rufos, bem como a recuperação de coberturas em edificações da Universidade Estadual de Ponta Grossa. O Lote 1 abrange serviços voltados à correção de infiltrações, prevenção de danos estruturais e melhoria do escoamento pluvial, com o objetivo de preservar as edificações e garantir melhores condições de segurança e conservação dos ambientes acadêmicos e administrativos. Incluída pela Lei estadual nº 22.520, de 11 de julho de 2025.</t>
  </si>
  <si>
    <t>Instalação e Manutenção de Calhas e Rufos e Recuperação de Coberturas na Universidade Estadual de Ponta Grossa - Lote 2</t>
  </si>
  <si>
    <t>A obra refere-se à segunda etapa dos serviços de instalação e manutenção de calhas e rufos, bem como à recuperação de coberturas em diferentes edificações da Universidade Estadual de Ponta Grossa. O Lote 2 tem como objetivo ampliar as ações de prevenção e correção de infiltrações, assegurando a integridade das estruturas, a durabilidade das coberturas e a melhoria das condições de uso dos espaços acadêmicos e administrativos. Incluída pela Lei estadual nº 22.520, de 11 de julho de 2025. Alterada pela Lei estadual nº 22.952, de 17 de dezembro de 2025.</t>
  </si>
  <si>
    <t>Instalações de Acessibilidade do Campus de Jacarezinho da Universidade Estadual do Norte do Paraná</t>
  </si>
  <si>
    <t>A obra consiste na execução de melhorias de acessibilidade no Campus de Jacarezinho da Universidade Estadual do Norte do Paraná. As intervenções incluem a instalação de rampas, corrimãos, sinalização tátil e demais adequações físicas, garantindo condições de mobilidade e inclusão para pessoas com deficiência ou mobilidade reduzida, em conformidade com a legislação vigente. (TED 54/24 - UENP) Incluída pela Lei estadual nº 22.520, de 11 de julho de 2025.</t>
  </si>
  <si>
    <t>Instalações de Prevenção de Incêndio do Campus Cornélio Procópio da Universidade Estadual do Norte do Paraná</t>
  </si>
  <si>
    <t>A obra contempla a implantação do sistema de prevenção e combate a incêndio no Campus de Cornélio Procópio da Universidade Estadual do Norte do Paraná. O projeto inclui a instalação de equipamentos como hidrantes, extintores, sinalização de emergência e rotas de fuga, em conformidade com as normas de segurança vigentes, visando à proteção da comunidade acadêmica e do patrimônio institucional. TED 54/24 Incluída pela Lei estadual nº 22.520, de 11 de julho de 2025.</t>
  </si>
  <si>
    <t>Projetos de pesquisa e desenvolvimento apoiados financeiramente que envolvem parcerias entre Universidade e empresas</t>
  </si>
  <si>
    <t>Reforma do Observatório da Universidade Estadual de Ponta Grossa</t>
  </si>
  <si>
    <t>Promover a melhoria da infraestrutura física da Universidade Estadual de Ponta Grossa - UEPG, por meio da requalificação, inovação e modernização dos espaços acadêmicos, visando contribuir para a formação de profissionais qualificados e para o desenvolvimento científico e tecnológico do estado do Paraná. Incluída pela Lei estadual nº 22.520, de 11 de julho de 2025. Alterada pela Lei estadual nº 22.952, de 17 de dezembro de 2025.</t>
  </si>
  <si>
    <t>Reforma dos Portões de acesso ao Campus de Cascavel, da Universidade Estadual do Oeste do Paraná</t>
  </si>
  <si>
    <t>A obra contempla a reforma dos acessos ao Campus de Cascavel da Universidade Estadual do Oeste do Paraná. Os serviços visam a recuperação estrutural, funcional e estética das barreiras, promovendo maior segurança, controle de acesso e melhor organização do fluxo de entrada e saída no campus. (Pró-Infra - TED 66/24) Incluída pela Lei estadual nº 22.520, de 11 de julho de 2025.</t>
  </si>
  <si>
    <t>Reforma na quadra poliesportiva coberta do Centro de Ciências da Saúde, Campus de Jacarezinho da Universidade Estadual do Norte do Paraná</t>
  </si>
  <si>
    <t>Ampliação da infraestrutura esportiva da Universidade, visando apoiar a estruturação dos cursos da saúde e da educação da UENP e seu impacto na pesquisa, ensino, extensão na inserção profissional do egresso. TED 243/2023 Incluída pela Lei estadual nº 22.520, de 11 de julho de 2025.</t>
  </si>
  <si>
    <t>Retomada e conclusão da Oficina Ortopédica no Campus CEDETEG, na Universidade Estadual do Centro-Oeste, em Guarapuava</t>
  </si>
  <si>
    <t>A obra consiste na retomada e conclusão da Oficina Ortopédica no Campus CEDETEG da Universidade Estadual do Centro-Oeste, em Guarapuava. O projeto visa finalizar a infraestrutura voltada para produção e adaptação de dispositivos ortopédicos, ampliando a capacidade de atendimento à comunidade e apoiando atividades de ensino, pesquisa e extensão na área da saúde. Incluída pela Lei estadual nº 22.520, de 11 de julho de 2025.</t>
  </si>
  <si>
    <t>Revitalização das instalações do Bloco da Piscina e Substituição do Sistema de Aquecimento da Universidade Estadual de Ponta Grossa</t>
  </si>
  <si>
    <t>A obra consiste na revitalização das instalações do bloco da piscina da Universidade Estadual de Ponta Grossa, com a substituição do sistema de aquecimento. As intervenções visam modernizar a infraestrutura, melhorar a eficiência energética e garantir melhores condições de uso para atividades acadêmicas, esportivas e de extensão, promovendo conforto, segurança e funcionalidade aos usuários Incluída pela Lei estadual nº 22.520, de 11 de julho de 2025.</t>
  </si>
  <si>
    <t>Revitalização da Universidade Estadual de Ponta Grossa com Adequação para Acessibilidade - Lote 1</t>
  </si>
  <si>
    <t>A obra contempla a revitalização de áreas do campus da Universidade Estadual de Ponta Grossa, com foco na melhoria da infraestrutura física e na execução de adequações voltadas à acessibilidade, conforme as normas técnicas vigentes. O Lote 1 inclui intervenções como reforma de calçadas, instalação de rampas, sinalização tátil e demais ajustes necessários para garantir a mobilidade e inclusão de pessoas com deficiência ou mobilidade reduzida. Incluída pela Lei estadual nº 22.520, de 11 de julho de 2025. Alterada pela Lei estadual nº 22.952, de 17 de dezembro de 2025.</t>
  </si>
  <si>
    <t>Revitalização da Universidade Estadual de Ponta Grossa com Adequação para Acessibilidade - Lote 2</t>
  </si>
  <si>
    <t>A obra refere-se à segunda etapa da revitalização do campus da Universidade Estadual de Ponta Grossa, com foco na ampliação das ações de acessibilidade. O Lote 2 inclui intervenções complementares como a continuidade da instalação de rampas, pisos táteis, sinalizações acessíveis, adequações em sanitários e melhorias em circulações externas, visando garantir ambientes mais inclusivos, seguros e funcionais para toda a comunidade acadêmica. Incluída pela Lei estadual nº 22.520, de 11 de julho de 2025. Alterada pela Lei estadual nº 22.952, de 17 de dezembro de 2025.</t>
  </si>
  <si>
    <t>Revitalização da Universidade Estadual de Ponta Grossa com Adequação para Acessibilidade - Lote 3</t>
  </si>
  <si>
    <t>A obra corresponde à terceira etapa da revitalização do campus da Universidade Estadual de Ponta Grossa, com foco na conclusão das adequações de acessibilidade. O Lote 3 abrange intervenções finais como ajustes em rotas acessíveis, complementação de sinalização tátil, instalação de equipamentos de apoio e finalização de obras civis voltadas à inclusão, assegurando conformidade com as normas vigentes e promovendo a plena acessibilidade nos espaços universitários. Incluída pela Lei estadual nº 22.520, de 11 de julho de 2025.</t>
  </si>
  <si>
    <t>Criação do Centro de Saúde Pública de Precisão em conjunto com Tecpar, Instituto Carlos Chagas/Fiocruz e Instituto de Biologia Molecular do Paraná para subsidiar diagnósticos genômicos de pacientes com doenças raras e câncer no Estado, no âmbito do SUS. Tem como objeto implantar um Centro de Pesquisa em Saúde Pública de precisão, para subsidiar diagnósticos genômicos de pacientes com doenças raras e câncer, a fim de proporcionar a otimização do tratamento, seja pelo diagnóstico precoce e/ou pela condução de terapias com maior precisão no enfrentamento das enfermidades, resultando em maior taxa de sucesso do tratamento e aumentando a eficiência dos gastos públicos decorrente da diminuição de tratamentos desnecessários e incorretos no âmbito do SUS; e possui vinculação com à Área Prioritária de "Biotecnologia &amp; Saúde", definida pelo Conselho Paranaense de Ciência e Tecnologia (CCT). Excluída/cancelada pela Lei estadual nº 22.952, de 17 de dezembro de 2025.</t>
  </si>
  <si>
    <t>Execução de obra civil de implantação de toda infraestrutura necessária ao funcionamento do Parque Tecnológico da Saúde em Maringá (infraestrutura de arruamento, cercamento, rede hidráulica, esgoto, elétrica, edificações administrativas, guaritas e outros). Incluída pela Lei Estadual nº 22.268, de 13 de dezembro de 2024. Excluída/cancelada pela Lei estadual nº 22.952, de 17 de dezembro de 2025.</t>
  </si>
  <si>
    <t>Prestação de serviços de ensaios laboratoriais com ênfase na promoção da saúde, da sustentabilidade ambiental e da excelência nas avaliações e medições</t>
  </si>
  <si>
    <t>Paraná Saúde Digital</t>
  </si>
  <si>
    <t>Apoiar a gestão estadual e municipal com informações estratégicas em saúde e ampliar as ações de Saúde Digital no Paraná. Incluída pela Lei estadual nº 22.387, de 30 de abril de 2025.</t>
  </si>
  <si>
    <t>Municípios beneficiados por ações do Paraná Saúde Digital e do Telessaúde Paraná</t>
  </si>
  <si>
    <t>Disponibilização de soluções tecnológicas de inteligência em saúde pública para apoiar a gestão estadual e municipal com informações estratégicas e aplicação de recursos financeiros na ampliação das ações de Saúde Digital no Paraná. Incluída pela Lei Estadual nº 22.387, de 30 de abril de 2025.</t>
  </si>
  <si>
    <t>Soma de municípios beneficiados por ações do Paraná Saúde Digital dentro do ano vigente.</t>
  </si>
  <si>
    <t>Grupo Técnico de Saúde Digital - SESA</t>
  </si>
  <si>
    <t>Maria Goretti David Lopes</t>
  </si>
  <si>
    <t>Prover as Unidades próprias hospitalares, ambulatoriais e hemorrede da SESA com condições de atender custeio e investimento para desempenharem suas funções administrativas e assistenciais.</t>
  </si>
  <si>
    <t>Construção do Ambulatório Médico de Especialidades - AME, em Ponta Grossa</t>
  </si>
  <si>
    <t>Refere-se à construção do Ambulatório Médico de Especialidades – AME, em Ponta Grossa, incluindo ajustes estruturais, impermeabilizações adicionais, substituição de materiais inadequados, correções em instalações elétricas e climatização, além da inclusão de projetos complementares e melhorias em pavimentação e infraestrutura. Incluída pela Lei estadual nº 22.520, de 11 de julho de 2025.</t>
  </si>
  <si>
    <t>Será contabilizado o metro pela soma das medições previstas da obra, sendo o total de 2.964,63m²</t>
  </si>
  <si>
    <t>MARIANNA DO ROCIO CARDOSO</t>
  </si>
  <si>
    <t>Construção do Bloco industrial Hospital Universitário Regional de Maringá</t>
  </si>
  <si>
    <t>A construção do Bloco Industrial no Hospital Universitário Regional de Maringá (HUM) representa um avanço significativo na modernização e otimização das operações internas. Este novo complexo abrigará departamentos essenciais, como a Farmácia, a Divisão de Nutrição e Dietética (NDI ), Cozinha e Refeitório, e a Lavanderia. Incluída no Exercício por protocolo, referendada pela Lei Estadual nº 22.952, de 17 de dezembro de 2025.</t>
  </si>
  <si>
    <t>Será contabilizado o metro pela soma das medições previstas da obra, sendo o total de 3.408,57m²</t>
  </si>
  <si>
    <t>Construção do Edifício Central de Abastecimento Farmacêutico, Almoxarifado e Transportes do Hospital Universitário do Oeste do Paraná (HUOP) da Universidade Estadual do Oeste do Paraná, em Cascavel</t>
  </si>
  <si>
    <t>A obra contempla a edificação de uma estrutura física, destinada a centralizar e otimizar os processos logísticos do HUOP, abrangendo o armazenamento, controle e distribuição de medicamentos, materiais hospitalares e apoio ao setor de transportes. O projeto visa ampliar a capacidade operacional do hospital, garantir maior eficiência na gestão de insumos e melhorar a qualidade dos serviços prestados à comunidade. Transferida da ação 8128, para ação 8059, pela Lei estadual nº 22.952, de 17 de dezembro de 2025. Com ajuste de título e município.</t>
  </si>
  <si>
    <t>Registro da Diretoria de Obras</t>
  </si>
  <si>
    <t>Realizar a manutenção da folha de pagamento de profissionais de saúde atuantes nas unidades prisionais com ações de atenção à saúde direcionadas às pessoas privadas de liberdade e o aprovisionamento de recursos para contratação de novos profissionais de saúde para a mesma finalidade. Atender despesas de custeio relacionadas à aquisição de medicamentos, de insumos e correlatos para garantir o cuidado em saúde das pessoas em privação de liberdade no Sistema Prisional do Paraná. Incluída pela Lei estadual nº 22.952, de 17 de dezembro de 2025. Substituição da 8167.</t>
  </si>
  <si>
    <t>Refere-se à realização de atendimentos médico-hospitalar, psiquiátrico, fisioterápico, de enfermagem, exames laboratoriais, vacinação entre outros serviços essenciais de atenção integral à saúde às pessoas adultas privadas de liberdade. Transferida da ação 8167, para ação 8099, pela Lei estadual nº 22.952, de 17 de dezembro de 2025.</t>
  </si>
  <si>
    <t>Proporcionar serviço de atendimento aeromédico, resgate, remoções, transporte de órgãos, atendimento de urgência e emergência em todo estado do Paraná. Apoiar as ações do Corpo de Bombeiros Militar em ocorrências de busca e salvamento e viabilizar o transporte aeromédico de órgãos, insumos, tecidos humanos e de pessoal, além de apoio às demais missões institucionais e legais da SESA, em conjugação de esforços com o emprego de equipes técnicas especializadas pelos partícipes e mediante o emprego de aeronaves operadas pela SESP/PMPR/BPMOA. Incluída pela Lei estadual nº 22.952, de 17 de dezembro de 2025. Substituição da 8203.</t>
  </si>
  <si>
    <t>Prestar apoio à Secretaria da Saúde utilizando-se dos meios e efetivo do Batalhão de Polícia Militar de Operações Aéreas nas Entregas propostas Atendimento Aeromédico, Transporte de Órgãos, Remoções, Resgates, Emergências e Urgências Médicas. Transferida da ação 8203, para ação 8101, pela Lei estadual nº 22.952, de 17 de dezembro de 2025.</t>
  </si>
  <si>
    <t>Financiar serviços de acolhimento, inclusive para pessoas com deficiências e transtornos mentais, por meio de contratos. Viabilizar o atendimento à saúde da criança e do adolescente dependentes de substâncias psicoativas, visando garantir que as pessoas acolhidas em serviços de abrigamento institucional recebam o necessário atendimento em saúde, além de garantir o tratamento psicossocial de dependentes químicos. Incluída pela Lei estadual nº 22.952, de 17 de dezembro de 2025. Substituição da 8202.</t>
  </si>
  <si>
    <t>Viabiliza o acolhimento institucional de pessoas idosas e pessoas com deficiência por meio de contratos e/ou parcerias firmados com Organizações da Sociedade Civil (OSC) e que são financiados com recursos do Fundo Estadual de Saúde (FUNSAUDE). Transferida da ação 8202, para ação 8102, pela Lei estadual nº 22.952, de 17 de dezembro de 2025.</t>
  </si>
  <si>
    <t>2.680,00 m² do terreno no Rebouças; 8.800 m² do imóvel na Rua do Rosário; 60.000 m² no Jardim Botânico; 500 m² no HRL - Paranaguá; 10.853,44 m² no CRH - Curitiba; 6.705,00 m² imóvel destinado ao Hospital do Trabalhador, em Curitiba. O imóvel será considerado adquirido mediante registro do pagamento</t>
  </si>
  <si>
    <t>Construção da 9ª Regional de Saúde, Farmácia e Central de Abastecimento Farmacêutico, em Foz do Iguaçu</t>
  </si>
  <si>
    <t>Trata-se de atendimento pré-hospitalar, consistindo na prestação de suporte de emergência no local da ocorrência, antes do transporte da vítima a uma unidade de saúde adequada. O Corpo de Bombeiros, nesse contexto, possui profissionais especializados para o atendimento e viaturas equipadas com os recursos adequados para garantir o melhor resultado à vítima. Alterada pela Lei estadual nº 22.520, de 11 de julho de 2025.</t>
  </si>
  <si>
    <t>Atender despesas com folha de pagamento de pessoal e despesas de custeio relacionadas ao atendimento psiquiátrico e ambulatorial em decorrência de decisão judicial, de medida de segurança imposta ou de prescrição médica. Excluída pela Lei estadual nº 22.952, de 17 de dezembro de 2025. Substituída pela 8099.</t>
  </si>
  <si>
    <t>Financiar serviços de acolhimento, inclusive para pessoas com deficiências e transtornos mentais, por meio de contratos. Viabilizar o atendimento à saúde da criança e do adolescente dependentes de substâncias psicoativas, visando garantir que as pessoas acolhidas em serviços de abrigamento institucional recebam o necessário atendimento em saúde, além de garantir o tratamento psicossocial de dependentes químicos. Excluída pela Lei estadual nº 22.952, de 17 de dezembro de 2025. Substituída pela 8102.</t>
  </si>
  <si>
    <t>Proporcionar serviço de atendimento aeromédico, resgate, remoções, transporte de órgãos, atendimento de urgência e emergência em todo Estado do Paraná. Apoiar as ações do Corpo de Bombeiros Militar em ocorrências de busca e salvamento e viabilizar o transporte aeromédico de órgãos, insumos, tecidos humanos e de pessoal, além de apoio às demais missões institucionais e legais da SESA, em conjugação de esforços com o emprego de equipes técnicas especializadas pelos partícipes e mediante o emprego de aeronaves operadas pela SESP/PMPR/BPMOA. Alterada pela Lei estadual nº 22.268, de 13 de dezembro de 2024. Excluída pela Lei estadual nº 22.952, de 17 de dezembro de 2025. Substituída pela 8101.</t>
  </si>
  <si>
    <t>Englobam a realização de ações de regulamentação, controle e fiscalização, com atuação direta nas diversas atividades econômicas da cadeia de alimentos, medicamentos, dispositivos médicos, cosméticos, saneantes, entre outros produtos, bem como a extensão de serviços de saúde e de interesse à saúde. Elas incluem a realização de inspeções; o licenciamento sanitário; a elaboração e revisão de normas sanitárias, procedimentos, manuais e notas técnicas; a realização de ações de qualificação e capacitação e de vigilância pós-comercialização; a apuração de denúncias; o gerenciamento, monitoramento e manutenção de sistemas informatizados estaduais; as ações de Gestão da Qualidade e as relacionadas ao Processo Administrativo Sanitário; a coordenação de Programas estratégicos (Programa Estadual de Segurança do Paciente e o Plano Estadual de Vigilância e Atenção à Saúde das Populações Expostas aos Agrotóxicos), entre outros. Alterada pela Lei estadual nº 22.268, de 13 de dezembro de 2024.</t>
  </si>
  <si>
    <t>Trata-se da oferta de cursos pela Escola de Saúde Pública do Paraná (ESPP) para profissionais que atuam no Sistema Único de Saúde - SUS no Paraná: cursos de especialização Lato Sensu; programas de residência em áreas da saúde; aperfeiçoamento profissional (Nível superior e Nível Técnico); e Projetos de Educação Permanente (capacitações, atualizações, eventos técnico-científicos, etc.) com cursos livres na modalidade Ensino à Distância (EaD), apoiados pela ESPP. Regionalização alterada pela Lei estadual nº 22.268, de 13 de dezembro de 2024. Alterada pela Lei estadual nº 22.952, de 17 de dezembro de 2025.</t>
  </si>
  <si>
    <t>Refere-se à oferta de cursos e capacitações pela Escola de Saúde Pública do Paraná e Centro Formador de Recursos Humanos Caetano Munhoz da Rocha (ESPP-CFRH), para profissionais que atuam no Sistema Único de Saúde (SUS) no Paraná: Cursos de formação inicial; formação profissional de nível técnico (técnico-profissionalizante); aperfeiçoamentos profissionais ( livres e nível técnico) e cursos livres (para escolaridades de ensino médio e técnico) nas modalidades presenciais e Ensino à Distância (EaD). Regionalização alterada pela Lei estadual nº 22.268, de 13 de dezembro de 2024. Alterada pela Lei estadual nº 22.952, de 17 de dezembro de 2025.</t>
  </si>
  <si>
    <t>Serão contabilizados o número de profissionais certificados nos cursos de formação inicial, formação profissional de nível técnico (técnico-profissionalizante), aperfeiçoamentos profissionais (para nível técnico e livres) recursos livres (para escolaridades de ensino médio e técnico) nas modalidades presenciais e Ensino à Distância (EaD).</t>
  </si>
  <si>
    <t>Atuar na organização, promoção, desenvolvimento e coordenação do sistema de atendimento socioeducativo, acompanhamento pós-cumprimento de medidas socioeducativas, garantindo sua estrutura, a oferta de ações educativas, de aprendizagem, profissionalização e de formação do adolescente, alinhado com os princípios dos direitos humanos, propiciando ao adolescente o acesso a direitos e oportunidades de superação da sua realidade, de reavaliação de valores, de fortalecimento dos vínculos e da cidadania. Realizar construção, reformas e benfeitorias nas Unidades Socioeducativas. Alterada pela Lei estadual nº 22.952, de 17 de dezembro de 2025.</t>
  </si>
  <si>
    <t>Elaboração de levantamento planialtimétrico e sondagem geológica, e de projetos para implantação de Nova Unidade Socioeducativa em substituição ao CENSE Londrina I. Transferida da ação 8418, para ação 8378, pela Lei estadual nº 22.952, de 17 de dezembro de 2025.</t>
  </si>
  <si>
    <t>Plano de Trabalho Integrante ao Termo de Execução Descentralizada a ser celebrado, decorrente do Fundo de Investimento da COPEL.</t>
  </si>
  <si>
    <t>Secretaria de Estado das Cidades(SECID)/Departamento de Atendimento Socioeducativo(SEJU)</t>
  </si>
  <si>
    <t>Lucas Echeverria (SECID) Alex Sandro da Silva (SEJU)</t>
  </si>
  <si>
    <t>Elaboração de levantamento planialtimétrico e sondagem geológica, e de projetos para implantação de Nova Unidade Socioeducativa - CENSE, em Pato Branco. Transferida da ação 8418, para ação 8378, pela Lei estadual nº 22.952, de 17 de dezembro de 2025.</t>
  </si>
  <si>
    <t>A Secretaria de Justiça e Cidadania realiza Cursos e Formações nas diversas áreas de Direitos Humanos e Cidadania, visando proporcionar aos servidores do Estado do Paraná maior conhecimento na proteção e garantia dos direitos humanos. A sociedade civil também é capacitada sobre a garantia de direitos e deveres do cidadão. Aumento de meta alterada pela Lei Estadual nº 22.065, de 18 de julho de 2024. Alterada pela Lei estadual nº 22.952, de 17 de dezembro de 2025.</t>
  </si>
  <si>
    <t>Realização de eventos culturais e educativos, incluindo encontros, palestras, cursos, apresentações, seminários, oficinas, exposições de cinema, torneios, concursos e premiações, visando a promoção da cultura. Formação e engajamento do público. Incluída pela Lei Estadual nº 22.268, de 13 de dezembro de 2024. Substitui entregas subdivididas na anterior ação orçamentária 8690. Alterada pela Lei estadual nº 22.520, de 11 de julho de 2025.</t>
  </si>
  <si>
    <t>Retomar o tradicional concurso do Prêmio Paraná de Literatura da Biblioteca Pública do Paraná. Os primeiros colocados das quatro categorias (romance, contos, poesia e infantil) recebem prêmios em dinheiro e têm seus livros editados e impressos pelo Selo Biblioteca Paraná. Transferência de entrega da ação orçamentária 8690, para a ação 8290, pela Lei estadual nº 22.268, de 13 de dezembro de 2024. Excluída/cancelada pela Lei estadual nº 22.520, de 11 de julho de 2025.</t>
  </si>
  <si>
    <t>Promover a operacionalização do Plano Estadual de Cultura e o fortalecimento institucional das políticas públicas por meio da implantação do Sistema Estadual de Cultura; assessoramento na constituição e ou avanços dos Sistemas: Municipais de Cultura; Estadual de Museus; de cofinanciamento de projetos culturais; de preservação do patrimônio histórico e cultural material e imaterial; bem como, o apoio e fomento à economia criativa (planos setoriais).</t>
  </si>
  <si>
    <t>Execução da obra de reforma e restauro para criação do Palácio da Seda no prédio denominado Casa Andrade Muricy, conforme projeto arquitetônico e complementares. Excluída/cancelada pela Lei estadual nº 22.520, de 11 de julho de 2025.</t>
  </si>
  <si>
    <t>Relatórios do Sistema de Controle de execução e obras da Paraná Cidades, atestados pelo fiscal e gestor do contrato, pagos pelo NFS e fornecidos pela DMPC.</t>
  </si>
  <si>
    <t>Realização de eventos de exposição, oficinas na área educação, artística e cultural para a população paranaense. Alterada pela Lei estadual nº 22.520, de 11 de julho de 2025.</t>
  </si>
  <si>
    <t>O objetivo do Projeto Cinema na Praça é levar o entretenimento do cinema e proporcionar o acesso à cultura de forma gratuita para espectadores de municípios do interior do Paraná que não possuem salas de exibição. A programação conta com acessibilidade, disponibilizando as primeiras fileiras para pessoas com deficiência, idosos e gestantes. Todos os filmes têm classificação livre para que todas as famílias tenham acesso à iniciativa. A programação é composta de sessões específicas para idosos (ao menos uma por região intermediária). Transferência de entrega da ação orçamentária 8392, para a ação 7104, com alteração de descrição pela Lei estadual nº 22.268, de 13 de dezembro de 2024.</t>
  </si>
  <si>
    <t>Execução da obra do Museu Internacional de Arte (parceria com o Pompidou), em Foz do Iguaçu</t>
  </si>
  <si>
    <t>Execução das obras do Museu Internacional de Arte, no município de Foz do Iguaçu, (parceria com o Pompidou), mediante projetos contratados pelo Paraná Projetos, conforme demanda da SEEC e executado pelo Paraná Cidades. Incluída pela Lei Estadual nº 22.268, de 13 de dezembro de 2024.</t>
  </si>
  <si>
    <t>Refere-se às ações de apoio por meio de editais de fomento que busquem o desenvolvimento de festivais, feiras, mostras e festas culturais, ou seja eventos culturais, do Estado do Paraná. Transferência de entrega da ação orçamentária 8392, para a ação 7104 pela Lei estadual nº 22.268, de 13 de dezembro de 2024. Alterada pela Lei estadual nº 22.520, de 11 de julho de 2025.</t>
  </si>
  <si>
    <t>Implantar unidades regionais do MUPA que favoreça a fruição do seu acervo e promova o acesso da população em âmbito regional. Excluída/cancelada pela Lei estadual nº 22.520, de 11 de julho de 2025.</t>
  </si>
  <si>
    <t>Avaliação sobre se as Unidades foram efetivamente implantadas</t>
  </si>
  <si>
    <t>Implantação de Unidades Regionais dos Museus Paranaenses</t>
  </si>
  <si>
    <t>Implantar unidades regionais dos Museus Paranaenses que favoreçam a fruição de seus acervos e promovam o acesso da população em âmbito regional. Incluída pela Lei estadual nº 22.520, de 11 de julho de 2025.</t>
  </si>
  <si>
    <t>Relatórios de aquisição e instalação de mobiliário e expositores.</t>
  </si>
  <si>
    <t>Relatório da Diretoria de Memória e Patrimônio Cultural</t>
  </si>
  <si>
    <t>Administrar o posto avançado da agência central do trabalhador - agência do trabalhador da cultura, realizando atendimentos e encaminhamentos de trabalhadores dos setores da cultura e da economia criativa às vagas do mercado de trabalho. Alterada pela Lei estadual nº 22.520, de 11 de julho de 2025.</t>
  </si>
  <si>
    <t>Salão Paranaense é um evento oficial de artes visuais instituído pelo Governo do Estado do Paraná há mais de 70 anos. Foi criado em 1944, por iniciativa de um grupo de artistas e intelectuais que formavam a Sociedade de Amigos de Alfredo Andersen, e passou a ser organizado anualmente pelos responsáveis pela política de Cultura do estado do Paraná. Alterada pela Lei estadual nº 22.520, de 11 de julho de 2025.</t>
  </si>
  <si>
    <t>Reforma e Restauro da Casa Andrade Muricy e Auditório Brasilio Itibere, em Curitiba</t>
  </si>
  <si>
    <t>Reforma e restauro da Casa Andrade Muricy e do Auditório Brasílio Itiberê, conforme projeto arquitetônico e complementares previamente aprovados, contemplando a recuperação das estruturas físicas, adequações às normas de acessibilidade e segurança, além da preservação das características históricas e culturais dos imóveis, com vistas à valorização do patrimônio público e à ampliação da oferta de equipamentos culturais qualificados à população. Incluída pela Lei estadual nº 22.520, de 11 de julho de 2025.</t>
  </si>
  <si>
    <t>Obra executada conforme o projeto, recebida pelo fiscal de obra, com habite-se ou documento equivalente expedido pelo Município.</t>
  </si>
  <si>
    <t>Relatórios de execução de obras</t>
  </si>
  <si>
    <t>Retomada da obra do Museu de Arte Contemporânea - MAC dos prédios históricos</t>
  </si>
  <si>
    <t>O programa Operação Verão dentro da Secretaria da Cultura é operacionalizado através da entrega de ações que visem levar ao público que esta no litoral, atrações artísticas de renome nacional que se apresentam em palcos instalados nas praias paranaenses. Alterada pela Lei estadual nº 22.520, de 11 de julho de 2025.</t>
  </si>
  <si>
    <t>O coral infanto-juvenil da BPP, Cantateca, foi criado em 2013. O projeto é voltado para crianças e adolescentes de 7 a 17 anos. Ensaios são considerados ações do Coral. Excluída/cancelada pela Lei estadual nº 22.268, de 13 de dezembro de 2024.</t>
  </si>
  <si>
    <t>Realização do sarau literário com rodas de leituras públicas de poemas e demais textualidades, com espaço para música autoral e performances variadas, na Biblioteca Pública do Paraná. Excluída/cancelada pela Lei estadual nº 22.268, de 13 de dezembro de 2024. Incorporada por nova entrega na ação 8290.</t>
  </si>
  <si>
    <t>O Balé Teatro Guaíra foi criado em 1969 e é a terceira companhia pública mais antiga do país. Ao todo, nesses mais de 50 anos, o BTG criou cerca de 150 coreografias, se apresentou em 200 cidades, 17 estados e 5 países, chegando a um público de mais 1 milhão de pessoas. Na história da companhia há sucessos de público e crítica como "O Grande Circo Místico", "Lendas do Iguaçu", "O Segundo Sopro", "O Lago dos Cisnes" e "Lendas Brasileiras". Alterada pela Lei estadual nº 22.952, de 17 de dezembro de 2025.</t>
  </si>
  <si>
    <t>O Centro Cultural Teatro Guaíra apresenta o projeto virtual do Teatro de Comédia do Paraná (TCP). O projeto é inspirado na peça Todo Mundo!. Semanalmente, a equipe de atores do TCP traz, de maneira contemporânea e bem-humorada, reflexões sobre Deus, Morte, Família, Amizade, Coisas e Amor, temas que fazem parte da peça do premiado dramaturgo norte-americano Branden Jacobs-Jenkins. Todos os vídeos terão tradução em libras. Aumento de meta alterado pela Lei estadual nº 22.268, de 13 de dezembro de 2024.</t>
  </si>
  <si>
    <t>Reforma do Prédio do Centro Cultural Teatro Guaíra, em Curitiba Incluída pela Lei Estadual nº 22.268, de 13 de dezembro de 2024. Alterada pela Lei estadual nº 22.520, de 11 de julho de 2025.</t>
  </si>
  <si>
    <t>Diafi - Diretoria Administrtiva e Financeira</t>
  </si>
  <si>
    <t>Dar continuidade ao Programa de Formação e Qualificação Cultural desenvolvendo mecanismos de formação, capacitação e aperfeiçoamento técnico, artístico e de gestão no setor da Cultura no Estado do Paraná. Transferência de entrega da ação orçamentária 8382, para a ação 7104 pela Lei estadual nº 22.268, de 13 de dezembro de 2024. Alterada pela Lei estadual nº 22.520, de 11 de julho de 2025.</t>
  </si>
  <si>
    <t>Ações itinerantes realizadas nos municípios, com a oferta de serviços, programas e projetos de promoção e defesa dos direitos da mulher</t>
  </si>
  <si>
    <t>A SEMIPI conta com veículo adaptado (Ônibus Lilás) que permite ações em parceria com a rede municipal. A entrega tem por objetivo garantir atendimento composto por profissionais das áreas de serviço social, psicologia, atendimento jurídico e segurança pública, bem como outros serviços que os municípios possam ofertar, com parcerias de outros órgãos como Poder Judiciário, Defensoria Pública, MP, etc., de forma itinerante e alinhada com as demandas nacionais e estaduais. Alterada pela Lei estadual nº 22.520, de 11 de julho de 2025.</t>
  </si>
  <si>
    <t>Contabiliza o número de ações realizadas nos municípios</t>
  </si>
  <si>
    <t>Diego Buligion</t>
  </si>
  <si>
    <t>Trata-se da promoção da valorização dos artesãos, oferecendo oportunidades de geração de renda e qualificação profissional, por meio da realização de feiras de artesanato. Essas iniciativas visam destacar a importância do trabalho artesanal, criando espaços para a comercialização de produtos e o desenvolvimento de habilidades, contribuindo para o fortalecimento da economia criativa e a inclusão social dos artesãos. Incluída pela Lei Estadual nº 22.268, de 13 de dezembro de 2024. Alterada pela Lei estadual nº 22.952, de 17 de dezembro de 2025.</t>
  </si>
  <si>
    <t>São cursos, formações e eventos de qualificação ofertados para o público beneficiário, visando a efetividade das políticas de promoção, valorização e garantia de direitos do público afeto às políticas da SEMIPI. Aumento de meta alterado pela Lei estadual nº 22.268, de 13 de dezembro de 2024.</t>
  </si>
  <si>
    <t>Trata-se de sensibilização, apoio e orientação técnica aos municípios, visando a criação de conselhos municipais, com a finalidade de construir e consolidar as políticas públicas voltadas a Povos e Comunidades Tradicionais no Paraná diante da insuficiência e/ou ausência dos mesmos Excluída/cancelada pela Lei estadual nº 22.952, de 17 de dezembro de 2025.</t>
  </si>
  <si>
    <t>Refere-se aos recursos disponibilizados para a construção do Complexo Social Cidade da Pessoa Idosa com o objetivo de promover o envelhecimento ativo e saudável, a manutenção dos laços sociais e o apoio às famílias na corresponsalização pelo cuidado. Será ofertado integração social e convívio intergeracional, esporte, lazer e atividade física, segurança alimentar e nutricional, cultura, digitalização, conectividade e apoio ao cuidado. Incluída pela Lei Estadual nº 22.268, de 13 de dezembro de 2024. Excluída/cancelada pela Lei estadual nº 22.952, de 17 de dezembro de 2025.</t>
  </si>
  <si>
    <t>Os eventos ocorrem mediante parceria entre diversos órgãos, e não é possível prever anteriormente o município onde poderá ocorrer</t>
  </si>
  <si>
    <t>Municípios beneficiados com investimentos para fortalecimento e garantia de direitos às políticas da Pessoa Idosa, da Mulher, da Igualdade Racial, dos Povos e Comunidades Tradicionais e do Artesanato</t>
  </si>
  <si>
    <t>A entrega consiste na destinação de investimentos e entrega de bens para os municípios com o objetivo de fortalecer a implementação de políticas públicas voltadas à promoção e garantia de direitos da Pessoa Idosa, da Mulher, da Igualdade Racial, dos Povos e Comunidades Tradicionais e do Artesanato. Incluída pela Lei estadual nº 22.520, de 11 de julho de 2025. Alterada pela Lei estadual nº 22.952, de 17 de dezembro de 2025.</t>
  </si>
  <si>
    <t>Contabiliza os municípios beneficiados com investimentos para fortalecimento das políticas públicas voltadas à promoção e garantia de direitos da Pessoa Idosa, Mulher, Igualdade Racial, Povos e Comunidades Tradicionais e política do Artesanato.</t>
  </si>
  <si>
    <t>Refere-se aos recursos disponibilizados para a construção da Casa da Mulher Paranaense, a qual ofertará atividades diversificadas para mulheres, como cursos de qualificação, cursos livres, oficinas, palestras, atividades culturais e recreativas. A Casa terá uma gestão participativa das mulheres no espaço; ofertará mecanismos de apoio a atividade do cuidado com a mulher e os filhos atendidos, na perspectiva de atendimento humanizado, respeitoso e de possibilidade de priorização do atendimento na rede, a Casa poderá fazer a acolhida inicial e encaminhamento para a rede de atendimento quando necessário. As Casas Abrigo será exclusivamente para o acolhimento da mulher em situação de violência. Incluída pela Lei Estadual nº 22.268, de 13 de dezembro de 2024. Transferida da ação 8410, para ação 8154, pela Lei estadual nº 22.952, de 17 de dezembro de 2025.</t>
  </si>
  <si>
    <t>Parcerias firmadas para garantia de direitos das mulheres, pessoas idosas, promoção da igualdade racial e valorização dos povos e comunidades tradicionais e da política do artesanato</t>
  </si>
  <si>
    <t>A SEMIPI propõe a atuação transversal e conjunta com outras pastas e órgãos com vistas ao enfrentamento de todas as violências contra a mulher, a promoção da equidade e fomento do protagonismo feminino, o respeito à diversidade, a igualdade racial e a valorização dos povos e comunidades tradicionais. As parcerias são realizadas com órgãos públicos ou privados, com o objetivo de efetivar da dignidade menstrual, a qualificação profissional, o empreendedorismo feminino, inclusive em ações cooperativistas, o fomento à liderança feminina, a ampliação de espaços de atendimento às mulheres em situação de violência, a ampliação do atendimento ao autor de violência doméstica bem como a melhoria do sistema de monitoramento do agressor, visando a diminuição do feminicídio. Incluída pela Lei estadual nº 22.520, de 11 de julho de 2025.</t>
  </si>
  <si>
    <t>A SEMIPI propõe a atuação transversal e conjunta com outras pastas em vistas ao enfrentamento de todas as violências contra a mulher, a promoção da equidade e fomento ao protagonismo feminino, o respeito à diversidade, a igualdade racial e a valorização dos povos e comunidades tradicionais. Dentre as parcerias se vislumbra a efetivação da dignidade menstrual, a qualificação profissional, o empreendedorismo feminino, inclusive em ações cooperativistas, o fomento à liderança feminina, a ampliação de espaços de atendimento às mulheres em situação de violência, a ampliação do atendimento ao autor de violência doméstica bem como melhoria do sistema de monitoramento do agressor, visando a diminuição do feminicídio. Aumento de meta alterado pela Lei estadual nº 22.268, de 13 de dezembro de 2024. Excluída/cancelada pela Lei estadual nº 22.520, de 11 de julho de 2025.</t>
  </si>
  <si>
    <t>Pessoas beneficiadas com a realização de jogos indígenas, feira da igualdade racial e os povos tradicionais</t>
  </si>
  <si>
    <t>Refere-se a espaço amplo, democrático e participativo que reúne representantes do governo e sociedade civil organizada, relacionado às pautas dos povos indígenas, com o objetivo de eleger os membros representantes dos povos indígenas do Conselho Estadual dos Povos Indígenas do Paraná- CEPI/PR, respeitada a paridade, as etnias e representatividade territorial, bem como, debater, avaliar, propor diretrizes e deliberar as prioridades para os próximos anos, visando a construção e execução da Política Pública dos Povos Indígenas, no Estado do Paraná, considerando as suas especificidades. Alterada pela Lei estadual nº 22.520, de 11 de julho de 2025.</t>
  </si>
  <si>
    <t>Apoio a órgãos públicos estaduais com entrega de equipamentos (geladeira, poltrona e pia com bancada) para estruturação de espaço adequado e específico para apoio às funcionárias lactantes, permitindo a esgota do leite e adequada conservação. Excluída/cancelada pela Lei estadual nº 22.520, de 11 de julho de 2025.</t>
  </si>
  <si>
    <t>Trata-se de sensibilização, apoio e orientação técnica aos municípios, visando a criação de conselhos municipais, com a finalidade de construir e consolidar as políticas públicas da Igualdade Racial, diante da insuficiência e/ou ausência dos mesmos. Alterada pela Lei estadual nº 22.952, de 17 de dezembro de 2025.</t>
  </si>
  <si>
    <t>Municípios beneficiados com cofinanciamento para a atendimento à política de Promoção da Igualdade Racial</t>
  </si>
  <si>
    <t>Refere-se ao cofinanciamento de municípios para implantação de serviços, programas e projetos de atendimento à Política de Promoção da Igualdade Racial. Incluída pela Lei estadual nº 22.520, de 11 de julho de 2025.</t>
  </si>
  <si>
    <t>Contabiliza os municípios beneficiados financeiramente com o repasse de recursos fundo a fundo para atendimento à Política da Igualdade Racial</t>
  </si>
  <si>
    <t>Diretoria de Políticas de Promoção a Igualdade Racial</t>
  </si>
  <si>
    <t>Eduardo Filho</t>
  </si>
  <si>
    <t>Trata-se de repasse de recursos a municípios ou/e entidades/organizações sociais sem fins lucrativos, movimentos sociais organizados com o objetivo de fomentar e fortalecer programas, projetos e ações voltadas a defesa de direitos e promoção a igualdade racial, no estado do Paraná. Alterada pela Lei estadual nº 22.952, de 17 de dezembro de 2025.</t>
  </si>
  <si>
    <t>Trata-se do repasse de recursos para entidades, organizações governamentais e não governamentais, visando o fomento a programas, projetos e serviços voltados para a promoção e garantia dos direitos das mulheres no Estado do Paraná. Podem ser empresas, organizações sem fins lucrativos, instituições governamentais ou qualquer outra organização reconhecida com um propósito específico, por exemplo, organismos da sociedade civil formadas por cidadãos com interesses e objetivos comuns e movimentos sociais organizados. Busca-se fortalecer as atividades desenvolvidas por essas entidades e movimentos sociais, que atuam na promoção da igualdade de gênero, no combate à violência contra a mulher, na ampliação do acesso aos direitos e na melhoria das condições de vida das mulheres. Diminuição de meta alterada pela Lei Estadual nº 22.268, de 13 de dezembro de 2024. Alterada pela Lei estadual nº 22.520, de 11 de julho de 2025.</t>
  </si>
  <si>
    <t>Mulheres beneficiadas com acesso à Carteira Nacional de Habilitação para fomento ao Protagonismo Feminino</t>
  </si>
  <si>
    <t>Refere-se a capacitação e obtenção da Carteira Nacional de Habilitação para promover a autonomia e inclusão econômica de mulheres paranaenses incentivando o protagonismo feminino e reduzindo a desigualdade de gênero. Incluída pela Lei estadual nº 22.520, de 11 de julho de 2025.</t>
  </si>
  <si>
    <t>Contabiliza o número de mulheres beneficiadas com a Carteira Nacional de Habilitação com o objetivo de fomentar o Protagonismo Feminino</t>
  </si>
  <si>
    <t>Mariana Neris</t>
  </si>
  <si>
    <t>Municípios beneficiados com Investimentos para atendimento e fortalecimento do Sistema de Governança da Política da Mulher</t>
  </si>
  <si>
    <t>Refere-se a investimentos e bens disponibilizados aos municípios para atendimento e fortalecimento do Sistema de Governança da Política da Mulher Incluída pela Lei estadual nº 22.520, de 11 de julho de 2025.</t>
  </si>
  <si>
    <t>Contabiliza o número de municípios beneficiados com investimentos e bens para atendimento e fortalecimento do Sistema de Governança da Política da Mulher</t>
  </si>
  <si>
    <t>Contabiliza os municípios beneficiados financeiramente com o repasse fundo a fundo para a construção da casa da Mulher Paranaense. Deve ter sido efetivado o primeiro repasse financeiro. não se contabiliza duas vezes o mesmo município, mesmo que tenha sido realizado mais de um repasse.</t>
  </si>
  <si>
    <t>Resolução de habilitação, adesão ao repasse no SIFF; SIAFIC.</t>
  </si>
  <si>
    <t>Tamara Rezende</t>
  </si>
  <si>
    <t>Refere-se a um evento participativo e democrático que reúne representantes do governo, sociedade civil, organizações de mulheres e demais interessados, com o objetivo de promover o diálogo e a formulação de políticas públicas voltadas para a promoção dos direitos das mulheres e a equidade de gênero. A conferência proporciona um espaço de escuta, reflexão e participação, de vozes das mulheres, suas famílias e organizações. Assim, promovendo sua valorização e sendo consideradas na elaboração de estratégias e ações governamentais. O evento também busca avaliar a política pública adotada no Paraná e definir diretrizes que assegurem cada vez mais benefícios, não só para as mulheres, como também para as famílias e para a sociedade paranaense. Alterada pela Lei estadual nº 22.952, de 17 de dezembro de 2025.</t>
  </si>
  <si>
    <t>Municípios beneficiados com recursos para a construção, reforma ou ampliação de equipamentos públicos do Programa Paraná Amigo da Pessoa Idosa</t>
  </si>
  <si>
    <t>Municípios beneficiados com repasse financeiro para construção, reforma ou ampliação de equipamentos públicos convergentes aos objetivos do Programa Paraná Amigo da Pessoa Idosa. Os espaços devem garantir atuação nos eixos de integração social, convívio intergeracional, esporte, lazer e atividade física, segurança alimentar e nutricional, digitalização e conectividade, cultura; apoio ao cuidado. Incluída pela Lei estadual nº 22.952, de 17 de dezembro de 2025.</t>
  </si>
  <si>
    <t>Município habilitado para o qual se efetivou repasse de recurso fundo a fundo. Deliberação do CEDIPI, nº 24/2025.</t>
  </si>
  <si>
    <t>Resolução de habilitação e adesão ao repasse no SIFF</t>
  </si>
  <si>
    <t>Organizações da Sociedade Civil (OSCs) beneficiadas com recurso financeiro para ações de promoção da política da pessoa idosa</t>
  </si>
  <si>
    <t>Destina-se às famílias em situação de vulnerabilidade social a partir da execução de políticas públicas pertinentes ao cuidado e atenção aos recém-nascidos e bebês, a partir da concessão de kit de itens necessários para o recém-nascido e bebê. O kit é composto por: 1 carrinho de bebê, 1 bolsa, 14 peças de roupas de recém-nascidos, 2 cobertores, 2 pacotes de fraldas, 1 banheira, 1 termômetro e 1 inalador. Para estarem habilitadas a receber esse conjunto, as mães devem seguir critérios, como estarem cadastradas no CadÚnico e fazer o acompanhamento pré-natal e pós-nascimento na rede municipal de saúde. Alterada pela Lei estadual nº 22.520, de 11 de julho de 2025.</t>
  </si>
  <si>
    <t>Educação - Taxa de Atendimento do Ensino Infantil</t>
  </si>
  <si>
    <t>Coordenação da Política de Assistência Social</t>
  </si>
  <si>
    <t>Trata-se de ofertar a Carteira Nacional de Trânsito de forma gratuita para cidadãos que se enquadrem nos requisitos legais. O oferecimento da CNH SOCIAL no Estado do Paraná vem ao encontro das políticas sociais adotadas pelas áreas afins do Poder Executivo. Foco em jovens em situação de vulnerabilidade social e para pessoas com deficiência, a fim de garantir direitos aos mesmos tanto em relação ao transporte e mobilidade, como também fomento de renda e emprego. Excluída/cancelada pela Lei estadual nº 22.520, de 11 de julho de 2025.</t>
  </si>
  <si>
    <t>Encontros com capacitações em forma de cronograma anual para estudos de metodologias, trocas de experiências, elaboração de novos projetos com o objetivo de aperfeiçoar o trabalho entregue aos jovens frequentadores dos Centros da Juventude, bem como aproximar estado e município. Alterada pela Lei estadual nº 22.520, de 11 de julho de 2025.</t>
  </si>
  <si>
    <t>Prevê o pagamento mensal de bolsas auxílio para jovens entre 15 e 24 anos. Para receber, o adolescente precisa desenvolver um projeto e aplicá-lo em atividades de convivência, formação e cidadania. Os participantes precisam atender a alguns critérios: interesse do adolescente em participar; apresentar proposta de atuação nas áreas de esporte, lazer, cultura e cidadania exequível e no interesse da comunidade; quando em idade escolar, estar matriculado em sistema de ensino; e ter renda mensal familiar per capita menor ou igual a um salário mínimo. Alterada pela Lei estadual nº 22.520, de 11 de julho de 2025.</t>
  </si>
  <si>
    <t>Eventos para promoção de atividades de política de prevenção com temas relevantes à juventude vinculados a realização de feiras de divulgação e prestação de serviços, bem como de informações relativas a empregabilidade, empreendedorismo, educação universitária, saúde, violência na juventude, direitos, entre outros, tendo apoio e parceria com diversas secretarias de estado, além dos municípios onde ocorrerão. Alterada pela Lei estadual nº 22.520, de 11 de julho de 2025.</t>
  </si>
  <si>
    <t>Eventos nos quais serão realizadas competições poliesportivas e culturais entre os jovens frequentadores dos centros da juventude, com etapas regionais e uma final. Excluída/cancelada pela Lei estadual nº 22.520, de 11 de julho de 2025. Excluída/cancelada pela Lei estadual nº 22.952, de 17 de dezembro de 2025.</t>
  </si>
  <si>
    <t>Promoção de reparos e melhorias nas moradias de famílias em situação de vulnerabilidade social, com foco em aspectos como acessibilidade, instalações sanitárias, pequenos serviços, condições adequadas de potabilidade e destinação correta das águas residuais, de acordo com as necessidades específicas de cada domicílio e as características do território onde a família reside. A SEDEF disponibiliza um sistema informatizado para identificar o público-alvo. Os municípios são responsáveis pela busca ativa das famílias e pelo acompanhamento da implementação dos projetos, enquanto os parceiros ficam encarregados da elaboração, orientação e verificação da execução dos projetos. A SEDEF repassa recursos financeiros às famílias com o objetivo de viabilizar a implementação das ações. Alterada pela Lei estadual nº 22.520, de 11 de julho de 2025. Alterada pela Lei estadual nº 22.952, de 17 de dezembro de 2025.</t>
  </si>
  <si>
    <t>Quantidade de famílias que receberam recursos para o desenvolvimento dos projetos. A família será contabilizada no momento em que receber efetivamente a transferência de recurso financeiro.</t>
  </si>
  <si>
    <t>Coordenação de Programas e Projetos Sociais</t>
  </si>
  <si>
    <t>Qualificações para promoção das famílias, com priorização para os jovens em situação de vulnerabilidade social, focadas em empreendedorismo e projetos de inclusão produtiva. Pode haver o pagamento de bolsa vinculada para incentivo ao empreendedorismo e/ou participação na ação/curso. Descrição alterada pela Lei estadual nº 22.268, de 13 de dezembro de 2024. Excluída/cancelada pela Lei estadual nº 22.952, de 17 de dezembro de 2025.</t>
  </si>
  <si>
    <t>Manter a estrutura administrativa da unidade para o bom funcionamento de suas atividades. Efetuar a gestão de recursos humanos, das despesas com manutenção mínima (luz, água, energia, informática e telecomunicações), dos serviços de terceiros e das demais despesas necessárias ao seu funcionamento.</t>
  </si>
  <si>
    <t>Selo Solidário Paraná</t>
  </si>
  <si>
    <t>Realização de evento para entrega da certificação as empresas, instituições e fundações a realizarem ações de ESG impactando positivamente no Estado do Paraná, criando uma rede de boas práticas e alianças entre governo, empresas e a sociedade civil. Incluída pela Lei estadual nº 22.520, de 11 de julho de 2025.</t>
  </si>
  <si>
    <t>Total de evento promovido durante o período</t>
  </si>
  <si>
    <t>Coordenação de Articulação da Ação Solidária</t>
  </si>
  <si>
    <t>Prevê o pagamento mensal de bolsas auxílio para jovens entre 15 e 24 anos no âmbito do Programa Paraná Seguro. Para receber, o adolescente precisa desenvolver um projeto e aplicá-lo em atividades de convivência, formação e cidadania. Os participantes precisam atender a alguns critérios: interesse do adolescente em participar; apresentar proposta de atuação nas áreas de esporte, lazer, cultura e cidadania exequível e no interesse da comunidade; quando em idade escolar, estar matriculado em sistema de ensino; e ter renda mensal familiar per capita menor ou igual a um salário mínimo. Alterada pela Lei estadual nº 22.520, de 11 de julho de 2025.</t>
  </si>
  <si>
    <t>Com recurso repassado pelo Governo do Estado do Paraná, o município adquire e realiza a instalação do kit de brinquedos acessíveis para garantir a acessibilidade ao lazer, assegurando a socialização e acesso aos brinquedos de parques por crianças e adolescentes com deficiência. A instalação deve ser em local público como praças ou parque, com rotas acessíveis e indicações da localização dos brinquedos. Excluída/cancelada pela Lei estadual nº 22.952, de 17 de dezembro de 2025.</t>
  </si>
  <si>
    <t>Pessoa com Transtorno do Espectro Autista beneficiada com a Carteira de Identificação da Pessoa com TEA - CIPTEA</t>
  </si>
  <si>
    <t>Destinação de recursos à Secretaria de Estado da Justiça e Cidadania - SEJU para oferta de modalidades esportivas, culturais e de lazer aos adolescentes em cumprimento de medida socioeducativa. Aumento de meta alterado pela Lei estadual nº 22.268, de 13 de dezembro de 2024. Alterada pela Lei estadual nº 22.952, de 17 de dezembro de 2025.</t>
  </si>
  <si>
    <t>Destinação de recursos à Secretaria de Estado da Educação - SEED para viabilizar a realização de capacitação aos adolescentes nas escolas estaduais em relação à prevenção às drogas. Excluída/cancelada pela Lei estadual nº 22.952, de 17 de dezembro de 2025.</t>
  </si>
  <si>
    <t>Destinação de recursos, por meio do Projeto Práticas Restaurativas, à Secretaria de Estado da Educação - SEED, para viabilizar a realização de capacitação para os profissionais da educação das escolas estaduais, para formação para mediação de conflitos e afirmação da cultura de paz em ambiente escolar. Excluída/cancelada pela Lei estadual nº 22.952, de 17 de dezembro de 2025.</t>
  </si>
  <si>
    <t>Retomada da construção de nova unidade socioeducativa - Casa de Semiliberdade de Maringá. Alterada pela Lei estadual nº 22.952, de 17 de dezembro de 2025.</t>
  </si>
  <si>
    <t>Elaboração de levantamento planialtimétrico e sondagem geológica, e de projetos para implantação de Nova Unidade Socioeducativa e contratação de serviços complementares para a entrega do novo CENSE São Francisco, em Piraquara. Alterada pela Lei estadual nº 22.952, de 17 de dezembro de 2025.</t>
  </si>
  <si>
    <t>Sustentabilidade Social - Mortalidade na Infância</t>
  </si>
  <si>
    <t>Contratação via Sistema de Registro de Preços para Execução de Manutenções e Reparos nas Unidades Socioeducativas. Alterada pela Lei estadual nº 22.952, de 17 de dezembro de 2025.</t>
  </si>
  <si>
    <t>Destinação de recursos à Secretaria de Estado da Justiça e Cidadania - SEJU para Promoção de formação continuada de profissionais Sistema de Atendimento Socioeducativo de privação e restrição de liberdade do Estado do Paraná, viabilizando sua estadia e transporte para participação em formação. A formação continuada qualifica a atuação em conformidade com as legislações vigentes, reafirmando os direitos humanos e garantindo a devida execução da política de socioeducação. Regionalização e diminuição de meta alteradas pela Lei Estadual nº 22.268, de 13 de dezembro de 2024. Alterada pela Lei estadual nº 22.952, de 17 de dezembro de 2025.</t>
  </si>
  <si>
    <t>Elaboração de Projetos de Melhorias e Reformas no CENSE de Cascavel. Alterada pela Lei estadual nº 22.952, de 17 de dezembro de 2025.</t>
  </si>
  <si>
    <t>Elaboração de projetos de melhorias e reformas no CENSE de Foz do Iguaçu. Alterada pela Lei estadual nº 22.952, de 17 de dezembro de 2025.</t>
  </si>
  <si>
    <t>Elaboração de Projetos de Melhorias e Reformas no CENSE de Londrina II. Alterada pela Lei estadual nº 22.952, de 17 de dezembro de 2025.</t>
  </si>
  <si>
    <t>Elaboração de Projetos de Melhorias e Reformas no CENSE de São José dos Pinhais. Alterada pela Lei estadual nº 22.952, de 17 de dezembro de 2025.</t>
  </si>
  <si>
    <t>Refere-se ao cofinanciamento de recursos estadual para municípios apoiarem o estado na execução do programa de transferência de renda estadual, bem como promover a inclusão e o acompanhamento familiar dos beneficiários. Excluída/cancelada pela Lei estadual nº 22.520, de 11 de julho de 2025.</t>
  </si>
  <si>
    <t>Sustentabilidade Social - Desigualdade de Renda</t>
  </si>
  <si>
    <t>Apoiar os municípios por meio do cofinanciamento de recursos continuados do Fundo Estadual de Assistência Social aos fundos municipais, no formato de transferências voluntárias, obrigatórias e/ou legais, na modalidade piso único ou incentivos, para estruturação e expansão dos serviços, programas e projetos e benefícios socioassistenciais de acordo com a tipificação nacional dos serviços socioassistenciais, além da viabilização de construções, ampliações, reformas e melhorias de unidades da assistência social, na perspectiva de ampliar o acesso à função de proteção social. Alterada pela Lei estadual nº 22.268, de 13 de dezembro de 2024. Alterada pela Lei estadual nº 22.952, de 17 de dezembro de 2025.</t>
  </si>
  <si>
    <t>Capacitar profissionais municipais da Coordenação, Multiplicadores, Supervisores e Visitadores Domiciliares. Acompanhar e monitorar os municípios que fizeram adesão e executam o programa/serviço Primeira Infância no SUAS/CF. Incluída pela Lei estadual nº 22.065, de 18 de julho de 2024. Alterada pela Lei estadual nº 22.520, de 11 de julho de 2025.</t>
  </si>
  <si>
    <t>A construção do Centro de Referência de Assistência Social, viabilizada através do repasse de recursos do governo do Estado do Paraná, possibilita que as famílias em situação de vulnerabilidade social sejam atendidas em espaço adequado, com a devida acessibilidade a todos. O município também pode qualificar a oferta dos serviços, programas, projetos e benefícios socioassistenciais, alcançando um impacto social mais significativo nas suas ações de prevenção e proteção social. Alterada pela Lei estadual nº 22.520, de 11 de julho de 2025.</t>
  </si>
  <si>
    <t>As construções seguem a planta padrão dos CRAS de 206,65 m², e o valor estimado para execução das obras é de R$1.200.00,00, a serem repassados na modalidade fundo a fundo para os município em até 04 parcelas: 30% do valor total para início dos trabalhos; a segunda parte com 40% da execução da obra; a terceira após 70% executados e a parcela final no encerramento total da obra. A meta da entrega será contabilizada com a adesão municipal à deliberação do CEAS e a efetivação do repasse do recurso financeiro, por meio do pagamento de parcela no período anual, considerando os municípios contemplados dos anos de 2023, 2024 e 2025.</t>
  </si>
  <si>
    <t>A construção do Centro de Referência Especializado de Assistência Social (CREAS), viabilizada através do repasse de recursos do Governo do Estado do Paraná, possibilita que as famílias e indivíduos que tenham seus direitos violados sejam atendidas em espaço adequado com devida acessibilidade a todos, bem como o município poderá a qualificar a oferta dos seus serviços de proteção social especializada, alcançando um impacto social mais significativo nas ações de garantia de direitos. Alterada pela Lei estadual nº 22.520, de 11 de julho de 2025.</t>
  </si>
  <si>
    <t>As construções seguem a planta padrão dos CREAS de 206,65 m², e o valor estimado para execução das obras é de R$1.200.00,00, a serem repassados na modalidade fundo a fundo para os município em até 04 parcelas: 30% do valor total para início dos trabalhos; a segunda parte com 40% da execução da obra; a terceira após 70% executados e a parcela final no encerramento total da obra. A meta da entrega será contabilizada com a adesão municipal à deliberação do CEAS e a efetivação do repasse do recurso financeiro, por meio do pagamento de parcela no período anual, considerando os municípios contemplados dos anos de 2023, 2024 e 2025.</t>
  </si>
  <si>
    <t>Qualificação profissional gratuita para a população, com foco em empregabilidade e recolocação profissional</t>
  </si>
  <si>
    <t>Agricultores beneficiados com projetos de fomento agropecuário por meio do Programa Trator Solidário</t>
  </si>
  <si>
    <t>Agricultores com projetos de crédito rural beneficiados por meio do Programa Banco do Agricultor</t>
  </si>
  <si>
    <t>Apoiar agricultores familiares beneficiados com recursos, diretamente ou por meio de parcerias com os Municípios, e com ATER, para o desenvolvimento de uma agricultura sustentável e competitiva, com base nos planos de desenvolvimento municipais e nas boas práticas de manejo e conservação de solos. Diminuição de meta alterada pela Lei Estadual nº 22.268, de 13 de dezembro de 2024. Transferida da ação 8257, para ação 7024, pela Lei estadual nº 22.952, de 17 de dezembro de 2025.</t>
  </si>
  <si>
    <t>Fomentar a melhoria nas condições de trafegabilidade ao longo do ano, mediante a implementação de ações de adequação, manutenção e pavimentação de estradas rurais, de forma integrada aos princípios e sistemas conservacionistas de solo e água, tendo por base os Relatórios Técnico de Vistoria (RTV), elaborados pelo IDR-Paraná. Alterada na ação 8245 e 8257 pela Lei estadual nº 22.952, de 17 de dezembro de 2025.</t>
  </si>
  <si>
    <t>Apoiar, com recursos financeiros e humanos e visando promover o desenvolvimento rural, municípios por meio da promoção da gestão ambiental integrada em microbacias. Diminuição de meta alterada pela Lei Estadual nº 22.268, de 13 de dezembro de 2024. Transferida da ação 8257, para ação 7024, pela Lei estadual nº 22.952, de 17 de dezembro de 2025.</t>
  </si>
  <si>
    <t>Fomentar o Direito Humano à Alimentação Adequada e prestar apoio às ações e programas, em âmbito estadual, regional e local, que promovam a segurança alimentar e nutricional, além de desenvolver projetos específicos com o Governo Federal. No DESAN ocorre o desenvolvimento do Programa de Apoio aos Restaurantes Populares, Cozinhas/Panificadoras Comunitárias, Hortas Urbanas Comunitárias e Equipamentos Públicos de Abastecimento. As ações acima se destinam aos municípios paranaenses que apresentam projetos e planos de trabalho, os quais são formalizados via termos de convênios. O Programa Compra Direta Paraná, implantado em 2020, fornece gêneros alimentícios para hospitais públicos e filantrópicos, unidades de acolhimento de crianças, idosos e pessoas vulneráveis, casas de passagem, restaurantes populares e cozinhas comunitárias, Centro de Referência de Assistência Social (CRAS) e Centro de Referência Especializado de Assistência Social (CREAS), sendo que esses dois últimos podem repassar os alimentos, na forma de cestas básicas, diretamente à população vulnerável. São também beneficiários do programa, o fornecedor, compreendendo o agricultor familiar ou o empreendedor rural familiar filiado à associação ou cooperativa com sede no Estado do Paraná. O Programa Leite das Crianças auxilia no combate à desnutrição infantil e no fomento a agricultura familiar com a distribuição diária e gratuita de um litro de leite pasteurizado integral com adição de ferro quelato e vitaminas A e D às crianças com idade entre 6 (seis) e 36 (trinta e seis) meses, pertencentes às famílias com renda per capita mensal de até meio salário mínimo regional.</t>
  </si>
  <si>
    <t>Apoio financeiro para a implantação ou modernização de Hortas Comunitárias, Cozinhas Comunitárias, Centros de abastecimento de alimentos, Feiras e outros, buscando incentivar o fornecimento de refeições saudáveis e promover educação alimentar e nutricional com apoio à produção, abastecimento e consumo de alimentos, visando reduzir índices de insegurança alimentar e nutricional da população, promover o acesso à alimentação adequada e saudável, reduzir o desperdício de alimentos, fomentar a agricultura familiar e os circuitos curtos de comercialização. Redistribuição de meta entre regiões alterada pela Lei Estadual nº 22.268, de 13 de dezembro de 2024. Transferida da ação 8258, para ação 7024, pela Lei estadual nº 22.952, de 17 de dezembro de 2025.</t>
  </si>
  <si>
    <t>Pessoas beneficiadas em entidades socioassistenciais ou CRAS/CREAS com os alimentos adquiridos da agricultura familiar por meio do Programa Compra Direta Paraná. Alterada pela Lei estadual nº 22.520, de 11 de julho de 2025.</t>
  </si>
  <si>
    <t>Orientar e supervisionar de alunos de graduação e pós graduação, com concessão de bolsas e de estágios no âmbito de programas e projetos (de extensão e pesquisa). Visa a qualificação da formação de profissionais de diversas áreas para atuarem no desenvolvimento rural do Estado. Alterada pela Lei estadual nº 22.520, de 11 de julho de 2025.</t>
  </si>
  <si>
    <t>Pedro Antonio Martim Auler</t>
  </si>
  <si>
    <t>Realização de eventos de transferência e difusão de tecnologias, inovações e processos para agricultores</t>
  </si>
  <si>
    <t>Ação orçamentária que contempla atividade finalística do Instituto voltada a execução de assistência técnica e extensão rural na execução de políticas públicas, programas e projetos; como processo de educação não formal e processo de gestão de Programa Estadual de ATER (assistência técnica e extensão rural) e execução da Política Estadual de ATER, conforme previsto na Lei Estadual nº 17.447, de 27 de dezembro de 2012 e Lei Estadual nº 20.121, de 31 de dezembro de 2019.</t>
  </si>
  <si>
    <t>Ação orçamentária que contempla atividade finalística do Instituto voltada a execução de pesquisa e a inovação técnico-científicas no meio rural mediante o desenvolvimento e a transferência de tecnologias e a execução de políticas públicas que priorizem a inclusão social e produtiva capazes de promover a competitividade da agricultura e o bem-estar do produtor rural e suas famílias produtivas capazes de promover a competitividade da agricultura e o bem-estar do produtor rural e suas famílias, prevista na Lei Estadual 20.121 de 31 de dezembro de 2019.</t>
  </si>
  <si>
    <t>Executar projetos de pesquisa e inovações agropecuárias visando desenvolver e promover soluções inovadoras para o meio rural e o agronegócio do Estado. Articular e coordenar redes de pesquisa e inovação em parcerias com instituições públicas e privadas de ciência e tecnologia, e outras empresas e entidades do setor produtivo para o desenvolvimento tecnológico do Paraná. Pesquisas realizadas para o desenvolvimento das principais cadeias produtivas do Estado, visando prioritariamente incrementar a rentabilidade e competitividade da agricultura familiar da agricultura familiar, promover o uso sustentável dos recursos naturais e promover a sanidade agropecuária. Alterada pela Lei estadual nº 22.520, de 11 de julho de 2025.</t>
  </si>
  <si>
    <t>Gerência de Administração</t>
  </si>
  <si>
    <t>Cobertura para veículos oficiais do IDR-PARANÁ na unidade estadual de Curitiba</t>
  </si>
  <si>
    <t>Instalação de cobertura para veículos oficiais do IDR-PARANÁ na unidade estadual de Curitiba, com 148 m2 Incluída pela Lei estadual nº 22.520, de 11 de julho de 2025.</t>
  </si>
  <si>
    <t>EXECUÇÃO DO PROJETO DE ENGENHARIA CIVIL/ARQUITETÔNICO, MEDIÇÕES REALIZADAS, VISTORIAS E RELATÓRIOS DE ACOMPAHAMENTO</t>
  </si>
  <si>
    <t>Gerência Estadual de Finanças/ Gerência Estadual de Administração do IDR</t>
  </si>
  <si>
    <t>Construção de armazém e abastecedouro agropecuário no polo de Pato Branco</t>
  </si>
  <si>
    <t>Construir armazém e abastecedouro agropecuário no polo de Pato Branco (86,0 m2) Incluída pela Lei estadual nº 22.520, de 11 de julho de 2025.</t>
  </si>
  <si>
    <t>Execução do projeto de engenharia civil/arquitetônico, medições realizadas, vistorias e relatórios de acompanhamento.</t>
  </si>
  <si>
    <t>Construção de barracão, estufa agroecológica no polo de Pato Branco</t>
  </si>
  <si>
    <t>Construção de um barracão e estufa para o desenvolvimento de pesquisa em agroecologia (195m2) Incluída pela Lei estadual nº 22.520, de 11 de julho de 2025.</t>
  </si>
  <si>
    <t>EXECUÇÃO DO PROJETO DE ENGENHARIA CIVIL/ARQUITETÔNICO, MEDIÇÕES REALIZADAS, VISTORIAS E RELATÓRIOS DE ACOMPAHAMENTO.</t>
  </si>
  <si>
    <t>Construção do Horto de plantas medicinais, em Londrina</t>
  </si>
  <si>
    <t>Construção do Horto de plantas medicinais com 9.350 m2 Incluída pela Lei estadual nº 22.520, de 11 de julho de 2025.</t>
  </si>
  <si>
    <t>Construção do pátio de descontaminação de agrotóxicos e almoxarifado na estação de pesquisa de Irati</t>
  </si>
  <si>
    <t>Construir um pátio para descontaminação de agrotóxicos e barracão para almoxarifado (167 m2) Incluída pela Lei estadual nº 22.520, de 11 de julho de 2025.</t>
  </si>
  <si>
    <t>Construção do pátio de descontaminação de agrotóxicos, em Londrina</t>
  </si>
  <si>
    <t>Construir um pátio para descontaminação de agrotóxicos (200 m2) Incluída pela Lei estadual nº 22.520, de 11 de julho de 2025.</t>
  </si>
  <si>
    <t>Implantação de Usina Solar Fotovoltaica, em Ibiporã</t>
  </si>
  <si>
    <t>Implantação de uma usina solar fotovoltaica com capacidade máxima de 3150 Kwp (kilowatt-pico) e extensão de 35.000 metros quadrados. Incluída pela Lei estadual nº 22.952, de 17 de dezembro de 2025.</t>
  </si>
  <si>
    <t>Acompanhamento da Gerência de Administração e Gerência de Finanças</t>
  </si>
  <si>
    <t>Instalação de nova escada de emergência do prédio da unidade estadual de Curitiba</t>
  </si>
  <si>
    <t>Instalar nova escada de emergência, confeccionada em metal para adequar à legislação. Incluída pela Lei estadual nº 22.520, de 11 de julho de 2025.</t>
  </si>
  <si>
    <t>Obras de adequação das instalações do prédio da Fitotecnia, em Londrina</t>
  </si>
  <si>
    <t>Adequar o prédio da fitotecnica em londrina, de forma a melhor atender aos projetos atuais (384 m2) Incluída pela Lei estadual nº 22.520, de 11 de julho de 2025.</t>
  </si>
  <si>
    <t>Obras de adequação das instalações do prédio de melhoramento genético, em Londrina</t>
  </si>
  <si>
    <t>Adequar o prédio de melhoramento genético em londrina, de forma a melhor atender aos projetos atuais(280 m2) Incluída pela Lei estadual nº 22.520, de 11 de julho de 2025.</t>
  </si>
  <si>
    <t>Obras de adequação do laboratório de engenharia agrícola e tecnologias digitais, em Londrina</t>
  </si>
  <si>
    <t>Adequar o laboratório de engenharia agrícola e tecnologias digitais de forma a acomodar adequadamente as atividades Incluída pela Lei estadual nº 22.520, de 11 de julho de 2025.</t>
  </si>
  <si>
    <t>Obras de adequação do laboratório de solos no polo de pesquisa de Ponta Grossa</t>
  </si>
  <si>
    <t>Adequação do laboratório de solos de forma a melhor atender o desenvolvimento da atividade (200 m2) Incluída pela Lei estadual nº 22.520, de 11 de julho de 2025.</t>
  </si>
  <si>
    <t>Obras de adequação do prédio dos pesquisadores no polo de pesquisa de Ponta Grossa</t>
  </si>
  <si>
    <t>Adequação das instalações do prédio dos pesquisadores no polo de pesquisa de Ponta Grossa Incluída pela Lei estadual nº 22.520, de 11 de julho de 2025.</t>
  </si>
  <si>
    <t>Obras de adequação e impermeabilização da laje do prédio da unidade estadual de Curitiba</t>
  </si>
  <si>
    <t>Remoção das atuais placas cimentícia, impermeabilização da laje e instalação de novas placas cimentícias Incluída pela Lei estadual nº 22.520, de 11 de julho de 2025.</t>
  </si>
  <si>
    <t>Obras de adequação e reforma nas áreas administrativa e sala de reunião na unidade estadual de Curitiba</t>
  </si>
  <si>
    <t>Adequar as salas de trabalho e a sala de reuniões da unidade estadual de Curitiba Incluída pela Lei estadual nº 22.520, de 11 de julho de 2025.</t>
  </si>
  <si>
    <t>Realização de ações de fiscalização, promovendo a inocuidade alimentar, a regularidade dos insumos e a sanidade das culturas agrícolas e rebanhos animais, contribuindo para a segurança alimentar. Alterada pela Lei estadual nº 22.952, de 17 de dezembro de 2025.</t>
  </si>
  <si>
    <t>Empresas registradas na Adapar para a industrialização, comercialização de insumos, produtos agropecuários e prestação de serviços. Excluída/cancelada pela Lei estadual nº 22.952, de 17 de dezembro de 2025.</t>
  </si>
  <si>
    <t>Fomento ao Desenvolvimento Rural e a Segurança Alimentar</t>
  </si>
  <si>
    <t>Viabilizar o desenvolvimento rural sustentável e a segurança alimentar no Estado do Paraná por meio do apoio financeiro descentralizado, via Fundo de Equipamento Agropecuário do Estado do Paraná - FEAP, à estruturação produtiva de organizações rurais e municípios. Fortalecer a capacidade produtiva, logística e de comercialização da agricultura familiar, de povos e comunidades tradicionais e de produtores em situação de vulnerabilidade, por meio de investimentos em equipamentos, infraestrutura rural, agroindústrias, feiras, circuitos curtos de comercialização e iniciativas de abastecimento alimentar saudável. Realizar ações de apoio à transição agroecológica, ao manejo e conservação de solos, à organização econômica e ao cooperativismo rural, com foco na ampliação da autonomia das comunidades rurais e no acesso à alimentação adequada nos territórios. Fomentar atividades econômicas não agrícolas no meio rural, como o turismo rural, o artesanato, a gastronomia e outras formas de empreendedorismo rural, que contribuam para a diversificação de renda, a valorização cultural e o fortalecimento das economias locais. Incluída pela Lei estadual nº 22.952, de 17 de dezembro de 2025.</t>
  </si>
  <si>
    <t>Unidades de Referência em Sistemas, Processos e Produtos da Agricultura de Baixa Emissão de Carbono (ABC+) implantadas para transferência de tecnologias aos produtores rurais</t>
  </si>
  <si>
    <t>Construção de Estacionamento para veículos leves, em Curitiba</t>
  </si>
  <si>
    <t>Pavimentação em CAUQ e drenagem de área subutilizada para atender estacionamento de veículos leves para a unidade de Curitiba. Incluída pela Lei estadual nº 22.952, de 17 de dezembro de 2025.</t>
  </si>
  <si>
    <t>Memória de calculo baseada em planilha orçamentária licitada e boletim de medição</t>
  </si>
  <si>
    <t>Divisão de Infraestrutura e Engenharia</t>
  </si>
  <si>
    <t>Rafael Gomes da Silva</t>
  </si>
  <si>
    <t>Construção de Pavilhão de Flores, em Curitiba</t>
  </si>
  <si>
    <t>Construção de novo pavilhão de flores em aço "cortein" com vedação em esquadrias de vidro - similar à Ópera de Arame - e construção de bloco de apoio para a operação do local. Incluída pela Lei estadual nº 22.952, de 17 de dezembro de 2025.</t>
  </si>
  <si>
    <t>Revitalização e recuperação da Cobertura do Pavilhão F, em Curitiba</t>
  </si>
  <si>
    <t>Remover estruturas metálicas deterioradas, recuperar estruturas que não perderam capacidade de suporte e apresentam pequenas taxas de corrosão, troca de sistema de cobertura, com telhas, rufos e calhas no pavilhão F. Incluída pela Lei estadual nº 22.952, de 17 de dezembro de 2025.</t>
  </si>
  <si>
    <t>Revitalização e recuperação da Cobertura dos Pavilhões, em Foz do Iguaçu</t>
  </si>
  <si>
    <t>Remover estruturas metálicas deterioradas, recuperar estruturas que não perderam capacidade de suporte e apresentam pequenas taxas de corrosão, troca de sistema de cobertura, com telhas, rufos e calhas. Incluída pela Lei estadual nº 22.952, de 17 de dezembro de 2025.</t>
  </si>
  <si>
    <t>Revitalização e recuperação da Cobertura dos Pavilhões, em Maringá</t>
  </si>
  <si>
    <t>Revitalização e recuperação do revestimento de Muros e Cercamento da Unidade do CEASA, em Cascavel</t>
  </si>
  <si>
    <t>Retirada de mourões, instalação de gradil em todo o perímetro da Ceasa, e revestimento externo com argamassa e pintura em parte do pavilhão B. Incluída pela Lei estadual nº 22.952, de 17 de dezembro de 2025.</t>
  </si>
  <si>
    <t>Construção e implementação de Sistema de Teleférico da Região Metropolitana de Curitiba</t>
  </si>
  <si>
    <t>Obra para construção da infraestrutura e implementação de sistema de teleféricos na Região Metropolitana de Curitiba. O sistema de teleféricos representa uma solução sustentável de mobilidade na Região Metropolitana, tendo em vista se tratar de um meio de locomoção integralmente elétrico, com menor consumo energético por passageiro e com total acessibilidade, contribuindo para a redução do trânsito na região. A contratação engloba a aquisição dos equipamentos eletromecânicos, as obras civis das estações e serviços complementares. O Sistema de Teleféricos contará com dois trechos: o trecho 01 - Almirante Tamandaré a Curitiba terá distância de 8,5 km, cinco estações e 64 torres; e o trecho 02 - Colombo a Curitiba terá distância de 6.5 km, cinco estações e 48 torres. Incluída pela Lei estadual nº 22.952, de 17 de dezembro de 2025.</t>
  </si>
  <si>
    <t>A entrega física será calculada pela área total construída que considera apenas as obras das estações, e não a extensão das linhas teleféricas. O projeto é dividido em duas linhas e dez estações, conforme relação a seguir: Trecho Almirante Tamandaré: 05 Estações: I) Estação Almirante: 2.249,33 m²; II) Estação Jd. Monte Santo: 4.287,38 m²; III) Estação Cachoeira: 7.544,17 m²; IV) Estação Anita Garibaldi: 2.092,65 m²; V) Estação Barreirinha: 6.381,15 m². Trecho Colombo: 05 Estações: I) Estação Guaraituba: 5.379,69 m²; II) Estação Santa Terezinha: 2.776,58 m²; III) Estação Maracanã: 6.048,59 m²; IV) Estação Rio Verde: 6.773,63 m²; V) Estação Santa Cândida: 2.220,56 m². Área total de construção prevista: 45.753,73 m². Previsão para ultrapassar o período do PPA 2024-27</t>
  </si>
  <si>
    <t>Relatórios de implantação decorrentes da fiscalização do contrato</t>
  </si>
  <si>
    <t>Diretoria de Edificações Pública (DEP)</t>
  </si>
  <si>
    <t>Sustentabilidade Ambiental - Serviços Urbanos</t>
  </si>
  <si>
    <t>Será apurado por relatórios que comprovem os quilômetros realizados.</t>
  </si>
  <si>
    <t>Será apurado por relatórios que comprovem os quilômetros realizados</t>
  </si>
  <si>
    <t>Será apurado por relatórios que comprovem percentual dos metros quadrados realizados.</t>
  </si>
  <si>
    <t>Apuração dos quilômetros realizados.</t>
  </si>
  <si>
    <t>Casa Fácil Paraná</t>
  </si>
  <si>
    <t>Reassentamento de famílias em situação de vulnerabilidade social através da modalidade "Vida Nova", a qual consiste na produção de novas moradias, na recuperação ambiental de áreas degradadas, na execução de trabalho socioambiental e ações intersetoriais junto as famílias beneficiadas, visando promover a dignidade humana, o fortalecimento social, familiar e comunitário. Alterada pela Lei estadual nº 22.520, de 11 de julho de 2025 Alterada pela Lei estadual nº 22.952, de 17 de dezembro de 2025.</t>
  </si>
  <si>
    <t>Reassentamento de famílias em situação de vulnerabilidade social através da modalidade "Vida Nova", a qual consiste na produção de novas moradias, na recuperação ambiental de áreas degradadas, na execução de trabalho socioambiental e ações intersetoriais junto as famílias beneficiadas, visando promover a dignidade humana, o fortalecimento social, familiar e comunitário. Alterada pela Lei estadual nº 22.520, de 11 de julho de 2025; Alterada pela Lei estadual nº 22.952, de 17 de dezembro de 2025.</t>
  </si>
  <si>
    <t>Reassentamento de famílias em situação de vulnerabilidade social através da modalidade ""Vida Nova"", a qual consiste na produção de novas moradias, na recuperação ambiental de áreas degradadas, na execução de trabalho socioambiental e ações intersetoriais junto as famílias beneficiadas, visando promover a dignidade humana, o fortalecimento social, familiar e comunitário. Alterada pela Lei estadual nº 22.520, de 11 de julho de 2025; Alterada pela Lei estadual nº 22.952, de 17 de dezembro de 2025.</t>
  </si>
  <si>
    <t>Reassentamento de famílias em situação de vulnerabilidade social através da modalidade "Vida Nova", a qual consiste na produção de novos empreendimentos habitacionais, na recuperação ambiental de áreas degradadas, na execução de trabalho socioambiental e ações intersetoriais junto as famílias beneficiadas, visando promover a dignidade humana, o fortalecimento social, familiar e comunitário. Alterada pela Lei estadual nº 22.520, de 11 de julho de 2025; Alterada pela Lei estadual nº 22.952, de 17 de dezembro de 2025.</t>
  </si>
  <si>
    <t>Reassentamento de famílias em situação de vulnerabilidade social através da modalidade "Vida Nova", a qual consiste na produção de novos empreendimentos habitacionais, na recuperação ambiental de áreas degradadas, na execução de trabalho socioambiental e ações intersetoriais junto as famílias beneficiadas, visando promover a dignidade humana, o fortalecimento social, familiar e comunitário. Alterada pela Lei estadual nº 22.520, de 11 de julho de 2025. Alterada pela Lei estadual nº 22.952, de 17 de dezembro de 2025.</t>
  </si>
  <si>
    <t>Reassentamento de famílias em situação de vulnerabilidade social através da modalidade "Vida Nova", a qual consiste na produção de novos empreendimentos habitacionais, na recuperação ambiental de áreas degradadas, na execução de trabalho socioambiental e ações intersetoriais junto as famílias beneficiadas, visando promover a dignidade humana, o fortalecimento social, familiar e comunitário. Alterada pela Lei estadual nº 22.520, de 11 de julho de 2025.</t>
  </si>
  <si>
    <t>Reassentamento de famílias em situação de vulnerabilidade social através da modalidade "Vida Nova", a qual consiste na produção de novas moradias, na recuperação ambiental de áreas degradadas, na execução de trabalho socioambiental e ações intersetoriais junto as famílias beneficiadas, visando promover a dignidade humana, o fortalecimento social, familiar e comunitário. Alterada pela Lei estadual nº 22.520, de 11 de julho de 2025. Alterada pela Lei estadual nº 22.952, de 17 de dezembro de 2025.</t>
  </si>
  <si>
    <t>Refere-se às obras com ações estruturantes de habitabilidade, urbanismo e preservação ambiental, por meio de pavimentação e drenagem em áreas de ocupação irregular. Alterada pela Lei estadual nº 22.952, de 17 de dezembro de 2025.</t>
  </si>
  <si>
    <t>Construção de novas unidades habitacionais por meio do Programa de Habitação Urbana do governo do Estado, visa melhorar as condições de vida das famílias paranaenses, através da implementação de ações relativas a viabilização de moradias nas áreas urbanas dos municípios, mediante parcerias com prefeituras, agentes financeiros, empresas do ramo da construção civil, entidades privadas com fins habitacionais e outros órgãos do Estado. As famílias são atendidas com ações habitacionais no meio Urbano, contemplando novas unidades, melhorias ou reformas, por meio de auxilio financeiro e/ou de serviços. Alterada pela Lei estadual nº 22.952, de 17 de dezembro de 2025.</t>
  </si>
  <si>
    <t>A iniciativa faz parte do programa Casa Fácil Paraná, na modalidade Viver Mais, que atende exclusivamente pessoas na faixa da terceira idade. Por meio dela, são construídos conjuntos horizontais com casas adaptadas e ampla infraestrutura complementar com ambulatório básico, segurança, salão de festas, horta comunitária, biblioteca, sala de informática e quiosques de jogos. Incluída pela Lei Estadual nº 22.268, de 13 de dezembro de 2024. Alterada pela Lei estadual nº 22.952, de 17 de dezembro de 2025.</t>
  </si>
  <si>
    <t>A iniciativa faz parte do programa Casa Fácil Paraná, na modalidade Viver Mais, que atende exclusivamente pessoas na faixa da terceira idade. Por meio dela, são construídos conjuntos horizontais com casas adaptadas e ampla infraestrutura complementar com ambulatório básico, segurança, salão de festas, horta comunitária, biblioteca, sala de informática e quiosques de jogos. Alterada pela Lei estadual nº 22.952, de 17 de dezembro de 2025.</t>
  </si>
  <si>
    <t>A iniciativa faz parte do programa Casa Fácil Paraná, na modalidade Viver Mais, que atende exclusivamente pessoas na faixa da terceira idade. Por meio dela, são construídos conjuntos horizontais com casas adaptadas e ampla infraestrutura complementar com ambulatório básico, segurança, salão de festas, horta comunitária, biblioteca, sala de informática e quiosques de jogos. Título e descrição alterada pela Lei Estadual nº 22.268, de 13 de dezembro de 2024. Alterada pela Lei estadual nº 22.952, de 17 de dezembro de 2025.</t>
  </si>
  <si>
    <t>A iniciativa faz parte do programa Casa Fácil Paraná, na modalidade Viver Mais, que atende exclusivamente pessoas na faixa da terceira idade. Por meio dela, são construídos conjuntos horizontais com casas adaptadas e ampla infraestrutura complementar com ambulatório básico, segurança, salão de festas, horta comunitária, biblioteca, sala de informática e quiosques de jogos. Título e descrição alterados pela Lei Estadual nº 22.268, de 13 de dezembro de 2024. Alterada pela Lei estadual nº 22.952, de 17 de dezembro de 2025.</t>
  </si>
  <si>
    <t>Construção de novas unidades habitacionais ou melhorias ou reformas, para pessoas idosas sem moradia, em Maringá</t>
  </si>
  <si>
    <t>Famílias atendidas com ações habitacionais no meio urbano, contemplando novas unidades, melhorias ou reformas, ou ainda, por meio de auxilio financeiro e/ou de serviços. Programa FAR - selecionadas pelo Governo Federal. Alterada pela Lei estadual nº 22.520, de 11 de julho de 2025.</t>
  </si>
  <si>
    <t>Famílias beneficiadas com auxílio financeiro, bens ou serviços para melhorias ou reformas, em unidades habitacionais do meio urbano</t>
  </si>
  <si>
    <t>Famílias beneficiadas com auxílio financeiro, bens ou serviços para melhorias ou reformas, em unidades habitacionais do meio urbano. Incluída pela Lei estadual nº 22.520, de 11 de julho de 2025.</t>
  </si>
  <si>
    <t>Número de famílias atendidas com bens, serviços e/ou unidades habitacionais reformadas e/ou melhoradas por meio de auxílio financeiro e/ou de serviços.</t>
  </si>
  <si>
    <t>Famílias beneficiadas com auxílio financeiro para melhorias ou reformas, em unidades habitacionais do meio urbano</t>
  </si>
  <si>
    <t>Famílias atendidas com ações habitacionais de melhoria ou reforma por meio de auxílio financeiro e/ou de serviços. Excluída/cancelada pela Lei estadual nº 22.520, de 11 de julho de 2025. Substituída.</t>
  </si>
  <si>
    <t>É a transferência de direitos sobre o imóvel ocupado, seja por meio do processo de Regularização Fundiária ou através da transferência de propriedade com contrato emitido pela COHAPAR. Excluída/cancelada pela Lei estadual nº 22.520, de 11 de julho de 2025. Substituída.</t>
  </si>
  <si>
    <t>Famílias beneficiadas por meio de concessão de titulação de imóveis (nova)</t>
  </si>
  <si>
    <t>É a transferência de direitos sobre o imóvel ocupado, seja por meio do processo de Regularização Fundiária ou através da transferência de propriedade com contrato emitido pela COHAPAR. Incluída pela Lei estadual nº 22.520, de 11 de julho de 2025.</t>
  </si>
  <si>
    <t>Diretoria de Regularização Fundiária</t>
  </si>
  <si>
    <t>ALVARO CABRINI</t>
  </si>
  <si>
    <t>Construção de novas unidades habitacionais por meio do programa de Habitação Rural do Governo do Estado, é desenvolvido em parceria com o Programa Nacional de Habitação Rural (PNHR), integrante do programa Minha Casa Minha Vida, e tem a finalidade de possibilitar a agricultores familiares, trabalhadores rurais e comunidades tradicionais, como quilombolas, extrativistas, pescadores artesanais, silvicultores, aquicultores, ribeirinhos e indígenas, o acesso a moradia digna no campo. Com a construção de novas moradias, o objetivo é possibilitar a permanência da população no meio rural e seu desenvolvimento econômico e social. As famílias são atendidas com ações habitacionais no meio rural, contemplando novas unidades, melhorias ou reformas, por meio de auxílio financeiro e/ou de serviços. Incluída pela Lei Estadual nº 22.268, de 13 de dezembro de 2024. Alterada pela Lei estadual nº 22.520, de 11 de julho de 2025.</t>
  </si>
  <si>
    <t>Ações de fomento à Economia Circular realizadas</t>
  </si>
  <si>
    <t>A entrega contempla a ativação do Fórum de Economia Circular, consolidando um ambiente permanente de debate e cooperação para a implementação de estratégias sustentáveis. A iniciativa visa estruturar ações concretas para reduzir desperdícios e maximizar o reaproveitamento de recursos. Entre os temas prioritários, destacam-se a transição energética e a economia sustentável, com foco na pesquisa e na formulação de diretrizes para promover fontes renováveis e eficiência no uso de recursos. Também está prevista a elaboração do Panorama Estadual sobre Resíduos Sólidos Urbanos, que mapeará desafios e proporá um plano de ação para aprimorar a gestão de resíduos, alinhado aos princípios da economia circular. Incluída pela Lei estadual nº 22.520, de 11 de julho de 2025.</t>
  </si>
  <si>
    <t>Número de ações realizadas</t>
  </si>
  <si>
    <t>CSAE/DIPAM</t>
  </si>
  <si>
    <t>Isabella Tioqueta</t>
  </si>
  <si>
    <t>Implementar as ações descritas no plano PERS, visando à melhoria da gestão/gerenciamento adequado dos resíduos sólidos no Estado do Paraná, distribuídos em cinco eixos: Programa de aprimoramento da gestão de resíduos sólidos no estado; Programa de apoio e acompanhamento da gestão municipal de resíduos sólidos; Programa de conscientização da responsabilidade em resíduos sólidos; Programa de implementação do sistema estadual de informações sobre resíduos sólidos; e Programa de incentivo à reciclagem, valorização e tratamento de resíduos sólidos. Alterada pela Lei estadual nº 22.520, de 11 de julho de 2025.</t>
  </si>
  <si>
    <t>CPNEA/DIPAM</t>
  </si>
  <si>
    <t>Municípios beneficiados com convênio do Castrapet, para castração de animais domésticos e orientação quanto à importância da vacinação, vermifugação e visitas periódicas ao veterinário, bem como dicas de guarda responsável. Transferida da ação 8024, para ação 8283, pela Lei estadual nº 22.952, de 17 de dezembro de 2025.</t>
  </si>
  <si>
    <t>Parceria com eventos tradicionais de Pesca e Náutica, sejam torneios, encontros, exposições, feiras, mutirões, e outros, que incentivam o turismo com geração de dados estatísticos que possibilitam a mensuração do impacto econômico gerado nos municípios sede. Transferência de entrega da ação orçamentária 8286, para a ação 8024, pela Lei estadual nº 22.520, de 11 de julho de 2025.</t>
  </si>
  <si>
    <t>Quantidade de eventos realizados</t>
  </si>
  <si>
    <t>Identificação das áreas de risco de inundação nos perímetros urbanos dos municípios selecionados visando subsidiar o IAT em suas ações para o controle de cheias sob os aspectos estrutural e não estrutural, o planejamento de obras de drenagem a partir dos estudos hidrológicos e o dimensionamento das vazões de cheia e embasar o licenciamento ambiental quanto ao correto uso e ocupação da terra nessas áreas. Alterada pela Lei estadual nº 22.952, de 17 de dezembro de 2025.</t>
  </si>
  <si>
    <t>Elaboração de mapeamento geológico-geotécnico em 15.990 km2 nas áreas urbanas selecionados, incluindo: geração de mapas dos materiais inconsolidados, do substrato rochoso, de declividades e de unidades do terreno (UT), em escala 1:10.000; setorização e caracterização de áreas de riscos geológicos na escala 1:10.000; elaboração de mapas de suscetibilidade aos eventos geológicos perigosos na abrangência municipal, em escala 1:50.000. Descrição e redistribuição regional da meta alteradas pela Lei Estadual nº 22.268, de 13 de dezembro de 2024. Alterada pela Lei estadual nº 22.952, de 17 de dezembro de 2025.</t>
  </si>
  <si>
    <t>Roberto Machado Correa</t>
  </si>
  <si>
    <t>O Zoneamento Ecológico Econômico - ZEE impõe de forma concreta o desafio para a administração pública e para a sociedade em relação a necessidade de integração entre as políticas econômica, social, cultural, territorial e ambiental compatíveis com o desenvolvimento sustentável. O ZEE é compreendido como instrumento de redução da desigualdade social e respeito ao pluralismo, contribuindo para a prática de uma cidadania ativa e participativa, pressupondo a abertura de canais institucionais com a sociedade. A entrega em questão visa a implementação de uma plataforma com as ações do ZEE, disponibilizando ao cidadão e partes interessadas uma ferramenta direta e acessível, contendo as informações consolidadas pelos diversos atores envolvidos nas ações no âmbito do programa. Título e Descrição alterados pela Lei Estadual nº 22.268, de 13 de dezembro de 2024. Excluída/cancelada pela Lei estadual nº 22.952, de 17 de dezembro de 2025.</t>
  </si>
  <si>
    <t>O Estado do Paraná não possui ainda uma rede estratégica de monitoramento de água subterrânea. Constam alguns poucos poços monitorados no âmbito do plano integrado da bacia do rio Paranapanema. A entrega visa implementar a rede estratégica de monitoramento hidrogeológico (águas subterrâneas) por meio de 94 poços perfurados e da instalação de 94 piezômetros. Alterada pela Lei estadual nº 22.952, de 17 de dezembro de 2025.</t>
  </si>
  <si>
    <t>Gerências de Bacias Hidrográficas e Divisão de Geologia</t>
  </si>
  <si>
    <t>Danielle Tortato e Luciano Loyola</t>
  </si>
  <si>
    <t>A rede estratégica de monitoramento superficial em funcionamento no Estado necessita de ampliação, especialmente em regiões sem cobertura de estações. As estações de monitoramento hidrológicas são equipamentos cuja finalidade se limita a realização de medidas, armazenamento e transmissão de dados hidrológicos, possuem sensores que lhe permitem aferir o nível de rios (o que traz uma relação de vazão corrente de água) e também a precipitação (chuva). A geração de um banco de dados hidrológicos é primordial para a tomada de decisão na gestão de recursos hídricos e na gestão de desastres naturais, por isso a entrega visa a ampliação da rede hidrológica telemétrica do Estado, com instalação de estações hidrológicas. Alterada pela Lei estadual nº 22.952, de 17 de dezembro de 2025.</t>
  </si>
  <si>
    <t>Christine da Fonseca Xavier / Rhael de Campos Saporiti</t>
  </si>
  <si>
    <t>O Estado possui em torno de 5.000 (cinco mil) alertas MapBiomas de desmatamento acumulados desde 2018, entre os quais 363 correspondentes ao ano de 2023. Do total de alertas acumulados foram atendidos aproximadamente 50%. A emissão de relatórios técnicos tem por objetivo ampliar as respostas aos alertas MapBiomas por meio da validação qualificada do alerta e elaboração de análise de vegetação natural, utilizando bases geográficas e imagens de satélite para apoiar as ações de fiscalização. Alterada pela Lei estadual nº 22.952, de 17 de dezembro de 2025.</t>
  </si>
  <si>
    <t>Aline Canetti</t>
  </si>
  <si>
    <t>Os procedimentos de licenciamento ambiental de empreendimentos e de atividades que causam impactos ambientais são suportados, atualmente, por 2 sistemas de informação no Estado do Paraná, o Sistema de Gestão Ambiental (SGA) e o Sistema de Informações Ambientais (SIA), ambos desenvolvidos pela Companhia de Tecnologia da Informação e Comunicação do Paraná - CELEPAR. A entrega visa a evolução do SGA para uma nova plataforma tecnológica, a ampliação do seu escopo e a qualificação das suas funcionalidades, a tramitação e a gestão para todos os processos de licenciamento ambiental recebidos pelo IAT, possibilitando a descontinuidade do SIA. Com isso, visa-se maior eficiência e segurança dos processos e maior facilidade no acesso às informações para as partes interessadas. Alterada pela Lei estadual nº 22.952, de 17 de dezembro de 2025.</t>
  </si>
  <si>
    <t>Camila Luquetta</t>
  </si>
  <si>
    <t>Trata-se da evolução e implantação consequente do Sistema de Informação para Gestão dos Dados da Qualidade do Ar que permite melhorar a gestão dessa informações, incluindo a compatibilização em relação à transparência, assim como a disponibilidade dos dados gerados na produção de informações para tomada de decisão do IAT. Alterada pela Lei estadual nº 22.952, de 17 de dezembro de 2025.</t>
  </si>
  <si>
    <t>Edson Blattmann</t>
  </si>
  <si>
    <t>Modernizar e integrar as soluções por meio de um único Sistema de Gestão de Laboratório de Análises Ambientais. O sistema planejado terá capacidade de gerir os processos relativos a atividade de análise laboratorial, desde a criação da demanda de análises até a emissão dos resultados analíticos e controle da satisfação do usuário, além da integração com os demais sistemas finalísticos do IAT. Alterada pela Lei estadual nº 22.952, de 17 de dezembro de 2025.</t>
  </si>
  <si>
    <t>Sistema de Informação para Gestão da Fauna implantado para os técnicos do IAT, órgãos de controle e partes interessadas</t>
  </si>
  <si>
    <t>Observa-se que a atual gestão da preservação da fauna sob a perspectiva da execução dos processos finalísticos utiliza planilhas eletrônicas e sistemas de informação de instituições de outras esferas de governo. A ausência de um sistema de informação específico para fauna compromete parcialmente a integração, a confiabilidade, a transparência e a gestão dos dados relativos a esta área de atuação. A implantação de um Sistema Eletrônico de Gestão da Fauna contempla um conjunto de módulos e funcionalidades capazes de promover a eficiência administrativa e práticas inovadoras de trabalho, em interface amigável para os técnicos e demais partes interessadas, possibilitando sistematização e disponibilidade dos dados da fauna de forma online, assim como a ampliação da transparência das informações, disponibilidade de insumos da fauna para o licenciamento ambiental e o controle do processo de destinação dos animais. Alterada pela Lei estadual nº 22.952, de 17 de dezembro de 2025.</t>
  </si>
  <si>
    <t>Eloisa dos Santos Benazzi</t>
  </si>
  <si>
    <t>Evolução do Sistema de Informações para Gestão Ambiental e de Recursos Hídricos (SIGARH) para mitigar a defasagem tecnológica e a adequação da solução de tecnologia da informação diante das mudanças normativas que orientam a atuação do IAT sobre a gestão de recursos hídricos. Promove a atualização e implantação dessa evolução de sistema para melhorar a gestão de dados relevantes à Política de Recursos Hídricos. Alterada na ação 7016 e incluída na ação 8960 e 8294 pela Lei estadual nº 22.952, de 17 de dezembro de 2025.</t>
  </si>
  <si>
    <t>Sandra Cristina Lins / Bruno Henrique Tona Juliani</t>
  </si>
  <si>
    <t>Os serviços florestais oferecidos pelo IAT permitem ao cidadão requerer o uso de produtos de matéria prima florestal, e ao órgão, o controle do uso desses recursos por meio do Sistema Estadual de Reposição Florestal Obrigatória (SERFLOR). O SERFLOR foi desenvolvido no final dos anos 1990, assim, é necessário promover a atualização e implantação dessa evolução para melhorar a gestão de dados relevantes aos serviços florestais. Alterada pela Lei estadual nº 22.952, de 17 de dezembro de 2025.</t>
  </si>
  <si>
    <t>Ana Leticia Bianchin dos Santos</t>
  </si>
  <si>
    <t>Pretende-se, por meio do Sistema de Fiscalização e Controle Ambiental (FICA) e do Aplicativo Auto de Infração Ambiental Eletrônico (AIA-E), permitir a gestão sistemática e abrangente do processo de fiscalização, incluindo a integração, controle das ações de autuação e uso da geotecnologia permitindo georreferenciar a ocorrência. Nos últimos 3 anos, aproximadamente 3 mil requerimentos realizados no Sistema de Gestão Ambiental não tiveram continuidade, indicando a necessidade de uma solução para o requerente simular o licenciamento ambiental de forma simples e acessível. O simulador combinará geotecnologias, dados espaciais em compatibilidade com a legislação ambiental, servindo de insumos para o cidadão simular o licenciamento ambiental. Diminuição de meta alterada pela Lei Estadual nº 22.268, de 13 de dezembro de 2024. Alterada pela Lei estadual nº 22.952, de 17 de dezembro de 2025.</t>
  </si>
  <si>
    <t>Será considerado entregue quando o Aplicativo (APP) e o Sistema estiverem operacionais: (01) Aplicativo Auto de Infração Ambiental Eletrônico (AIA-E) operacional e (01) Sistema de Fiscalização e Controle Ambiental (FICA) operacional.</t>
  </si>
  <si>
    <t>Elaborar, coordenar e disponibilizar os Zoneamentos Ecológico-Econômicos do Estado nas áreas e escalas demandadas pelo Ministério do Meio Ambiente e Mudança do Clima - MMA e acompanhar as suas implantações. Participar e acompanhar as ações do Plano Cartográfico Estadual, referente a mapeamentos, ao atlas, a Infraestrutura de Dados Espaciais, a revisão de limites municipais, visando subsidiar os projetos com informações cartográficas confiáveis, atualizadas e acessíveis. Organizar e disponibilizar informações geológicas básicas e temáticas do território estadual, criação de Geoparques; reforma e digitalização do acervo de regularização fundiária e aerofotogramétrico.</t>
  </si>
  <si>
    <t>Ações para conservar áreas de relevância geológica e paisagística; campanhas de sensibilização a respeito da importância de sua proteção; entrega de documentação técnica geológica sobre os geossítios de um Geoparque. As ações se referem ao estudo do patrimônio geológico e documentação de geossítios, visando a apresentação do relatório de cada Geoparque a ser referendado pela UNESCO. Excluída/cancelada pela Lei estadual nº 22.520, de 11 de julho de 2025.</t>
  </si>
  <si>
    <t>Ações executadas do Plano de Trabalho do Projeto Geoparque Prudentópolis</t>
  </si>
  <si>
    <t>As ações inclusas no Plano de Trabalho do Projeto Geoparque Prudentópolis visam a futura elaboração do Dossiê de Candidatura a Geoparque, enviado para a UNESCO. As ações são: 1) Mapeamento Geológico na escala 1:50.000 da área do município; 2) Elaboração do Mapa Geomorfológico do município; 3) Obtenção do conteúdo paleontológico do município; 4) Lavratura do Inventário do Patrimônio Geológico; 5) Determinação dos Geossítios base para o projeto; 6) Diagnóstico dos Geossítios; 7) Elaboração de painéis e folhetos dos Geossítios; 8) Elaboração de roteiros geoturísticos; 9) Elaboração de publicações de tipo educativo/científicas; 10) Palestras, oficinas e/ou cursos técnicos para formação de servidores da administração municipal, estudantes da região e população em geral; 11) Colaboração nos estudos do sistema de comunicação visual e informação do geoparque, com base no patrimônio geológico; 12) Elaboração do Dossiê para a UNESCO. Incluída pela Lei estadual nº 22.520, de 11 de julho de 2025.</t>
  </si>
  <si>
    <t>Número de ações realizadas envolvendo as 4 frentes do Projeto Geoparque Prudentópolis: 1) Mapeamento; 2) Geossítios; 3) Materiais de Apoio; 4) Dossiê para a UNESCO</t>
  </si>
  <si>
    <t>Luciano Cordeiro de Loyola; Gil Francisco Piekarz</t>
  </si>
  <si>
    <t>Atualização do Plano Diretor de Drenagem Urbana da bacia do Alto Iguaçu (Região Metropolitana de Curitiba)</t>
  </si>
  <si>
    <t>O projeto será executado por diferentes etapas, as quais consistem em 1 - Realização de levantamento de dados em campo e informações básicas; 2 - Desenvolvimento de modelos hidrológicos e hidrodinâmicos; 3 - Geração de cenários hidrológicos tendencial e dirigido; 4 - Mapeamento e atualização das manchas de inundação dos corpos hídricos da região metropolitana de Curitiba para diferentes cenários; 5 - Proposição de medidas estruturais e não estruturais; 6 - Análise multicritério, anteprojetos e estudos ambientais das medidas propostas; 7 - Treinamento. Esse projeto subsidia todos os processos de licenciamento de novos empreendimentos habitacionais e industriais na RMC. Incluída pela Lei estadual nº 22.520, de 11 de julho de 2025.</t>
  </si>
  <si>
    <t>A empresa contratada irá fornecer relatórios a cada etapa executada no cronograma previsto, os quais serão analisados e validados por equipe técnica da Diretoria de Saneamento Ambiental e Recursos Hídricos do IAT. Reuniões ao longo de todo o cronograma estão previstas para supervisão e acompanhamento do projeto.</t>
  </si>
  <si>
    <t>Divisão de Drenagem - Cheias/Erosão</t>
  </si>
  <si>
    <t>Danielle Daldin Palaoro</t>
  </si>
  <si>
    <t>Construção de barracão de resíduos sólidos e aquisição de equipamentos, em Borrazópolis</t>
  </si>
  <si>
    <t>Construção de barracão, pátio de compostagem, aquisição de equipamentos de compostagem e projeto de trabalho social no município de Borrazópolis. Mcidades. Incluída pela Lei estadual nº 22.952, de 17 de dezembro de 2025.</t>
  </si>
  <si>
    <t>A meta física é acompanhada por boletim de medição dos serviços executados mensalmente e processo licitatorio</t>
  </si>
  <si>
    <t>Diretoria de Saneamento Ambiental e Recursos Hídricos do IAT - DISAR/IAT</t>
  </si>
  <si>
    <t>Técnico Responsável -DISAR/IAT</t>
  </si>
  <si>
    <t>Construção de barracão de resíduos sólidos e aquisição de equipamentos, em Campo Largo</t>
  </si>
  <si>
    <t>Execução de obras e serviços de infraestrutura para construção de barracão de resíduos sólidos - guarita, balança, escritórios, refeitórios, vestiários, galpão para manutenção de equipamentos, adequação e /ou aquisição de equipamentos para estação de transferência/transbordo, projeto de trabalho social no município de Campo Largo. Mcidades. Incluída pela Lei estadual nº 22.952, de 17 de dezembro de 2025.</t>
  </si>
  <si>
    <t>Construção de barracão de resíduos sólidos, em Cascavel</t>
  </si>
  <si>
    <t>Ampliação do aterro sanitário por meio da construção de duas células, ampliação da unidade de valorização de resíduos recicláveis (chamada de ecoponto Santa Cruz) - projeto social. Mcidades. Incluída pela Lei estadual nº 22.952, de 17 de dezembro de 2025.</t>
  </si>
  <si>
    <t>Construção de barracão de resíduos sólidos, em Ibiporã</t>
  </si>
  <si>
    <t>Execução de obra de área de transbordo e triagem, unidade de tratamento e disposição de resíduos sólidos da construção civil UDT de Ibiporã - projeto social. Mcidades. Incluída pela Lei estadual nº 22.952, de 17 de dezembro de 2025.</t>
  </si>
  <si>
    <t>Contração de empresa para elaboração de anteprojeto de drenagem urbana e parques urbanos nos municípios do Estado</t>
  </si>
  <si>
    <t>Anteprojeto de Drenagem Urbana contendo: memorial descritivo, planilha de dimensionamento, anteprojeto, planilha orçamentária e demais documentos solicitados. Anteprojeto de Parque Urbano contendo: Anteprojeto arquitetônico e urbanístico, planilha orçamentária, memoriais, detalhamentos e demais documentos solicitados. Incluída pela Lei estadual nº 22.520, de 11 de julho de 2025.</t>
  </si>
  <si>
    <t>projeto entregue</t>
  </si>
  <si>
    <t>A empresa contratada irá fornecer relatórios a cada etapa executada no cronograma previsto, os quais serão analisados e validados por equipe técnica da DISAR. Reuniões ao longo de todo o cronograma estão previstas para supervisão e acompanhamento do anteprojeto.</t>
  </si>
  <si>
    <t>Controle de cheias na Bacia do Rio Mascate, Fazenda Rio Grande</t>
  </si>
  <si>
    <t>Bacia para contenção de cheias do Rio Mascate, termo de compromisso para a execução de obras de controle de cheias no Rio Mascate no município de Fazenda Rio Grande. Composto por 5 pontes, ampliação da seção do canal do rio em 2907,38m e execução de 2 bacias de detenção com volume total de 429.895m³. No total serão 3.243,67 m lineares de obra. Incluída pela Lei estadual nº 22.520, de 11 de julho de 2025.</t>
  </si>
  <si>
    <t>Bacia para contenção de cheias do Rio Mascate, termo de compromisso para a execução de obras de controle de cheias no Rio Mascate no município de Fazenda Rio Grande. Composto por 5 pontes, ampliação da seção do canal do rio em 2907,38m e execução de 2 bacias de detenção com volume total de 429.895m³. No total serão 3.243,67 m lineares de obra.</t>
  </si>
  <si>
    <t>Desassoreamento e Limpeza de rios e canais no Litoral</t>
  </si>
  <si>
    <t>Serviço de desassoreamento e limpeza de canais no litoral para minimizar o impacto de cheias e atender os municípios conforme demanda Incluída pela Lei estadual nº 22.520, de 11 de julho de 2025.</t>
  </si>
  <si>
    <t>A empresa contratada (executora) fornece um relatório mensal detalhado, que contém fotos e planilhas que relatam o que foi executado durante o período. Um fiscal de obra realiza uma vistoria no local para verificar o progresso e a conformidade com o relatório. Por possuir várias frentes de trabalho, com diferentes unidades de serviços a evolução da obra é avaliada com base na porcentagem executada e não uma única unidade métrica. Esse sistema permite uma visão detalhada do progresso da obra, considerando as diferentes frentes de serviço e suas respectivas unidades de medida. A utilização da porcentagem executada ajuda a simplificar a avaliação geral do progresso, mesmo com a diversidade de tipos de trabalho envolvidos.</t>
  </si>
  <si>
    <t>Os planos de Bacia Hidrográfica são instrumentos de planejamento que servem para orientar a sociedade e os tomadores de decisão para a recuperação, proteção e conservação dos recursos hídricos das bacias ou regiões hidrográficas correspondentes. Estes planos têm horizonte de longo prazo, devendo ser acompanhados por revisões e atualizações periódicas. Incluída na ação 8960 e alterada na ação 8206 pela Lei estadual nº 22.952, de 17 de dezembro de 2025.</t>
  </si>
  <si>
    <t>Sustentabilidade Ambiental - Perda de Água</t>
  </si>
  <si>
    <t>Essa obra visa o controle da erosão Água da Mina, projeto de um canal retangular e dissipador de energia totalizando uma extensão de 1.380 m, com complementação de microdrenagem, além de 30 hectares de plantio de espécies arbóreas ao longo das duas margens da erosão. Ela contempla: controle de escoamento pluvial à montante; implantação de Parque Linear para recuperação ambiental da área degradada da voçoroca; obras de bioengenharia para sustentação e ancoragem das obras civis à montante. Somando as áreas de bioengenharia, execução de drenagem e implantação do parque, resulta em 355.410,06 m² de área total. Incluída na ação 8960 pela Lei Estadual nº 22.268, de 13 de dezembro de 2024. Incluída na ação 8206 pela Lei Estadual nº 22.952, de 17 de dezembro de 2025.</t>
  </si>
  <si>
    <t>A meta física é acompanhada por boletim de medição dos serviços executados mensalmente, aferidos pelos fiscais da obra/serviço</t>
  </si>
  <si>
    <t>Convênios com o município para fomentar a elaboração e execução de projeto de aterro sanitário com repasse de equipamentos visando a disposição adequada de resíduos sólidos. Alterada pela Lei estadual nº 22.952, de 17 de dezembro de 2025.</t>
  </si>
  <si>
    <t>Sustentabilidade Ambiental - Reciclagem de Lixo</t>
  </si>
  <si>
    <t>Execução e/ou acompanhamento das ações previstas nos Planos de Bacias Hidrográficas, buscando atender a implementação dos Instrumentos de Gestão de Recursos Hídricos, definidos nas Políticas Nacional e Estadual de Recursos Hídricos. O acompanhamento é contínuo, sendo que o IAT é o órgão executivo gestor dos recursos hídricos e existem atividades nos Planos que são atribuições de outros órgãos e setores (abastecimento, agricultura, indústria, entre outros). Alterada pela Lei estadual nº 22.952, de 17 de dezembro de 2025.</t>
  </si>
  <si>
    <t>Limpeza das Bacias do Parque Palmital</t>
  </si>
  <si>
    <t>Serviços de engenharia para a manutenção das bacias do Parque Palmital para garantir a funcionalidade do sistema, contemplando a limpeza das bacias de detenção e roçada da vegetação em todo o parque, 2,5 km de extensão Incluída pela Lei estadual nº 22.520, de 11 de julho de 2025.</t>
  </si>
  <si>
    <t>A empresa contratada (executora) fornece um relatório mensal detalhado, que contém fotos e planilhas que relatam o que foi executado durante o período. Um fiscal realiza uma vistoria no local para verificar o progresso e a conformidade com o relatório. Por possuir mais de uma frente de trabalho, com diferentes unidades de serviços a evolução da obra/serviço é avaliada com base na porcentagem executada e não uma única unidade métrica. Esse sistema permite uma visão detalhada do progresso da obra/serviço, considerando as diferentes frentes de serviço e suas respectivas unidades de medida. A utilização da porcentagem executada ajuda a simplificar a avaliação geral do progresso, mesmo com a diversidade de tipos de trabalho envolvidos.</t>
  </si>
  <si>
    <t>Convênios com o município para conservação de nascentes, por meio do diagnóstico individualizado e intervenções necessárias, que podem ser: recomposição de área de Preservação Permanente (APP), desassoreamento, cercamento, solo-cimento e/ou outras metodologias adequadas. Alterada pela Lei estadual nº 22.952, de 17 de dezembro de 2025.</t>
  </si>
  <si>
    <t>Municípios beneficiados com recursos para controle de cheias</t>
  </si>
  <si>
    <t>Celebração de convênios de repasse de recursos do IAT para os municípios do litoral paranaense, com finalidade de limpeza e desassoreamento de canais para minimizar o impacto das cheias na região. Incluída pela Lei estadual nº 22.952, de 17 de dezembro de 2025.</t>
  </si>
  <si>
    <t>A meta física é acompanhada é acompanhada, por boletim de medição dos serviços executados mensalmente, aferidos pelos fiscais da obra/serviço</t>
  </si>
  <si>
    <t>Diretoria de Saneamento Ambiental e Recursos Hídricos - IAT</t>
  </si>
  <si>
    <t>Obra de Reforma do Mercado do Peixe - Paranaguá - PR</t>
  </si>
  <si>
    <t>Obra de reforma da edificação existente, considerando que a mesma foi iniciada em 2019 porém nunca finalizada, sendo indispensável a proposição de obra para a retomada da construção que considere a condição atual da edificação e conceba um projeto que contemple a finalização e adequações que torne a edificação apta para exercer suas funções. Incluída pela Lei estadual nº 22.520, de 11 de julho de 2025.</t>
  </si>
  <si>
    <t>Será calculado quantos m² da edificação já tiveram a reforma finalizada, conforme evolução físico-financeira.</t>
  </si>
  <si>
    <t>Relatórios de medição, juntamente a acompanhamento e fiscalização.</t>
  </si>
  <si>
    <t>Paula Neves Coradin</t>
  </si>
  <si>
    <t>Obra de Reforma e adequação da Infraestrutura do Parque Estadual da Ilha das Cobras para o funcionamento da Escola do Mar e Centro de Pesquisas - Paranaguá - PR</t>
  </si>
  <si>
    <t>Executar obra de reforma da infraestrutura devido ao atual estado de degradação, subutilização e desconformidade das edificações à legislação e regras vigentes e que oferecem riscos aos usuários, de modo modo a permitir o pleno funcionamento da Escola do Mar e Centro de Pesquisas. Incluída pela Lei estadual nº 22.520, de 11 de julho de 2025.</t>
  </si>
  <si>
    <t>Obras de controle de Cheias no Rio Perry, em Pontal do Paraná</t>
  </si>
  <si>
    <t>Limpeza e desassoreamento de canais para minimizar o impacto das cheias na região litorânea do Estado por meio da contração diretamente pelo IAT. Incluída pela Lei estadual nº 22.952, de 17 de dezembro de 2025.</t>
  </si>
  <si>
    <t>a meta física é acompanhada por boletim de medição dos serviços executados mensalmente, aferidos pelos fiscais da obra/serviço</t>
  </si>
  <si>
    <t>Obras de infraestrutura em Altamira do Paraná para Implantação de Sistema de Abastecimento em Comunidades Rurais</t>
  </si>
  <si>
    <t>Implantação de sistema de abastecimento de água no meio rural, contemplando as comunidades com bomba, reservatório e rede de distribuição nos seguintes municípios e comunidades: Altamira do Paraná, Comunidade Pingo de Ouro. Incluída pela Lei estadual nº 22.520, de 11 de julho de 2025.</t>
  </si>
  <si>
    <t>A empresa contratada (executora) fornece um relatório mensal detalhado, que contém fotos e planilhas que relatam o que foi executado durante o período. Um fiscal de obra realiza uma vistoria no local para verificar o progresso e a conformidade com o relatório. 1º Fase - Instalação de Bomba, Edução, Cabo PP, Quadro de Comando, Barrilhete, Casa H, Cercamento, Base de Reservatório e instalação de reservatório. 2º Fase - Implantação de Adução e 30% da Rede de Distribuição. 3º Fase - Implantação de 35% da Rede de Distribuição. 4º Fase - Implantação de 35% da Rede da Distribuição</t>
  </si>
  <si>
    <t>Divisão de Drenagem</t>
  </si>
  <si>
    <t>Obras de infraestrutura em Capanema para Implantação de Sistema de Abastecimento em Comunidades Rurais</t>
  </si>
  <si>
    <t>Implantação de sistema de abastecimento de água no meio rural, contemplando as comunidades com bomba, reservatório e rede de distribuição nos seguintes municípios e comunidades: Capanema, Comunidade Cristo Rei, Pinheirinho e Estrela dOeste/Ouro Azul. Incluída pela Lei estadual nº 22.520, de 11 de julho de 2025.</t>
  </si>
  <si>
    <t>A empresa contratada (executora) fornece um relatório mensal detalhado, que contém fotos e planilhas que relatam o que foi executado durante o período. Um fiscal de obra realiza uma vistoria no local para verificar o progresso e a conformidade com o relatório. 1º Fase - Instalação de Bomba, Edução, Cabo PP,Quadro de Comando, Barrilhete, Casa H, Cercamento, Base de Reservatório e instalação de reservatório. 2º Fase - Implantação de Adução e 30% da Rede de Distribuição. 3º Fase - Implantação de 35% da Rede de Distribuição. 4º Fase - Implantação de 35% da Rede da Distribuição</t>
  </si>
  <si>
    <t>Obras de infraestrutura em Cruzeiro do Iguaçu para Implantação de Sistema de Abastecimento em Comunidades Rurais</t>
  </si>
  <si>
    <t>Implantação de sistema de abastecimento de água no meio rural, contemplando as comunidades com bomba, reservatório e rede de distribuição nos seguintes municípios e comunidades: Cruzeiro do Iguaçu, Comunidade Vai Já/Linha Matias Incluída pela Lei estadual nº 22.520, de 11 de julho de 2025.</t>
  </si>
  <si>
    <t>Obras de infraestrutura em Nova Prata do Iguaçu para Implantação de Sistema de Abastecimento em Comunidades Rurais</t>
  </si>
  <si>
    <t>Implantação de sistema de abastecimento de água no meio rural, contemplando as comunidades com bomba, reservatório e rede de distribuição nos seguintes municípios e comunidades: Nova Prata do Iguaçu, Linha Santa Cruz Incluída pela Lei estadual nº 22.520, de 11 de julho de 2025.</t>
  </si>
  <si>
    <t>Obras de infraestrutura em Nova Tebas para Implantação de Sistema de Abastecimento em Comunidades Rurais</t>
  </si>
  <si>
    <t>Implantação de sistema de abastecimento de água no meio rural, contemplando as comunidades com bomba, reservatório e rede de distribuição nos seguintes municípios e comunidades: Nova Tebas, Comunidade Bela Vista e Volta Grande Incluída pela Lei estadual nº 22.520, de 11 de julho de 2025.</t>
  </si>
  <si>
    <t>Nova Tebas</t>
  </si>
  <si>
    <t>Obras de infraestrutura em Reserva do Iguaçu para Implantação de Sistema de Abastecimento em Comunidades Rurais</t>
  </si>
  <si>
    <t>Implantação de sistema de abastecimento de água no meio rural, contemplando as comunidades com bomba, reservatório e rede de distribuição nos seguintes municípios e comunidades: Reserva do Iguaçu, Assentamento Barreiros, Quilombolas e Santa Luzia Incluída pela Lei estadual nº 22.520, de 11 de julho de 2025.</t>
  </si>
  <si>
    <t>Bacia para contenção de cheias do Rio Palmital, termo de compromisso para a execução de obras de controle de cheias no Rio Palmital, em Colombo e Pinhais. O empreendimento contempla bacias de detenção e parque no entorno. Sendo 4 bacias de detenção no município de Colombo e 3 bacias de detenção no município de Pinhais, mais a execução da conformação da foz do Rio Palmital. Considerando as áreas de todas as bacias e parques, de ambos os municípios, resulta em 911.284,46 m². Incluída pela Lei Estadual nº 22.268, de 13 de dezembro de 2024, na ação 8960 e alterado pela Lei Estadual nº 22.952, de 17 de dezembro de 2025. Incluída na ação 8206 pela Lei Estadual nº 22.952, de 17 de dezembro de 2025.</t>
  </si>
  <si>
    <t>A meta física é acompanhada por boletim de medição dos serviços executados mensalmente, aferidos pelos fiscais da obra/serviço. Obra também custeada pela ação 8960</t>
  </si>
  <si>
    <t>Obras de recuperação do Canal de Varadouro, em Guaraqueçaba</t>
  </si>
  <si>
    <t>Obras para recuperação do Canal de Varadouro, que liga o Estado do Paraná ao estado de São Paulo, proporcionando melhorias nas condições de navegabilidade e fomentando o turismo no local. Incluída pela Lei estadual nº 22.952, de 17 de dezembro de 2025.</t>
  </si>
  <si>
    <t>Parques Urbanos implantados</t>
  </si>
  <si>
    <t>Executar convênios de forma a repassar recurso financeiro para os municípios executarem a implantação de Parques Urbanos em áreas fundos de vales degradados e outras áreas prioritárias, a promoção da educação ambiental e de espaços de lazer qualificados, e principalmente, a concepção de um instrumento eficaz na conservação da biodiversidade, restauração ecológica e desenvolvimento sustentável. Incluída pela Lei estadual nº 22.520, de 11 de julho de 2025.</t>
  </si>
  <si>
    <t>parque implantado</t>
  </si>
  <si>
    <t>Será quantificado o número de convênios celebrados com municípios para fomento à construção de parques urbanos</t>
  </si>
  <si>
    <t>Fomentar a implementação de parques em regiões de fundo de vale, com recursos hídricos, em áreas com ações erosivas ou degradação ambiental dentro do perímetro urbano ou de expansão urbana, visando a recuperação do bioma da Mata Atlântica, a conservação da biodiversidade, através da utilização de espécies vegetais ameaçadas de extinção e a recuperação e proteção dos corpos hídricos. Excluída/cancelada pela Lei estadual nº 22.520, de 11 de julho de 2025.</t>
  </si>
  <si>
    <t>Projeto Náutico</t>
  </si>
  <si>
    <t>Implantação de rampas náuticas, flutuantes e elementos de apoio Incluída pela Lei estadual nº 22.520, de 11 de julho de 2025.</t>
  </si>
  <si>
    <t>A empresa contratada (executora) fornece um relatório mensal detalhado, que contém fotos e planilhas que relatam o que foi executado durante o período. Um fiscal realiza uma vistoria no local para verificar o progresso e a conformidade com o relatório. É apresentado planilha de execução e relatórios de medição</t>
  </si>
  <si>
    <t>Viabilizar o repasse de recursos para execução de projetos que visem a conservação de recursos hídricos, através de mecanismos como Pagamento por Serviços Ambientais (PSA). Alterada pela Lei estadual nº 22.952, de 17 de dezembro de 2025.</t>
  </si>
  <si>
    <t>Readequação do Aterro Sanitário, em Ribeirão Claro</t>
  </si>
  <si>
    <t>Execução de obra de infraestrutura para readequação de aterro sanitário no município de Ribeirão Claro - projeto social. Incluída pela Lei estadual nº 22.952, de 17 de dezembro de 2025.</t>
  </si>
  <si>
    <t>A meta física é acompanhada por boletim de medição dos serviços executados mensalmente e processo licitatório</t>
  </si>
  <si>
    <t>Recomposição da Orla de Guaratuba e engordamento da praia</t>
  </si>
  <si>
    <t>Recomposição da Orla de Guaratuba, contemplando e engorda da faixa da areia, estruturas marítimas, revitalização da orla, iluminação, paisagismo, macrodrenagem, microdrenagem e pavimentação. Incluída pela Lei estadual nº 22.520, de 11 de julho de 2025.</t>
  </si>
  <si>
    <t>Reforma do Prédio Sede - Águas, em Curitiba</t>
  </si>
  <si>
    <t>Tem por objeto a Contratação de empresa especializada em serviços de engenharia e construção para a elaboração de Projetos Executivos de Engenharia e de Instalações, e a execução da reforma da unidade administrativa do Instituto Água e Terra do Paraná, sita à Rua Santo Antônio, 239, Bairro Rebouças, no município de Curitiba, Paraná, CEP 80.230-120, assim como para a elaboração de projetos. Incluída pela Lei estadual nº 22.520, de 11 de julho de 2025.</t>
  </si>
  <si>
    <t>Responsável por obras no IAT</t>
  </si>
  <si>
    <t>Requalificação da Orla de Paranaguá</t>
  </si>
  <si>
    <t>Recuperação e requalificação da infraestrutura urbanístico e náutico de Paranaguá, compreendendo revitalização urbanística, reforma de pavimentos, passeios, trapiches, iluminação, centro náutico e paisagismo. Incluída pela Lei estadual nº 22.952, de 17 de dezembro de 2025.</t>
  </si>
  <si>
    <t>Requalificação da Orla Histórica de Guaratuba</t>
  </si>
  <si>
    <t>Requalificação da Orla Histórica de Guaratuba. Incluindo a revitalização dos espaços ao ar livre, iluminação, paisagismo, macrodrenagem, microdrenagem e pavimentação. Contemplando 10.762,20m² de intervenção. Incluída pela Lei estadual nº 22.520, de 11 de julho de 2025.</t>
  </si>
  <si>
    <t>Requalificação Orla de Pontal do Paraná - fase 1</t>
  </si>
  <si>
    <t>Requalificação da Orla de Pontal do Paraná - fase 1 - Av. Dep. Aníbal Khury, compreendendo o Balneários de Praia de Leste. A fase contempla revitalização urbanística/paisagística, iluminação, pavimentação e implantação de microdrenagem. Incluída pela Lei estadual nº 22.520, de 11 de julho de 2025.</t>
  </si>
  <si>
    <t>Requalificação Orla de Pontal do Paraná - fase 2</t>
  </si>
  <si>
    <t>Requalificação da Orla de Pontal do Paraná - fase 2 - Av. Dep. Aníbal Khury, compreendendo os Balneários de Canoas, Santa Terezinha, Itapoã, do Porto e Guarapari. A fase contempla revitalização urbanística/paisagística, iluminação, pavimentação e implantação de microdrenagem. Incluída pela Lei estadual nº 22.520, de 11 de julho de 2025.</t>
  </si>
  <si>
    <t>Requalificação Orla de Pontal do Paraná - fase 3</t>
  </si>
  <si>
    <t>Requalificação da Orla de Pontal do Paraná - Av. Dep. Aníbal Khury, fase 3 contempla o Balneário de Ipanema. A fase contempla revitalização urbanística/paisagística, iluminação, pavimentação e implantação de microdrenagem. Incluída pela Lei estadual nº 22.520, de 11 de julho de 2025.</t>
  </si>
  <si>
    <t>Requalificação Orla de Pontal do Paraná - fase 4</t>
  </si>
  <si>
    <t>Requalificação da Orla de Pontal do Paraná, fase 4 - Av. Dep. Aníbal Khury, compreendendo os Balneários de Grajaú, Praia Olho d'água e Shangri-lá. A fase contempla revitalização urbanística/paisagística, iluminação, pavimentação e implantação de microdrenagem Incluída pela Lei estadual nº 22.520, de 11 de julho de 2025.</t>
  </si>
  <si>
    <t>Requalificação Orla de Pontal do Paraná - fase 5</t>
  </si>
  <si>
    <t>Requalificação da Orla de Pontal do Paraná, fase 5 - Av. Dep. Aníbal Khury, compreendendo os Balneários de Atami e Barrancos. A fase contempla revitalização urbanística/paisagística, iluminação, pavimentação e implantação de microdrenagem Incluída pela Lei estadual nº 22.520, de 11 de julho de 2025.</t>
  </si>
  <si>
    <t>Requalificação Orla de Pontal do Paraná - fase 6</t>
  </si>
  <si>
    <t>Requalificação da Orla de Pontal do Paraná, fase 6 - Av. Dep. Aníbal Khury, compreendendo o Balneário Pontal do Sul. A fase contempla revitalização urbanística/paisagística, iluminação, pavimentação e implantação de microdrenagem. Também está previsto a execução da Marina. Incluída pela Lei estadual nº 22.520, de 11 de julho de 2025.</t>
  </si>
  <si>
    <t>Execução de estruturas marítimas, engordamento da praia, macrodrenagem, microdrenagem e revitalização urbanística da Orla de Matinhos (fase 1). Implantação de sistema de iluminação no trecho da fase 1. Execução de programas socioambientais integrantes do Projeto Básico Ambiental, condicionantes para a execução de revitalização do Orla de Matinhos e Supervisão/gerenciamento das obras e serviços. Alterada pela Lei estadual nº 22.520, de 11 de julho de 2025.</t>
  </si>
  <si>
    <t>Revitalização do Jardim Botânico, em município de Londrina</t>
  </si>
  <si>
    <t>Reforma da infraestrutura existente no Jardim Botânico de Londrina, compreendendo impermeabilização do lago, recuperação da passarela e reforma nas instalações prediais administrativas. Inclui também a implantação de novas infraestruturas na área do parque. Incluída pela Lei estadual nº 22.952, de 17 de dezembro de 2025.</t>
  </si>
  <si>
    <t>Revitalização Orla Matinhos e Engorda da praia - fase 2</t>
  </si>
  <si>
    <t>Atualização da lista de espécies de fauna ameaçada do Paraná e dos Planos de Conservação para espécies prioritárias; apoio formal à programas de conservação de fauna e viabilização da gestão compartilhada da fauna silvestre. Alterada pela Lei estadual nº 22.520, de 11 de julho de 2025.</t>
  </si>
  <si>
    <t>Abastecimento das Unidades de Conservações, com foco nas integrantes do Projeto Parques Paraná, considerando instalação de placas de sinalização, obras, reformas e alocação de funcionários. Regionalização alterada pela Lei estadual nº 22.268, de 13 de dezembro de 2024. Alterada pela Lei estadual nº 22.952, de 17 de dezembro de 2025.</t>
  </si>
  <si>
    <t>Jean Alex dos Santos</t>
  </si>
  <si>
    <t>Número de municípios beneficiados recursos dentro do Programa Castrapet. convenio firmado. primeiro valor pago</t>
  </si>
  <si>
    <t>Entrega de produtos (no formato de informações técnicas, mapas, elaboração e desenvolvimento de projetos) com a finalidade de sistematização e otimização das informações a respeito da conservação e restauração do patrimônio natural. Alterada pela Lei estadual nº 22.952, de 17 de dezembro de 2025.</t>
  </si>
  <si>
    <t>Reforma do Escritório Regional Local do Instituto Água e Terra na Ilha do Mel</t>
  </si>
  <si>
    <t>Execução da Reforma do Escritório Regional Local do Instituto Água e Terra (IAT), Reparos do Centro Receptivos de Brasília, Revitalização da Praça de Alimentação e da Praça ao Ar Livre em Encantadas. Incluída pela Lei estadual nº 22.520, de 11 de julho de 2025.</t>
  </si>
  <si>
    <t>Centros de Apoio à Fauna Silvestre (CAFS), Centro de Triagem e Reabilitação de Animais Silvestres (CETAS e CRAS) têm instalação física equipada e funcional. Os centros são implantados por meio de parcerias com instituições de ensino e pesquisa com expertise no manejo e conservação de fauna silvestre. A reabilitação consiste em cuidado médico veterinário dos animais apreendidos em ações fiscalizatórias, resgatados em situação de maus tratos e/ou vulnerabilidade e atropelamentos. Após reabilitados, os animais serão destinados à soltura na natureza ou a zoológicos, criadouros ou santuários da vida selvagem (ambiente controlado e monitorado). Alterada pela Lei estadual nº 22.520, de 11 de julho de 2025.</t>
  </si>
  <si>
    <t>Oficinas com palestras e aulas para crianças e demais atores moradores das regiões lindeiras, com a finalidade de conservar a ictiofauna (conjunto das espécies de peixes que existem numa determinada região biogeográfica). Alterada pela Lei estadual nº 22.952, de 17 de dezembro de 2025.</t>
  </si>
  <si>
    <t>Conservação da ictiofauna através da soltura de peixes nativos com os cuidados ambientais pertinentes. Peixes nativos são aqueles que fazem parte da fauna nativa das bacias hidrográficas de nosso Estado. A escolha das espécies para repeixamentos são aquelas que se encontram em estado de vulnerabilidade ou com notável queda nos estoques, especialmente causado pela mudança nos regimes dos rios face aos barramentos necessários para as usinas de geração de energia. Alterada pela Lei estadual nº 22.520, de 11 de julho de 2025.</t>
  </si>
  <si>
    <t>Fundo Estadual do Meio Ambiente</t>
  </si>
  <si>
    <t>Gestão da conservação e recuperação do meio ambiente FEMA</t>
  </si>
  <si>
    <t>Concentrar recursos destinados a financiar planos, programas e projetos que objetivem o controle, a preservação, a conservação e a recuperação do meio ambiente.</t>
  </si>
  <si>
    <t>Ações realizadas pelo Projeto de levantamento e controle de espécies exóticas invasoras em Unidades de Conservação estaduais</t>
  </si>
  <si>
    <t>Projeto executado com recurso da Petrobrás, composto por capacitação, levantamento de ocorrência das Espécies Exóticas Invasoras (EEI), em 33 Unidades de Conservação, elaboração de plano de ação pra priorização e ações de controle para reduzir ou eliminar populações de EEI nas áreas afetadas. Incluída pela Lei estadual nº 22.520, de 11 de julho de 2025.</t>
  </si>
  <si>
    <t>Número de ações realizadas contemplando o descritivo da entrega</t>
  </si>
  <si>
    <t>DIPAN</t>
  </si>
  <si>
    <t>Patrícia Accioly Calderari Rosa</t>
  </si>
  <si>
    <t>Execução do projeto de conservação do muriqui-do-sul com recurso da Petrobrás</t>
  </si>
  <si>
    <t>Projeto trata da criação e da implementação de Unidade de Conservação (UC) e outras estratégias para a preservação e perpetuação de uma população de Muriqui-do-sul, maior primata das Américas, endêmico da Mata Atlântica e espécie Criticamente em Perigo (CR) de extinção no Paraná. Incluída pela Lei estadual nº 22.520, de 11 de julho de 2025.</t>
  </si>
  <si>
    <t>Limpeza e dragagem do Canal Paralelo do Rio Iguaçu</t>
  </si>
  <si>
    <t>Limpeza e dragagem do Canal Paralelo do Rio Iguaçu em seu trecho urbano, entre a foz do Rio Itaqui e a foz do Rio Miringuava para que cumpra sua funcionalidade, afastando riscos de alagamento e enchentes. Incluída pela Lei estadual nº 22.520, de 11 de julho de 2025. Alterada Lei estadual nº 22.952, de 17 de dezembro de 2025.</t>
  </si>
  <si>
    <t>Parques Urbanos - recurso multa da Petrobrás</t>
  </si>
  <si>
    <t>Executar convênios de forma a repassar recurso financeiro para os municípios executarem a implantação de Parques Urbanos, em áreas fundos de vale degradados e outras áreas prioritárias, a promoção da educação ambiental e de espaços de lazer qualificados, e principalmente, a concepção de um instrumento eficaz na conservação da biodiversidade, restauração ecológica e desenvolvimento sustentável. Incluída pela Lei estadual nº 22.520, de 11 de julho de 2025.</t>
  </si>
  <si>
    <t>Revitalização de edificações e equipamentos urbanos no Jardim Botânico, do Município de Londrina</t>
  </si>
  <si>
    <t>Revitalização parcial do Jardim Botânico Londrina que é composta por: remoção de vidros da estufa, revitalização da casa dos terceirizados, manutenção do prédio principal, revitalização da passarela, reparos no anfiteatro e impermeabilização do lago. Incluída no Exercício por protocolo, referendada pela Lei Estadual nº 22.952, de 17 de dezembro de 2025.</t>
  </si>
  <si>
    <t>A meta física é acompanhada por boletim de medição dos serviços executados mensalmente, aferidos pelos fiscais da obra/serviço. No total são 6.539,00m²</t>
  </si>
  <si>
    <t>Relatórios de acompanhamento da Diretoria de Saneamento Ambiental e Recursos Hídricos</t>
  </si>
  <si>
    <t>Diretoria de Saneamento Ambiental e Recursos Hídricos</t>
  </si>
  <si>
    <t>Promover a melhoria da trafegabilidade das vias municipais utilizando-se dos seguintes elementos construtivos: pontes, viadutos, trincheiras, passarelas, galerias e bueiros. Promover ações para o fomento municipal, voltadas para o modal rodoviário, baseado em estudos de desenvolvimento local e regional, visando aprimorar as condições para o transporte da população urbana, o transporte de safra, escolar, saúde pública e de outros usuários nessas vias. Alterada pela Lei estadual nº 22.952, de 17 de dezembro de 2025.</t>
  </si>
  <si>
    <t>Envio para os municípios de pré-moldados (vigas, lajotas e guarda-rodas) para implantação, restauração e aumento de capacidade nas vias municipais, visando melhorar a trafegabilidade. Alterada pela Lei estadual nº 22.952, de 17 de dezembro de 2025.</t>
  </si>
  <si>
    <t>Repasse de recursos aos municípios para implantação, restauração e ampliação da capacidade da malha viária municipal, por meio de obras de arte especiais e de obras de arte correntes, com o objetivo de melhorar a trafegabilidade. Alterada pela Lei estadual nº 22.952, de 17 de dezembro de 2025.</t>
  </si>
  <si>
    <t>Melhorias e manutenção em aeroportos e aeródromos públicos. As atividades podem incluir a aquisição de novos equipamentos para garantir operações aéreas seguras e eficientes, como sistemas de aterrissagem por instrumentos, veículos de resgate, equipamentos de inspeção de segurança, entre outros. Além disso, obras e serviços podem envolver a expansão de terminais, a recuperação de pistas e balizamento noturno para garantir conformidade com regulamentos aeroportuários e melhorar a experiência geral do passageiro.</t>
  </si>
  <si>
    <t>Melhorar a infraestrutura de transporte do estado para dar suporte ao desenvolvimento social e econômico, integrando cidades, melhorando a segurança viária e redução do custo de transporte.</t>
  </si>
  <si>
    <t>Execução de obras na rodovia PR-417, Rodovia da Uva, no trecho da Rua Theodoro Makiolka, no entroncamento da rodovia PR 418, Contorno Norte de Curitiba. Com o fim da duplicação, o trecho contará com seis pistas, sendo três em cada sentido, o que aumentará a capacidade de tráfego de veículos que circulam pela movimentada região, que é uma das principais ligações entre os municípios da Região Metropolitana de Curitiba. Alterada pela Lei estadual nº 22.520, de 11 de julho de 2025.</t>
  </si>
  <si>
    <t>Execução de obras de duplicação e restauração na rodovia PR-317, em primeiro de maio em Toledo. A restauração do pavimento vai proporcionar a melhor fluidez do tráfego que é intenso na região, além da redução de acidentes. Estimativa de uma extensão 3,29 quilômetros. Descrição alterada pela Lei Estadual nº 22.268, de 13 de dezembro de 2024. Alterada pela Lei estadual nº 22.520, de 11 de julho de 2025. Alterada pela Lei estadual nº 22.952, de 17 de dezembro de 2025.</t>
  </si>
  <si>
    <t>Execução de obras do viaduto Catuaí, na rodovia PR-317, vai substituir o atual, localizado nas proximidades do Shopping Catuaí, por um viaduto com interseção em desnível. Serão implantadas duas passagens superiores, ligando a PR-317 e a Avenida João Pereira, que servirão como uma rotatória para acessar vias municipais e comércios locais. Alterada pela Lei estadual nº 22.520, de 11 de julho de 2025.</t>
  </si>
  <si>
    <t>Execução de obras na rodovia PRC- 280, no trecho entre Palmas e Clevelândia. A restauração vai proporcionar mais qualidade e maior vida útil do pavimento. A previsão de uma extensão de 45,0 quilômetros. Alterada pela Lei estadual nº 22.520, de 11 de julho de 2025.</t>
  </si>
  <si>
    <t>Execução de obras de duplicação prevê um trecho de 21,82 quilômetros, que contempla toda extensão entre Maringá e Iguaraçu. A duplicação vai contar com cinco quilômetros de vias marginais, três interseções em desnível, cinco retornos, duas passarelas e a duplicação da ponte sobre o Rio Pirapó. Serão feitos serviços de execução de terraplenagem, dispositivos de drenagem e obras de arte correntes, galerias celulares, passa fauna, pavimentação, obras de arte especiais, sinalização, melhorias ambientais e demais serviços complementares. Descrição e meta alteradas pela Lei Estadual nº 22.268, de 13 de dezembro de 2024. Alterada pela Lei estadual nº 22.520, de 11 de julho de 2025.</t>
  </si>
  <si>
    <t>Duplicação e ampliação de capacidade e segurança da rodovia PR-445, no trecho entre Mauá da Serra (Interseção com a BR-376) e o acesso a Lerroville. A obra compreende a execução de uma interseção em desnível no acesso a Tamarana, 11 retornos em nível, correção de 7 pontos críticos, além dos serviços de terraplenagem, pavimentação, drenagem e obras de arte correntes, 2 obras de arte especiais (pontes), contenções e sinalização viária. Descrição alterada pela Lei Estadual nº 22.268, de 13 de dezembro de 2024.</t>
  </si>
  <si>
    <t>Implantação e restauração de marginais da PR-317, em Campo Mourão. Entre o final da pista dupla e a avenida Comendador Norberto Marcondes. A obra compreende a execução de serviços de terraplenagem, pavimentação, drenagem e obras de arte correntes, implantação de calçadas e ciclovias, além de iluminação e sinalização viária. Descrição alterada pela Lei estadual nº 22.268, de 13 de dezembro de 2024. Alterada pela Lei estadual nº 22.520, de 11 de julho de 2025.</t>
  </si>
  <si>
    <t>Melhorar a logística de transportes do Estado pela diversificação dos modais rodoviário, aquaviário, aeroportuário e ferroviário, objetivando dar suporte ao desenvolvimento econômico por meio de obras de infraestrutura financiadas pelo Banco Interamericano de Desenvolvimento (BID). Excluída pela Lei estadual nº 22.952, de 17 de dezembro de 2025.</t>
  </si>
  <si>
    <t>Execução das obras de implantação da Rodovia Antônio Eduardo de Brito (PR-160), entre os municípios de Imbaú (km 238+192, na interseção com a BR-376) e Reserva (km 266+553). A previsão uma extensão de 28,46 quilômetros, incluindo os contornos de Imbaú e José Lacerda, além da ponte sobre o rio São Pedro. Descrição alterada pela Lei Estadual nº 22.268, de 13 de dezembro de 2024. Alterada pela Lei estadual nº 22.520, de 11 de julho de 2025.</t>
  </si>
  <si>
    <t>Ampliação da capacidade da rodovia PR-151, no trecho Ponta Grossa (entr. PR-438)-Palmeira</t>
  </si>
  <si>
    <t>Execução das obras de restauração e ampliação de capacidade da rodovia PR-151, no trecho compreendido entre o entroncamento com a PR- 438 (km 344,51) em Ponta Grossa, e a interseção com a BR-277 (km 377,22) em Palmeira, com extensão de 32,71 km Incluída pela Lei estadual nº 22.520, de 11 de julho de 2025.</t>
  </si>
  <si>
    <t>Correção de curva km 370+350m ao km 371+150m, em Paranavaí. A obra da correção da curva no município de Paranavaí irá reduzir o número de acidentes , hoje um ponto crítico, proporcionando maior segurança aos usuários. Excluída/cancelada pela Lei estadual nº 22.520, de 11 de julho de 2025.</t>
  </si>
  <si>
    <t>Duplicação da rodovia PR-323, entroncamento entre BR-369 e entroncamento PR-170, em Rolândia</t>
  </si>
  <si>
    <t>A obra de restauração do segmento da PR-323 no entroncamento da BR-369 e no entroncamento da PR-170, ambos em Rolândia. A rodovia vai receber intervenções no pavimento desgastado ou danificado, proporcionando maior segurança aos usuários. Incluída pela Lei estadual nº 22.520, de 11 de julho de 2025.</t>
  </si>
  <si>
    <t>A obra de duplicação da PR-151 entre Ponta Grossa e Palmeira, com uma extensão de 6,8 quilômetros. Contempla terceiras faixa 3ª faixas, além da implantação do contorno rodoviário, de aproximadamente 9,0 quilômetros. Excluída/cancelada pela Lei estadual nº 22.520, de 11 de julho de 2025.</t>
  </si>
  <si>
    <t>Duplicação e ampliação da capacidade da rodoviária PR-412, entre Guaratuba (Coroados) - divisa PR/SC</t>
  </si>
  <si>
    <t>A duplicação da capacidade da rodoviária PR-412 permitirá mais condições de trafegabilidade para as comunidades no seu entorno. Hoje a rodovia apresenta grande dificuldade de fluidez do tráfego, principalmente nos períodos de temporada de verão, assim como estimulará o turismo e desenvolvimento do litoral Incluída pela Lei estadual nº 22.520, de 11 de julho de 2025.</t>
  </si>
  <si>
    <t>A duplicação permitirá mais condições de trafegabilidade para as comunidades no seu entorno. Hoje a rodovia apresenta grande dificuldade de fluidez do tráfego, principalmente nos períodos de temporada de verão, assim como estimulará o turismo e desenvolvimento do litoral. Excluída/cancelada pela Lei estadual nº 22.520, de 11 de julho de 2025.</t>
  </si>
  <si>
    <t>Duplicação e restauração da rodovia PR-170/PRC-466, Palmeirinha - Guarapuava</t>
  </si>
  <si>
    <t>Restauração do segmento rodoviário entre as cidades de Palmeirinha - Guarapuava, com extensão aproximada de 11,52Km, visando garantir melhores condições e qualidade de vida aos munícipes Incluída pela Lei estadual nº 22.520, de 11 de julho de 2025.</t>
  </si>
  <si>
    <t>A restauração segmento rodoviário entre as cidades de Guarapuava (centro do estado) e Turvo. Garantia de melhores condições e qualidade de vida aos munícipes de Turvo, extensão aproximada de 39 Km. Excluída/cancelada pela Lei estadual nº 22.520, de 11 de julho de 2025. Excluída/cancelada pela Lei estadual nº 22.952, de 17 de dezembro de 2025.</t>
  </si>
  <si>
    <t>Duplicação e restauração da rodovia PR-170/PRC-466, Turvo - Palmeirinha</t>
  </si>
  <si>
    <t>Restauração do segmento rodoviário entre as cidades de Turvo a Palmeirinha, com extensão aproximada de 27,2Km, visando garantir melhores condições e qualidade de vida aos munícipes Incluída pela Lei estadual nº 22.520, de 11 de julho de 2025.</t>
  </si>
  <si>
    <t>Turvo</t>
  </si>
  <si>
    <t>Duplicação e restauração da rodovia PR-445 no trecho Irerê e Mauá da Serra, no Estado do Paraná</t>
  </si>
  <si>
    <t>Duplicação e restauração da rodovia PR-445 no trecho Irerê e Mauá da Serra, no Estado do Paraná, contemplando a execução de serviços de terraplenagem, drenagem e obras de arte correntes, pavimentação, obras de arte especiais e sinalização viária Incluída pela Lei Estadual nº 22.268, de 13 de dezembro de 2024. Excluída/cancelada pela Lei estadual nº 22.520, de 11 de julho de 2025.</t>
  </si>
  <si>
    <t>Execução de obras de duplicação e restauração da rodovia PR-506, no trecho de Campina Grande do Sul. Entre os quilômetros 21,78 e 29,88, na rodovia do Caqui. Alterada pela Lei estadual nº 22.520, de 11 de julho de 2025.</t>
  </si>
  <si>
    <t>A duplicação da PR-412 permitirá mais condições de trafegabilidade para as comunidades no seu entorno, apresentando grande dificuldade de fluidez do tráfego, principalmente nos períodos de temporada de verão. Alterada pela Lei estadual nº 22.520, de 11 de julho de 2025.</t>
  </si>
  <si>
    <t>Estudos de viabilidade e de impacto (EIA RIMA/EVTEA) de obras de Infraestrutura para ampliação de capacidade e recuperação de pavimento das Rodovias Estaduais</t>
  </si>
  <si>
    <t>Contratação de Estudos para análise de ampliação de capacidade e recuperação de pavimento das Rodovias Estaduais Incluída pela Lei estadual nº 22.520, de 11 de julho de 2025.</t>
  </si>
  <si>
    <t>A construção da Ponte Japurá, entre os municípios de São Carlos do Ivaí e Japurá, vai proporcionar melhoria e segurança dos usuários na travessia do Rio Ivaí, que hoje é feita por meio de balsa. Alterada pela Lei estadual nº 22.520, de 11 de julho de 2025.</t>
  </si>
  <si>
    <t>Execução de obras de pavimentação do trecho da PR-092, entre Cerro Azul e Doutor Ulysses. A implantação vai proporcionar a melhoria da qualidade de vida da população da região, trazendo crescimento econômico para a região. A previsão de pavimentação de 11,95 quilômetros, do final do perímetro urbano da cidade em direção à vizinha Cerro Azul. A primeira etapa é integrar Doutor Ulysses à malha rodoviária pavimentada. Alterada pela Lei estadual nº 22.520, de 11 de julho de 2025.</t>
  </si>
  <si>
    <t>Execução de obras na rodovia PR-412, no binário da rua Iguaçu, deve permitir a conexão entre as rodovias PR-407 e PR-412 de forma eficiente e segura, conferindo aos usuários tempo hábil para decisão e posicionamento dentro da faixa de tráfego. Excluída/cancelada pela Lei estadual nº 22.520, de 11 de julho de 2025.</t>
  </si>
  <si>
    <t>Execução de obras de implantação de variante na PR-364. A melhoria visa desviar a área urbana do bairro riozinho no município de Irati. Previsão de extensão de 1,6 quilômetros. Alterada pela Lei estadual nº 22.520, de 11 de julho de 2025.</t>
  </si>
  <si>
    <t>Execução de obras do contorno de Pato Branco, no Lote 2. A melhoria vai permitir a separação do tráfego de caminhões do tráfego local, reduzindo acidentes e mortalidade na área urbana. Alterada pela Lei estadual nº 22.520, de 11 de julho de 2025.</t>
  </si>
  <si>
    <t>Implantação do Trevo de Acesso ao Hospital Regional de Cornélio Procópio e Melhorias na PR-160</t>
  </si>
  <si>
    <t>Contratação Integrada de Empresa para Elaboração dos Projetos Básico e Executivo e Execução das Obras de Implantação do Trevo de Acesso ao Hospital Regional de Cornélio Procópio e Melhorias na PR-160, numa extensão de 1,26 km. Incluída pela Lei estadual nº 22.520, de 11 de julho de 2025.</t>
  </si>
  <si>
    <t>Pavimentação da PR-510/PR-512- Balsa Nova - Mariental. A pavimentação deste trecho também permite o acesso mais facilitado ao Município de Campo Largo. Esta ligação possui é de grande importância devido ao Hospital do Rocio, unidade referência nos atendimentos de alta complexidade na região. Atualmente, a ligação pavimentada mais curta entre Mariental e Campo Largo se dá pelas rodovias BR-476 e PR-423, o que resulta em um aumento de 14 km no trajeto, dificultando o acesso aos serviços essenciais disponíveis em Campo Largo. Descrição alterada pela Lei estadual nº 22.268, de 13 de dezembro de 2024. Alterada pela Lei estadual nº 22.520, de 11 de julho de 2025.</t>
  </si>
  <si>
    <t>Execução de obras no rodovia PR-182, no contorno leste de Palotina, será uma nova ligação entre a PR-182 e a PR-364. A obra vai contar com uma pista de transito rápido e numa entrada pela PR-182 (chegada de Cascavel) com três conexões: até a saída para Assis Chateaubriand (PR-364), um reencontro com a PR-182 no sentido Umuarama, e novamente com a PR-364, com extensão de 15,66 quilômetros. Descrição e aumento de meta alterados pela Lei Estadual nº 22.268, de 13 de dezembro de 2024. Alterada pela Lei estadual nº 22.520, de 11 de julho de 2025.</t>
  </si>
  <si>
    <t>Execução de obras de pavimentação da PR-239, no trecho de Mato Rico a Roncador. A melhoria contempla segmentos de terceiras faixas, interseções, serviços de terraplenagem, pavimentação, sinalização horizontal e vertical, paisagismo, melhorias ambientais e dispositivos de drenagem. A região apresenta IDHM muito baixo, e a obra visa proporcionar melhor qualidade de vida aos moradores de Mato Rico, um dos poucos municípios não integrado à malha pavimentada estadual. Além disso, visa permitir a redução da evasão escolar, diante da atual dificuldade dos munícipes de acesso à escola e outros serviços urbanos. Previsão de extensão 19,89 quilômetros. Alterada pela Lei estadual nº 22.520, de 11 de julho de 2025.</t>
  </si>
  <si>
    <t>Pavimentação da Rodovia PR-462 -entre a ponte do Rio do Óleo, em Barbosa Ferraz, e o entroncamento com a BR-487, em Iretama</t>
  </si>
  <si>
    <t>Execução das obras de implantação da PR-462 entre a ponte do Rio do Óleo, em Barbosa Ferraz, e o entroncamento com a BR-487, em Iretama, com uma extensão de 23,79 km. Trecho: Rio do Óleo - PRC-487 - Segmento: Km 25+150,00 ao Km 48+940,00 - SRE: 462N0014EPR / 462S0019EPR Incluída pela Lei estadual nº 22.520, de 11 de julho de 2025.</t>
  </si>
  <si>
    <t>Barbosa Ferraz</t>
  </si>
  <si>
    <t>Pavimentação das rodovias PR-574 e PR-575: Jotaesse, Palmitópolis, Cafelândia. Contemplará a execução de serviços de terraplenagem, drenagem e obras de arte correntes, pavimentação, obras de arte especiais, iluminação e sinalização viária. Descrição alterada pela Lei estadual nº 22.268, de 13 de dezembro de 2024. Alterada pela Lei estadual nº 22.520, de 11 de julho de 2025.</t>
  </si>
  <si>
    <t>Pavimentação e Ampliação da PR-436, trecho BR-153 a Vila Guay, em Ibaiti</t>
  </si>
  <si>
    <t>Execução das obras de pavimentação e ampliação de capacidade da PR-436 no trecho entre o entroncamento com a BR-153 (km 0) e o distrito Vila Guay (km 10,00), em Ibaiti, em uma extensão de 10,00 km. Incluída pela Lei estadual nº 22.952, de 17 de dezembro de 2025.</t>
  </si>
  <si>
    <t>Soma das medições previstas no Plano de Trabalho e Cronograma físico-financeiro. Previsão de término ultrapassa o período do PPA.</t>
  </si>
  <si>
    <t>Programa Conexões Seguras</t>
  </si>
  <si>
    <t>Programa de contratação de estudos de nível de serviço e elaboração de Anteprojetos para adequação de Capacidade, Geometria e Segurança de Interseções Rodoviárias Estaduais, composto por 201 interseções, dividido em 5 (cinco) lotes regionais Incluída pela Lei estadual nº 22.520, de 11 de julho de 2025.</t>
  </si>
  <si>
    <t>interseção atendida</t>
  </si>
  <si>
    <t>Quantidade de interseções rodoviárias atendidas</t>
  </si>
  <si>
    <t>Programa Rotas Seguras: 3ªs faixas</t>
  </si>
  <si>
    <t>Programa Rotas Seguras: 3ªs faixas, dividido em 05 lotes, mais especificamente em trechos de pista simples, visando a implantação de segmentos com terceira faixa e/ou correção de geometria Incluída pela Lei estadual nº 22.520, de 11 de julho de 2025.</t>
  </si>
  <si>
    <t>Projetos de ampliação de capacidade e recuperação de pavimento das Rodovias Estaduais</t>
  </si>
  <si>
    <t>Contratação de anteprojeto, projeto básico e/ou executivo para ampliação de capacidade e recuperação de pavimento das Rodovias Estaduais Incluída pela Lei estadual nº 22.520, de 11 de julho de 2025.</t>
  </si>
  <si>
    <t>Readequação do Canal de Macrodrenagem Av. Juscelino Kubitscheck de Oliveira, em Matinhos</t>
  </si>
  <si>
    <t>Execução de obras de recuperação da ponte do Rio Jordão, visa proporcionar a segurança dos usuários, com uma extensão 154 metros. Alterada pela Lei estadual nº 22.520, de 11 de julho de 2025. Alterada pela Lei estadual nº 22.952, de 17 de dezembro de 2025.</t>
  </si>
  <si>
    <t>Execução de serviços de restauração do segmento rodoviário no Entroncamento BR-153 (Ventania) e Ac. Barro Preto,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</si>
  <si>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Execução de serviços de restauração do segmento rodoviário nos municípios de Porto Capim e Alvorada do Sul,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</si>
  <si>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A obra de restauração do segmento da PR-092 no entroncamento da BR-153, entre Santo Antônio da Platina e Porto Leopoldino, numa extensão de 53,15km. A rodovia vai receber intervenções no pavimento desgastado ou danificado, proporcionando maior segurança aos usuários. Transferência de entrega da ação 8397, para a 8398, com alteração de nome e meta pela Lei Estadual nº 22.268, de 13 de dezembro de 2024. Alterada pela Lei estadual nº 22.520, de 11 de julho de 2025.</t>
  </si>
  <si>
    <t>Execução de serviços de restauração do segmento rodoviário nos municípios de Rio Branco do Sul e Cerro Azul,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</si>
  <si>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Execução de serviços de restauração do segmento rodoviário no Entroncamento BR-116 e Agudos do Sul,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</si>
  <si>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Execução de serviços de restauração do segmento rodoviário nos municípios Curiúva e Imbaú, visando reparar defeitos no pavimento, melhorando as condições e qualidade do pavimento, aumentando o conforto e segurança do usuário. Transferência de entrega da ação 8397, para a 8398, pela Lei Estadual nº 22.268, de 13 de dezembro de 2024. Excluída/cancelada da 8398 pela Lei estadual nº 22.520, de 11 de julho de 2025.</t>
  </si>
  <si>
    <t>Execução de serviços de restauração do segmento rodoviário no Entroncamento PRC-272 (Figueira) e Entroncamento PR-090 (Curiúva),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</si>
  <si>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Restauração da PR-170, Divisa PR/SP (Porto Capim) a entroncamento PR-323 (Rolândia). Transferência de entrega da ação 8397, para a 8398, pela Lei Estadual nº 22.268, de 13 de dezembro de 2024. Excluída/cancelada da ação 8398 pela Lei estadual nº 22.520, de 11 de julho de 2025.</t>
  </si>
  <si>
    <t>Restauração da entrada da BR 277 à Barragem Foz do Areia, no município de Pinhão, visando aumento da vida útil do pavimento e redução do tempo de viagem, como também maior conforto e segurança nas estradas. Transferência de entrega da ação 8397, para a 8398, com título, descrição e meta alterada pela Lei Estadual nº 22.268, de 13 de dezembro de 2024. Alterada pela Lei estadual nº 22.520, de 11 de julho de 2025.</t>
  </si>
  <si>
    <t>Execução de serviços de restauração do segmento rodoviário nos municípios de Cruzeiro do Oeste e Goioerê, visando reparar defeitos no pavimento, melhorando as condições e qualidade do pavimento, aumentando o conforto e segurança do usuário. Transferida da ação 8397, para a 8398, pela Lei Estadual nº 22.268, de 13 de dezembro de 2024. Excluída/cancelada da ação 8398 pela Lei estadual nº 22.520, de 11 de julho de 2025.</t>
  </si>
  <si>
    <t>Execução de serviços de restauração do segmento rodoviário no Entroncamento PR-281 (Bela Vista) e Francisco Beltrão,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</si>
  <si>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Execução de serviços de restauração do segmento rodoviário no Entroncamento PRC-280 (Marmeleiro) e Divisa PR/SC,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</si>
  <si>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A obra de restauração da rodovia da PR-182, entre Francisco Alves e Palotina. A rodovia vai receber intervenções no pavimento desgastado ou danificado, proporcionando maior segurança aos usuários. Transferência de entrega da ação 8397, para a 8398, pela Lei Estadual nº 22.268, de 13 de dezembro de 2024. Excluída/cancelada da ação 8398 pela Lei estadual nº 22.520, de 11 de julho de 2025.</t>
  </si>
  <si>
    <t>Execução de serviços de restauração do segmento rodoviário na entrada 419 e Piên,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</si>
  <si>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A obra de restauração do segmento da PR-323 no entroncamento da BR-369 e no entroncamento da PR-170, ambos em Rolândia. A rodovia vai receber intervenções no pavimento desgastado ou danificado, proporcionando maior segurança aos usuários. Transferência de entrega da ação 8397, para a 8398, pela Lei Estadual nº 22.268, de 13 de dezembro de 2024. Excluída/cancelada da ação 8398 pela Lei estadual nº 22.520, de 11 de julho de 2025.</t>
  </si>
  <si>
    <t>Execução de serviços de restauração do segmento rodoviário no Entroncamento PR-281 (Piên) com a Divisa PR/SC,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</si>
  <si>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Execução de serviços de restauração do segmento rodoviário no Entroncamento BR-376 (Caetano Mendes) e Reserva,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</si>
  <si>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A obra de restauração do segmento n Entroncamento da BR-153, entre União da Vitória e Cruz Machado. A rodovia vai receber intervenções no pavimento desgastado ou danificado, proporcionando maior segurança aos usuários. Transferência de entrega da ação 8397, para a 8398, pela Lei Estadual nº 22.268, de 13 de dezembro de 2024. Excluída/cancelada da ação 8398 pela Lei estadual nº 22.520, de 11 de julho de 2025.</t>
  </si>
  <si>
    <t>Execução de serviços de restauração do segmento rodoviário no Entroncamento PR-180 (para Mariluz) e Umuarama,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</si>
  <si>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Execução de serviços de restauração do segmento rodoviário nos municípios de Cruzeiro do Oeste e Nova Olímpia,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</si>
  <si>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Execução de serviços de restauração do segmento rodoviário nos municípios de Nova Olímpia e Umuarama, visando reparar defeitos no pavimento, melhorando as condições e qualidade do pavimento, aumentando o conforto e segurança do usuário. Transferência de entrega da ação 8397, para a 8398, pela Lei Estadual nº 22.268, de 13 de dezembro de 2024. Excluída/cancelada da 8398 pela Lei estadual nº 22.520, de 11 de julho de 2025.</t>
  </si>
  <si>
    <t>Execução de serviços de restauração do segmento rodoviário nos municípios de Três Barras do Paraná e Capitão Leônidas Marques,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</si>
  <si>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Restauração da rodovia PR- 488, Céu Azul - Vera Cruz do Oeste, visando aumento da vida útil do pavimento e redução do tempo de viagem, como também maior conforto e segurança nas estradas. Transferência de entrega da ação 8397, para a 8398, pela Lei Estadual nº 22.268, de 13 de dezembro de 2024. Excluída/cancelada da ação 8398 pela Lei estadual nº 22.520, de 11 de julho de 2025.</t>
  </si>
  <si>
    <t>A obra de restauração da rodovia da PR-585, entre Vera Cruz do Oeste e São Pedro do Iguaçu. A rodovia vai receber intervenções no pavimento desgastado ou danificado, proporcionando maior segurança aos usuários. Transferência de entrega da ação 8397, para a 8398, pela Lei Estadual nº 22.268, de 13 de dezembro de 2024. Excluída/cancelada da ação 8398 pela Lei estadual nº 22.520, de 11 de julho de 2025.</t>
  </si>
  <si>
    <t>Execução de serviços de restauração do segmento rodoviário no Entroncamento PRC-280 (Vitorino) e Divisa PR/SC,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</si>
  <si>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Execução de serviços de restauração do segmento rodoviário no Entroncamento PR-460 (Boa Vista) e Manoel Ribas, visando reparar defeitos no pavimento, melhorando as condições e qualidade do pavimento, aumentando o conforto e segurança do usuário. Transferência de entrega da ação 8397, para a 8398, pela Lei Estadual nº 22.268, de 13 de dezembro de 2024. Excluída/cancelada da ação 8398 pela Lei estadual nº 22.520, de 11 de julho de 2025.</t>
  </si>
  <si>
    <t>Dar continuidade as obras que estão em andamento. As melhorias visam a segurança e redução de acidentes na rodovia. Os lotes são executados na continuação da Rodovia dos Minérios. A Rodovia dos Minérios é a principal via de ligação de Curitiba a Almirante Tamandaré, Rio Branco do Sul, Itaperuçu e às cidades da região do Vale do Ribeira. Excluída/cancelada pela Lei estadual nº 22.520, de 11 de julho de 2025.</t>
  </si>
  <si>
    <t>Restauração e Ampliação de Capacidade da PR-092, trecho 3, entre a área urbana de Almirante Tamandaré e o Jardim Areias</t>
  </si>
  <si>
    <t>Contratação Integrada de Empresa para Elaboração dos Projetos Básico e Executivo e Execução das Obras de Duplicação e Ampliação de Capacidade da Rodovia PR-092 (Rodovia dos Minérios) Incluída pela Lei estadual nº 22.520, de 11 de julho de 2025.</t>
  </si>
  <si>
    <t>Restauração e ampliação de capacidade da PR 239 e PR 317 - Assis Chateaubriand, Bragantina, Toledo, incluindo o Contorno Oeste de Toledo. Execução de serviços para pavimentação asfáltica, permitindo melhor fluidez do tráfego e mais segurança aos usuários. Alterada pela Lei estadual nº 22.520, de 11 de julho de 2025.</t>
  </si>
  <si>
    <t>Restauração e ampliação de capacidade da PR-272, Mauá da Serra - Porto Ubá, visando aumento da vida útil do pavimento e redução do tempo de viagem, como também maior conforto e segurança nas estradas. Descrição alterada pela Lei estadual nº 22.268, de 13 de dezembro de 2024. Alterada pela Lei estadual nº 22.520, de 11 de julho de 2025.</t>
  </si>
  <si>
    <t>Restauração e ampliação de capacidade da PR-542, em Nossa Senhora das Graças - Iguaraçu - Lote 2, visando aumento da vida útil do pavimento e redução do tempo de viagem, como também maior conforto e segurança nas estradas. Descrição alterada pela Lei estadual nº 22.268, de 13 de dezembro de 2024. Alterada pela Lei estadual nº 22.520, de 11 de julho de 2025.</t>
  </si>
  <si>
    <t>Restauração e ampliação de capacidade da PR-317, Rio Paranapanema - Nossa Senhora das Graças - Lote 1, visando aumento da vida útil do pavimento e redução do tempo de viagem, como também maior conforto e segurança nas estradas. Descrição alterada pela Lei estadual nº 22.268, de 13 de dezembro de 2024. Alterada pela Lei estadual nº 22.520, de 11 de julho de 2025.</t>
  </si>
  <si>
    <t>Restauração e ampliação de capacidade da PR-461, Nova Esperança - Lobato - Lote 1, visando aumento da vida útil do pavimento e redução do tempo de viagem, como também maior conforto e segurança nas estradas. Descrição alterada pela Lei estadual nº 22.268, de 13 de dezembro de 2024. Excluída/cancelada pela Lei estadual nº 22.520, de 11 de julho de 2025.</t>
  </si>
  <si>
    <t>Restauração e ampliação de capacidade da PR-463 - Entroncamento da PR-461 (Lobato) ao entroncamento PR-317 (Santo Inácio) - Lote 2</t>
  </si>
  <si>
    <t>Restauração e ampliação de capacidade da PR-463, Nova Esperança - Entroncamento com PR-461</t>
  </si>
  <si>
    <t>Restauração e ampliação de capacidade da PR-461, Nova Esperança - Lobato - Lote 1, visando aumento da vida útil do pavimento e redução do tempo de viagem, como também maior conforto e segurança nas estradas. Incluída pela Lei estadual nº 22.520, de 11 de julho de 2025.</t>
  </si>
  <si>
    <t>Restauração e ampliação de capacidade, Rio Muquilão a Pitanga - PR-487 (km 241,92 e km 262,54) e PR-460 (km 1 e km 31,90) - Lote 01, visando aumento da vida útil do pavimento e redução do tempo de viagem, como também maior conforto e segurança nas estradas. Descrição alterada pela Lei estadual nº 22.268, de 13 de dezembro de 2024. Alterada pela Lei estadual nº 22.520, de 11 de julho de 2025.</t>
  </si>
  <si>
    <t>Execução de obras na rodovia PRC-280, no trecho entre Clevelândia e Pato Branco. A restauração será a continuidade do Trecho Palmas e Clevelândia com a aplicação do pavimento em concreto, que proporcionará maior segurança aos usuários e melhor fluidez de tráfego nas rodovias estaduais. A previsão é de uma extensão de 37,49 quilômetros. Alterada pela Lei estadual nº 22.520, de 11 de julho de 2025.</t>
  </si>
  <si>
    <t>Programa de Manutenção e Conservação de Rodovias do Estado do Paraná . Conservação rotineira de pavimento em pontos específicos e conservação da faixa de domínio (área de terra que fica as margens das rodovias), por meio de serviços de roçada, limpeza de sarjeta, limpeza de obras de arte (ponte e viadutos). A conservação visa proporcionar à sociedade condições adequadas de segurança e conforto aos usuários das rodovias. Descrição alterada pela Lei estadual nº 22.268, de 13 de dezembro de 2024. Alterada pela Lei estadual nº 22.520, de 11 de julho de 2025.</t>
  </si>
  <si>
    <t>Conservação de Obras de Arte Especiais</t>
  </si>
  <si>
    <t>Manutenção de Obras de Arte Especiais (pontes, viadutos, passarelas e túneis) localizadas na região das Superintendências Regionais do DER/PR - subdivididas pelos escritórios regionais Incluída pela Lei estadual nº 22.520, de 11 de julho de 2025.</t>
  </si>
  <si>
    <t>Quantidade de Obras de Arte atendidas</t>
  </si>
  <si>
    <t>Conservação e manutenção de rodovias pavimentadas (PROCONSERVA)</t>
  </si>
  <si>
    <t>Conjunto de operações de conservação para reparar ou sanar defeitos no pavimento, restabelecendo o seu funcionamento e propiciando operação econômica, confortável e segura aos usuários. Estes serviços de conservação são compostos de reparos superficiais e profundos localizados e aplicação de solução de revestimento superficial com reperfilagens de massa asfáltica a quente e a frio ou de selagem asfáltica (microrrevestimento asfáltico), em segmentos descontínuos localizados, nas condições de pavimento de regular a péssimo, priorizados de acordo com o volume de tráfego (PROCONSERVA). Descrição alterada pela Lei estadual nº 22.268, de 13 de dezembro de 2024. Alterada pela Lei estadual nº 22.520, de 11 de julho de 2025.</t>
  </si>
  <si>
    <t>Conservação e Recuperação com Melhorias do Estado do Pavimento (CREMEP)</t>
  </si>
  <si>
    <t>Execução de serviços de Conservação e Recuperação com Melhorias do Estado do Pavimento Incluída pela Lei estadual nº 22.520, de 11 de julho de 2025.</t>
  </si>
  <si>
    <t>Duplicação da Ponte sobre o Rio da Várzea - Lapa/PR</t>
  </si>
  <si>
    <t>Execução de obras de duplicação da Ponte sobre o Rio da Várzea, localizada no município da Lapa/PR (Lapa a Campo do Tenente) numa extensão de 152,9 metros Incluída pela Lei estadual nº 22.520, de 11 de julho de 2025.</t>
  </si>
  <si>
    <t>Programa concebido para atender aos trechos de rodovias estaduais que constam no rol de rodovias que estão em processo de concessão, enquanto não são efetivados os contratos de concessão. Essas rodovias serão contempladas com os serviços de conservação da faixa de domínio e conservação do pavimento, restabelecendo o seu funcionamento e propiciando operação econômica e segura aos usuários. Título e descrição alterados pela Lei Estadual nº 22.268, de 13 de dezembro de 2024. Transferida da ação 8399, para ação 8398, pela Lei Estadual nº 22.952, de 17 de dezembro de 2025.</t>
  </si>
  <si>
    <t>Conjunto de operações de conservação rotineira para reparar ou sanar defeitos no pavimento, restabelecendo o seu funcionamento e propiciando operação econômica, confortável e segura aos usuários. Estes serviços de conservação são compostos de reparos superficiais e profundos, localizados e, aplicação de solução de revestimento superficial com reperfilagens de massa asfáltica a quente e a frio ou de selagem asfáltica (microrrevestimento asfáltico), em segmentos descontínuos localizados, nas condições de pavimento de regular a péssimo, priorizados de acordo com o volume de tráfego (COP). Incluída pela Lei Estadual nº 22.268, de 13 de dezembro de 2024. Alterada pela Lei estadual nº 22.520, de 11 de julho de 2025.</t>
  </si>
  <si>
    <t>Execução de serviços de manutenção e conservação rotineira e periódica do pavimento das rodovias sob jurisdição do Departamento de Estradas de Rodagem do Paraná (DER/PR), com fornecimento de materiais, subdividido em 40 (quarenta) lotes - PROMAC Incluída pela Lei Estadual nº 22.268, de 13 de dezembro de 2024. Alterada pela Lei estadual nº 22.520, de 11 de julho de 2025.</t>
  </si>
  <si>
    <t>Execução de serviços de recuperação das pontes e viadutos por meio de manutenção corretiva, preventiva e preditiva, além de melhoramentos das obras de arte especiais que constam no Sistema Rodoviário. Excluída/cancelada pela Lei estadual nº 22.520, de 11 de julho de 2025.</t>
  </si>
  <si>
    <t>Consiste na elaboração e análise de projetos e instalação de abrigos podendo ser contratado, reformado ou ocorrer substituição dos abrigos (pontos de parada de ônibus) já instalados por deterioração, para as linhas de transporte rodoviário intermunicipal do estado do Paraná. Incluída pela Lei Estadual nº 22.268, de 13 de dezembro de 2024. Alterada pela Lei estadual nº 22.520, de 11 de julho de 2025. Transferida da ação 8520, para ação 8398, pela Lei Estadual nº 22.952, de 17 de dezembro de 2025.</t>
  </si>
  <si>
    <t>Execução dos serviços de manutenção e conservação da faixa de domínio em rodovias estaduais em trechos concessionados do Paraná (INTEGRA PARANÁ)</t>
  </si>
  <si>
    <t>Integra Paraná, programa criado pelo governo estadual, por meio do DER/PR, para atender as rodovias estaduais do antigo Anel de Integração após o fim das concessões. Conservação da faixa de domínio (área de terra que fica as margens das rodovias) como roçada, limpeza de sarjeta, limpeza de obras de arte (ponte e viadutos), em trechos concessionados proporcionando à sociedade condições adequadas de segurança e conforto aos usuários. Descrição e aumento de meta alterados pela Lei estadual nº 22.268, de 13 de dezembro de 2024. Transferida da ação 8399, para ação 8398, pela Lei Estadual nº 22.952, de 17 de dezembro de 2025.</t>
  </si>
  <si>
    <t>Consiste na execução de serviços de conservação rotineira da plataforma das vias não pavimentadas, através da execução dos serviços que visam garantir o tráfego normal ou melhorar as condições de rodagem nas estradas, propiciando segurança ao usuário, acesso aos serviços sociais essenciais e o escoamento da produção local durante todos os meses do ano Incluída pela Lei Estadual nº 22.268, de 13 de dezembro de 2024. Alterada pela Lei estadual nº 22.520, de 11 de julho de 2025.</t>
  </si>
  <si>
    <t>Manutenção e recuperação de obras de arte especiais (Pontes e Viadutos)</t>
  </si>
  <si>
    <t>Execução de serviços de recuperação das pontes e viadutos por meio de manutenção corretiva, preventiva e preditiva, além de melhoramentos das obras de arte especiais que constam no Sistema Rodoviário (OBRAS DE ARTE). Os serviços podem não abranger a extensão completa das pontes e viadutos, ou se tratar apenas em questões de estrutura. Incluída pela Lei estadual nº 22.520, de 11 de julho de 2025.</t>
  </si>
  <si>
    <t>ponte ou viaduto</t>
  </si>
  <si>
    <t>Consistem em serviços que visem a reparação/recomposição do pavimento, sistema de drenagem, aterros e encostas das rodovias estaduais do Paraná em pontos localizados (específicos). Incluída pela Lei Estadual nº 22.268, de 13 de dezembro de 2024. Excluída/cancelada pela Lei estadual nº 22.520, de 11 de julho de 2025. Substituída por outra entrega.</t>
  </si>
  <si>
    <t>Reparos de defeitos das Rodovias Estaduais (RECOMPOSIÇÃO)</t>
  </si>
  <si>
    <t>Recomposição dos elementos estradais danificados em pontos específicos (RECOMPOSIÇÃO). Incluída pela Lei estadual nº 22.520, de 11 de julho de 2025.</t>
  </si>
  <si>
    <t>soma de quantos reparos por pontos foram executados</t>
  </si>
  <si>
    <t>Restauração das rodovias PR-180 e PR-281, trecho: Dois Vizinho a Francisco Beltrão (sub trechos km 459,150 ao 489,080 e km 523,300 ao 534,190)</t>
  </si>
  <si>
    <t>Execução das Obras de Restauração com Melhorias das Rodovias PR-180 e PR-281, no trecho Dois Vizinhos a Francisco Beltrão, numa extensão total de 40,82 km Incluída pela Lei estadual nº 22.520, de 11 de julho de 2025.</t>
  </si>
  <si>
    <t>Restauração de rodovias estaduais, compreendendo os trechos: (PR-090) Alvorada do Sul a Porto Capim / (PR-170) Divisa SP/PR Porto Capim a Entr. PR-323 Rolândia</t>
  </si>
  <si>
    <t>Execução de serviços de restauração do segmento rodoviário nos municípios de Alvorada do Sul e Rolândia, visando reparar defeitos no pavimento, melhorando as condições e qualidade do pavimento, aumentando o conforto e segurança do usuário, numa extensão total de 104,57 km Incluída pela Lei estadual nº 22.520, de 11 de julho de 2025.</t>
  </si>
  <si>
    <t>Restauração de rodovias estaduais, compreendendo os trechos: (PR-090) Entr.BR-153 Ventania a Barro Preto / (PRC-272) Entr. PRC-272 Figueira a Entr. PR-090 Curiúva</t>
  </si>
  <si>
    <t>Execução de serviços de restauração do segmento rodoviário nos municípios de Ventania, Figueira e Curiúva, visando reparar defeitos no pavimento, melhorando as condições e qualidade do pavimento, aumentando o conforto e segurança do usuário, numa extensão total de 33,78 km Incluída pela Lei estadual nº 22.520, de 11 de julho de 2025.</t>
  </si>
  <si>
    <t>Restauração de rodovias estaduais, compreendendo os trechos: PR-092 Rio Branco do Sul a Cerro Azul / PR-419 Entr. BR-116 a Agudos do Sul / PR-281 Agudos do Sul a Piên / PR-420 Piên a Divisa PR/SC</t>
  </si>
  <si>
    <t>Execução de serviços de restauração de segmentos rodoviários nos municípios de Rio Branco do Sul, Cerro Azul, Agudos do Sul e Pien, visando reparar defeitos no pavimento, melhorando as condições e qualidade do pavimento, aumentando o conforto e segurança do usuário, numa extensão de 92,15 Km de rodovias pavimentadas. Incluída pela Lei estadual nº 22.520, de 11 de julho de 2025.</t>
  </si>
  <si>
    <t>Restauração de rodovias estaduais, compreendendo os trechos: (PR-160) Curiúva - Imbaú / (PR-441) Entr. BR-376 Caetano Mendes - Reserva / (PRC-487) Entr. PR-460 Boa Vista - Manoel Ribas</t>
  </si>
  <si>
    <t>A obra de restauração do segmento no Entroncamento da BR-153, entre União da Vitória e Cruz Machado. A rodovia vai receber intervenções no pavimento desgastado ou danificado, proporcionando maior segurança aos usuários Incluída pela Lei estadual nº 22.520, de 11 de julho de 2025.</t>
  </si>
  <si>
    <t>Restauração de rodovias estaduais, compreendendo os trechos: (PR-180) Cruzeiro do Oeste a Goioerê / (PR-468) Entr. PR-180 (p/Mariluz) a Umuarama</t>
  </si>
  <si>
    <t>Execução de serviços de restauração do segmento rodoviário nos municípios de Cruzeiro do Oeste, Goioerê e Umuarama, visando reparar defeitos no pavimento, melhorando as condições e qualidade do pavimento, aumentando o conforto e segurança do usuário, numa extensão de 85,68 km Incluída pela Lei estadual nº 22.520, de 11 de julho de 2025.</t>
  </si>
  <si>
    <t>Restauração de rodovias estaduais, compreendendo os trechos: (PR-482) Nova Olímpia a Umuarama / (PR-477) Cruzeiro do Oeste a Nova Olímpia</t>
  </si>
  <si>
    <t>Execução de serviços de restauração do segmento rodoviário nos municípios de Nova Olímpia, Umuarama e Cruzeiro do Oeste, visando reparar defeitos no pavimento, melhorando as condições e qualidade do pavimento, aumentando o conforto e segurança do usuário, numa extensão de 80,83 Km. Incluída pela Lei estadual nº 22.520, de 11 de julho de 2025.</t>
  </si>
  <si>
    <t>Restauração (PR-447) Entr. BR-153 (B) a (União da Vitória) - Cruz Machado</t>
  </si>
  <si>
    <t>A obra de restauração do segmento no Entroncamento da BR-153, entre União da Vitória e Cruz Machado. A rodovia vai receber intervenções no pavimento desgastado ou danificado, proporcionando maior segurança aos usuários. Incluída pela Lei estadual nº 22.520, de 11 de julho de 2025.</t>
  </si>
  <si>
    <t>Restauração trechos: PR-182 Francisco Alves a Palotina / PR-585 São Pedro do Iguaçu a Vera Cruz do Oeste / PR-488 Vera Cruz do Oeste a Entr. BR-277 / PR-484 Três Barras do PR a Cap. Leônidas Marques</t>
  </si>
  <si>
    <t>Execução de serviços de restauração de segmentos rodoviários nos trechos dos municípios de Francisco Alves a Palotina (PR-182 Entr. BR-272); São Pedro do Iguaçu a Vera Cruz do Oeste (PR-585); Três Barras do Paraná a Capitão Leonidas Marques (PR-484); e também em Vera Cruz do Oeste (PR-488 a Entr. BR-277), visando reparar defeitos no pavimento, melhorando as condições e qualidade do pavimento, aumentando o conforto e segurança do usuário, numa extensão de 98,21 Km de rodovias pavimentadas. Incluída pela Lei estadual nº 22.520, de 11 de julho de 2025.</t>
  </si>
  <si>
    <t>Gerir contratos das rodovias estaduais e federais delegadas sob regime de concessão, assegurando as ações necessárias para o seu correto cumprimento e o interesse público. Excluída pela Lei estadual nº 22.952, de 17 de dezembro de 2025.</t>
  </si>
  <si>
    <t>O PROSEG Paraná é um programa que tem como objetivo por meio de um conjunto de medidas oferecer melhores condições de segurança na malha rodoviária. A modernização da Sinalização visa reduzir os impactos sociais e econômicos negativos ao estado do Paraná decorrentes dos sinistros de transito, por meio da implantação e manutenção de dispositivos que proporcionem segurança aos usuários das rodovias estaduais. Alterada pela Lei estadual nº 22.520, de 11 de julho de 2025.</t>
  </si>
  <si>
    <t>Construção de estacionamento dentro do Terminal Ferroviário de Cargas em Cascavel</t>
  </si>
  <si>
    <t>Manutenção e conservação da linha férrea</t>
  </si>
  <si>
    <t>Construção do Terminal Receptivo de Cruzeiros, em Paranaguá</t>
  </si>
  <si>
    <t>Contratação de empresa para elaboração de projeto executivo e construção do Terminal Receptivo de Cruzeiros. Incluída pela Lei estadual nº 22.952, de 17 de dezembro de 2025.</t>
  </si>
  <si>
    <t>Será apurado por relatórios que comprovem percentual de área construída</t>
  </si>
  <si>
    <t>Rodrigo Neris Cavalcanti</t>
  </si>
  <si>
    <t>Será apurado por relatórios que comprovem percentual de área construída.</t>
  </si>
  <si>
    <t>Nova Subestação elétrica do Cais, em Paranaguá</t>
  </si>
  <si>
    <t>Execução do Nova Subestação elétrica da Faixa Portuária (138kV) com o objetivo de modernizar e expandir a infraestrutura portuária. Incluída pela Lei estadual nº 22.952, de 17 de dezembro de 2025.</t>
  </si>
  <si>
    <t>Novo traçado do corredor de Importação de Fertilizantes, em Paranaguá</t>
  </si>
  <si>
    <t>Contratação do projeto executivo e execução da alteração do traçado dos transportadores de correia do corredor de importação de fertilizantes da APPA. Incluída pela Lei estadual nº 22.952, de 17 de dezembro de 2025.</t>
  </si>
  <si>
    <t>Metro linear da linha de transporte</t>
  </si>
  <si>
    <t>Pavimentação nos acessos ao Porto de Paranaguá</t>
  </si>
  <si>
    <t>Pavimentação das vias de acesso ao Porto de Paranaguá com pavimento rígido - Avenida Coronel José Lobo e Rua Manoel Correa. Incluída pela Lei estadual nº 22.952, de 17 de dezembro de 2025.</t>
  </si>
  <si>
    <t>Metros de ruas pavimentadas</t>
  </si>
  <si>
    <t>Recuperação do Píer Público de Granéis Líquidos, em Paranaguá</t>
  </si>
  <si>
    <t>Execução das obras de recuperação do Píer Publico de Inflamáveis e construção de um dolfim de atracação e amarração (1ª Fase e 2ª Fase). Incluída pela Lei estadual nº 22.952, de 17 de dezembro de 2025.</t>
  </si>
  <si>
    <t>Soma das medições no contrato. Área construída</t>
  </si>
  <si>
    <t>Extraído do Cadastro de entregas, somente adicionado código na primeira coluna</t>
  </si>
  <si>
    <t>Retirado as duplicadas de código, região e município</t>
  </si>
  <si>
    <t>3784 Total</t>
  </si>
  <si>
    <t>3796 Total</t>
  </si>
  <si>
    <t>3797 Total</t>
  </si>
  <si>
    <t>3809 Total</t>
  </si>
  <si>
    <t>3812 Total</t>
  </si>
  <si>
    <t>3874 Total</t>
  </si>
  <si>
    <t>3892 Total</t>
  </si>
  <si>
    <t>3894 Total</t>
  </si>
  <si>
    <t>3895 Total</t>
  </si>
  <si>
    <t>3896 Total</t>
  </si>
  <si>
    <t>3899 Total</t>
  </si>
  <si>
    <t>3902 Total</t>
  </si>
  <si>
    <t>3916 Total</t>
  </si>
  <si>
    <t>3917 Total</t>
  </si>
  <si>
    <t>3918 Total</t>
  </si>
  <si>
    <t>3921 Total</t>
  </si>
  <si>
    <t>3922 Total</t>
  </si>
  <si>
    <t>3932 Total</t>
  </si>
  <si>
    <t>3953 Total</t>
  </si>
  <si>
    <t>3954 Total</t>
  </si>
  <si>
    <t>3959 Total</t>
  </si>
  <si>
    <t>3960 Total</t>
  </si>
  <si>
    <t>3961 Total</t>
  </si>
  <si>
    <t>3980 Total</t>
  </si>
  <si>
    <t>3985 Total</t>
  </si>
  <si>
    <t>3988 Total</t>
  </si>
  <si>
    <t>3998 Total</t>
  </si>
  <si>
    <t>4006 Total</t>
  </si>
  <si>
    <t>4009 Total</t>
  </si>
  <si>
    <t>4013 Total</t>
  </si>
  <si>
    <t>4036 Total</t>
  </si>
  <si>
    <t>4039 Total</t>
  </si>
  <si>
    <t>4041 Total</t>
  </si>
  <si>
    <t>4042 Total</t>
  </si>
  <si>
    <t>4044 Total</t>
  </si>
  <si>
    <t>4046 Total</t>
  </si>
  <si>
    <t>4048 Total</t>
  </si>
  <si>
    <t>4050 Total</t>
  </si>
  <si>
    <t>4052 Total</t>
  </si>
  <si>
    <t>4054 Total</t>
  </si>
  <si>
    <t>4056 Total</t>
  </si>
  <si>
    <t>4057 Total</t>
  </si>
  <si>
    <t>4060 Total</t>
  </si>
  <si>
    <t>4061 Total</t>
  </si>
  <si>
    <t>4071 Total</t>
  </si>
  <si>
    <t>4072 Total</t>
  </si>
  <si>
    <t>4074 Total</t>
  </si>
  <si>
    <t>4082 Total</t>
  </si>
  <si>
    <t>4105 Total</t>
  </si>
  <si>
    <t>4107 Total</t>
  </si>
  <si>
    <t>4114 Total</t>
  </si>
  <si>
    <t>4117 Total</t>
  </si>
  <si>
    <t>4120 Total</t>
  </si>
  <si>
    <t>4125 Total</t>
  </si>
  <si>
    <t>4134 Total</t>
  </si>
  <si>
    <t>4147 Total</t>
  </si>
  <si>
    <t>4195 Total</t>
  </si>
  <si>
    <t>4211 Total</t>
  </si>
  <si>
    <t>4212 Total</t>
  </si>
  <si>
    <t>4214 Total</t>
  </si>
  <si>
    <t>4215 Total</t>
  </si>
  <si>
    <t>4217 Total</t>
  </si>
  <si>
    <t>4228 Total</t>
  </si>
  <si>
    <t>Alto Piquiri</t>
  </si>
  <si>
    <t>4238 Total</t>
  </si>
  <si>
    <t>4239 Total</t>
  </si>
  <si>
    <t>4240 Total</t>
  </si>
  <si>
    <t>4241 Total</t>
  </si>
  <si>
    <t>4252 Total</t>
  </si>
  <si>
    <t>4257 Total</t>
  </si>
  <si>
    <t>4259 Total</t>
  </si>
  <si>
    <t>4261 Total</t>
  </si>
  <si>
    <t>4264 Total</t>
  </si>
  <si>
    <t>4268 Total</t>
  </si>
  <si>
    <t>4270 Total</t>
  </si>
  <si>
    <t>4276 Total</t>
  </si>
  <si>
    <t>4279 Total</t>
  </si>
  <si>
    <t>4281 Total</t>
  </si>
  <si>
    <t>4285 Total</t>
  </si>
  <si>
    <t>4287 Total</t>
  </si>
  <si>
    <t>4292 Total</t>
  </si>
  <si>
    <t>4295 Total</t>
  </si>
  <si>
    <t>4301 Total</t>
  </si>
  <si>
    <t>4309 Total</t>
  </si>
  <si>
    <t>4311 Total</t>
  </si>
  <si>
    <t>4314 Total</t>
  </si>
  <si>
    <t>4316 Total</t>
  </si>
  <si>
    <t>4318 Total</t>
  </si>
  <si>
    <t>4321 Total</t>
  </si>
  <si>
    <t>4323 Total</t>
  </si>
  <si>
    <t>4325 Total</t>
  </si>
  <si>
    <t>4327 Total</t>
  </si>
  <si>
    <t>4329 Total</t>
  </si>
  <si>
    <t>4333 Total</t>
  </si>
  <si>
    <t>4334 Total</t>
  </si>
  <si>
    <t>4335 Total</t>
  </si>
  <si>
    <t>4337 Total</t>
  </si>
  <si>
    <t>4339 Total</t>
  </si>
  <si>
    <t>4341 Total</t>
  </si>
  <si>
    <t>4343 Total</t>
  </si>
  <si>
    <t>4344 Total</t>
  </si>
  <si>
    <t>4346 Total</t>
  </si>
  <si>
    <t>4348 Total</t>
  </si>
  <si>
    <t>4349 Total</t>
  </si>
  <si>
    <t>4350 Total</t>
  </si>
  <si>
    <t>4352 Total</t>
  </si>
  <si>
    <t>4354 Total</t>
  </si>
  <si>
    <t>4356 Total</t>
  </si>
  <si>
    <t>4358 Total</t>
  </si>
  <si>
    <t>4360 Total</t>
  </si>
  <si>
    <t>4362 Total</t>
  </si>
  <si>
    <t>4364 Total</t>
  </si>
  <si>
    <t>4377 Total</t>
  </si>
  <si>
    <t>4378 Total</t>
  </si>
  <si>
    <t>4379 Total</t>
  </si>
  <si>
    <t>4380 Total</t>
  </si>
  <si>
    <t>4383 Total</t>
  </si>
  <si>
    <t>4384 Total</t>
  </si>
  <si>
    <t>4385 Total</t>
  </si>
  <si>
    <t>4386 Total</t>
  </si>
  <si>
    <t>4387 Total</t>
  </si>
  <si>
    <t>4389 Total</t>
  </si>
  <si>
    <t>4390 Total</t>
  </si>
  <si>
    <t>4391 Total</t>
  </si>
  <si>
    <t>4392 Total</t>
  </si>
  <si>
    <t>4393 Total</t>
  </si>
  <si>
    <t>4394 Total</t>
  </si>
  <si>
    <t>4395 Total</t>
  </si>
  <si>
    <t>4396 Total</t>
  </si>
  <si>
    <t>4397 Total</t>
  </si>
  <si>
    <t>4398 Total</t>
  </si>
  <si>
    <t>4401 Total</t>
  </si>
  <si>
    <t>4402 Total</t>
  </si>
  <si>
    <t>4403 Total</t>
  </si>
  <si>
    <t>4404 Total</t>
  </si>
  <si>
    <t>4405 Total</t>
  </si>
  <si>
    <t>4412 Total</t>
  </si>
  <si>
    <t>4413 Total</t>
  </si>
  <si>
    <t>4414 Total</t>
  </si>
  <si>
    <t>4415 Total</t>
  </si>
  <si>
    <t>4416 Total</t>
  </si>
  <si>
    <t>4417 Total</t>
  </si>
  <si>
    <t>4418 Total</t>
  </si>
  <si>
    <t>4419 Total</t>
  </si>
  <si>
    <t>4420 Total</t>
  </si>
  <si>
    <t>4421 Total</t>
  </si>
  <si>
    <t>4422 Total</t>
  </si>
  <si>
    <t>4423 Total</t>
  </si>
  <si>
    <t>4424 Total</t>
  </si>
  <si>
    <t>4425 Total</t>
  </si>
  <si>
    <t>4426 Total</t>
  </si>
  <si>
    <t>4427 Total</t>
  </si>
  <si>
    <t>4428 Total</t>
  </si>
  <si>
    <t>4429 Total</t>
  </si>
  <si>
    <t>4430 Total</t>
  </si>
  <si>
    <t>4431 Total</t>
  </si>
  <si>
    <t>4432 Total</t>
  </si>
  <si>
    <t>4433 Total</t>
  </si>
  <si>
    <t>4434 Total</t>
  </si>
  <si>
    <t>4435 Total</t>
  </si>
  <si>
    <t>4437 Total</t>
  </si>
  <si>
    <t>4438 Total</t>
  </si>
  <si>
    <t>4445 Total</t>
  </si>
  <si>
    <t>4446 Total</t>
  </si>
  <si>
    <t>4447 Total</t>
  </si>
  <si>
    <t>4449 Total</t>
  </si>
  <si>
    <t>4450 Total</t>
  </si>
  <si>
    <t>4451 Total</t>
  </si>
  <si>
    <t>4452 Total</t>
  </si>
  <si>
    <t>4453 Total</t>
  </si>
  <si>
    <t>4454 Total</t>
  </si>
  <si>
    <t>4457 Total</t>
  </si>
  <si>
    <t>4458 Total</t>
  </si>
  <si>
    <t>4459 Total</t>
  </si>
  <si>
    <t>4461 Total</t>
  </si>
  <si>
    <t>4462 Total</t>
  </si>
  <si>
    <t>4464 Total</t>
  </si>
  <si>
    <t>4468 Total</t>
  </si>
  <si>
    <t>4470 Total</t>
  </si>
  <si>
    <t>4473 Total</t>
  </si>
  <si>
    <t>4478 Total</t>
  </si>
  <si>
    <t>4481 Total</t>
  </si>
  <si>
    <t>4486 Total</t>
  </si>
  <si>
    <t>4489 Total</t>
  </si>
  <si>
    <t>4491 Total</t>
  </si>
  <si>
    <t>4492 Total</t>
  </si>
  <si>
    <t>4493 Total</t>
  </si>
  <si>
    <t>4494 Total</t>
  </si>
  <si>
    <t>4495 Total</t>
  </si>
  <si>
    <t>4496 Total</t>
  </si>
  <si>
    <t>4497 Total</t>
  </si>
  <si>
    <t>4498 Total</t>
  </si>
  <si>
    <t>4499 Total</t>
  </si>
  <si>
    <t>4500 Total</t>
  </si>
  <si>
    <t>4501 Total</t>
  </si>
  <si>
    <t>4502 Total</t>
  </si>
  <si>
    <t>4503 Total</t>
  </si>
  <si>
    <t>4504 Total</t>
  </si>
  <si>
    <t>4505 Total</t>
  </si>
  <si>
    <t>4506 Total</t>
  </si>
  <si>
    <t>4507 Total</t>
  </si>
  <si>
    <t>4508 Total</t>
  </si>
  <si>
    <t>4509 Total</t>
  </si>
  <si>
    <t>4510 Total</t>
  </si>
  <si>
    <t>4511 Total</t>
  </si>
  <si>
    <t>4512 Total</t>
  </si>
  <si>
    <t>4514 Total</t>
  </si>
  <si>
    <t>4516 Total</t>
  </si>
  <si>
    <t>4518 Total</t>
  </si>
  <si>
    <t>4520 Total</t>
  </si>
  <si>
    <t>4522 Total</t>
  </si>
  <si>
    <t>4524 Total</t>
  </si>
  <si>
    <t>4525 Total</t>
  </si>
  <si>
    <t>4527 Total</t>
  </si>
  <si>
    <t>4528 Total</t>
  </si>
  <si>
    <t>4529 Total</t>
  </si>
  <si>
    <t>4530 Total</t>
  </si>
  <si>
    <t>4535 Total</t>
  </si>
  <si>
    <t>4536 Total</t>
  </si>
  <si>
    <t>4537 Total</t>
  </si>
  <si>
    <t>4538 Total</t>
  </si>
  <si>
    <t>4545 Total</t>
  </si>
  <si>
    <t>4546 Total</t>
  </si>
  <si>
    <t>4549 Total</t>
  </si>
  <si>
    <t>4560 Total</t>
  </si>
  <si>
    <t>4561 Total</t>
  </si>
  <si>
    <t>4562 Total</t>
  </si>
  <si>
    <t>4563 Total</t>
  </si>
  <si>
    <t>4567 Total</t>
  </si>
  <si>
    <t>4570 Total</t>
  </si>
  <si>
    <t>4625 Total</t>
  </si>
  <si>
    <t>4658 Total</t>
  </si>
  <si>
    <t>4684 Total</t>
  </si>
  <si>
    <t>4696 Total</t>
  </si>
  <si>
    <t>4697 Total</t>
  </si>
  <si>
    <t>4705 Total</t>
  </si>
  <si>
    <t>4725 Total</t>
  </si>
  <si>
    <t>4726 Total</t>
  </si>
  <si>
    <t>4727 Total</t>
  </si>
  <si>
    <t>4728 Total</t>
  </si>
  <si>
    <t>4729 Total</t>
  </si>
  <si>
    <t>4730 Total</t>
  </si>
  <si>
    <t>4731 Total</t>
  </si>
  <si>
    <t>4732 Total</t>
  </si>
  <si>
    <t>4759 Total</t>
  </si>
  <si>
    <t>4771 Total</t>
  </si>
  <si>
    <t>4773 Total</t>
  </si>
  <si>
    <t>4774 Total</t>
  </si>
  <si>
    <t>4775 Total</t>
  </si>
  <si>
    <t>4776 Total</t>
  </si>
  <si>
    <t>4777 Total</t>
  </si>
  <si>
    <t>4778 Total</t>
  </si>
  <si>
    <t>4779 Total</t>
  </si>
  <si>
    <t>4780 Total</t>
  </si>
  <si>
    <t>4781 Total</t>
  </si>
  <si>
    <t>4788 Total</t>
  </si>
  <si>
    <t>4790 Total</t>
  </si>
  <si>
    <t>4795 Total</t>
  </si>
  <si>
    <t>4798 Total</t>
  </si>
  <si>
    <t>4801 Total</t>
  </si>
  <si>
    <t>4809 Total</t>
  </si>
  <si>
    <t>4811 Total</t>
  </si>
  <si>
    <t>4812 Total</t>
  </si>
  <si>
    <t>4813 Total</t>
  </si>
  <si>
    <t>4814 Total</t>
  </si>
  <si>
    <t>4815 Total</t>
  </si>
  <si>
    <t>4816 Total</t>
  </si>
  <si>
    <t>4817 Total</t>
  </si>
  <si>
    <t>4819 Total</t>
  </si>
  <si>
    <t>4820 Total</t>
  </si>
  <si>
    <t>4821 Total</t>
  </si>
  <si>
    <t>4826 Total</t>
  </si>
  <si>
    <t>4827 Total</t>
  </si>
  <si>
    <t>4828 Total</t>
  </si>
  <si>
    <t>4829 Total</t>
  </si>
  <si>
    <t>4832 Total</t>
  </si>
  <si>
    <t>4833 Total</t>
  </si>
  <si>
    <t>4835 Total</t>
  </si>
  <si>
    <t>4837 Total</t>
  </si>
  <si>
    <t>4842 Total</t>
  </si>
  <si>
    <t>4845 Total</t>
  </si>
  <si>
    <t>4847 Total</t>
  </si>
  <si>
    <t>4848 Total</t>
  </si>
  <si>
    <t>4849 Total</t>
  </si>
  <si>
    <t>4853 Total</t>
  </si>
  <si>
    <t>4854 Total</t>
  </si>
  <si>
    <t>4855 Total</t>
  </si>
  <si>
    <t>4858 Total</t>
  </si>
  <si>
    <t>4862 Total</t>
  </si>
  <si>
    <t>4870 Total</t>
  </si>
  <si>
    <t>4890 Total</t>
  </si>
  <si>
    <t>4921 Total</t>
  </si>
  <si>
    <t>4923 Total</t>
  </si>
  <si>
    <t>4925 Total</t>
  </si>
  <si>
    <t>4928 Total</t>
  </si>
  <si>
    <t>4929 Total</t>
  </si>
  <si>
    <t>4931 Total</t>
  </si>
  <si>
    <t>4932 Total</t>
  </si>
  <si>
    <t>4939 Total</t>
  </si>
  <si>
    <t>4941 Total</t>
  </si>
  <si>
    <t>4943 Total</t>
  </si>
  <si>
    <t>4947 Total</t>
  </si>
  <si>
    <t>4951 Total</t>
  </si>
  <si>
    <t>4956 Total</t>
  </si>
  <si>
    <t>4958 Total</t>
  </si>
  <si>
    <t>4964 Total</t>
  </si>
  <si>
    <t>4965 Total</t>
  </si>
  <si>
    <t>4968 Total</t>
  </si>
  <si>
    <t>4970 Total</t>
  </si>
  <si>
    <t>4972 Total</t>
  </si>
  <si>
    <t>4975 Total</t>
  </si>
  <si>
    <t>4977 Total</t>
  </si>
  <si>
    <t>4979 Total</t>
  </si>
  <si>
    <t>4981 Total</t>
  </si>
  <si>
    <t>4982 Total</t>
  </si>
  <si>
    <t>4983 Total</t>
  </si>
  <si>
    <t>4985 Total</t>
  </si>
  <si>
    <t>4987 Total</t>
  </si>
  <si>
    <t>4989 Total</t>
  </si>
  <si>
    <t>4990 Total</t>
  </si>
  <si>
    <t>4993 Total</t>
  </si>
  <si>
    <t>4994 Total</t>
  </si>
  <si>
    <t>4995 Total</t>
  </si>
  <si>
    <t>4999 Total</t>
  </si>
  <si>
    <t>5001 Total</t>
  </si>
  <si>
    <t>5002 Total</t>
  </si>
  <si>
    <t>5003 Total</t>
  </si>
  <si>
    <t>5004 Total</t>
  </si>
  <si>
    <t>5005 Total</t>
  </si>
  <si>
    <t>5006 Total</t>
  </si>
  <si>
    <t>5009 Total</t>
  </si>
  <si>
    <t>5010 Total</t>
  </si>
  <si>
    <t>5012 Total</t>
  </si>
  <si>
    <t>5014 Total</t>
  </si>
  <si>
    <t>5015 Total</t>
  </si>
  <si>
    <t>5018 Total</t>
  </si>
  <si>
    <t>5020 Total</t>
  </si>
  <si>
    <t>5021 Total</t>
  </si>
  <si>
    <t>5023 Total</t>
  </si>
  <si>
    <t>5025 Total</t>
  </si>
  <si>
    <t>5026 Total</t>
  </si>
  <si>
    <t>5027 Total</t>
  </si>
  <si>
    <t>5030 Total</t>
  </si>
  <si>
    <t>5034 Total</t>
  </si>
  <si>
    <t>5038 Total</t>
  </si>
  <si>
    <t>5042 Total</t>
  </si>
  <si>
    <t>5059 Total</t>
  </si>
  <si>
    <t>5060 Total</t>
  </si>
  <si>
    <t>5061 Total</t>
  </si>
  <si>
    <t>5062 Total</t>
  </si>
  <si>
    <t>5063 Total</t>
  </si>
  <si>
    <t>5064 Total</t>
  </si>
  <si>
    <t>5065 Total</t>
  </si>
  <si>
    <t>5066 Total</t>
  </si>
  <si>
    <t>5067 Total</t>
  </si>
  <si>
    <t>5068 Total</t>
  </si>
  <si>
    <t>5069 Total</t>
  </si>
  <si>
    <t>5070 Total</t>
  </si>
  <si>
    <t>5071 Total</t>
  </si>
  <si>
    <t>5072 Total</t>
  </si>
  <si>
    <t>5074 Total</t>
  </si>
  <si>
    <t>5076 Total</t>
  </si>
  <si>
    <t>5080 Total</t>
  </si>
  <si>
    <t>5082 Total</t>
  </si>
  <si>
    <t>5083 Total</t>
  </si>
  <si>
    <t>5084 Total</t>
  </si>
  <si>
    <t>5088 Total</t>
  </si>
  <si>
    <t>5089 Total</t>
  </si>
  <si>
    <t>5090 Total</t>
  </si>
  <si>
    <t>5091 Total</t>
  </si>
  <si>
    <t>5093 Total</t>
  </si>
  <si>
    <t>5097 Total</t>
  </si>
  <si>
    <t>5098 Total</t>
  </si>
  <si>
    <t>5125 Total</t>
  </si>
  <si>
    <t>5126 Total</t>
  </si>
  <si>
    <t>5155 Total</t>
  </si>
  <si>
    <t>5156 Total</t>
  </si>
  <si>
    <t>5157 Total</t>
  </si>
  <si>
    <t>5158 Total</t>
  </si>
  <si>
    <t>5162 Total</t>
  </si>
  <si>
    <t>5163 Total</t>
  </si>
  <si>
    <t>5165 Total</t>
  </si>
  <si>
    <t>5166 Total</t>
  </si>
  <si>
    <t>5167 Total</t>
  </si>
  <si>
    <t>5168 Total</t>
  </si>
  <si>
    <t>5169 Total</t>
  </si>
  <si>
    <t>5171 Total</t>
  </si>
  <si>
    <t>5172 Total</t>
  </si>
  <si>
    <t>5182 Total</t>
  </si>
  <si>
    <t>5184 Total</t>
  </si>
  <si>
    <t>5189 Total</t>
  </si>
  <si>
    <t>5242 Total</t>
  </si>
  <si>
    <t>5257 Total</t>
  </si>
  <si>
    <t>5261 Total</t>
  </si>
  <si>
    <t>5268 Total</t>
  </si>
  <si>
    <t>5269 Total</t>
  </si>
  <si>
    <t>5270 Total</t>
  </si>
  <si>
    <t>5280 Total</t>
  </si>
  <si>
    <t>5281 Total</t>
  </si>
  <si>
    <t>5284 Total</t>
  </si>
  <si>
    <t>5287 Total</t>
  </si>
  <si>
    <t>5289 Total</t>
  </si>
  <si>
    <t>5292 Total</t>
  </si>
  <si>
    <t>5293 Total</t>
  </si>
  <si>
    <t>5294 Total</t>
  </si>
  <si>
    <t>5295 Total</t>
  </si>
  <si>
    <t>5298 Total</t>
  </si>
  <si>
    <t>5300 Total</t>
  </si>
  <si>
    <t>5301 Total</t>
  </si>
  <si>
    <t>5302 Total</t>
  </si>
  <si>
    <t>5303 Total</t>
  </si>
  <si>
    <t>5304 Total</t>
  </si>
  <si>
    <t>5310 Total</t>
  </si>
  <si>
    <t>5320 Total</t>
  </si>
  <si>
    <t>5323 Total</t>
  </si>
  <si>
    <t>5340 Total</t>
  </si>
  <si>
    <t>5378 Total</t>
  </si>
  <si>
    <t>5383 Total</t>
  </si>
  <si>
    <t>5384 Total</t>
  </si>
  <si>
    <t>5385 Total</t>
  </si>
  <si>
    <t>5386 Total</t>
  </si>
  <si>
    <t>5387 Total</t>
  </si>
  <si>
    <t>5388 Total</t>
  </si>
  <si>
    <t>5389 Total</t>
  </si>
  <si>
    <t>5395 Total</t>
  </si>
  <si>
    <t>5396 Total</t>
  </si>
  <si>
    <t>5397 Total</t>
  </si>
  <si>
    <t>5398 Total</t>
  </si>
  <si>
    <t>5406 Total</t>
  </si>
  <si>
    <t>5412 Total</t>
  </si>
  <si>
    <t>5413 Total</t>
  </si>
  <si>
    <t>5419 Total</t>
  </si>
  <si>
    <t>5420 Total</t>
  </si>
  <si>
    <t>5421 Total</t>
  </si>
  <si>
    <t>5422 Total</t>
  </si>
  <si>
    <t>5423 Total</t>
  </si>
  <si>
    <t>5425 Total</t>
  </si>
  <si>
    <t>5426 Total</t>
  </si>
  <si>
    <t>5427 Total</t>
  </si>
  <si>
    <t>5428 Total</t>
  </si>
  <si>
    <t>5429 Total</t>
  </si>
  <si>
    <t>5430 Total</t>
  </si>
  <si>
    <t>5431 Total</t>
  </si>
  <si>
    <t>5432 Total</t>
  </si>
  <si>
    <t>5436 Total</t>
  </si>
  <si>
    <t>5437 Total</t>
  </si>
  <si>
    <t>5448 Total</t>
  </si>
  <si>
    <t>5449 Total</t>
  </si>
  <si>
    <t>5450 Total</t>
  </si>
  <si>
    <t>5451 Total</t>
  </si>
  <si>
    <t>5452 Total</t>
  </si>
  <si>
    <t>5453 Total</t>
  </si>
  <si>
    <t>5462 Total</t>
  </si>
  <si>
    <t>5476 Total</t>
  </si>
  <si>
    <t>5478 Total</t>
  </si>
  <si>
    <t>5483 Total</t>
  </si>
  <si>
    <t>5489 Total</t>
  </si>
  <si>
    <t>5491 Total</t>
  </si>
  <si>
    <t>5502 Total</t>
  </si>
  <si>
    <t>5505 Total</t>
  </si>
  <si>
    <t>5517 Total</t>
  </si>
  <si>
    <t>5519 Total</t>
  </si>
  <si>
    <t>5520 Total</t>
  </si>
  <si>
    <t>5521 Total</t>
  </si>
  <si>
    <t>5522 Total</t>
  </si>
  <si>
    <t>5523 Total</t>
  </si>
  <si>
    <t>5524 Total</t>
  </si>
  <si>
    <t>5525 Total</t>
  </si>
  <si>
    <t>5526 Total</t>
  </si>
  <si>
    <t>5527 Total</t>
  </si>
  <si>
    <t>5528 Total</t>
  </si>
  <si>
    <t>5529 Total</t>
  </si>
  <si>
    <t>5536 Total</t>
  </si>
  <si>
    <t>5537 Total</t>
  </si>
  <si>
    <t>5538 Total</t>
  </si>
  <si>
    <t>5539 Total</t>
  </si>
  <si>
    <t>5540 Total</t>
  </si>
  <si>
    <t>5541 Total</t>
  </si>
  <si>
    <t>5543 Total</t>
  </si>
  <si>
    <t>5544 Total</t>
  </si>
  <si>
    <t>5545 Total</t>
  </si>
  <si>
    <t>5546 Total</t>
  </si>
  <si>
    <t>5547 Total</t>
  </si>
  <si>
    <t>5548 Total</t>
  </si>
  <si>
    <t>5549 Total</t>
  </si>
  <si>
    <t>5550 Total</t>
  </si>
  <si>
    <t>5551 Total</t>
  </si>
  <si>
    <t>5552 Total</t>
  </si>
  <si>
    <t>5553 Total</t>
  </si>
  <si>
    <t>5554 Total</t>
  </si>
  <si>
    <t>5555 Total</t>
  </si>
  <si>
    <t>5556 Total</t>
  </si>
  <si>
    <t>5557 Total</t>
  </si>
  <si>
    <t>5558 Total</t>
  </si>
  <si>
    <t>5559 Total</t>
  </si>
  <si>
    <t>5560 Total</t>
  </si>
  <si>
    <t>5561 Total</t>
  </si>
  <si>
    <t>5562 Total</t>
  </si>
  <si>
    <t>5563 Total</t>
  </si>
  <si>
    <t>5564 Total</t>
  </si>
  <si>
    <t>5565 Total</t>
  </si>
  <si>
    <t>5566 Total</t>
  </si>
  <si>
    <t>5567 Total</t>
  </si>
  <si>
    <t>5568 Total</t>
  </si>
  <si>
    <t>5569 Total</t>
  </si>
  <si>
    <t>5570 Total</t>
  </si>
  <si>
    <t>5571 Total</t>
  </si>
  <si>
    <t>5572 Total</t>
  </si>
  <si>
    <t>5611 Total</t>
  </si>
  <si>
    <t>5612 Total</t>
  </si>
  <si>
    <t>5613 Total</t>
  </si>
  <si>
    <t>5614 Total</t>
  </si>
  <si>
    <t>5620 Total</t>
  </si>
  <si>
    <t>5664 Total</t>
  </si>
  <si>
    <t>5665 Total</t>
  </si>
  <si>
    <t>5670 Total</t>
  </si>
  <si>
    <t>5743 Total</t>
  </si>
  <si>
    <t>5744 Total</t>
  </si>
  <si>
    <t>5745 Total</t>
  </si>
  <si>
    <t>5746 Total</t>
  </si>
  <si>
    <t>5747 Total</t>
  </si>
  <si>
    <t>5748 Total</t>
  </si>
  <si>
    <t>5749 Total</t>
  </si>
  <si>
    <t>5750 Total</t>
  </si>
  <si>
    <t>5751 Total</t>
  </si>
  <si>
    <t>5752 Total</t>
  </si>
  <si>
    <t>5753 Total</t>
  </si>
  <si>
    <t>5754 Total</t>
  </si>
  <si>
    <t>5755 Total</t>
  </si>
  <si>
    <t>5756 Total</t>
  </si>
  <si>
    <t>5757 Total</t>
  </si>
  <si>
    <t>5758 Total</t>
  </si>
  <si>
    <t>5759 Total</t>
  </si>
  <si>
    <t>5760 Total</t>
  </si>
  <si>
    <t>5761 Total</t>
  </si>
  <si>
    <t>5762 Total</t>
  </si>
  <si>
    <t>5764 Total</t>
  </si>
  <si>
    <t>5765 Total</t>
  </si>
  <si>
    <t>5766 Total</t>
  </si>
  <si>
    <t>5767 Total</t>
  </si>
  <si>
    <t>5768 Total</t>
  </si>
  <si>
    <t>5769 Total</t>
  </si>
  <si>
    <t>5770 Total</t>
  </si>
  <si>
    <t>5771 Total</t>
  </si>
  <si>
    <t>5772 Total</t>
  </si>
  <si>
    <t>5811 Total</t>
  </si>
  <si>
    <t>5812 Total</t>
  </si>
  <si>
    <t>5813 Total</t>
  </si>
  <si>
    <t>5814 Total</t>
  </si>
  <si>
    <t>5822 Total</t>
  </si>
  <si>
    <t>5823 Total</t>
  </si>
  <si>
    <t>5824 Total</t>
  </si>
  <si>
    <t>5825 Total</t>
  </si>
  <si>
    <t>5828 Total</t>
  </si>
  <si>
    <t>5829 Total</t>
  </si>
  <si>
    <t>5830 Total</t>
  </si>
  <si>
    <t>5831 Total</t>
  </si>
  <si>
    <t>5832 Total</t>
  </si>
  <si>
    <t>5833 Total</t>
  </si>
  <si>
    <t>5834 Total</t>
  </si>
  <si>
    <t>5835 Total</t>
  </si>
  <si>
    <t>5836 Total</t>
  </si>
  <si>
    <t>5837 Total</t>
  </si>
  <si>
    <t>5838 Total</t>
  </si>
  <si>
    <t>5839 Total</t>
  </si>
  <si>
    <t>5840 Total</t>
  </si>
  <si>
    <t>5841 Total</t>
  </si>
  <si>
    <t>5842 Total</t>
  </si>
  <si>
    <t>5843 Total</t>
  </si>
  <si>
    <t>5844 Total</t>
  </si>
  <si>
    <t>5845 Total</t>
  </si>
  <si>
    <t>5940 Total</t>
  </si>
  <si>
    <t>5941 Total</t>
  </si>
  <si>
    <t>5942 Total</t>
  </si>
  <si>
    <t>5943 Total</t>
  </si>
  <si>
    <t>5944 Total</t>
  </si>
  <si>
    <t>5945 Total</t>
  </si>
  <si>
    <t>5946 Total</t>
  </si>
  <si>
    <t>5947 Total</t>
  </si>
  <si>
    <t>5948 Total</t>
  </si>
  <si>
    <t>5949 Total</t>
  </si>
  <si>
    <t>5950 Total</t>
  </si>
  <si>
    <t>5951 Total</t>
  </si>
  <si>
    <t>5952 Total</t>
  </si>
  <si>
    <t>5953 Total</t>
  </si>
  <si>
    <t>5954 Total</t>
  </si>
  <si>
    <t>5955 Total</t>
  </si>
  <si>
    <t>5956 Total</t>
  </si>
  <si>
    <t>5957 Total</t>
  </si>
  <si>
    <t>5958 Total</t>
  </si>
  <si>
    <t>5959 Total</t>
  </si>
  <si>
    <t>5960 Total</t>
  </si>
  <si>
    <t>5961 Total</t>
  </si>
  <si>
    <t>5962 Total</t>
  </si>
  <si>
    <t>5963 Total</t>
  </si>
  <si>
    <t>5964 Total</t>
  </si>
  <si>
    <t>5965 Total</t>
  </si>
  <si>
    <t>5966 Total</t>
  </si>
  <si>
    <t>5967 Total</t>
  </si>
  <si>
    <t>5968 Total</t>
  </si>
  <si>
    <t>5984 Total</t>
  </si>
  <si>
    <t>5985 Total</t>
  </si>
  <si>
    <t>5986 Total</t>
  </si>
  <si>
    <t>5993 Total</t>
  </si>
  <si>
    <t>5994 Total</t>
  </si>
  <si>
    <t>5995 Total</t>
  </si>
  <si>
    <t>5996 Total</t>
  </si>
  <si>
    <t>5997 Total</t>
  </si>
  <si>
    <t>5998 Total</t>
  </si>
  <si>
    <t>5999 Total</t>
  </si>
  <si>
    <t>6000 Total</t>
  </si>
  <si>
    <t>6001 Total</t>
  </si>
  <si>
    <t>6002 Total</t>
  </si>
  <si>
    <t>6004 Total</t>
  </si>
  <si>
    <t>6005 Total</t>
  </si>
  <si>
    <t>6006 Total</t>
  </si>
  <si>
    <t>6007 Total</t>
  </si>
  <si>
    <t>6009 Total</t>
  </si>
  <si>
    <t>6010 Total</t>
  </si>
  <si>
    <t>6012 Total</t>
  </si>
  <si>
    <t>6013 Total</t>
  </si>
  <si>
    <t>6014 Total</t>
  </si>
  <si>
    <t>6017 Total</t>
  </si>
  <si>
    <t>6021 Total</t>
  </si>
  <si>
    <t>6022 Total</t>
  </si>
  <si>
    <t>6023 Total</t>
  </si>
  <si>
    <t>6024 Total</t>
  </si>
  <si>
    <t>6025 Total</t>
  </si>
  <si>
    <t>6026 Total</t>
  </si>
  <si>
    <t>6027 Total</t>
  </si>
  <si>
    <t>6028 Total</t>
  </si>
  <si>
    <t>6029 Total</t>
  </si>
  <si>
    <t>6030 Total</t>
  </si>
  <si>
    <t>6031 Total</t>
  </si>
  <si>
    <t>6032 Total</t>
  </si>
  <si>
    <t>6033 Total</t>
  </si>
  <si>
    <t>6034 Total</t>
  </si>
  <si>
    <t>6035 Total</t>
  </si>
  <si>
    <t>6036 Total</t>
  </si>
  <si>
    <t>6037 Total</t>
  </si>
  <si>
    <t>6038 Total</t>
  </si>
  <si>
    <t>6039 Total</t>
  </si>
  <si>
    <t>6040 Total</t>
  </si>
  <si>
    <t>6041 Total</t>
  </si>
  <si>
    <t>6042 Total</t>
  </si>
  <si>
    <t>6043 Total</t>
  </si>
  <si>
    <t>6044 Total</t>
  </si>
  <si>
    <t>6045 Total</t>
  </si>
  <si>
    <t>6046 Total</t>
  </si>
  <si>
    <t>6047 Total</t>
  </si>
  <si>
    <t>6048 Total</t>
  </si>
  <si>
    <t>6049 Total</t>
  </si>
  <si>
    <t>6051 Total</t>
  </si>
  <si>
    <t>6053 Total</t>
  </si>
  <si>
    <t>6054 Total</t>
  </si>
  <si>
    <t>6056 Total</t>
  </si>
  <si>
    <t>6058 Total</t>
  </si>
  <si>
    <t>6066 Total</t>
  </si>
  <si>
    <t>6076 Total</t>
  </si>
  <si>
    <t>6079 Total</t>
  </si>
  <si>
    <t>6080 Total</t>
  </si>
  <si>
    <t>6081 Total</t>
  </si>
  <si>
    <t>6082 Total</t>
  </si>
  <si>
    <t>6083 Total</t>
  </si>
  <si>
    <t>6084 Total</t>
  </si>
  <si>
    <t>6085 Total</t>
  </si>
  <si>
    <t>6086 Total</t>
  </si>
  <si>
    <t>6087 Total</t>
  </si>
  <si>
    <t>6088 Total</t>
  </si>
  <si>
    <t>6089 Total</t>
  </si>
  <si>
    <t>6090 Total</t>
  </si>
  <si>
    <t>6091 Total</t>
  </si>
  <si>
    <t>6092 Total</t>
  </si>
  <si>
    <t>6093 Total</t>
  </si>
  <si>
    <t>6094 Total</t>
  </si>
  <si>
    <t>6095 Total</t>
  </si>
  <si>
    <t>6096 Total</t>
  </si>
  <si>
    <t>6097 Total</t>
  </si>
  <si>
    <t>6098 Total</t>
  </si>
  <si>
    <t>6099 Total</t>
  </si>
  <si>
    <t>6100 Total</t>
  </si>
  <si>
    <t>6101 Total</t>
  </si>
  <si>
    <t>6102 Total</t>
  </si>
  <si>
    <t>6103 Total</t>
  </si>
  <si>
    <t>6104 Total</t>
  </si>
  <si>
    <t>6105 Total</t>
  </si>
  <si>
    <t>6106 Total</t>
  </si>
  <si>
    <t>6107 Total</t>
  </si>
  <si>
    <t>6108 Total</t>
  </si>
  <si>
    <t>6120 Total</t>
  </si>
  <si>
    <t>6121 Total</t>
  </si>
  <si>
    <t>6122 Total</t>
  </si>
  <si>
    <t>6123 Total</t>
  </si>
  <si>
    <t>6124 Total</t>
  </si>
  <si>
    <t>6125 Total</t>
  </si>
  <si>
    <t>6126 Total</t>
  </si>
  <si>
    <t>6127 Total</t>
  </si>
  <si>
    <t>6128 Total</t>
  </si>
  <si>
    <t>6129 Total</t>
  </si>
  <si>
    <t>6130 Total</t>
  </si>
  <si>
    <t>6131 Total</t>
  </si>
  <si>
    <t>6132 Total</t>
  </si>
  <si>
    <t>6133 Total</t>
  </si>
  <si>
    <t>6134 Total</t>
  </si>
  <si>
    <t>6135 Total</t>
  </si>
  <si>
    <t>6136 Total</t>
  </si>
  <si>
    <t>6137 Total</t>
  </si>
  <si>
    <t>6138 Total</t>
  </si>
  <si>
    <t>6139 Total</t>
  </si>
  <si>
    <t>6140 Total</t>
  </si>
  <si>
    <t>6141 Total</t>
  </si>
  <si>
    <t>6142 Total</t>
  </si>
  <si>
    <t>6143 Total</t>
  </si>
  <si>
    <t>6144 Total</t>
  </si>
  <si>
    <t>6145 Total</t>
  </si>
  <si>
    <t>6146 Total</t>
  </si>
  <si>
    <t>6147 Total</t>
  </si>
  <si>
    <t>6148 Total</t>
  </si>
  <si>
    <t>6149 Total</t>
  </si>
  <si>
    <t>6150 Total</t>
  </si>
  <si>
    <t>6151 Total</t>
  </si>
  <si>
    <t>6152 Total</t>
  </si>
  <si>
    <t>6153 Total</t>
  </si>
  <si>
    <t>6154 Total</t>
  </si>
  <si>
    <t>6155 Total</t>
  </si>
  <si>
    <t>6156 Total</t>
  </si>
  <si>
    <t>6157 Total</t>
  </si>
  <si>
    <t>6158 Total</t>
  </si>
  <si>
    <t>6159 Total</t>
  </si>
  <si>
    <t>6160 Total</t>
  </si>
  <si>
    <t>6161 Total</t>
  </si>
  <si>
    <t>6162 Total</t>
  </si>
  <si>
    <t>6163 Total</t>
  </si>
  <si>
    <t>6164 Total</t>
  </si>
  <si>
    <t>6165 Total</t>
  </si>
  <si>
    <t>6166 Total</t>
  </si>
  <si>
    <t>6167 Total</t>
  </si>
  <si>
    <t>6168 Total</t>
  </si>
  <si>
    <t>6169 Total</t>
  </si>
  <si>
    <t>6170 Total</t>
  </si>
  <si>
    <t>6171 Total</t>
  </si>
  <si>
    <t>6172 Total</t>
  </si>
  <si>
    <t>6173 Total</t>
  </si>
  <si>
    <t>6174 Total</t>
  </si>
  <si>
    <t>6181 Total</t>
  </si>
  <si>
    <t>6182 Total</t>
  </si>
  <si>
    <t>6183 Total</t>
  </si>
  <si>
    <t>6184 Total</t>
  </si>
  <si>
    <t>6185 Total</t>
  </si>
  <si>
    <t>6186 Total</t>
  </si>
  <si>
    <t>6187 Total</t>
  </si>
  <si>
    <t>6188 Total</t>
  </si>
  <si>
    <t>6189 Total</t>
  </si>
  <si>
    <t>6190 Total</t>
  </si>
  <si>
    <t>6191 Total</t>
  </si>
  <si>
    <t>6192 Total</t>
  </si>
  <si>
    <t>6193 Total</t>
  </si>
  <si>
    <t>6194 Total</t>
  </si>
  <si>
    <t>6195 Total</t>
  </si>
  <si>
    <t>6196 Total</t>
  </si>
  <si>
    <t>6197 Total</t>
  </si>
  <si>
    <t>6198 Total</t>
  </si>
  <si>
    <t>6199 Total</t>
  </si>
  <si>
    <t>6200 Total</t>
  </si>
  <si>
    <t>6201 Total</t>
  </si>
  <si>
    <t>6202 Total</t>
  </si>
  <si>
    <t>6203 Total</t>
  </si>
  <si>
    <t>6204 Total</t>
  </si>
  <si>
    <t>6205 Total</t>
  </si>
  <si>
    <t>6206 Total</t>
  </si>
  <si>
    <t>6207 Total</t>
  </si>
  <si>
    <t>6208 Total</t>
  </si>
  <si>
    <t>6209 Total</t>
  </si>
  <si>
    <t>6210 Total</t>
  </si>
  <si>
    <t>6211 Total</t>
  </si>
  <si>
    <t>6212 Total</t>
  </si>
  <si>
    <t>6252 Total</t>
  </si>
  <si>
    <t>6254 Total</t>
  </si>
  <si>
    <t>6255 Total</t>
  </si>
  <si>
    <t>6263 Total</t>
  </si>
  <si>
    <t>6264 Total</t>
  </si>
  <si>
    <t>6265 Total</t>
  </si>
  <si>
    <t>6266 Total</t>
  </si>
  <si>
    <t>6267 Total</t>
  </si>
  <si>
    <t>6268 Total</t>
  </si>
  <si>
    <t>6269 Total</t>
  </si>
  <si>
    <t>6272 Total</t>
  </si>
  <si>
    <t>6273 Total</t>
  </si>
  <si>
    <t>6277 Total</t>
  </si>
  <si>
    <t>6278 Total</t>
  </si>
  <si>
    <t>6281 Total</t>
  </si>
  <si>
    <t>6282 Total</t>
  </si>
  <si>
    <t>6283 Total</t>
  </si>
  <si>
    <t>6285 Total</t>
  </si>
  <si>
    <t>6286 Total</t>
  </si>
  <si>
    <t>6297 Total</t>
  </si>
  <si>
    <t>6298 Total</t>
  </si>
  <si>
    <t>6299 Total</t>
  </si>
  <si>
    <t>6300 Total</t>
  </si>
  <si>
    <t>6301 Total</t>
  </si>
  <si>
    <t>6303 Total</t>
  </si>
  <si>
    <t>6304 Total</t>
  </si>
  <si>
    <t>6305 Total</t>
  </si>
  <si>
    <t>6307 Total</t>
  </si>
  <si>
    <t>6308 Total</t>
  </si>
  <si>
    <t>6309 Total</t>
  </si>
  <si>
    <t>6310 Total</t>
  </si>
  <si>
    <t>6311 Total</t>
  </si>
  <si>
    <t>6312 Total</t>
  </si>
  <si>
    <t>6313 Total</t>
  </si>
  <si>
    <t>6314 Total</t>
  </si>
  <si>
    <t>6316 Total</t>
  </si>
  <si>
    <t>6317 Total</t>
  </si>
  <si>
    <t>6320 Total</t>
  </si>
  <si>
    <t>6321 Total</t>
  </si>
  <si>
    <t>6322 Total</t>
  </si>
  <si>
    <t>6323 Total</t>
  </si>
  <si>
    <t>6324 Total</t>
  </si>
  <si>
    <t>6325 Total</t>
  </si>
  <si>
    <t>6326 Total</t>
  </si>
  <si>
    <t>6330 Total</t>
  </si>
  <si>
    <t>6332 Total</t>
  </si>
  <si>
    <t>6333 Total</t>
  </si>
  <si>
    <t>6334 Total</t>
  </si>
  <si>
    <t>6337 Total</t>
  </si>
  <si>
    <t>6338 Total</t>
  </si>
  <si>
    <t>6340 Total</t>
  </si>
  <si>
    <t>6341 Total</t>
  </si>
  <si>
    <t>6342 Total</t>
  </si>
  <si>
    <t>6343 Total</t>
  </si>
  <si>
    <t>6357 Total</t>
  </si>
  <si>
    <t>6358 Total</t>
  </si>
  <si>
    <t>6359 Total</t>
  </si>
  <si>
    <t>6360 Total</t>
  </si>
  <si>
    <t>6361 Total</t>
  </si>
  <si>
    <t>6362 Total</t>
  </si>
  <si>
    <t>6363 Total</t>
  </si>
  <si>
    <t>6364 Total</t>
  </si>
  <si>
    <t>6365 Total</t>
  </si>
  <si>
    <t>6366 Total</t>
  </si>
  <si>
    <t>6367 Total</t>
  </si>
  <si>
    <t>6368 Total</t>
  </si>
  <si>
    <t>6369 Total</t>
  </si>
  <si>
    <t>6370 Total</t>
  </si>
  <si>
    <t>6371 Total</t>
  </si>
  <si>
    <t>6372 Total</t>
  </si>
  <si>
    <t>6373 Total</t>
  </si>
  <si>
    <t>6374 Total</t>
  </si>
  <si>
    <t>6375 Total</t>
  </si>
  <si>
    <t>6376 Total</t>
  </si>
  <si>
    <t>6377 Total</t>
  </si>
  <si>
    <t>6378 Total</t>
  </si>
  <si>
    <t>6380 Total</t>
  </si>
  <si>
    <t>6381 Total</t>
  </si>
  <si>
    <t>6382 Total</t>
  </si>
  <si>
    <t>6383 Total</t>
  </si>
  <si>
    <t>6384 Total</t>
  </si>
  <si>
    <t>6385 Total</t>
  </si>
  <si>
    <t>6386 Total</t>
  </si>
  <si>
    <t>6387 Total</t>
  </si>
  <si>
    <t>6388 Total</t>
  </si>
  <si>
    <t>6389 Total</t>
  </si>
  <si>
    <t>6391 Total</t>
  </si>
  <si>
    <t>6392 Total</t>
  </si>
  <si>
    <t>6393 Total</t>
  </si>
  <si>
    <t>6394 Total</t>
  </si>
  <si>
    <t>6395 Total</t>
  </si>
  <si>
    <t>6396 Total</t>
  </si>
  <si>
    <t>6397 Total</t>
  </si>
  <si>
    <t>6398 Total</t>
  </si>
  <si>
    <t>6400 Total</t>
  </si>
  <si>
    <t>6401 Total</t>
  </si>
  <si>
    <t>6402 Total</t>
  </si>
  <si>
    <t>6405 Total</t>
  </si>
  <si>
    <t>6406 Total</t>
  </si>
  <si>
    <t>6407 Total</t>
  </si>
  <si>
    <t>6411 Total</t>
  </si>
  <si>
    <t>6413 Total</t>
  </si>
  <si>
    <t>6418 Total</t>
  </si>
  <si>
    <t>6424 Total</t>
  </si>
  <si>
    <t>6438 Total</t>
  </si>
  <si>
    <t>6441 Total</t>
  </si>
  <si>
    <t>6445 Total</t>
  </si>
  <si>
    <t>6450 Total</t>
  </si>
  <si>
    <t>6451 Total</t>
  </si>
  <si>
    <t>6454 Total</t>
  </si>
  <si>
    <t>6456 Total</t>
  </si>
  <si>
    <t>6457 Total</t>
  </si>
  <si>
    <t>6459 Total</t>
  </si>
  <si>
    <t>6462 Total</t>
  </si>
  <si>
    <t>6463 Total</t>
  </si>
  <si>
    <t>6464 Total</t>
  </si>
  <si>
    <t>6465 Total</t>
  </si>
  <si>
    <t>6466 Total</t>
  </si>
  <si>
    <t>6467 Total</t>
  </si>
  <si>
    <t>6468 Total</t>
  </si>
  <si>
    <t>6469 Total</t>
  </si>
  <si>
    <t>6470 Total</t>
  </si>
  <si>
    <t>6471 Total</t>
  </si>
  <si>
    <t>6472 Total</t>
  </si>
  <si>
    <t>6473 Total</t>
  </si>
  <si>
    <t>6474 Total</t>
  </si>
  <si>
    <t>6475 Total</t>
  </si>
  <si>
    <t>6476 Total</t>
  </si>
  <si>
    <t>6477 Total</t>
  </si>
  <si>
    <t>6478 Total</t>
  </si>
  <si>
    <t>6479 Total</t>
  </si>
  <si>
    <t>6480 Total</t>
  </si>
  <si>
    <t>6481 Total</t>
  </si>
  <si>
    <t>6482 Total</t>
  </si>
  <si>
    <t>6483 Total</t>
  </si>
  <si>
    <t>6484 Total</t>
  </si>
  <si>
    <t>6485 Total</t>
  </si>
  <si>
    <t>6486 Total</t>
  </si>
  <si>
    <t>6487 Total</t>
  </si>
  <si>
    <t>6488 Total</t>
  </si>
  <si>
    <t>6489 Total</t>
  </si>
  <si>
    <t>6490 Total</t>
  </si>
  <si>
    <t>6491 Total</t>
  </si>
  <si>
    <t>6494 Total</t>
  </si>
  <si>
    <t>6495 Total</t>
  </si>
  <si>
    <t>6496 Total</t>
  </si>
  <si>
    <t>6497 Total</t>
  </si>
  <si>
    <t>6498 Total</t>
  </si>
  <si>
    <t>6499 Total</t>
  </si>
  <si>
    <t>6500 Total</t>
  </si>
  <si>
    <t>6501 Total</t>
  </si>
  <si>
    <t>6503 Total</t>
  </si>
  <si>
    <t>6504 Total</t>
  </si>
  <si>
    <t>6505 Total</t>
  </si>
  <si>
    <t>6506 Total</t>
  </si>
  <si>
    <t>6507 Total</t>
  </si>
  <si>
    <t>6508 Total</t>
  </si>
  <si>
    <t>6509 Total</t>
  </si>
  <si>
    <t>6510 Total</t>
  </si>
  <si>
    <t>6511 Total</t>
  </si>
  <si>
    <t>6512 Total</t>
  </si>
  <si>
    <t>6513 Total</t>
  </si>
  <si>
    <t>6514 Total</t>
  </si>
  <si>
    <t>6515 Total</t>
  </si>
  <si>
    <t>6516 Total</t>
  </si>
  <si>
    <t>6517 Total</t>
  </si>
  <si>
    <t>6520 Total</t>
  </si>
  <si>
    <t>6521 Total</t>
  </si>
  <si>
    <t>6522 Total</t>
  </si>
  <si>
    <t>6523 Total</t>
  </si>
  <si>
    <t>6524 Total</t>
  </si>
  <si>
    <t>6525 Total</t>
  </si>
  <si>
    <t>6527 Total</t>
  </si>
  <si>
    <t>6528 Total</t>
  </si>
  <si>
    <t>6529 Total</t>
  </si>
  <si>
    <t>6530 Total</t>
  </si>
  <si>
    <t>6531 Total</t>
  </si>
  <si>
    <t>6532 Total</t>
  </si>
  <si>
    <t>6533 Total</t>
  </si>
  <si>
    <t>6534 Total</t>
  </si>
  <si>
    <t>6535 Total</t>
  </si>
  <si>
    <t>6536 Total</t>
  </si>
  <si>
    <t>6537 Total</t>
  </si>
  <si>
    <t>6538 Total</t>
  </si>
  <si>
    <t>6539 Total</t>
  </si>
  <si>
    <t>6540 Total</t>
  </si>
  <si>
    <t>6542 Total</t>
  </si>
  <si>
    <t>6543 Total</t>
  </si>
  <si>
    <t>6544 Total</t>
  </si>
  <si>
    <t>6545 Total</t>
  </si>
  <si>
    <t>6547 Total</t>
  </si>
  <si>
    <t>6548 Total</t>
  </si>
  <si>
    <t>6549 Total</t>
  </si>
  <si>
    <t>6550 Total</t>
  </si>
  <si>
    <t>6551 Total</t>
  </si>
  <si>
    <t>6552 Total</t>
  </si>
  <si>
    <t>6553 Total</t>
  </si>
  <si>
    <t>6554 Total</t>
  </si>
  <si>
    <t>6555 Total</t>
  </si>
  <si>
    <t>6556 Total</t>
  </si>
  <si>
    <t>6557 Total</t>
  </si>
  <si>
    <t>6558 Total</t>
  </si>
  <si>
    <t>6559 Total</t>
  </si>
  <si>
    <t>6560 Total</t>
  </si>
  <si>
    <t>6562 Total</t>
  </si>
  <si>
    <t>6564 Total</t>
  </si>
  <si>
    <t>6565 Total</t>
  </si>
  <si>
    <t>6567 Total</t>
  </si>
  <si>
    <t>6569 Total</t>
  </si>
  <si>
    <t>6570 Total</t>
  </si>
  <si>
    <t>6571 Total</t>
  </si>
  <si>
    <t>6572 Total</t>
  </si>
  <si>
    <t>6618 Total</t>
  </si>
  <si>
    <t>6627 Total</t>
  </si>
  <si>
    <t>6628 Total</t>
  </si>
  <si>
    <t>6629 Total</t>
  </si>
  <si>
    <t>6630 Total</t>
  </si>
  <si>
    <t>6631 Total</t>
  </si>
  <si>
    <t>6632 Total</t>
  </si>
  <si>
    <t>6633 Total</t>
  </si>
  <si>
    <t>6634 Total</t>
  </si>
  <si>
    <t>6635 Total</t>
  </si>
  <si>
    <t>6636 Total</t>
  </si>
  <si>
    <t>6637 Total</t>
  </si>
  <si>
    <t>6638 Total</t>
  </si>
  <si>
    <t>6639 Total</t>
  </si>
  <si>
    <t>6640 Total</t>
  </si>
  <si>
    <t>6641 Total</t>
  </si>
  <si>
    <t>6642 Total</t>
  </si>
  <si>
    <t>6643 Total</t>
  </si>
  <si>
    <t>6644 Total</t>
  </si>
  <si>
    <t>6645 Total</t>
  </si>
  <si>
    <t>6646 Total</t>
  </si>
  <si>
    <t>6647 Total</t>
  </si>
  <si>
    <t>6648 Total</t>
  </si>
  <si>
    <t>6649 Total</t>
  </si>
  <si>
    <t>6650 Total</t>
  </si>
  <si>
    <t>6651 Total</t>
  </si>
  <si>
    <t>6652 Total</t>
  </si>
  <si>
    <t>6653 Total</t>
  </si>
  <si>
    <t>6654 Total</t>
  </si>
  <si>
    <t>6655 Total</t>
  </si>
  <si>
    <t>6656 Total</t>
  </si>
  <si>
    <t>6657 Total</t>
  </si>
  <si>
    <t>6691 Total</t>
  </si>
  <si>
    <t>6700 Total</t>
  </si>
  <si>
    <t>6701 Total</t>
  </si>
  <si>
    <t>6702 Total</t>
  </si>
  <si>
    <t>6703 Total</t>
  </si>
  <si>
    <t>6704 Total</t>
  </si>
  <si>
    <t>6705 Total</t>
  </si>
  <si>
    <t>6706 Total</t>
  </si>
  <si>
    <t>6707 Total</t>
  </si>
  <si>
    <t>6708 Total</t>
  </si>
  <si>
    <t>6832 Total</t>
  </si>
  <si>
    <t>6834 Total</t>
  </si>
  <si>
    <t>6836 Total</t>
  </si>
  <si>
    <t>6837 Total</t>
  </si>
  <si>
    <t>6838 Total</t>
  </si>
  <si>
    <t>6839 Total</t>
  </si>
  <si>
    <t>6841 Total</t>
  </si>
  <si>
    <t>6842 Total</t>
  </si>
  <si>
    <t>6843 Total</t>
  </si>
  <si>
    <t>6844 Total</t>
  </si>
  <si>
    <t>6845 Total</t>
  </si>
  <si>
    <t>6846 Total</t>
  </si>
  <si>
    <t>6847 Total</t>
  </si>
  <si>
    <t>6848 Total</t>
  </si>
  <si>
    <t>6849 Total</t>
  </si>
  <si>
    <t>6850 Total</t>
  </si>
  <si>
    <t>6851 Total</t>
  </si>
  <si>
    <t>6862 Total</t>
  </si>
  <si>
    <t>6863 Total</t>
  </si>
  <si>
    <t>6864 Total</t>
  </si>
  <si>
    <t>6865 Total</t>
  </si>
  <si>
    <t>6866 Total</t>
  </si>
  <si>
    <t>6868 Total</t>
  </si>
  <si>
    <t>6869 Total</t>
  </si>
  <si>
    <t>6870 Total</t>
  </si>
  <si>
    <t>6871 Total</t>
  </si>
  <si>
    <t>6872 Total</t>
  </si>
  <si>
    <t>6873 Total</t>
  </si>
  <si>
    <t>Itambé</t>
  </si>
  <si>
    <t>6876 Total</t>
  </si>
  <si>
    <t>6877 Total</t>
  </si>
  <si>
    <t>6878 Total</t>
  </si>
  <si>
    <t>6879 Total</t>
  </si>
  <si>
    <t>6880 Total</t>
  </si>
  <si>
    <t>6881 Total</t>
  </si>
  <si>
    <t>6882 Total</t>
  </si>
  <si>
    <t>6883 Total</t>
  </si>
  <si>
    <t>6890 Total</t>
  </si>
  <si>
    <t>6892 Total</t>
  </si>
  <si>
    <t>6893 Total</t>
  </si>
  <si>
    <t>6894 Total</t>
  </si>
  <si>
    <t>6895 Total</t>
  </si>
  <si>
    <t>6900 Total</t>
  </si>
  <si>
    <t>6902 Total</t>
  </si>
  <si>
    <t>6903 Total</t>
  </si>
  <si>
    <t>6904 Total</t>
  </si>
  <si>
    <t>6905 Total</t>
  </si>
  <si>
    <t>6906 Total</t>
  </si>
  <si>
    <t>6907 Total</t>
  </si>
  <si>
    <t>6908 Total</t>
  </si>
  <si>
    <t>6909 Total</t>
  </si>
  <si>
    <t>6910 Total</t>
  </si>
  <si>
    <t>6911 Total</t>
  </si>
  <si>
    <t>6912 Total</t>
  </si>
  <si>
    <t>6913 Total</t>
  </si>
  <si>
    <t>6914 Total</t>
  </si>
  <si>
    <t>6915 Total</t>
  </si>
  <si>
    <t>6916 Total</t>
  </si>
  <si>
    <t>6917 Total</t>
  </si>
  <si>
    <t>6920 Total</t>
  </si>
  <si>
    <t>6921 Total</t>
  </si>
  <si>
    <t>6922 Total</t>
  </si>
  <si>
    <t>6923 Total</t>
  </si>
  <si>
    <t>6924 Total</t>
  </si>
  <si>
    <t>6925 Total</t>
  </si>
  <si>
    <t>6926 Total</t>
  </si>
  <si>
    <t>6927 Total</t>
  </si>
  <si>
    <t>6928 Total</t>
  </si>
  <si>
    <t>6929 Total</t>
  </si>
  <si>
    <t>6930 Total</t>
  </si>
  <si>
    <t>6931 Total</t>
  </si>
  <si>
    <t>6932 Total</t>
  </si>
  <si>
    <t>6933 Total</t>
  </si>
  <si>
    <t>6934 Total</t>
  </si>
  <si>
    <t>6935 Total</t>
  </si>
  <si>
    <t>6936 Total</t>
  </si>
  <si>
    <t>6937 Total</t>
  </si>
  <si>
    <t>6938 Total</t>
  </si>
  <si>
    <t>6939 Total</t>
  </si>
  <si>
    <t>6940 Total</t>
  </si>
  <si>
    <t>6941 Total</t>
  </si>
  <si>
    <t>6942 Total</t>
  </si>
  <si>
    <t>6943 Total</t>
  </si>
  <si>
    <t>6944 Total</t>
  </si>
  <si>
    <t>6945 Total</t>
  </si>
  <si>
    <t>6948 Total</t>
  </si>
  <si>
    <t>6949 Total</t>
  </si>
  <si>
    <t>6950 Total</t>
  </si>
  <si>
    <t>6952 Total</t>
  </si>
  <si>
    <t>6954 Total</t>
  </si>
  <si>
    <t>6955 Total</t>
  </si>
  <si>
    <t>6956 Total</t>
  </si>
  <si>
    <t>6957 Total</t>
  </si>
  <si>
    <t>6958 Total</t>
  </si>
  <si>
    <t>6959 Total</t>
  </si>
  <si>
    <t>6960 Total</t>
  </si>
  <si>
    <t>6965 Total</t>
  </si>
  <si>
    <t>6966 Total</t>
  </si>
  <si>
    <t>6967 Total</t>
  </si>
  <si>
    <t>6968 Total</t>
  </si>
  <si>
    <t>6969 Total</t>
  </si>
  <si>
    <t>6970 Total</t>
  </si>
  <si>
    <t>6971 Total</t>
  </si>
  <si>
    <t>6972 Total</t>
  </si>
  <si>
    <t>6973 Total</t>
  </si>
  <si>
    <t>6974 Total</t>
  </si>
  <si>
    <t>6975 Total</t>
  </si>
  <si>
    <t>6976 Total</t>
  </si>
  <si>
    <t>6977 Total</t>
  </si>
  <si>
    <t>6978 Total</t>
  </si>
  <si>
    <t>6979 Total</t>
  </si>
  <si>
    <t>6980 Total</t>
  </si>
  <si>
    <t>6981 Total</t>
  </si>
  <si>
    <t>6982 Total</t>
  </si>
  <si>
    <t>6983 Total</t>
  </si>
  <si>
    <t>6984 Total</t>
  </si>
  <si>
    <t>6985 Total</t>
  </si>
  <si>
    <t>6986 Total</t>
  </si>
  <si>
    <t>6987 Total</t>
  </si>
  <si>
    <t>6988 Total</t>
  </si>
  <si>
    <t>6989 Total</t>
  </si>
  <si>
    <t>6990 Total</t>
  </si>
  <si>
    <t>6991 Total</t>
  </si>
  <si>
    <t>6992 Total</t>
  </si>
  <si>
    <t>6993 Total</t>
  </si>
  <si>
    <t>6994 Total</t>
  </si>
  <si>
    <t>6995 Total</t>
  </si>
  <si>
    <t>6996 Total</t>
  </si>
  <si>
    <t>6997 Total</t>
  </si>
  <si>
    <t>6998 Total</t>
  </si>
  <si>
    <t>6999 Total</t>
  </si>
  <si>
    <t>7000 Total</t>
  </si>
  <si>
    <t>7001 Total</t>
  </si>
  <si>
    <t>7002 Total</t>
  </si>
  <si>
    <t>7003 Total</t>
  </si>
  <si>
    <t>7004 Total</t>
  </si>
  <si>
    <t>7005 Total</t>
  </si>
  <si>
    <t>7006 Total</t>
  </si>
  <si>
    <t>7007 Total</t>
  </si>
  <si>
    <t>7008 Total</t>
  </si>
  <si>
    <t>7009 Total</t>
  </si>
  <si>
    <t>7010 Total</t>
  </si>
  <si>
    <t>7011 Total</t>
  </si>
  <si>
    <t>7012 Total</t>
  </si>
  <si>
    <t>7013 Total</t>
  </si>
  <si>
    <t>7014 Total</t>
  </si>
  <si>
    <t>7015 Total</t>
  </si>
  <si>
    <t>7016 Total</t>
  </si>
  <si>
    <t>7017 Total</t>
  </si>
  <si>
    <t>7018 Total</t>
  </si>
  <si>
    <t>7019 Total</t>
  </si>
  <si>
    <t>7020 Total</t>
  </si>
  <si>
    <t>7021 Total</t>
  </si>
  <si>
    <t>7022 Total</t>
  </si>
  <si>
    <t>7023 Total</t>
  </si>
  <si>
    <t>7024 Total</t>
  </si>
  <si>
    <t>7025 Total</t>
  </si>
  <si>
    <t>7036 Total</t>
  </si>
  <si>
    <t>7045 Total</t>
  </si>
  <si>
    <t>7046 Total</t>
  </si>
  <si>
    <t>7047 Total</t>
  </si>
  <si>
    <t>7049 Total</t>
  </si>
  <si>
    <t>7050 Total</t>
  </si>
  <si>
    <t>7051 Total</t>
  </si>
  <si>
    <t>7052 Total</t>
  </si>
  <si>
    <t>7053 Total</t>
  </si>
  <si>
    <t>7094 Total</t>
  </si>
  <si>
    <t>7095 Total</t>
  </si>
  <si>
    <t>7101 Total</t>
  </si>
  <si>
    <t>7102 Total</t>
  </si>
  <si>
    <t>7103 Total</t>
  </si>
  <si>
    <t>7104 Total</t>
  </si>
  <si>
    <t>7105 Total</t>
  </si>
  <si>
    <t>7107 Total</t>
  </si>
  <si>
    <t>7108 Total</t>
  </si>
  <si>
    <t>7109 Total</t>
  </si>
  <si>
    <t>7115 Total</t>
  </si>
  <si>
    <t>7127 Total</t>
  </si>
  <si>
    <t>7149 Total</t>
  </si>
  <si>
    <t>7150 Total</t>
  </si>
  <si>
    <t>7151 Total</t>
  </si>
  <si>
    <t>7152 Total</t>
  </si>
  <si>
    <t>7174 Total</t>
  </si>
  <si>
    <t>7175 Total</t>
  </si>
  <si>
    <t>7176 Total</t>
  </si>
  <si>
    <t>7231 Total</t>
  </si>
  <si>
    <t>7232 Total</t>
  </si>
  <si>
    <t>7233 Total</t>
  </si>
  <si>
    <t>7234 Total</t>
  </si>
  <si>
    <t>7235 Total</t>
  </si>
  <si>
    <t>7236 Total</t>
  </si>
  <si>
    <t>7237 Total</t>
  </si>
  <si>
    <t>7238 Total</t>
  </si>
  <si>
    <t>7239 Total</t>
  </si>
  <si>
    <t>7240 Total</t>
  </si>
  <si>
    <t>7241 Total</t>
  </si>
  <si>
    <t>7242 Total</t>
  </si>
  <si>
    <t>7243 Total</t>
  </si>
  <si>
    <t>7244 Total</t>
  </si>
  <si>
    <t>7245 Total</t>
  </si>
  <si>
    <t>7246 Total</t>
  </si>
  <si>
    <t>7247 Total</t>
  </si>
  <si>
    <t>7248 Total</t>
  </si>
  <si>
    <t>7249 Total</t>
  </si>
  <si>
    <t>7250 Total</t>
  </si>
  <si>
    <t>7251 Total</t>
  </si>
  <si>
    <t>7252 Total</t>
  </si>
  <si>
    <t>7254 Total</t>
  </si>
  <si>
    <t>7255 Total</t>
  </si>
  <si>
    <t>7256 Total</t>
  </si>
  <si>
    <t>7257 Total</t>
  </si>
  <si>
    <t>7258 Total</t>
  </si>
  <si>
    <t>7259 Total</t>
  </si>
  <si>
    <t>7260 Total</t>
  </si>
  <si>
    <t>7261 Total</t>
  </si>
  <si>
    <t>7262 Total</t>
  </si>
  <si>
    <t>7263 Total</t>
  </si>
  <si>
    <t>7264 Total</t>
  </si>
  <si>
    <t>7265 Total</t>
  </si>
  <si>
    <t>7276 Total</t>
  </si>
  <si>
    <t>TOTAL PREVISTO (2024-2027):</t>
  </si>
  <si>
    <t>TOTAL PREVISTO 2024</t>
  </si>
  <si>
    <t>TOTAL PREVISTO 2025</t>
  </si>
  <si>
    <t>TOTAL PREVISTO 2026</t>
  </si>
  <si>
    <t>TOTAL PREVISTO 2027</t>
  </si>
  <si>
    <t>DIGITAR NESTE CAMPO O CÓDIGO DA ENTREGA</t>
  </si>
  <si>
    <t>Este código de entrega não pode ser revisado pois já foi excluído em outra revisão de PPA.</t>
  </si>
  <si>
    <t>Este código de entrega não pode ser revisado pois já foi realizado conforme informado em monitoramento de PPA.</t>
  </si>
  <si>
    <t>Excluída pela LOA 2026.</t>
  </si>
  <si>
    <t>Este código de entrega não pode ser revisado pois já foi transferido para outra ação em outra revisão de PPA.</t>
  </si>
  <si>
    <t>Transferida (saída) pela LOA 2026.</t>
  </si>
  <si>
    <t>obs</t>
  </si>
  <si>
    <t>Já está excluída.</t>
  </si>
  <si>
    <t>Já foi realizada.</t>
  </si>
  <si>
    <t>Já está transferida (saída).</t>
  </si>
  <si>
    <t/>
  </si>
  <si>
    <t>Alterada pela LOA 2026.</t>
  </si>
  <si>
    <t>Sem alteração pela LOA 2026.</t>
  </si>
  <si>
    <t>Incluída como transferência (entrada) pela LOA 2026.</t>
  </si>
  <si>
    <t>Incluída pela LOA 2026.</t>
  </si>
  <si>
    <t>SITUAÇÃO PARA REVISÃO</t>
  </si>
  <si>
    <t>MARCAÇÕES</t>
  </si>
  <si>
    <t xml:space="preserve">Criança e Adolescente: </t>
  </si>
  <si>
    <t xml:space="preserve">Igualdade Racial: </t>
  </si>
  <si>
    <t xml:space="preserve">Mulher: </t>
  </si>
  <si>
    <t xml:space="preserve">Paraná Produtivo: </t>
  </si>
  <si>
    <t xml:space="preserve">2 ODS´s marcadas: ODS 16 - Construir instituições eficazes, responsáveis e inclusivas em todos os níveis; ODS 4 - Promover oportunidades de aprendizagem ao longo da vida para todos; </t>
  </si>
  <si>
    <t xml:space="preserve">2 ODS´s marcadas: ODS 11 - Tornar as cidades e comunidades mais inclusivas, seguras, resilientes e sustentáveis; ODS 9 - Construir infraestruturas resilientes; </t>
  </si>
  <si>
    <t xml:space="preserve">2 ODS´s marcadas: ODS 16 - Construir instituições eficazes, responsáveis e inclusivas em todos os níveis; ODS 16 - Proporcionar o acesso à justiça para todos; </t>
  </si>
  <si>
    <t>3 ODS´s marcadas: ODS 11 - Tornar as cidades e comunidades mais inclusivas, seguras, resilientes e sustentáveis; ODS 16 - Proporcionar o acesso à justiça para todos; ODS 9 - Construir infraestruturas resilientes</t>
  </si>
  <si>
    <t xml:space="preserve">2 ODS´s marcadas: ODS 16 - Proporcionar o acesso à justiça para todos; ODS 9 - Fomentar a inovação; </t>
  </si>
  <si>
    <t>3 ODS´s marcadas: ODS 11 - Tornar as cidades e comunidades mais inclusivas, seguras, resilientes e sustentáveis; ODS 7 - Garantir o acesso a fontes de energia confiáveis, sustentáveis e modernas para todos; ODS 9 - Fomentar a inovação</t>
  </si>
  <si>
    <t>3 ODS´s marcadas: ODS 11 - Tornar as cidades e comunidades mais inclusivas, seguras, resilientes e sustentáveis; ODS 7 - Garantir o acesso a fontes de energia confiáveis, sustentáveis e modernas para todos; ODS 9 - Construir infraestruturas resilientes</t>
  </si>
  <si>
    <t>3 ODS´s marcadas: ODS 16 - Construir instituições eficazes, responsáveis e inclusivas em todos os níveis; ODS 16 - Proporcionar o acesso à justiça para todos; ODS 4 - Promover oportunidades de aprendizagem ao longo da vida para todos</t>
  </si>
  <si>
    <t>3 ODS´s marcadas: ODS 11 - Tornar as cidades e comunidades mais inclusivas, seguras, resilientes e sustentáveis; ODS 16 - Construir instituições eficazes, responsáveis e inclusivas em todos os níveis; ODS 16 - Proporcionar o acesso à justiça para todos</t>
  </si>
  <si>
    <t>5 ODS´s marcadas: ODS 16 - Construir instituições eficazes, responsáveis e inclusivas em todos os níveis; ODS 17 - Reforçar os meios de implementação e revitalizar a parceria global para o desenvolvimento sustentável; ODS 3 - Garantir o acesso à saúde de qualidade; ODS 3 - Promover o bem-estar para todos, em todas as idades; ODS 4 - Promover oportunidades de aprendizagem ao longo da vida para todos</t>
  </si>
  <si>
    <t>3 ODS´s marcadas: ODS 11 - Tornar as cidades e comunidades mais inclusivas, seguras, resilientes e sustentáveis; ODS 16 - Construir instituições eficazes, responsáveis e inclusivas em todos os níveis; ODS 17 - Reforçar os meios de implementação e revitalizar a parceria global para o desenvolvimento sustentável</t>
  </si>
  <si>
    <t>4 ODS´s marcadas: ODS 11 - Tornar as cidades e comunidades mais inclusivas, seguras, resilientes e sustentáveis; ODS 16 - Construir instituições eficazes, responsáveis e inclusivas em todos os níveis; ODS 17 - Reforçar os meios de implementação e revitalizar a parceria global para o desenvolvimento sustentável; ODS 4 - Promover oportunidades de aprendizagem ao longo da vida para todos</t>
  </si>
  <si>
    <t>3 ODS´s marcadas: ODS 16 - Construir instituições eficazes, responsáveis e inclusivas em todos os níveis; ODS 4 - Promover oportunidades de aprendizagem ao longo da vida para todos; ODS 8 - Promover o crescimento econômico inclusivo e sustentável</t>
  </si>
  <si>
    <t xml:space="preserve">2 ODS´s marcadas: ODS 11 - Tornar as cidades e comunidades mais inclusivas, seguras, resilientes e sustentáveis; ODS 17 - Reforçar os meios de implementação e revitalizar a parceria global para o desenvolvimento sustentável; </t>
  </si>
  <si>
    <t>4 ODS´s marcadas: ODS 10 - Reduzir as desigualdades no interior do Estado; ODS 11 - Tornar as cidades e comunidades mais inclusivas, seguras, resilientes e sustentáveis; ODS 12 - Garantir padrões de consumo e de produção sustentáveis; ODS 8 - Promover o crescimento econômico inclusivo e sustentável</t>
  </si>
  <si>
    <t>3 ODS´s marcadas: ODS 11 - Tornar as cidades e comunidades mais inclusivas, seguras, resilientes e sustentáveis; ODS 16 - Construir instituições eficazes, responsáveis e inclusivas em todos os níveis; ODS 9 - Fomentar a inovação</t>
  </si>
  <si>
    <t>4 ODS´s marcadas: ODS 10 - Reduzir as desigualdades no interior do Estado; ODS 11 - Tornar as cidades e comunidades mais inclusivas, seguras, resilientes e sustentáveis; ODS 8 - Promover o crescimento econômico inclusivo e sustentável; ODS 8 - Promover o trabalho digno para todos</t>
  </si>
  <si>
    <t xml:space="preserve">2 ODS´s marcadas: ODS 11 - Tornar as cidades e comunidades mais inclusivas, seguras, resilientes e sustentáveis; ODS 4 - Promover oportunidades de aprendizagem ao longo da vida para todos; </t>
  </si>
  <si>
    <t>5 ODS´s marcadas: ODS 1 - Erradicar a pobreza em todas as formas e em todos os lugares; ODS 10 - Reduzir as desigualdades no interior do Estado; ODS 11 - Tornar as cidades e comunidades mais inclusivas, seguras, resilientes e sustentáveis; ODS 3 - Promover o bem-estar para todos, em todas as idades; ODS 6 - Garantir a disponibilidade de água potável e do saneamento para todos</t>
  </si>
  <si>
    <t>3 ODS´s marcadas: ODS 1 - Erradicar a pobreza em todas as formas e em todos os lugares; ODS 3 - Promover o bem-estar para todos, em todas as idades; ODS 6 - Garantir a disponibilidade de água potável e do saneamento para todos</t>
  </si>
  <si>
    <t>3 ODS´s marcadas: ODS 17 - Reforçar os meios de implementação e revitalizar a parceria global para o desenvolvimento sustentável; ODS 8 - Promover o crescimento econômico inclusivo e sustentável; ODS 9 - Fomentar a inovação</t>
  </si>
  <si>
    <t>4 ODS´s marcadas: ODS 5 - Alcançar a igualdade de gênero; ODS 5 - Empoderar todas as mulheres e meninas; ODS 8 - Promover o crescimento econômico inclusivo e sustentável; ODS 8 - Promover o trabalho digno para todos</t>
  </si>
  <si>
    <t>3 ODS´s marcadas: ODS 11 - Tornar as cidades e comunidades mais inclusivas, seguras, resilientes e sustentáveis; ODS 17 - Reforçar os meios de implementação e revitalizar a parceria global para o desenvolvimento sustentável; ODS 8 - Promover o crescimento econômico inclusivo e sustentável</t>
  </si>
  <si>
    <t>3 ODS´s marcadas: ODS 8 - Promover o crescimento econômico inclusivo e sustentável; ODS 8 - Promover o emprego pleno e produtivo; ODS 8 - Promover o trabalho digno para todos</t>
  </si>
  <si>
    <t>4 ODS´s marcadas: ODS 17 - Reforçar os meios de implementação e revitalizar a parceria global para o desenvolvimento sustentável; ODS 2 - Alcançar a segurança alimentar; ODS 2 - Promover a agricultura sustentável; ODS 8 - Promover o crescimento econômico inclusivo e sustentável</t>
  </si>
  <si>
    <t xml:space="preserve">2 ODS´s marcadas: ODS 13 - Adotar medidas urgentes para combater as alterações climáticas e os seus impactos; ODS 9 - Fomentar a inovação; </t>
  </si>
  <si>
    <t>3 ODS´s marcadas: ODS 16 - Construir instituições eficazes, responsáveis e inclusivas em todos os níveis; ODS 17 - Reforçar os meios de implementação e revitalizar a parceria global para o desenvolvimento sustentável; ODS 9 - Fomentar a inovação</t>
  </si>
  <si>
    <t>3 ODS´s marcadas: ODS 16 - Construir instituições eficazes, responsáveis e inclusivas em todos os níveis; ODS 4 - Promover oportunidades de aprendizagem ao longo da vida para todos; ODS 9 - Fomentar a inovação</t>
  </si>
  <si>
    <t xml:space="preserve">2 ODS´s marcadas: ODS 16 - Construir instituições eficazes, responsáveis e inclusivas em todos os níveis; ODS 9 - Fomentar a inovação; </t>
  </si>
  <si>
    <t xml:space="preserve">2 ODS´s marcadas: ODS 16 - Construir instituições eficazes, responsáveis e inclusivas em todos os níveis; ODS 4 - Garantir o acesso à educação inclusiva, de qualidade e equitativa; </t>
  </si>
  <si>
    <t>3 ODS´s marcadas: ODS 16 - Construir instituições eficazes, responsáveis e inclusivas em todos os níveis; ODS 5 - Alcançar a igualdade de gênero</t>
  </si>
  <si>
    <t xml:space="preserve">2 ODS´s marcadas: ODS 16 - Promover sociedades pacíficas e inclusivas para o desenvolvimento sustentável; ODS 16 - Proporcionar o acesso à justiça para todos; </t>
  </si>
  <si>
    <t>3 ODS´s marcadas: ODS 16 - Construir instituições eficazes, responsáveis e inclusivas em todos os níveis; ODS 9 - Construir infraestruturas resilientes; ODS 9 - Fomentar a inovação</t>
  </si>
  <si>
    <t>5 ODS´s marcadas: ODS 17 - Reforçar os meios de implementação e revitalizar a parceria global para o desenvolvimento sustentável; ODS 4 - Promover oportunidades de aprendizagem ao longo da vida para todos; ODS 8 - Promover o crescimento econômico inclusivo e sustentável; ODS 9 - Fomentar a inovação; ODS 9 - Promover a industrialização inclusiva e sustentável</t>
  </si>
  <si>
    <t xml:space="preserve">2 ODS´s marcadas: ODS 4 - Promover oportunidades de aprendizagem ao longo da vida para todos; ODS 9 - Fomentar a inovação; </t>
  </si>
  <si>
    <t xml:space="preserve">2 ODS´s marcadas: ODS 4 - Garantir o acesso à educação inclusiva, de qualidade e equitativa; ODS 9 - Fomentar a inovação; </t>
  </si>
  <si>
    <t>4 ODS´s marcadas: ODS 17 - Reforçar os meios de implementação e revitalizar a parceria global para o desenvolvimento sustentável; ODS 8 - Promover o crescimento econômico inclusivo e sustentável; ODS 9 - Fomentar a inovação; ODS 9 - Promover a industrialização inclusiva e sustentável</t>
  </si>
  <si>
    <t>Conectividade rural</t>
  </si>
  <si>
    <t>5 ODS´s marcadas: ODS 10 - Reduzir as desigualdades no interior do Estado; ODS 17 - Reforçar os meios de implementação e revitalizar a parceria global para o desenvolvimento sustentável; ODS 4 - Garantir o acesso à educação inclusiva, de qualidade e equitativa; ODS 8 - Promover o crescimento econômico inclusivo e sustentável; ODS 9 - Construir infraestruturas resilientes</t>
  </si>
  <si>
    <t>4 ODS´s marcadas: ODS 11 - Tornar as cidades e comunidades mais inclusivas, seguras, resilientes e sustentáveis; ODS 17 - Reforçar os meios de implementação e revitalizar a parceria global para o desenvolvimento sustentável; ODS 3 - Promover o bem-estar para todos, em todas as idades; ODS 9 - Fomentar a inovação</t>
  </si>
  <si>
    <t xml:space="preserve">2 ODS´s marcadas: ODS 17 - Reforçar os meios de implementação e revitalizar a parceria global para o desenvolvimento sustentável; ODS 9 - Fomentar a inovação; </t>
  </si>
  <si>
    <t>Carteira de investimentos públicos</t>
  </si>
  <si>
    <t>4 ODS´s marcadas: ODS 11 - Tornar as cidades e comunidades mais inclusivas, seguras, resilientes e sustentáveis; ODS 16 - Promover sociedades pacíficas e inclusivas para o desenvolvimento sustentável; ODS 17 - Reforçar os meios de implementação e revitalizar a parceria global para o desenvolvimento sustentável; ODS 9 - Fomentar a inovação</t>
  </si>
  <si>
    <t>4 ODS´s marcadas: ODS 16 - Construir instituições eficazes, responsáveis e inclusivas em todos os níveis; ODS 17 - Reforçar os meios de implementação e revitalizar a parceria global para o desenvolvimento sustentável; ODS 8 - Promover o crescimento econômico inclusivo e sustentável; ODS 9 - Fomentar a inovação</t>
  </si>
  <si>
    <t xml:space="preserve">2 ODS´s marcadas: ODS 11 - Tornar as cidades e comunidades mais inclusivas, seguras, resilientes e sustentáveis; ODS 3 - Garantir o acesso à saúde de qualidade; </t>
  </si>
  <si>
    <t>5 ODS´s marcadas: ODS 12 - Garantir padrões de consumo e de produção sustentáveis; ODS 13 - Adotar medidas urgentes para combater as alterações climáticas e os seus impactos; ODS 17 - Reforçar os meios de implementação e revitalizar a parceria global para o desenvolvimento sustentável; ODS 7 - Garantir o acesso a fontes de energia confiáveis, sustentáveis e modernas para todos; ODS 8 - Promover o crescimento econômico inclusivo e sustentável</t>
  </si>
  <si>
    <t>4 ODS´s marcadas: ODS 11 - Tornar as cidades e comunidades mais inclusivas, seguras, resilientes e sustentáveis; ODS 12 - Garantir padrões de consumo e de produção sustentáveis; ODS 13 - Adotar medidas urgentes para combater as alterações climáticas e os seus impactos; ODS 15 - Proteger, restaurar e promover o uso sustentável dos ecossistemas terrestres</t>
  </si>
  <si>
    <t>5 ODS´s marcadas: ODS 11 - Tornar as cidades e comunidades mais inclusivas, seguras, resilientes e sustentáveis; ODS 13 - Adotar medidas urgentes para combater as alterações climáticas e os seus impactos; ODS 17 - Reforçar os meios de implementação e revitalizar a parceria global para o desenvolvimento sustentável; ODS 7 - Garantir o acesso a fontes de energia confiáveis, sustentáveis e modernas para todos; ODS 9 - Promover a industrialização inclusiva e sustentável</t>
  </si>
  <si>
    <t>3 ODS´s marcadas: ODS 2 - Promover a agricultura sustentável; ODS 8 - Promover o crescimento econômico inclusivo e sustentável; ODS 8 - Promover o trabalho digno para todos</t>
  </si>
  <si>
    <t>3 ODS´s marcadas: ODS 12 - Garantir padrões de consumo e de produção sustentáveis; ODS 15 - Proteger, restaurar e promover o uso sustentável dos ecossistemas terrestres; ODS 8 - Promover o crescimento econômico inclusivo e sustentável</t>
  </si>
  <si>
    <t>3 ODS´s marcadas: ODS 11 - Tornar as cidades e comunidades mais inclusivas, seguras, resilientes e sustentáveis; ODS 15 - Proteger, restaurar e promover o uso sustentável dos ecossistemas terrestres; ODS 8 - Promover o crescimento econômico inclusivo e sustentável</t>
  </si>
  <si>
    <t>3 ODS´s marcadas: ODS 11 - Tornar as cidades e comunidades mais inclusivas, seguras, resilientes e sustentáveis; ODS 16 - Construir instituições eficazes, responsáveis e inclusivas em todos os níveis; ODS 9 - Construir infraestruturas resilientes</t>
  </si>
  <si>
    <t xml:space="preserve">2 ODS´s marcadas: ODS 16 - Construir instituições eficazes, responsáveis e inclusivas em todos os níveis; ODS 9 - Construir infraestruturas resilientes; </t>
  </si>
  <si>
    <t xml:space="preserve">2 ODS´s marcadas: ODS 16 - Promover sociedades pacíficas e inclusivas para o desenvolvimento sustentável; ODS 9 - Fomentar a inovação; </t>
  </si>
  <si>
    <t>3 ODS´s marcadas: ODS 11 - Tornar as cidades e comunidades mais inclusivas, seguras, resilientes e sustentáveis; ODS 12 - Garantir padrões de consumo e de produção sustentáveis; ODS 9 - Construir infraestruturas resilientes</t>
  </si>
  <si>
    <t xml:space="preserve">2 ODS´s marcadas: ODS 11 - Tornar as cidades e comunidades mais inclusivas, seguras, resilientes e sustentáveis; ODS 9 - Promover a industrialização inclusiva e sustentável; </t>
  </si>
  <si>
    <t>7 ODS´s marcadas: ODS 16 - Construir instituições eficazes, responsáveis e inclusivas em todos os níveis; ODS 16 - Promover sociedades pacíficas e inclusivas para o desenvolvimento sustentável; ODS 16 - Proporcionar o acesso à justiça para todos; ODS 17 - Reforçar os meios de implementação e revitalizar a parceria global para o desenvolvimento sustentável; [...continua]</t>
  </si>
  <si>
    <t>3 ODS´s marcadas: ODS 17 - Reforçar os meios de implementação e revitalizar a parceria global para o desenvolvimento sustentável; ODS 4 - Garantir o acesso à educação inclusiva, de qualidade e equitativa; ODS 9 - Fomentar a inovação</t>
  </si>
  <si>
    <t xml:space="preserve">2 ODS´s marcadas: ODS 16 - Construir instituições eficazes, responsáveis e inclusivas em todos os níveis; ODS 17 - Reforçar os meios de implementação e revitalizar a parceria global para o desenvolvimento sustentável; </t>
  </si>
  <si>
    <t>23 ODS´s marcadas:  ODS 1 - Erradicar a pobreza em todas as formas e em todos os lugares; ODS 10 - Reduzir as desigualdades no interior do Estado; ODS 11 - Tornar as cidades e comunidades mais inclusivas, seguras, resilientes e sustentáveis; ODS 12 - Garantir padrões de consumo e de produção sustentáveis; [...continua]</t>
  </si>
  <si>
    <t xml:space="preserve">2 ODS´s marcadas: ODS 3 - Garantir o acesso à saúde de qualidade; ODS 3 - Promover o bem-estar para todos, em todas as idades; </t>
  </si>
  <si>
    <t xml:space="preserve">2 ODS´s marcadas: ODS 16 - Construir instituições eficazes, responsáveis e inclusivas em todos os níveis; ODS 8 - Promover o emprego pleno e produtivo; </t>
  </si>
  <si>
    <t xml:space="preserve">2 ODS´s marcadas: ODS 9 - Construir infraestruturas resilientes; ODS 9 - Fomentar a inovação; </t>
  </si>
  <si>
    <t xml:space="preserve">2 ODS´s marcadas: ODS 11 - Tornar as cidades e comunidades mais inclusivas, seguras, resilientes e sustentáveis; ODS 9 - Fomentar a inovação; </t>
  </si>
  <si>
    <t xml:space="preserve">2 ODS´s marcadas: ODS 11 - Tornar as cidades e comunidades mais inclusivas, seguras, resilientes e sustentáveis; ODS 16 - Construir instituições eficazes, responsáveis e inclusivas em todos os níveis; </t>
  </si>
  <si>
    <t>Modernização de processos; Modernização administrativa</t>
  </si>
  <si>
    <t>3 ODS´s marcadas: ODS 12 - Garantir padrões de consumo e de produção sustentáveis; ODS 16 - Construir instituições eficazes, responsáveis e inclusivas em todos os níveis; ODS 9 - Fomentar a inovação</t>
  </si>
  <si>
    <t>Gestão de pessoas; Fortalecimento das relações institucionais</t>
  </si>
  <si>
    <t xml:space="preserve">2 ODS´s marcadas: ODS 2 - Alcançar a segurança alimentar; ODS 9 - Fomentar a inovação; </t>
  </si>
  <si>
    <t xml:space="preserve">2 ODS´s marcadas: ODS 8 - Promover o crescimento econômico inclusivo e sustentável; ODS 9 - Fomentar a inovação; </t>
  </si>
  <si>
    <t xml:space="preserve">2 ODS´s marcadas: ODS 8 - Promover o crescimento econômico inclusivo e sustentável; ODS 8 - Promover o emprego pleno e produtivo; </t>
  </si>
  <si>
    <t xml:space="preserve">2 ODS´s marcadas: ODS 4 - Promover oportunidades de aprendizagem ao longo da vida para todos; ODS 8 - Promover o crescimento econômico inclusivo e sustentável; </t>
  </si>
  <si>
    <t xml:space="preserve">2 ODS´s marcadas: ODS 16 - Proporcionar o acesso à justiça para todos; ODS 3 - Garantir o acesso à saúde de qualidade; </t>
  </si>
  <si>
    <t xml:space="preserve">2 ODS´s marcadas: ODS 4 - Garantir o acesso à educação inclusiva, de qualidade e equitativa; ODS 9 - Construir infraestruturas resilientes; </t>
  </si>
  <si>
    <t xml:space="preserve">2 ODS´s marcadas: ODS 4 - Garantir o acesso à educação inclusiva, de qualidade e equitativa; ODS 4 - Promover oportunidades de aprendizagem ao longo da vida para todos; </t>
  </si>
  <si>
    <t>3 ODS´s marcadas: ODS 4 - Garantir o acesso à educação inclusiva, de qualidade e equitativa; ODS 4 - Promover oportunidades de aprendizagem ao longo da vida para todos; ODS 8 - Promover o trabalho digno para todos</t>
  </si>
  <si>
    <t xml:space="preserve">2 ODS´s marcadas: ODS 7 - Garantir o acesso a fontes de energia confiáveis, sustentáveis e modernas para todos; ODS 9 - Construir infraestruturas resilientes; </t>
  </si>
  <si>
    <t xml:space="preserve">2 ODS´s marcadas: ODS 2 - Melhorar a nutrição; ODS 4 - Garantir o acesso à educação inclusiva, de qualidade e equitativa; </t>
  </si>
  <si>
    <t>3 ODS´s marcadas: ODS 1 - Erradicar a pobreza em todas as formas e em todos os lugares; ODS 4 - Garantir o acesso à educação inclusiva, de qualidade e equitativa; ODS 4 - Promover oportunidades de aprendizagem ao longo da vida para todos</t>
  </si>
  <si>
    <t>3 ODS´s marcadas: ODS 4 - Garantir o acesso à educação inclusiva, de qualidade e equitativa; ODS 4 - Promover oportunidades de aprendizagem ao longo da vida para todos; ODS 9 - Fomentar a inovação</t>
  </si>
  <si>
    <t>Saúde digital</t>
  </si>
  <si>
    <t xml:space="preserve">2 ODS´s marcadas: ODS 16 - Construir instituições eficazes, responsáveis e inclusivas em todos os níveis; ODS 3 - Garantir o acesso à saúde de qualidade; </t>
  </si>
  <si>
    <t xml:space="preserve">2 ODS´s marcadas: ODS 2 - Alcançar a segurança alimentar; ODS 3 - Garantir o acesso à saúde de qualidade; </t>
  </si>
  <si>
    <t xml:space="preserve">2 ODS´s marcadas: ODS 3 - Promover o bem-estar para todos, em todas as idades; ODS 4 - Promover oportunidades de aprendizagem ao longo da vida para todos; </t>
  </si>
  <si>
    <t>3 ODS´s marcadas: ODS 11 - Tornar as cidades e comunidades mais inclusivas, seguras, resilientes e sustentáveis; ODS 16 - Construir instituições eficazes, responsáveis e inclusivas em todos os níveis; ODS 3 - Garantir o acesso à saúde de qualidade</t>
  </si>
  <si>
    <t xml:space="preserve">2 ODS´s marcadas: ODS 11 - Tornar as cidades e comunidades mais inclusivas, seguras, resilientes e sustentáveis; ODS 3 - Promover o bem-estar para todos, em todas as idades; </t>
  </si>
  <si>
    <t>4 ODS´s marcadas: ODS 16 - Proporcionar o acesso à justiça para todos; ODS 3 - Promover o bem-estar para todos, em todas as idades; ODS 6 - Garantir a disponibilidade de água potável e do saneamento para todos; ODS 8 - Promover o trabalho digno para todos</t>
  </si>
  <si>
    <t xml:space="preserve">2 ODS´s marcadas: ODS 5 - Alcançar a igualdade de gênero; ODS 5 - Empoderar todas as mulheres e meninas; </t>
  </si>
  <si>
    <t>4 ODS´s marcadas: ODS 5 - Empoderar todas as mulheres e meninas; ODS 8 - Promover o crescimento econômico inclusivo e sustentável; ODS 8 - Promover o emprego pleno e produtivo; ODS 8 - Promover o trabalho digno para todos</t>
  </si>
  <si>
    <t xml:space="preserve">2 ODS´s marcadas: ODS 2 - Alcançar a segurança alimentar; ODS 2 - Melhorar a nutrição; </t>
  </si>
  <si>
    <t>3 ODS´s marcadas: ODS 16 - Promover sociedades pacíficas e inclusivas para o desenvolvimento sustentável; ODS 16 - Proporcionar o acesso à justiça para todos; ODS 5 - Empoderar todas as mulheres e meninas</t>
  </si>
  <si>
    <t xml:space="preserve">2 ODS´s marcadas: ODS 3 - Promover o bem-estar para todos, em todas as idades; ODS 4 - Garantir o acesso à educação inclusiva, de qualidade e equitativa; </t>
  </si>
  <si>
    <t>5 ODS´s marcadas: ODS 10 - Reduzir as desigualdades no interior do Estado; ODS 11 - Tornar as cidades e comunidades mais inclusivas, seguras, resilientes e sustentáveis; ODS 16 - Construir instituições eficazes, responsáveis e inclusivas em todos os níveis; ODS 3 - Promover o bem-estar para todos, em todas as idades; ODS 4 - Garantir o acesso à educação inclusiva, de qualidade e equitativa</t>
  </si>
  <si>
    <t xml:space="preserve">2 ODS´s marcadas: ODS 10 - Reduzir as desigualdades no interior do Estado; ODS 16 - Construir instituições eficazes, responsáveis e inclusivas em todos os níveis; </t>
  </si>
  <si>
    <t xml:space="preserve">2 ODS´s marcadas: ODS 16 - Promover sociedades pacíficas e inclusivas para o desenvolvimento sustentável; ODS 4 - Promover oportunidades de aprendizagem ao longo da vida para todos; </t>
  </si>
  <si>
    <t>3 ODS´s marcadas: ODS 16 - Promover sociedades pacíficas e inclusivas para o desenvolvimento sustentável; ODS 4 - Promover oportunidades de aprendizagem ao longo da vida para todos; ODS 5 - Empoderar todas as mulheres e meninas</t>
  </si>
  <si>
    <t>4 ODS´s marcadas: ODS 1 - Erradicar a pobreza em todas as formas e em todos os lugares; ODS 4 - Promover oportunidades de aprendizagem ao longo da vida para todos; ODS 8 - Promover o crescimento econômico inclusivo e sustentável; ODS 9 - Fomentar a inovação</t>
  </si>
  <si>
    <t>5 ODS´s marcadas: ODS 1 - Erradicar a pobreza em todas as formas e em todos os lugares; ODS 10 - Reduzir as desigualdades no interior do Estado; ODS 2 - Promover a agricultura sustentável; ODS 6 - Gestão sustentável da água potável e do saneamento para todos; ODS 8 - Promover o trabalho digno para todos</t>
  </si>
  <si>
    <t>6 ODS´s marcadas: ODS 1 - Erradicar a pobreza em todas as formas e em todos os lugares; ODS 10 - Reduzir as desigualdades no interior do Estado; ODS 11 - Tornar as cidades e comunidades mais inclusivas, seguras, resilientes e sustentáveis; ODS 3 - Promover o bem-estar para todos, em todas as idades; [...continua]</t>
  </si>
  <si>
    <t xml:space="preserve">2 ODS´s marcadas: ODS 1 - Erradicar a pobreza em todas as formas e em todos os lugares; ODS 4 - Promover oportunidades de aprendizagem ao longo da vida para todos; </t>
  </si>
  <si>
    <t xml:space="preserve">2 ODS´s marcadas: ODS 1 - Erradicar a pobreza em todas as formas e em todos os lugares; ODS 16 - Construir instituições eficazes, responsáveis e inclusivas em todos os níveis; </t>
  </si>
  <si>
    <t xml:space="preserve">2 ODS´s marcadas: ODS 16 - Promover sociedades pacíficas e inclusivas para o desenvolvimento sustentável; ODS 3 - Promover o bem-estar para todos, em todas as idades; </t>
  </si>
  <si>
    <t xml:space="preserve">2 ODS´s marcadas: ODS 10 - Reduzir as desigualdades no interior do Estado; ODS 7 - Garantir o acesso a fontes de energia confiáveis, sustentáveis e modernas para todos; </t>
  </si>
  <si>
    <t>3 ODS´s marcadas: ODS 16 - Promover sociedades pacíficas e inclusivas para o desenvolvimento sustentável; ODS 8 - Promover o crescimento econômico inclusivo e sustentável; ODS 8 - Promover o emprego pleno e produtivo</t>
  </si>
  <si>
    <t xml:space="preserve">2 ODS´s marcadas: ODS 16 - Proporcionar o acesso à justiça para todos; ODS 4 - Promover oportunidades de aprendizagem ao longo da vida para todos; </t>
  </si>
  <si>
    <t>3 ODS´s marcadas: ODS 1 - Erradicar a pobreza em todas as formas e em todos os lugares; ODS 10 - Reduzir as desigualdades no interior do Estado; ODS 11 - Tornar as cidades e comunidades mais inclusivas, seguras, resilientes e sustentáveis</t>
  </si>
  <si>
    <t xml:space="preserve">2 ODS´s marcadas: ODS 11 - Tornar as cidades e comunidades mais inclusivas, seguras, resilientes e sustentáveis; ODS 16 - Promover sociedades pacíficas e inclusivas para o desenvolvimento sustentável; </t>
  </si>
  <si>
    <t xml:space="preserve">2 ODS´s marcadas: ODS 11 - Tornar as cidades e comunidades mais inclusivas, seguras, resilientes e sustentáveis; ODS 16 - Proporcionar o acesso à justiça para todos; </t>
  </si>
  <si>
    <t>3 ODS´s marcadas: ODS 16 - Promover sociedades pacíficas e inclusivas para o desenvolvimento sustentável; ODS 4 - Garantir o acesso à educação inclusiva, de qualidade e equitativa; ODS 4 - Promover oportunidades de aprendizagem ao longo da vida para todos</t>
  </si>
  <si>
    <t>4 ODS´s marcadas: ODS 16 - Construir instituições eficazes, responsáveis e inclusivas em todos os níveis; ODS 16 - Promover sociedades pacíficas e inclusivas para o desenvolvimento sustentável; ODS 4 - Garantir o acesso à educação inclusiva, de qualidade e equitativa; ODS 4 - Promover oportunidades de aprendizagem ao longo da vida para todos</t>
  </si>
  <si>
    <t>3 ODS´s marcadas: ODS 16 - Construir instituições eficazes, responsáveis e inclusivas em todos os níveis; ODS 16 - Promover sociedades pacíficas e inclusivas para o desenvolvimento sustentável; ODS 4 - Promover oportunidades de aprendizagem ao longo da vida para todos</t>
  </si>
  <si>
    <t>4 ODS´s marcadas: ODS 16 - Promover sociedades pacíficas e inclusivas para o desenvolvimento sustentável; ODS 4 - Promover oportunidades de aprendizagem ao longo da vida para todos; ODS 8 - Promover o crescimento econômico inclusivo e sustentável; ODS 8 - Promover o trabalho digno para todos</t>
  </si>
  <si>
    <t>4 ODS´s marcadas: ODS 16 - Construir instituições eficazes, responsáveis e inclusivas em todos os níveis; ODS 2 - Alcançar a segurança alimentar; ODS 3 - Promover o bem-estar para todos, em todas as idades; ODS 4 - Promover oportunidades de aprendizagem ao longo da vida para todos</t>
  </si>
  <si>
    <t>3 ODS´s marcadas: ODS 16 - Construir instituições eficazes, responsáveis e inclusivas em todos os níveis; ODS 16 - Promover sociedades pacíficas e inclusivas para o desenvolvimento sustentável; ODS 16 - Proporcionar o acesso à justiça para todos</t>
  </si>
  <si>
    <t xml:space="preserve">2 ODS´s marcadas: ODS 16 - Construir instituições eficazes, responsáveis e inclusivas em todos os níveis; ODS 16 - Promover sociedades pacíficas e inclusivas para o desenvolvimento sustentável; </t>
  </si>
  <si>
    <t>3 ODS´s marcadas: ODS 1 - Erradicar a pobreza em todas as formas e em todos os lugares; ODS 2 - Alcançar a segurança alimentar; ODS 2 - Erradicar a fome</t>
  </si>
  <si>
    <t>3 ODS´s marcadas: ODS 1 - Erradicar a pobreza em todas as formas e em todos os lugares; ODS 11 - Tornar as cidades e comunidades mais inclusivas, seguras, resilientes e sustentáveis; ODS 16 - Proporcionar o acesso à justiça para todos</t>
  </si>
  <si>
    <t>3 ODS´s marcadas: ODS 1 - Erradicar a pobreza em todas as formas e em todos os lugares; ODS 10 - Reduzir as desigualdades no interior do Estado; ODS 16 - Proporcionar o acesso à justiça para todos</t>
  </si>
  <si>
    <t xml:space="preserve">2 ODS´s marcadas: ODS 1 - Erradicar a pobreza em todas as formas e em todos os lugares; ODS 10 - Reduzir as desigualdades no interior do Estado; </t>
  </si>
  <si>
    <t>5 ODS´s marcadas: ODS 1 - Erradicar a pobreza em todas as formas e em todos os lugares; ODS 10 - Reduzir as desigualdades no interior do Estado; ODS 11 - Tornar as cidades e comunidades mais inclusivas, seguras, resilientes e sustentáveis; ODS 16 - Construir instituições eficazes, responsáveis e inclusivas em todos os níveis; [...continua]</t>
  </si>
  <si>
    <t>5 ODS´s marcadas: ODS 1 - Erradicar a pobreza em todas as formas e em todos os lugares; ODS 10 - Reduzir as desigualdades no interior do Estado; ODS 11 - Tornar as cidades e comunidades mais inclusivas, seguras, resilientes e sustentáveis; ODS 16 - Construir instituições eficazes, responsáveis e inclusivas em todos os níveis; ODS 16 - Promover sociedades pacíficas e inclusivas para o desenvolvimento sustentável</t>
  </si>
  <si>
    <t>5 ODS´s marcadas: ODS 1 - Erradicar a pobreza em todas as formas e em todos os lugares; ODS 10 - Reduzir as desigualdades no interior do Estado; ODS 16 - Construir instituições eficazes, responsáveis e inclusivas em todos os níveis; ODS 16 - Promover sociedades pacíficas e inclusivas para o desenvolvimento sustentável; ODS 16 - Proporcionar o acesso à justiça para todos</t>
  </si>
  <si>
    <t>5 ODS´s marcadas: ODS 1 - Erradicar a pobreza em todas as formas e em todos os lugares; ODS 10 - Reduzir as desigualdades no interior do Estado; ODS 11 - Tornar as cidades e comunidades mais inclusivas, seguras, resilientes e sustentáveis; ODS 16 - Promover sociedades pacíficas e inclusivas para o desenvolvimento sustentável; ODS 16 - Proporcionar o acesso à justiça para todos</t>
  </si>
  <si>
    <t>4 ODS´s marcadas: ODS 1 - Erradicar a pobreza em todas as formas e em todos os lugares; ODS 11 - Tornar as cidades e comunidades mais inclusivas, seguras, resilientes e sustentáveis; ODS 16 - Promover sociedades pacíficas e inclusivas para o desenvolvimento sustentável; ODS 3 - Promover o bem-estar para todos, em todas as idades</t>
  </si>
  <si>
    <t xml:space="preserve">2 ODS´s marcadas: ODS 8 - Promover o crescimento econômico inclusivo e sustentável; ODS 8 - Promover o trabalho digno para todos; </t>
  </si>
  <si>
    <t xml:space="preserve">2 ODS´s marcadas: ODS 8 - Promover o emprego pleno e produtivo; ODS 8 - Promover o trabalho digno para todos; </t>
  </si>
  <si>
    <t>3 ODS´s marcadas: ODS 1 - Erradicar a pobreza em todas as formas e em todos os lugares; ODS 2 - Alcançar a segurança alimentar; ODS 8 - Promover o crescimento econômico inclusivo e sustentável</t>
  </si>
  <si>
    <t xml:space="preserve">2 ODS´s marcadas: ODS 2 - Promover a agricultura sustentável; ODS 9 - Construir infraestruturas resilientes; </t>
  </si>
  <si>
    <t xml:space="preserve">2 ODS´s marcadas: ODS 2 - Promover a agricultura sustentável; ODS 8 - Promover o crescimento econômico inclusivo e sustentável; </t>
  </si>
  <si>
    <t>3 ODS´s marcadas: ODS 12 - Garantir padrões de consumo e de produção sustentáveis; ODS 2 - Promover a agricultura sustentável; ODS 7 - Garantir o acesso a fontes de energia confiáveis, sustentáveis e modernas para todos</t>
  </si>
  <si>
    <t>4 ODS´s marcadas: ODS 2 - Promover a agricultura sustentável; ODS 8 - Promover o crescimento econômico inclusivo e sustentável; ODS 8 - Promover o emprego pleno e produtivo; ODS 9 - Promover a industrialização inclusiva e sustentável</t>
  </si>
  <si>
    <t>3 ODS´s marcadas: ODS 2 - Promover a agricultura sustentável; ODS 4 - Promover oportunidades de aprendizagem ao longo da vida para todos; ODS 9 - Fomentar a inovação</t>
  </si>
  <si>
    <t>3 ODS´s marcadas: ODS 15 - Proteger, restaurar e promover o uso sustentável dos ecossistemas terrestres; ODS 2 - Promover a agricultura sustentável; ODS 6 - Gestão sustentável da água potável e do saneamento para todos</t>
  </si>
  <si>
    <t xml:space="preserve">2 ODS´s marcadas: ODS 2 - Promover a agricultura sustentável; ODS 9 - Promover a industrialização inclusiva e sustentável; </t>
  </si>
  <si>
    <t>3 ODS´s marcadas: ODS 2 - Alcançar a segurança alimentar; ODS 2 - Erradicar a fome; ODS 2 - Melhorar a nutrição</t>
  </si>
  <si>
    <t xml:space="preserve">2 ODS´s marcadas: ODS 11 - Tornar as cidades e comunidades mais inclusivas, seguras, resilientes e sustentáveis; ODS 2 - Melhorar a nutrição; </t>
  </si>
  <si>
    <t xml:space="preserve">2 ODS´s marcadas: ODS 2 - Promover a agricultura sustentável; ODS 4 - Promover oportunidades de aprendizagem ao longo da vida para todos; </t>
  </si>
  <si>
    <t xml:space="preserve">2 ODS´s marcadas: ODS 2 - Alcançar a segurança alimentar; ODS 3 - Promover o bem-estar para todos, em todas as idades; </t>
  </si>
  <si>
    <t>5 ODS´s marcadas: ODS 1 - Erradicar a pobreza em todas as formas e em todos os lugares; ODS 11 - Tornar as cidades e comunidades mais inclusivas, seguras, resilientes e sustentáveis; ODS 3 - Promover o bem-estar para todos, em todas as idades; ODS 6 - Garantir a disponibilidade de água potável e do saneamento para todos; ODS 6 - Gestão sustentável da água potável e do saneamento para todos</t>
  </si>
  <si>
    <t xml:space="preserve">2 ODS´s marcadas: ODS 15 - Gerir de forma sustentável as florestas; ODS 2 - Promover a agricultura sustentável; </t>
  </si>
  <si>
    <t xml:space="preserve">2 ODS´s marcadas: ODS 1 - Erradicar a pobreza em todas as formas e em todos os lugares; ODS 3 - Promover o bem-estar para todos, em todas as idades; </t>
  </si>
  <si>
    <t xml:space="preserve">2 ODS´s marcadas: ODS 11 - Tornar as cidades e comunidades mais inclusivas, seguras, resilientes e sustentáveis; ODS 6 - Gestão sustentável da água potável e do saneamento para todos; </t>
  </si>
  <si>
    <t>Banco de Alimentos 'Comida Boa'; Abastecimento</t>
  </si>
  <si>
    <t>5 ODS´s marcadas: ODS 12 - Garantir padrões de consumo e de produção sustentáveis; ODS 2 - Alcançar a segurança alimentar; ODS 2 - Erradicar a fome; ODS 2 - Melhorar a nutrição; ODS 8 - Promover o crescimento econômico inclusivo e sustentável</t>
  </si>
  <si>
    <t xml:space="preserve">2 ODS´s marcadas: ODS 11 - Tornar as cidades e comunidades mais inclusivas, seguras, resilientes e sustentáveis; ODS 2 - Promover a agricultura sustentável; </t>
  </si>
  <si>
    <t>3 ODS´s marcadas: ODS 12 - Garantir padrões de consumo e de produção sustentáveis; ODS 2 - Alcançar a segurança alimentar; ODS 2 - Melhorar a nutrição</t>
  </si>
  <si>
    <t>Transformação das cidades; Requalificação urbana</t>
  </si>
  <si>
    <t>4 ODS´s marcadas: ODS 1 - Erradicar a pobreza em todas as formas e em todos os lugares; ODS 11 - Tornar as cidades e comunidades mais inclusivas, seguras, resilientes e sustentáveis; ODS 3 - Promover o bem-estar para todos, em todas as idades; ODS 6 - Garantir a disponibilidade de água potável e do saneamento para todos</t>
  </si>
  <si>
    <t>3 ODS´s marcadas: ODS 1 - Erradicar a pobreza em todas as formas e em todos os lugares; ODS 11 - Tornar as cidades e comunidades mais inclusivas, seguras, resilientes e sustentáveis; ODS 3 - Promover o bem-estar para todos, em todas as idades</t>
  </si>
  <si>
    <t>4 ODS´s marcadas: ODS 1 - Erradicar a pobreza em todas as formas e em todos os lugares; ODS 11 - Tornar as cidades e comunidades mais inclusivas, seguras, resilientes e sustentáveis; ODS 16 - Proporcionar o acesso à justiça para todos; ODS 3 - Promover o bem-estar para todos, em todas as idades</t>
  </si>
  <si>
    <t>5 ODS´s marcadas: ODS 1 - Erradicar a pobreza em todas as formas e em todos os lugares; ODS 11 - Tornar as cidades e comunidades mais inclusivas, seguras, resilientes e sustentáveis; ODS 16 - Promover sociedades pacíficas e inclusivas para o desenvolvimento sustentável; ODS 3 - Promover o bem-estar para todos, em todas as idades; ODS 6 - Garantir a disponibilidade de água potável e do saneamento para todos</t>
  </si>
  <si>
    <t xml:space="preserve">2 ODS´s marcadas: ODS 11 - Tornar as cidades e comunidades mais inclusivas, seguras, resilientes e sustentáveis; ODS 12 - Garantir padrões de consumo e de produção sustentáveis; </t>
  </si>
  <si>
    <t xml:space="preserve">2 ODS´s marcadas: ODS 12 - Garantir padrões de consumo e de produção sustentáveis; ODS 17 - Reforçar os meios de implementação e revitalizar a parceria global para o desenvolvimento sustentável; </t>
  </si>
  <si>
    <t xml:space="preserve">2 ODS´s marcadas: ODS 12 - Garantir padrões de consumo e de produção sustentáveis; ODS 4 - Promover oportunidades de aprendizagem ao longo da vida para todos; </t>
  </si>
  <si>
    <t>7 ODS´s marcadas: ODS 12 - Garantir padrões de consumo e de produção sustentáveis; ODS 14 - Usar de forma sustentável os oceanos, mares e os recursos marinhos para o desenvolvimento sustentável; ODS 15 - Proteger, restaurar e promover o uso sustentável dos ecossistemas terrestres; ODS 4 - Garantir o acesso à educação inclusiva, de qualidade e equitativa; [...continua]</t>
  </si>
  <si>
    <t xml:space="preserve">2 ODS´s marcadas: ODS 15 - Proteger, restaurar e promover o uso sustentável dos ecossistemas terrestres; ODS 4 - Promover oportunidades de aprendizagem ao longo da vida para todos; </t>
  </si>
  <si>
    <t>3 ODS´s marcadas: ODS 12 - Garantir padrões de consumo e de produção sustentáveis; ODS 4 - Promover oportunidades de aprendizagem ao longo da vida para todos; ODS 6 - Gestão sustentável da água potável e do saneamento para todos</t>
  </si>
  <si>
    <t xml:space="preserve">2 ODS´s marcadas: ODS 13 - Adotar medidas urgentes para combater as alterações climáticas e os seus impactos; ODS 17 - Reforçar os meios de implementação e revitalizar a parceria global para o desenvolvimento sustentável; </t>
  </si>
  <si>
    <t>3 ODS´s marcadas: ODS 11 - Tornar as cidades e comunidades mais inclusivas, seguras, resilientes e sustentáveis; ODS 12 - Garantir padrões de consumo e de produção sustentáveis; ODS 16 - Construir instituições eficazes, responsáveis e inclusivas em todos os níveis</t>
  </si>
  <si>
    <t xml:space="preserve">2 ODS´s marcadas: ODS 6 - Gestão sustentável da água potável e do saneamento para todos; ODS 9 - Fomentar a inovação; </t>
  </si>
  <si>
    <t>3 ODS´s marcadas: ODS 11 - Tornar as cidades e comunidades mais inclusivas, seguras, resilientes e sustentáveis; ODS 3 - Promover o bem-estar para todos, em todas as idades; ODS 9 - Fomentar a inovação</t>
  </si>
  <si>
    <t>3 ODS´s marcadas: ODS 15 - Gerir de forma sustentável as florestas; ODS 15 - Proteger, restaurar e promover o uso sustentável dos ecossistemas terrestres; ODS 9 - Fomentar a inovação</t>
  </si>
  <si>
    <t xml:space="preserve">2 ODS´s marcadas: ODS 15 - Proteger, restaurar e promover o uso sustentável dos ecossistemas terrestres; ODS 9 - Fomentar a inovação; </t>
  </si>
  <si>
    <t xml:space="preserve">2 ODS´s marcadas: ODS 1 - Erradicar a pobreza em todas as formas e em todos os lugares; ODS 11 - Tornar as cidades e comunidades mais inclusivas, seguras, resilientes e sustentáveis; </t>
  </si>
  <si>
    <t xml:space="preserve">2 ODS´s marcadas: ODS 11 - Tornar as cidades e comunidades mais inclusivas, seguras, resilientes e sustentáveis; ODS 15 - Combater a desertificação, travar e reverter a degradação dos solos; </t>
  </si>
  <si>
    <t>4 ODS´s marcadas: ODS 11 - Tornar as cidades e comunidades mais inclusivas, seguras, resilientes e sustentáveis; ODS 12 - Garantir padrões de consumo e de produção sustentáveis; ODS 8 - Promover o crescimento econômico inclusivo e sustentável; ODS 8 - Promover o emprego pleno e produtivo</t>
  </si>
  <si>
    <t>4 ODS´s marcadas: ODS 11 - Tornar as cidades e comunidades mais inclusivas, seguras, resilientes e sustentáveis; ODS 15 - Combater a desertificação, travar e reverter a degradação dos solos; ODS 15 - Proteger, restaurar e promover o uso sustentável dos ecossistemas terrestres; ODS 6 - Gestão sustentável da água potável e do saneamento para todos</t>
  </si>
  <si>
    <t xml:space="preserve">2 ODS´s marcadas: ODS 1 - Erradicar a pobreza em todas as formas e em todos os lugares; ODS 6 - Garantir a disponibilidade de água potável e do saneamento para todos; </t>
  </si>
  <si>
    <t xml:space="preserve">2 ODS´s marcadas: ODS 14 - Conservar os oceanos, mares e os recursos marinhos para o desenvolvimento sustentável; ODS 14 - Usar de forma sustentável os oceanos, mares e os recursos marinhos para o desenvolvimento sustentável; </t>
  </si>
  <si>
    <t xml:space="preserve">2 ODS´s marcadas: ODS 15 - Proteger, restaurar e promover o uso sustentável dos ecossistemas terrestres; ODS 15 - Travar a perda da biodiversidade; </t>
  </si>
  <si>
    <t xml:space="preserve">2 ODS´s marcadas: ODS 15 - Gerir de forma sustentável as florestas; ODS 15 - Travar a perda da biodiversidade; </t>
  </si>
  <si>
    <t xml:space="preserve">2 ODS´s marcadas: ODS 11 - Tornar as cidades e comunidades mais inclusivas, seguras, resilientes e sustentáveis; ODS 15 - Proteger, restaurar e promover o uso sustentável dos ecossistemas terrestres; </t>
  </si>
  <si>
    <t xml:space="preserve">2 ODS´s marcadas: ODS 15 - Gerir de forma sustentável as florestas; ODS 15 - Proteger, restaurar e promover o uso sustentável dos ecossistemas terrestres; </t>
  </si>
  <si>
    <t>3 ODS´s marcadas: ODS 15 - Combater a desertificação, travar e reverter a degradação dos solos; ODS 15 - Proteger, restaurar e promover o uso sustentável dos ecossistemas terrestres; ODS 15 - Travar a perda da biodiversidade</t>
  </si>
  <si>
    <t>5 ODS´s marcadas: ODS 14 - Conservar os oceanos, mares e os recursos marinhos para o desenvolvimento sustentável; ODS 14 - Usar de forma sustentável os oceanos, mares e os recursos marinhos para o desenvolvimento sustentável; ODS 15 - Combater a desertificação, travar e reverter a degradação dos solos; ODS 15 - Proteger, restaurar e promover o uso sustentável dos ecossistemas terrestres; ODS 15 - Travar a perda da biodiversidade</t>
  </si>
  <si>
    <t>3 ODS´s marcadas: ODS 4 - Garantir o acesso à educação inclusiva, de qualidade e equitativa; ODS 4 - Promover oportunidades de aprendizagem ao longo da vida para todos; ODS 6 - Gestão sustentável da água potável e do saneamento para todos</t>
  </si>
  <si>
    <t xml:space="preserve">2 ODS´s marcadas: ODS 14 - Conservar os oceanos, mares e os recursos marinhos para o desenvolvimento sustentável; ODS 4 - Promover oportunidades de aprendizagem ao longo da vida para todos; </t>
  </si>
  <si>
    <t>ODS 14 - Usar de forma sustentável os oceanos, mares e os recursos marinhos para o desenvolvimento sustentável</t>
  </si>
  <si>
    <t>4 ODS´s marcadas: ODS 11 - Tornar as cidades e comunidades mais inclusivas, seguras, resilientes e sustentáveis; ODS 12 - Garantir padrões de consumo e de produção sustentáveis; ODS 4 - Promover oportunidades de aprendizagem ao longo da vida para todos; ODS 9 - Fomentar a inovação</t>
  </si>
  <si>
    <t>3 ODS´s marcadas: ODS 11 - Tornar as cidades e comunidades mais inclusivas, seguras, resilientes e sustentáveis; ODS 17 - Reforçar os meios de implementação e revitalizar a parceria global para o desenvolvimento sustentável; ODS 9 - Construir infraestruturas resilientes</t>
  </si>
  <si>
    <t xml:space="preserve">2 ODS´s marcadas: ODS 14 - Usar de forma sustentável os oceanos, mares e os recursos marinhos para o desenvolvimento sustentável; ODS 9 - Construir infraestruturas resilientes; </t>
  </si>
  <si>
    <t>Metas e Prioridades</t>
  </si>
  <si>
    <t>2 marcações: Sustentabilidade Social - Acesso ao Saneamento Básico - Água; Sustentabilidade Social - Acesso ao Saneamento Básico - Esgoto</t>
  </si>
  <si>
    <t>2 marcações: Sustentabilidade Social - Acesso ao Saneamento Básico - Água; Sustentabilidade Social - Inadequação de Moradia</t>
  </si>
  <si>
    <t>2 marcações: Sustentabilidade Social - IDH; Sustentabilidade Social - Inserção Econômica</t>
  </si>
  <si>
    <t>2 marcações: Inovação - Empreendimentos Inovadores; Inovação - Investimentos Públicos em P&amp;D</t>
  </si>
  <si>
    <t>Infraestrutura - Acessibilidade do Serviço de Telecomunicações</t>
  </si>
  <si>
    <t>2 marcações: Eficiência da Máquina Pública - Custo do Executivo/PIB; Solidez Fiscal - Taxa de Investimentos</t>
  </si>
  <si>
    <t>2 marcações: Eficiência da Máquina Pública - Custo do Executivo/PIB; Eficiência da Máquina Pública - Índice de Transparência</t>
  </si>
  <si>
    <t>2 marcações: Eficiência da Máquina Pública - Qualidade da Informação Contábil e Fiscal; Solidez Fiscal - Taxa de Investimentos</t>
  </si>
  <si>
    <t>3 marcações: Capital Humano - Qualificação dos Trabalhadores; Eficiência da Máquina Pública - Qualidade da Informação Contábil e Fiscal; Solidez Fiscal - Solvência Fiscal</t>
  </si>
  <si>
    <t>4 marcações: Solidez Fiscal - Dependência Fiscal; Solidez Fiscal - Índice de Liquidez; Solidez Fiscal - Poupança Corrente; Solidez Fiscal - Resultado Primário</t>
  </si>
  <si>
    <t>3 marcações: Potencial de Mercado - Taxa de Crescimento; Solidez Fiscal - Índice de Liquidez; Solidez Fiscal - Solvência Fiscal</t>
  </si>
  <si>
    <t>2 marcações: Eficiência da Máquina Pública - Oferta de Serviços Públicos Digitais; Solidez Fiscal - Solvência Fiscal</t>
  </si>
  <si>
    <t>2 marcações: Eficiência da Máquina Pública - Oferta de Serviços Públicos Digitais; Sustentabilidade Social - Inserção Econômica</t>
  </si>
  <si>
    <t>2 marcações: Potencial de Mercado - Tamanho de Mercado; Potencial de Mercado - Taxa de Crescimento</t>
  </si>
  <si>
    <t>12 marcações: Infraestrutura - Acessibilidade do Serviço de Telecomunicações; Infraestrutura - Acesso à Energia Elétrica; Infraestrutura - Backhaul de Fibra Óptica; Infraestrutura - Custo da Energia Elétrica; [...continua]</t>
  </si>
  <si>
    <t>2 marcações: Segurança Pública - Segurança Patrimonial; Segurança Pública - Segurança Pessoal</t>
  </si>
  <si>
    <t>3 marcações: Infraestrutura - Custo da Energia Elétrica; Infraestrutura - Qualidade da Energia Elétrica; Sustentabilidade Ambiental - Emissões de CO2</t>
  </si>
  <si>
    <t>3 marcações: Inovação - Empreendimentos Inovadores; Inovação - Investimentos Públicos em P&amp;D; Inovação - Pesquisa Científica</t>
  </si>
  <si>
    <t>2 marcações: Inovação - Investimentos Públicos em P&amp;D; Inovação - Patentes</t>
  </si>
  <si>
    <t>2 marcações: Sustentabilidade Social - Desnutrição na Infância; Sustentabilidade Social - Mortalidade Materna</t>
  </si>
  <si>
    <t>5 marcações: Sustentabilidade Social - Desnutrição na Infância; Sustentabilidade Social - Mortalidade Materna; Sustentabilidade Social - Mortalidade na Infância; Sustentabilidade Social - Mortalidade Precoce; [...continua]</t>
  </si>
  <si>
    <t>4 marcações: Sustentabilidade Social - Mortalidade Materna; Sustentabilidade Social - Mortalidade na Infância; Sustentabilidade Social - Mortalidade Precoce; Sustentabilidade Social - Obesidade na Infância</t>
  </si>
  <si>
    <t>4 marcações: Educação - Taxa de Atendimento do Ensino Infantil; Sustentabilidade Social - Cobertura Vacinal; Sustentabilidade Social - Desnutrição na Infância; Sustentabilidade Social - Mortalidade Materna</t>
  </si>
  <si>
    <t>2 marcações: Sustentabilidade Social - Anos Potenciais de Vida Perdidos; Sustentabilidade Social - Inserção Econômica dos Jovens</t>
  </si>
  <si>
    <t>6 marcações: Educação - Avaliação da Educação; Educação - ENEM; Sustentabilidade Social - Anos Potenciais de Vida Perdidos; Sustentabilidade Social - Formalidade do Mercado de Trabalho; [...continua]</t>
  </si>
  <si>
    <t>3 marcações: Sustentabilidade Social - Famílias Abaixo da Linha da Pobreza; Sustentabilidade Social - Formalidade do Mercado de Trabalho; Sustentabilidade Social - Inserção Econômica dos Jovens</t>
  </si>
  <si>
    <t>4 marcações: Sustentabilidade Social - Desigualdade de Renda; Sustentabilidade Social - Famílias Abaixo da Linha da Pobreza; Sustentabilidade Social - Inadequação de Moradia; Sustentabilidade Social - Inserção Econômica</t>
  </si>
  <si>
    <t>2 marcações: Sustentabilidade Social - Acesso ao Saneamento Básico - Esgoto; Sustentabilidade Social - Inadequação de Moradia</t>
  </si>
  <si>
    <t>5 marcações: Capital Humano - Qualificação dos Trabalhadores; Sustentabilidade Social - Famílias Abaixo da Linha da Pobreza; Sustentabilidade Social - Formalidade do Mercado de Trabalho; Sustentabilidade Social - Inserção Econômica; [...continua]</t>
  </si>
  <si>
    <t>2 marcações: Infraestrutura - Acesso à Energia Elétrica; Sustentabilidade Social - Inadequação de Moradia</t>
  </si>
  <si>
    <t>2 marcações: Capital Humano - Qualificação dos Trabalhadores; Sustentabilidade Social - Inserção Econômica dos Jovens</t>
  </si>
  <si>
    <t>3 marcações: Capital Humano - Qualificação dos Trabalhadores; Sustentabilidade Social - Formalidade do Mercado de Trabalho; Sustentabilidade Social - Inserção Econômica dos Jovens</t>
  </si>
  <si>
    <t>2 marcações: Sustentabilidade Social - Famílias Abaixo da Linha da Pobreza; Sustentabilidade Social - Inadequação de Moradia</t>
  </si>
  <si>
    <t>3 marcações: Sustentabilidade Social - Anos Potenciais de Vida Perdidos; Sustentabilidade Social - Inserção Econômica dos Jovens; Sustentabilidade Social - Mortalidade Precoce</t>
  </si>
  <si>
    <t>2 marcações: Sustentabilidade Social - Anos Potenciais de Vida Perdidos; Sustentabilidade Social - Mortalidade Precoce</t>
  </si>
  <si>
    <t>3 marcações: Sustentabilidade Social - Mortalidade Materna; Sustentabilidade Social - Mortalidade na Infância; Sustentabilidade Social - Mortalidade Precoce</t>
  </si>
  <si>
    <t>2 marcações: Sustentabilidade Social - Famílias Abaixo da Linha da Pobreza; Sustentabilidade Social - Inserção Econômica dos Jovens</t>
  </si>
  <si>
    <t>2 marcações: Sustentabilidade Social - Desnutrição na Infância; Sustentabilidade Social - Mortalidade Precoce</t>
  </si>
  <si>
    <t>3 marcações: Sustentabilidade Social - Anos Potenciais de Vida Perdidos; Sustentabilidade Social - Mortalidade na Infância; Sustentabilidade Social - Mortalidade Precoce</t>
  </si>
  <si>
    <t>4 marcações: Sustentabilidade Social - Desnutrição na Infância; Sustentabilidade Social - Mortalidade na Infância; Sustentabilidade Social - Mortalidade Precoce; Sustentabilidade Social - Obesidade na Infância</t>
  </si>
  <si>
    <t>3 marcações: Educação - Índice de Oportunidade da Educação; Sustentabilidade Social - Anos Potenciais de Vida Perdidos; Sustentabilidade Social - Mortalidade Precoce</t>
  </si>
  <si>
    <t>3 marcações: Sustentabilidade Social - Desigualdade de Renda; Sustentabilidade Social - Desnutrição na Infância; Sustentabilidade Social - Famílias Abaixo da Linha da Pobreza</t>
  </si>
  <si>
    <t>3 marcações: Sustentabilidade Social - Desigualdade de Renda; Sustentabilidade Social - Famílias Abaixo da Linha da Pobreza; Sustentabilidade Social - IDH</t>
  </si>
  <si>
    <t>2 marcações: Sustentabilidade Social - Famílias Abaixo da Linha da Pobreza; Sustentabilidade Social - IDH</t>
  </si>
  <si>
    <t>2 marcações: Capital Humano - Qualificação dos Trabalhadores; Sustentabilidade Social - Inserção Econômica</t>
  </si>
  <si>
    <t>2 marcações: Sustentabilidade Social - Desigualdade de Renda; Sustentabilidade Social - Inadequação de Moradia</t>
  </si>
  <si>
    <t>3 marcações: Sustentabilidade Social - Desigualdade de Renda; Sustentabilidade Social - Inserção Econômica; Sustentabilidade Social - Inserção Econômica dos Jovens</t>
  </si>
  <si>
    <t>2 marcações: Sustentabilidade Social - Desigualdade de Renda; Sustentabilidade Social - Inserção Econômica</t>
  </si>
  <si>
    <t>2 marcações: Capital Humano - Qualificação dos Trabalhadores; Inovação - Pesquisa Científica</t>
  </si>
  <si>
    <t>3 marcações: Infraestrutura - Qualidade da Energia Elétrica; Sustentabilidade Ambiental - Serviços Urbanos; Sustentabilidade Ambiental - Tratamento de Esgoto</t>
  </si>
  <si>
    <t>6 marcações: Infraestrutura - Acesso à Energia Elétrica; Infraestrutura - Custo de Saneamento Básico; Infraestrutura - Qualidade da Energia Elétrica; Sustentabilidade Social - Acesso ao Saneamento Básico - Água; [...continua]</t>
  </si>
  <si>
    <t>5 marcações: Infraestrutura - Acessibilidade do Serviço de Telecomunicações; Infraestrutura - Acesso à Energia Elétrica; Infraestrutura - Custo da Energia Elétrica; Infraestrutura - Custo de Saneamento Básico; [...continua]</t>
  </si>
  <si>
    <t>3 marcações: Sustentabilidade Social - Acesso ao Saneamento Básico - Água; Sustentabilidade Social - Acesso ao Saneamento Básico - Esgoto; Sustentabilidade Social - Inadequação de Moradia</t>
  </si>
  <si>
    <t>3 marcações: Sustentabilidade Ambiental - Coleta Seletiva de Lixo; Sustentabilidade Ambiental - Destinação do Lixo; Sustentabilidade Ambiental - Reciclagem de Lixo</t>
  </si>
  <si>
    <t>2 marcações: Sustentabilidade Ambiental - Desmatamento; Sustentabilidade Ambiental - Velocidade do Desmatamento</t>
  </si>
  <si>
    <t>2 marcações: Eficiência da Máquina Pública - Oferta de Serviços Públicos Digitais; Sustentabilidade Ambiental - Transparência das Ações de Combate ao Desmatamento</t>
  </si>
  <si>
    <t>2 marcações: Sustentabilidade Ambiental - Perda de Água; Sustentabilidade Social - Acesso ao Saneamento Básico - Água</t>
  </si>
  <si>
    <t>4 marcações: Sustentabilidade Ambiental - Coleta Seletiva de Lixo; Sustentabilidade Ambiental - Destinação do Lixo; Sustentabilidade Ambiental - Reciclagem de Lixo; Sustentabilidade Ambiental - Serviços Urbanos</t>
  </si>
  <si>
    <t>3 marcações: Sustentabilidade Ambiental - Desmatamento; Sustentabilidade Ambiental - Emissões de CO2; Sustentabilidade Ambiental - Velocidade do Desmatamento</t>
  </si>
  <si>
    <t>2024; 2025; 2026;</t>
  </si>
  <si>
    <t>2026;</t>
  </si>
  <si>
    <t>2024; 2025;</t>
  </si>
  <si>
    <t>2025; 2026;</t>
  </si>
  <si>
    <t>2025;</t>
  </si>
  <si>
    <t>2024;</t>
  </si>
  <si>
    <t>2024; 2026;</t>
  </si>
  <si>
    <t>Caso não saiba o código de entrega</t>
  </si>
  <si>
    <r>
      <rPr>
        <b/>
        <sz val="11"/>
        <color theme="1"/>
        <rFont val="Arial"/>
        <family val="2"/>
      </rPr>
      <t>Excluir:</t>
    </r>
    <r>
      <rPr>
        <sz val="11"/>
        <color theme="1"/>
        <rFont val="Arial"/>
        <family val="2"/>
        <charset val="1"/>
      </rPr>
      <t xml:space="preserve"> Aquelas entregas em que não serão mais executadas e devem ser retiradas do PPA. Nos casos em que a entrega deve continuar</t>
    </r>
  </si>
  <si>
    <r>
      <rPr>
        <b/>
        <sz val="11"/>
        <color theme="1"/>
        <rFont val="Arial"/>
        <family val="2"/>
      </rPr>
      <t>Alterar:</t>
    </r>
    <r>
      <rPr>
        <sz val="11"/>
        <color theme="1"/>
        <rFont val="Arial"/>
        <family val="2"/>
        <charset val="1"/>
      </rPr>
      <t xml:space="preserve"> Para os casos em que necessita alterar um ou mais atributo da entrega Ex: Meta (à partir do exercício de 2026), Descrição, Responsavél...);</t>
    </r>
  </si>
  <si>
    <t>porém o recurso deve ser utilizado de outra ação orçamentária a opção deve ser "Transferir";</t>
  </si>
  <si>
    <t>Em todos os tipos de alteração (Alterar, Excluir ou Transferir) o campo da Justificativa deve ser preenchido, ele é o último campo de cada formulário.</t>
  </si>
  <si>
    <t>A equipe da CMA irá utilizar o campo de justificativa, juntamente com as informações inseridas, para aceitar ou não a revisão.</t>
  </si>
  <si>
    <t xml:space="preserve">O campo de justificativa deve estar coerente com os dados cadastrados, monitoramentos já realizados, valores executados até o momento e de acordo com a metodologia do PPA para ser aceita a mudança na entrega. </t>
  </si>
  <si>
    <t>Exemplo: Inclusão da Qtde de 11 para Araucária e 20 para Maringá</t>
  </si>
  <si>
    <t>Só preencher aquilo que será revisado.</t>
  </si>
  <si>
    <t xml:space="preserve">Uma vez escolhido e preenchido o código </t>
  </si>
  <si>
    <t xml:space="preserve">da entrega a ser revisada, não deve ser </t>
  </si>
  <si>
    <t>escrito nada na coluna DE, apenas na</t>
  </si>
  <si>
    <t>coluna PARA</t>
  </si>
  <si>
    <t>O preenchimento do código trará as informações que constam hoje em sistema</t>
  </si>
  <si>
    <t xml:space="preserve"> também alterar algum atributo juntamente com a transferência. Ex: Transferência com alteração de meta na nova entrega</t>
  </si>
  <si>
    <t>Na coluna de PARA deve ser informado os novos valores que deseja que seja atualizado na entrega.</t>
  </si>
  <si>
    <t>Se for incluir um município, escrever na coluna PARA o nome do município e o valor da meta de cada</t>
  </si>
  <si>
    <t>ano.</t>
  </si>
  <si>
    <r>
      <rPr>
        <sz val="9"/>
        <color rgb="FFFF0000"/>
        <rFont val="Arial"/>
        <family val="2"/>
      </rPr>
      <t>Preencher neste campo o motivo que justifique o pedido desta alteração</t>
    </r>
    <r>
      <rPr>
        <sz val="9"/>
        <color theme="1"/>
        <rFont val="Arial"/>
        <family val="2"/>
      </rPr>
      <t xml:space="preserve">
Observe que essa justificativa será analisada para a aprovação ou </t>
    </r>
    <r>
      <rPr>
        <b/>
        <sz val="9"/>
        <color theme="1"/>
        <rFont val="Arial"/>
        <family val="2"/>
      </rPr>
      <t>não</t>
    </r>
    <r>
      <rPr>
        <sz val="9"/>
        <color theme="1"/>
        <rFont val="Arial"/>
        <family val="2"/>
      </rPr>
      <t xml:space="preserve"> do pedido</t>
    </r>
  </si>
  <si>
    <t>Na  mesma linha do código  de entrega o Tipo de Alteração que vai ser selecionado</t>
  </si>
  <si>
    <t>No caso de Exclusão, não é preciso preencher  nenhuma campo no PARA, somente</t>
  </si>
  <si>
    <t xml:space="preserve"> a justificativa</t>
  </si>
  <si>
    <r>
      <rPr>
        <b/>
        <sz val="11"/>
        <color theme="1"/>
        <rFont val="Arial"/>
        <family val="2"/>
      </rPr>
      <t>Transferir:</t>
    </r>
    <r>
      <rPr>
        <sz val="11"/>
        <color theme="1"/>
        <rFont val="Arial"/>
        <family val="2"/>
        <charset val="1"/>
      </rPr>
      <t xml:space="preserve"> Quando a entrega continua, porém em outra ação orçamentária e </t>
    </r>
    <r>
      <rPr>
        <b/>
        <sz val="11"/>
        <color theme="1"/>
        <rFont val="Arial"/>
        <family val="2"/>
      </rPr>
      <t>não vai mais ser executada na ação anterior</t>
    </r>
    <r>
      <rPr>
        <sz val="11"/>
        <color theme="1"/>
        <rFont val="Arial"/>
        <family val="2"/>
        <charset val="1"/>
      </rPr>
      <t>. Neste caso é possível</t>
    </r>
  </si>
  <si>
    <t>Após inserir a informação a coluna "H" vai ser preenchida automaticamente o nome do campo que foi solicitada a alteração.</t>
  </si>
  <si>
    <t>Para previsto de municipio são apresentado apenas 5 primeiros, caso seja necessário alterar a meta de um municipio que não aparece na relação é possivél incluir/alterar no campo "município a incluir"</t>
  </si>
  <si>
    <t>Quando os campos de valores forem alterados é preciso preencher os valores de total previsto do ano de referência, para que seja confirmado após a alteração o valor atualizado.</t>
  </si>
  <si>
    <t>Eixo da Proposta de Plano de Governo</t>
  </si>
  <si>
    <t>Proposta do Plano de Governo</t>
  </si>
  <si>
    <t>Objetivos de Desenvolvimento Sustentável</t>
  </si>
  <si>
    <t>Indicadores do Ranking de Competitividade dos Estados</t>
  </si>
  <si>
    <t>Capital Humano - Custo de Mão de Obra</t>
  </si>
  <si>
    <t>ODS 2 - Erradicar a fome</t>
  </si>
  <si>
    <t>Capital Humano - Produtividade do Trabalho</t>
  </si>
  <si>
    <t>Agritech</t>
  </si>
  <si>
    <t>Educação - ENEM</t>
  </si>
  <si>
    <t>Ambulatórios Médicos de Especialidades</t>
  </si>
  <si>
    <t>Infraestrutura e mobilidade</t>
  </si>
  <si>
    <t>Aprimoramento do Complexo Hospitalar do Trabalhador</t>
  </si>
  <si>
    <t>Educação - Taxa de Frequência Líquida do Ensino Fundamental</t>
  </si>
  <si>
    <t>Armazena Paraná</t>
  </si>
  <si>
    <t>Educação - Taxa de Frequência Líquida do Ensino Médio</t>
  </si>
  <si>
    <t>Eficiência da Máquina Pública - Custo do Judiciário/PIB</t>
  </si>
  <si>
    <t>Atualização da Lei Orgânica e revisão do Estatuto da PCPR, promovendo a reestruturação das carreiras e correção da tabela de subsídios</t>
  </si>
  <si>
    <t>Eficiência da Máquina Pública - Custo do Legislativo/PIB</t>
  </si>
  <si>
    <t>Autonomia universitária</t>
  </si>
  <si>
    <t>Eficiência da Máquina Pública - Eficiência do Judiciário</t>
  </si>
  <si>
    <t>Eficiência da Máquina Pública - Equilíbrio de Gênero na Remuneração Pública Estadual</t>
  </si>
  <si>
    <t>Banco de Alimentos “Comida Boa”</t>
  </si>
  <si>
    <t>Eficiência da Máquina Pública - Prêmio Salarial Público-Privado</t>
  </si>
  <si>
    <t>Eficiência da Máquina Pública - Produtividade dos Magistrados e Servidores do Judiciário</t>
  </si>
  <si>
    <t>Infraestrutura - Acesso à Energia Elétrica</t>
  </si>
  <si>
    <t>Infraestrutura - Backhaul de Fibra Óptica</t>
  </si>
  <si>
    <t>Central de monitoramento de obras e equipamentos</t>
  </si>
  <si>
    <t>ODS 15 - Combater a desertificação, travar e reverter a degradação dos solos</t>
  </si>
  <si>
    <t>Infraestrutura - Custo de Combustíveis</t>
  </si>
  <si>
    <t>Infraestrutura - Custo de Saneamento Básico</t>
  </si>
  <si>
    <t>Centro de Reprodução Humana Assistida</t>
  </si>
  <si>
    <t>Infraestrutura - Qualidade da Energia Elétrica</t>
  </si>
  <si>
    <t>Infraestrutura - Qualidade do Serviço de Telecomunicações</t>
  </si>
  <si>
    <t>Inovação - Bolsa de Mestrado e Doutorado</t>
  </si>
  <si>
    <t>Centros Administrativos</t>
  </si>
  <si>
    <t>Inovação - Patentes</t>
  </si>
  <si>
    <t>Potencial de Mercado - Crescimento Potencial da Força de Trabalho</t>
  </si>
  <si>
    <t>Potencial de Mercado - Taxa de Crescimento</t>
  </si>
  <si>
    <t>Segurança Pública - Atuação do Sistema de Justiça Criminal</t>
  </si>
  <si>
    <t>Segurança Pública - Morbidade no Trânsito</t>
  </si>
  <si>
    <t>Construção de dolfin de amarração no píer público de inflamáveis</t>
  </si>
  <si>
    <t>Segurança Pública - Presos sem Condenação</t>
  </si>
  <si>
    <t>Contraturno como política de inclusão</t>
  </si>
  <si>
    <t>Corpo de Bombeiros Militar do Paraná - Desvincular o Corpo de Bombeiros da Polícia Militar *PROPOSTA G1*</t>
  </si>
  <si>
    <t>Solidez Fiscal - Dependência Fiscal</t>
  </si>
  <si>
    <t>Solidez Fiscal - Gasto com Pessoal</t>
  </si>
  <si>
    <t>Direitos básicos e Bem-Estar</t>
  </si>
  <si>
    <t>Criação de centros de distribuição e cursos coletivos para pequeno e microagricultores</t>
  </si>
  <si>
    <t>Criação de peixes em tanque-rede</t>
  </si>
  <si>
    <t>Solidez Fiscal - Poupança Corrente</t>
  </si>
  <si>
    <t>Solidez Fiscal - Regra de Ouro</t>
  </si>
  <si>
    <t>Cuidado escolar</t>
  </si>
  <si>
    <t>Cursinho Paraná</t>
  </si>
  <si>
    <t>Sustentabilidade Ambiental - Tratamento de Esgoto</t>
  </si>
  <si>
    <t>Sustentabilidade Ambiental - Velocidade do Desmatamento</t>
  </si>
  <si>
    <t>Educação + Cultura</t>
  </si>
  <si>
    <t>Educação agrícola</t>
  </si>
  <si>
    <t>Educação Especial</t>
  </si>
  <si>
    <t>Sustentabilidade Social - Cobertura Vacinal</t>
  </si>
  <si>
    <t>Educação financeira e empreendedora</t>
  </si>
  <si>
    <t>Energias renováveis</t>
  </si>
  <si>
    <t>Sustentabilidade Social - IDH</t>
  </si>
  <si>
    <t>Sustentabilidade Social - Mortalidade Materna</t>
  </si>
  <si>
    <t>Escola Tecnológica</t>
  </si>
  <si>
    <t>Sustentabilidade Social - Obesidade na Infância</t>
  </si>
  <si>
    <t>Escritores e Artistas 60+</t>
  </si>
  <si>
    <t>Estimular a economia dos municípios</t>
  </si>
  <si>
    <t>Facilidades nos pagamentos</t>
  </si>
  <si>
    <t>Financiamento de energias renováveis</t>
  </si>
  <si>
    <t>Foco nos pequenos negócios</t>
  </si>
  <si>
    <t>Fomento ao primeiro negócio</t>
  </si>
  <si>
    <t>Fortalecimento das relações institucionais</t>
  </si>
  <si>
    <t>Fortalecimento do Sistema de Financiamento de Ações nos Municípios</t>
  </si>
  <si>
    <t>Fortalecimento do Sistema Paranaense de Fomento</t>
  </si>
  <si>
    <t>Franquia Eprotocolo</t>
  </si>
  <si>
    <t xml:space="preserve">Geração Paraná Digital </t>
  </si>
  <si>
    <t>Implementar a Escola de Inteligência, sob a responsabilidade e administração do Departamento de Inteligência do Estado do Paraná, onde serão realizados cursos de capacitação e aperfeiçoamento de agentes</t>
  </si>
  <si>
    <t xml:space="preserve">Incentivo à pecuária </t>
  </si>
  <si>
    <t>Inclusão e acessibilidade</t>
  </si>
  <si>
    <t>Integração de sistemas portuários</t>
  </si>
  <si>
    <t>Lançamento dos programas Unidades de Pronto Atendimento (UPA PARANÁ) e Unidades Mistas de Saúde, que farão consultas e procedimentos em modelo similar aos ambulatórios, mas com um critério populacional para município menores. Com isso, nenhuma região ficará descoberta na assistência ambulatorial e especializada.</t>
  </si>
  <si>
    <t>Licitar o Transporte Metropolitano</t>
  </si>
  <si>
    <t>Mais Aprendizagem</t>
  </si>
  <si>
    <t>Manejo das lavouras</t>
  </si>
  <si>
    <t>Metodologia de benefícios fiscais</t>
  </si>
  <si>
    <t>Mobilidade elétrica</t>
  </si>
  <si>
    <t>Modernização de distribuição de energia</t>
  </si>
  <si>
    <t>Novo sistema de acostagem</t>
  </si>
  <si>
    <t>Novos investimentos</t>
  </si>
  <si>
    <t>Obras de derrocamento submarino</t>
  </si>
  <si>
    <t>Opera Paraná - Normalizar a fila de cirurgias eletivas em menos de um ano no Paraná *PROPOSTA G1*</t>
  </si>
  <si>
    <t>Paraná Concreto</t>
  </si>
  <si>
    <t>Paraná Mais Orgânico</t>
  </si>
  <si>
    <t>Paraná Recupera</t>
  </si>
  <si>
    <t>Paraná Turístico 2050</t>
  </si>
  <si>
    <t>Parceria com agricultura familiar</t>
  </si>
  <si>
    <t>Política de inclusão profissional e tecnológica para o idoso</t>
  </si>
  <si>
    <t>Políticas de fortalecimento da autonomia municipal</t>
  </si>
  <si>
    <t>PR-405</t>
  </si>
  <si>
    <t>Priorizar Obras para melhoria do IDH-M</t>
  </si>
  <si>
    <t>Programa Confia Paraná</t>
  </si>
  <si>
    <t>Programa de Estruturação Macrorregional de Equipamentos de Diagnóstico por Imagem e Laboratoriais</t>
  </si>
  <si>
    <t>Programa de saúde mental</t>
  </si>
  <si>
    <t>Programa de voluntariado para o idoso</t>
  </si>
  <si>
    <t>Pró-Hosp.</t>
  </si>
  <si>
    <t>Promoção do Fórum Paraná Social</t>
  </si>
  <si>
    <t>Pronto-socorro da Lapa - Abrir um pronto-socorro na Lapa * PROPOSTA G1*</t>
  </si>
  <si>
    <t>Regionalização</t>
  </si>
  <si>
    <t>Renovação da administração da UHE Foz da Areia, localizada no Rio Iguaçu, por mais 30 anos</t>
  </si>
  <si>
    <t>Residência Médica e Multiprofissional</t>
  </si>
  <si>
    <t>Revisão da tributação do comércio exterior</t>
  </si>
  <si>
    <t>Rotas Acessíveis</t>
  </si>
  <si>
    <t>Saúde transparente</t>
  </si>
  <si>
    <t>Segurança energética</t>
  </si>
  <si>
    <t>Segurança hídrica</t>
  </si>
  <si>
    <t>Serviço de neurocirurgia</t>
  </si>
  <si>
    <t>Sustentabilidade dos espaços públicos</t>
  </si>
  <si>
    <t>Vida saudável</t>
  </si>
  <si>
    <t>Voe Paraná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</si>
</sst>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Calibri"/>
      <family val="2"/>
      <charset val="1"/>
    </font>
    <font>
      <sz val="9"/>
      <color theme="2"/>
      <name val="Arial"/>
      <family val="2"/>
      <charset val="1"/>
    </font>
    <font>
      <sz val="9"/>
      <color theme="0" tint="-0.249977111117893"/>
      <name val="Arial"/>
      <family val="2"/>
      <charset val="1"/>
    </font>
    <font>
      <sz val="9"/>
      <color theme="1"/>
      <name val="Arial"/>
      <family val="2"/>
      <charset val="1"/>
    </font>
    <font>
      <b/>
      <sz val="12"/>
      <color theme="0"/>
      <name val="Arial"/>
      <family val="2"/>
      <charset val="1"/>
    </font>
    <font>
      <b/>
      <sz val="12"/>
      <color theme="1"/>
      <name val="Arial"/>
      <family val="2"/>
      <charset val="1"/>
    </font>
    <font>
      <b/>
      <sz val="9"/>
      <color theme="0" tint="-0.249977111117893"/>
      <name val="Arial"/>
      <family val="2"/>
      <charset val="1"/>
    </font>
    <font>
      <b/>
      <sz val="9"/>
      <color theme="1"/>
      <name val="Arial"/>
      <family val="2"/>
      <charset val="1"/>
    </font>
    <font>
      <b/>
      <sz val="9"/>
      <color rgb="FFFF0000"/>
      <name val="Arial"/>
      <family val="2"/>
      <charset val="1"/>
    </font>
    <font>
      <sz val="9"/>
      <name val="Arial"/>
      <family val="2"/>
      <charset val="1"/>
    </font>
    <font>
      <b/>
      <sz val="9"/>
      <color theme="0"/>
      <name val="Arial"/>
      <family val="2"/>
      <charset val="1"/>
    </font>
    <font>
      <sz val="9"/>
      <color theme="0"/>
      <name val="Arial"/>
      <family val="2"/>
      <charset val="1"/>
    </font>
    <font>
      <b/>
      <sz val="9"/>
      <color rgb="FFFF7575"/>
      <name val="Arial"/>
      <family val="2"/>
      <charset val="1"/>
    </font>
    <font>
      <sz val="9"/>
      <color rgb="FFFF0000"/>
      <name val="Arial"/>
      <family val="2"/>
      <charset val="1"/>
    </font>
    <font>
      <b/>
      <sz val="9"/>
      <color theme="2"/>
      <name val="Arial"/>
      <family val="2"/>
      <charset val="1"/>
    </font>
    <font>
      <sz val="11"/>
      <color theme="1"/>
      <name val="Arial"/>
      <family val="2"/>
      <charset val="1"/>
    </font>
    <font>
      <sz val="11"/>
      <color theme="0"/>
      <name val="Arial"/>
      <family val="2"/>
      <charset val="1"/>
    </font>
    <font>
      <u/>
      <sz val="11"/>
      <color theme="10"/>
      <name val="Calibri"/>
      <family val="2"/>
      <charset val="1"/>
    </font>
    <font>
      <sz val="8"/>
      <color theme="1"/>
      <name val="Arial"/>
      <family val="2"/>
      <charset val="1"/>
    </font>
    <font>
      <sz val="8"/>
      <color rgb="FFFF0000"/>
      <name val="Arial"/>
      <family val="2"/>
      <charset val="1"/>
    </font>
    <font>
      <b/>
      <sz val="11"/>
      <color theme="1"/>
      <name val="Arial"/>
      <family val="2"/>
      <charset val="1"/>
    </font>
    <font>
      <sz val="11"/>
      <color theme="0" tint="-0.249977111117893"/>
      <name val="Arial"/>
      <family val="2"/>
      <charset val="1"/>
    </font>
    <font>
      <b/>
      <sz val="12"/>
      <name val="Arial"/>
      <family val="2"/>
      <charset val="1"/>
    </font>
    <font>
      <sz val="9"/>
      <color rgb="FFFF0000"/>
      <name val="Arial"/>
      <family val="2"/>
    </font>
    <font>
      <sz val="9"/>
      <color theme="1"/>
      <name val="Arial"/>
      <family val="2"/>
    </font>
    <font>
      <b/>
      <sz val="9"/>
      <color theme="1"/>
      <name val="Arial"/>
      <family val="2"/>
    </font>
    <font>
      <b/>
      <sz val="9"/>
      <color rgb="FFFF0000"/>
      <name val="Arial"/>
      <family val="2"/>
    </font>
    <font>
      <i/>
      <sz val="9"/>
      <color theme="1"/>
      <name val="Arial"/>
      <family val="2"/>
    </font>
    <font>
      <b/>
      <sz val="11"/>
      <color theme="2" tint="-0.89999084444715716"/>
      <name val="Arial"/>
      <family val="2"/>
      <charset val="1"/>
    </font>
    <font>
      <sz val="10"/>
      <name val="Arial"/>
      <family val="2"/>
    </font>
    <font>
      <b/>
      <sz val="11"/>
      <color theme="1"/>
      <name val="Arial"/>
      <family val="2"/>
    </font>
    <font>
      <sz val="11"/>
      <color theme="1"/>
      <name val="Arial"/>
      <family val="2"/>
    </font>
    <font>
      <b/>
      <sz val="11"/>
      <color rgb="FFFF0000"/>
      <name val="Arial"/>
      <family val="2"/>
    </font>
    <font>
      <sz val="14"/>
      <color theme="1"/>
      <name val="Arial"/>
      <family val="2"/>
      <charset val="1"/>
    </font>
    <font>
      <b/>
      <sz val="11"/>
      <color theme="0"/>
      <name val="Arial"/>
      <family val="2"/>
      <charset val="1"/>
    </font>
    <font>
      <b/>
      <sz val="11"/>
      <color theme="1"/>
      <name val="Calibri"/>
      <family val="2"/>
    </font>
    <font>
      <sz val="8"/>
      <name val="Arial"/>
      <family val="2"/>
      <charset val="1"/>
    </font>
    <font>
      <sz val="8"/>
      <color theme="1"/>
      <name val="Arial"/>
      <family val="2"/>
    </font>
    <font>
      <b/>
      <sz val="8"/>
      <color theme="1"/>
      <name val="Arial"/>
      <family val="2"/>
    </font>
  </fonts>
  <fills count="11">
    <fill>
      <patternFill patternType="none"/>
    </fill>
    <fill>
      <patternFill patternType="gray125"/>
    </fill>
    <fill>
      <patternFill patternType="solid">
        <fgColor theme="1" tint="4.9897762993255407E-2"/>
        <bgColor rgb="FF000000"/>
      </patternFill>
    </fill>
    <fill>
      <patternFill patternType="solid">
        <fgColor theme="8" tint="-0.249977111117893"/>
        <bgColor rgb="FF1F4E79"/>
      </patternFill>
    </fill>
    <fill>
      <patternFill patternType="solid">
        <fgColor theme="4" tint="0.59978026673177287"/>
        <bgColor rgb="FF99CCFF"/>
      </patternFill>
    </fill>
    <fill>
      <patternFill patternType="solid">
        <fgColor theme="9" tint="-0.249977111117893"/>
        <bgColor rgb="FF339966"/>
      </patternFill>
    </fill>
    <fill>
      <patternFill patternType="solid">
        <fgColor theme="4" tint="-0.499984740745262"/>
        <bgColor rgb="FF2F5597"/>
      </patternFill>
    </fill>
    <fill>
      <patternFill patternType="solid">
        <fgColor theme="9" tint="0.79979857783745845"/>
        <bgColor rgb="FFE7E6E6"/>
      </patternFill>
    </fill>
    <fill>
      <patternFill patternType="solid">
        <fgColor theme="2"/>
        <bgColor rgb="FFE2F0D9"/>
      </patternFill>
    </fill>
    <fill>
      <patternFill patternType="solid">
        <fgColor rgb="FFFFFFFF"/>
        <bgColor rgb="FFE2F0D9"/>
      </patternFill>
    </fill>
    <fill>
      <patternFill patternType="solid">
        <fgColor rgb="FFFFFF00"/>
        <bgColor rgb="FFFFFF00"/>
      </patternFill>
    </fill>
  </fills>
  <borders count="4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dotted">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ashed">
        <color theme="0" tint="-0.249977111117893"/>
      </right>
      <top style="thin">
        <color theme="0" tint="-0.249977111117893"/>
      </top>
      <bottom style="hair">
        <color theme="0" tint="-0.249977111117893"/>
      </bottom>
      <diagonal/>
    </border>
    <border>
      <left style="dashed">
        <color theme="0" tint="-0.249977111117893"/>
      </left>
      <right style="dashed">
        <color theme="0" tint="-0.249977111117893"/>
      </right>
      <top style="thin">
        <color theme="0" tint="-0.249977111117893"/>
      </top>
      <bottom style="hair">
        <color theme="0" tint="-0.249977111117893"/>
      </bottom>
      <diagonal/>
    </border>
    <border>
      <left style="dashed">
        <color theme="0" tint="-0.249977111117893"/>
      </left>
      <right/>
      <top style="thin">
        <color theme="0" tint="-0.249977111117893"/>
      </top>
      <bottom style="hair">
        <color theme="0" tint="-0.249977111117893"/>
      </bottom>
      <diagonal/>
    </border>
    <border>
      <left/>
      <right style="dashed">
        <color theme="0" tint="-0.249977111117893"/>
      </right>
      <top style="thin">
        <color theme="0" tint="-0.249977111117893"/>
      </top>
      <bottom style="hair">
        <color theme="0" tint="-0.249977111117893"/>
      </bottom>
      <diagonal/>
    </border>
    <border>
      <left style="dashed">
        <color theme="0" tint="-0.249977111117893"/>
      </left>
      <right style="thin">
        <color theme="0" tint="-0.249977111117893"/>
      </right>
      <top style="thin">
        <color theme="0" tint="-0.249977111117893"/>
      </top>
      <bottom style="hair">
        <color theme="0" tint="-0.249977111117893"/>
      </bottom>
      <diagonal/>
    </border>
    <border>
      <left style="thin">
        <color theme="0" tint="-0.249977111117893"/>
      </left>
      <right style="dashed">
        <color theme="0" tint="-0.249977111117893"/>
      </right>
      <top style="hair">
        <color theme="0" tint="-0.249977111117893"/>
      </top>
      <bottom style="hair">
        <color theme="0" tint="-0.249977111117893"/>
      </bottom>
      <diagonal/>
    </border>
    <border>
      <left style="dashed">
        <color theme="0" tint="-0.249977111117893"/>
      </left>
      <right style="dashed">
        <color theme="0" tint="-0.249977111117893"/>
      </right>
      <top style="hair">
        <color theme="0" tint="-0.249977111117893"/>
      </top>
      <bottom style="hair">
        <color theme="0" tint="-0.249977111117893"/>
      </bottom>
      <diagonal/>
    </border>
    <border>
      <left style="dashed">
        <color theme="0" tint="-0.249977111117893"/>
      </left>
      <right style="thin">
        <color theme="0" tint="-0.249977111117893"/>
      </right>
      <top style="hair">
        <color theme="0" tint="-0.249977111117893"/>
      </top>
      <bottom style="hair">
        <color theme="0" tint="-0.249977111117893"/>
      </bottom>
      <diagonal/>
    </border>
    <border>
      <left style="thin">
        <color theme="0" tint="-0.249977111117893"/>
      </left>
      <right style="dashed">
        <color theme="0" tint="-0.249977111117893"/>
      </right>
      <top style="hair">
        <color theme="0" tint="-0.249977111117893"/>
      </top>
      <bottom style="thin">
        <color theme="0" tint="-0.249977111117893"/>
      </bottom>
      <diagonal/>
    </border>
    <border>
      <left style="dashed">
        <color theme="0" tint="-0.249977111117893"/>
      </left>
      <right style="dashed">
        <color theme="0" tint="-0.249977111117893"/>
      </right>
      <top style="hair">
        <color theme="0" tint="-0.249977111117893"/>
      </top>
      <bottom style="thin">
        <color theme="0" tint="-0.249977111117893"/>
      </bottom>
      <diagonal/>
    </border>
    <border>
      <left style="dashed">
        <color theme="0" tint="-0.249977111117893"/>
      </left>
      <right style="thin">
        <color theme="0" tint="-0.249977111117893"/>
      </right>
      <top style="hair">
        <color theme="0" tint="-0.249977111117893"/>
      </top>
      <bottom style="thin">
        <color theme="0" tint="-0.249977111117893"/>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diagonal/>
    </border>
    <border>
      <left style="hair">
        <color theme="0" tint="-0.249977111117893"/>
      </left>
      <right style="thin">
        <color theme="0" tint="-0.249977111117893"/>
      </right>
      <top style="thin">
        <color theme="0" tint="-0.249977111117893"/>
      </top>
      <bottom/>
      <diagonal/>
    </border>
    <border>
      <left style="thin">
        <color theme="0" tint="-0.249977111117893"/>
      </left>
      <right style="hair">
        <color theme="0" tint="-0.249977111117893"/>
      </right>
      <top/>
      <bottom/>
      <diagonal/>
    </border>
    <border>
      <left style="hair">
        <color theme="0" tint="-0.249977111117893"/>
      </left>
      <right style="hair">
        <color theme="0" tint="-0.249977111117893"/>
      </right>
      <top/>
      <bottom/>
      <diagonal/>
    </border>
    <border>
      <left style="hair">
        <color theme="0" tint="-0.249977111117893"/>
      </left>
      <right style="thin">
        <color theme="0" tint="-0.249977111117893"/>
      </right>
      <top/>
      <bottom/>
      <diagonal/>
    </border>
    <border>
      <left style="thin">
        <color theme="0" tint="-0.249977111117893"/>
      </left>
      <right style="hair">
        <color theme="0" tint="-0.249977111117893"/>
      </right>
      <top/>
      <bottom style="hair">
        <color theme="0" tint="-0.249977111117893"/>
      </bottom>
      <diagonal/>
    </border>
    <border>
      <left style="hair">
        <color theme="0" tint="-0.249977111117893"/>
      </left>
      <right style="hair">
        <color theme="0" tint="-0.249977111117893"/>
      </right>
      <top/>
      <bottom style="hair">
        <color theme="0" tint="-0.249977111117893"/>
      </bottom>
      <diagonal/>
    </border>
    <border>
      <left style="thin">
        <color theme="0" tint="-0.249977111117893"/>
      </left>
      <right style="hair">
        <color theme="0" tint="-0.249977111117893"/>
      </right>
      <top style="hair">
        <color theme="0" tint="-0.249977111117893"/>
      </top>
      <bottom style="hair">
        <color theme="0" tint="-0.24997711111789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thin">
        <color theme="0" tint="-0.249977111117893"/>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DashDot">
        <color auto="1"/>
      </bottom>
      <diagonal/>
    </border>
    <border>
      <left style="thin">
        <color theme="0" tint="-0.249977111117893"/>
      </left>
      <right/>
      <top style="hair">
        <color theme="0" tint="-0.249977111117893"/>
      </top>
      <bottom style="thin">
        <color theme="0" tint="-0.249977111117893"/>
      </bottom>
      <diagonal/>
    </border>
    <border>
      <left/>
      <right style="hair">
        <color theme="0" tint="-0.249977111117893"/>
      </right>
      <top style="hair">
        <color theme="0" tint="-0.249977111117893"/>
      </top>
      <bottom style="thin">
        <color theme="0" tint="-0.249977111117893"/>
      </bottom>
      <diagonal/>
    </border>
    <border>
      <left style="dotted">
        <color auto="1"/>
      </left>
      <right style="medium">
        <color auto="1"/>
      </right>
      <top style="dotted">
        <color auto="1"/>
      </top>
      <bottom/>
      <diagonal/>
    </border>
    <border>
      <left style="dotted">
        <color auto="1"/>
      </left>
      <right style="medium">
        <color auto="1"/>
      </right>
      <top/>
      <bottom style="dotted">
        <color auto="1"/>
      </bottom>
      <diagonal/>
    </border>
  </borders>
  <cellStyleXfs count="2">
    <xf numFmtId="0" fontId="0" fillId="0" borderId="0"/>
    <xf numFmtId="0" fontId="17" fillId="0" borderId="0" applyBorder="0" applyProtection="0"/>
  </cellStyleXfs>
  <cellXfs count="132">
    <xf numFmtId="0" fontId="0" fillId="0" borderId="0" xfId="0"/>
    <xf numFmtId="0" fontId="2" fillId="0" borderId="0" xfId="0" applyFont="1" applyAlignment="1" applyProtection="1"/>
    <xf numFmtId="0" fontId="3" fillId="0" borderId="0" xfId="0" applyFont="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xf numFmtId="0" fontId="5" fillId="0" borderId="0" xfId="0" applyFont="1" applyBorder="1" applyAlignment="1" applyProtection="1">
      <alignment vertical="center"/>
    </xf>
    <xf numFmtId="0" fontId="4" fillId="3" borderId="1"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6" fillId="3" borderId="3" xfId="0" applyFont="1" applyFill="1" applyBorder="1" applyAlignment="1" applyProtection="1"/>
    <xf numFmtId="0" fontId="4" fillId="3" borderId="1" xfId="0" applyFont="1" applyFill="1" applyBorder="1" applyAlignment="1" applyProtection="1">
      <alignment vertical="center"/>
    </xf>
    <xf numFmtId="0" fontId="3" fillId="0" borderId="10" xfId="0" applyFont="1" applyBorder="1" applyAlignment="1" applyProtection="1">
      <alignment vertical="center" wrapText="1"/>
    </xf>
    <xf numFmtId="0" fontId="3" fillId="0" borderId="11" xfId="0" applyFont="1" applyBorder="1" applyAlignment="1" applyProtection="1">
      <alignment horizontal="left" vertical="center"/>
    </xf>
    <xf numFmtId="0" fontId="2" fillId="0" borderId="11" xfId="0" applyFont="1" applyBorder="1" applyAlignment="1" applyProtection="1"/>
    <xf numFmtId="0" fontId="8" fillId="0" borderId="12" xfId="0" applyFont="1" applyBorder="1" applyAlignment="1" applyProtection="1">
      <alignment vertical="center"/>
    </xf>
    <xf numFmtId="0" fontId="3" fillId="0" borderId="12" xfId="0" applyFont="1" applyBorder="1" applyAlignment="1" applyProtection="1">
      <alignment vertical="center"/>
    </xf>
    <xf numFmtId="0" fontId="9" fillId="0" borderId="10" xfId="0" applyFont="1" applyBorder="1" applyAlignment="1" applyProtection="1">
      <alignment vertical="center" wrapText="1"/>
    </xf>
    <xf numFmtId="0" fontId="9" fillId="0" borderId="11" xfId="0" applyFont="1" applyBorder="1" applyAlignment="1" applyProtection="1">
      <alignment horizontal="left" vertical="center"/>
    </xf>
    <xf numFmtId="0" fontId="10" fillId="5" borderId="13" xfId="0" applyFont="1" applyFill="1" applyBorder="1" applyAlignment="1" applyProtection="1">
      <alignment vertical="center" wrapText="1"/>
    </xf>
    <xf numFmtId="3" fontId="10" fillId="5" borderId="14" xfId="0" applyNumberFormat="1" applyFont="1" applyFill="1" applyBorder="1" applyAlignment="1" applyProtection="1">
      <alignment horizontal="left" vertical="center"/>
    </xf>
    <xf numFmtId="0" fontId="10" fillId="5" borderId="14" xfId="0" applyFont="1" applyFill="1" applyBorder="1" applyAlignment="1" applyProtection="1"/>
    <xf numFmtId="0" fontId="10" fillId="5" borderId="15" xfId="0" applyFont="1" applyFill="1" applyBorder="1" applyAlignment="1" applyProtection="1">
      <alignment vertical="center"/>
    </xf>
    <xf numFmtId="0" fontId="10" fillId="6" borderId="16" xfId="0" applyFont="1" applyFill="1" applyBorder="1" applyAlignment="1" applyProtection="1">
      <alignment vertical="center"/>
    </xf>
    <xf numFmtId="3" fontId="10" fillId="6" borderId="17" xfId="0" applyNumberFormat="1" applyFont="1" applyFill="1" applyBorder="1" applyAlignment="1" applyProtection="1">
      <alignment horizontal="left" vertical="center"/>
    </xf>
    <xf numFmtId="0" fontId="11" fillId="6" borderId="17" xfId="0" applyFont="1" applyFill="1" applyBorder="1" applyAlignment="1" applyProtection="1"/>
    <xf numFmtId="0" fontId="12" fillId="6" borderId="18" xfId="0" applyFont="1" applyFill="1" applyBorder="1" applyAlignment="1" applyProtection="1">
      <alignment vertical="center"/>
    </xf>
    <xf numFmtId="0" fontId="3" fillId="4" borderId="19" xfId="0" applyFont="1" applyFill="1" applyBorder="1" applyAlignment="1" applyProtection="1">
      <alignment horizontal="left" vertical="center" wrapText="1"/>
    </xf>
    <xf numFmtId="3" fontId="3" fillId="4" borderId="20" xfId="0" applyNumberFormat="1" applyFont="1" applyFill="1" applyBorder="1" applyAlignment="1" applyProtection="1">
      <alignment horizontal="left" vertical="center"/>
    </xf>
    <xf numFmtId="0" fontId="2" fillId="4" borderId="20" xfId="0" applyFont="1" applyFill="1" applyBorder="1" applyAlignment="1" applyProtection="1"/>
    <xf numFmtId="0" fontId="13" fillId="4" borderId="21" xfId="0" applyFont="1" applyFill="1" applyBorder="1" applyAlignment="1" applyProtection="1">
      <alignment vertical="center"/>
    </xf>
    <xf numFmtId="0" fontId="3" fillId="7" borderId="22" xfId="0" applyFont="1" applyFill="1" applyBorder="1" applyAlignment="1" applyProtection="1">
      <alignment horizontal="left" vertical="center" wrapText="1" indent="2"/>
    </xf>
    <xf numFmtId="3" fontId="3" fillId="7" borderId="23" xfId="0" applyNumberFormat="1" applyFont="1" applyFill="1" applyBorder="1" applyAlignment="1" applyProtection="1">
      <alignment horizontal="left" vertical="center"/>
    </xf>
    <xf numFmtId="0" fontId="2" fillId="7" borderId="23" xfId="0" applyFont="1" applyFill="1" applyBorder="1" applyAlignment="1" applyProtection="1"/>
    <xf numFmtId="0" fontId="3" fillId="0" borderId="21" xfId="0" applyFont="1" applyBorder="1" applyAlignment="1" applyProtection="1">
      <alignment vertical="center"/>
    </xf>
    <xf numFmtId="0" fontId="3" fillId="7" borderId="24" xfId="0" applyFont="1" applyFill="1" applyBorder="1" applyAlignment="1" applyProtection="1">
      <alignment horizontal="left" vertical="center" wrapText="1" indent="2"/>
    </xf>
    <xf numFmtId="0" fontId="2" fillId="7" borderId="25" xfId="0" applyFont="1" applyFill="1" applyBorder="1" applyAlignment="1" applyProtection="1"/>
    <xf numFmtId="0" fontId="3" fillId="0" borderId="26" xfId="0" applyFont="1" applyBorder="1" applyAlignment="1" applyProtection="1">
      <alignment horizontal="left" vertical="center" indent="4"/>
    </xf>
    <xf numFmtId="3" fontId="3" fillId="0" borderId="23" xfId="0" applyNumberFormat="1" applyFont="1" applyBorder="1" applyAlignment="1" applyProtection="1">
      <alignment horizontal="left" vertical="center"/>
    </xf>
    <xf numFmtId="0" fontId="3" fillId="0" borderId="27" xfId="0" applyFont="1" applyBorder="1" applyAlignment="1" applyProtection="1"/>
    <xf numFmtId="0" fontId="2" fillId="0" borderId="27" xfId="0" applyFont="1" applyBorder="1" applyAlignment="1" applyProtection="1"/>
    <xf numFmtId="0" fontId="10" fillId="6" borderId="18" xfId="0" applyFont="1" applyFill="1" applyBorder="1" applyAlignment="1" applyProtection="1">
      <alignment vertical="center"/>
    </xf>
    <xf numFmtId="0" fontId="3" fillId="4" borderId="21" xfId="0" applyFont="1" applyFill="1" applyBorder="1" applyAlignment="1" applyProtection="1">
      <alignment vertical="center"/>
    </xf>
    <xf numFmtId="3" fontId="3" fillId="7" borderId="25" xfId="0" applyNumberFormat="1" applyFont="1" applyFill="1" applyBorder="1" applyAlignment="1" applyProtection="1">
      <alignment horizontal="left" vertical="center"/>
    </xf>
    <xf numFmtId="3" fontId="3" fillId="0" borderId="27" xfId="0" applyNumberFormat="1" applyFont="1" applyBorder="1" applyAlignment="1" applyProtection="1">
      <alignment horizontal="left" vertical="center"/>
    </xf>
    <xf numFmtId="0" fontId="3" fillId="0" borderId="26" xfId="0" applyFont="1" applyBorder="1" applyAlignment="1" applyProtection="1">
      <alignment horizontal="left" vertical="center" indent="5"/>
    </xf>
    <xf numFmtId="0" fontId="3" fillId="7" borderId="25" xfId="0" applyFont="1" applyFill="1" applyBorder="1" applyAlignment="1" applyProtection="1">
      <alignment horizontal="left" vertical="center"/>
    </xf>
    <xf numFmtId="0" fontId="3" fillId="7" borderId="23" xfId="0" applyFont="1" applyFill="1" applyBorder="1" applyAlignment="1" applyProtection="1">
      <alignment horizontal="left" vertical="center"/>
    </xf>
    <xf numFmtId="0" fontId="3" fillId="0" borderId="27" xfId="0" applyFont="1" applyBorder="1" applyAlignment="1" applyProtection="1">
      <alignment horizontal="left" vertical="center"/>
    </xf>
    <xf numFmtId="0" fontId="3" fillId="0" borderId="23" xfId="0" applyFont="1" applyBorder="1" applyAlignment="1" applyProtection="1">
      <alignment horizontal="left" vertical="center"/>
    </xf>
    <xf numFmtId="0" fontId="7" fillId="4" borderId="1" xfId="0" applyFont="1" applyFill="1" applyBorder="1" applyAlignment="1" applyProtection="1">
      <alignment vertical="center" wrapText="1"/>
    </xf>
    <xf numFmtId="0" fontId="3" fillId="4" borderId="4" xfId="0" applyFont="1" applyFill="1" applyBorder="1" applyAlignment="1" applyProtection="1">
      <alignment vertical="center"/>
    </xf>
    <xf numFmtId="0" fontId="15" fillId="9" borderId="0" xfId="0" applyFont="1" applyFill="1" applyAlignment="1" applyProtection="1"/>
    <xf numFmtId="0" fontId="15" fillId="9" borderId="28" xfId="0" applyFont="1" applyFill="1" applyBorder="1" applyAlignment="1" applyProtection="1"/>
    <xf numFmtId="0" fontId="15" fillId="9" borderId="29" xfId="0" applyFont="1" applyFill="1" applyBorder="1" applyAlignment="1" applyProtection="1"/>
    <xf numFmtId="0" fontId="15" fillId="9" borderId="30" xfId="0" applyFont="1" applyFill="1" applyBorder="1" applyAlignment="1" applyProtection="1"/>
    <xf numFmtId="0" fontId="15" fillId="9" borderId="31" xfId="0" applyFont="1" applyFill="1" applyBorder="1" applyAlignment="1" applyProtection="1"/>
    <xf numFmtId="0" fontId="15" fillId="9" borderId="32" xfId="0" applyFont="1" applyFill="1" applyBorder="1" applyAlignment="1" applyProtection="1"/>
    <xf numFmtId="0" fontId="15" fillId="9" borderId="33" xfId="0" applyFont="1" applyFill="1" applyBorder="1" applyAlignment="1" applyProtection="1"/>
    <xf numFmtId="0" fontId="15" fillId="9" borderId="34" xfId="0" applyFont="1" applyFill="1" applyBorder="1" applyAlignment="1" applyProtection="1"/>
    <xf numFmtId="0" fontId="15" fillId="9" borderId="0" xfId="0" applyFont="1" applyFill="1" applyBorder="1" applyAlignment="1" applyProtection="1">
      <alignment horizontal="left"/>
    </xf>
    <xf numFmtId="0" fontId="15" fillId="9" borderId="0" xfId="0" applyFont="1" applyFill="1" applyBorder="1" applyAlignment="1" applyProtection="1"/>
    <xf numFmtId="0" fontId="15" fillId="9" borderId="35" xfId="0" applyFont="1" applyFill="1" applyBorder="1" applyAlignment="1" applyProtection="1"/>
    <xf numFmtId="0" fontId="17" fillId="9" borderId="35" xfId="1" applyFont="1" applyFill="1" applyBorder="1" applyAlignment="1" applyProtection="1"/>
    <xf numFmtId="0" fontId="15" fillId="9" borderId="0" xfId="0" applyFont="1" applyFill="1" applyAlignment="1" applyProtection="1">
      <alignment horizontal="center"/>
    </xf>
    <xf numFmtId="0" fontId="18" fillId="0" borderId="0" xfId="0" applyFont="1" applyAlignment="1" applyProtection="1"/>
    <xf numFmtId="0" fontId="18" fillId="0" borderId="0" xfId="0" applyFont="1" applyAlignment="1" applyProtection="1">
      <alignment horizontal="center"/>
    </xf>
    <xf numFmtId="0" fontId="18" fillId="0" borderId="36" xfId="0" applyFont="1" applyBorder="1" applyAlignment="1" applyProtection="1">
      <alignment vertical="center" wrapText="1"/>
    </xf>
    <xf numFmtId="0" fontId="18" fillId="0" borderId="36" xfId="0" applyFont="1" applyBorder="1" applyAlignment="1" applyProtection="1">
      <alignment horizontal="center" vertical="center" wrapText="1"/>
    </xf>
    <xf numFmtId="0" fontId="18" fillId="0" borderId="36" xfId="0" applyFont="1" applyBorder="1" applyAlignment="1" applyProtection="1"/>
    <xf numFmtId="0" fontId="18" fillId="0" borderId="36" xfId="0" applyFont="1" applyBorder="1" applyAlignment="1" applyProtection="1">
      <alignment horizontal="center"/>
    </xf>
    <xf numFmtId="0" fontId="18" fillId="0" borderId="36" xfId="0" applyFont="1" applyBorder="1" applyAlignment="1" applyProtection="1">
      <alignment horizontal="left"/>
    </xf>
    <xf numFmtId="0" fontId="18" fillId="0" borderId="36" xfId="0" applyFont="1" applyBorder="1" applyAlignment="1" applyProtection="1">
      <alignment horizontal="left" wrapText="1"/>
    </xf>
    <xf numFmtId="0" fontId="18" fillId="10" borderId="36" xfId="0" applyFont="1" applyFill="1" applyBorder="1" applyAlignment="1" applyProtection="1">
      <alignment horizontal="left"/>
    </xf>
    <xf numFmtId="0" fontId="19" fillId="10" borderId="36" xfId="0" applyFont="1" applyFill="1" applyBorder="1" applyAlignment="1" applyProtection="1">
      <alignment horizontal="left" wrapText="1"/>
    </xf>
    <xf numFmtId="0" fontId="18" fillId="0" borderId="37" xfId="0" applyFont="1" applyBorder="1" applyAlignment="1" applyProtection="1"/>
    <xf numFmtId="0" fontId="18" fillId="0" borderId="37" xfId="0" applyFont="1" applyBorder="1" applyAlignment="1" applyProtection="1">
      <alignment horizontal="center"/>
    </xf>
    <xf numFmtId="0" fontId="3" fillId="0" borderId="11" xfId="0" applyFont="1" applyBorder="1" applyAlignment="1" applyProtection="1">
      <alignment horizontal="left" vertical="top" wrapText="1"/>
    </xf>
    <xf numFmtId="0" fontId="3" fillId="0" borderId="11" xfId="0" applyFont="1" applyBorder="1" applyAlignment="1" applyProtection="1">
      <alignment horizontal="left" vertical="center" wrapText="1"/>
    </xf>
    <xf numFmtId="0" fontId="20" fillId="4" borderId="5" xfId="0" applyFont="1" applyFill="1" applyBorder="1" applyAlignment="1" applyProtection="1">
      <alignment vertical="center" wrapText="1"/>
    </xf>
    <xf numFmtId="0" fontId="21" fillId="4" borderId="7" xfId="0" applyFont="1" applyFill="1" applyBorder="1" applyAlignment="1" applyProtection="1"/>
    <xf numFmtId="0" fontId="9" fillId="0" borderId="0" xfId="0" applyFont="1" applyAlignment="1" applyProtection="1"/>
    <xf numFmtId="0" fontId="22" fillId="0" borderId="0" xfId="0" applyFont="1" applyBorder="1" applyAlignment="1" applyProtection="1">
      <alignment vertical="center"/>
    </xf>
    <xf numFmtId="0" fontId="14" fillId="8" borderId="38" xfId="0" applyFont="1" applyFill="1" applyBorder="1" applyAlignment="1" applyProtection="1">
      <alignment vertical="center" wrapText="1"/>
    </xf>
    <xf numFmtId="0" fontId="1" fillId="8" borderId="38" xfId="0" applyFont="1" applyFill="1" applyBorder="1" applyAlignment="1" applyProtection="1">
      <alignment horizontal="center" vertical="center"/>
    </xf>
    <xf numFmtId="0" fontId="1" fillId="8" borderId="38" xfId="0" applyFont="1" applyFill="1" applyBorder="1" applyAlignment="1" applyProtection="1">
      <alignment vertical="center"/>
    </xf>
    <xf numFmtId="0" fontId="4" fillId="3" borderId="4" xfId="0" applyFont="1" applyFill="1" applyBorder="1" applyAlignment="1" applyProtection="1">
      <alignment horizontal="center" vertical="center"/>
    </xf>
    <xf numFmtId="0" fontId="26" fillId="0" borderId="11" xfId="0" applyFont="1" applyBorder="1" applyAlignment="1" applyProtection="1">
      <alignment horizontal="left" vertical="center"/>
    </xf>
    <xf numFmtId="0" fontId="27" fillId="0" borderId="11" xfId="0" applyFont="1" applyBorder="1" applyAlignment="1" applyProtection="1">
      <alignment horizontal="left" vertical="center" wrapText="1"/>
    </xf>
    <xf numFmtId="0" fontId="13" fillId="0" borderId="21" xfId="0" applyFont="1" applyBorder="1" applyAlignment="1" applyProtection="1">
      <alignment vertical="center"/>
    </xf>
    <xf numFmtId="0" fontId="28" fillId="4" borderId="9" xfId="0" applyFont="1" applyFill="1" applyBorder="1" applyAlignment="1" applyProtection="1">
      <alignment vertical="center"/>
    </xf>
    <xf numFmtId="0" fontId="28" fillId="4" borderId="6" xfId="0" applyFont="1" applyFill="1" applyBorder="1" applyAlignment="1" applyProtection="1">
      <alignment horizontal="center" vertical="center"/>
    </xf>
    <xf numFmtId="0" fontId="11" fillId="0" borderId="0" xfId="0" applyFont="1" applyAlignment="1" applyProtection="1"/>
    <xf numFmtId="0" fontId="11" fillId="0" borderId="38" xfId="0" applyFont="1" applyBorder="1" applyAlignment="1" applyProtection="1"/>
    <xf numFmtId="0" fontId="29" fillId="4" borderId="8" xfId="0" applyFont="1" applyFill="1" applyBorder="1" applyAlignment="1" applyProtection="1">
      <alignment horizontal="left" vertical="center" wrapText="1"/>
    </xf>
    <xf numFmtId="0" fontId="9" fillId="0" borderId="10" xfId="0" applyFont="1" applyFill="1" applyBorder="1" applyAlignment="1" applyProtection="1">
      <alignment vertical="center" wrapText="1"/>
    </xf>
    <xf numFmtId="0" fontId="9" fillId="0" borderId="11" xfId="0" applyFont="1" applyFill="1" applyBorder="1" applyAlignment="1" applyProtection="1">
      <alignment horizontal="left" vertical="center"/>
    </xf>
    <xf numFmtId="0" fontId="2" fillId="0" borderId="11" xfId="0" applyFont="1" applyFill="1" applyBorder="1" applyAlignment="1" applyProtection="1"/>
    <xf numFmtId="0" fontId="3" fillId="0" borderId="11" xfId="0" applyFont="1" applyFill="1" applyBorder="1" applyAlignment="1" applyProtection="1">
      <alignment horizontal="left" vertical="center"/>
    </xf>
    <xf numFmtId="0" fontId="3" fillId="0" borderId="12" xfId="0" applyFont="1" applyFill="1" applyBorder="1" applyAlignment="1" applyProtection="1">
      <alignment vertical="center"/>
    </xf>
    <xf numFmtId="0" fontId="11" fillId="0" borderId="0" xfId="0" applyFont="1" applyFill="1" applyAlignment="1" applyProtection="1"/>
    <xf numFmtId="0" fontId="4" fillId="0" borderId="0" xfId="0" applyFont="1" applyBorder="1" applyAlignment="1" applyProtection="1">
      <alignment vertical="center"/>
    </xf>
    <xf numFmtId="0" fontId="31" fillId="9" borderId="0" xfId="0" applyFont="1" applyFill="1" applyBorder="1" applyAlignment="1" applyProtection="1"/>
    <xf numFmtId="0" fontId="32" fillId="9" borderId="35" xfId="0" applyFont="1" applyFill="1" applyBorder="1" applyAlignment="1" applyProtection="1">
      <alignment horizontal="center"/>
    </xf>
    <xf numFmtId="0" fontId="3" fillId="0" borderId="39" xfId="0" applyFont="1" applyBorder="1" applyAlignment="1" applyProtection="1">
      <alignment horizontal="left" vertical="center" wrapText="1" indent="2"/>
    </xf>
    <xf numFmtId="3" fontId="3" fillId="0" borderId="40" xfId="0" applyNumberFormat="1" applyFont="1" applyBorder="1" applyAlignment="1" applyProtection="1">
      <alignment horizontal="right" vertical="center"/>
    </xf>
    <xf numFmtId="0" fontId="11" fillId="0" borderId="0" xfId="0" applyFont="1" applyAlignment="1" applyProtection="1">
      <alignment horizontal="left" vertical="center"/>
    </xf>
    <xf numFmtId="0" fontId="33" fillId="9" borderId="29" xfId="0" applyFont="1" applyFill="1" applyBorder="1" applyAlignment="1" applyProtection="1"/>
    <xf numFmtId="0" fontId="33" fillId="9" borderId="32" xfId="0" applyFont="1" applyFill="1" applyBorder="1" applyAlignment="1" applyProtection="1">
      <alignment horizontal="left"/>
    </xf>
    <xf numFmtId="0" fontId="15" fillId="0" borderId="0" xfId="0" applyFont="1" applyFill="1" applyBorder="1" applyAlignment="1" applyProtection="1"/>
    <xf numFmtId="0" fontId="15" fillId="9" borderId="41" xfId="0" applyFont="1" applyFill="1" applyBorder="1" applyAlignment="1" applyProtection="1">
      <alignment horizontal="left" indent="2"/>
    </xf>
    <xf numFmtId="0" fontId="15" fillId="9" borderId="42" xfId="0" applyFont="1" applyFill="1" applyBorder="1" applyAlignment="1" applyProtection="1">
      <alignment horizontal="left" indent="2"/>
    </xf>
    <xf numFmtId="0" fontId="16" fillId="0" borderId="0" xfId="0" applyFont="1" applyFill="1" applyAlignment="1" applyProtection="1"/>
    <xf numFmtId="0" fontId="16" fillId="0" borderId="0" xfId="0" applyFont="1" applyFill="1" applyAlignment="1" applyProtection="1">
      <alignment horizontal="center"/>
    </xf>
    <xf numFmtId="0" fontId="34" fillId="0" borderId="0" xfId="0" applyFont="1" applyFill="1" applyAlignment="1" applyProtection="1"/>
    <xf numFmtId="0" fontId="11" fillId="0" borderId="10" xfId="0" applyFont="1" applyFill="1" applyBorder="1" applyAlignment="1" applyProtection="1">
      <alignment vertical="center"/>
    </xf>
    <xf numFmtId="0" fontId="11" fillId="0" borderId="10" xfId="0" applyFont="1" applyFill="1" applyBorder="1" applyAlignment="1" applyProtection="1">
      <alignment horizontal="center" vertical="center"/>
    </xf>
    <xf numFmtId="0" fontId="35" fillId="0" borderId="0" xfId="0" applyFont="1"/>
    <xf numFmtId="0" fontId="35" fillId="0" borderId="36" xfId="0" applyFont="1" applyBorder="1"/>
    <xf numFmtId="0" fontId="0" fillId="0" borderId="36" xfId="0" applyBorder="1"/>
    <xf numFmtId="0" fontId="9" fillId="0" borderId="11" xfId="0" applyFont="1" applyBorder="1" applyAlignment="1" applyProtection="1">
      <alignment horizontal="left" vertical="top" wrapText="1"/>
    </xf>
    <xf numFmtId="0" fontId="3" fillId="0" borderId="12" xfId="0" applyFont="1" applyBorder="1" applyAlignment="1" applyProtection="1">
      <alignment vertical="center" wrapText="1"/>
    </xf>
    <xf numFmtId="0" fontId="36" fillId="0" borderId="0" xfId="0" applyFont="1" applyAlignment="1" applyProtection="1"/>
    <xf numFmtId="0" fontId="36" fillId="0" borderId="0" xfId="0" applyFont="1" applyFill="1" applyAlignment="1" applyProtection="1"/>
    <xf numFmtId="0" fontId="36" fillId="0" borderId="38" xfId="0" applyFont="1" applyBorder="1" applyAlignment="1" applyProtection="1"/>
    <xf numFmtId="0" fontId="38" fillId="0" borderId="0" xfId="0" applyFont="1" applyAlignment="1">
      <alignment horizontal="center" vertical="center" wrapText="1"/>
    </xf>
    <xf numFmtId="0" fontId="38" fillId="0" borderId="0" xfId="0" applyFont="1" applyAlignment="1">
      <alignment horizontal="center" vertical="center"/>
    </xf>
    <xf numFmtId="0" fontId="37" fillId="0" borderId="0" xfId="0" applyFont="1" applyAlignment="1">
      <alignment vertical="center" wrapText="1"/>
    </xf>
    <xf numFmtId="0" fontId="37" fillId="0" borderId="0" xfId="0" applyFont="1" applyAlignment="1">
      <alignment vertical="center"/>
    </xf>
    <xf numFmtId="0" fontId="38" fillId="0" borderId="36" xfId="0" applyFont="1" applyBorder="1" applyAlignment="1">
      <alignment horizontal="center" vertical="center" wrapText="1"/>
    </xf>
    <xf numFmtId="0" fontId="37" fillId="0" borderId="36" xfId="0" applyFont="1" applyBorder="1" applyAlignment="1">
      <alignment vertical="center" wrapText="1"/>
    </xf>
    <xf numFmtId="0" fontId="24" fillId="4" borderId="2"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xf>
    <xf numFmtId="0" fontId="15" fillId="9" borderId="31" xfId="0" applyFont="1" applyFill="1" applyBorder="1" applyAlignment="1" applyProtection="1">
      <alignment horizontal="center"/>
    </xf>
  </cellXfs>
  <cellStyles count="2">
    <cellStyle name="Hiperlink" xfId="1" builtinId="8"/>
    <cellStyle name="Normal" xfId="0" builtinId="0"/>
  </cellStyles>
  <dxfs count="1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548235"/>
      <rgbColor rgb="FF800080"/>
      <rgbColor rgb="FF008080"/>
      <rgbColor rgb="FFBFBFBF"/>
      <rgbColor rgb="FF808080"/>
      <rgbColor rgb="FF9999FF"/>
      <rgbColor rgb="FF993366"/>
      <rgbColor rgb="FFE7E6E6"/>
      <rgbColor rgb="FFCCFFFF"/>
      <rgbColor rgb="FF660066"/>
      <rgbColor rgb="FFFF7575"/>
      <rgbColor rgb="FF0563C1"/>
      <rgbColor rgb="FFBDD7EE"/>
      <rgbColor rgb="FF000080"/>
      <rgbColor rgb="FFFF00FF"/>
      <rgbColor rgb="FFFFFF00"/>
      <rgbColor rgb="FF00FFFF"/>
      <rgbColor rgb="FF800080"/>
      <rgbColor rgb="FF800000"/>
      <rgbColor rgb="FF008080"/>
      <rgbColor rgb="FF0000FF"/>
      <rgbColor rgb="FF00CCFF"/>
      <rgbColor rgb="FFCCFFFF"/>
      <rgbColor rgb="FFE2F0D9"/>
      <rgbColor rgb="FFFFFF99"/>
      <rgbColor rgb="FF99CCFF"/>
      <rgbColor rgb="FFFF99CC"/>
      <rgbColor rgb="FFCC99FF"/>
      <rgbColor rgb="FFFFCC99"/>
      <rgbColor rgb="FF3366FF"/>
      <rgbColor rgb="FF33CCCC"/>
      <rgbColor rgb="FF99CC00"/>
      <rgbColor rgb="FFFFCC00"/>
      <rgbColor rgb="FFFF9900"/>
      <rgbColor rgb="FFFF6600"/>
      <rgbColor rgb="FF2F5597"/>
      <rgbColor rgb="FF969696"/>
      <rgbColor rgb="FF003366"/>
      <rgbColor rgb="FF339966"/>
      <rgbColor rgb="FF0D0D0D"/>
      <rgbColor rgb="FF333300"/>
      <rgbColor rgb="FF993300"/>
      <rgbColor rgb="FF993366"/>
      <rgbColor rgb="FF1F4E79"/>
      <rgbColor rgb="FF222A35"/>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152280</xdr:colOff>
      <xdr:row>4</xdr:row>
      <xdr:rowOff>47520</xdr:rowOff>
    </xdr:from>
    <xdr:to>
      <xdr:col>1</xdr:col>
      <xdr:colOff>503640</xdr:colOff>
      <xdr:row>5</xdr:row>
      <xdr:rowOff>27360</xdr:rowOff>
    </xdr:to>
    <xdr:sp macro="" textlink="">
      <xdr:nvSpPr>
        <xdr:cNvPr id="2" name="Seta para a Direita 1"/>
        <xdr:cNvSpPr/>
      </xdr:nvSpPr>
      <xdr:spPr>
        <a:xfrm>
          <a:off x="424080" y="771480"/>
          <a:ext cx="351360" cy="160920"/>
        </a:xfrm>
        <a:prstGeom prst="rightArrow">
          <a:avLst>
            <a:gd name="adj1" fmla="val 50000"/>
            <a:gd name="adj2" fmla="val 50000"/>
          </a:avLst>
        </a:prstGeom>
        <a:solidFill>
          <a:srgbClr val="000000"/>
        </a:solidFill>
        <a:ln w="12700">
          <a:solidFill>
            <a:srgbClr val="000000"/>
          </a:solidFill>
          <a:miter/>
        </a:ln>
      </xdr:spPr>
      <xdr:style>
        <a:lnRef idx="2">
          <a:schemeClr val="dk1">
            <a:shade val="50000"/>
          </a:schemeClr>
        </a:lnRef>
        <a:fillRef idx="1">
          <a:schemeClr val="dk1"/>
        </a:fillRef>
        <a:effectRef idx="0">
          <a:schemeClr val="dk1"/>
        </a:effectRef>
        <a:fontRef idx="minor"/>
      </xdr:style>
    </xdr:sp>
    <xdr:clientData/>
  </xdr:twoCellAnchor>
  <xdr:twoCellAnchor>
    <xdr:from>
      <xdr:col>1</xdr:col>
      <xdr:colOff>152280</xdr:colOff>
      <xdr:row>25</xdr:row>
      <xdr:rowOff>66960</xdr:rowOff>
    </xdr:from>
    <xdr:to>
      <xdr:col>1</xdr:col>
      <xdr:colOff>503640</xdr:colOff>
      <xdr:row>26</xdr:row>
      <xdr:rowOff>46440</xdr:rowOff>
    </xdr:to>
    <xdr:sp macro="" textlink="">
      <xdr:nvSpPr>
        <xdr:cNvPr id="3" name="Seta para a Direita 2"/>
        <xdr:cNvSpPr/>
      </xdr:nvSpPr>
      <xdr:spPr>
        <a:xfrm>
          <a:off x="424080" y="3143520"/>
          <a:ext cx="351360" cy="160560"/>
        </a:xfrm>
        <a:prstGeom prst="rightArrow">
          <a:avLst>
            <a:gd name="adj1" fmla="val 50000"/>
            <a:gd name="adj2" fmla="val 50000"/>
          </a:avLst>
        </a:prstGeom>
        <a:solidFill>
          <a:srgbClr val="000000"/>
        </a:solidFill>
        <a:ln w="12700">
          <a:solidFill>
            <a:srgbClr val="000000"/>
          </a:solidFill>
          <a:miter/>
        </a:ln>
      </xdr:spPr>
      <xdr:style>
        <a:lnRef idx="2">
          <a:schemeClr val="dk1">
            <a:shade val="50000"/>
          </a:schemeClr>
        </a:lnRef>
        <a:fillRef idx="1">
          <a:schemeClr val="dk1"/>
        </a:fillRef>
        <a:effectRef idx="0">
          <a:schemeClr val="dk1"/>
        </a:effectRef>
        <a:fontRef idx="minor"/>
      </xdr:style>
    </xdr:sp>
    <xdr:clientData/>
  </xdr:twoCellAnchor>
  <xdr:twoCellAnchor>
    <xdr:from>
      <xdr:col>1</xdr:col>
      <xdr:colOff>152280</xdr:colOff>
      <xdr:row>36</xdr:row>
      <xdr:rowOff>86040</xdr:rowOff>
    </xdr:from>
    <xdr:to>
      <xdr:col>1</xdr:col>
      <xdr:colOff>503640</xdr:colOff>
      <xdr:row>37</xdr:row>
      <xdr:rowOff>152400</xdr:rowOff>
    </xdr:to>
    <xdr:sp macro="" textlink="">
      <xdr:nvSpPr>
        <xdr:cNvPr id="4" name="Seta para a Direita 3"/>
        <xdr:cNvSpPr/>
      </xdr:nvSpPr>
      <xdr:spPr>
        <a:xfrm>
          <a:off x="409455" y="6534465"/>
          <a:ext cx="351360" cy="247335"/>
        </a:xfrm>
        <a:prstGeom prst="rightArrow">
          <a:avLst>
            <a:gd name="adj1" fmla="val 50000"/>
            <a:gd name="adj2" fmla="val 50000"/>
          </a:avLst>
        </a:prstGeom>
        <a:solidFill>
          <a:srgbClr val="000000"/>
        </a:solidFill>
        <a:ln w="12700">
          <a:solidFill>
            <a:srgbClr val="000000"/>
          </a:solidFill>
          <a:miter/>
        </a:ln>
      </xdr:spPr>
      <xdr:style>
        <a:lnRef idx="2">
          <a:schemeClr val="dk1">
            <a:shade val="50000"/>
          </a:schemeClr>
        </a:lnRef>
        <a:fillRef idx="1">
          <a:schemeClr val="dk1"/>
        </a:fillRef>
        <a:effectRef idx="0">
          <a:schemeClr val="dk1"/>
        </a:effectRef>
        <a:fontRef idx="minor"/>
      </xdr:style>
    </xdr:sp>
    <xdr:clientData/>
  </xdr:twoCellAnchor>
  <xdr:twoCellAnchor>
    <xdr:from>
      <xdr:col>1</xdr:col>
      <xdr:colOff>152280</xdr:colOff>
      <xdr:row>61</xdr:row>
      <xdr:rowOff>105120</xdr:rowOff>
    </xdr:from>
    <xdr:to>
      <xdr:col>1</xdr:col>
      <xdr:colOff>503640</xdr:colOff>
      <xdr:row>62</xdr:row>
      <xdr:rowOff>84600</xdr:rowOff>
    </xdr:to>
    <xdr:sp macro="" textlink="">
      <xdr:nvSpPr>
        <xdr:cNvPr id="5" name="Seta para a Direita 4"/>
        <xdr:cNvSpPr/>
      </xdr:nvSpPr>
      <xdr:spPr>
        <a:xfrm>
          <a:off x="424080" y="5534280"/>
          <a:ext cx="351360" cy="160560"/>
        </a:xfrm>
        <a:prstGeom prst="rightArrow">
          <a:avLst>
            <a:gd name="adj1" fmla="val 50000"/>
            <a:gd name="adj2" fmla="val 50000"/>
          </a:avLst>
        </a:prstGeom>
        <a:solidFill>
          <a:srgbClr val="000000"/>
        </a:solidFill>
        <a:ln w="12700">
          <a:solidFill>
            <a:srgbClr val="000000"/>
          </a:solidFill>
          <a:miter/>
        </a:ln>
      </xdr:spPr>
      <xdr:style>
        <a:lnRef idx="2">
          <a:schemeClr val="dk1">
            <a:shade val="50000"/>
          </a:schemeClr>
        </a:lnRef>
        <a:fillRef idx="1">
          <a:schemeClr val="dk1"/>
        </a:fillRef>
        <a:effectRef idx="0">
          <a:schemeClr val="dk1"/>
        </a:effectRef>
        <a:fontRef idx="minor"/>
      </xdr:style>
    </xdr:sp>
    <xdr:clientData/>
  </xdr:twoCellAnchor>
  <xdr:twoCellAnchor>
    <xdr:from>
      <xdr:col>1</xdr:col>
      <xdr:colOff>152280</xdr:colOff>
      <xdr:row>1</xdr:row>
      <xdr:rowOff>9360</xdr:rowOff>
    </xdr:from>
    <xdr:to>
      <xdr:col>1</xdr:col>
      <xdr:colOff>503640</xdr:colOff>
      <xdr:row>1</xdr:row>
      <xdr:rowOff>170280</xdr:rowOff>
    </xdr:to>
    <xdr:sp macro="" textlink="">
      <xdr:nvSpPr>
        <xdr:cNvPr id="8" name="Seta para a Direita 10"/>
        <xdr:cNvSpPr/>
      </xdr:nvSpPr>
      <xdr:spPr>
        <a:xfrm>
          <a:off x="424080" y="190440"/>
          <a:ext cx="351360" cy="160920"/>
        </a:xfrm>
        <a:prstGeom prst="rightArrow">
          <a:avLst>
            <a:gd name="adj1" fmla="val 50000"/>
            <a:gd name="adj2" fmla="val 50000"/>
          </a:avLst>
        </a:prstGeom>
        <a:solidFill>
          <a:srgbClr val="000000"/>
        </a:solidFill>
        <a:ln w="12700">
          <a:solidFill>
            <a:srgbClr val="000000"/>
          </a:solidFill>
          <a:miter/>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5</xdr:col>
      <xdr:colOff>111435</xdr:colOff>
      <xdr:row>15</xdr:row>
      <xdr:rowOff>85770</xdr:rowOff>
    </xdr:from>
    <xdr:to>
      <xdr:col>5</xdr:col>
      <xdr:colOff>5980155</xdr:colOff>
      <xdr:row>23</xdr:row>
      <xdr:rowOff>8010</xdr:rowOff>
    </xdr:to>
    <xdr:pic>
      <xdr:nvPicPr>
        <xdr:cNvPr id="9" name="Imagem 11"/>
        <xdr:cNvPicPr/>
      </xdr:nvPicPr>
      <xdr:blipFill>
        <a:blip xmlns:r="http://schemas.openxmlformats.org/officeDocument/2006/relationships" r:embed="rId1"/>
        <a:stretch/>
      </xdr:blipFill>
      <xdr:spPr>
        <a:xfrm>
          <a:off x="9903135" y="2848020"/>
          <a:ext cx="5868720" cy="1370040"/>
        </a:xfrm>
        <a:prstGeom prst="rect">
          <a:avLst/>
        </a:prstGeom>
        <a:ln w="0">
          <a:noFill/>
        </a:ln>
      </xdr:spPr>
    </xdr:pic>
    <xdr:clientData/>
  </xdr:twoCellAnchor>
  <xdr:twoCellAnchor>
    <xdr:from>
      <xdr:col>4</xdr:col>
      <xdr:colOff>66600</xdr:colOff>
      <xdr:row>4</xdr:row>
      <xdr:rowOff>123840</xdr:rowOff>
    </xdr:from>
    <xdr:to>
      <xdr:col>5</xdr:col>
      <xdr:colOff>74880</xdr:colOff>
      <xdr:row>23</xdr:row>
      <xdr:rowOff>46080</xdr:rowOff>
    </xdr:to>
    <xdr:sp macro="" textlink="">
      <xdr:nvSpPr>
        <xdr:cNvPr id="10" name="Chave Esquerda 12"/>
        <xdr:cNvSpPr/>
      </xdr:nvSpPr>
      <xdr:spPr>
        <a:xfrm>
          <a:off x="9774000" y="847800"/>
          <a:ext cx="420840" cy="1913040"/>
        </a:xfrm>
        <a:prstGeom prst="leftBrace">
          <a:avLst>
            <a:gd name="adj1" fmla="val 8333"/>
            <a:gd name="adj2" fmla="val 38073"/>
          </a:avLst>
        </a:prstGeom>
        <a:noFill/>
        <a:ln w="6350">
          <a:solidFill>
            <a:srgbClr val="595959"/>
          </a:solidFill>
          <a:miter/>
        </a:ln>
      </xdr:spPr>
      <xdr:style>
        <a:lnRef idx="1">
          <a:schemeClr val="accent1"/>
        </a:lnRef>
        <a:fillRef idx="0">
          <a:schemeClr val="accent1"/>
        </a:fillRef>
        <a:effectRef idx="0">
          <a:schemeClr val="accent1"/>
        </a:effectRef>
        <a:fontRef idx="minor"/>
      </xdr:style>
    </xdr:sp>
    <xdr:clientData/>
  </xdr:twoCellAnchor>
  <xdr:twoCellAnchor editAs="oneCell">
    <xdr:from>
      <xdr:col>1</xdr:col>
      <xdr:colOff>514350</xdr:colOff>
      <xdr:row>28</xdr:row>
      <xdr:rowOff>38101</xdr:rowOff>
    </xdr:from>
    <xdr:to>
      <xdr:col>2</xdr:col>
      <xdr:colOff>5838825</xdr:colOff>
      <xdr:row>34</xdr:row>
      <xdr:rowOff>132116</xdr:rowOff>
    </xdr:to>
    <xdr:pic>
      <xdr:nvPicPr>
        <xdr:cNvPr id="13" name="Imagem 12"/>
        <xdr:cNvPicPr>
          <a:picLocks noChangeAspect="1"/>
        </xdr:cNvPicPr>
      </xdr:nvPicPr>
      <xdr:blipFill>
        <a:blip xmlns:r="http://schemas.openxmlformats.org/officeDocument/2006/relationships" r:embed="rId2"/>
        <a:stretch>
          <a:fillRect/>
        </a:stretch>
      </xdr:blipFill>
      <xdr:spPr>
        <a:xfrm>
          <a:off x="771525" y="3486151"/>
          <a:ext cx="5934075" cy="1208440"/>
        </a:xfrm>
        <a:prstGeom prst="rect">
          <a:avLst/>
        </a:prstGeom>
      </xdr:spPr>
    </xdr:pic>
    <xdr:clientData/>
  </xdr:twoCellAnchor>
  <xdr:twoCellAnchor>
    <xdr:from>
      <xdr:col>1</xdr:col>
      <xdr:colOff>152280</xdr:colOff>
      <xdr:row>80</xdr:row>
      <xdr:rowOff>105120</xdr:rowOff>
    </xdr:from>
    <xdr:to>
      <xdr:col>1</xdr:col>
      <xdr:colOff>503640</xdr:colOff>
      <xdr:row>81</xdr:row>
      <xdr:rowOff>84600</xdr:rowOff>
    </xdr:to>
    <xdr:sp macro="" textlink="">
      <xdr:nvSpPr>
        <xdr:cNvPr id="15" name="Seta para a Direita 14"/>
        <xdr:cNvSpPr/>
      </xdr:nvSpPr>
      <xdr:spPr>
        <a:xfrm>
          <a:off x="409455" y="5543895"/>
          <a:ext cx="351360" cy="160455"/>
        </a:xfrm>
        <a:prstGeom prst="rightArrow">
          <a:avLst>
            <a:gd name="adj1" fmla="val 50000"/>
            <a:gd name="adj2" fmla="val 50000"/>
          </a:avLst>
        </a:prstGeom>
        <a:solidFill>
          <a:srgbClr val="000000"/>
        </a:solidFill>
        <a:ln w="12700">
          <a:solidFill>
            <a:srgbClr val="000000"/>
          </a:solidFill>
          <a:miter/>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1</xdr:col>
      <xdr:colOff>285750</xdr:colOff>
      <xdr:row>81</xdr:row>
      <xdr:rowOff>95250</xdr:rowOff>
    </xdr:from>
    <xdr:to>
      <xdr:col>5</xdr:col>
      <xdr:colOff>2640093</xdr:colOff>
      <xdr:row>92</xdr:row>
      <xdr:rowOff>95528</xdr:rowOff>
    </xdr:to>
    <xdr:pic>
      <xdr:nvPicPr>
        <xdr:cNvPr id="18" name="Imagem 17"/>
        <xdr:cNvPicPr>
          <a:picLocks noChangeAspect="1"/>
        </xdr:cNvPicPr>
      </xdr:nvPicPr>
      <xdr:blipFill rotWithShape="1">
        <a:blip xmlns:r="http://schemas.openxmlformats.org/officeDocument/2006/relationships" r:embed="rId3"/>
        <a:srcRect l="557"/>
        <a:stretch/>
      </xdr:blipFill>
      <xdr:spPr>
        <a:xfrm>
          <a:off x="542925" y="15001875"/>
          <a:ext cx="11888868" cy="1991003"/>
        </a:xfrm>
        <a:prstGeom prst="rect">
          <a:avLst/>
        </a:prstGeom>
      </xdr:spPr>
    </xdr:pic>
    <xdr:clientData/>
  </xdr:twoCellAnchor>
  <xdr:twoCellAnchor editAs="oneCell">
    <xdr:from>
      <xdr:col>1</xdr:col>
      <xdr:colOff>238126</xdr:colOff>
      <xdr:row>7</xdr:row>
      <xdr:rowOff>114300</xdr:rowOff>
    </xdr:from>
    <xdr:to>
      <xdr:col>2</xdr:col>
      <xdr:colOff>5781676</xdr:colOff>
      <xdr:row>17</xdr:row>
      <xdr:rowOff>161925</xdr:rowOff>
    </xdr:to>
    <xdr:pic>
      <xdr:nvPicPr>
        <xdr:cNvPr id="7" name="Imagem 6"/>
        <xdr:cNvPicPr>
          <a:picLocks noChangeAspect="1"/>
        </xdr:cNvPicPr>
      </xdr:nvPicPr>
      <xdr:blipFill rotWithShape="1">
        <a:blip xmlns:r="http://schemas.openxmlformats.org/officeDocument/2006/relationships" r:embed="rId4"/>
        <a:srcRect r="33603"/>
        <a:stretch/>
      </xdr:blipFill>
      <xdr:spPr>
        <a:xfrm>
          <a:off x="495301" y="1504950"/>
          <a:ext cx="6153150" cy="1866900"/>
        </a:xfrm>
        <a:prstGeom prst="rect">
          <a:avLst/>
        </a:prstGeom>
      </xdr:spPr>
    </xdr:pic>
    <xdr:clientData/>
  </xdr:twoCellAnchor>
  <xdr:twoCellAnchor editAs="oneCell">
    <xdr:from>
      <xdr:col>5</xdr:col>
      <xdr:colOff>1752600</xdr:colOff>
      <xdr:row>5</xdr:row>
      <xdr:rowOff>0</xdr:rowOff>
    </xdr:from>
    <xdr:to>
      <xdr:col>5</xdr:col>
      <xdr:colOff>6086475</xdr:colOff>
      <xdr:row>12</xdr:row>
      <xdr:rowOff>167477</xdr:rowOff>
    </xdr:to>
    <xdr:pic>
      <xdr:nvPicPr>
        <xdr:cNvPr id="12" name="Imagem 11"/>
        <xdr:cNvPicPr>
          <a:picLocks noChangeAspect="1"/>
        </xdr:cNvPicPr>
      </xdr:nvPicPr>
      <xdr:blipFill rotWithShape="1">
        <a:blip xmlns:r="http://schemas.openxmlformats.org/officeDocument/2006/relationships" r:embed="rId5"/>
        <a:srcRect t="45782"/>
        <a:stretch/>
      </xdr:blipFill>
      <xdr:spPr>
        <a:xfrm>
          <a:off x="11544300" y="942975"/>
          <a:ext cx="4333875" cy="1434302"/>
        </a:xfrm>
        <a:prstGeom prst="rect">
          <a:avLst/>
        </a:prstGeom>
      </xdr:spPr>
    </xdr:pic>
    <xdr:clientData/>
  </xdr:twoCellAnchor>
  <xdr:twoCellAnchor editAs="oneCell">
    <xdr:from>
      <xdr:col>2</xdr:col>
      <xdr:colOff>0</xdr:colOff>
      <xdr:row>38</xdr:row>
      <xdr:rowOff>0</xdr:rowOff>
    </xdr:from>
    <xdr:to>
      <xdr:col>2</xdr:col>
      <xdr:colOff>5253902</xdr:colOff>
      <xdr:row>59</xdr:row>
      <xdr:rowOff>85725</xdr:rowOff>
    </xdr:to>
    <xdr:pic>
      <xdr:nvPicPr>
        <xdr:cNvPr id="16" name="Imagem 15"/>
        <xdr:cNvPicPr>
          <a:picLocks noChangeAspect="1"/>
        </xdr:cNvPicPr>
      </xdr:nvPicPr>
      <xdr:blipFill>
        <a:blip xmlns:r="http://schemas.openxmlformats.org/officeDocument/2006/relationships" r:embed="rId6"/>
        <a:stretch>
          <a:fillRect/>
        </a:stretch>
      </xdr:blipFill>
      <xdr:spPr>
        <a:xfrm>
          <a:off x="866775" y="6810375"/>
          <a:ext cx="5253902" cy="3886200"/>
        </a:xfrm>
        <a:prstGeom prst="rect">
          <a:avLst/>
        </a:prstGeom>
      </xdr:spPr>
    </xdr:pic>
    <xdr:clientData/>
  </xdr:twoCellAnchor>
  <xdr:twoCellAnchor>
    <xdr:from>
      <xdr:col>1</xdr:col>
      <xdr:colOff>152280</xdr:colOff>
      <xdr:row>95</xdr:row>
      <xdr:rowOff>105120</xdr:rowOff>
    </xdr:from>
    <xdr:to>
      <xdr:col>1</xdr:col>
      <xdr:colOff>503640</xdr:colOff>
      <xdr:row>96</xdr:row>
      <xdr:rowOff>84600</xdr:rowOff>
    </xdr:to>
    <xdr:sp macro="" textlink="">
      <xdr:nvSpPr>
        <xdr:cNvPr id="17" name="Seta para a Direita 16"/>
        <xdr:cNvSpPr/>
      </xdr:nvSpPr>
      <xdr:spPr>
        <a:xfrm>
          <a:off x="409455" y="13830645"/>
          <a:ext cx="351360" cy="160455"/>
        </a:xfrm>
        <a:prstGeom prst="rightArrow">
          <a:avLst>
            <a:gd name="adj1" fmla="val 50000"/>
            <a:gd name="adj2" fmla="val 50000"/>
          </a:avLst>
        </a:prstGeom>
        <a:solidFill>
          <a:srgbClr val="000000"/>
        </a:solidFill>
        <a:ln w="12700">
          <a:solidFill>
            <a:srgbClr val="000000"/>
          </a:solidFill>
          <a:miter/>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1</xdr:col>
      <xdr:colOff>352425</xdr:colOff>
      <xdr:row>99</xdr:row>
      <xdr:rowOff>0</xdr:rowOff>
    </xdr:from>
    <xdr:to>
      <xdr:col>5</xdr:col>
      <xdr:colOff>2657475</xdr:colOff>
      <xdr:row>114</xdr:row>
      <xdr:rowOff>106001</xdr:rowOff>
    </xdr:to>
    <xdr:pic>
      <xdr:nvPicPr>
        <xdr:cNvPr id="6" name="Imagem 5"/>
        <xdr:cNvPicPr>
          <a:picLocks noChangeAspect="1"/>
        </xdr:cNvPicPr>
      </xdr:nvPicPr>
      <xdr:blipFill>
        <a:blip xmlns:r="http://schemas.openxmlformats.org/officeDocument/2006/relationships" r:embed="rId7"/>
        <a:stretch>
          <a:fillRect/>
        </a:stretch>
      </xdr:blipFill>
      <xdr:spPr>
        <a:xfrm>
          <a:off x="609600" y="17192625"/>
          <a:ext cx="11839575" cy="2820626"/>
        </a:xfrm>
        <a:prstGeom prst="rect">
          <a:avLst/>
        </a:prstGeom>
      </xdr:spPr>
    </xdr:pic>
    <xdr:clientData/>
  </xdr:twoCellAnchor>
  <xdr:twoCellAnchor editAs="oneCell">
    <xdr:from>
      <xdr:col>1</xdr:col>
      <xdr:colOff>552450</xdr:colOff>
      <xdr:row>63</xdr:row>
      <xdr:rowOff>171450</xdr:rowOff>
    </xdr:from>
    <xdr:to>
      <xdr:col>4</xdr:col>
      <xdr:colOff>248884</xdr:colOff>
      <xdr:row>77</xdr:row>
      <xdr:rowOff>114659</xdr:rowOff>
    </xdr:to>
    <xdr:pic>
      <xdr:nvPicPr>
        <xdr:cNvPr id="20" name="Imagem 19"/>
        <xdr:cNvPicPr>
          <a:picLocks noChangeAspect="1"/>
        </xdr:cNvPicPr>
      </xdr:nvPicPr>
      <xdr:blipFill rotWithShape="1">
        <a:blip xmlns:r="http://schemas.openxmlformats.org/officeDocument/2006/relationships" r:embed="rId8"/>
        <a:srcRect t="3333"/>
        <a:stretch/>
      </xdr:blipFill>
      <xdr:spPr>
        <a:xfrm>
          <a:off x="809625" y="11791950"/>
          <a:ext cx="8840434" cy="2486384"/>
        </a:xfrm>
        <a:prstGeom prst="rect">
          <a:avLst/>
        </a:prstGeom>
      </xdr:spPr>
    </xdr:pic>
    <xdr:clientData/>
  </xdr:twoCellAnchor>
  <xdr:twoCellAnchor>
    <xdr:from>
      <xdr:col>2</xdr:col>
      <xdr:colOff>5362575</xdr:colOff>
      <xdr:row>76</xdr:row>
      <xdr:rowOff>9525</xdr:rowOff>
    </xdr:from>
    <xdr:to>
      <xdr:col>5</xdr:col>
      <xdr:colOff>0</xdr:colOff>
      <xdr:row>76</xdr:row>
      <xdr:rowOff>9526</xdr:rowOff>
    </xdr:to>
    <xdr:cxnSp macro="">
      <xdr:nvCxnSpPr>
        <xdr:cNvPr id="22" name="Conector de Seta Reta 21"/>
        <xdr:cNvCxnSpPr/>
      </xdr:nvCxnSpPr>
      <xdr:spPr>
        <a:xfrm>
          <a:off x="6229350" y="13811250"/>
          <a:ext cx="3562350" cy="1"/>
        </a:xfrm>
        <a:prstGeom prst="straightConnector1">
          <a:avLst/>
        </a:prstGeom>
        <a:ln>
          <a:solidFill>
            <a:schemeClr val="bg2">
              <a:lumMod val="1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o Office">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igame.sepl.pr.gov.br/sigam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43"/>
  <sheetViews>
    <sheetView showGridLines="0" tabSelected="1" zoomScaleNormal="100" workbookViewId="0">
      <pane xSplit="1" ySplit="3" topLeftCell="B4" activePane="bottomRight" state="frozen"/>
      <selection pane="topRight" activeCell="B1" sqref="B1"/>
      <selection pane="bottomLeft" activeCell="A4" sqref="A4"/>
      <selection pane="bottomRight" activeCell="E4" sqref="E4"/>
    </sheetView>
  </sheetViews>
  <sheetFormatPr defaultColWidth="9.140625" defaultRowHeight="12" x14ac:dyDescent="0.2"/>
  <cols>
    <col min="1" max="3" width="3.5703125" style="120" hidden="1" customWidth="1"/>
    <col min="4" max="4" width="45.5703125" style="2" customWidth="1"/>
    <col min="5" max="5" width="95.7109375" style="3" customWidth="1"/>
    <col min="6" max="6" width="0.5703125" style="1" hidden="1" customWidth="1"/>
    <col min="7" max="7" width="75.7109375" style="3" customWidth="1"/>
    <col min="8" max="8" width="32.7109375" style="2" customWidth="1"/>
    <col min="9" max="9" width="0.28515625" style="90" customWidth="1"/>
    <col min="10" max="10" width="21.42578125" style="79" customWidth="1"/>
    <col min="11" max="11" width="174.140625" style="4" customWidth="1"/>
    <col min="12" max="15" width="9.140625" style="4"/>
    <col min="16" max="16" width="39" style="4" customWidth="1"/>
    <col min="17" max="16384" width="9.140625" style="4"/>
  </cols>
  <sheetData>
    <row r="1" spans="1:16" ht="15.75" x14ac:dyDescent="0.2">
      <c r="B1" s="120" t="s">
        <v>0</v>
      </c>
      <c r="C1" s="120" t="s">
        <v>1</v>
      </c>
      <c r="D1" s="130" t="s">
        <v>2</v>
      </c>
      <c r="E1" s="130"/>
      <c r="F1" s="130"/>
      <c r="G1" s="130"/>
      <c r="H1" s="130"/>
      <c r="I1" s="99"/>
      <c r="J1" s="80"/>
      <c r="K1" s="5"/>
      <c r="L1" s="5"/>
      <c r="M1" s="5"/>
      <c r="N1" s="5"/>
      <c r="O1" s="5"/>
    </row>
    <row r="2" spans="1:16" ht="13.5" customHeight="1" x14ac:dyDescent="0.2">
      <c r="E2" s="104" t="s">
        <v>8112</v>
      </c>
    </row>
    <row r="3" spans="1:16" ht="15.75" x14ac:dyDescent="0.2">
      <c r="A3" s="120" t="s">
        <v>0</v>
      </c>
      <c r="B3" s="120" t="s">
        <v>3</v>
      </c>
      <c r="C3" s="120" t="s">
        <v>4</v>
      </c>
      <c r="D3" s="6" t="s">
        <v>5</v>
      </c>
      <c r="E3" s="7" t="s">
        <v>6</v>
      </c>
      <c r="F3" s="8"/>
      <c r="G3" s="84" t="s">
        <v>7</v>
      </c>
      <c r="H3" s="9" t="s">
        <v>8</v>
      </c>
      <c r="I3" s="90" t="s">
        <v>9</v>
      </c>
    </row>
    <row r="4" spans="1:16" ht="26.25" customHeight="1" x14ac:dyDescent="0.2">
      <c r="A4" s="120" t="str">
        <f>E4</f>
        <v>DIGITAR NESTE CAMPO O CÓDIGO DA ENTREGA</v>
      </c>
      <c r="B4" s="120" t="str">
        <f>E4</f>
        <v>DIGITAR NESTE CAMPO O CÓDIGO DA ENTREGA</v>
      </c>
      <c r="C4" s="120" t="s">
        <v>10</v>
      </c>
      <c r="D4" s="77" t="s">
        <v>11</v>
      </c>
      <c r="E4" s="89" t="s">
        <v>8112</v>
      </c>
      <c r="F4" s="78" t="s">
        <v>12</v>
      </c>
      <c r="G4" s="92">
        <f>IFERROR(VLOOKUP(E4,'Lista de Entregas'!H:J,3,0),"Código de entrega não existe")</f>
        <v>0</v>
      </c>
      <c r="H4" s="88" t="s">
        <v>4932</v>
      </c>
      <c r="I4" s="90" t="s">
        <v>9</v>
      </c>
      <c r="P4" s="4" t="s">
        <v>13</v>
      </c>
    </row>
    <row r="5" spans="1:16" ht="34.5" customHeight="1" x14ac:dyDescent="0.2">
      <c r="A5" s="120" t="str">
        <f>E4</f>
        <v>DIGITAR NESTE CAMPO O CÓDIGO DA ENTREGA</v>
      </c>
      <c r="B5" s="120" t="str">
        <f>B4&amp;"Titulo"</f>
        <v>DIGITAR NESTE CAMPO O CÓDIGO DA ENTREGATitulo</v>
      </c>
      <c r="C5" s="120" t="s">
        <v>10</v>
      </c>
      <c r="D5" s="10" t="s">
        <v>14</v>
      </c>
      <c r="E5" s="76" t="str">
        <f>IFERROR(VLOOKUP(E4,Instruções!S:BD,14,0),"Código de Entrega não existe")</f>
        <v>Código de Entrega não existe</v>
      </c>
      <c r="F5" s="12" t="s">
        <v>12</v>
      </c>
      <c r="G5" s="86" t="str">
        <f>IF(H4="Excluir","Se a entrega vai passar a ser vinculada a outra ação orçamentária, a opção selecionada deve ser Transferir e não Excluir. Se ela deve ser cancelada do PPA 2024-2027, a opção Excluir esta correta, informe a justificativa ao final do formulário.","")</f>
        <v/>
      </c>
      <c r="H5" s="13" t="str">
        <f>IF(G5="","",IF(E5=G5,""," Não é possível Alterar Título;"))</f>
        <v/>
      </c>
      <c r="I5" s="90" t="s">
        <v>9</v>
      </c>
      <c r="P5" s="4" t="s">
        <v>15</v>
      </c>
    </row>
    <row r="6" spans="1:16" ht="71.25" customHeight="1" x14ac:dyDescent="0.2">
      <c r="A6" s="120" t="str">
        <f>E4</f>
        <v>DIGITAR NESTE CAMPO O CÓDIGO DA ENTREGA</v>
      </c>
      <c r="B6" s="120" t="str">
        <f>B4&amp;"Descrição"</f>
        <v>DIGITAR NESTE CAMPO O CÓDIGO DA ENTREGADescrição</v>
      </c>
      <c r="C6" s="120" t="s">
        <v>10</v>
      </c>
      <c r="D6" s="10" t="s">
        <v>16</v>
      </c>
      <c r="E6" s="75" t="str">
        <f>IFERROR(VLOOKUP(E4,Instruções!S:BD,15,0),"Confirmar  código de entrega")</f>
        <v>Confirmar  código de entrega</v>
      </c>
      <c r="F6" s="12" t="s">
        <v>12</v>
      </c>
      <c r="G6" s="75"/>
      <c r="H6" s="14" t="str">
        <f>IF(G6="","",IF(E6=G6,""," Descrição;"))</f>
        <v/>
      </c>
      <c r="I6" s="90" t="s">
        <v>9</v>
      </c>
      <c r="P6" s="4" t="s">
        <v>4934</v>
      </c>
    </row>
    <row r="7" spans="1:16" x14ac:dyDescent="0.2">
      <c r="A7" s="120" t="str">
        <f>E4</f>
        <v>DIGITAR NESTE CAMPO O CÓDIGO DA ENTREGA</v>
      </c>
      <c r="B7" s="120" t="str">
        <f>B4&amp;"AÇÃO"</f>
        <v>DIGITAR NESTE CAMPO O CÓDIGO DA ENTREGAAÇÃO</v>
      </c>
      <c r="C7" s="120" t="s">
        <v>10</v>
      </c>
      <c r="D7" s="10" t="s">
        <v>17</v>
      </c>
      <c r="E7" s="11" t="str">
        <f>IFERROR(VLOOKUP(E4,Instruções!S:BD,10,0),"")</f>
        <v/>
      </c>
      <c r="F7" s="12" t="s">
        <v>12</v>
      </c>
      <c r="G7" s="85" t="str">
        <f>IF(H4="Transferir","Preencher neste campo o nº da orçamentária para qual a entrega vai ser transferida","")</f>
        <v/>
      </c>
      <c r="H7" s="14" t="str">
        <f>IF(G7="","",IF(E7=G7,"","Transferência de ação;"))</f>
        <v/>
      </c>
      <c r="I7" s="90" t="s">
        <v>9</v>
      </c>
      <c r="P7" s="4" t="s">
        <v>4932</v>
      </c>
    </row>
    <row r="8" spans="1:16" ht="27.75" customHeight="1" x14ac:dyDescent="0.2">
      <c r="A8" s="120" t="str">
        <f>E4</f>
        <v>DIGITAR NESTE CAMPO O CÓDIGO DA ENTREGA</v>
      </c>
      <c r="B8" s="120" t="str">
        <f>B4&amp;"Açãonome"</f>
        <v>DIGITAR NESTE CAMPO O CÓDIGO DA ENTREGAAçãonome</v>
      </c>
      <c r="C8" s="120" t="s">
        <v>10</v>
      </c>
      <c r="D8" s="10" t="s">
        <v>18</v>
      </c>
      <c r="E8" s="76" t="str">
        <f>IFERROR(VLOOKUP(E4,Instruções!S:BD,11,0),"")</f>
        <v/>
      </c>
      <c r="F8" s="12" t="s">
        <v>12</v>
      </c>
      <c r="G8" s="11"/>
      <c r="H8" s="14" t="str">
        <f>IF(G8="","",IF(E8=G8,""," Transterência para outra ação;"))</f>
        <v/>
      </c>
      <c r="I8" s="90" t="s">
        <v>9</v>
      </c>
    </row>
    <row r="9" spans="1:16" ht="39.75" customHeight="1" x14ac:dyDescent="0.2">
      <c r="A9" s="120" t="str">
        <f>E4</f>
        <v>DIGITAR NESTE CAMPO O CÓDIGO DA ENTREGA</v>
      </c>
      <c r="B9" s="120" t="str">
        <f>B4&amp;"Unidademedida"</f>
        <v>DIGITAR NESTE CAMPO O CÓDIGO DA ENTREGAUnidademedida</v>
      </c>
      <c r="C9" s="120" t="s">
        <v>10</v>
      </c>
      <c r="D9" s="10" t="s">
        <v>19</v>
      </c>
      <c r="E9" s="11" t="str">
        <f>IFERROR(VLOOKUP(E4,Instruções!S:BD,16,0),"")</f>
        <v/>
      </c>
      <c r="F9" s="12" t="s">
        <v>12</v>
      </c>
      <c r="G9" s="11"/>
      <c r="H9" s="119" t="str">
        <f>IF(G9="","",IF(E9=G9,"","Não é possível alterar a unidade de medida, pois isso descaracterizaria a concepção original da entrega"))</f>
        <v/>
      </c>
      <c r="I9" s="90" t="s">
        <v>9</v>
      </c>
    </row>
    <row r="10" spans="1:16" ht="51" customHeight="1" x14ac:dyDescent="0.2">
      <c r="A10" s="120" t="str">
        <f>E4</f>
        <v>DIGITAR NESTE CAMPO O CÓDIGO DA ENTREGA</v>
      </c>
      <c r="B10" s="120" t="str">
        <f>B4&amp;"MemoriaCalculo"</f>
        <v>DIGITAR NESTE CAMPO O CÓDIGO DA ENTREGAMemoriaCalculo</v>
      </c>
      <c r="C10" s="120" t="s">
        <v>10</v>
      </c>
      <c r="D10" s="10" t="s">
        <v>20</v>
      </c>
      <c r="E10" s="75" t="str">
        <f>IFERROR(VLOOKUP(E4,Instruções!S:BD,34,0),"")</f>
        <v/>
      </c>
      <c r="F10" s="12" t="s">
        <v>12</v>
      </c>
      <c r="G10" s="11"/>
      <c r="H10" s="14" t="str">
        <f>IF(G10="","",IF(E10=G10,""," Memória de Cálculo;"))</f>
        <v/>
      </c>
      <c r="I10" s="90" t="s">
        <v>9</v>
      </c>
    </row>
    <row r="11" spans="1:16" x14ac:dyDescent="0.2">
      <c r="A11" s="120" t="str">
        <f>E4</f>
        <v>DIGITAR NESTE CAMPO O CÓDIGO DA ENTREGA</v>
      </c>
      <c r="B11" s="120" t="str">
        <f>B4&amp;D11</f>
        <v>DIGITAR NESTE CAMPO O CÓDIGO DA ENTREGAFonte:</v>
      </c>
      <c r="C11" s="120" t="s">
        <v>10</v>
      </c>
      <c r="D11" s="15" t="s">
        <v>21</v>
      </c>
      <c r="E11" s="11" t="str">
        <f>IFERROR(VLOOKUP(E4,Instruções!S:BD,35,0),"")</f>
        <v/>
      </c>
      <c r="F11" s="12" t="s">
        <v>12</v>
      </c>
      <c r="G11" s="11"/>
      <c r="H11" s="14" t="str">
        <f>IF(G11="","",IF(E11=G11,""," Fonte;"))</f>
        <v/>
      </c>
      <c r="I11" s="90" t="s">
        <v>9</v>
      </c>
    </row>
    <row r="12" spans="1:16" ht="28.5" customHeight="1" x14ac:dyDescent="0.2">
      <c r="A12" s="120" t="str">
        <f>E4</f>
        <v>DIGITAR NESTE CAMPO O CÓDIGO DA ENTREGA</v>
      </c>
      <c r="B12" s="120" t="str">
        <f>B4&amp;D12</f>
        <v>DIGITAR NESTE CAMPO O CÓDIGO DA ENTREGAResponsável pela Informação no Órgão:</v>
      </c>
      <c r="C12" s="120" t="s">
        <v>10</v>
      </c>
      <c r="D12" s="10" t="s">
        <v>22</v>
      </c>
      <c r="E12" s="11" t="str">
        <f>IFERROR(VLOOKUP(E4,Instruções!S:BD,36,0),"")</f>
        <v/>
      </c>
      <c r="F12" s="12" t="s">
        <v>12</v>
      </c>
      <c r="G12" s="11"/>
      <c r="H12" s="14" t="str">
        <f>IF(G12="","",IF(E12=G12,""," Responsável;"))</f>
        <v/>
      </c>
      <c r="I12" s="90" t="s">
        <v>9</v>
      </c>
    </row>
    <row r="13" spans="1:16" x14ac:dyDescent="0.2">
      <c r="A13" s="120" t="str">
        <f>E4</f>
        <v>DIGITAR NESTE CAMPO O CÓDIGO DA ENTREGA</v>
      </c>
      <c r="B13" s="120" t="str">
        <f>B4&amp;D13</f>
        <v xml:space="preserve">DIGITAR NESTE CAMPO O CÓDIGO DA ENTREGACumulatividade: </v>
      </c>
      <c r="C13" s="120" t="s">
        <v>10</v>
      </c>
      <c r="D13" s="10" t="s">
        <v>23</v>
      </c>
      <c r="E13" s="11" t="str">
        <f>IFERROR(PROPER(VLOOKUP(E4,Instruções!S:BD,33,0)),"")</f>
        <v/>
      </c>
      <c r="F13" s="12" t="s">
        <v>12</v>
      </c>
      <c r="G13" s="11"/>
      <c r="H13" s="14" t="str">
        <f>IF(G13="","",IF(E13=G13,""," Cumulatividade;"))</f>
        <v/>
      </c>
      <c r="I13" s="90" t="s">
        <v>9</v>
      </c>
    </row>
    <row r="14" spans="1:16" ht="13.5" customHeight="1" x14ac:dyDescent="0.2">
      <c r="A14" s="120" t="str">
        <f>E4</f>
        <v>DIGITAR NESTE CAMPO O CÓDIGO DA ENTREGA</v>
      </c>
      <c r="B14" s="120" t="str">
        <f>B4&amp;D14</f>
        <v xml:space="preserve">DIGITAR NESTE CAMPO O CÓDIGO DA ENTREGAMarcação Criança e Adolescente: </v>
      </c>
      <c r="C14" s="120" t="s">
        <v>10</v>
      </c>
      <c r="D14" s="15" t="s">
        <v>24</v>
      </c>
      <c r="E14" s="16" t="str">
        <f>IFERROR(VLOOKUP(E4,Instruções!BS:CA,3,0),"")</f>
        <v/>
      </c>
      <c r="F14" s="12" t="s">
        <v>12</v>
      </c>
      <c r="G14" s="11"/>
      <c r="H14" s="14" t="str">
        <f>IF(G14="","",IF(E14=G14,""," Marcação Criança;"))</f>
        <v/>
      </c>
      <c r="I14" s="90" t="s">
        <v>9</v>
      </c>
    </row>
    <row r="15" spans="1:16" ht="13.5" customHeight="1" x14ac:dyDescent="0.2">
      <c r="A15" s="120" t="str">
        <f>E4</f>
        <v>DIGITAR NESTE CAMPO O CÓDIGO DA ENTREGA</v>
      </c>
      <c r="B15" s="120" t="str">
        <f>B4&amp;D15</f>
        <v xml:space="preserve">DIGITAR NESTE CAMPO O CÓDIGO DA ENTREGAMarcação Igualdade Racial: </v>
      </c>
      <c r="C15" s="120" t="s">
        <v>10</v>
      </c>
      <c r="D15" s="15" t="s">
        <v>25</v>
      </c>
      <c r="E15" s="16" t="str">
        <f>IFERROR(VLOOKUP(E4,Instruções!BS:CA,4,0),"")</f>
        <v/>
      </c>
      <c r="F15" s="12" t="s">
        <v>12</v>
      </c>
      <c r="G15" s="11"/>
      <c r="H15" s="14" t="str">
        <f>IF(G15="","",IF(E15=G15,""," Marcação Igualdade Racial;"))</f>
        <v/>
      </c>
      <c r="I15" s="90" t="s">
        <v>9</v>
      </c>
    </row>
    <row r="16" spans="1:16" ht="13.5" customHeight="1" x14ac:dyDescent="0.2">
      <c r="A16" s="120" t="str">
        <f>E4</f>
        <v>DIGITAR NESTE CAMPO O CÓDIGO DA ENTREGA</v>
      </c>
      <c r="B16" s="120" t="str">
        <f>B4&amp;D16</f>
        <v xml:space="preserve">DIGITAR NESTE CAMPO O CÓDIGO DA ENTREGAMarcação Mulher: </v>
      </c>
      <c r="C16" s="120" t="s">
        <v>10</v>
      </c>
      <c r="D16" s="15" t="s">
        <v>26</v>
      </c>
      <c r="E16" s="16" t="str">
        <f>IFERROR(VLOOKUP(E4,Instruções!BS:CA,5,0),"")</f>
        <v/>
      </c>
      <c r="F16" s="12" t="s">
        <v>12</v>
      </c>
      <c r="G16" s="11"/>
      <c r="H16" s="14" t="str">
        <f>IF(G16="","",IF(E16=G16,""," Marcação Mulher;"))</f>
        <v/>
      </c>
      <c r="I16" s="90" t="s">
        <v>9</v>
      </c>
    </row>
    <row r="17" spans="1:9" ht="13.5" customHeight="1" x14ac:dyDescent="0.2">
      <c r="A17" s="120" t="str">
        <f>E4</f>
        <v>DIGITAR NESTE CAMPO O CÓDIGO DA ENTREGA</v>
      </c>
      <c r="B17" s="120" t="str">
        <f>B4&amp;D17</f>
        <v xml:space="preserve">DIGITAR NESTE CAMPO O CÓDIGO DA ENTREGAMarcação Paraná Produtivo: </v>
      </c>
      <c r="C17" s="120" t="s">
        <v>10</v>
      </c>
      <c r="D17" s="15" t="s">
        <v>27</v>
      </c>
      <c r="E17" s="16" t="str">
        <f>IFERROR(VLOOKUP(E4,Instruções!BS:CA,6,0),"")</f>
        <v/>
      </c>
      <c r="F17" s="12" t="s">
        <v>12</v>
      </c>
      <c r="G17" s="11"/>
      <c r="H17" s="14" t="str">
        <f>IF(G17="","",IF(E17=G17,""," Marcação PR Produtivo;"))</f>
        <v/>
      </c>
      <c r="I17" s="90" t="s">
        <v>9</v>
      </c>
    </row>
    <row r="18" spans="1:9" ht="13.5" customHeight="1" x14ac:dyDescent="0.2">
      <c r="A18" s="121" t="str">
        <f>E5</f>
        <v>Código de Entrega não existe</v>
      </c>
      <c r="B18" s="121" t="str">
        <f>B5&amp;D18</f>
        <v>DIGITAR NESTE CAMPO O CÓDIGO DA ENTREGATituloMetas e Prioridades:</v>
      </c>
      <c r="C18" s="121" t="s">
        <v>10</v>
      </c>
      <c r="D18" s="93" t="s">
        <v>4933</v>
      </c>
      <c r="E18" s="94"/>
      <c r="F18" s="95" t="s">
        <v>12</v>
      </c>
      <c r="G18" s="96"/>
      <c r="H18" s="97" t="str">
        <f>IF(G18="","",IF(E18=G18,""," Metas e Prioridades;"))</f>
        <v/>
      </c>
      <c r="I18" s="90" t="s">
        <v>9</v>
      </c>
    </row>
    <row r="19" spans="1:9" ht="13.5" customHeight="1" x14ac:dyDescent="0.2">
      <c r="A19" s="120" t="str">
        <f>E4</f>
        <v>DIGITAR NESTE CAMPO O CÓDIGO DA ENTREGA</v>
      </c>
      <c r="B19" s="120" t="str">
        <f>B4&amp;D19</f>
        <v>DIGITAR NESTE CAMPO O CÓDIGO DA ENTREGAPlano de Governo:</v>
      </c>
      <c r="C19" s="120" t="s">
        <v>10</v>
      </c>
      <c r="D19" s="15" t="s">
        <v>28</v>
      </c>
      <c r="E19" s="118" t="str">
        <f>IFERROR(VLOOKUP(E4,Instruções!BS:CA,7,0),"")</f>
        <v/>
      </c>
      <c r="F19" s="12" t="s">
        <v>12</v>
      </c>
      <c r="G19" s="11"/>
      <c r="H19" s="14" t="str">
        <f>IF(G19="","",IF(E19=G19,""," Marcação Plano de Governo;"))</f>
        <v/>
      </c>
      <c r="I19" s="90" t="s">
        <v>9</v>
      </c>
    </row>
    <row r="20" spans="1:9" ht="36.75" customHeight="1" x14ac:dyDescent="0.2">
      <c r="A20" s="120" t="str">
        <f>E4</f>
        <v>DIGITAR NESTE CAMPO O CÓDIGO DA ENTREGA</v>
      </c>
      <c r="B20" s="120" t="str">
        <f>B4&amp;D20</f>
        <v>DIGITAR NESTE CAMPO O CÓDIGO DA ENTREGAODS:</v>
      </c>
      <c r="C20" s="120" t="s">
        <v>10</v>
      </c>
      <c r="D20" s="15" t="s">
        <v>29</v>
      </c>
      <c r="E20" s="118" t="str">
        <f>IFERROR(VLOOKUP(E4,Instruções!BS:CA,8,0),"")</f>
        <v/>
      </c>
      <c r="F20" s="12" t="s">
        <v>12</v>
      </c>
      <c r="G20" s="11"/>
      <c r="H20" s="14" t="str">
        <f>IF(G20="","",IF(E20=G20,""," Marcação ODS;"))</f>
        <v/>
      </c>
      <c r="I20" s="90" t="s">
        <v>9</v>
      </c>
    </row>
    <row r="21" spans="1:9" ht="24.75" customHeight="1" x14ac:dyDescent="0.2">
      <c r="A21" s="120" t="str">
        <f>E4</f>
        <v>DIGITAR NESTE CAMPO O CÓDIGO DA ENTREGA</v>
      </c>
      <c r="B21" s="120" t="str">
        <f>B4&amp;D21</f>
        <v xml:space="preserve">DIGITAR NESTE CAMPO O CÓDIGO DA ENTREGARanking de Competitividade: </v>
      </c>
      <c r="C21" s="120" t="s">
        <v>10</v>
      </c>
      <c r="D21" s="15" t="s">
        <v>30</v>
      </c>
      <c r="E21" s="118" t="str">
        <f>IFERROR(VLOOKUP(E4,Instruções!BS:CA,9,0),"")</f>
        <v/>
      </c>
      <c r="F21" s="12" t="s">
        <v>12</v>
      </c>
      <c r="G21" s="11"/>
      <c r="H21" s="14" t="str">
        <f>IF(G21="","",IF(E21=G21,""," Marcação Ranking;"))</f>
        <v/>
      </c>
      <c r="I21" s="90" t="s">
        <v>9</v>
      </c>
    </row>
    <row r="22" spans="1:9" ht="15" customHeight="1" x14ac:dyDescent="0.2">
      <c r="A22" s="120" t="str">
        <f>E4</f>
        <v>DIGITAR NESTE CAMPO O CÓDIGO DA ENTREGA</v>
      </c>
      <c r="B22" s="120" t="str">
        <f>B4&amp;D22</f>
        <v>DIGITAR NESTE CAMPO O CÓDIGO DA ENTREGATOTAL PREVISTO (2024-2027):</v>
      </c>
      <c r="C22" s="120" t="s">
        <v>31</v>
      </c>
      <c r="D22" s="17" t="s">
        <v>8107</v>
      </c>
      <c r="E22" s="18">
        <f>IF(E13="Não",MAX(E23,E37,E51,E65),E23+E37+E51+E65)</f>
        <v>0</v>
      </c>
      <c r="F22" s="19" t="s">
        <v>12</v>
      </c>
      <c r="G22" s="18">
        <f>IFERROR(IF(E13="Não",MAX(G23,G37,G51,G65),G23+G37+G51+G65),"Preencher Total Previsto")</f>
        <v>0</v>
      </c>
      <c r="H22" s="20" t="str">
        <f>IF(G22="","",IF(E22=G22,""," Meta;"))</f>
        <v/>
      </c>
      <c r="I22" s="90">
        <f t="shared" ref="I22:I53" si="0">IF(G22=E22,0,1)</f>
        <v>0</v>
      </c>
    </row>
    <row r="23" spans="1:9" x14ac:dyDescent="0.2">
      <c r="A23" s="120" t="str">
        <f>E4</f>
        <v>DIGITAR NESTE CAMPO O CÓDIGO DA ENTREGA</v>
      </c>
      <c r="B23" s="120" t="str">
        <f>B4&amp;"Ano:"&amp;D23</f>
        <v>DIGITAR NESTE CAMPO O CÓDIGO DA ENTREGAAno:TOTAL PREVISTO 2024</v>
      </c>
      <c r="C23" s="120">
        <v>2024</v>
      </c>
      <c r="D23" s="21" t="s">
        <v>8108</v>
      </c>
      <c r="E23" s="22">
        <f>IF(E24&gt;0,E24,SUM(E25:E30))</f>
        <v>0</v>
      </c>
      <c r="F23" s="23" t="s">
        <v>12</v>
      </c>
      <c r="G23" s="22">
        <f>IF(SUM(I24:I36)=0,E23,"Preencher total")</f>
        <v>0</v>
      </c>
      <c r="H23" s="24" t="str">
        <f>IF(SUM(E23:E36)=SUM(G23:G36),"","Não é possivel alterar 2024")</f>
        <v/>
      </c>
      <c r="I23" s="90">
        <f t="shared" si="0"/>
        <v>0</v>
      </c>
    </row>
    <row r="24" spans="1:9" x14ac:dyDescent="0.2">
      <c r="A24" s="120" t="str">
        <f>E4</f>
        <v>DIGITAR NESTE CAMPO O CÓDIGO DA ENTREGA</v>
      </c>
      <c r="B24" s="120" t="str">
        <f>B4&amp;D24&amp;2024</f>
        <v>DIGITAR NESTE CAMPO O CÓDIGO DA ENTREGAEstado2024</v>
      </c>
      <c r="C24" s="120">
        <v>2024</v>
      </c>
      <c r="D24" s="25" t="s">
        <v>32</v>
      </c>
      <c r="E24" s="26">
        <f>IFERROR(VLOOKUP(E4&amp;"(vazio)",Instruções!$BD:$BN,6,0),SUM(E25:E30))</f>
        <v>0</v>
      </c>
      <c r="F24" s="27" t="s">
        <v>12</v>
      </c>
      <c r="G24" s="26">
        <f>IF(SUM(I25:I36)=0,E24,"Preencher valores")</f>
        <v>0</v>
      </c>
      <c r="H24" s="28" t="str">
        <f t="shared" ref="H24:H35" si="1">IF(E24=G24,"","Não é possivel alterar 2024")</f>
        <v/>
      </c>
      <c r="I24" s="90">
        <f t="shared" si="0"/>
        <v>0</v>
      </c>
    </row>
    <row r="25" spans="1:9" x14ac:dyDescent="0.2">
      <c r="A25" s="120" t="str">
        <f>E4</f>
        <v>DIGITAR NESTE CAMPO O CÓDIGO DA ENTREGA</v>
      </c>
      <c r="B25" s="120" t="str">
        <f>B4</f>
        <v>DIGITAR NESTE CAMPO O CÓDIGO DA ENTREGA</v>
      </c>
      <c r="C25" s="120">
        <v>2024</v>
      </c>
      <c r="D25" s="29" t="s">
        <v>33</v>
      </c>
      <c r="E25" s="30" t="str">
        <f>IFERROR(VLOOKUP(E4&amp;D25,Instruções!$BD:$BN,6,0),"-")</f>
        <v>-</v>
      </c>
      <c r="F25" s="31" t="s">
        <v>12</v>
      </c>
      <c r="G25" s="30" t="str">
        <f t="shared" ref="G25:G35" si="2">E25</f>
        <v>-</v>
      </c>
      <c r="H25" s="32" t="str">
        <f t="shared" si="1"/>
        <v/>
      </c>
      <c r="I25" s="90">
        <f t="shared" si="0"/>
        <v>0</v>
      </c>
    </row>
    <row r="26" spans="1:9" x14ac:dyDescent="0.2">
      <c r="A26" s="120" t="str">
        <f>E4</f>
        <v>DIGITAR NESTE CAMPO O CÓDIGO DA ENTREGA</v>
      </c>
      <c r="B26" s="120" t="str">
        <f>B4</f>
        <v>DIGITAR NESTE CAMPO O CÓDIGO DA ENTREGA</v>
      </c>
      <c r="C26" s="120">
        <v>2024</v>
      </c>
      <c r="D26" s="33" t="s">
        <v>34</v>
      </c>
      <c r="E26" s="30" t="str">
        <f>IFERROR(VLOOKUP(E4&amp;D26,Instruções!$BD:$BN,6,0),"-")</f>
        <v>-</v>
      </c>
      <c r="F26" s="34" t="s">
        <v>12</v>
      </c>
      <c r="G26" s="30" t="str">
        <f t="shared" si="2"/>
        <v>-</v>
      </c>
      <c r="H26" s="32" t="str">
        <f t="shared" si="1"/>
        <v/>
      </c>
      <c r="I26" s="90">
        <f t="shared" si="0"/>
        <v>0</v>
      </c>
    </row>
    <row r="27" spans="1:9" x14ac:dyDescent="0.2">
      <c r="A27" s="120" t="str">
        <f>E4</f>
        <v>DIGITAR NESTE CAMPO O CÓDIGO DA ENTREGA</v>
      </c>
      <c r="B27" s="120" t="str">
        <f>B4</f>
        <v>DIGITAR NESTE CAMPO O CÓDIGO DA ENTREGA</v>
      </c>
      <c r="C27" s="120">
        <v>2024</v>
      </c>
      <c r="D27" s="33" t="s">
        <v>35</v>
      </c>
      <c r="E27" s="30" t="str">
        <f>IFERROR(VLOOKUP(E4&amp;D27,Instruções!$BD:$BN,6,0),"-")</f>
        <v>-</v>
      </c>
      <c r="F27" s="34" t="s">
        <v>12</v>
      </c>
      <c r="G27" s="30" t="str">
        <f t="shared" si="2"/>
        <v>-</v>
      </c>
      <c r="H27" s="32" t="str">
        <f t="shared" si="1"/>
        <v/>
      </c>
      <c r="I27" s="90">
        <f t="shared" si="0"/>
        <v>0</v>
      </c>
    </row>
    <row r="28" spans="1:9" x14ac:dyDescent="0.2">
      <c r="A28" s="120" t="str">
        <f>E4</f>
        <v>DIGITAR NESTE CAMPO O CÓDIGO DA ENTREGA</v>
      </c>
      <c r="B28" s="120" t="str">
        <f>B4</f>
        <v>DIGITAR NESTE CAMPO O CÓDIGO DA ENTREGA</v>
      </c>
      <c r="C28" s="120">
        <v>2024</v>
      </c>
      <c r="D28" s="33" t="s">
        <v>36</v>
      </c>
      <c r="E28" s="30" t="str">
        <f>IFERROR(VLOOKUP(E4&amp;D28,Instruções!$BD:$BN,6,0),"-")</f>
        <v>-</v>
      </c>
      <c r="F28" s="34" t="s">
        <v>12</v>
      </c>
      <c r="G28" s="30" t="str">
        <f t="shared" si="2"/>
        <v>-</v>
      </c>
      <c r="H28" s="32" t="str">
        <f t="shared" si="1"/>
        <v/>
      </c>
      <c r="I28" s="90">
        <f t="shared" si="0"/>
        <v>0</v>
      </c>
    </row>
    <row r="29" spans="1:9" x14ac:dyDescent="0.2">
      <c r="A29" s="120" t="str">
        <f>E4</f>
        <v>DIGITAR NESTE CAMPO O CÓDIGO DA ENTREGA</v>
      </c>
      <c r="B29" s="120" t="str">
        <f>B4</f>
        <v>DIGITAR NESTE CAMPO O CÓDIGO DA ENTREGA</v>
      </c>
      <c r="C29" s="120">
        <v>2024</v>
      </c>
      <c r="D29" s="33" t="s">
        <v>37</v>
      </c>
      <c r="E29" s="30" t="str">
        <f>IFERROR(VLOOKUP(E4&amp;D29,Instruções!$BD:$BN,6,0),"-")</f>
        <v>-</v>
      </c>
      <c r="F29" s="34" t="s">
        <v>12</v>
      </c>
      <c r="G29" s="30" t="str">
        <f t="shared" si="2"/>
        <v>-</v>
      </c>
      <c r="H29" s="32" t="str">
        <f t="shared" si="1"/>
        <v/>
      </c>
      <c r="I29" s="90">
        <f t="shared" si="0"/>
        <v>0</v>
      </c>
    </row>
    <row r="30" spans="1:9" x14ac:dyDescent="0.2">
      <c r="A30" s="120" t="str">
        <f>E4</f>
        <v>DIGITAR NESTE CAMPO O CÓDIGO DA ENTREGA</v>
      </c>
      <c r="B30" s="120" t="str">
        <f>B4</f>
        <v>DIGITAR NESTE CAMPO O CÓDIGO DA ENTREGA</v>
      </c>
      <c r="C30" s="120">
        <v>2024</v>
      </c>
      <c r="D30" s="33" t="s">
        <v>38</v>
      </c>
      <c r="E30" s="30" t="str">
        <f>IFERROR(VLOOKUP(E4&amp;D30,Instruções!$BD:$BN,6,0),"-")</f>
        <v>-</v>
      </c>
      <c r="F30" s="34" t="s">
        <v>12</v>
      </c>
      <c r="G30" s="30" t="str">
        <f t="shared" si="2"/>
        <v>-</v>
      </c>
      <c r="H30" s="32" t="str">
        <f t="shared" si="1"/>
        <v/>
      </c>
      <c r="I30" s="90">
        <f t="shared" si="0"/>
        <v>0</v>
      </c>
    </row>
    <row r="31" spans="1:9" x14ac:dyDescent="0.2">
      <c r="A31" s="120" t="str">
        <f>E4</f>
        <v>DIGITAR NESTE CAMPO O CÓDIGO DA ENTREGA</v>
      </c>
      <c r="B31" s="120" t="str">
        <f>B4</f>
        <v>DIGITAR NESTE CAMPO O CÓDIGO DA ENTREGA</v>
      </c>
      <c r="C31" s="120">
        <v>2024</v>
      </c>
      <c r="D31" s="35" t="str">
        <f>IFERROR(VLOOKUP(E4&amp;"-"&amp;1,Instruções!CH:CS,12,0),"")</f>
        <v/>
      </c>
      <c r="E31" s="36" t="str">
        <f>IFERROR(VLOOKUP(E4&amp;"-"&amp;1,Instruções!CH:CS,7,0),"")</f>
        <v/>
      </c>
      <c r="F31" s="37" t="s">
        <v>12</v>
      </c>
      <c r="G31" s="36" t="str">
        <f t="shared" si="2"/>
        <v/>
      </c>
      <c r="H31" s="32" t="str">
        <f t="shared" si="1"/>
        <v/>
      </c>
      <c r="I31" s="90">
        <f t="shared" si="0"/>
        <v>0</v>
      </c>
    </row>
    <row r="32" spans="1:9" x14ac:dyDescent="0.2">
      <c r="A32" s="120" t="str">
        <f>E4</f>
        <v>DIGITAR NESTE CAMPO O CÓDIGO DA ENTREGA</v>
      </c>
      <c r="B32" s="120" t="str">
        <f>B4</f>
        <v>DIGITAR NESTE CAMPO O CÓDIGO DA ENTREGA</v>
      </c>
      <c r="C32" s="120">
        <v>2024</v>
      </c>
      <c r="D32" s="35" t="str">
        <f>IFERROR(VLOOKUP(E4&amp;"-"&amp;2,Instruções!CH:CS,12,0),"")</f>
        <v/>
      </c>
      <c r="E32" s="36" t="str">
        <f>IFERROR(VLOOKUP(E4&amp;"-"&amp;2,Instruções!CH:CS,7,0),"")</f>
        <v/>
      </c>
      <c r="F32" s="37" t="s">
        <v>12</v>
      </c>
      <c r="G32" s="36" t="str">
        <f t="shared" si="2"/>
        <v/>
      </c>
      <c r="H32" s="32" t="str">
        <f t="shared" si="1"/>
        <v/>
      </c>
      <c r="I32" s="90">
        <f t="shared" si="0"/>
        <v>0</v>
      </c>
    </row>
    <row r="33" spans="1:9" x14ac:dyDescent="0.2">
      <c r="A33" s="120" t="str">
        <f>E4</f>
        <v>DIGITAR NESTE CAMPO O CÓDIGO DA ENTREGA</v>
      </c>
      <c r="B33" s="120" t="str">
        <f>B4</f>
        <v>DIGITAR NESTE CAMPO O CÓDIGO DA ENTREGA</v>
      </c>
      <c r="C33" s="120">
        <v>2024</v>
      </c>
      <c r="D33" s="35" t="str">
        <f>IFERROR(VLOOKUP(E4&amp;"-"&amp;3,Instruções!CH:CS,12,0),"")</f>
        <v/>
      </c>
      <c r="E33" s="36" t="str">
        <f>IFERROR(VLOOKUP(E4&amp;"-"&amp;3,Instruções!CH:CS,7,0),"")</f>
        <v/>
      </c>
      <c r="F33" s="37" t="s">
        <v>12</v>
      </c>
      <c r="G33" s="36" t="str">
        <f t="shared" si="2"/>
        <v/>
      </c>
      <c r="H33" s="32" t="str">
        <f t="shared" si="1"/>
        <v/>
      </c>
      <c r="I33" s="90">
        <f t="shared" si="0"/>
        <v>0</v>
      </c>
    </row>
    <row r="34" spans="1:9" x14ac:dyDescent="0.2">
      <c r="A34" s="120" t="str">
        <f>E4</f>
        <v>DIGITAR NESTE CAMPO O CÓDIGO DA ENTREGA</v>
      </c>
      <c r="B34" s="120" t="str">
        <f>B4</f>
        <v>DIGITAR NESTE CAMPO O CÓDIGO DA ENTREGA</v>
      </c>
      <c r="C34" s="120">
        <v>2024</v>
      </c>
      <c r="D34" s="35" t="str">
        <f>IFERROR(VLOOKUP(E4&amp;"-"&amp;4,Instruções!CH:CS,12,0),"")</f>
        <v/>
      </c>
      <c r="E34" s="36" t="str">
        <f>IFERROR(VLOOKUP(E4&amp;"-"&amp;4,Instruções!CH:CS,7,0),"")</f>
        <v/>
      </c>
      <c r="F34" s="37" t="s">
        <v>12</v>
      </c>
      <c r="G34" s="36" t="str">
        <f t="shared" si="2"/>
        <v/>
      </c>
      <c r="H34" s="32" t="str">
        <f t="shared" si="1"/>
        <v/>
      </c>
      <c r="I34" s="90">
        <f t="shared" si="0"/>
        <v>0</v>
      </c>
    </row>
    <row r="35" spans="1:9" x14ac:dyDescent="0.2">
      <c r="A35" s="120" t="str">
        <f>E4</f>
        <v>DIGITAR NESTE CAMPO O CÓDIGO DA ENTREGA</v>
      </c>
      <c r="B35" s="120" t="str">
        <f>B4</f>
        <v>DIGITAR NESTE CAMPO O CÓDIGO DA ENTREGA</v>
      </c>
      <c r="C35" s="120">
        <v>2024</v>
      </c>
      <c r="D35" s="35" t="str">
        <f>IFERROR(VLOOKUP(E4&amp;"-"&amp;5,Instruções!CH:CS,12,0),"")</f>
        <v/>
      </c>
      <c r="E35" s="36" t="str">
        <f>IFERROR(VLOOKUP(E4&amp;"-"&amp;5,Instruções!CH:CS,7,0),"")</f>
        <v/>
      </c>
      <c r="F35" s="37" t="s">
        <v>12</v>
      </c>
      <c r="G35" s="36" t="str">
        <f t="shared" si="2"/>
        <v/>
      </c>
      <c r="H35" s="32" t="str">
        <f t="shared" si="1"/>
        <v/>
      </c>
      <c r="I35" s="90">
        <f t="shared" si="0"/>
        <v>0</v>
      </c>
    </row>
    <row r="36" spans="1:9" x14ac:dyDescent="0.2">
      <c r="A36" s="120" t="str">
        <f>E4</f>
        <v>DIGITAR NESTE CAMPO O CÓDIGO DA ENTREGA</v>
      </c>
      <c r="B36" s="120" t="str">
        <f>B4</f>
        <v>DIGITAR NESTE CAMPO O CÓDIGO DA ENTREGA</v>
      </c>
      <c r="C36" s="120">
        <v>2024</v>
      </c>
      <c r="D36" s="102"/>
      <c r="E36" s="103" t="s">
        <v>39</v>
      </c>
      <c r="F36" s="38"/>
      <c r="G36" s="36"/>
      <c r="H36" s="32" t="str">
        <f>IF(G36="","","Não é possivel alterar 2024")</f>
        <v/>
      </c>
      <c r="I36" s="90">
        <f>IF(G36="",0,1)</f>
        <v>0</v>
      </c>
    </row>
    <row r="37" spans="1:9" x14ac:dyDescent="0.2">
      <c r="A37" s="120" t="str">
        <f>E4</f>
        <v>DIGITAR NESTE CAMPO O CÓDIGO DA ENTREGA</v>
      </c>
      <c r="B37" s="120" t="str">
        <f>B4&amp;"Ano:"&amp;D37</f>
        <v>DIGITAR NESTE CAMPO O CÓDIGO DA ENTREGAAno:TOTAL PREVISTO 2025</v>
      </c>
      <c r="C37" s="120">
        <v>2025</v>
      </c>
      <c r="D37" s="21" t="s">
        <v>8109</v>
      </c>
      <c r="E37" s="22">
        <f>IF(E38&gt;0,E38,SUM(E39:E44))</f>
        <v>0</v>
      </c>
      <c r="F37" s="23" t="s">
        <v>12</v>
      </c>
      <c r="G37" s="22">
        <f>IF(SUM(I38:I50)=0,E37,"Preencher total")</f>
        <v>0</v>
      </c>
      <c r="H37" s="39" t="str">
        <f>IF(SUM(I38:I50)&gt;0,"Não é possível alterar a meta de 2025","")</f>
        <v/>
      </c>
      <c r="I37" s="90">
        <f t="shared" si="0"/>
        <v>0</v>
      </c>
    </row>
    <row r="38" spans="1:9" x14ac:dyDescent="0.2">
      <c r="A38" s="120" t="str">
        <f>E4</f>
        <v>DIGITAR NESTE CAMPO O CÓDIGO DA ENTREGA</v>
      </c>
      <c r="B38" s="120" t="str">
        <f>B4&amp;D38&amp;2025</f>
        <v>DIGITAR NESTE CAMPO O CÓDIGO DA ENTREGAEstado2025</v>
      </c>
      <c r="C38" s="120">
        <v>2025</v>
      </c>
      <c r="D38" s="25" t="s">
        <v>32</v>
      </c>
      <c r="E38" s="26">
        <f>IFERROR(VLOOKUP(E4&amp;"(vazio)",Instruções!$BD:$BN,7,0),SUM(E39:E44))</f>
        <v>0</v>
      </c>
      <c r="F38" s="27" t="s">
        <v>12</v>
      </c>
      <c r="G38" s="26">
        <f>IF(SUM(I39:I50)=0,E38,"Preencher valores")</f>
        <v>0</v>
      </c>
      <c r="H38" s="28" t="str">
        <f t="shared" ref="H38:H49" si="3">IF(E38=G38,"","Não é possível alterar 2025")</f>
        <v/>
      </c>
      <c r="I38" s="90">
        <f t="shared" si="0"/>
        <v>0</v>
      </c>
    </row>
    <row r="39" spans="1:9" x14ac:dyDescent="0.2">
      <c r="A39" s="120" t="str">
        <f>E4</f>
        <v>DIGITAR NESTE CAMPO O CÓDIGO DA ENTREGA</v>
      </c>
      <c r="C39" s="120">
        <v>2025</v>
      </c>
      <c r="D39" s="29" t="s">
        <v>33</v>
      </c>
      <c r="E39" s="30" t="str">
        <f>IFERROR(VLOOKUP(E4&amp;D39,Instruções!$BD:$BN,7,0),"-")</f>
        <v>-</v>
      </c>
      <c r="F39" s="31" t="s">
        <v>12</v>
      </c>
      <c r="G39" s="30" t="str">
        <f t="shared" ref="G39:G49" si="4">E39</f>
        <v>-</v>
      </c>
      <c r="H39" s="87" t="str">
        <f t="shared" si="3"/>
        <v/>
      </c>
      <c r="I39" s="90">
        <f t="shared" si="0"/>
        <v>0</v>
      </c>
    </row>
    <row r="40" spans="1:9" x14ac:dyDescent="0.2">
      <c r="A40" s="120" t="str">
        <f>E4</f>
        <v>DIGITAR NESTE CAMPO O CÓDIGO DA ENTREGA</v>
      </c>
      <c r="B40" s="120" t="str">
        <f>B4</f>
        <v>DIGITAR NESTE CAMPO O CÓDIGO DA ENTREGA</v>
      </c>
      <c r="C40" s="120">
        <v>2025</v>
      </c>
      <c r="D40" s="33" t="s">
        <v>34</v>
      </c>
      <c r="E40" s="41" t="str">
        <f>IFERROR(VLOOKUP(E4&amp;D40,Instruções!$BD:$BN,7,0),"-")</f>
        <v>-</v>
      </c>
      <c r="F40" s="34" t="s">
        <v>12</v>
      </c>
      <c r="G40" s="30" t="str">
        <f t="shared" si="4"/>
        <v>-</v>
      </c>
      <c r="H40" s="87" t="str">
        <f t="shared" si="3"/>
        <v/>
      </c>
      <c r="I40" s="90">
        <f t="shared" si="0"/>
        <v>0</v>
      </c>
    </row>
    <row r="41" spans="1:9" x14ac:dyDescent="0.2">
      <c r="A41" s="120" t="str">
        <f>E4</f>
        <v>DIGITAR NESTE CAMPO O CÓDIGO DA ENTREGA</v>
      </c>
      <c r="B41" s="120" t="str">
        <f>B4</f>
        <v>DIGITAR NESTE CAMPO O CÓDIGO DA ENTREGA</v>
      </c>
      <c r="C41" s="120">
        <v>2025</v>
      </c>
      <c r="D41" s="33" t="s">
        <v>35</v>
      </c>
      <c r="E41" s="41" t="str">
        <f>IFERROR(VLOOKUP(E4&amp;D41,Instruções!$BD:$BN,7,0),"-")</f>
        <v>-</v>
      </c>
      <c r="F41" s="34" t="s">
        <v>12</v>
      </c>
      <c r="G41" s="30" t="str">
        <f t="shared" si="4"/>
        <v>-</v>
      </c>
      <c r="H41" s="87" t="str">
        <f t="shared" si="3"/>
        <v/>
      </c>
      <c r="I41" s="90">
        <f t="shared" si="0"/>
        <v>0</v>
      </c>
    </row>
    <row r="42" spans="1:9" x14ac:dyDescent="0.2">
      <c r="A42" s="120" t="str">
        <f>E4</f>
        <v>DIGITAR NESTE CAMPO O CÓDIGO DA ENTREGA</v>
      </c>
      <c r="B42" s="120" t="str">
        <f>B4</f>
        <v>DIGITAR NESTE CAMPO O CÓDIGO DA ENTREGA</v>
      </c>
      <c r="C42" s="120">
        <v>2025</v>
      </c>
      <c r="D42" s="33" t="s">
        <v>36</v>
      </c>
      <c r="E42" s="41" t="str">
        <f>IFERROR(VLOOKUP(E4&amp;D42,Instruções!$BD:$BN,7,0),"-")</f>
        <v>-</v>
      </c>
      <c r="F42" s="34" t="s">
        <v>12</v>
      </c>
      <c r="G42" s="30" t="str">
        <f t="shared" si="4"/>
        <v>-</v>
      </c>
      <c r="H42" s="87" t="str">
        <f t="shared" si="3"/>
        <v/>
      </c>
      <c r="I42" s="90">
        <f t="shared" si="0"/>
        <v>0</v>
      </c>
    </row>
    <row r="43" spans="1:9" x14ac:dyDescent="0.2">
      <c r="A43" s="120" t="str">
        <f>E4</f>
        <v>DIGITAR NESTE CAMPO O CÓDIGO DA ENTREGA</v>
      </c>
      <c r="B43" s="120" t="str">
        <f>B4</f>
        <v>DIGITAR NESTE CAMPO O CÓDIGO DA ENTREGA</v>
      </c>
      <c r="C43" s="120">
        <v>2025</v>
      </c>
      <c r="D43" s="33" t="s">
        <v>37</v>
      </c>
      <c r="E43" s="41" t="str">
        <f>IFERROR(VLOOKUP(E4&amp;D43,Instruções!$BD:$BN,7,0),"-")</f>
        <v>-</v>
      </c>
      <c r="F43" s="34" t="s">
        <v>12</v>
      </c>
      <c r="G43" s="30" t="str">
        <f t="shared" si="4"/>
        <v>-</v>
      </c>
      <c r="H43" s="87" t="str">
        <f t="shared" si="3"/>
        <v/>
      </c>
      <c r="I43" s="90">
        <f t="shared" si="0"/>
        <v>0</v>
      </c>
    </row>
    <row r="44" spans="1:9" x14ac:dyDescent="0.2">
      <c r="A44" s="120" t="str">
        <f>E4</f>
        <v>DIGITAR NESTE CAMPO O CÓDIGO DA ENTREGA</v>
      </c>
      <c r="B44" s="120" t="str">
        <f>B4</f>
        <v>DIGITAR NESTE CAMPO O CÓDIGO DA ENTREGA</v>
      </c>
      <c r="C44" s="120">
        <v>2025</v>
      </c>
      <c r="D44" s="33" t="s">
        <v>38</v>
      </c>
      <c r="E44" s="41" t="str">
        <f>IFERROR(VLOOKUP(E4&amp;D44,Instruções!$BD:$BN,7,0),"-")</f>
        <v>-</v>
      </c>
      <c r="F44" s="34" t="s">
        <v>12</v>
      </c>
      <c r="G44" s="30" t="str">
        <f t="shared" si="4"/>
        <v>-</v>
      </c>
      <c r="H44" s="87" t="str">
        <f t="shared" si="3"/>
        <v/>
      </c>
      <c r="I44" s="90">
        <f t="shared" si="0"/>
        <v>0</v>
      </c>
    </row>
    <row r="45" spans="1:9" x14ac:dyDescent="0.2">
      <c r="A45" s="120" t="str">
        <f>E4</f>
        <v>DIGITAR NESTE CAMPO O CÓDIGO DA ENTREGA</v>
      </c>
      <c r="B45" s="120" t="str">
        <f>B4</f>
        <v>DIGITAR NESTE CAMPO O CÓDIGO DA ENTREGA</v>
      </c>
      <c r="C45" s="120">
        <v>2025</v>
      </c>
      <c r="D45" s="35" t="str">
        <f>IFERROR(VLOOKUP(E4&amp;"-"&amp;1,Instruções!CH:CS,12,0),"")</f>
        <v/>
      </c>
      <c r="E45" s="42" t="str">
        <f>IFERROR(VLOOKUP(E4&amp;"-"&amp;1,Instruções!CH:CS,8,0),"")</f>
        <v/>
      </c>
      <c r="F45" s="38" t="s">
        <v>12</v>
      </c>
      <c r="G45" s="36" t="str">
        <f t="shared" si="4"/>
        <v/>
      </c>
      <c r="H45" s="87" t="str">
        <f t="shared" si="3"/>
        <v/>
      </c>
      <c r="I45" s="90">
        <f t="shared" si="0"/>
        <v>0</v>
      </c>
    </row>
    <row r="46" spans="1:9" x14ac:dyDescent="0.2">
      <c r="A46" s="120" t="str">
        <f>E4</f>
        <v>DIGITAR NESTE CAMPO O CÓDIGO DA ENTREGA</v>
      </c>
      <c r="B46" s="120" t="str">
        <f>B4</f>
        <v>DIGITAR NESTE CAMPO O CÓDIGO DA ENTREGA</v>
      </c>
      <c r="C46" s="120">
        <v>2025</v>
      </c>
      <c r="D46" s="35" t="str">
        <f>IFERROR(VLOOKUP(E4&amp;"-"&amp;2,Instruções!CH:CS,12,0),"")</f>
        <v/>
      </c>
      <c r="E46" s="42" t="str">
        <f>IFERROR(VLOOKUP(E4&amp;"-"&amp;2,Instruções!CH:CS,8,0),"")</f>
        <v/>
      </c>
      <c r="F46" s="38" t="s">
        <v>12</v>
      </c>
      <c r="G46" s="36" t="str">
        <f t="shared" si="4"/>
        <v/>
      </c>
      <c r="H46" s="87" t="str">
        <f t="shared" si="3"/>
        <v/>
      </c>
      <c r="I46" s="90">
        <f t="shared" si="0"/>
        <v>0</v>
      </c>
    </row>
    <row r="47" spans="1:9" x14ac:dyDescent="0.2">
      <c r="A47" s="120" t="str">
        <f>E4</f>
        <v>DIGITAR NESTE CAMPO O CÓDIGO DA ENTREGA</v>
      </c>
      <c r="B47" s="120" t="str">
        <f>B4</f>
        <v>DIGITAR NESTE CAMPO O CÓDIGO DA ENTREGA</v>
      </c>
      <c r="C47" s="120">
        <v>2025</v>
      </c>
      <c r="D47" s="35" t="str">
        <f>IFERROR(VLOOKUP(E4&amp;"-"&amp;3,Instruções!CH:CS,12,0),"")</f>
        <v/>
      </c>
      <c r="E47" s="42" t="str">
        <f>IFERROR(VLOOKUP(E4&amp;"-"&amp;3,Instruções!CH:CS,8,0),"")</f>
        <v/>
      </c>
      <c r="F47" s="38" t="s">
        <v>12</v>
      </c>
      <c r="G47" s="36" t="str">
        <f t="shared" si="4"/>
        <v/>
      </c>
      <c r="H47" s="87" t="str">
        <f t="shared" si="3"/>
        <v/>
      </c>
      <c r="I47" s="90">
        <f t="shared" si="0"/>
        <v>0</v>
      </c>
    </row>
    <row r="48" spans="1:9" x14ac:dyDescent="0.2">
      <c r="A48" s="120" t="str">
        <f>E4</f>
        <v>DIGITAR NESTE CAMPO O CÓDIGO DA ENTREGA</v>
      </c>
      <c r="B48" s="120" t="str">
        <f>B4</f>
        <v>DIGITAR NESTE CAMPO O CÓDIGO DA ENTREGA</v>
      </c>
      <c r="C48" s="120">
        <v>2025</v>
      </c>
      <c r="D48" s="35" t="str">
        <f>IFERROR(VLOOKUP(E4&amp;"-"&amp;4,Instruções!CH:CS,12,0),"")</f>
        <v/>
      </c>
      <c r="E48" s="42" t="str">
        <f>IFERROR(VLOOKUP(E4&amp;"-"&amp;4,Instruções!CH:CS,8,0),"")</f>
        <v/>
      </c>
      <c r="F48" s="38" t="s">
        <v>12</v>
      </c>
      <c r="G48" s="36" t="str">
        <f t="shared" si="4"/>
        <v/>
      </c>
      <c r="H48" s="87" t="str">
        <f t="shared" si="3"/>
        <v/>
      </c>
      <c r="I48" s="90">
        <f t="shared" si="0"/>
        <v>0</v>
      </c>
    </row>
    <row r="49" spans="1:9" x14ac:dyDescent="0.2">
      <c r="A49" s="120" t="str">
        <f>E4</f>
        <v>DIGITAR NESTE CAMPO O CÓDIGO DA ENTREGA</v>
      </c>
      <c r="B49" s="120" t="str">
        <f>B4</f>
        <v>DIGITAR NESTE CAMPO O CÓDIGO DA ENTREGA</v>
      </c>
      <c r="C49" s="120">
        <v>2025</v>
      </c>
      <c r="D49" s="35" t="str">
        <f>IFERROR(VLOOKUP(E4&amp;"-"&amp;5,Instruções!CH:CS,12,0),"")</f>
        <v/>
      </c>
      <c r="E49" s="42" t="str">
        <f>IFERROR(VLOOKUP(E4&amp;"-"&amp;5,Instruções!CH:CS,8,0),"")</f>
        <v/>
      </c>
      <c r="F49" s="38" t="s">
        <v>12</v>
      </c>
      <c r="G49" s="36" t="str">
        <f t="shared" si="4"/>
        <v/>
      </c>
      <c r="H49" s="87" t="str">
        <f t="shared" si="3"/>
        <v/>
      </c>
      <c r="I49" s="90">
        <f t="shared" si="0"/>
        <v>0</v>
      </c>
    </row>
    <row r="50" spans="1:9" ht="15.75" customHeight="1" x14ac:dyDescent="0.2">
      <c r="A50" s="120" t="str">
        <f>E4</f>
        <v>DIGITAR NESTE CAMPO O CÓDIGO DA ENTREGA</v>
      </c>
      <c r="B50" s="120" t="str">
        <f>B4</f>
        <v>DIGITAR NESTE CAMPO O CÓDIGO DA ENTREGA</v>
      </c>
      <c r="C50" s="120">
        <v>2025</v>
      </c>
      <c r="D50" s="102"/>
      <c r="E50" s="103" t="s">
        <v>39</v>
      </c>
      <c r="F50" s="38" t="s">
        <v>12</v>
      </c>
      <c r="G50" s="42"/>
      <c r="H50" s="32" t="str">
        <f>IF(G50="","","Não é possivel alterar 2024")</f>
        <v/>
      </c>
      <c r="I50" s="90">
        <f>IF(G50="",0,1)</f>
        <v>0</v>
      </c>
    </row>
    <row r="51" spans="1:9" x14ac:dyDescent="0.2">
      <c r="A51" s="120" t="str">
        <f>E4</f>
        <v>DIGITAR NESTE CAMPO O CÓDIGO DA ENTREGA</v>
      </c>
      <c r="B51" s="120" t="str">
        <f>B4&amp;"Ano:"&amp;D51</f>
        <v>DIGITAR NESTE CAMPO O CÓDIGO DA ENTREGAAno:TOTAL PREVISTO 2026</v>
      </c>
      <c r="C51" s="120">
        <v>2026</v>
      </c>
      <c r="D51" s="21" t="s">
        <v>8110</v>
      </c>
      <c r="E51" s="22">
        <f>IF(E52&gt;0,E52,SUM(E53:E58))</f>
        <v>0</v>
      </c>
      <c r="F51" s="23" t="s">
        <v>12</v>
      </c>
      <c r="G51" s="22">
        <f>IF(SUM(I52:I64)=0,E51,"Preencher total previsto para 2027")</f>
        <v>0</v>
      </c>
      <c r="H51" s="39" t="str">
        <f>IF(SUM(I52:I64)&gt;0,"Alteração meta 2026","")</f>
        <v/>
      </c>
      <c r="I51" s="90">
        <f t="shared" si="0"/>
        <v>0</v>
      </c>
    </row>
    <row r="52" spans="1:9" x14ac:dyDescent="0.2">
      <c r="A52" s="120" t="str">
        <f>E4</f>
        <v>DIGITAR NESTE CAMPO O CÓDIGO DA ENTREGA</v>
      </c>
      <c r="B52" s="120" t="str">
        <f>B4&amp;D52&amp;2027</f>
        <v>DIGITAR NESTE CAMPO O CÓDIGO DA ENTREGAEstado2027</v>
      </c>
      <c r="C52" s="120">
        <v>2026</v>
      </c>
      <c r="D52" s="25" t="s">
        <v>32</v>
      </c>
      <c r="E52" s="26">
        <f>IFERROR(VLOOKUP(E4&amp;"(vazio)",Instruções!$BD:$BN,8,0),SUM(E53:E58))</f>
        <v>0</v>
      </c>
      <c r="F52" s="27" t="s">
        <v>12</v>
      </c>
      <c r="G52" s="26">
        <f>IF(SUM(I53:I64)=0,E52,"Preencher total previsto do Estado para 2027")</f>
        <v>0</v>
      </c>
      <c r="H52" s="40" t="str">
        <f t="shared" ref="H52:H63" si="5">IF(E52=G52,"","Alteração meta 2026")</f>
        <v/>
      </c>
      <c r="I52" s="90">
        <f t="shared" si="0"/>
        <v>0</v>
      </c>
    </row>
    <row r="53" spans="1:9" x14ac:dyDescent="0.2">
      <c r="A53" s="120" t="str">
        <f>E4</f>
        <v>DIGITAR NESTE CAMPO O CÓDIGO DA ENTREGA</v>
      </c>
      <c r="B53" s="120" t="str">
        <f>B4</f>
        <v>DIGITAR NESTE CAMPO O CÓDIGO DA ENTREGA</v>
      </c>
      <c r="C53" s="120">
        <v>2026</v>
      </c>
      <c r="D53" s="29" t="s">
        <v>33</v>
      </c>
      <c r="E53" s="30" t="str">
        <f>IFERROR(VLOOKUP(E4&amp;D53,Instruções!$BD:$BN,8,0),"-")</f>
        <v>-</v>
      </c>
      <c r="F53" s="31" t="s">
        <v>12</v>
      </c>
      <c r="G53" s="30" t="str">
        <f t="shared" ref="G53:G63" si="6">E53</f>
        <v>-</v>
      </c>
      <c r="H53" s="32" t="str">
        <f t="shared" si="5"/>
        <v/>
      </c>
      <c r="I53" s="90">
        <f t="shared" si="0"/>
        <v>0</v>
      </c>
    </row>
    <row r="54" spans="1:9" x14ac:dyDescent="0.2">
      <c r="A54" s="120" t="str">
        <f>E4</f>
        <v>DIGITAR NESTE CAMPO O CÓDIGO DA ENTREGA</v>
      </c>
      <c r="B54" s="120" t="str">
        <f>B4</f>
        <v>DIGITAR NESTE CAMPO O CÓDIGO DA ENTREGA</v>
      </c>
      <c r="C54" s="120">
        <v>2026</v>
      </c>
      <c r="D54" s="33" t="s">
        <v>34</v>
      </c>
      <c r="E54" s="41" t="str">
        <f>IFERROR(VLOOKUP(E4&amp;D54,Instruções!$BD:$BN,8,0),"-")</f>
        <v>-</v>
      </c>
      <c r="F54" s="34" t="s">
        <v>12</v>
      </c>
      <c r="G54" s="30" t="str">
        <f t="shared" si="6"/>
        <v>-</v>
      </c>
      <c r="H54" s="32" t="str">
        <f t="shared" si="5"/>
        <v/>
      </c>
      <c r="I54" s="90">
        <f t="shared" ref="I54:I77" si="7">IF(G54=E54,0,1)</f>
        <v>0</v>
      </c>
    </row>
    <row r="55" spans="1:9" x14ac:dyDescent="0.2">
      <c r="A55" s="120" t="str">
        <f>E4</f>
        <v>DIGITAR NESTE CAMPO O CÓDIGO DA ENTREGA</v>
      </c>
      <c r="B55" s="120" t="str">
        <f>B4</f>
        <v>DIGITAR NESTE CAMPO O CÓDIGO DA ENTREGA</v>
      </c>
      <c r="C55" s="120">
        <v>2026</v>
      </c>
      <c r="D55" s="33" t="s">
        <v>35</v>
      </c>
      <c r="E55" s="41" t="str">
        <f>IFERROR(VLOOKUP(E4&amp;D55,Instruções!$BD:$BN,8,0),"-")</f>
        <v>-</v>
      </c>
      <c r="F55" s="34" t="s">
        <v>12</v>
      </c>
      <c r="G55" s="30" t="str">
        <f t="shared" si="6"/>
        <v>-</v>
      </c>
      <c r="H55" s="32" t="str">
        <f t="shared" si="5"/>
        <v/>
      </c>
      <c r="I55" s="90">
        <f t="shared" si="7"/>
        <v>0</v>
      </c>
    </row>
    <row r="56" spans="1:9" x14ac:dyDescent="0.2">
      <c r="A56" s="120" t="str">
        <f>E4</f>
        <v>DIGITAR NESTE CAMPO O CÓDIGO DA ENTREGA</v>
      </c>
      <c r="B56" s="120" t="str">
        <f>B4</f>
        <v>DIGITAR NESTE CAMPO O CÓDIGO DA ENTREGA</v>
      </c>
      <c r="C56" s="120">
        <v>2026</v>
      </c>
      <c r="D56" s="33" t="s">
        <v>36</v>
      </c>
      <c r="E56" s="41" t="str">
        <f>IFERROR(VLOOKUP(E4&amp;D56,Instruções!$BD:$BN,8,0),"-")</f>
        <v>-</v>
      </c>
      <c r="F56" s="34" t="s">
        <v>12</v>
      </c>
      <c r="G56" s="30" t="str">
        <f t="shared" si="6"/>
        <v>-</v>
      </c>
      <c r="H56" s="32" t="str">
        <f t="shared" si="5"/>
        <v/>
      </c>
      <c r="I56" s="90">
        <f t="shared" si="7"/>
        <v>0</v>
      </c>
    </row>
    <row r="57" spans="1:9" x14ac:dyDescent="0.2">
      <c r="A57" s="120" t="str">
        <f>E4</f>
        <v>DIGITAR NESTE CAMPO O CÓDIGO DA ENTREGA</v>
      </c>
      <c r="B57" s="120" t="str">
        <f>B4</f>
        <v>DIGITAR NESTE CAMPO O CÓDIGO DA ENTREGA</v>
      </c>
      <c r="C57" s="120">
        <v>2026</v>
      </c>
      <c r="D57" s="33" t="s">
        <v>37</v>
      </c>
      <c r="E57" s="41" t="str">
        <f>IFERROR(VLOOKUP(E4&amp;D57,Instruções!$BD:$BN,8,0),"-")</f>
        <v>-</v>
      </c>
      <c r="F57" s="34" t="s">
        <v>12</v>
      </c>
      <c r="G57" s="30" t="str">
        <f t="shared" si="6"/>
        <v>-</v>
      </c>
      <c r="H57" s="32" t="str">
        <f t="shared" si="5"/>
        <v/>
      </c>
      <c r="I57" s="90">
        <f t="shared" si="7"/>
        <v>0</v>
      </c>
    </row>
    <row r="58" spans="1:9" x14ac:dyDescent="0.2">
      <c r="A58" s="120" t="str">
        <f>E4</f>
        <v>DIGITAR NESTE CAMPO O CÓDIGO DA ENTREGA</v>
      </c>
      <c r="B58" s="120" t="str">
        <f>B4</f>
        <v>DIGITAR NESTE CAMPO O CÓDIGO DA ENTREGA</v>
      </c>
      <c r="C58" s="120">
        <v>2026</v>
      </c>
      <c r="D58" s="33" t="s">
        <v>38</v>
      </c>
      <c r="E58" s="41" t="str">
        <f>IFERROR(VLOOKUP(E4&amp;D58,Instruções!$BD:$BN,8,0),"-")</f>
        <v>-</v>
      </c>
      <c r="F58" s="34" t="s">
        <v>12</v>
      </c>
      <c r="G58" s="30" t="str">
        <f t="shared" si="6"/>
        <v>-</v>
      </c>
      <c r="H58" s="32" t="str">
        <f t="shared" si="5"/>
        <v/>
      </c>
      <c r="I58" s="90">
        <f t="shared" si="7"/>
        <v>0</v>
      </c>
    </row>
    <row r="59" spans="1:9" x14ac:dyDescent="0.2">
      <c r="A59" s="120" t="str">
        <f>E4</f>
        <v>DIGITAR NESTE CAMPO O CÓDIGO DA ENTREGA</v>
      </c>
      <c r="B59" s="120" t="str">
        <f>B4</f>
        <v>DIGITAR NESTE CAMPO O CÓDIGO DA ENTREGA</v>
      </c>
      <c r="C59" s="120">
        <v>2026</v>
      </c>
      <c r="D59" s="43" t="str">
        <f>IFERROR(VLOOKUP(E4&amp;"-"&amp;1,Instruções!CH:CS,12,0),"")</f>
        <v/>
      </c>
      <c r="E59" s="42" t="str">
        <f>IFERROR(VLOOKUP(E4&amp;"-"&amp;1,Instruções!CH:CS,9,0),"")</f>
        <v/>
      </c>
      <c r="F59" s="38" t="s">
        <v>12</v>
      </c>
      <c r="G59" s="36" t="str">
        <f t="shared" si="6"/>
        <v/>
      </c>
      <c r="H59" s="32" t="str">
        <f t="shared" si="5"/>
        <v/>
      </c>
      <c r="I59" s="90">
        <f t="shared" si="7"/>
        <v>0</v>
      </c>
    </row>
    <row r="60" spans="1:9" x14ac:dyDescent="0.2">
      <c r="A60" s="120" t="str">
        <f>E4</f>
        <v>DIGITAR NESTE CAMPO O CÓDIGO DA ENTREGA</v>
      </c>
      <c r="B60" s="120" t="str">
        <f>B4</f>
        <v>DIGITAR NESTE CAMPO O CÓDIGO DA ENTREGA</v>
      </c>
      <c r="C60" s="120">
        <v>2026</v>
      </c>
      <c r="D60" s="43" t="str">
        <f>IFERROR(VLOOKUP(E4&amp;"-"&amp;2,Instruções!CH:CS,12,0),"")</f>
        <v/>
      </c>
      <c r="E60" s="42" t="str">
        <f>IFERROR(VLOOKUP(E4&amp;"-"&amp;2,Instruções!CH:CS,9,0),"")</f>
        <v/>
      </c>
      <c r="F60" s="38" t="s">
        <v>12</v>
      </c>
      <c r="G60" s="36" t="str">
        <f t="shared" si="6"/>
        <v/>
      </c>
      <c r="H60" s="32" t="str">
        <f t="shared" si="5"/>
        <v/>
      </c>
      <c r="I60" s="90">
        <f t="shared" si="7"/>
        <v>0</v>
      </c>
    </row>
    <row r="61" spans="1:9" x14ac:dyDescent="0.2">
      <c r="A61" s="120" t="str">
        <f>E4</f>
        <v>DIGITAR NESTE CAMPO O CÓDIGO DA ENTREGA</v>
      </c>
      <c r="B61" s="120" t="str">
        <f>B4</f>
        <v>DIGITAR NESTE CAMPO O CÓDIGO DA ENTREGA</v>
      </c>
      <c r="C61" s="120">
        <v>2026</v>
      </c>
      <c r="D61" s="43" t="str">
        <f>IFERROR(VLOOKUP(E4&amp;"-"&amp;3,Instruções!CH:CS,12,0),"")</f>
        <v/>
      </c>
      <c r="E61" s="42" t="str">
        <f>IFERROR(VLOOKUP(E4&amp;"-"&amp;3,Instruções!CH:CS,9,0),"")</f>
        <v/>
      </c>
      <c r="F61" s="38" t="s">
        <v>12</v>
      </c>
      <c r="G61" s="36" t="str">
        <f t="shared" si="6"/>
        <v/>
      </c>
      <c r="H61" s="32" t="str">
        <f t="shared" si="5"/>
        <v/>
      </c>
      <c r="I61" s="90">
        <f t="shared" si="7"/>
        <v>0</v>
      </c>
    </row>
    <row r="62" spans="1:9" x14ac:dyDescent="0.2">
      <c r="A62" s="120" t="str">
        <f>E4</f>
        <v>DIGITAR NESTE CAMPO O CÓDIGO DA ENTREGA</v>
      </c>
      <c r="B62" s="120" t="str">
        <f>B4</f>
        <v>DIGITAR NESTE CAMPO O CÓDIGO DA ENTREGA</v>
      </c>
      <c r="C62" s="120">
        <v>2026</v>
      </c>
      <c r="D62" s="43" t="str">
        <f>IFERROR(VLOOKUP(E4&amp;"-"&amp;4,Instruções!CH:CS,12,0),"")</f>
        <v/>
      </c>
      <c r="E62" s="42" t="str">
        <f>IFERROR(VLOOKUP(E4&amp;"-"&amp;4,Instruções!CH:CS,9,0),"")</f>
        <v/>
      </c>
      <c r="F62" s="38" t="s">
        <v>12</v>
      </c>
      <c r="G62" s="36" t="str">
        <f t="shared" si="6"/>
        <v/>
      </c>
      <c r="H62" s="32" t="str">
        <f t="shared" si="5"/>
        <v/>
      </c>
      <c r="I62" s="90">
        <f t="shared" si="7"/>
        <v>0</v>
      </c>
    </row>
    <row r="63" spans="1:9" x14ac:dyDescent="0.2">
      <c r="A63" s="120" t="str">
        <f>E4</f>
        <v>DIGITAR NESTE CAMPO O CÓDIGO DA ENTREGA</v>
      </c>
      <c r="B63" s="120" t="str">
        <f>B4</f>
        <v>DIGITAR NESTE CAMPO O CÓDIGO DA ENTREGA</v>
      </c>
      <c r="C63" s="120">
        <v>2026</v>
      </c>
      <c r="D63" s="43" t="str">
        <f>IFERROR(VLOOKUP(E4&amp;"-"&amp;5,Instruções!CH:CS,12,0),"")</f>
        <v/>
      </c>
      <c r="E63" s="42" t="str">
        <f>IFERROR(VLOOKUP(E4&amp;"-"&amp;5,Instruções!CH:CS,9,0),"")</f>
        <v/>
      </c>
      <c r="F63" s="38" t="s">
        <v>12</v>
      </c>
      <c r="G63" s="36" t="str">
        <f t="shared" si="6"/>
        <v/>
      </c>
      <c r="H63" s="32" t="str">
        <f t="shared" si="5"/>
        <v/>
      </c>
      <c r="I63" s="90">
        <f t="shared" si="7"/>
        <v>0</v>
      </c>
    </row>
    <row r="64" spans="1:9" ht="15.75" customHeight="1" x14ac:dyDescent="0.2">
      <c r="A64" s="120" t="str">
        <f>E4</f>
        <v>DIGITAR NESTE CAMPO O CÓDIGO DA ENTREGA</v>
      </c>
      <c r="B64" s="120" t="str">
        <f>B4</f>
        <v>DIGITAR NESTE CAMPO O CÓDIGO DA ENTREGA</v>
      </c>
      <c r="C64" s="120">
        <v>2026</v>
      </c>
      <c r="D64" s="102"/>
      <c r="E64" s="103" t="s">
        <v>39</v>
      </c>
      <c r="F64" s="38" t="s">
        <v>12</v>
      </c>
      <c r="G64" s="42"/>
      <c r="H64" s="32" t="str">
        <f>IF(G64="","","Não é possivel alterar 2024")</f>
        <v/>
      </c>
      <c r="I64" s="90">
        <f>IF(G64="",0,1)</f>
        <v>0</v>
      </c>
    </row>
    <row r="65" spans="1:9" x14ac:dyDescent="0.2">
      <c r="A65" s="120" t="str">
        <f>E4</f>
        <v>DIGITAR NESTE CAMPO O CÓDIGO DA ENTREGA</v>
      </c>
      <c r="B65" s="120" t="str">
        <f>B4&amp;"Ano:"&amp;D65</f>
        <v>DIGITAR NESTE CAMPO O CÓDIGO DA ENTREGAAno:TOTAL PREVISTO 2027</v>
      </c>
      <c r="C65" s="120">
        <v>2027</v>
      </c>
      <c r="D65" s="21" t="s">
        <v>8111</v>
      </c>
      <c r="E65" s="22">
        <f>IF(E66&gt;0,E66,SUM(E67:E72))</f>
        <v>0</v>
      </c>
      <c r="F65" s="23" t="s">
        <v>12</v>
      </c>
      <c r="G65" s="22">
        <f>IF(SUM(I66:I78)=0,E65,"Preencher total previsto para 2027")</f>
        <v>0</v>
      </c>
      <c r="H65" s="39" t="str">
        <f>IF(SUM(I66:I78)&gt;0,"Alteração meta 2027","")</f>
        <v/>
      </c>
      <c r="I65" s="90">
        <f t="shared" si="7"/>
        <v>0</v>
      </c>
    </row>
    <row r="66" spans="1:9" x14ac:dyDescent="0.2">
      <c r="A66" s="120" t="str">
        <f>E4</f>
        <v>DIGITAR NESTE CAMPO O CÓDIGO DA ENTREGA</v>
      </c>
      <c r="B66" s="120" t="str">
        <f>B4&amp;D66&amp;2027</f>
        <v>DIGITAR NESTE CAMPO O CÓDIGO DA ENTREGAEstado2027</v>
      </c>
      <c r="C66" s="120">
        <v>2027</v>
      </c>
      <c r="D66" s="25" t="s">
        <v>32</v>
      </c>
      <c r="E66" s="26">
        <f>IFERROR(VLOOKUP(E4&amp;"(vazio)",Instruções!$BD:$BN,9,0),SUM(E67:E72))</f>
        <v>0</v>
      </c>
      <c r="F66" s="27" t="s">
        <v>12</v>
      </c>
      <c r="G66" s="26">
        <f>IF(SUM(I67:I78)=0,E66,"Preencher total previsto do Estado para 2027")</f>
        <v>0</v>
      </c>
      <c r="H66" s="40" t="str">
        <f t="shared" ref="H66:H77" si="8">IF(E66=G66,"","Alteração meta 2027")</f>
        <v/>
      </c>
      <c r="I66" s="90">
        <f t="shared" si="7"/>
        <v>0</v>
      </c>
    </row>
    <row r="67" spans="1:9" x14ac:dyDescent="0.2">
      <c r="A67" s="120" t="str">
        <f>E4</f>
        <v>DIGITAR NESTE CAMPO O CÓDIGO DA ENTREGA</v>
      </c>
      <c r="B67" s="120" t="str">
        <f>B4</f>
        <v>DIGITAR NESTE CAMPO O CÓDIGO DA ENTREGA</v>
      </c>
      <c r="C67" s="120">
        <v>2027</v>
      </c>
      <c r="D67" s="29" t="s">
        <v>33</v>
      </c>
      <c r="E67" s="30" t="str">
        <f>IFERROR(VLOOKUP(E4&amp;D67,Instruções!$BD:$BN,9,0),"-")</f>
        <v>-</v>
      </c>
      <c r="F67" s="31" t="s">
        <v>12</v>
      </c>
      <c r="G67" s="30" t="str">
        <f t="shared" ref="G67:G77" si="9">E67</f>
        <v>-</v>
      </c>
      <c r="H67" s="32" t="str">
        <f t="shared" si="8"/>
        <v/>
      </c>
      <c r="I67" s="90">
        <f t="shared" si="7"/>
        <v>0</v>
      </c>
    </row>
    <row r="68" spans="1:9" x14ac:dyDescent="0.2">
      <c r="A68" s="120" t="str">
        <f>E4</f>
        <v>DIGITAR NESTE CAMPO O CÓDIGO DA ENTREGA</v>
      </c>
      <c r="B68" s="120" t="str">
        <f>B4</f>
        <v>DIGITAR NESTE CAMPO O CÓDIGO DA ENTREGA</v>
      </c>
      <c r="C68" s="120">
        <v>2027</v>
      </c>
      <c r="D68" s="33" t="s">
        <v>34</v>
      </c>
      <c r="E68" s="41" t="str">
        <f>IFERROR(VLOOKUP(E4&amp;D68,Instruções!$BD:$BN,9,0),"-")</f>
        <v>-</v>
      </c>
      <c r="F68" s="34" t="s">
        <v>12</v>
      </c>
      <c r="G68" s="30" t="str">
        <f t="shared" si="9"/>
        <v>-</v>
      </c>
      <c r="H68" s="32" t="str">
        <f t="shared" si="8"/>
        <v/>
      </c>
      <c r="I68" s="90">
        <f t="shared" si="7"/>
        <v>0</v>
      </c>
    </row>
    <row r="69" spans="1:9" x14ac:dyDescent="0.2">
      <c r="A69" s="120" t="str">
        <f>E4</f>
        <v>DIGITAR NESTE CAMPO O CÓDIGO DA ENTREGA</v>
      </c>
      <c r="B69" s="120" t="str">
        <f>B4</f>
        <v>DIGITAR NESTE CAMPO O CÓDIGO DA ENTREGA</v>
      </c>
      <c r="C69" s="120">
        <v>2027</v>
      </c>
      <c r="D69" s="33" t="s">
        <v>35</v>
      </c>
      <c r="E69" s="41" t="str">
        <f>IFERROR(VLOOKUP(E4&amp;D69,Instruções!$BD:$BN,9,0),"-")</f>
        <v>-</v>
      </c>
      <c r="F69" s="34" t="s">
        <v>12</v>
      </c>
      <c r="G69" s="30" t="str">
        <f t="shared" si="9"/>
        <v>-</v>
      </c>
      <c r="H69" s="32" t="str">
        <f t="shared" si="8"/>
        <v/>
      </c>
      <c r="I69" s="90">
        <f t="shared" si="7"/>
        <v>0</v>
      </c>
    </row>
    <row r="70" spans="1:9" x14ac:dyDescent="0.2">
      <c r="A70" s="120" t="str">
        <f>E4</f>
        <v>DIGITAR NESTE CAMPO O CÓDIGO DA ENTREGA</v>
      </c>
      <c r="B70" s="120" t="str">
        <f>B4</f>
        <v>DIGITAR NESTE CAMPO O CÓDIGO DA ENTREGA</v>
      </c>
      <c r="C70" s="120">
        <v>2027</v>
      </c>
      <c r="D70" s="33" t="s">
        <v>36</v>
      </c>
      <c r="E70" s="41" t="str">
        <f>IFERROR(VLOOKUP(E4&amp;D70,Instruções!$BD:$BN,9,0),"-")</f>
        <v>-</v>
      </c>
      <c r="F70" s="34" t="s">
        <v>12</v>
      </c>
      <c r="G70" s="30" t="str">
        <f t="shared" si="9"/>
        <v>-</v>
      </c>
      <c r="H70" s="32" t="str">
        <f t="shared" si="8"/>
        <v/>
      </c>
      <c r="I70" s="90">
        <f t="shared" si="7"/>
        <v>0</v>
      </c>
    </row>
    <row r="71" spans="1:9" x14ac:dyDescent="0.2">
      <c r="A71" s="120" t="str">
        <f>E4</f>
        <v>DIGITAR NESTE CAMPO O CÓDIGO DA ENTREGA</v>
      </c>
      <c r="B71" s="120" t="str">
        <f>B4</f>
        <v>DIGITAR NESTE CAMPO O CÓDIGO DA ENTREGA</v>
      </c>
      <c r="C71" s="120">
        <v>2027</v>
      </c>
      <c r="D71" s="33" t="s">
        <v>37</v>
      </c>
      <c r="E71" s="41" t="str">
        <f>IFERROR(VLOOKUP(E4&amp;D71,Instruções!$BD:$BN,9,0),"-")</f>
        <v>-</v>
      </c>
      <c r="F71" s="34" t="s">
        <v>12</v>
      </c>
      <c r="G71" s="30" t="str">
        <f t="shared" si="9"/>
        <v>-</v>
      </c>
      <c r="H71" s="32" t="str">
        <f t="shared" si="8"/>
        <v/>
      </c>
      <c r="I71" s="90">
        <f t="shared" si="7"/>
        <v>0</v>
      </c>
    </row>
    <row r="72" spans="1:9" x14ac:dyDescent="0.2">
      <c r="A72" s="120" t="str">
        <f>E4</f>
        <v>DIGITAR NESTE CAMPO O CÓDIGO DA ENTREGA</v>
      </c>
      <c r="B72" s="120" t="str">
        <f>B4</f>
        <v>DIGITAR NESTE CAMPO O CÓDIGO DA ENTREGA</v>
      </c>
      <c r="C72" s="120">
        <v>2027</v>
      </c>
      <c r="D72" s="33" t="s">
        <v>38</v>
      </c>
      <c r="E72" s="44" t="str">
        <f>IFERROR(VLOOKUP(E4&amp;D72,Instruções!$BD:$BN,9,0),"-")</f>
        <v>-</v>
      </c>
      <c r="F72" s="34" t="s">
        <v>12</v>
      </c>
      <c r="G72" s="45" t="str">
        <f t="shared" si="9"/>
        <v>-</v>
      </c>
      <c r="H72" s="32" t="str">
        <f t="shared" si="8"/>
        <v/>
      </c>
      <c r="I72" s="90">
        <f t="shared" si="7"/>
        <v>0</v>
      </c>
    </row>
    <row r="73" spans="1:9" x14ac:dyDescent="0.2">
      <c r="A73" s="120" t="str">
        <f>E4</f>
        <v>DIGITAR NESTE CAMPO O CÓDIGO DA ENTREGA</v>
      </c>
      <c r="B73" s="120" t="str">
        <f>B4</f>
        <v>DIGITAR NESTE CAMPO O CÓDIGO DA ENTREGA</v>
      </c>
      <c r="C73" s="120">
        <v>2027</v>
      </c>
      <c r="D73" s="35" t="str">
        <f>IFERROR(VLOOKUP(E4&amp;"-"&amp;1,Instruções!CH:CS,12,0),"")</f>
        <v/>
      </c>
      <c r="E73" s="46" t="str">
        <f>IFERROR(VLOOKUP(E4&amp;"-"&amp;1,Instruções!CH:CS,10,0),"")</f>
        <v/>
      </c>
      <c r="F73" s="38" t="s">
        <v>12</v>
      </c>
      <c r="G73" s="47" t="str">
        <f t="shared" si="9"/>
        <v/>
      </c>
      <c r="H73" s="32" t="str">
        <f t="shared" si="8"/>
        <v/>
      </c>
      <c r="I73" s="90">
        <f t="shared" si="7"/>
        <v>0</v>
      </c>
    </row>
    <row r="74" spans="1:9" x14ac:dyDescent="0.2">
      <c r="A74" s="120" t="str">
        <f>E4</f>
        <v>DIGITAR NESTE CAMPO O CÓDIGO DA ENTREGA</v>
      </c>
      <c r="B74" s="120" t="str">
        <f>B4</f>
        <v>DIGITAR NESTE CAMPO O CÓDIGO DA ENTREGA</v>
      </c>
      <c r="C74" s="120">
        <v>2027</v>
      </c>
      <c r="D74" s="35" t="str">
        <f>IFERROR(VLOOKUP(E4&amp;"-"&amp;2,Instruções!CH:CS,12,0),"")</f>
        <v/>
      </c>
      <c r="E74" s="46" t="str">
        <f>IFERROR(VLOOKUP(E5&amp;"-"&amp;1,Instruções!CH:CS,10,0),"")</f>
        <v/>
      </c>
      <c r="F74" s="38" t="s">
        <v>12</v>
      </c>
      <c r="G74" s="47" t="str">
        <f t="shared" si="9"/>
        <v/>
      </c>
      <c r="H74" s="32" t="str">
        <f t="shared" si="8"/>
        <v/>
      </c>
      <c r="I74" s="90">
        <f t="shared" si="7"/>
        <v>0</v>
      </c>
    </row>
    <row r="75" spans="1:9" x14ac:dyDescent="0.2">
      <c r="A75" s="120" t="str">
        <f>E4</f>
        <v>DIGITAR NESTE CAMPO O CÓDIGO DA ENTREGA</v>
      </c>
      <c r="B75" s="120" t="str">
        <f>B4</f>
        <v>DIGITAR NESTE CAMPO O CÓDIGO DA ENTREGA</v>
      </c>
      <c r="C75" s="120">
        <v>2027</v>
      </c>
      <c r="D75" s="35" t="str">
        <f>IFERROR(VLOOKUP(E4&amp;"-"&amp;3,Instruções!CH:CS,12,0),"")</f>
        <v/>
      </c>
      <c r="E75" s="46" t="str">
        <f>IFERROR(VLOOKUP(E6&amp;"-"&amp;1,Instruções!CH:CS,10,0),"")</f>
        <v/>
      </c>
      <c r="F75" s="38" t="s">
        <v>12</v>
      </c>
      <c r="G75" s="47" t="str">
        <f t="shared" si="9"/>
        <v/>
      </c>
      <c r="H75" s="32" t="str">
        <f t="shared" si="8"/>
        <v/>
      </c>
      <c r="I75" s="90">
        <f t="shared" si="7"/>
        <v>0</v>
      </c>
    </row>
    <row r="76" spans="1:9" x14ac:dyDescent="0.2">
      <c r="A76" s="120" t="str">
        <f>E4</f>
        <v>DIGITAR NESTE CAMPO O CÓDIGO DA ENTREGA</v>
      </c>
      <c r="B76" s="120" t="str">
        <f>B4</f>
        <v>DIGITAR NESTE CAMPO O CÓDIGO DA ENTREGA</v>
      </c>
      <c r="C76" s="120">
        <v>2027</v>
      </c>
      <c r="D76" s="35" t="str">
        <f>IFERROR(VLOOKUP(E4&amp;"-"&amp;4,Instruções!CH:CS,12,0),"")</f>
        <v/>
      </c>
      <c r="E76" s="46" t="str">
        <f>IFERROR(VLOOKUP(E7&amp;"-"&amp;1,Instruções!CH:CS,10,0),"")</f>
        <v/>
      </c>
      <c r="F76" s="38" t="s">
        <v>12</v>
      </c>
      <c r="G76" s="47" t="str">
        <f t="shared" si="9"/>
        <v/>
      </c>
      <c r="H76" s="32" t="str">
        <f t="shared" si="8"/>
        <v/>
      </c>
      <c r="I76" s="90">
        <f t="shared" si="7"/>
        <v>0</v>
      </c>
    </row>
    <row r="77" spans="1:9" x14ac:dyDescent="0.2">
      <c r="A77" s="120" t="str">
        <f>E4</f>
        <v>DIGITAR NESTE CAMPO O CÓDIGO DA ENTREGA</v>
      </c>
      <c r="B77" s="120" t="str">
        <f>B4</f>
        <v>DIGITAR NESTE CAMPO O CÓDIGO DA ENTREGA</v>
      </c>
      <c r="C77" s="120">
        <v>2027</v>
      </c>
      <c r="D77" s="35" t="str">
        <f>IFERROR(VLOOKUP(E4&amp;"-"&amp;5,Instruções!CH:CS,12,0),"")</f>
        <v/>
      </c>
      <c r="E77" s="46" t="str">
        <f>IFERROR(VLOOKUP(E8&amp;"-"&amp;1,Instruções!CH:CS,10,0),"")</f>
        <v/>
      </c>
      <c r="F77" s="38" t="s">
        <v>12</v>
      </c>
      <c r="G77" s="47" t="str">
        <f t="shared" si="9"/>
        <v/>
      </c>
      <c r="H77" s="32" t="str">
        <f t="shared" si="8"/>
        <v/>
      </c>
      <c r="I77" s="90">
        <f t="shared" si="7"/>
        <v>0</v>
      </c>
    </row>
    <row r="78" spans="1:9" ht="15.75" customHeight="1" x14ac:dyDescent="0.2">
      <c r="A78" s="120" t="str">
        <f>E4</f>
        <v>DIGITAR NESTE CAMPO O CÓDIGO DA ENTREGA</v>
      </c>
      <c r="B78" s="120" t="str">
        <f>B4</f>
        <v>DIGITAR NESTE CAMPO O CÓDIGO DA ENTREGA</v>
      </c>
      <c r="C78" s="120">
        <v>2027</v>
      </c>
      <c r="D78" s="102"/>
      <c r="E78" s="103" t="s">
        <v>39</v>
      </c>
      <c r="F78" s="38" t="s">
        <v>12</v>
      </c>
      <c r="G78" s="47"/>
      <c r="H78" s="32" t="str">
        <f>IF(G78="","","Não é possivel alterar 2024")</f>
        <v/>
      </c>
      <c r="I78" s="90">
        <f>IF(G78="",0,1)</f>
        <v>0</v>
      </c>
    </row>
    <row r="79" spans="1:9" ht="39" customHeight="1" x14ac:dyDescent="0.2">
      <c r="A79" s="120" t="str">
        <f>E4</f>
        <v>DIGITAR NESTE CAMPO O CÓDIGO DA ENTREGA</v>
      </c>
      <c r="B79" s="120" t="str">
        <f>B78&amp;"Oquealterou"</f>
        <v>DIGITAR NESTE CAMPO O CÓDIGO DA ENTREGAOquealterou</v>
      </c>
      <c r="C79" s="120" t="s">
        <v>40</v>
      </c>
      <c r="D79" s="48" t="s">
        <v>41</v>
      </c>
      <c r="E79" s="129" t="s">
        <v>8399</v>
      </c>
      <c r="F79" s="129"/>
      <c r="G79" s="129"/>
      <c r="H79" s="49" t="str">
        <f>IF(H4="Excluir","Excluir",CONCATENATE("Alteração de: ",H5&amp;H6&amp;H7&amp;H8&amp;H9&amp;H10&amp;H11&amp;H12&amp;H13&amp;H14&amp;H15&amp;H16&amp;H17&amp;H19&amp;H20&amp;H21&amp;H22))</f>
        <v xml:space="preserve">Alteração de: </v>
      </c>
      <c r="I79" s="90" t="s">
        <v>9</v>
      </c>
    </row>
    <row r="80" spans="1:9" ht="20.25" customHeight="1" thickBot="1" x14ac:dyDescent="0.25">
      <c r="A80" s="122" t="s">
        <v>42</v>
      </c>
      <c r="B80" s="122" t="s">
        <v>43</v>
      </c>
      <c r="C80" s="122" t="s">
        <v>42</v>
      </c>
      <c r="D80" s="81" t="s">
        <v>42</v>
      </c>
      <c r="E80" s="82" t="s">
        <v>42</v>
      </c>
      <c r="F80" s="82" t="s">
        <v>42</v>
      </c>
      <c r="G80" s="82" t="s">
        <v>42</v>
      </c>
      <c r="H80" s="83" t="s">
        <v>42</v>
      </c>
      <c r="I80" s="91" t="s">
        <v>9</v>
      </c>
    </row>
    <row r="81" spans="1:16" ht="26.25" customHeight="1" x14ac:dyDescent="0.2">
      <c r="A81" s="120" t="str">
        <f>E81</f>
        <v>DIGITAR NESTE CAMPO O CÓDIGO DA ENTREGA</v>
      </c>
      <c r="B81" s="120" t="str">
        <f>E81</f>
        <v>DIGITAR NESTE CAMPO O CÓDIGO DA ENTREGA</v>
      </c>
      <c r="C81" s="120" t="s">
        <v>10</v>
      </c>
      <c r="D81" s="77" t="s">
        <v>11</v>
      </c>
      <c r="E81" s="89" t="s">
        <v>8112</v>
      </c>
      <c r="F81" s="78" t="s">
        <v>12</v>
      </c>
      <c r="G81" s="92">
        <f>IFERROR(VLOOKUP(E81,'Lista de Entregas'!H:J,3,0),"Código de entrega não existe")</f>
        <v>0</v>
      </c>
      <c r="H81" s="88" t="s">
        <v>4932</v>
      </c>
      <c r="I81" s="90" t="s">
        <v>9</v>
      </c>
      <c r="P81" s="4" t="s">
        <v>13</v>
      </c>
    </row>
    <row r="82" spans="1:16" ht="34.5" customHeight="1" x14ac:dyDescent="0.2">
      <c r="A82" s="120" t="str">
        <f>E81</f>
        <v>DIGITAR NESTE CAMPO O CÓDIGO DA ENTREGA</v>
      </c>
      <c r="B82" s="120" t="str">
        <f>B81&amp;"Titulo"</f>
        <v>DIGITAR NESTE CAMPO O CÓDIGO DA ENTREGATitulo</v>
      </c>
      <c r="C82" s="120" t="s">
        <v>10</v>
      </c>
      <c r="D82" s="10" t="s">
        <v>14</v>
      </c>
      <c r="E82" s="76" t="str">
        <f>IFERROR(VLOOKUP(E81,Instruções!S:BD,14,0),"Código de Entrega não existe")</f>
        <v>Código de Entrega não existe</v>
      </c>
      <c r="F82" s="12" t="s">
        <v>12</v>
      </c>
      <c r="G82" s="86" t="str">
        <f>IF(H81="Excluir","Se a entrega vai passar a ser vinculada a outra ação orçamentária, a opção selecionada deve ser Transferir e não Excluir. Se ela deve ser cancelada do PPA 2024-2027, a opção Excluir esta correta, informe a justificativa ao final do formulário.","")</f>
        <v/>
      </c>
      <c r="H82" s="13" t="str">
        <f>IF(G82="","",IF(E82=G82,""," Não é possível Alterar Título;"))</f>
        <v/>
      </c>
      <c r="I82" s="90" t="s">
        <v>9</v>
      </c>
      <c r="P82" s="4" t="s">
        <v>15</v>
      </c>
    </row>
    <row r="83" spans="1:16" ht="71.25" customHeight="1" x14ac:dyDescent="0.2">
      <c r="A83" s="120" t="str">
        <f>E81</f>
        <v>DIGITAR NESTE CAMPO O CÓDIGO DA ENTREGA</v>
      </c>
      <c r="B83" s="120" t="str">
        <f>B81&amp;"Descrição"</f>
        <v>DIGITAR NESTE CAMPO O CÓDIGO DA ENTREGADescrição</v>
      </c>
      <c r="C83" s="120" t="s">
        <v>10</v>
      </c>
      <c r="D83" s="10" t="s">
        <v>16</v>
      </c>
      <c r="E83" s="75" t="str">
        <f>IFERROR(VLOOKUP(E81,Instruções!S:BD,15,0),"Confirmar  código de entrega")</f>
        <v>Confirmar  código de entrega</v>
      </c>
      <c r="F83" s="12" t="s">
        <v>12</v>
      </c>
      <c r="G83" s="75"/>
      <c r="H83" s="14" t="str">
        <f>IF(G83="","",IF(E83=G83,""," Descrição;"))</f>
        <v/>
      </c>
      <c r="I83" s="90" t="s">
        <v>9</v>
      </c>
      <c r="P83" s="4" t="s">
        <v>4934</v>
      </c>
    </row>
    <row r="84" spans="1:16" x14ac:dyDescent="0.2">
      <c r="A84" s="120" t="str">
        <f>E81</f>
        <v>DIGITAR NESTE CAMPO O CÓDIGO DA ENTREGA</v>
      </c>
      <c r="B84" s="120" t="str">
        <f>B81&amp;"AÇÃO"</f>
        <v>DIGITAR NESTE CAMPO O CÓDIGO DA ENTREGAAÇÃO</v>
      </c>
      <c r="C84" s="120" t="s">
        <v>10</v>
      </c>
      <c r="D84" s="10" t="s">
        <v>17</v>
      </c>
      <c r="E84" s="11" t="str">
        <f>IFERROR(VLOOKUP(E81,Instruções!S:BD,10,0),"")</f>
        <v/>
      </c>
      <c r="F84" s="12" t="s">
        <v>12</v>
      </c>
      <c r="G84" s="85" t="str">
        <f>IF(H81="Transferir","Preencher neste campo o nº da orçamentária para qual a entrega vai ser transferida","")</f>
        <v/>
      </c>
      <c r="H84" s="14" t="str">
        <f>IF(G84="","",IF(E84=G84,"","Transferência de ação;"))</f>
        <v/>
      </c>
      <c r="I84" s="90" t="s">
        <v>9</v>
      </c>
      <c r="P84" s="4" t="s">
        <v>4932</v>
      </c>
    </row>
    <row r="85" spans="1:16" ht="27.75" customHeight="1" x14ac:dyDescent="0.2">
      <c r="A85" s="120" t="str">
        <f>E81</f>
        <v>DIGITAR NESTE CAMPO O CÓDIGO DA ENTREGA</v>
      </c>
      <c r="B85" s="120" t="str">
        <f>B81&amp;"Açãonome"</f>
        <v>DIGITAR NESTE CAMPO O CÓDIGO DA ENTREGAAçãonome</v>
      </c>
      <c r="C85" s="120" t="s">
        <v>10</v>
      </c>
      <c r="D85" s="10" t="s">
        <v>18</v>
      </c>
      <c r="E85" s="76" t="str">
        <f>IFERROR(VLOOKUP(E81,Instruções!S:BD,11,0),"")</f>
        <v/>
      </c>
      <c r="F85" s="12" t="s">
        <v>12</v>
      </c>
      <c r="G85" s="11"/>
      <c r="H85" s="14" t="str">
        <f>IF(G85="","",IF(E85=G85,""," Transterência para outra ação;"))</f>
        <v/>
      </c>
      <c r="I85" s="90" t="s">
        <v>9</v>
      </c>
    </row>
    <row r="86" spans="1:16" ht="39.75" customHeight="1" x14ac:dyDescent="0.2">
      <c r="A86" s="120" t="str">
        <f>E81</f>
        <v>DIGITAR NESTE CAMPO O CÓDIGO DA ENTREGA</v>
      </c>
      <c r="B86" s="120" t="str">
        <f>B81&amp;"Unidademedida"</f>
        <v>DIGITAR NESTE CAMPO O CÓDIGO DA ENTREGAUnidademedida</v>
      </c>
      <c r="C86" s="120" t="s">
        <v>10</v>
      </c>
      <c r="D86" s="10" t="s">
        <v>19</v>
      </c>
      <c r="E86" s="11" t="str">
        <f>IFERROR(VLOOKUP(E81,Instruções!S:BD,16,0),"")</f>
        <v/>
      </c>
      <c r="F86" s="12" t="s">
        <v>12</v>
      </c>
      <c r="G86" s="11"/>
      <c r="H86" s="119" t="str">
        <f>IF(G86="","",IF(E86=G86,"","Não é possível alterar a unidade de medida, pois isso descaracterizaria a concepção original da entrega"))</f>
        <v/>
      </c>
      <c r="I86" s="90" t="s">
        <v>9</v>
      </c>
    </row>
    <row r="87" spans="1:16" ht="51" customHeight="1" x14ac:dyDescent="0.2">
      <c r="A87" s="120" t="str">
        <f>E81</f>
        <v>DIGITAR NESTE CAMPO O CÓDIGO DA ENTREGA</v>
      </c>
      <c r="B87" s="120" t="str">
        <f>B81&amp;"MemoriaCalculo"</f>
        <v>DIGITAR NESTE CAMPO O CÓDIGO DA ENTREGAMemoriaCalculo</v>
      </c>
      <c r="C87" s="120" t="s">
        <v>10</v>
      </c>
      <c r="D87" s="10" t="s">
        <v>20</v>
      </c>
      <c r="E87" s="75" t="str">
        <f>IFERROR(VLOOKUP(E81,Instruções!S:BD,34,0),"")</f>
        <v/>
      </c>
      <c r="F87" s="12" t="s">
        <v>12</v>
      </c>
      <c r="G87" s="11"/>
      <c r="H87" s="14" t="str">
        <f>IF(G87="","",IF(E87=G87,""," Memória de Cálculo;"))</f>
        <v/>
      </c>
      <c r="I87" s="90" t="s">
        <v>9</v>
      </c>
    </row>
    <row r="88" spans="1:16" x14ac:dyDescent="0.2">
      <c r="A88" s="120" t="str">
        <f>E81</f>
        <v>DIGITAR NESTE CAMPO O CÓDIGO DA ENTREGA</v>
      </c>
      <c r="B88" s="120" t="str">
        <f>B81&amp;D88</f>
        <v>DIGITAR NESTE CAMPO O CÓDIGO DA ENTREGAFonte:</v>
      </c>
      <c r="C88" s="120" t="s">
        <v>10</v>
      </c>
      <c r="D88" s="15" t="s">
        <v>21</v>
      </c>
      <c r="E88" s="11" t="str">
        <f>IFERROR(VLOOKUP(E81,Instruções!S:BD,35,0),"")</f>
        <v/>
      </c>
      <c r="F88" s="12" t="s">
        <v>12</v>
      </c>
      <c r="G88" s="11"/>
      <c r="H88" s="14" t="str">
        <f>IF(G88="","",IF(E88=G88,""," Fonte;"))</f>
        <v/>
      </c>
      <c r="I88" s="90" t="s">
        <v>9</v>
      </c>
    </row>
    <row r="89" spans="1:16" ht="28.5" customHeight="1" x14ac:dyDescent="0.2">
      <c r="A89" s="120" t="str">
        <f>E81</f>
        <v>DIGITAR NESTE CAMPO O CÓDIGO DA ENTREGA</v>
      </c>
      <c r="B89" s="120" t="str">
        <f>B81&amp;D89</f>
        <v>DIGITAR NESTE CAMPO O CÓDIGO DA ENTREGAResponsável pela Informação no Órgão:</v>
      </c>
      <c r="C89" s="120" t="s">
        <v>10</v>
      </c>
      <c r="D89" s="10" t="s">
        <v>22</v>
      </c>
      <c r="E89" s="11" t="str">
        <f>IFERROR(VLOOKUP(E81,Instruções!S:BD,36,0),"")</f>
        <v/>
      </c>
      <c r="F89" s="12" t="s">
        <v>12</v>
      </c>
      <c r="G89" s="11"/>
      <c r="H89" s="14" t="str">
        <f>IF(G89="","",IF(E89=G89,""," Responsável;"))</f>
        <v/>
      </c>
      <c r="I89" s="90" t="s">
        <v>9</v>
      </c>
    </row>
    <row r="90" spans="1:16" x14ac:dyDescent="0.2">
      <c r="A90" s="120" t="str">
        <f>E81</f>
        <v>DIGITAR NESTE CAMPO O CÓDIGO DA ENTREGA</v>
      </c>
      <c r="B90" s="120" t="str">
        <f>B81&amp;D90</f>
        <v xml:space="preserve">DIGITAR NESTE CAMPO O CÓDIGO DA ENTREGACumulatividade: </v>
      </c>
      <c r="C90" s="120" t="s">
        <v>10</v>
      </c>
      <c r="D90" s="10" t="s">
        <v>23</v>
      </c>
      <c r="E90" s="11" t="str">
        <f>IFERROR(PROPER(VLOOKUP(E81,Instruções!S:BD,33,0)),"")</f>
        <v/>
      </c>
      <c r="F90" s="12" t="s">
        <v>12</v>
      </c>
      <c r="G90" s="11"/>
      <c r="H90" s="14" t="str">
        <f>IF(G90="","",IF(E90=G90,""," Cumulatividade;"))</f>
        <v/>
      </c>
      <c r="I90" s="90" t="s">
        <v>9</v>
      </c>
    </row>
    <row r="91" spans="1:16" ht="13.5" customHeight="1" x14ac:dyDescent="0.2">
      <c r="A91" s="120" t="str">
        <f>E81</f>
        <v>DIGITAR NESTE CAMPO O CÓDIGO DA ENTREGA</v>
      </c>
      <c r="B91" s="120" t="str">
        <f>B81&amp;D91</f>
        <v xml:space="preserve">DIGITAR NESTE CAMPO O CÓDIGO DA ENTREGAMarcação Criança e Adolescente: </v>
      </c>
      <c r="C91" s="120" t="s">
        <v>10</v>
      </c>
      <c r="D91" s="15" t="s">
        <v>24</v>
      </c>
      <c r="E91" s="16" t="str">
        <f>IFERROR(VLOOKUP(E81,Instruções!BS:CA,3,0),"")</f>
        <v/>
      </c>
      <c r="F91" s="12" t="s">
        <v>12</v>
      </c>
      <c r="G91" s="11"/>
      <c r="H91" s="14" t="str">
        <f>IF(G91="","",IF(E91=G91,""," Marcação Criança;"))</f>
        <v/>
      </c>
      <c r="I91" s="90" t="s">
        <v>9</v>
      </c>
    </row>
    <row r="92" spans="1:16" ht="13.5" customHeight="1" x14ac:dyDescent="0.2">
      <c r="A92" s="120" t="str">
        <f>E81</f>
        <v>DIGITAR NESTE CAMPO O CÓDIGO DA ENTREGA</v>
      </c>
      <c r="B92" s="120" t="str">
        <f>B81&amp;D92</f>
        <v xml:space="preserve">DIGITAR NESTE CAMPO O CÓDIGO DA ENTREGAMarcação Igualdade Racial: </v>
      </c>
      <c r="C92" s="120" t="s">
        <v>10</v>
      </c>
      <c r="D92" s="15" t="s">
        <v>25</v>
      </c>
      <c r="E92" s="16" t="str">
        <f>IFERROR(VLOOKUP(E81,Instruções!BS:CA,4,0),"")</f>
        <v/>
      </c>
      <c r="F92" s="12" t="s">
        <v>12</v>
      </c>
      <c r="G92" s="11"/>
      <c r="H92" s="14" t="str">
        <f>IF(G92="","",IF(E92=G92,""," Marcação Igualdade Racial;"))</f>
        <v/>
      </c>
      <c r="I92" s="90" t="s">
        <v>9</v>
      </c>
    </row>
    <row r="93" spans="1:16" ht="13.5" customHeight="1" x14ac:dyDescent="0.2">
      <c r="A93" s="120" t="str">
        <f>E81</f>
        <v>DIGITAR NESTE CAMPO O CÓDIGO DA ENTREGA</v>
      </c>
      <c r="B93" s="120" t="str">
        <f>B81&amp;D93</f>
        <v xml:space="preserve">DIGITAR NESTE CAMPO O CÓDIGO DA ENTREGAMarcação Mulher: </v>
      </c>
      <c r="C93" s="120" t="s">
        <v>10</v>
      </c>
      <c r="D93" s="15" t="s">
        <v>26</v>
      </c>
      <c r="E93" s="16" t="str">
        <f>IFERROR(VLOOKUP(E81,Instruções!BS:CA,5,0),"")</f>
        <v/>
      </c>
      <c r="F93" s="12" t="s">
        <v>12</v>
      </c>
      <c r="G93" s="11"/>
      <c r="H93" s="14" t="str">
        <f>IF(G93="","",IF(E93=G93,""," Marcação Mulher;"))</f>
        <v/>
      </c>
      <c r="I93" s="90" t="s">
        <v>9</v>
      </c>
    </row>
    <row r="94" spans="1:16" ht="13.5" customHeight="1" x14ac:dyDescent="0.2">
      <c r="A94" s="120" t="str">
        <f>E81</f>
        <v>DIGITAR NESTE CAMPO O CÓDIGO DA ENTREGA</v>
      </c>
      <c r="B94" s="120" t="str">
        <f>B81&amp;D94</f>
        <v xml:space="preserve">DIGITAR NESTE CAMPO O CÓDIGO DA ENTREGAMarcação Paraná Produtivo: </v>
      </c>
      <c r="C94" s="120" t="s">
        <v>10</v>
      </c>
      <c r="D94" s="15" t="s">
        <v>27</v>
      </c>
      <c r="E94" s="16" t="str">
        <f>IFERROR(VLOOKUP(E81,Instruções!BS:CA,6,0),"")</f>
        <v/>
      </c>
      <c r="F94" s="12" t="s">
        <v>12</v>
      </c>
      <c r="G94" s="11"/>
      <c r="H94" s="14" t="str">
        <f>IF(G94="","",IF(E94=G94,""," Marcação PR Produtivo;"))</f>
        <v/>
      </c>
      <c r="I94" s="90" t="s">
        <v>9</v>
      </c>
    </row>
    <row r="95" spans="1:16" ht="13.5" customHeight="1" x14ac:dyDescent="0.2">
      <c r="A95" s="121" t="str">
        <f>E82</f>
        <v>Código de Entrega não existe</v>
      </c>
      <c r="B95" s="121" t="str">
        <f>B82&amp;D95</f>
        <v>DIGITAR NESTE CAMPO O CÓDIGO DA ENTREGATituloMetas e Prioridades:</v>
      </c>
      <c r="C95" s="121" t="s">
        <v>10</v>
      </c>
      <c r="D95" s="93" t="s">
        <v>4933</v>
      </c>
      <c r="E95" s="94"/>
      <c r="F95" s="95" t="s">
        <v>12</v>
      </c>
      <c r="G95" s="96"/>
      <c r="H95" s="97" t="str">
        <f>IF(G95="","",IF(E95=G95,""," Metas e Prioridades;"))</f>
        <v/>
      </c>
      <c r="I95" s="90" t="s">
        <v>9</v>
      </c>
    </row>
    <row r="96" spans="1:16" ht="13.5" customHeight="1" x14ac:dyDescent="0.2">
      <c r="A96" s="120" t="str">
        <f>E81</f>
        <v>DIGITAR NESTE CAMPO O CÓDIGO DA ENTREGA</v>
      </c>
      <c r="B96" s="120" t="str">
        <f>B81&amp;D96</f>
        <v>DIGITAR NESTE CAMPO O CÓDIGO DA ENTREGAPlano de Governo:</v>
      </c>
      <c r="C96" s="120" t="s">
        <v>10</v>
      </c>
      <c r="D96" s="15" t="s">
        <v>28</v>
      </c>
      <c r="E96" s="118" t="str">
        <f>IFERROR(VLOOKUP(E81,Instruções!BS:CA,7,0),"")</f>
        <v/>
      </c>
      <c r="F96" s="12" t="s">
        <v>12</v>
      </c>
      <c r="G96" s="11"/>
      <c r="H96" s="14" t="str">
        <f>IF(G96="","",IF(E96=G96,""," Marcação Plano de Governo;"))</f>
        <v/>
      </c>
      <c r="I96" s="90" t="s">
        <v>9</v>
      </c>
    </row>
    <row r="97" spans="1:9" ht="36.75" customHeight="1" x14ac:dyDescent="0.2">
      <c r="A97" s="120" t="str">
        <f>E81</f>
        <v>DIGITAR NESTE CAMPO O CÓDIGO DA ENTREGA</v>
      </c>
      <c r="B97" s="120" t="str">
        <f>B81&amp;D97</f>
        <v>DIGITAR NESTE CAMPO O CÓDIGO DA ENTREGAODS:</v>
      </c>
      <c r="C97" s="120" t="s">
        <v>10</v>
      </c>
      <c r="D97" s="15" t="s">
        <v>29</v>
      </c>
      <c r="E97" s="118" t="str">
        <f>IFERROR(VLOOKUP(E81,Instruções!BS:CA,8,0),"")</f>
        <v/>
      </c>
      <c r="F97" s="12" t="s">
        <v>12</v>
      </c>
      <c r="G97" s="11"/>
      <c r="H97" s="14" t="str">
        <f>IF(G97="","",IF(E97=G97,""," Marcação ODS;"))</f>
        <v/>
      </c>
      <c r="I97" s="90" t="s">
        <v>9</v>
      </c>
    </row>
    <row r="98" spans="1:9" ht="24.75" customHeight="1" x14ac:dyDescent="0.2">
      <c r="A98" s="120" t="str">
        <f>E81</f>
        <v>DIGITAR NESTE CAMPO O CÓDIGO DA ENTREGA</v>
      </c>
      <c r="B98" s="120" t="str">
        <f>B81&amp;D98</f>
        <v xml:space="preserve">DIGITAR NESTE CAMPO O CÓDIGO DA ENTREGARanking de Competitividade: </v>
      </c>
      <c r="C98" s="120" t="s">
        <v>10</v>
      </c>
      <c r="D98" s="15" t="s">
        <v>30</v>
      </c>
      <c r="E98" s="118" t="str">
        <f>IFERROR(VLOOKUP(E81,Instruções!BS:CA,9,0),"")</f>
        <v/>
      </c>
      <c r="F98" s="12" t="s">
        <v>12</v>
      </c>
      <c r="G98" s="11"/>
      <c r="H98" s="14" t="str">
        <f>IF(G98="","",IF(E98=G98,""," Marcação Ranking;"))</f>
        <v/>
      </c>
      <c r="I98" s="90" t="s">
        <v>9</v>
      </c>
    </row>
    <row r="99" spans="1:9" ht="15" customHeight="1" x14ac:dyDescent="0.2">
      <c r="A99" s="120" t="str">
        <f>E81</f>
        <v>DIGITAR NESTE CAMPO O CÓDIGO DA ENTREGA</v>
      </c>
      <c r="B99" s="120" t="str">
        <f>B81&amp;D99</f>
        <v>DIGITAR NESTE CAMPO O CÓDIGO DA ENTREGATOTAL PREVISTO (2024-2027):</v>
      </c>
      <c r="C99" s="120" t="s">
        <v>31</v>
      </c>
      <c r="D99" s="17" t="s">
        <v>8107</v>
      </c>
      <c r="E99" s="18">
        <f>IF(E90="Não",MAX(E100,E114,E128,E142),E100+E114+E128+E142)</f>
        <v>0</v>
      </c>
      <c r="F99" s="19" t="s">
        <v>12</v>
      </c>
      <c r="G99" s="18">
        <f>IFERROR(IF(E90="Não",MAX(G100,G114,G128,G142),G100+G114+G128+G142),"Preencher Total Previsto")</f>
        <v>0</v>
      </c>
      <c r="H99" s="20" t="str">
        <f>IF(G99="","",IF(E99=G99,""," Meta;"))</f>
        <v/>
      </c>
      <c r="I99" s="90">
        <f t="shared" ref="I99:I112" si="10">IF(G99=E99,0,1)</f>
        <v>0</v>
      </c>
    </row>
    <row r="100" spans="1:9" x14ac:dyDescent="0.2">
      <c r="A100" s="120" t="str">
        <f>E81</f>
        <v>DIGITAR NESTE CAMPO O CÓDIGO DA ENTREGA</v>
      </c>
      <c r="B100" s="120" t="str">
        <f>B81&amp;"Ano:"&amp;D100</f>
        <v>DIGITAR NESTE CAMPO O CÓDIGO DA ENTREGAAno:TOTAL PREVISTO 2024</v>
      </c>
      <c r="C100" s="120">
        <v>2024</v>
      </c>
      <c r="D100" s="21" t="s">
        <v>8108</v>
      </c>
      <c r="E100" s="22">
        <f>IF(E101&gt;0,E101,SUM(E102:E107))</f>
        <v>0</v>
      </c>
      <c r="F100" s="23" t="s">
        <v>12</v>
      </c>
      <c r="G100" s="22">
        <f>IF(SUM(I101:I113)=0,E100,"Preencher total")</f>
        <v>0</v>
      </c>
      <c r="H100" s="24" t="str">
        <f>IF(SUM(E100:E113)=SUM(G100:G113),"","Não é possivel alterar 2024")</f>
        <v/>
      </c>
      <c r="I100" s="90">
        <f t="shared" si="10"/>
        <v>0</v>
      </c>
    </row>
    <row r="101" spans="1:9" x14ac:dyDescent="0.2">
      <c r="A101" s="120" t="str">
        <f>E81</f>
        <v>DIGITAR NESTE CAMPO O CÓDIGO DA ENTREGA</v>
      </c>
      <c r="B101" s="120" t="str">
        <f>B81&amp;D101&amp;2024</f>
        <v>DIGITAR NESTE CAMPO O CÓDIGO DA ENTREGAEstado2024</v>
      </c>
      <c r="C101" s="120">
        <v>2024</v>
      </c>
      <c r="D101" s="25" t="s">
        <v>32</v>
      </c>
      <c r="E101" s="26">
        <f>IFERROR(VLOOKUP(E81&amp;"(vazio)",Instruções!$BD:$BN,6,0),SUM(E102:E107))</f>
        <v>0</v>
      </c>
      <c r="F101" s="27" t="s">
        <v>12</v>
      </c>
      <c r="G101" s="26">
        <f>IF(SUM(I102:I113)=0,E101,"Preencher valores")</f>
        <v>0</v>
      </c>
      <c r="H101" s="28" t="str">
        <f t="shared" ref="H101:H112" si="11">IF(E101=G101,"","Não é possivel alterar 2024")</f>
        <v/>
      </c>
      <c r="I101" s="90">
        <f t="shared" si="10"/>
        <v>0</v>
      </c>
    </row>
    <row r="102" spans="1:9" x14ac:dyDescent="0.2">
      <c r="A102" s="120" t="str">
        <f>E81</f>
        <v>DIGITAR NESTE CAMPO O CÓDIGO DA ENTREGA</v>
      </c>
      <c r="B102" s="120" t="str">
        <f>B81</f>
        <v>DIGITAR NESTE CAMPO O CÓDIGO DA ENTREGA</v>
      </c>
      <c r="C102" s="120">
        <v>2024</v>
      </c>
      <c r="D102" s="29" t="s">
        <v>33</v>
      </c>
      <c r="E102" s="30" t="str">
        <f>IFERROR(VLOOKUP(E81&amp;D102,Instruções!$BD:$BN,6,0),"-")</f>
        <v>-</v>
      </c>
      <c r="F102" s="31" t="s">
        <v>12</v>
      </c>
      <c r="G102" s="30" t="str">
        <f t="shared" ref="G102:G112" si="12">E102</f>
        <v>-</v>
      </c>
      <c r="H102" s="32" t="str">
        <f t="shared" si="11"/>
        <v/>
      </c>
      <c r="I102" s="90">
        <f t="shared" si="10"/>
        <v>0</v>
      </c>
    </row>
    <row r="103" spans="1:9" x14ac:dyDescent="0.2">
      <c r="A103" s="120" t="str">
        <f>E81</f>
        <v>DIGITAR NESTE CAMPO O CÓDIGO DA ENTREGA</v>
      </c>
      <c r="B103" s="120" t="str">
        <f>B81</f>
        <v>DIGITAR NESTE CAMPO O CÓDIGO DA ENTREGA</v>
      </c>
      <c r="C103" s="120">
        <v>2024</v>
      </c>
      <c r="D103" s="33" t="s">
        <v>34</v>
      </c>
      <c r="E103" s="30" t="str">
        <f>IFERROR(VLOOKUP(E81&amp;D103,Instruções!$BD:$BN,6,0),"-")</f>
        <v>-</v>
      </c>
      <c r="F103" s="34" t="s">
        <v>12</v>
      </c>
      <c r="G103" s="30" t="str">
        <f t="shared" si="12"/>
        <v>-</v>
      </c>
      <c r="H103" s="32" t="str">
        <f t="shared" si="11"/>
        <v/>
      </c>
      <c r="I103" s="90">
        <f t="shared" si="10"/>
        <v>0</v>
      </c>
    </row>
    <row r="104" spans="1:9" x14ac:dyDescent="0.2">
      <c r="A104" s="120" t="str">
        <f>E81</f>
        <v>DIGITAR NESTE CAMPO O CÓDIGO DA ENTREGA</v>
      </c>
      <c r="B104" s="120" t="str">
        <f>B81</f>
        <v>DIGITAR NESTE CAMPO O CÓDIGO DA ENTREGA</v>
      </c>
      <c r="C104" s="120">
        <v>2024</v>
      </c>
      <c r="D104" s="33" t="s">
        <v>35</v>
      </c>
      <c r="E104" s="30" t="str">
        <f>IFERROR(VLOOKUP(E81&amp;D104,Instruções!$BD:$BN,6,0),"-")</f>
        <v>-</v>
      </c>
      <c r="F104" s="34" t="s">
        <v>12</v>
      </c>
      <c r="G104" s="30" t="str">
        <f t="shared" si="12"/>
        <v>-</v>
      </c>
      <c r="H104" s="32" t="str">
        <f t="shared" si="11"/>
        <v/>
      </c>
      <c r="I104" s="90">
        <f t="shared" si="10"/>
        <v>0</v>
      </c>
    </row>
    <row r="105" spans="1:9" x14ac:dyDescent="0.2">
      <c r="A105" s="120" t="str">
        <f>E81</f>
        <v>DIGITAR NESTE CAMPO O CÓDIGO DA ENTREGA</v>
      </c>
      <c r="B105" s="120" t="str">
        <f>B81</f>
        <v>DIGITAR NESTE CAMPO O CÓDIGO DA ENTREGA</v>
      </c>
      <c r="C105" s="120">
        <v>2024</v>
      </c>
      <c r="D105" s="33" t="s">
        <v>36</v>
      </c>
      <c r="E105" s="30" t="str">
        <f>IFERROR(VLOOKUP(E81&amp;D105,Instruções!$BD:$BN,6,0),"-")</f>
        <v>-</v>
      </c>
      <c r="F105" s="34" t="s">
        <v>12</v>
      </c>
      <c r="G105" s="30" t="str">
        <f t="shared" si="12"/>
        <v>-</v>
      </c>
      <c r="H105" s="32" t="str">
        <f t="shared" si="11"/>
        <v/>
      </c>
      <c r="I105" s="90">
        <f t="shared" si="10"/>
        <v>0</v>
      </c>
    </row>
    <row r="106" spans="1:9" x14ac:dyDescent="0.2">
      <c r="A106" s="120" t="str">
        <f>E81</f>
        <v>DIGITAR NESTE CAMPO O CÓDIGO DA ENTREGA</v>
      </c>
      <c r="B106" s="120" t="str">
        <f>B81</f>
        <v>DIGITAR NESTE CAMPO O CÓDIGO DA ENTREGA</v>
      </c>
      <c r="C106" s="120">
        <v>2024</v>
      </c>
      <c r="D106" s="33" t="s">
        <v>37</v>
      </c>
      <c r="E106" s="30" t="str">
        <f>IFERROR(VLOOKUP(E81&amp;D106,Instruções!$BD:$BN,6,0),"-")</f>
        <v>-</v>
      </c>
      <c r="F106" s="34" t="s">
        <v>12</v>
      </c>
      <c r="G106" s="30" t="str">
        <f t="shared" si="12"/>
        <v>-</v>
      </c>
      <c r="H106" s="32" t="str">
        <f t="shared" si="11"/>
        <v/>
      </c>
      <c r="I106" s="90">
        <f t="shared" si="10"/>
        <v>0</v>
      </c>
    </row>
    <row r="107" spans="1:9" x14ac:dyDescent="0.2">
      <c r="A107" s="120" t="str">
        <f>E81</f>
        <v>DIGITAR NESTE CAMPO O CÓDIGO DA ENTREGA</v>
      </c>
      <c r="B107" s="120" t="str">
        <f>B81</f>
        <v>DIGITAR NESTE CAMPO O CÓDIGO DA ENTREGA</v>
      </c>
      <c r="C107" s="120">
        <v>2024</v>
      </c>
      <c r="D107" s="33" t="s">
        <v>38</v>
      </c>
      <c r="E107" s="30" t="str">
        <f>IFERROR(VLOOKUP(E81&amp;D107,Instruções!$BD:$BN,6,0),"-")</f>
        <v>-</v>
      </c>
      <c r="F107" s="34" t="s">
        <v>12</v>
      </c>
      <c r="G107" s="30" t="str">
        <f t="shared" si="12"/>
        <v>-</v>
      </c>
      <c r="H107" s="32" t="str">
        <f t="shared" si="11"/>
        <v/>
      </c>
      <c r="I107" s="90">
        <f t="shared" si="10"/>
        <v>0</v>
      </c>
    </row>
    <row r="108" spans="1:9" x14ac:dyDescent="0.2">
      <c r="A108" s="120" t="str">
        <f>E81</f>
        <v>DIGITAR NESTE CAMPO O CÓDIGO DA ENTREGA</v>
      </c>
      <c r="B108" s="120" t="str">
        <f>B81</f>
        <v>DIGITAR NESTE CAMPO O CÓDIGO DA ENTREGA</v>
      </c>
      <c r="C108" s="120">
        <v>2024</v>
      </c>
      <c r="D108" s="35" t="str">
        <f>IFERROR(VLOOKUP(E81&amp;"-"&amp;1,Instruções!CH:CS,12,0),"")</f>
        <v/>
      </c>
      <c r="E108" s="36" t="str">
        <f>IFERROR(VLOOKUP(E81&amp;"-"&amp;1,Instruções!CH:CS,7,0),"")</f>
        <v/>
      </c>
      <c r="F108" s="37" t="s">
        <v>12</v>
      </c>
      <c r="G108" s="36" t="str">
        <f t="shared" si="12"/>
        <v/>
      </c>
      <c r="H108" s="32" t="str">
        <f t="shared" si="11"/>
        <v/>
      </c>
      <c r="I108" s="90">
        <f t="shared" si="10"/>
        <v>0</v>
      </c>
    </row>
    <row r="109" spans="1:9" x14ac:dyDescent="0.2">
      <c r="A109" s="120" t="str">
        <f>E81</f>
        <v>DIGITAR NESTE CAMPO O CÓDIGO DA ENTREGA</v>
      </c>
      <c r="B109" s="120" t="str">
        <f>B81</f>
        <v>DIGITAR NESTE CAMPO O CÓDIGO DA ENTREGA</v>
      </c>
      <c r="C109" s="120">
        <v>2024</v>
      </c>
      <c r="D109" s="35" t="str">
        <f>IFERROR(VLOOKUP(E81&amp;"-"&amp;2,Instruções!CH:CS,12,0),"")</f>
        <v/>
      </c>
      <c r="E109" s="36" t="str">
        <f>IFERROR(VLOOKUP(E81&amp;"-"&amp;2,Instruções!CH:CS,7,0),"")</f>
        <v/>
      </c>
      <c r="F109" s="37" t="s">
        <v>12</v>
      </c>
      <c r="G109" s="36" t="str">
        <f t="shared" si="12"/>
        <v/>
      </c>
      <c r="H109" s="32" t="str">
        <f t="shared" si="11"/>
        <v/>
      </c>
      <c r="I109" s="90">
        <f t="shared" si="10"/>
        <v>0</v>
      </c>
    </row>
    <row r="110" spans="1:9" x14ac:dyDescent="0.2">
      <c r="A110" s="120" t="str">
        <f>E81</f>
        <v>DIGITAR NESTE CAMPO O CÓDIGO DA ENTREGA</v>
      </c>
      <c r="B110" s="120" t="str">
        <f>B81</f>
        <v>DIGITAR NESTE CAMPO O CÓDIGO DA ENTREGA</v>
      </c>
      <c r="C110" s="120">
        <v>2024</v>
      </c>
      <c r="D110" s="35" t="str">
        <f>IFERROR(VLOOKUP(E81&amp;"-"&amp;3,Instruções!CH:CS,12,0),"")</f>
        <v/>
      </c>
      <c r="E110" s="36" t="str">
        <f>IFERROR(VLOOKUP(E81&amp;"-"&amp;3,Instruções!CH:CS,7,0),"")</f>
        <v/>
      </c>
      <c r="F110" s="37" t="s">
        <v>12</v>
      </c>
      <c r="G110" s="36" t="str">
        <f t="shared" si="12"/>
        <v/>
      </c>
      <c r="H110" s="32" t="str">
        <f t="shared" si="11"/>
        <v/>
      </c>
      <c r="I110" s="90">
        <f t="shared" si="10"/>
        <v>0</v>
      </c>
    </row>
    <row r="111" spans="1:9" x14ac:dyDescent="0.2">
      <c r="A111" s="120" t="str">
        <f>E81</f>
        <v>DIGITAR NESTE CAMPO O CÓDIGO DA ENTREGA</v>
      </c>
      <c r="B111" s="120" t="str">
        <f>B81</f>
        <v>DIGITAR NESTE CAMPO O CÓDIGO DA ENTREGA</v>
      </c>
      <c r="C111" s="120">
        <v>2024</v>
      </c>
      <c r="D111" s="35" t="str">
        <f>IFERROR(VLOOKUP(E81&amp;"-"&amp;4,Instruções!CH:CS,12,0),"")</f>
        <v/>
      </c>
      <c r="E111" s="36" t="str">
        <f>IFERROR(VLOOKUP(E81&amp;"-"&amp;4,Instruções!CH:CS,7,0),"")</f>
        <v/>
      </c>
      <c r="F111" s="37" t="s">
        <v>12</v>
      </c>
      <c r="G111" s="36" t="str">
        <f t="shared" si="12"/>
        <v/>
      </c>
      <c r="H111" s="32" t="str">
        <f t="shared" si="11"/>
        <v/>
      </c>
      <c r="I111" s="90">
        <f t="shared" si="10"/>
        <v>0</v>
      </c>
    </row>
    <row r="112" spans="1:9" x14ac:dyDescent="0.2">
      <c r="A112" s="120" t="str">
        <f>E81</f>
        <v>DIGITAR NESTE CAMPO O CÓDIGO DA ENTREGA</v>
      </c>
      <c r="B112" s="120" t="str">
        <f>B81</f>
        <v>DIGITAR NESTE CAMPO O CÓDIGO DA ENTREGA</v>
      </c>
      <c r="C112" s="120">
        <v>2024</v>
      </c>
      <c r="D112" s="35" t="str">
        <f>IFERROR(VLOOKUP(E81&amp;"-"&amp;5,Instruções!CH:CS,12,0),"")</f>
        <v/>
      </c>
      <c r="E112" s="36" t="str">
        <f>IFERROR(VLOOKUP(E81&amp;"-"&amp;5,Instruções!CH:CS,7,0),"")</f>
        <v/>
      </c>
      <c r="F112" s="37" t="s">
        <v>12</v>
      </c>
      <c r="G112" s="36" t="str">
        <f t="shared" si="12"/>
        <v/>
      </c>
      <c r="H112" s="32" t="str">
        <f t="shared" si="11"/>
        <v/>
      </c>
      <c r="I112" s="90">
        <f t="shared" si="10"/>
        <v>0</v>
      </c>
    </row>
    <row r="113" spans="1:9" x14ac:dyDescent="0.2">
      <c r="A113" s="120" t="str">
        <f>E81</f>
        <v>DIGITAR NESTE CAMPO O CÓDIGO DA ENTREGA</v>
      </c>
      <c r="B113" s="120" t="str">
        <f>B81</f>
        <v>DIGITAR NESTE CAMPO O CÓDIGO DA ENTREGA</v>
      </c>
      <c r="C113" s="120">
        <v>2024</v>
      </c>
      <c r="D113" s="102"/>
      <c r="E113" s="103" t="s">
        <v>39</v>
      </c>
      <c r="F113" s="38"/>
      <c r="G113" s="36"/>
      <c r="H113" s="32" t="str">
        <f>IF(G113="","","Não é possivel alterar 2024")</f>
        <v/>
      </c>
      <c r="I113" s="90">
        <f>IF(G113="",0,1)</f>
        <v>0</v>
      </c>
    </row>
    <row r="114" spans="1:9" x14ac:dyDescent="0.2">
      <c r="A114" s="120" t="str">
        <f>E81</f>
        <v>DIGITAR NESTE CAMPO O CÓDIGO DA ENTREGA</v>
      </c>
      <c r="B114" s="120" t="str">
        <f>B81&amp;"Ano:"&amp;D114</f>
        <v>DIGITAR NESTE CAMPO O CÓDIGO DA ENTREGAAno:TOTAL PREVISTO 2025</v>
      </c>
      <c r="C114" s="120">
        <v>2025</v>
      </c>
      <c r="D114" s="21" t="s">
        <v>8109</v>
      </c>
      <c r="E114" s="22">
        <f>IF(E115&gt;0,E115,SUM(E116:E121))</f>
        <v>0</v>
      </c>
      <c r="F114" s="23" t="s">
        <v>12</v>
      </c>
      <c r="G114" s="22">
        <f>IF(SUM(I115:I127)=0,E114,"Preencher total")</f>
        <v>0</v>
      </c>
      <c r="H114" s="39" t="str">
        <f>IF(SUM(I115:I127)&gt;0,"Não é possível alterar a meta de 2025","")</f>
        <v/>
      </c>
      <c r="I114" s="90">
        <f t="shared" ref="I114:I126" si="13">IF(G114=E114,0,1)</f>
        <v>0</v>
      </c>
    </row>
    <row r="115" spans="1:9" x14ac:dyDescent="0.2">
      <c r="A115" s="120" t="str">
        <f>E81</f>
        <v>DIGITAR NESTE CAMPO O CÓDIGO DA ENTREGA</v>
      </c>
      <c r="B115" s="120" t="str">
        <f>B81&amp;D115&amp;2025</f>
        <v>DIGITAR NESTE CAMPO O CÓDIGO DA ENTREGAEstado2025</v>
      </c>
      <c r="C115" s="120">
        <v>2025</v>
      </c>
      <c r="D115" s="25" t="s">
        <v>32</v>
      </c>
      <c r="E115" s="26">
        <f>IFERROR(VLOOKUP(E81&amp;"(vazio)",Instruções!$BD:$BN,7,0),SUM(E116:E121))</f>
        <v>0</v>
      </c>
      <c r="F115" s="27" t="s">
        <v>12</v>
      </c>
      <c r="G115" s="26">
        <f>IF(SUM(I116:I127)=0,E115,"Preencher valores")</f>
        <v>0</v>
      </c>
      <c r="H115" s="28" t="str">
        <f t="shared" ref="H115:H126" si="14">IF(E115=G115,"","Não é possível alterar 2025")</f>
        <v/>
      </c>
      <c r="I115" s="90">
        <f t="shared" si="13"/>
        <v>0</v>
      </c>
    </row>
    <row r="116" spans="1:9" x14ac:dyDescent="0.2">
      <c r="A116" s="120" t="str">
        <f>E81</f>
        <v>DIGITAR NESTE CAMPO O CÓDIGO DA ENTREGA</v>
      </c>
      <c r="C116" s="120">
        <v>2025</v>
      </c>
      <c r="D116" s="29" t="s">
        <v>33</v>
      </c>
      <c r="E116" s="30" t="str">
        <f>IFERROR(VLOOKUP(E81&amp;D116,Instruções!$BD:$BN,7,0),"-")</f>
        <v>-</v>
      </c>
      <c r="F116" s="31" t="s">
        <v>12</v>
      </c>
      <c r="G116" s="30" t="str">
        <f t="shared" ref="G116:G126" si="15">E116</f>
        <v>-</v>
      </c>
      <c r="H116" s="87" t="str">
        <f t="shared" si="14"/>
        <v/>
      </c>
      <c r="I116" s="90">
        <f t="shared" si="13"/>
        <v>0</v>
      </c>
    </row>
    <row r="117" spans="1:9" x14ac:dyDescent="0.2">
      <c r="A117" s="120" t="str">
        <f>E81</f>
        <v>DIGITAR NESTE CAMPO O CÓDIGO DA ENTREGA</v>
      </c>
      <c r="B117" s="120" t="str">
        <f>B81</f>
        <v>DIGITAR NESTE CAMPO O CÓDIGO DA ENTREGA</v>
      </c>
      <c r="C117" s="120">
        <v>2025</v>
      </c>
      <c r="D117" s="33" t="s">
        <v>34</v>
      </c>
      <c r="E117" s="41" t="str">
        <f>IFERROR(VLOOKUP(E81&amp;D117,Instruções!$BD:$BN,7,0),"-")</f>
        <v>-</v>
      </c>
      <c r="F117" s="34" t="s">
        <v>12</v>
      </c>
      <c r="G117" s="30" t="str">
        <f t="shared" si="15"/>
        <v>-</v>
      </c>
      <c r="H117" s="87" t="str">
        <f t="shared" si="14"/>
        <v/>
      </c>
      <c r="I117" s="90">
        <f t="shared" si="13"/>
        <v>0</v>
      </c>
    </row>
    <row r="118" spans="1:9" x14ac:dyDescent="0.2">
      <c r="A118" s="120" t="str">
        <f>E81</f>
        <v>DIGITAR NESTE CAMPO O CÓDIGO DA ENTREGA</v>
      </c>
      <c r="B118" s="120" t="str">
        <f>B81</f>
        <v>DIGITAR NESTE CAMPO O CÓDIGO DA ENTREGA</v>
      </c>
      <c r="C118" s="120">
        <v>2025</v>
      </c>
      <c r="D118" s="33" t="s">
        <v>35</v>
      </c>
      <c r="E118" s="41" t="str">
        <f>IFERROR(VLOOKUP(E81&amp;D118,Instruções!$BD:$BN,7,0),"-")</f>
        <v>-</v>
      </c>
      <c r="F118" s="34" t="s">
        <v>12</v>
      </c>
      <c r="G118" s="30" t="str">
        <f t="shared" si="15"/>
        <v>-</v>
      </c>
      <c r="H118" s="87" t="str">
        <f t="shared" si="14"/>
        <v/>
      </c>
      <c r="I118" s="90">
        <f t="shared" si="13"/>
        <v>0</v>
      </c>
    </row>
    <row r="119" spans="1:9" x14ac:dyDescent="0.2">
      <c r="A119" s="120" t="str">
        <f>E81</f>
        <v>DIGITAR NESTE CAMPO O CÓDIGO DA ENTREGA</v>
      </c>
      <c r="B119" s="120" t="str">
        <f>B81</f>
        <v>DIGITAR NESTE CAMPO O CÓDIGO DA ENTREGA</v>
      </c>
      <c r="C119" s="120">
        <v>2025</v>
      </c>
      <c r="D119" s="33" t="s">
        <v>36</v>
      </c>
      <c r="E119" s="41" t="str">
        <f>IFERROR(VLOOKUP(E81&amp;D119,Instruções!$BD:$BN,7,0),"-")</f>
        <v>-</v>
      </c>
      <c r="F119" s="34" t="s">
        <v>12</v>
      </c>
      <c r="G119" s="30" t="str">
        <f t="shared" si="15"/>
        <v>-</v>
      </c>
      <c r="H119" s="87" t="str">
        <f t="shared" si="14"/>
        <v/>
      </c>
      <c r="I119" s="90">
        <f t="shared" si="13"/>
        <v>0</v>
      </c>
    </row>
    <row r="120" spans="1:9" x14ac:dyDescent="0.2">
      <c r="A120" s="120" t="str">
        <f>E81</f>
        <v>DIGITAR NESTE CAMPO O CÓDIGO DA ENTREGA</v>
      </c>
      <c r="B120" s="120" t="str">
        <f>B81</f>
        <v>DIGITAR NESTE CAMPO O CÓDIGO DA ENTREGA</v>
      </c>
      <c r="C120" s="120">
        <v>2025</v>
      </c>
      <c r="D120" s="33" t="s">
        <v>37</v>
      </c>
      <c r="E120" s="41" t="str">
        <f>IFERROR(VLOOKUP(E81&amp;D120,Instruções!$BD:$BN,7,0),"-")</f>
        <v>-</v>
      </c>
      <c r="F120" s="34" t="s">
        <v>12</v>
      </c>
      <c r="G120" s="30" t="str">
        <f t="shared" si="15"/>
        <v>-</v>
      </c>
      <c r="H120" s="87" t="str">
        <f t="shared" si="14"/>
        <v/>
      </c>
      <c r="I120" s="90">
        <f t="shared" si="13"/>
        <v>0</v>
      </c>
    </row>
    <row r="121" spans="1:9" x14ac:dyDescent="0.2">
      <c r="A121" s="120" t="str">
        <f>E81</f>
        <v>DIGITAR NESTE CAMPO O CÓDIGO DA ENTREGA</v>
      </c>
      <c r="B121" s="120" t="str">
        <f>B81</f>
        <v>DIGITAR NESTE CAMPO O CÓDIGO DA ENTREGA</v>
      </c>
      <c r="C121" s="120">
        <v>2025</v>
      </c>
      <c r="D121" s="33" t="s">
        <v>38</v>
      </c>
      <c r="E121" s="41" t="str">
        <f>IFERROR(VLOOKUP(E81&amp;D121,Instruções!$BD:$BN,7,0),"-")</f>
        <v>-</v>
      </c>
      <c r="F121" s="34" t="s">
        <v>12</v>
      </c>
      <c r="G121" s="30" t="str">
        <f t="shared" si="15"/>
        <v>-</v>
      </c>
      <c r="H121" s="87" t="str">
        <f t="shared" si="14"/>
        <v/>
      </c>
      <c r="I121" s="90">
        <f t="shared" si="13"/>
        <v>0</v>
      </c>
    </row>
    <row r="122" spans="1:9" x14ac:dyDescent="0.2">
      <c r="A122" s="120" t="str">
        <f>E81</f>
        <v>DIGITAR NESTE CAMPO O CÓDIGO DA ENTREGA</v>
      </c>
      <c r="B122" s="120" t="str">
        <f>B81</f>
        <v>DIGITAR NESTE CAMPO O CÓDIGO DA ENTREGA</v>
      </c>
      <c r="C122" s="120">
        <v>2025</v>
      </c>
      <c r="D122" s="35" t="str">
        <f>IFERROR(VLOOKUP(E81&amp;"-"&amp;1,Instruções!CH:CS,12,0),"")</f>
        <v/>
      </c>
      <c r="E122" s="42" t="str">
        <f>IFERROR(VLOOKUP(E81&amp;"-"&amp;1,Instruções!CH:CS,8,0),"")</f>
        <v/>
      </c>
      <c r="F122" s="38" t="s">
        <v>12</v>
      </c>
      <c r="G122" s="36" t="str">
        <f t="shared" si="15"/>
        <v/>
      </c>
      <c r="H122" s="87" t="str">
        <f t="shared" si="14"/>
        <v/>
      </c>
      <c r="I122" s="90">
        <f t="shared" si="13"/>
        <v>0</v>
      </c>
    </row>
    <row r="123" spans="1:9" x14ac:dyDescent="0.2">
      <c r="A123" s="120" t="str">
        <f>E81</f>
        <v>DIGITAR NESTE CAMPO O CÓDIGO DA ENTREGA</v>
      </c>
      <c r="B123" s="120" t="str">
        <f>B81</f>
        <v>DIGITAR NESTE CAMPO O CÓDIGO DA ENTREGA</v>
      </c>
      <c r="C123" s="120">
        <v>2025</v>
      </c>
      <c r="D123" s="35" t="str">
        <f>IFERROR(VLOOKUP(E81&amp;"-"&amp;2,Instruções!CH:CS,12,0),"")</f>
        <v/>
      </c>
      <c r="E123" s="42" t="str">
        <f>IFERROR(VLOOKUP(E81&amp;"-"&amp;2,Instruções!CH:CS,8,0),"")</f>
        <v/>
      </c>
      <c r="F123" s="38" t="s">
        <v>12</v>
      </c>
      <c r="G123" s="36" t="str">
        <f t="shared" si="15"/>
        <v/>
      </c>
      <c r="H123" s="87" t="str">
        <f t="shared" si="14"/>
        <v/>
      </c>
      <c r="I123" s="90">
        <f t="shared" si="13"/>
        <v>0</v>
      </c>
    </row>
    <row r="124" spans="1:9" x14ac:dyDescent="0.2">
      <c r="A124" s="120" t="str">
        <f>E81</f>
        <v>DIGITAR NESTE CAMPO O CÓDIGO DA ENTREGA</v>
      </c>
      <c r="B124" s="120" t="str">
        <f>B81</f>
        <v>DIGITAR NESTE CAMPO O CÓDIGO DA ENTREGA</v>
      </c>
      <c r="C124" s="120">
        <v>2025</v>
      </c>
      <c r="D124" s="35" t="str">
        <f>IFERROR(VLOOKUP(E81&amp;"-"&amp;3,Instruções!CH:CS,12,0),"")</f>
        <v/>
      </c>
      <c r="E124" s="42" t="str">
        <f>IFERROR(VLOOKUP(E81&amp;"-"&amp;3,Instruções!CH:CS,8,0),"")</f>
        <v/>
      </c>
      <c r="F124" s="38" t="s">
        <v>12</v>
      </c>
      <c r="G124" s="36" t="str">
        <f t="shared" si="15"/>
        <v/>
      </c>
      <c r="H124" s="87" t="str">
        <f t="shared" si="14"/>
        <v/>
      </c>
      <c r="I124" s="90">
        <f t="shared" si="13"/>
        <v>0</v>
      </c>
    </row>
    <row r="125" spans="1:9" x14ac:dyDescent="0.2">
      <c r="A125" s="120" t="str">
        <f>E81</f>
        <v>DIGITAR NESTE CAMPO O CÓDIGO DA ENTREGA</v>
      </c>
      <c r="B125" s="120" t="str">
        <f>B81</f>
        <v>DIGITAR NESTE CAMPO O CÓDIGO DA ENTREGA</v>
      </c>
      <c r="C125" s="120">
        <v>2025</v>
      </c>
      <c r="D125" s="35" t="str">
        <f>IFERROR(VLOOKUP(E81&amp;"-"&amp;4,Instruções!CH:CS,12,0),"")</f>
        <v/>
      </c>
      <c r="E125" s="42" t="str">
        <f>IFERROR(VLOOKUP(E81&amp;"-"&amp;4,Instruções!CH:CS,8,0),"")</f>
        <v/>
      </c>
      <c r="F125" s="38" t="s">
        <v>12</v>
      </c>
      <c r="G125" s="36" t="str">
        <f t="shared" si="15"/>
        <v/>
      </c>
      <c r="H125" s="87" t="str">
        <f t="shared" si="14"/>
        <v/>
      </c>
      <c r="I125" s="90">
        <f t="shared" si="13"/>
        <v>0</v>
      </c>
    </row>
    <row r="126" spans="1:9" x14ac:dyDescent="0.2">
      <c r="A126" s="120" t="str">
        <f>E81</f>
        <v>DIGITAR NESTE CAMPO O CÓDIGO DA ENTREGA</v>
      </c>
      <c r="B126" s="120" t="str">
        <f>B81</f>
        <v>DIGITAR NESTE CAMPO O CÓDIGO DA ENTREGA</v>
      </c>
      <c r="C126" s="120">
        <v>2025</v>
      </c>
      <c r="D126" s="35" t="str">
        <f>IFERROR(VLOOKUP(E81&amp;"-"&amp;5,Instruções!CH:CS,12,0),"")</f>
        <v/>
      </c>
      <c r="E126" s="42" t="str">
        <f>IFERROR(VLOOKUP(E81&amp;"-"&amp;5,Instruções!CH:CS,8,0),"")</f>
        <v/>
      </c>
      <c r="F126" s="38" t="s">
        <v>12</v>
      </c>
      <c r="G126" s="36" t="str">
        <f t="shared" si="15"/>
        <v/>
      </c>
      <c r="H126" s="87" t="str">
        <f t="shared" si="14"/>
        <v/>
      </c>
      <c r="I126" s="90">
        <f t="shared" si="13"/>
        <v>0</v>
      </c>
    </row>
    <row r="127" spans="1:9" ht="15.75" customHeight="1" x14ac:dyDescent="0.2">
      <c r="A127" s="120" t="str">
        <f>E81</f>
        <v>DIGITAR NESTE CAMPO O CÓDIGO DA ENTREGA</v>
      </c>
      <c r="B127" s="120" t="str">
        <f>B81</f>
        <v>DIGITAR NESTE CAMPO O CÓDIGO DA ENTREGA</v>
      </c>
      <c r="C127" s="120">
        <v>2025</v>
      </c>
      <c r="D127" s="102"/>
      <c r="E127" s="103" t="s">
        <v>39</v>
      </c>
      <c r="F127" s="38" t="s">
        <v>12</v>
      </c>
      <c r="G127" s="42"/>
      <c r="H127" s="32" t="str">
        <f>IF(G127="","","Não é possivel alterar 2024")</f>
        <v/>
      </c>
      <c r="I127" s="90">
        <f>IF(G127="",0,1)</f>
        <v>0</v>
      </c>
    </row>
    <row r="128" spans="1:9" x14ac:dyDescent="0.2">
      <c r="A128" s="120" t="str">
        <f>E81</f>
        <v>DIGITAR NESTE CAMPO O CÓDIGO DA ENTREGA</v>
      </c>
      <c r="B128" s="120" t="str">
        <f>B81&amp;"Ano:"&amp;D128</f>
        <v>DIGITAR NESTE CAMPO O CÓDIGO DA ENTREGAAno:TOTAL PREVISTO 2026</v>
      </c>
      <c r="C128" s="120">
        <v>2026</v>
      </c>
      <c r="D128" s="21" t="s">
        <v>8110</v>
      </c>
      <c r="E128" s="22">
        <f>IF(E129&gt;0,E129,SUM(E130:E135))</f>
        <v>0</v>
      </c>
      <c r="F128" s="23" t="s">
        <v>12</v>
      </c>
      <c r="G128" s="22">
        <f>IF(SUM(I129:I141)=0,E128,"Preencher total previsto para 2027")</f>
        <v>0</v>
      </c>
      <c r="H128" s="39" t="str">
        <f>IF(SUM(I129:I141)&gt;0,"Alteração meta 2026","")</f>
        <v/>
      </c>
      <c r="I128" s="90">
        <f t="shared" ref="I128:I140" si="16">IF(G128=E128,0,1)</f>
        <v>0</v>
      </c>
    </row>
    <row r="129" spans="1:9" x14ac:dyDescent="0.2">
      <c r="A129" s="120" t="str">
        <f>E81</f>
        <v>DIGITAR NESTE CAMPO O CÓDIGO DA ENTREGA</v>
      </c>
      <c r="B129" s="120" t="str">
        <f>B81&amp;D129&amp;2027</f>
        <v>DIGITAR NESTE CAMPO O CÓDIGO DA ENTREGAEstado2027</v>
      </c>
      <c r="C129" s="120">
        <v>2026</v>
      </c>
      <c r="D129" s="25" t="s">
        <v>32</v>
      </c>
      <c r="E129" s="26">
        <f>IFERROR(VLOOKUP(E81&amp;"(vazio)",Instruções!$BD:$BN,8,0),SUM(E130:E135))</f>
        <v>0</v>
      </c>
      <c r="F129" s="27" t="s">
        <v>12</v>
      </c>
      <c r="G129" s="26">
        <f>IF(SUM(I130:I141)=0,E129,"Preencher total previsto do Estado para 2027")</f>
        <v>0</v>
      </c>
      <c r="H129" s="40" t="str">
        <f t="shared" ref="H129:H140" si="17">IF(E129=G129,"","Alteração meta 2026")</f>
        <v/>
      </c>
      <c r="I129" s="90">
        <f t="shared" si="16"/>
        <v>0</v>
      </c>
    </row>
    <row r="130" spans="1:9" x14ac:dyDescent="0.2">
      <c r="A130" s="120" t="str">
        <f>E81</f>
        <v>DIGITAR NESTE CAMPO O CÓDIGO DA ENTREGA</v>
      </c>
      <c r="B130" s="120" t="str">
        <f>B81</f>
        <v>DIGITAR NESTE CAMPO O CÓDIGO DA ENTREGA</v>
      </c>
      <c r="C130" s="120">
        <v>2026</v>
      </c>
      <c r="D130" s="29" t="s">
        <v>33</v>
      </c>
      <c r="E130" s="30" t="str">
        <f>IFERROR(VLOOKUP(E81&amp;D130,Instruções!$BD:$BN,8,0),"-")</f>
        <v>-</v>
      </c>
      <c r="F130" s="31" t="s">
        <v>12</v>
      </c>
      <c r="G130" s="30" t="str">
        <f t="shared" ref="G130:G140" si="18">E130</f>
        <v>-</v>
      </c>
      <c r="H130" s="32" t="str">
        <f t="shared" si="17"/>
        <v/>
      </c>
      <c r="I130" s="90">
        <f t="shared" si="16"/>
        <v>0</v>
      </c>
    </row>
    <row r="131" spans="1:9" x14ac:dyDescent="0.2">
      <c r="A131" s="120" t="str">
        <f>E81</f>
        <v>DIGITAR NESTE CAMPO O CÓDIGO DA ENTREGA</v>
      </c>
      <c r="B131" s="120" t="str">
        <f>B81</f>
        <v>DIGITAR NESTE CAMPO O CÓDIGO DA ENTREGA</v>
      </c>
      <c r="C131" s="120">
        <v>2026</v>
      </c>
      <c r="D131" s="33" t="s">
        <v>34</v>
      </c>
      <c r="E131" s="41" t="str">
        <f>IFERROR(VLOOKUP(E81&amp;D131,Instruções!$BD:$BN,8,0),"-")</f>
        <v>-</v>
      </c>
      <c r="F131" s="34" t="s">
        <v>12</v>
      </c>
      <c r="G131" s="30" t="str">
        <f t="shared" si="18"/>
        <v>-</v>
      </c>
      <c r="H131" s="32" t="str">
        <f t="shared" si="17"/>
        <v/>
      </c>
      <c r="I131" s="90">
        <f t="shared" si="16"/>
        <v>0</v>
      </c>
    </row>
    <row r="132" spans="1:9" x14ac:dyDescent="0.2">
      <c r="A132" s="120" t="str">
        <f>E81</f>
        <v>DIGITAR NESTE CAMPO O CÓDIGO DA ENTREGA</v>
      </c>
      <c r="B132" s="120" t="str">
        <f>B81</f>
        <v>DIGITAR NESTE CAMPO O CÓDIGO DA ENTREGA</v>
      </c>
      <c r="C132" s="120">
        <v>2026</v>
      </c>
      <c r="D132" s="33" t="s">
        <v>35</v>
      </c>
      <c r="E132" s="41" t="str">
        <f>IFERROR(VLOOKUP(E81&amp;D132,Instruções!$BD:$BN,8,0),"-")</f>
        <v>-</v>
      </c>
      <c r="F132" s="34" t="s">
        <v>12</v>
      </c>
      <c r="G132" s="30" t="str">
        <f t="shared" si="18"/>
        <v>-</v>
      </c>
      <c r="H132" s="32" t="str">
        <f t="shared" si="17"/>
        <v/>
      </c>
      <c r="I132" s="90">
        <f t="shared" si="16"/>
        <v>0</v>
      </c>
    </row>
    <row r="133" spans="1:9" x14ac:dyDescent="0.2">
      <c r="A133" s="120" t="str">
        <f>E81</f>
        <v>DIGITAR NESTE CAMPO O CÓDIGO DA ENTREGA</v>
      </c>
      <c r="B133" s="120" t="str">
        <f>B81</f>
        <v>DIGITAR NESTE CAMPO O CÓDIGO DA ENTREGA</v>
      </c>
      <c r="C133" s="120">
        <v>2026</v>
      </c>
      <c r="D133" s="33" t="s">
        <v>36</v>
      </c>
      <c r="E133" s="41" t="str">
        <f>IFERROR(VLOOKUP(E81&amp;D133,Instruções!$BD:$BN,8,0),"-")</f>
        <v>-</v>
      </c>
      <c r="F133" s="34" t="s">
        <v>12</v>
      </c>
      <c r="G133" s="30" t="str">
        <f t="shared" si="18"/>
        <v>-</v>
      </c>
      <c r="H133" s="32" t="str">
        <f t="shared" si="17"/>
        <v/>
      </c>
      <c r="I133" s="90">
        <f t="shared" si="16"/>
        <v>0</v>
      </c>
    </row>
    <row r="134" spans="1:9" x14ac:dyDescent="0.2">
      <c r="A134" s="120" t="str">
        <f>E81</f>
        <v>DIGITAR NESTE CAMPO O CÓDIGO DA ENTREGA</v>
      </c>
      <c r="B134" s="120" t="str">
        <f>B81</f>
        <v>DIGITAR NESTE CAMPO O CÓDIGO DA ENTREGA</v>
      </c>
      <c r="C134" s="120">
        <v>2026</v>
      </c>
      <c r="D134" s="33" t="s">
        <v>37</v>
      </c>
      <c r="E134" s="41" t="str">
        <f>IFERROR(VLOOKUP(E81&amp;D134,Instruções!$BD:$BN,8,0),"-")</f>
        <v>-</v>
      </c>
      <c r="F134" s="34" t="s">
        <v>12</v>
      </c>
      <c r="G134" s="30" t="str">
        <f t="shared" si="18"/>
        <v>-</v>
      </c>
      <c r="H134" s="32" t="str">
        <f t="shared" si="17"/>
        <v/>
      </c>
      <c r="I134" s="90">
        <f t="shared" si="16"/>
        <v>0</v>
      </c>
    </row>
    <row r="135" spans="1:9" x14ac:dyDescent="0.2">
      <c r="A135" s="120" t="str">
        <f>E81</f>
        <v>DIGITAR NESTE CAMPO O CÓDIGO DA ENTREGA</v>
      </c>
      <c r="B135" s="120" t="str">
        <f>B81</f>
        <v>DIGITAR NESTE CAMPO O CÓDIGO DA ENTREGA</v>
      </c>
      <c r="C135" s="120">
        <v>2026</v>
      </c>
      <c r="D135" s="33" t="s">
        <v>38</v>
      </c>
      <c r="E135" s="41" t="str">
        <f>IFERROR(VLOOKUP(E81&amp;D135,Instruções!$BD:$BN,8,0),"-")</f>
        <v>-</v>
      </c>
      <c r="F135" s="34" t="s">
        <v>12</v>
      </c>
      <c r="G135" s="30" t="str">
        <f t="shared" si="18"/>
        <v>-</v>
      </c>
      <c r="H135" s="32" t="str">
        <f t="shared" si="17"/>
        <v/>
      </c>
      <c r="I135" s="90">
        <f t="shared" si="16"/>
        <v>0</v>
      </c>
    </row>
    <row r="136" spans="1:9" x14ac:dyDescent="0.2">
      <c r="A136" s="120" t="str">
        <f>E81</f>
        <v>DIGITAR NESTE CAMPO O CÓDIGO DA ENTREGA</v>
      </c>
      <c r="B136" s="120" t="str">
        <f>B81</f>
        <v>DIGITAR NESTE CAMPO O CÓDIGO DA ENTREGA</v>
      </c>
      <c r="C136" s="120">
        <v>2026</v>
      </c>
      <c r="D136" s="43" t="str">
        <f>IFERROR(VLOOKUP(E81&amp;"-"&amp;1,Instruções!CH:CS,12,0),"")</f>
        <v/>
      </c>
      <c r="E136" s="42" t="str">
        <f>IFERROR(VLOOKUP(E81&amp;"-"&amp;1,Instruções!CH:CS,9,0),"")</f>
        <v/>
      </c>
      <c r="F136" s="38" t="s">
        <v>12</v>
      </c>
      <c r="G136" s="36" t="str">
        <f t="shared" si="18"/>
        <v/>
      </c>
      <c r="H136" s="32" t="str">
        <f t="shared" si="17"/>
        <v/>
      </c>
      <c r="I136" s="90">
        <f t="shared" si="16"/>
        <v>0</v>
      </c>
    </row>
    <row r="137" spans="1:9" x14ac:dyDescent="0.2">
      <c r="A137" s="120" t="str">
        <f>E81</f>
        <v>DIGITAR NESTE CAMPO O CÓDIGO DA ENTREGA</v>
      </c>
      <c r="B137" s="120" t="str">
        <f>B81</f>
        <v>DIGITAR NESTE CAMPO O CÓDIGO DA ENTREGA</v>
      </c>
      <c r="C137" s="120">
        <v>2026</v>
      </c>
      <c r="D137" s="43" t="str">
        <f>IFERROR(VLOOKUP(E81&amp;"-"&amp;2,Instruções!CH:CS,12,0),"")</f>
        <v/>
      </c>
      <c r="E137" s="42" t="str">
        <f>IFERROR(VLOOKUP(E81&amp;"-"&amp;2,Instruções!CH:CS,9,0),"")</f>
        <v/>
      </c>
      <c r="F137" s="38" t="s">
        <v>12</v>
      </c>
      <c r="G137" s="36" t="str">
        <f t="shared" si="18"/>
        <v/>
      </c>
      <c r="H137" s="32" t="str">
        <f t="shared" si="17"/>
        <v/>
      </c>
      <c r="I137" s="90">
        <f t="shared" si="16"/>
        <v>0</v>
      </c>
    </row>
    <row r="138" spans="1:9" x14ac:dyDescent="0.2">
      <c r="A138" s="120" t="str">
        <f>E81</f>
        <v>DIGITAR NESTE CAMPO O CÓDIGO DA ENTREGA</v>
      </c>
      <c r="B138" s="120" t="str">
        <f>B81</f>
        <v>DIGITAR NESTE CAMPO O CÓDIGO DA ENTREGA</v>
      </c>
      <c r="C138" s="120">
        <v>2026</v>
      </c>
      <c r="D138" s="43" t="str">
        <f>IFERROR(VLOOKUP(E81&amp;"-"&amp;3,Instruções!CH:CS,12,0),"")</f>
        <v/>
      </c>
      <c r="E138" s="42" t="str">
        <f>IFERROR(VLOOKUP(E81&amp;"-"&amp;3,Instruções!CH:CS,9,0),"")</f>
        <v/>
      </c>
      <c r="F138" s="38" t="s">
        <v>12</v>
      </c>
      <c r="G138" s="36" t="str">
        <f t="shared" si="18"/>
        <v/>
      </c>
      <c r="H138" s="32" t="str">
        <f t="shared" si="17"/>
        <v/>
      </c>
      <c r="I138" s="90">
        <f t="shared" si="16"/>
        <v>0</v>
      </c>
    </row>
    <row r="139" spans="1:9" x14ac:dyDescent="0.2">
      <c r="A139" s="120" t="str">
        <f>E81</f>
        <v>DIGITAR NESTE CAMPO O CÓDIGO DA ENTREGA</v>
      </c>
      <c r="B139" s="120" t="str">
        <f>B81</f>
        <v>DIGITAR NESTE CAMPO O CÓDIGO DA ENTREGA</v>
      </c>
      <c r="C139" s="120">
        <v>2026</v>
      </c>
      <c r="D139" s="43" t="str">
        <f>IFERROR(VLOOKUP(E81&amp;"-"&amp;4,Instruções!CH:CS,12,0),"")</f>
        <v/>
      </c>
      <c r="E139" s="42" t="str">
        <f>IFERROR(VLOOKUP(E81&amp;"-"&amp;4,Instruções!CH:CS,9,0),"")</f>
        <v/>
      </c>
      <c r="F139" s="38" t="s">
        <v>12</v>
      </c>
      <c r="G139" s="36" t="str">
        <f t="shared" si="18"/>
        <v/>
      </c>
      <c r="H139" s="32" t="str">
        <f t="shared" si="17"/>
        <v/>
      </c>
      <c r="I139" s="90">
        <f t="shared" si="16"/>
        <v>0</v>
      </c>
    </row>
    <row r="140" spans="1:9" x14ac:dyDescent="0.2">
      <c r="A140" s="120" t="str">
        <f>E81</f>
        <v>DIGITAR NESTE CAMPO O CÓDIGO DA ENTREGA</v>
      </c>
      <c r="B140" s="120" t="str">
        <f>B81</f>
        <v>DIGITAR NESTE CAMPO O CÓDIGO DA ENTREGA</v>
      </c>
      <c r="C140" s="120">
        <v>2026</v>
      </c>
      <c r="D140" s="43" t="str">
        <f>IFERROR(VLOOKUP(E81&amp;"-"&amp;5,Instruções!CH:CS,12,0),"")</f>
        <v/>
      </c>
      <c r="E140" s="42" t="str">
        <f>IFERROR(VLOOKUP(E81&amp;"-"&amp;5,Instruções!CH:CS,9,0),"")</f>
        <v/>
      </c>
      <c r="F140" s="38" t="s">
        <v>12</v>
      </c>
      <c r="G140" s="36" t="str">
        <f t="shared" si="18"/>
        <v/>
      </c>
      <c r="H140" s="32" t="str">
        <f t="shared" si="17"/>
        <v/>
      </c>
      <c r="I140" s="90">
        <f t="shared" si="16"/>
        <v>0</v>
      </c>
    </row>
    <row r="141" spans="1:9" ht="15.75" customHeight="1" x14ac:dyDescent="0.2">
      <c r="A141" s="120" t="str">
        <f>E81</f>
        <v>DIGITAR NESTE CAMPO O CÓDIGO DA ENTREGA</v>
      </c>
      <c r="B141" s="120" t="str">
        <f>B81</f>
        <v>DIGITAR NESTE CAMPO O CÓDIGO DA ENTREGA</v>
      </c>
      <c r="C141" s="120">
        <v>2026</v>
      </c>
      <c r="D141" s="102"/>
      <c r="E141" s="103" t="s">
        <v>39</v>
      </c>
      <c r="F141" s="38" t="s">
        <v>12</v>
      </c>
      <c r="G141" s="42"/>
      <c r="H141" s="32" t="str">
        <f>IF(G141="","","Não é possivel alterar 2024")</f>
        <v/>
      </c>
      <c r="I141" s="90">
        <f>IF(G141="",0,1)</f>
        <v>0</v>
      </c>
    </row>
    <row r="142" spans="1:9" x14ac:dyDescent="0.2">
      <c r="A142" s="120" t="str">
        <f>E81</f>
        <v>DIGITAR NESTE CAMPO O CÓDIGO DA ENTREGA</v>
      </c>
      <c r="B142" s="120" t="str">
        <f>B81&amp;"Ano:"&amp;D142</f>
        <v>DIGITAR NESTE CAMPO O CÓDIGO DA ENTREGAAno:TOTAL PREVISTO 2027</v>
      </c>
      <c r="C142" s="120">
        <v>2027</v>
      </c>
      <c r="D142" s="21" t="s">
        <v>8111</v>
      </c>
      <c r="E142" s="22">
        <f>IF(E143&gt;0,E143,SUM(E144:E149))</f>
        <v>0</v>
      </c>
      <c r="F142" s="23" t="s">
        <v>12</v>
      </c>
      <c r="G142" s="22">
        <f>IF(SUM(I143:I155)=0,E142,"Preencher total previsto para 2027")</f>
        <v>0</v>
      </c>
      <c r="H142" s="39" t="str">
        <f>IF(SUM(I143:I155)&gt;0,"Alteração meta 2027","")</f>
        <v/>
      </c>
      <c r="I142" s="90">
        <f t="shared" ref="I142:I154" si="19">IF(G142=E142,0,1)</f>
        <v>0</v>
      </c>
    </row>
    <row r="143" spans="1:9" x14ac:dyDescent="0.2">
      <c r="A143" s="120" t="str">
        <f>E81</f>
        <v>DIGITAR NESTE CAMPO O CÓDIGO DA ENTREGA</v>
      </c>
      <c r="B143" s="120" t="str">
        <f>B81&amp;D143&amp;2027</f>
        <v>DIGITAR NESTE CAMPO O CÓDIGO DA ENTREGAEstado2027</v>
      </c>
      <c r="C143" s="120">
        <v>2027</v>
      </c>
      <c r="D143" s="25" t="s">
        <v>32</v>
      </c>
      <c r="E143" s="26">
        <f>IFERROR(VLOOKUP(E81&amp;"(vazio)",Instruções!$BD:$BN,9,0),SUM(E144:E149))</f>
        <v>0</v>
      </c>
      <c r="F143" s="27" t="s">
        <v>12</v>
      </c>
      <c r="G143" s="26">
        <f>IF(SUM(I144:I155)=0,E143,"Preencher total previsto do Estado para 2027")</f>
        <v>0</v>
      </c>
      <c r="H143" s="40" t="str">
        <f t="shared" ref="H143:H154" si="20">IF(E143=G143,"","Alteração meta 2027")</f>
        <v/>
      </c>
      <c r="I143" s="90">
        <f t="shared" si="19"/>
        <v>0</v>
      </c>
    </row>
    <row r="144" spans="1:9" x14ac:dyDescent="0.2">
      <c r="A144" s="120" t="str">
        <f>E81</f>
        <v>DIGITAR NESTE CAMPO O CÓDIGO DA ENTREGA</v>
      </c>
      <c r="B144" s="120" t="str">
        <f>B81</f>
        <v>DIGITAR NESTE CAMPO O CÓDIGO DA ENTREGA</v>
      </c>
      <c r="C144" s="120">
        <v>2027</v>
      </c>
      <c r="D144" s="29" t="s">
        <v>33</v>
      </c>
      <c r="E144" s="30" t="str">
        <f>IFERROR(VLOOKUP(E81&amp;D144,Instruções!$BD:$BN,9,0),"-")</f>
        <v>-</v>
      </c>
      <c r="F144" s="31" t="s">
        <v>12</v>
      </c>
      <c r="G144" s="30" t="str">
        <f t="shared" ref="G144:G154" si="21">E144</f>
        <v>-</v>
      </c>
      <c r="H144" s="32" t="str">
        <f t="shared" si="20"/>
        <v/>
      </c>
      <c r="I144" s="90">
        <f t="shared" si="19"/>
        <v>0</v>
      </c>
    </row>
    <row r="145" spans="1:16" x14ac:dyDescent="0.2">
      <c r="A145" s="120" t="str">
        <f>E81</f>
        <v>DIGITAR NESTE CAMPO O CÓDIGO DA ENTREGA</v>
      </c>
      <c r="B145" s="120" t="str">
        <f>B81</f>
        <v>DIGITAR NESTE CAMPO O CÓDIGO DA ENTREGA</v>
      </c>
      <c r="C145" s="120">
        <v>2027</v>
      </c>
      <c r="D145" s="33" t="s">
        <v>34</v>
      </c>
      <c r="E145" s="41" t="str">
        <f>IFERROR(VLOOKUP(E81&amp;D145,Instruções!$BD:$BN,9,0),"-")</f>
        <v>-</v>
      </c>
      <c r="F145" s="34" t="s">
        <v>12</v>
      </c>
      <c r="G145" s="30" t="str">
        <f t="shared" si="21"/>
        <v>-</v>
      </c>
      <c r="H145" s="32" t="str">
        <f t="shared" si="20"/>
        <v/>
      </c>
      <c r="I145" s="90">
        <f t="shared" si="19"/>
        <v>0</v>
      </c>
    </row>
    <row r="146" spans="1:16" x14ac:dyDescent="0.2">
      <c r="A146" s="120" t="str">
        <f>E81</f>
        <v>DIGITAR NESTE CAMPO O CÓDIGO DA ENTREGA</v>
      </c>
      <c r="B146" s="120" t="str">
        <f>B81</f>
        <v>DIGITAR NESTE CAMPO O CÓDIGO DA ENTREGA</v>
      </c>
      <c r="C146" s="120">
        <v>2027</v>
      </c>
      <c r="D146" s="33" t="s">
        <v>35</v>
      </c>
      <c r="E146" s="41" t="str">
        <f>IFERROR(VLOOKUP(E81&amp;D146,Instruções!$BD:$BN,9,0),"-")</f>
        <v>-</v>
      </c>
      <c r="F146" s="34" t="s">
        <v>12</v>
      </c>
      <c r="G146" s="30" t="str">
        <f t="shared" si="21"/>
        <v>-</v>
      </c>
      <c r="H146" s="32" t="str">
        <f t="shared" si="20"/>
        <v/>
      </c>
      <c r="I146" s="90">
        <f t="shared" si="19"/>
        <v>0</v>
      </c>
    </row>
    <row r="147" spans="1:16" x14ac:dyDescent="0.2">
      <c r="A147" s="120" t="str">
        <f>E81</f>
        <v>DIGITAR NESTE CAMPO O CÓDIGO DA ENTREGA</v>
      </c>
      <c r="B147" s="120" t="str">
        <f>B81</f>
        <v>DIGITAR NESTE CAMPO O CÓDIGO DA ENTREGA</v>
      </c>
      <c r="C147" s="120">
        <v>2027</v>
      </c>
      <c r="D147" s="33" t="s">
        <v>36</v>
      </c>
      <c r="E147" s="41" t="str">
        <f>IFERROR(VLOOKUP(E81&amp;D147,Instruções!$BD:$BN,9,0),"-")</f>
        <v>-</v>
      </c>
      <c r="F147" s="34" t="s">
        <v>12</v>
      </c>
      <c r="G147" s="30" t="str">
        <f t="shared" si="21"/>
        <v>-</v>
      </c>
      <c r="H147" s="32" t="str">
        <f t="shared" si="20"/>
        <v/>
      </c>
      <c r="I147" s="90">
        <f t="shared" si="19"/>
        <v>0</v>
      </c>
    </row>
    <row r="148" spans="1:16" x14ac:dyDescent="0.2">
      <c r="A148" s="120" t="str">
        <f>E81</f>
        <v>DIGITAR NESTE CAMPO O CÓDIGO DA ENTREGA</v>
      </c>
      <c r="B148" s="120" t="str">
        <f>B81</f>
        <v>DIGITAR NESTE CAMPO O CÓDIGO DA ENTREGA</v>
      </c>
      <c r="C148" s="120">
        <v>2027</v>
      </c>
      <c r="D148" s="33" t="s">
        <v>37</v>
      </c>
      <c r="E148" s="41" t="str">
        <f>IFERROR(VLOOKUP(E81&amp;D148,Instruções!$BD:$BN,9,0),"-")</f>
        <v>-</v>
      </c>
      <c r="F148" s="34" t="s">
        <v>12</v>
      </c>
      <c r="G148" s="30" t="str">
        <f t="shared" si="21"/>
        <v>-</v>
      </c>
      <c r="H148" s="32" t="str">
        <f t="shared" si="20"/>
        <v/>
      </c>
      <c r="I148" s="90">
        <f t="shared" si="19"/>
        <v>0</v>
      </c>
    </row>
    <row r="149" spans="1:16" x14ac:dyDescent="0.2">
      <c r="A149" s="120" t="str">
        <f>E81</f>
        <v>DIGITAR NESTE CAMPO O CÓDIGO DA ENTREGA</v>
      </c>
      <c r="B149" s="120" t="str">
        <f>B81</f>
        <v>DIGITAR NESTE CAMPO O CÓDIGO DA ENTREGA</v>
      </c>
      <c r="C149" s="120">
        <v>2027</v>
      </c>
      <c r="D149" s="33" t="s">
        <v>38</v>
      </c>
      <c r="E149" s="44" t="str">
        <f>IFERROR(VLOOKUP(E81&amp;D149,Instruções!$BD:$BN,9,0),"-")</f>
        <v>-</v>
      </c>
      <c r="F149" s="34" t="s">
        <v>12</v>
      </c>
      <c r="G149" s="45" t="str">
        <f t="shared" si="21"/>
        <v>-</v>
      </c>
      <c r="H149" s="32" t="str">
        <f t="shared" si="20"/>
        <v/>
      </c>
      <c r="I149" s="90">
        <f t="shared" si="19"/>
        <v>0</v>
      </c>
    </row>
    <row r="150" spans="1:16" x14ac:dyDescent="0.2">
      <c r="A150" s="120" t="str">
        <f>E81</f>
        <v>DIGITAR NESTE CAMPO O CÓDIGO DA ENTREGA</v>
      </c>
      <c r="B150" s="120" t="str">
        <f>B81</f>
        <v>DIGITAR NESTE CAMPO O CÓDIGO DA ENTREGA</v>
      </c>
      <c r="C150" s="120">
        <v>2027</v>
      </c>
      <c r="D150" s="35" t="str">
        <f>IFERROR(VLOOKUP(E81&amp;"-"&amp;1,Instruções!CH:CS,12,0),"")</f>
        <v/>
      </c>
      <c r="E150" s="46" t="str">
        <f>IFERROR(VLOOKUP(E81&amp;"-"&amp;1,Instruções!CH:CS,10,0),"")</f>
        <v/>
      </c>
      <c r="F150" s="38" t="s">
        <v>12</v>
      </c>
      <c r="G150" s="47" t="str">
        <f t="shared" si="21"/>
        <v/>
      </c>
      <c r="H150" s="32" t="str">
        <f t="shared" si="20"/>
        <v/>
      </c>
      <c r="I150" s="90">
        <f t="shared" si="19"/>
        <v>0</v>
      </c>
    </row>
    <row r="151" spans="1:16" x14ac:dyDescent="0.2">
      <c r="A151" s="120" t="str">
        <f>E81</f>
        <v>DIGITAR NESTE CAMPO O CÓDIGO DA ENTREGA</v>
      </c>
      <c r="B151" s="120" t="str">
        <f>B81</f>
        <v>DIGITAR NESTE CAMPO O CÓDIGO DA ENTREGA</v>
      </c>
      <c r="C151" s="120">
        <v>2027</v>
      </c>
      <c r="D151" s="35" t="str">
        <f>IFERROR(VLOOKUP(E81&amp;"-"&amp;2,Instruções!CH:CS,12,0),"")</f>
        <v/>
      </c>
      <c r="E151" s="46" t="str">
        <f>IFERROR(VLOOKUP(E82&amp;"-"&amp;1,Instruções!CH:CS,10,0),"")</f>
        <v/>
      </c>
      <c r="F151" s="38" t="s">
        <v>12</v>
      </c>
      <c r="G151" s="47" t="str">
        <f t="shared" si="21"/>
        <v/>
      </c>
      <c r="H151" s="32" t="str">
        <f t="shared" si="20"/>
        <v/>
      </c>
      <c r="I151" s="90">
        <f t="shared" si="19"/>
        <v>0</v>
      </c>
    </row>
    <row r="152" spans="1:16" x14ac:dyDescent="0.2">
      <c r="A152" s="120" t="str">
        <f>E81</f>
        <v>DIGITAR NESTE CAMPO O CÓDIGO DA ENTREGA</v>
      </c>
      <c r="B152" s="120" t="str">
        <f>B81</f>
        <v>DIGITAR NESTE CAMPO O CÓDIGO DA ENTREGA</v>
      </c>
      <c r="C152" s="120">
        <v>2027</v>
      </c>
      <c r="D152" s="35" t="str">
        <f>IFERROR(VLOOKUP(E81&amp;"-"&amp;3,Instruções!CH:CS,12,0),"")</f>
        <v/>
      </c>
      <c r="E152" s="46" t="str">
        <f>IFERROR(VLOOKUP(E83&amp;"-"&amp;1,Instruções!CH:CS,10,0),"")</f>
        <v/>
      </c>
      <c r="F152" s="38" t="s">
        <v>12</v>
      </c>
      <c r="G152" s="47" t="str">
        <f t="shared" si="21"/>
        <v/>
      </c>
      <c r="H152" s="32" t="str">
        <f t="shared" si="20"/>
        <v/>
      </c>
      <c r="I152" s="90">
        <f t="shared" si="19"/>
        <v>0</v>
      </c>
    </row>
    <row r="153" spans="1:16" x14ac:dyDescent="0.2">
      <c r="A153" s="120" t="str">
        <f>E81</f>
        <v>DIGITAR NESTE CAMPO O CÓDIGO DA ENTREGA</v>
      </c>
      <c r="B153" s="120" t="str">
        <f>B81</f>
        <v>DIGITAR NESTE CAMPO O CÓDIGO DA ENTREGA</v>
      </c>
      <c r="C153" s="120">
        <v>2027</v>
      </c>
      <c r="D153" s="35" t="str">
        <f>IFERROR(VLOOKUP(E81&amp;"-"&amp;4,Instruções!CH:CS,12,0),"")</f>
        <v/>
      </c>
      <c r="E153" s="46" t="str">
        <f>IFERROR(VLOOKUP(E84&amp;"-"&amp;1,Instruções!CH:CS,10,0),"")</f>
        <v/>
      </c>
      <c r="F153" s="38" t="s">
        <v>12</v>
      </c>
      <c r="G153" s="47" t="str">
        <f t="shared" si="21"/>
        <v/>
      </c>
      <c r="H153" s="32" t="str">
        <f t="shared" si="20"/>
        <v/>
      </c>
      <c r="I153" s="90">
        <f t="shared" si="19"/>
        <v>0</v>
      </c>
    </row>
    <row r="154" spans="1:16" x14ac:dyDescent="0.2">
      <c r="A154" s="120" t="str">
        <f>E81</f>
        <v>DIGITAR NESTE CAMPO O CÓDIGO DA ENTREGA</v>
      </c>
      <c r="B154" s="120" t="str">
        <f>B81</f>
        <v>DIGITAR NESTE CAMPO O CÓDIGO DA ENTREGA</v>
      </c>
      <c r="C154" s="120">
        <v>2027</v>
      </c>
      <c r="D154" s="35" t="str">
        <f>IFERROR(VLOOKUP(E81&amp;"-"&amp;5,Instruções!CH:CS,12,0),"")</f>
        <v/>
      </c>
      <c r="E154" s="46" t="str">
        <f>IFERROR(VLOOKUP(E85&amp;"-"&amp;1,Instruções!CH:CS,10,0),"")</f>
        <v/>
      </c>
      <c r="F154" s="38" t="s">
        <v>12</v>
      </c>
      <c r="G154" s="47" t="str">
        <f t="shared" si="21"/>
        <v/>
      </c>
      <c r="H154" s="32" t="str">
        <f t="shared" si="20"/>
        <v/>
      </c>
      <c r="I154" s="90">
        <f t="shared" si="19"/>
        <v>0</v>
      </c>
    </row>
    <row r="155" spans="1:16" ht="15.75" customHeight="1" x14ac:dyDescent="0.2">
      <c r="A155" s="120" t="str">
        <f>E81</f>
        <v>DIGITAR NESTE CAMPO O CÓDIGO DA ENTREGA</v>
      </c>
      <c r="B155" s="120" t="str">
        <f>B81</f>
        <v>DIGITAR NESTE CAMPO O CÓDIGO DA ENTREGA</v>
      </c>
      <c r="C155" s="120">
        <v>2027</v>
      </c>
      <c r="D155" s="102"/>
      <c r="E155" s="103" t="s">
        <v>39</v>
      </c>
      <c r="F155" s="38" t="s">
        <v>12</v>
      </c>
      <c r="G155" s="47"/>
      <c r="H155" s="32" t="str">
        <f>IF(G155="","","Não é possivel alterar 2024")</f>
        <v/>
      </c>
      <c r="I155" s="90">
        <f>IF(G155="",0,1)</f>
        <v>0</v>
      </c>
    </row>
    <row r="156" spans="1:16" ht="39" customHeight="1" x14ac:dyDescent="0.2">
      <c r="A156" s="120" t="str">
        <f>E81</f>
        <v>DIGITAR NESTE CAMPO O CÓDIGO DA ENTREGA</v>
      </c>
      <c r="B156" s="120" t="str">
        <f>B155&amp;"Oquealterou"</f>
        <v>DIGITAR NESTE CAMPO O CÓDIGO DA ENTREGAOquealterou</v>
      </c>
      <c r="C156" s="120" t="s">
        <v>40</v>
      </c>
      <c r="D156" s="48" t="s">
        <v>41</v>
      </c>
      <c r="E156" s="129" t="s">
        <v>8399</v>
      </c>
      <c r="F156" s="129"/>
      <c r="G156" s="129"/>
      <c r="H156" s="49" t="str">
        <f>IF(H81="Excluir","Excluir",CONCATENATE("Alteração de: ",H82&amp;H83&amp;H84&amp;H85&amp;H86&amp;H87&amp;H88&amp;H89&amp;H90&amp;H91&amp;H92&amp;H93&amp;H94&amp;H96&amp;H97&amp;H98&amp;H99))</f>
        <v xml:space="preserve">Alteração de: </v>
      </c>
      <c r="I156" s="90" t="s">
        <v>9</v>
      </c>
    </row>
    <row r="157" spans="1:16" ht="20.25" customHeight="1" thickBot="1" x14ac:dyDescent="0.25">
      <c r="A157" s="122" t="s">
        <v>42</v>
      </c>
      <c r="B157" s="122" t="s">
        <v>43</v>
      </c>
      <c r="C157" s="122" t="s">
        <v>42</v>
      </c>
      <c r="D157" s="81" t="s">
        <v>42</v>
      </c>
      <c r="E157" s="82" t="s">
        <v>42</v>
      </c>
      <c r="F157" s="82" t="s">
        <v>42</v>
      </c>
      <c r="G157" s="82" t="s">
        <v>42</v>
      </c>
      <c r="H157" s="83" t="s">
        <v>42</v>
      </c>
      <c r="I157" s="91" t="s">
        <v>9</v>
      </c>
    </row>
    <row r="158" spans="1:16" ht="26.25" customHeight="1" x14ac:dyDescent="0.2">
      <c r="A158" s="120" t="str">
        <f>E158</f>
        <v>DIGITAR NESTE CAMPO O CÓDIGO DA ENTREGA</v>
      </c>
      <c r="B158" s="120" t="str">
        <f>E158</f>
        <v>DIGITAR NESTE CAMPO O CÓDIGO DA ENTREGA</v>
      </c>
      <c r="C158" s="120" t="s">
        <v>10</v>
      </c>
      <c r="D158" s="77" t="s">
        <v>11</v>
      </c>
      <c r="E158" s="89" t="s">
        <v>8112</v>
      </c>
      <c r="F158" s="78" t="s">
        <v>12</v>
      </c>
      <c r="G158" s="92">
        <f>IFERROR(VLOOKUP(E158,'Lista de Entregas'!H:J,3,0),"Código de entrega não existe")</f>
        <v>0</v>
      </c>
      <c r="H158" s="88" t="s">
        <v>4932</v>
      </c>
      <c r="I158" s="90" t="s">
        <v>9</v>
      </c>
      <c r="P158" s="4" t="s">
        <v>13</v>
      </c>
    </row>
    <row r="159" spans="1:16" ht="34.5" customHeight="1" x14ac:dyDescent="0.2">
      <c r="A159" s="120" t="str">
        <f>E158</f>
        <v>DIGITAR NESTE CAMPO O CÓDIGO DA ENTREGA</v>
      </c>
      <c r="B159" s="120" t="str">
        <f>B158&amp;"Titulo"</f>
        <v>DIGITAR NESTE CAMPO O CÓDIGO DA ENTREGATitulo</v>
      </c>
      <c r="C159" s="120" t="s">
        <v>10</v>
      </c>
      <c r="D159" s="10" t="s">
        <v>14</v>
      </c>
      <c r="E159" s="76" t="str">
        <f>IFERROR(VLOOKUP(E158,Instruções!S:BD,14,0),"Código de Entrega não existe")</f>
        <v>Código de Entrega não existe</v>
      </c>
      <c r="F159" s="12" t="s">
        <v>12</v>
      </c>
      <c r="G159" s="86" t="str">
        <f>IF(H158="Excluir","Se a entrega vai passar a ser vinculada a outra ação orçamentária, a opção selecionada deve ser Transferir e não Excluir. Se ela deve ser cancelada do PPA 2024-2027, a opção Excluir esta correta, informe a justificativa ao final do formulário.","")</f>
        <v/>
      </c>
      <c r="H159" s="13" t="str">
        <f>IF(G159="","",IF(E159=G159,""," Não é possível Alterar Título;"))</f>
        <v/>
      </c>
      <c r="I159" s="90" t="s">
        <v>9</v>
      </c>
      <c r="P159" s="4" t="s">
        <v>15</v>
      </c>
    </row>
    <row r="160" spans="1:16" ht="71.25" customHeight="1" x14ac:dyDescent="0.2">
      <c r="A160" s="120" t="str">
        <f>E158</f>
        <v>DIGITAR NESTE CAMPO O CÓDIGO DA ENTREGA</v>
      </c>
      <c r="B160" s="120" t="str">
        <f>B158&amp;"Descrição"</f>
        <v>DIGITAR NESTE CAMPO O CÓDIGO DA ENTREGADescrição</v>
      </c>
      <c r="C160" s="120" t="s">
        <v>10</v>
      </c>
      <c r="D160" s="10" t="s">
        <v>16</v>
      </c>
      <c r="E160" s="75" t="str">
        <f>IFERROR(VLOOKUP(E158,Instruções!S:BD,15,0),"Confirmar  código de entrega")</f>
        <v>Confirmar  código de entrega</v>
      </c>
      <c r="F160" s="12" t="s">
        <v>12</v>
      </c>
      <c r="G160" s="75"/>
      <c r="H160" s="14" t="str">
        <f>IF(G160="","",IF(E160=G160,""," Descrição;"))</f>
        <v/>
      </c>
      <c r="I160" s="90" t="s">
        <v>9</v>
      </c>
      <c r="P160" s="4" t="s">
        <v>4934</v>
      </c>
    </row>
    <row r="161" spans="1:16" x14ac:dyDescent="0.2">
      <c r="A161" s="120" t="str">
        <f>E158</f>
        <v>DIGITAR NESTE CAMPO O CÓDIGO DA ENTREGA</v>
      </c>
      <c r="B161" s="120" t="str">
        <f>B158&amp;"AÇÃO"</f>
        <v>DIGITAR NESTE CAMPO O CÓDIGO DA ENTREGAAÇÃO</v>
      </c>
      <c r="C161" s="120" t="s">
        <v>10</v>
      </c>
      <c r="D161" s="10" t="s">
        <v>17</v>
      </c>
      <c r="E161" s="11" t="str">
        <f>IFERROR(VLOOKUP(E158,Instruções!S:BD,10,0),"")</f>
        <v/>
      </c>
      <c r="F161" s="12" t="s">
        <v>12</v>
      </c>
      <c r="G161" s="85" t="str">
        <f>IF(H158="Transferir","Preencher neste campo o nº da orçamentária para qual a entrega vai ser transferida","")</f>
        <v/>
      </c>
      <c r="H161" s="14" t="str">
        <f>IF(G161="","",IF(E161=G161,"","Transferência de ação;"))</f>
        <v/>
      </c>
      <c r="I161" s="90" t="s">
        <v>9</v>
      </c>
      <c r="P161" s="4" t="s">
        <v>4932</v>
      </c>
    </row>
    <row r="162" spans="1:16" ht="27.75" customHeight="1" x14ac:dyDescent="0.2">
      <c r="A162" s="120" t="str">
        <f>E158</f>
        <v>DIGITAR NESTE CAMPO O CÓDIGO DA ENTREGA</v>
      </c>
      <c r="B162" s="120" t="str">
        <f>B158&amp;"Açãonome"</f>
        <v>DIGITAR NESTE CAMPO O CÓDIGO DA ENTREGAAçãonome</v>
      </c>
      <c r="C162" s="120" t="s">
        <v>10</v>
      </c>
      <c r="D162" s="10" t="s">
        <v>18</v>
      </c>
      <c r="E162" s="76" t="str">
        <f>IFERROR(VLOOKUP(E158,Instruções!S:BD,11,0),"")</f>
        <v/>
      </c>
      <c r="F162" s="12" t="s">
        <v>12</v>
      </c>
      <c r="G162" s="11"/>
      <c r="H162" s="14" t="str">
        <f>IF(G162="","",IF(E162=G162,""," Transterência para outra ação;"))</f>
        <v/>
      </c>
      <c r="I162" s="90" t="s">
        <v>9</v>
      </c>
    </row>
    <row r="163" spans="1:16" ht="39.75" customHeight="1" x14ac:dyDescent="0.2">
      <c r="A163" s="120" t="str">
        <f>E158</f>
        <v>DIGITAR NESTE CAMPO O CÓDIGO DA ENTREGA</v>
      </c>
      <c r="B163" s="120" t="str">
        <f>B158&amp;"Unidademedida"</f>
        <v>DIGITAR NESTE CAMPO O CÓDIGO DA ENTREGAUnidademedida</v>
      </c>
      <c r="C163" s="120" t="s">
        <v>10</v>
      </c>
      <c r="D163" s="10" t="s">
        <v>19</v>
      </c>
      <c r="E163" s="11" t="str">
        <f>IFERROR(VLOOKUP(E158,Instruções!S:BD,16,0),"")</f>
        <v/>
      </c>
      <c r="F163" s="12" t="s">
        <v>12</v>
      </c>
      <c r="G163" s="11"/>
      <c r="H163" s="119" t="str">
        <f>IF(G163="","",IF(E163=G163,"","Não é possível alterar a unidade de medida, pois isso descaracterizaria a concepção original da entrega"))</f>
        <v/>
      </c>
      <c r="I163" s="90" t="s">
        <v>9</v>
      </c>
    </row>
    <row r="164" spans="1:16" ht="51" customHeight="1" x14ac:dyDescent="0.2">
      <c r="A164" s="120" t="str">
        <f>E158</f>
        <v>DIGITAR NESTE CAMPO O CÓDIGO DA ENTREGA</v>
      </c>
      <c r="B164" s="120" t="str">
        <f>B158&amp;"MemoriaCalculo"</f>
        <v>DIGITAR NESTE CAMPO O CÓDIGO DA ENTREGAMemoriaCalculo</v>
      </c>
      <c r="C164" s="120" t="s">
        <v>10</v>
      </c>
      <c r="D164" s="10" t="s">
        <v>20</v>
      </c>
      <c r="E164" s="75" t="str">
        <f>IFERROR(VLOOKUP(E158,Instruções!S:BD,34,0),"")</f>
        <v/>
      </c>
      <c r="F164" s="12" t="s">
        <v>12</v>
      </c>
      <c r="G164" s="11"/>
      <c r="H164" s="14" t="str">
        <f>IF(G164="","",IF(E164=G164,""," Memória de Cálculo;"))</f>
        <v/>
      </c>
      <c r="I164" s="90" t="s">
        <v>9</v>
      </c>
    </row>
    <row r="165" spans="1:16" x14ac:dyDescent="0.2">
      <c r="A165" s="120" t="str">
        <f>E158</f>
        <v>DIGITAR NESTE CAMPO O CÓDIGO DA ENTREGA</v>
      </c>
      <c r="B165" s="120" t="str">
        <f>B158&amp;D165</f>
        <v>DIGITAR NESTE CAMPO O CÓDIGO DA ENTREGAFonte:</v>
      </c>
      <c r="C165" s="120" t="s">
        <v>10</v>
      </c>
      <c r="D165" s="15" t="s">
        <v>21</v>
      </c>
      <c r="E165" s="11" t="str">
        <f>IFERROR(VLOOKUP(E158,Instruções!S:BD,35,0),"")</f>
        <v/>
      </c>
      <c r="F165" s="12" t="s">
        <v>12</v>
      </c>
      <c r="G165" s="11"/>
      <c r="H165" s="14" t="str">
        <f>IF(G165="","",IF(E165=G165,""," Fonte;"))</f>
        <v/>
      </c>
      <c r="I165" s="90" t="s">
        <v>9</v>
      </c>
    </row>
    <row r="166" spans="1:16" ht="28.5" customHeight="1" x14ac:dyDescent="0.2">
      <c r="A166" s="120" t="str">
        <f>E158</f>
        <v>DIGITAR NESTE CAMPO O CÓDIGO DA ENTREGA</v>
      </c>
      <c r="B166" s="120" t="str">
        <f>B158&amp;D166</f>
        <v>DIGITAR NESTE CAMPO O CÓDIGO DA ENTREGAResponsável pela Informação no Órgão:</v>
      </c>
      <c r="C166" s="120" t="s">
        <v>10</v>
      </c>
      <c r="D166" s="10" t="s">
        <v>22</v>
      </c>
      <c r="E166" s="11" t="str">
        <f>IFERROR(VLOOKUP(E158,Instruções!S:BD,36,0),"")</f>
        <v/>
      </c>
      <c r="F166" s="12" t="s">
        <v>12</v>
      </c>
      <c r="G166" s="11"/>
      <c r="H166" s="14" t="str">
        <f>IF(G166="","",IF(E166=G166,""," Responsável;"))</f>
        <v/>
      </c>
      <c r="I166" s="90" t="s">
        <v>9</v>
      </c>
    </row>
    <row r="167" spans="1:16" x14ac:dyDescent="0.2">
      <c r="A167" s="120" t="str">
        <f>E158</f>
        <v>DIGITAR NESTE CAMPO O CÓDIGO DA ENTREGA</v>
      </c>
      <c r="B167" s="120" t="str">
        <f>B158&amp;D167</f>
        <v xml:space="preserve">DIGITAR NESTE CAMPO O CÓDIGO DA ENTREGACumulatividade: </v>
      </c>
      <c r="C167" s="120" t="s">
        <v>10</v>
      </c>
      <c r="D167" s="10" t="s">
        <v>23</v>
      </c>
      <c r="E167" s="11" t="str">
        <f>IFERROR(PROPER(VLOOKUP(E158,Instruções!S:BD,33,0)),"")</f>
        <v/>
      </c>
      <c r="F167" s="12" t="s">
        <v>12</v>
      </c>
      <c r="G167" s="11"/>
      <c r="H167" s="14" t="str">
        <f>IF(G167="","",IF(E167=G167,""," Cumulatividade;"))</f>
        <v/>
      </c>
      <c r="I167" s="90" t="s">
        <v>9</v>
      </c>
    </row>
    <row r="168" spans="1:16" ht="13.5" customHeight="1" x14ac:dyDescent="0.2">
      <c r="A168" s="120" t="str">
        <f>E158</f>
        <v>DIGITAR NESTE CAMPO O CÓDIGO DA ENTREGA</v>
      </c>
      <c r="B168" s="120" t="str">
        <f>B158&amp;D168</f>
        <v xml:space="preserve">DIGITAR NESTE CAMPO O CÓDIGO DA ENTREGAMarcação Criança e Adolescente: </v>
      </c>
      <c r="C168" s="120" t="s">
        <v>10</v>
      </c>
      <c r="D168" s="15" t="s">
        <v>24</v>
      </c>
      <c r="E168" s="16" t="str">
        <f>IFERROR(VLOOKUP(E158,Instruções!BS:CA,3,0),"")</f>
        <v/>
      </c>
      <c r="F168" s="12" t="s">
        <v>12</v>
      </c>
      <c r="G168" s="11"/>
      <c r="H168" s="14" t="str">
        <f>IF(G168="","",IF(E168=G168,""," Marcação Criança;"))</f>
        <v/>
      </c>
      <c r="I168" s="90" t="s">
        <v>9</v>
      </c>
    </row>
    <row r="169" spans="1:16" ht="13.5" customHeight="1" x14ac:dyDescent="0.2">
      <c r="A169" s="120" t="str">
        <f>E158</f>
        <v>DIGITAR NESTE CAMPO O CÓDIGO DA ENTREGA</v>
      </c>
      <c r="B169" s="120" t="str">
        <f>B158&amp;D169</f>
        <v xml:space="preserve">DIGITAR NESTE CAMPO O CÓDIGO DA ENTREGAMarcação Igualdade Racial: </v>
      </c>
      <c r="C169" s="120" t="s">
        <v>10</v>
      </c>
      <c r="D169" s="15" t="s">
        <v>25</v>
      </c>
      <c r="E169" s="16" t="str">
        <f>IFERROR(VLOOKUP(E158,Instruções!BS:CA,4,0),"")</f>
        <v/>
      </c>
      <c r="F169" s="12" t="s">
        <v>12</v>
      </c>
      <c r="G169" s="11"/>
      <c r="H169" s="14" t="str">
        <f>IF(G169="","",IF(E169=G169,""," Marcação Igualdade Racial;"))</f>
        <v/>
      </c>
      <c r="I169" s="90" t="s">
        <v>9</v>
      </c>
    </row>
    <row r="170" spans="1:16" ht="13.5" customHeight="1" x14ac:dyDescent="0.2">
      <c r="A170" s="120" t="str">
        <f>E158</f>
        <v>DIGITAR NESTE CAMPO O CÓDIGO DA ENTREGA</v>
      </c>
      <c r="B170" s="120" t="str">
        <f>B158&amp;D170</f>
        <v xml:space="preserve">DIGITAR NESTE CAMPO O CÓDIGO DA ENTREGAMarcação Mulher: </v>
      </c>
      <c r="C170" s="120" t="s">
        <v>10</v>
      </c>
      <c r="D170" s="15" t="s">
        <v>26</v>
      </c>
      <c r="E170" s="16" t="str">
        <f>IFERROR(VLOOKUP(E158,Instruções!BS:CA,5,0),"")</f>
        <v/>
      </c>
      <c r="F170" s="12" t="s">
        <v>12</v>
      </c>
      <c r="G170" s="11"/>
      <c r="H170" s="14" t="str">
        <f>IF(G170="","",IF(E170=G170,""," Marcação Mulher;"))</f>
        <v/>
      </c>
      <c r="I170" s="90" t="s">
        <v>9</v>
      </c>
    </row>
    <row r="171" spans="1:16" ht="13.5" customHeight="1" x14ac:dyDescent="0.2">
      <c r="A171" s="120" t="str">
        <f>E158</f>
        <v>DIGITAR NESTE CAMPO O CÓDIGO DA ENTREGA</v>
      </c>
      <c r="B171" s="120" t="str">
        <f>B158&amp;D171</f>
        <v xml:space="preserve">DIGITAR NESTE CAMPO O CÓDIGO DA ENTREGAMarcação Paraná Produtivo: </v>
      </c>
      <c r="C171" s="120" t="s">
        <v>10</v>
      </c>
      <c r="D171" s="15" t="s">
        <v>27</v>
      </c>
      <c r="E171" s="16" t="str">
        <f>IFERROR(VLOOKUP(E158,Instruções!BS:CA,6,0),"")</f>
        <v/>
      </c>
      <c r="F171" s="12" t="s">
        <v>12</v>
      </c>
      <c r="G171" s="11"/>
      <c r="H171" s="14" t="str">
        <f>IF(G171="","",IF(E171=G171,""," Marcação PR Produtivo;"))</f>
        <v/>
      </c>
      <c r="I171" s="90" t="s">
        <v>9</v>
      </c>
    </row>
    <row r="172" spans="1:16" ht="13.5" customHeight="1" x14ac:dyDescent="0.2">
      <c r="A172" s="121" t="str">
        <f>E159</f>
        <v>Código de Entrega não existe</v>
      </c>
      <c r="B172" s="121" t="str">
        <f>B159&amp;D172</f>
        <v>DIGITAR NESTE CAMPO O CÓDIGO DA ENTREGATituloMetas e Prioridades:</v>
      </c>
      <c r="C172" s="121" t="s">
        <v>10</v>
      </c>
      <c r="D172" s="93" t="s">
        <v>4933</v>
      </c>
      <c r="E172" s="94"/>
      <c r="F172" s="95" t="s">
        <v>12</v>
      </c>
      <c r="G172" s="96"/>
      <c r="H172" s="97" t="str">
        <f>IF(G172="","",IF(E172=G172,""," Metas e Prioridades;"))</f>
        <v/>
      </c>
      <c r="I172" s="90" t="s">
        <v>9</v>
      </c>
    </row>
    <row r="173" spans="1:16" ht="13.5" customHeight="1" x14ac:dyDescent="0.2">
      <c r="A173" s="120" t="str">
        <f>E158</f>
        <v>DIGITAR NESTE CAMPO O CÓDIGO DA ENTREGA</v>
      </c>
      <c r="B173" s="120" t="str">
        <f>B158&amp;D173</f>
        <v>DIGITAR NESTE CAMPO O CÓDIGO DA ENTREGAPlano de Governo:</v>
      </c>
      <c r="C173" s="120" t="s">
        <v>10</v>
      </c>
      <c r="D173" s="15" t="s">
        <v>28</v>
      </c>
      <c r="E173" s="118" t="str">
        <f>IFERROR(VLOOKUP(E158,Instruções!BS:CA,7,0),"")</f>
        <v/>
      </c>
      <c r="F173" s="12" t="s">
        <v>12</v>
      </c>
      <c r="G173" s="11"/>
      <c r="H173" s="14" t="str">
        <f>IF(G173="","",IF(E173=G173,""," Marcação Plano de Governo;"))</f>
        <v/>
      </c>
      <c r="I173" s="90" t="s">
        <v>9</v>
      </c>
    </row>
    <row r="174" spans="1:16" ht="36.75" customHeight="1" x14ac:dyDescent="0.2">
      <c r="A174" s="120" t="str">
        <f>E158</f>
        <v>DIGITAR NESTE CAMPO O CÓDIGO DA ENTREGA</v>
      </c>
      <c r="B174" s="120" t="str">
        <f>B158&amp;D174</f>
        <v>DIGITAR NESTE CAMPO O CÓDIGO DA ENTREGAODS:</v>
      </c>
      <c r="C174" s="120" t="s">
        <v>10</v>
      </c>
      <c r="D174" s="15" t="s">
        <v>29</v>
      </c>
      <c r="E174" s="118" t="str">
        <f>IFERROR(VLOOKUP(E158,Instruções!BS:CA,8,0),"")</f>
        <v/>
      </c>
      <c r="F174" s="12" t="s">
        <v>12</v>
      </c>
      <c r="G174" s="11"/>
      <c r="H174" s="14" t="str">
        <f>IF(G174="","",IF(E174=G174,""," Marcação ODS;"))</f>
        <v/>
      </c>
      <c r="I174" s="90" t="s">
        <v>9</v>
      </c>
    </row>
    <row r="175" spans="1:16" ht="24.75" customHeight="1" x14ac:dyDescent="0.2">
      <c r="A175" s="120" t="str">
        <f>E158</f>
        <v>DIGITAR NESTE CAMPO O CÓDIGO DA ENTREGA</v>
      </c>
      <c r="B175" s="120" t="str">
        <f>B158&amp;D175</f>
        <v xml:space="preserve">DIGITAR NESTE CAMPO O CÓDIGO DA ENTREGARanking de Competitividade: </v>
      </c>
      <c r="C175" s="120" t="s">
        <v>10</v>
      </c>
      <c r="D175" s="15" t="s">
        <v>30</v>
      </c>
      <c r="E175" s="118" t="str">
        <f>IFERROR(VLOOKUP(E158,Instruções!BS:CA,9,0),"")</f>
        <v/>
      </c>
      <c r="F175" s="12" t="s">
        <v>12</v>
      </c>
      <c r="G175" s="11"/>
      <c r="H175" s="14" t="str">
        <f>IF(G175="","",IF(E175=G175,""," Marcação Ranking;"))</f>
        <v/>
      </c>
      <c r="I175" s="90" t="s">
        <v>9</v>
      </c>
    </row>
    <row r="176" spans="1:16" ht="15" customHeight="1" x14ac:dyDescent="0.2">
      <c r="A176" s="120" t="str">
        <f>E158</f>
        <v>DIGITAR NESTE CAMPO O CÓDIGO DA ENTREGA</v>
      </c>
      <c r="B176" s="120" t="str">
        <f>B158&amp;D176</f>
        <v>DIGITAR NESTE CAMPO O CÓDIGO DA ENTREGATOTAL PREVISTO (2024-2027):</v>
      </c>
      <c r="C176" s="120" t="s">
        <v>31</v>
      </c>
      <c r="D176" s="17" t="s">
        <v>8107</v>
      </c>
      <c r="E176" s="18">
        <f>IF(E167="Não",MAX(E177,E191,E205,E219),E177+E191+E205+E219)</f>
        <v>0</v>
      </c>
      <c r="F176" s="19" t="s">
        <v>12</v>
      </c>
      <c r="G176" s="18">
        <f>IFERROR(IF(E167="Não",MAX(G177,G191,G205,G219),G177+G191+G205+G219),"Preencher Total Previsto")</f>
        <v>0</v>
      </c>
      <c r="H176" s="20" t="str">
        <f>IF(G176="","",IF(E176=G176,""," Meta;"))</f>
        <v/>
      </c>
      <c r="I176" s="90">
        <f t="shared" ref="I176:I189" si="22">IF(G176=E176,0,1)</f>
        <v>0</v>
      </c>
    </row>
    <row r="177" spans="1:9" x14ac:dyDescent="0.2">
      <c r="A177" s="120" t="str">
        <f>E158</f>
        <v>DIGITAR NESTE CAMPO O CÓDIGO DA ENTREGA</v>
      </c>
      <c r="B177" s="120" t="str">
        <f>B158&amp;"Ano:"&amp;D177</f>
        <v>DIGITAR NESTE CAMPO O CÓDIGO DA ENTREGAAno:TOTAL PREVISTO 2024</v>
      </c>
      <c r="C177" s="120">
        <v>2024</v>
      </c>
      <c r="D177" s="21" t="s">
        <v>8108</v>
      </c>
      <c r="E177" s="22">
        <f>IF(E178&gt;0,E178,SUM(E179:E184))</f>
        <v>0</v>
      </c>
      <c r="F177" s="23" t="s">
        <v>12</v>
      </c>
      <c r="G177" s="22">
        <f>IF(SUM(I178:I190)=0,E177,"Preencher total")</f>
        <v>0</v>
      </c>
      <c r="H177" s="24" t="str">
        <f>IF(SUM(E177:E190)=SUM(G177:G190),"","Não é possivel alterar 2024")</f>
        <v/>
      </c>
      <c r="I177" s="90">
        <f t="shared" si="22"/>
        <v>0</v>
      </c>
    </row>
    <row r="178" spans="1:9" x14ac:dyDescent="0.2">
      <c r="A178" s="120" t="str">
        <f>E158</f>
        <v>DIGITAR NESTE CAMPO O CÓDIGO DA ENTREGA</v>
      </c>
      <c r="B178" s="120" t="str">
        <f>B158&amp;D178&amp;2024</f>
        <v>DIGITAR NESTE CAMPO O CÓDIGO DA ENTREGAEstado2024</v>
      </c>
      <c r="C178" s="120">
        <v>2024</v>
      </c>
      <c r="D178" s="25" t="s">
        <v>32</v>
      </c>
      <c r="E178" s="26">
        <f>IFERROR(VLOOKUP(E158&amp;"(vazio)",Instruções!$BD:$BN,6,0),SUM(E179:E184))</f>
        <v>0</v>
      </c>
      <c r="F178" s="27" t="s">
        <v>12</v>
      </c>
      <c r="G178" s="26">
        <f>IF(SUM(I179:I190)=0,E178,"Preencher valores")</f>
        <v>0</v>
      </c>
      <c r="H178" s="28" t="str">
        <f t="shared" ref="H178:H189" si="23">IF(E178=G178,"","Não é possivel alterar 2024")</f>
        <v/>
      </c>
      <c r="I178" s="90">
        <f t="shared" si="22"/>
        <v>0</v>
      </c>
    </row>
    <row r="179" spans="1:9" x14ac:dyDescent="0.2">
      <c r="A179" s="120" t="str">
        <f>E158</f>
        <v>DIGITAR NESTE CAMPO O CÓDIGO DA ENTREGA</v>
      </c>
      <c r="B179" s="120" t="str">
        <f>B158</f>
        <v>DIGITAR NESTE CAMPO O CÓDIGO DA ENTREGA</v>
      </c>
      <c r="C179" s="120">
        <v>2024</v>
      </c>
      <c r="D179" s="29" t="s">
        <v>33</v>
      </c>
      <c r="E179" s="30" t="str">
        <f>IFERROR(VLOOKUP(E158&amp;D179,Instruções!$BD:$BN,6,0),"-")</f>
        <v>-</v>
      </c>
      <c r="F179" s="31" t="s">
        <v>12</v>
      </c>
      <c r="G179" s="30" t="str">
        <f t="shared" ref="G179:G189" si="24">E179</f>
        <v>-</v>
      </c>
      <c r="H179" s="32" t="str">
        <f t="shared" si="23"/>
        <v/>
      </c>
      <c r="I179" s="90">
        <f t="shared" si="22"/>
        <v>0</v>
      </c>
    </row>
    <row r="180" spans="1:9" x14ac:dyDescent="0.2">
      <c r="A180" s="120" t="str">
        <f>E158</f>
        <v>DIGITAR NESTE CAMPO O CÓDIGO DA ENTREGA</v>
      </c>
      <c r="B180" s="120" t="str">
        <f>B158</f>
        <v>DIGITAR NESTE CAMPO O CÓDIGO DA ENTREGA</v>
      </c>
      <c r="C180" s="120">
        <v>2024</v>
      </c>
      <c r="D180" s="33" t="s">
        <v>34</v>
      </c>
      <c r="E180" s="30" t="str">
        <f>IFERROR(VLOOKUP(E158&amp;D180,Instruções!$BD:$BN,6,0),"-")</f>
        <v>-</v>
      </c>
      <c r="F180" s="34" t="s">
        <v>12</v>
      </c>
      <c r="G180" s="30" t="str">
        <f t="shared" si="24"/>
        <v>-</v>
      </c>
      <c r="H180" s="32" t="str">
        <f t="shared" si="23"/>
        <v/>
      </c>
      <c r="I180" s="90">
        <f t="shared" si="22"/>
        <v>0</v>
      </c>
    </row>
    <row r="181" spans="1:9" x14ac:dyDescent="0.2">
      <c r="A181" s="120" t="str">
        <f>E158</f>
        <v>DIGITAR NESTE CAMPO O CÓDIGO DA ENTREGA</v>
      </c>
      <c r="B181" s="120" t="str">
        <f>B158</f>
        <v>DIGITAR NESTE CAMPO O CÓDIGO DA ENTREGA</v>
      </c>
      <c r="C181" s="120">
        <v>2024</v>
      </c>
      <c r="D181" s="33" t="s">
        <v>35</v>
      </c>
      <c r="E181" s="30" t="str">
        <f>IFERROR(VLOOKUP(E158&amp;D181,Instruções!$BD:$BN,6,0),"-")</f>
        <v>-</v>
      </c>
      <c r="F181" s="34" t="s">
        <v>12</v>
      </c>
      <c r="G181" s="30" t="str">
        <f t="shared" si="24"/>
        <v>-</v>
      </c>
      <c r="H181" s="32" t="str">
        <f t="shared" si="23"/>
        <v/>
      </c>
      <c r="I181" s="90">
        <f t="shared" si="22"/>
        <v>0</v>
      </c>
    </row>
    <row r="182" spans="1:9" x14ac:dyDescent="0.2">
      <c r="A182" s="120" t="str">
        <f>E158</f>
        <v>DIGITAR NESTE CAMPO O CÓDIGO DA ENTREGA</v>
      </c>
      <c r="B182" s="120" t="str">
        <f>B158</f>
        <v>DIGITAR NESTE CAMPO O CÓDIGO DA ENTREGA</v>
      </c>
      <c r="C182" s="120">
        <v>2024</v>
      </c>
      <c r="D182" s="33" t="s">
        <v>36</v>
      </c>
      <c r="E182" s="30" t="str">
        <f>IFERROR(VLOOKUP(E158&amp;D182,Instruções!$BD:$BN,6,0),"-")</f>
        <v>-</v>
      </c>
      <c r="F182" s="34" t="s">
        <v>12</v>
      </c>
      <c r="G182" s="30" t="str">
        <f t="shared" si="24"/>
        <v>-</v>
      </c>
      <c r="H182" s="32" t="str">
        <f t="shared" si="23"/>
        <v/>
      </c>
      <c r="I182" s="90">
        <f t="shared" si="22"/>
        <v>0</v>
      </c>
    </row>
    <row r="183" spans="1:9" x14ac:dyDescent="0.2">
      <c r="A183" s="120" t="str">
        <f>E158</f>
        <v>DIGITAR NESTE CAMPO O CÓDIGO DA ENTREGA</v>
      </c>
      <c r="B183" s="120" t="str">
        <f>B158</f>
        <v>DIGITAR NESTE CAMPO O CÓDIGO DA ENTREGA</v>
      </c>
      <c r="C183" s="120">
        <v>2024</v>
      </c>
      <c r="D183" s="33" t="s">
        <v>37</v>
      </c>
      <c r="E183" s="30" t="str">
        <f>IFERROR(VLOOKUP(E158&amp;D183,Instruções!$BD:$BN,6,0),"-")</f>
        <v>-</v>
      </c>
      <c r="F183" s="34" t="s">
        <v>12</v>
      </c>
      <c r="G183" s="30" t="str">
        <f t="shared" si="24"/>
        <v>-</v>
      </c>
      <c r="H183" s="32" t="str">
        <f t="shared" si="23"/>
        <v/>
      </c>
      <c r="I183" s="90">
        <f t="shared" si="22"/>
        <v>0</v>
      </c>
    </row>
    <row r="184" spans="1:9" x14ac:dyDescent="0.2">
      <c r="A184" s="120" t="str">
        <f>E158</f>
        <v>DIGITAR NESTE CAMPO O CÓDIGO DA ENTREGA</v>
      </c>
      <c r="B184" s="120" t="str">
        <f>B158</f>
        <v>DIGITAR NESTE CAMPO O CÓDIGO DA ENTREGA</v>
      </c>
      <c r="C184" s="120">
        <v>2024</v>
      </c>
      <c r="D184" s="33" t="s">
        <v>38</v>
      </c>
      <c r="E184" s="30" t="str">
        <f>IFERROR(VLOOKUP(E158&amp;D184,Instruções!$BD:$BN,6,0),"-")</f>
        <v>-</v>
      </c>
      <c r="F184" s="34" t="s">
        <v>12</v>
      </c>
      <c r="G184" s="30" t="str">
        <f t="shared" si="24"/>
        <v>-</v>
      </c>
      <c r="H184" s="32" t="str">
        <f t="shared" si="23"/>
        <v/>
      </c>
      <c r="I184" s="90">
        <f t="shared" si="22"/>
        <v>0</v>
      </c>
    </row>
    <row r="185" spans="1:9" x14ac:dyDescent="0.2">
      <c r="A185" s="120" t="str">
        <f>E158</f>
        <v>DIGITAR NESTE CAMPO O CÓDIGO DA ENTREGA</v>
      </c>
      <c r="B185" s="120" t="str">
        <f>B158</f>
        <v>DIGITAR NESTE CAMPO O CÓDIGO DA ENTREGA</v>
      </c>
      <c r="C185" s="120">
        <v>2024</v>
      </c>
      <c r="D185" s="35" t="str">
        <f>IFERROR(VLOOKUP(E158&amp;"-"&amp;1,Instruções!CH:CS,12,0),"")</f>
        <v/>
      </c>
      <c r="E185" s="36" t="str">
        <f>IFERROR(VLOOKUP(E158&amp;"-"&amp;1,Instruções!CH:CS,7,0),"")</f>
        <v/>
      </c>
      <c r="F185" s="37" t="s">
        <v>12</v>
      </c>
      <c r="G185" s="36" t="str">
        <f t="shared" si="24"/>
        <v/>
      </c>
      <c r="H185" s="32" t="str">
        <f t="shared" si="23"/>
        <v/>
      </c>
      <c r="I185" s="90">
        <f t="shared" si="22"/>
        <v>0</v>
      </c>
    </row>
    <row r="186" spans="1:9" x14ac:dyDescent="0.2">
      <c r="A186" s="120" t="str">
        <f>E158</f>
        <v>DIGITAR NESTE CAMPO O CÓDIGO DA ENTREGA</v>
      </c>
      <c r="B186" s="120" t="str">
        <f>B158</f>
        <v>DIGITAR NESTE CAMPO O CÓDIGO DA ENTREGA</v>
      </c>
      <c r="C186" s="120">
        <v>2024</v>
      </c>
      <c r="D186" s="35" t="str">
        <f>IFERROR(VLOOKUP(E158&amp;"-"&amp;2,Instruções!CH:CS,12,0),"")</f>
        <v/>
      </c>
      <c r="E186" s="36" t="str">
        <f>IFERROR(VLOOKUP(E158&amp;"-"&amp;2,Instruções!CH:CS,7,0),"")</f>
        <v/>
      </c>
      <c r="F186" s="37" t="s">
        <v>12</v>
      </c>
      <c r="G186" s="36" t="str">
        <f t="shared" si="24"/>
        <v/>
      </c>
      <c r="H186" s="32" t="str">
        <f t="shared" si="23"/>
        <v/>
      </c>
      <c r="I186" s="90">
        <f t="shared" si="22"/>
        <v>0</v>
      </c>
    </row>
    <row r="187" spans="1:9" x14ac:dyDescent="0.2">
      <c r="A187" s="120" t="str">
        <f>E158</f>
        <v>DIGITAR NESTE CAMPO O CÓDIGO DA ENTREGA</v>
      </c>
      <c r="B187" s="120" t="str">
        <f>B158</f>
        <v>DIGITAR NESTE CAMPO O CÓDIGO DA ENTREGA</v>
      </c>
      <c r="C187" s="120">
        <v>2024</v>
      </c>
      <c r="D187" s="35" t="str">
        <f>IFERROR(VLOOKUP(E158&amp;"-"&amp;3,Instruções!CH:CS,12,0),"")</f>
        <v/>
      </c>
      <c r="E187" s="36" t="str">
        <f>IFERROR(VLOOKUP(E158&amp;"-"&amp;3,Instruções!CH:CS,7,0),"")</f>
        <v/>
      </c>
      <c r="F187" s="37" t="s">
        <v>12</v>
      </c>
      <c r="G187" s="36" t="str">
        <f t="shared" si="24"/>
        <v/>
      </c>
      <c r="H187" s="32" t="str">
        <f t="shared" si="23"/>
        <v/>
      </c>
      <c r="I187" s="90">
        <f t="shared" si="22"/>
        <v>0</v>
      </c>
    </row>
    <row r="188" spans="1:9" x14ac:dyDescent="0.2">
      <c r="A188" s="120" t="str">
        <f>E158</f>
        <v>DIGITAR NESTE CAMPO O CÓDIGO DA ENTREGA</v>
      </c>
      <c r="B188" s="120" t="str">
        <f>B158</f>
        <v>DIGITAR NESTE CAMPO O CÓDIGO DA ENTREGA</v>
      </c>
      <c r="C188" s="120">
        <v>2024</v>
      </c>
      <c r="D188" s="35" t="str">
        <f>IFERROR(VLOOKUP(E158&amp;"-"&amp;4,Instruções!CH:CS,12,0),"")</f>
        <v/>
      </c>
      <c r="E188" s="36" t="str">
        <f>IFERROR(VLOOKUP(E158&amp;"-"&amp;4,Instruções!CH:CS,7,0),"")</f>
        <v/>
      </c>
      <c r="F188" s="37" t="s">
        <v>12</v>
      </c>
      <c r="G188" s="36" t="str">
        <f t="shared" si="24"/>
        <v/>
      </c>
      <c r="H188" s="32" t="str">
        <f t="shared" si="23"/>
        <v/>
      </c>
      <c r="I188" s="90">
        <f t="shared" si="22"/>
        <v>0</v>
      </c>
    </row>
    <row r="189" spans="1:9" x14ac:dyDescent="0.2">
      <c r="A189" s="120" t="str">
        <f>E158</f>
        <v>DIGITAR NESTE CAMPO O CÓDIGO DA ENTREGA</v>
      </c>
      <c r="B189" s="120" t="str">
        <f>B158</f>
        <v>DIGITAR NESTE CAMPO O CÓDIGO DA ENTREGA</v>
      </c>
      <c r="C189" s="120">
        <v>2024</v>
      </c>
      <c r="D189" s="35" t="str">
        <f>IFERROR(VLOOKUP(E158&amp;"-"&amp;5,Instruções!CH:CS,12,0),"")</f>
        <v/>
      </c>
      <c r="E189" s="36" t="str">
        <f>IFERROR(VLOOKUP(E158&amp;"-"&amp;5,Instruções!CH:CS,7,0),"")</f>
        <v/>
      </c>
      <c r="F189" s="37" t="s">
        <v>12</v>
      </c>
      <c r="G189" s="36" t="str">
        <f t="shared" si="24"/>
        <v/>
      </c>
      <c r="H189" s="32" t="str">
        <f t="shared" si="23"/>
        <v/>
      </c>
      <c r="I189" s="90">
        <f t="shared" si="22"/>
        <v>0</v>
      </c>
    </row>
    <row r="190" spans="1:9" x14ac:dyDescent="0.2">
      <c r="A190" s="120" t="str">
        <f>E158</f>
        <v>DIGITAR NESTE CAMPO O CÓDIGO DA ENTREGA</v>
      </c>
      <c r="B190" s="120" t="str">
        <f>B158</f>
        <v>DIGITAR NESTE CAMPO O CÓDIGO DA ENTREGA</v>
      </c>
      <c r="C190" s="120">
        <v>2024</v>
      </c>
      <c r="D190" s="102"/>
      <c r="E190" s="103" t="s">
        <v>39</v>
      </c>
      <c r="F190" s="38"/>
      <c r="G190" s="36"/>
      <c r="H190" s="32" t="str">
        <f>IF(G190="","","Não é possivel alterar 2024")</f>
        <v/>
      </c>
      <c r="I190" s="90">
        <f>IF(G190="",0,1)</f>
        <v>0</v>
      </c>
    </row>
    <row r="191" spans="1:9" x14ac:dyDescent="0.2">
      <c r="A191" s="120" t="str">
        <f>E158</f>
        <v>DIGITAR NESTE CAMPO O CÓDIGO DA ENTREGA</v>
      </c>
      <c r="B191" s="120" t="str">
        <f>B158&amp;"Ano:"&amp;D191</f>
        <v>DIGITAR NESTE CAMPO O CÓDIGO DA ENTREGAAno:TOTAL PREVISTO 2025</v>
      </c>
      <c r="C191" s="120">
        <v>2025</v>
      </c>
      <c r="D191" s="21" t="s">
        <v>8109</v>
      </c>
      <c r="E191" s="22">
        <f>IF(E192&gt;0,E192,SUM(E193:E198))</f>
        <v>0</v>
      </c>
      <c r="F191" s="23" t="s">
        <v>12</v>
      </c>
      <c r="G191" s="22">
        <f>IF(SUM(I192:I204)=0,E191,"Preencher total")</f>
        <v>0</v>
      </c>
      <c r="H191" s="39" t="str">
        <f>IF(SUM(I192:I204)&gt;0,"Não é possível alterar a meta de 2025","")</f>
        <v/>
      </c>
      <c r="I191" s="90">
        <f t="shared" ref="I191:I203" si="25">IF(G191=E191,0,1)</f>
        <v>0</v>
      </c>
    </row>
    <row r="192" spans="1:9" x14ac:dyDescent="0.2">
      <c r="A192" s="120" t="str">
        <f>E158</f>
        <v>DIGITAR NESTE CAMPO O CÓDIGO DA ENTREGA</v>
      </c>
      <c r="B192" s="120" t="str">
        <f>B158&amp;D192&amp;2025</f>
        <v>DIGITAR NESTE CAMPO O CÓDIGO DA ENTREGAEstado2025</v>
      </c>
      <c r="C192" s="120">
        <v>2025</v>
      </c>
      <c r="D192" s="25" t="s">
        <v>32</v>
      </c>
      <c r="E192" s="26">
        <f>IFERROR(VLOOKUP(E158&amp;"(vazio)",Instruções!$BD:$BN,7,0),SUM(E193:E198))</f>
        <v>0</v>
      </c>
      <c r="F192" s="27" t="s">
        <v>12</v>
      </c>
      <c r="G192" s="26">
        <f>IF(SUM(I193:I204)=0,E192,"Preencher valores")</f>
        <v>0</v>
      </c>
      <c r="H192" s="28" t="str">
        <f t="shared" ref="H192:H203" si="26">IF(E192=G192,"","Não é possível alterar 2025")</f>
        <v/>
      </c>
      <c r="I192" s="90">
        <f t="shared" si="25"/>
        <v>0</v>
      </c>
    </row>
    <row r="193" spans="1:9" x14ac:dyDescent="0.2">
      <c r="A193" s="120" t="str">
        <f>E158</f>
        <v>DIGITAR NESTE CAMPO O CÓDIGO DA ENTREGA</v>
      </c>
      <c r="C193" s="120">
        <v>2025</v>
      </c>
      <c r="D193" s="29" t="s">
        <v>33</v>
      </c>
      <c r="E193" s="30" t="str">
        <f>IFERROR(VLOOKUP(E158&amp;D193,Instruções!$BD:$BN,7,0),"-")</f>
        <v>-</v>
      </c>
      <c r="F193" s="31" t="s">
        <v>12</v>
      </c>
      <c r="G193" s="30" t="str">
        <f t="shared" ref="G193:G203" si="27">E193</f>
        <v>-</v>
      </c>
      <c r="H193" s="87" t="str">
        <f t="shared" si="26"/>
        <v/>
      </c>
      <c r="I193" s="90">
        <f t="shared" si="25"/>
        <v>0</v>
      </c>
    </row>
    <row r="194" spans="1:9" x14ac:dyDescent="0.2">
      <c r="A194" s="120" t="str">
        <f>E158</f>
        <v>DIGITAR NESTE CAMPO O CÓDIGO DA ENTREGA</v>
      </c>
      <c r="B194" s="120" t="str">
        <f>B158</f>
        <v>DIGITAR NESTE CAMPO O CÓDIGO DA ENTREGA</v>
      </c>
      <c r="C194" s="120">
        <v>2025</v>
      </c>
      <c r="D194" s="33" t="s">
        <v>34</v>
      </c>
      <c r="E194" s="41" t="str">
        <f>IFERROR(VLOOKUP(E158&amp;D194,Instruções!$BD:$BN,7,0),"-")</f>
        <v>-</v>
      </c>
      <c r="F194" s="34" t="s">
        <v>12</v>
      </c>
      <c r="G194" s="30" t="str">
        <f t="shared" si="27"/>
        <v>-</v>
      </c>
      <c r="H194" s="87" t="str">
        <f t="shared" si="26"/>
        <v/>
      </c>
      <c r="I194" s="90">
        <f t="shared" si="25"/>
        <v>0</v>
      </c>
    </row>
    <row r="195" spans="1:9" x14ac:dyDescent="0.2">
      <c r="A195" s="120" t="str">
        <f>E158</f>
        <v>DIGITAR NESTE CAMPO O CÓDIGO DA ENTREGA</v>
      </c>
      <c r="B195" s="120" t="str">
        <f>B158</f>
        <v>DIGITAR NESTE CAMPO O CÓDIGO DA ENTREGA</v>
      </c>
      <c r="C195" s="120">
        <v>2025</v>
      </c>
      <c r="D195" s="33" t="s">
        <v>35</v>
      </c>
      <c r="E195" s="41" t="str">
        <f>IFERROR(VLOOKUP(E158&amp;D195,Instruções!$BD:$BN,7,0),"-")</f>
        <v>-</v>
      </c>
      <c r="F195" s="34" t="s">
        <v>12</v>
      </c>
      <c r="G195" s="30" t="str">
        <f t="shared" si="27"/>
        <v>-</v>
      </c>
      <c r="H195" s="87" t="str">
        <f t="shared" si="26"/>
        <v/>
      </c>
      <c r="I195" s="90">
        <f t="shared" si="25"/>
        <v>0</v>
      </c>
    </row>
    <row r="196" spans="1:9" x14ac:dyDescent="0.2">
      <c r="A196" s="120" t="str">
        <f>E158</f>
        <v>DIGITAR NESTE CAMPO O CÓDIGO DA ENTREGA</v>
      </c>
      <c r="B196" s="120" t="str">
        <f>B158</f>
        <v>DIGITAR NESTE CAMPO O CÓDIGO DA ENTREGA</v>
      </c>
      <c r="C196" s="120">
        <v>2025</v>
      </c>
      <c r="D196" s="33" t="s">
        <v>36</v>
      </c>
      <c r="E196" s="41" t="str">
        <f>IFERROR(VLOOKUP(E158&amp;D196,Instruções!$BD:$BN,7,0),"-")</f>
        <v>-</v>
      </c>
      <c r="F196" s="34" t="s">
        <v>12</v>
      </c>
      <c r="G196" s="30" t="str">
        <f t="shared" si="27"/>
        <v>-</v>
      </c>
      <c r="H196" s="87" t="str">
        <f t="shared" si="26"/>
        <v/>
      </c>
      <c r="I196" s="90">
        <f t="shared" si="25"/>
        <v>0</v>
      </c>
    </row>
    <row r="197" spans="1:9" x14ac:dyDescent="0.2">
      <c r="A197" s="120" t="str">
        <f>E158</f>
        <v>DIGITAR NESTE CAMPO O CÓDIGO DA ENTREGA</v>
      </c>
      <c r="B197" s="120" t="str">
        <f>B158</f>
        <v>DIGITAR NESTE CAMPO O CÓDIGO DA ENTREGA</v>
      </c>
      <c r="C197" s="120">
        <v>2025</v>
      </c>
      <c r="D197" s="33" t="s">
        <v>37</v>
      </c>
      <c r="E197" s="41" t="str">
        <f>IFERROR(VLOOKUP(E158&amp;D197,Instruções!$BD:$BN,7,0),"-")</f>
        <v>-</v>
      </c>
      <c r="F197" s="34" t="s">
        <v>12</v>
      </c>
      <c r="G197" s="30" t="str">
        <f t="shared" si="27"/>
        <v>-</v>
      </c>
      <c r="H197" s="87" t="str">
        <f t="shared" si="26"/>
        <v/>
      </c>
      <c r="I197" s="90">
        <f t="shared" si="25"/>
        <v>0</v>
      </c>
    </row>
    <row r="198" spans="1:9" x14ac:dyDescent="0.2">
      <c r="A198" s="120" t="str">
        <f>E158</f>
        <v>DIGITAR NESTE CAMPO O CÓDIGO DA ENTREGA</v>
      </c>
      <c r="B198" s="120" t="str">
        <f>B158</f>
        <v>DIGITAR NESTE CAMPO O CÓDIGO DA ENTREGA</v>
      </c>
      <c r="C198" s="120">
        <v>2025</v>
      </c>
      <c r="D198" s="33" t="s">
        <v>38</v>
      </c>
      <c r="E198" s="41" t="str">
        <f>IFERROR(VLOOKUP(E158&amp;D198,Instruções!$BD:$BN,7,0),"-")</f>
        <v>-</v>
      </c>
      <c r="F198" s="34" t="s">
        <v>12</v>
      </c>
      <c r="G198" s="30" t="str">
        <f t="shared" si="27"/>
        <v>-</v>
      </c>
      <c r="H198" s="87" t="str">
        <f t="shared" si="26"/>
        <v/>
      </c>
      <c r="I198" s="90">
        <f t="shared" si="25"/>
        <v>0</v>
      </c>
    </row>
    <row r="199" spans="1:9" x14ac:dyDescent="0.2">
      <c r="A199" s="120" t="str">
        <f>E158</f>
        <v>DIGITAR NESTE CAMPO O CÓDIGO DA ENTREGA</v>
      </c>
      <c r="B199" s="120" t="str">
        <f>B158</f>
        <v>DIGITAR NESTE CAMPO O CÓDIGO DA ENTREGA</v>
      </c>
      <c r="C199" s="120">
        <v>2025</v>
      </c>
      <c r="D199" s="35" t="str">
        <f>IFERROR(VLOOKUP(E158&amp;"-"&amp;1,Instruções!CH:CS,12,0),"")</f>
        <v/>
      </c>
      <c r="E199" s="42" t="str">
        <f>IFERROR(VLOOKUP(E158&amp;"-"&amp;1,Instruções!CH:CS,8,0),"")</f>
        <v/>
      </c>
      <c r="F199" s="38" t="s">
        <v>12</v>
      </c>
      <c r="G199" s="36" t="str">
        <f t="shared" si="27"/>
        <v/>
      </c>
      <c r="H199" s="87" t="str">
        <f t="shared" si="26"/>
        <v/>
      </c>
      <c r="I199" s="90">
        <f t="shared" si="25"/>
        <v>0</v>
      </c>
    </row>
    <row r="200" spans="1:9" x14ac:dyDescent="0.2">
      <c r="A200" s="120" t="str">
        <f>E158</f>
        <v>DIGITAR NESTE CAMPO O CÓDIGO DA ENTREGA</v>
      </c>
      <c r="B200" s="120" t="str">
        <f>B158</f>
        <v>DIGITAR NESTE CAMPO O CÓDIGO DA ENTREGA</v>
      </c>
      <c r="C200" s="120">
        <v>2025</v>
      </c>
      <c r="D200" s="35" t="str">
        <f>IFERROR(VLOOKUP(E158&amp;"-"&amp;2,Instruções!CH:CS,12,0),"")</f>
        <v/>
      </c>
      <c r="E200" s="42" t="str">
        <f>IFERROR(VLOOKUP(E158&amp;"-"&amp;2,Instruções!CH:CS,8,0),"")</f>
        <v/>
      </c>
      <c r="F200" s="38" t="s">
        <v>12</v>
      </c>
      <c r="G200" s="36" t="str">
        <f t="shared" si="27"/>
        <v/>
      </c>
      <c r="H200" s="87" t="str">
        <f t="shared" si="26"/>
        <v/>
      </c>
      <c r="I200" s="90">
        <f t="shared" si="25"/>
        <v>0</v>
      </c>
    </row>
    <row r="201" spans="1:9" x14ac:dyDescent="0.2">
      <c r="A201" s="120" t="str">
        <f>E158</f>
        <v>DIGITAR NESTE CAMPO O CÓDIGO DA ENTREGA</v>
      </c>
      <c r="B201" s="120" t="str">
        <f>B158</f>
        <v>DIGITAR NESTE CAMPO O CÓDIGO DA ENTREGA</v>
      </c>
      <c r="C201" s="120">
        <v>2025</v>
      </c>
      <c r="D201" s="35" t="str">
        <f>IFERROR(VLOOKUP(E158&amp;"-"&amp;3,Instruções!CH:CS,12,0),"")</f>
        <v/>
      </c>
      <c r="E201" s="42" t="str">
        <f>IFERROR(VLOOKUP(E158&amp;"-"&amp;3,Instruções!CH:CS,8,0),"")</f>
        <v/>
      </c>
      <c r="F201" s="38" t="s">
        <v>12</v>
      </c>
      <c r="G201" s="36" t="str">
        <f t="shared" si="27"/>
        <v/>
      </c>
      <c r="H201" s="87" t="str">
        <f t="shared" si="26"/>
        <v/>
      </c>
      <c r="I201" s="90">
        <f t="shared" si="25"/>
        <v>0</v>
      </c>
    </row>
    <row r="202" spans="1:9" x14ac:dyDescent="0.2">
      <c r="A202" s="120" t="str">
        <f>E158</f>
        <v>DIGITAR NESTE CAMPO O CÓDIGO DA ENTREGA</v>
      </c>
      <c r="B202" s="120" t="str">
        <f>B158</f>
        <v>DIGITAR NESTE CAMPO O CÓDIGO DA ENTREGA</v>
      </c>
      <c r="C202" s="120">
        <v>2025</v>
      </c>
      <c r="D202" s="35" t="str">
        <f>IFERROR(VLOOKUP(E158&amp;"-"&amp;4,Instruções!CH:CS,12,0),"")</f>
        <v/>
      </c>
      <c r="E202" s="42" t="str">
        <f>IFERROR(VLOOKUP(E158&amp;"-"&amp;4,Instruções!CH:CS,8,0),"")</f>
        <v/>
      </c>
      <c r="F202" s="38" t="s">
        <v>12</v>
      </c>
      <c r="G202" s="36" t="str">
        <f t="shared" si="27"/>
        <v/>
      </c>
      <c r="H202" s="87" t="str">
        <f t="shared" si="26"/>
        <v/>
      </c>
      <c r="I202" s="90">
        <f t="shared" si="25"/>
        <v>0</v>
      </c>
    </row>
    <row r="203" spans="1:9" x14ac:dyDescent="0.2">
      <c r="A203" s="120" t="str">
        <f>E158</f>
        <v>DIGITAR NESTE CAMPO O CÓDIGO DA ENTREGA</v>
      </c>
      <c r="B203" s="120" t="str">
        <f>B158</f>
        <v>DIGITAR NESTE CAMPO O CÓDIGO DA ENTREGA</v>
      </c>
      <c r="C203" s="120">
        <v>2025</v>
      </c>
      <c r="D203" s="35" t="str">
        <f>IFERROR(VLOOKUP(E158&amp;"-"&amp;5,Instruções!CH:CS,12,0),"")</f>
        <v/>
      </c>
      <c r="E203" s="42" t="str">
        <f>IFERROR(VLOOKUP(E158&amp;"-"&amp;5,Instruções!CH:CS,8,0),"")</f>
        <v/>
      </c>
      <c r="F203" s="38" t="s">
        <v>12</v>
      </c>
      <c r="G203" s="36" t="str">
        <f t="shared" si="27"/>
        <v/>
      </c>
      <c r="H203" s="87" t="str">
        <f t="shared" si="26"/>
        <v/>
      </c>
      <c r="I203" s="90">
        <f t="shared" si="25"/>
        <v>0</v>
      </c>
    </row>
    <row r="204" spans="1:9" ht="15.75" customHeight="1" x14ac:dyDescent="0.2">
      <c r="A204" s="120" t="str">
        <f>E158</f>
        <v>DIGITAR NESTE CAMPO O CÓDIGO DA ENTREGA</v>
      </c>
      <c r="B204" s="120" t="str">
        <f>B158</f>
        <v>DIGITAR NESTE CAMPO O CÓDIGO DA ENTREGA</v>
      </c>
      <c r="C204" s="120">
        <v>2025</v>
      </c>
      <c r="D204" s="102"/>
      <c r="E204" s="103" t="s">
        <v>39</v>
      </c>
      <c r="F204" s="38" t="s">
        <v>12</v>
      </c>
      <c r="G204" s="42"/>
      <c r="H204" s="32" t="str">
        <f>IF(G204="","","Não é possivel alterar 2024")</f>
        <v/>
      </c>
      <c r="I204" s="90">
        <f>IF(G204="",0,1)</f>
        <v>0</v>
      </c>
    </row>
    <row r="205" spans="1:9" x14ac:dyDescent="0.2">
      <c r="A205" s="120" t="str">
        <f>E158</f>
        <v>DIGITAR NESTE CAMPO O CÓDIGO DA ENTREGA</v>
      </c>
      <c r="B205" s="120" t="str">
        <f>B158&amp;"Ano:"&amp;D205</f>
        <v>DIGITAR NESTE CAMPO O CÓDIGO DA ENTREGAAno:TOTAL PREVISTO 2026</v>
      </c>
      <c r="C205" s="120">
        <v>2026</v>
      </c>
      <c r="D205" s="21" t="s">
        <v>8110</v>
      </c>
      <c r="E205" s="22">
        <f>IF(E206&gt;0,E206,SUM(E207:E212))</f>
        <v>0</v>
      </c>
      <c r="F205" s="23" t="s">
        <v>12</v>
      </c>
      <c r="G205" s="22">
        <f>IF(SUM(I206:I218)=0,E205,"Preencher total previsto para 2027")</f>
        <v>0</v>
      </c>
      <c r="H205" s="39" t="str">
        <f>IF(SUM(I206:I218)&gt;0,"Alteração meta 2026","")</f>
        <v/>
      </c>
      <c r="I205" s="90">
        <f t="shared" ref="I205:I217" si="28">IF(G205=E205,0,1)</f>
        <v>0</v>
      </c>
    </row>
    <row r="206" spans="1:9" x14ac:dyDescent="0.2">
      <c r="A206" s="120" t="str">
        <f>E158</f>
        <v>DIGITAR NESTE CAMPO O CÓDIGO DA ENTREGA</v>
      </c>
      <c r="B206" s="120" t="str">
        <f>B158&amp;D206&amp;2027</f>
        <v>DIGITAR NESTE CAMPO O CÓDIGO DA ENTREGAEstado2027</v>
      </c>
      <c r="C206" s="120">
        <v>2026</v>
      </c>
      <c r="D206" s="25" t="s">
        <v>32</v>
      </c>
      <c r="E206" s="26">
        <f>IFERROR(VLOOKUP(E158&amp;"(vazio)",Instruções!$BD:$BN,8,0),SUM(E207:E212))</f>
        <v>0</v>
      </c>
      <c r="F206" s="27" t="s">
        <v>12</v>
      </c>
      <c r="G206" s="26">
        <f>IF(SUM(I207:I218)=0,E206,"Preencher total previsto do Estado para 2027")</f>
        <v>0</v>
      </c>
      <c r="H206" s="40" t="str">
        <f t="shared" ref="H206:H217" si="29">IF(E206=G206,"","Alteração meta 2026")</f>
        <v/>
      </c>
      <c r="I206" s="90">
        <f t="shared" si="28"/>
        <v>0</v>
      </c>
    </row>
    <row r="207" spans="1:9" x14ac:dyDescent="0.2">
      <c r="A207" s="120" t="str">
        <f>E158</f>
        <v>DIGITAR NESTE CAMPO O CÓDIGO DA ENTREGA</v>
      </c>
      <c r="B207" s="120" t="str">
        <f>B158</f>
        <v>DIGITAR NESTE CAMPO O CÓDIGO DA ENTREGA</v>
      </c>
      <c r="C207" s="120">
        <v>2026</v>
      </c>
      <c r="D207" s="29" t="s">
        <v>33</v>
      </c>
      <c r="E207" s="30" t="str">
        <f>IFERROR(VLOOKUP(E158&amp;D207,Instruções!$BD:$BN,8,0),"-")</f>
        <v>-</v>
      </c>
      <c r="F207" s="31" t="s">
        <v>12</v>
      </c>
      <c r="G207" s="30" t="str">
        <f t="shared" ref="G207:G217" si="30">E207</f>
        <v>-</v>
      </c>
      <c r="H207" s="32" t="str">
        <f t="shared" si="29"/>
        <v/>
      </c>
      <c r="I207" s="90">
        <f t="shared" si="28"/>
        <v>0</v>
      </c>
    </row>
    <row r="208" spans="1:9" x14ac:dyDescent="0.2">
      <c r="A208" s="120" t="str">
        <f>E158</f>
        <v>DIGITAR NESTE CAMPO O CÓDIGO DA ENTREGA</v>
      </c>
      <c r="B208" s="120" t="str">
        <f>B158</f>
        <v>DIGITAR NESTE CAMPO O CÓDIGO DA ENTREGA</v>
      </c>
      <c r="C208" s="120">
        <v>2026</v>
      </c>
      <c r="D208" s="33" t="s">
        <v>34</v>
      </c>
      <c r="E208" s="41" t="str">
        <f>IFERROR(VLOOKUP(E158&amp;D208,Instruções!$BD:$BN,8,0),"-")</f>
        <v>-</v>
      </c>
      <c r="F208" s="34" t="s">
        <v>12</v>
      </c>
      <c r="G208" s="30" t="str">
        <f t="shared" si="30"/>
        <v>-</v>
      </c>
      <c r="H208" s="32" t="str">
        <f t="shared" si="29"/>
        <v/>
      </c>
      <c r="I208" s="90">
        <f t="shared" si="28"/>
        <v>0</v>
      </c>
    </row>
    <row r="209" spans="1:9" x14ac:dyDescent="0.2">
      <c r="A209" s="120" t="str">
        <f>E158</f>
        <v>DIGITAR NESTE CAMPO O CÓDIGO DA ENTREGA</v>
      </c>
      <c r="B209" s="120" t="str">
        <f>B158</f>
        <v>DIGITAR NESTE CAMPO O CÓDIGO DA ENTREGA</v>
      </c>
      <c r="C209" s="120">
        <v>2026</v>
      </c>
      <c r="D209" s="33" t="s">
        <v>35</v>
      </c>
      <c r="E209" s="41" t="str">
        <f>IFERROR(VLOOKUP(E158&amp;D209,Instruções!$BD:$BN,8,0),"-")</f>
        <v>-</v>
      </c>
      <c r="F209" s="34" t="s">
        <v>12</v>
      </c>
      <c r="G209" s="30" t="str">
        <f t="shared" si="30"/>
        <v>-</v>
      </c>
      <c r="H209" s="32" t="str">
        <f t="shared" si="29"/>
        <v/>
      </c>
      <c r="I209" s="90">
        <f t="shared" si="28"/>
        <v>0</v>
      </c>
    </row>
    <row r="210" spans="1:9" x14ac:dyDescent="0.2">
      <c r="A210" s="120" t="str">
        <f>E158</f>
        <v>DIGITAR NESTE CAMPO O CÓDIGO DA ENTREGA</v>
      </c>
      <c r="B210" s="120" t="str">
        <f>B158</f>
        <v>DIGITAR NESTE CAMPO O CÓDIGO DA ENTREGA</v>
      </c>
      <c r="C210" s="120">
        <v>2026</v>
      </c>
      <c r="D210" s="33" t="s">
        <v>36</v>
      </c>
      <c r="E210" s="41" t="str">
        <f>IFERROR(VLOOKUP(E158&amp;D210,Instruções!$BD:$BN,8,0),"-")</f>
        <v>-</v>
      </c>
      <c r="F210" s="34" t="s">
        <v>12</v>
      </c>
      <c r="G210" s="30" t="str">
        <f t="shared" si="30"/>
        <v>-</v>
      </c>
      <c r="H210" s="32" t="str">
        <f t="shared" si="29"/>
        <v/>
      </c>
      <c r="I210" s="90">
        <f t="shared" si="28"/>
        <v>0</v>
      </c>
    </row>
    <row r="211" spans="1:9" x14ac:dyDescent="0.2">
      <c r="A211" s="120" t="str">
        <f>E158</f>
        <v>DIGITAR NESTE CAMPO O CÓDIGO DA ENTREGA</v>
      </c>
      <c r="B211" s="120" t="str">
        <f>B158</f>
        <v>DIGITAR NESTE CAMPO O CÓDIGO DA ENTREGA</v>
      </c>
      <c r="C211" s="120">
        <v>2026</v>
      </c>
      <c r="D211" s="33" t="s">
        <v>37</v>
      </c>
      <c r="E211" s="41" t="str">
        <f>IFERROR(VLOOKUP(E158&amp;D211,Instruções!$BD:$BN,8,0),"-")</f>
        <v>-</v>
      </c>
      <c r="F211" s="34" t="s">
        <v>12</v>
      </c>
      <c r="G211" s="30" t="str">
        <f t="shared" si="30"/>
        <v>-</v>
      </c>
      <c r="H211" s="32" t="str">
        <f t="shared" si="29"/>
        <v/>
      </c>
      <c r="I211" s="90">
        <f t="shared" si="28"/>
        <v>0</v>
      </c>
    </row>
    <row r="212" spans="1:9" x14ac:dyDescent="0.2">
      <c r="A212" s="120" t="str">
        <f>E158</f>
        <v>DIGITAR NESTE CAMPO O CÓDIGO DA ENTREGA</v>
      </c>
      <c r="B212" s="120" t="str">
        <f>B158</f>
        <v>DIGITAR NESTE CAMPO O CÓDIGO DA ENTREGA</v>
      </c>
      <c r="C212" s="120">
        <v>2026</v>
      </c>
      <c r="D212" s="33" t="s">
        <v>38</v>
      </c>
      <c r="E212" s="41" t="str">
        <f>IFERROR(VLOOKUP(E158&amp;D212,Instruções!$BD:$BN,8,0),"-")</f>
        <v>-</v>
      </c>
      <c r="F212" s="34" t="s">
        <v>12</v>
      </c>
      <c r="G212" s="30" t="str">
        <f t="shared" si="30"/>
        <v>-</v>
      </c>
      <c r="H212" s="32" t="str">
        <f t="shared" si="29"/>
        <v/>
      </c>
      <c r="I212" s="90">
        <f t="shared" si="28"/>
        <v>0</v>
      </c>
    </row>
    <row r="213" spans="1:9" x14ac:dyDescent="0.2">
      <c r="A213" s="120" t="str">
        <f>E158</f>
        <v>DIGITAR NESTE CAMPO O CÓDIGO DA ENTREGA</v>
      </c>
      <c r="B213" s="120" t="str">
        <f>B158</f>
        <v>DIGITAR NESTE CAMPO O CÓDIGO DA ENTREGA</v>
      </c>
      <c r="C213" s="120">
        <v>2026</v>
      </c>
      <c r="D213" s="43" t="str">
        <f>IFERROR(VLOOKUP(E158&amp;"-"&amp;1,Instruções!CH:CS,12,0),"")</f>
        <v/>
      </c>
      <c r="E213" s="42" t="str">
        <f>IFERROR(VLOOKUP(E158&amp;"-"&amp;1,Instruções!CH:CS,9,0),"")</f>
        <v/>
      </c>
      <c r="F213" s="38" t="s">
        <v>12</v>
      </c>
      <c r="G213" s="36" t="str">
        <f t="shared" si="30"/>
        <v/>
      </c>
      <c r="H213" s="32" t="str">
        <f t="shared" si="29"/>
        <v/>
      </c>
      <c r="I213" s="90">
        <f t="shared" si="28"/>
        <v>0</v>
      </c>
    </row>
    <row r="214" spans="1:9" x14ac:dyDescent="0.2">
      <c r="A214" s="120" t="str">
        <f>E158</f>
        <v>DIGITAR NESTE CAMPO O CÓDIGO DA ENTREGA</v>
      </c>
      <c r="B214" s="120" t="str">
        <f>B158</f>
        <v>DIGITAR NESTE CAMPO O CÓDIGO DA ENTREGA</v>
      </c>
      <c r="C214" s="120">
        <v>2026</v>
      </c>
      <c r="D214" s="43" t="str">
        <f>IFERROR(VLOOKUP(E158&amp;"-"&amp;2,Instruções!CH:CS,12,0),"")</f>
        <v/>
      </c>
      <c r="E214" s="42" t="str">
        <f>IFERROR(VLOOKUP(E158&amp;"-"&amp;2,Instruções!CH:CS,9,0),"")</f>
        <v/>
      </c>
      <c r="F214" s="38" t="s">
        <v>12</v>
      </c>
      <c r="G214" s="36" t="str">
        <f t="shared" si="30"/>
        <v/>
      </c>
      <c r="H214" s="32" t="str">
        <f t="shared" si="29"/>
        <v/>
      </c>
      <c r="I214" s="90">
        <f t="shared" si="28"/>
        <v>0</v>
      </c>
    </row>
    <row r="215" spans="1:9" x14ac:dyDescent="0.2">
      <c r="A215" s="120" t="str">
        <f>E158</f>
        <v>DIGITAR NESTE CAMPO O CÓDIGO DA ENTREGA</v>
      </c>
      <c r="B215" s="120" t="str">
        <f>B158</f>
        <v>DIGITAR NESTE CAMPO O CÓDIGO DA ENTREGA</v>
      </c>
      <c r="C215" s="120">
        <v>2026</v>
      </c>
      <c r="D215" s="43" t="str">
        <f>IFERROR(VLOOKUP(E158&amp;"-"&amp;3,Instruções!CH:CS,12,0),"")</f>
        <v/>
      </c>
      <c r="E215" s="42" t="str">
        <f>IFERROR(VLOOKUP(E158&amp;"-"&amp;3,Instruções!CH:CS,9,0),"")</f>
        <v/>
      </c>
      <c r="F215" s="38" t="s">
        <v>12</v>
      </c>
      <c r="G215" s="36" t="str">
        <f t="shared" si="30"/>
        <v/>
      </c>
      <c r="H215" s="32" t="str">
        <f t="shared" si="29"/>
        <v/>
      </c>
      <c r="I215" s="90">
        <f t="shared" si="28"/>
        <v>0</v>
      </c>
    </row>
    <row r="216" spans="1:9" x14ac:dyDescent="0.2">
      <c r="A216" s="120" t="str">
        <f>E158</f>
        <v>DIGITAR NESTE CAMPO O CÓDIGO DA ENTREGA</v>
      </c>
      <c r="B216" s="120" t="str">
        <f>B158</f>
        <v>DIGITAR NESTE CAMPO O CÓDIGO DA ENTREGA</v>
      </c>
      <c r="C216" s="120">
        <v>2026</v>
      </c>
      <c r="D216" s="43" t="str">
        <f>IFERROR(VLOOKUP(E158&amp;"-"&amp;4,Instruções!CH:CS,12,0),"")</f>
        <v/>
      </c>
      <c r="E216" s="42" t="str">
        <f>IFERROR(VLOOKUP(E158&amp;"-"&amp;4,Instruções!CH:CS,9,0),"")</f>
        <v/>
      </c>
      <c r="F216" s="38" t="s">
        <v>12</v>
      </c>
      <c r="G216" s="36" t="str">
        <f t="shared" si="30"/>
        <v/>
      </c>
      <c r="H216" s="32" t="str">
        <f t="shared" si="29"/>
        <v/>
      </c>
      <c r="I216" s="90">
        <f t="shared" si="28"/>
        <v>0</v>
      </c>
    </row>
    <row r="217" spans="1:9" x14ac:dyDescent="0.2">
      <c r="A217" s="120" t="str">
        <f>E158</f>
        <v>DIGITAR NESTE CAMPO O CÓDIGO DA ENTREGA</v>
      </c>
      <c r="B217" s="120" t="str">
        <f>B158</f>
        <v>DIGITAR NESTE CAMPO O CÓDIGO DA ENTREGA</v>
      </c>
      <c r="C217" s="120">
        <v>2026</v>
      </c>
      <c r="D217" s="43" t="str">
        <f>IFERROR(VLOOKUP(E158&amp;"-"&amp;5,Instruções!CH:CS,12,0),"")</f>
        <v/>
      </c>
      <c r="E217" s="42" t="str">
        <f>IFERROR(VLOOKUP(E158&amp;"-"&amp;5,Instruções!CH:CS,9,0),"")</f>
        <v/>
      </c>
      <c r="F217" s="38" t="s">
        <v>12</v>
      </c>
      <c r="G217" s="36" t="str">
        <f t="shared" si="30"/>
        <v/>
      </c>
      <c r="H217" s="32" t="str">
        <f t="shared" si="29"/>
        <v/>
      </c>
      <c r="I217" s="90">
        <f t="shared" si="28"/>
        <v>0</v>
      </c>
    </row>
    <row r="218" spans="1:9" ht="15.75" customHeight="1" x14ac:dyDescent="0.2">
      <c r="A218" s="120" t="str">
        <f>E158</f>
        <v>DIGITAR NESTE CAMPO O CÓDIGO DA ENTREGA</v>
      </c>
      <c r="B218" s="120" t="str">
        <f>B158</f>
        <v>DIGITAR NESTE CAMPO O CÓDIGO DA ENTREGA</v>
      </c>
      <c r="C218" s="120">
        <v>2026</v>
      </c>
      <c r="D218" s="102"/>
      <c r="E218" s="103" t="s">
        <v>39</v>
      </c>
      <c r="F218" s="38" t="s">
        <v>12</v>
      </c>
      <c r="G218" s="42"/>
      <c r="H218" s="32" t="str">
        <f>IF(G218="","","Não é possivel alterar 2024")</f>
        <v/>
      </c>
      <c r="I218" s="90">
        <f>IF(G218="",0,1)</f>
        <v>0</v>
      </c>
    </row>
    <row r="219" spans="1:9" x14ac:dyDescent="0.2">
      <c r="A219" s="120" t="str">
        <f>E158</f>
        <v>DIGITAR NESTE CAMPO O CÓDIGO DA ENTREGA</v>
      </c>
      <c r="B219" s="120" t="str">
        <f>B158&amp;"Ano:"&amp;D219</f>
        <v>DIGITAR NESTE CAMPO O CÓDIGO DA ENTREGAAno:TOTAL PREVISTO 2027</v>
      </c>
      <c r="C219" s="120">
        <v>2027</v>
      </c>
      <c r="D219" s="21" t="s">
        <v>8111</v>
      </c>
      <c r="E219" s="22">
        <f>IF(E220&gt;0,E220,SUM(E221:E226))</f>
        <v>0</v>
      </c>
      <c r="F219" s="23" t="s">
        <v>12</v>
      </c>
      <c r="G219" s="22">
        <f>IF(SUM(I220:I232)=0,E219,"Preencher total previsto para 2027")</f>
        <v>0</v>
      </c>
      <c r="H219" s="39" t="str">
        <f>IF(SUM(I220:I232)&gt;0,"Alteração meta 2027","")</f>
        <v/>
      </c>
      <c r="I219" s="90">
        <f t="shared" ref="I219:I231" si="31">IF(G219=E219,0,1)</f>
        <v>0</v>
      </c>
    </row>
    <row r="220" spans="1:9" x14ac:dyDescent="0.2">
      <c r="A220" s="120" t="str">
        <f>E158</f>
        <v>DIGITAR NESTE CAMPO O CÓDIGO DA ENTREGA</v>
      </c>
      <c r="B220" s="120" t="str">
        <f>B158&amp;D220&amp;2027</f>
        <v>DIGITAR NESTE CAMPO O CÓDIGO DA ENTREGAEstado2027</v>
      </c>
      <c r="C220" s="120">
        <v>2027</v>
      </c>
      <c r="D220" s="25" t="s">
        <v>32</v>
      </c>
      <c r="E220" s="26">
        <f>IFERROR(VLOOKUP(E158&amp;"(vazio)",Instruções!$BD:$BN,9,0),SUM(E221:E226))</f>
        <v>0</v>
      </c>
      <c r="F220" s="27" t="s">
        <v>12</v>
      </c>
      <c r="G220" s="26">
        <f>IF(SUM(I221:I232)=0,E220,"Preencher total previsto do Estado para 2027")</f>
        <v>0</v>
      </c>
      <c r="H220" s="40" t="str">
        <f t="shared" ref="H220:H231" si="32">IF(E220=G220,"","Alteração meta 2027")</f>
        <v/>
      </c>
      <c r="I220" s="90">
        <f t="shared" si="31"/>
        <v>0</v>
      </c>
    </row>
    <row r="221" spans="1:9" x14ac:dyDescent="0.2">
      <c r="A221" s="120" t="str">
        <f>E158</f>
        <v>DIGITAR NESTE CAMPO O CÓDIGO DA ENTREGA</v>
      </c>
      <c r="B221" s="120" t="str">
        <f>B158</f>
        <v>DIGITAR NESTE CAMPO O CÓDIGO DA ENTREGA</v>
      </c>
      <c r="C221" s="120">
        <v>2027</v>
      </c>
      <c r="D221" s="29" t="s">
        <v>33</v>
      </c>
      <c r="E221" s="30" t="str">
        <f>IFERROR(VLOOKUP(E158&amp;D221,Instruções!$BD:$BN,9,0),"-")</f>
        <v>-</v>
      </c>
      <c r="F221" s="31" t="s">
        <v>12</v>
      </c>
      <c r="G221" s="30" t="str">
        <f t="shared" ref="G221:G231" si="33">E221</f>
        <v>-</v>
      </c>
      <c r="H221" s="32" t="str">
        <f t="shared" si="32"/>
        <v/>
      </c>
      <c r="I221" s="90">
        <f t="shared" si="31"/>
        <v>0</v>
      </c>
    </row>
    <row r="222" spans="1:9" x14ac:dyDescent="0.2">
      <c r="A222" s="120" t="str">
        <f>E158</f>
        <v>DIGITAR NESTE CAMPO O CÓDIGO DA ENTREGA</v>
      </c>
      <c r="B222" s="120" t="str">
        <f>B158</f>
        <v>DIGITAR NESTE CAMPO O CÓDIGO DA ENTREGA</v>
      </c>
      <c r="C222" s="120">
        <v>2027</v>
      </c>
      <c r="D222" s="33" t="s">
        <v>34</v>
      </c>
      <c r="E222" s="41" t="str">
        <f>IFERROR(VLOOKUP(E158&amp;D222,Instruções!$BD:$BN,9,0),"-")</f>
        <v>-</v>
      </c>
      <c r="F222" s="34" t="s">
        <v>12</v>
      </c>
      <c r="G222" s="30" t="str">
        <f t="shared" si="33"/>
        <v>-</v>
      </c>
      <c r="H222" s="32" t="str">
        <f t="shared" si="32"/>
        <v/>
      </c>
      <c r="I222" s="90">
        <f t="shared" si="31"/>
        <v>0</v>
      </c>
    </row>
    <row r="223" spans="1:9" x14ac:dyDescent="0.2">
      <c r="A223" s="120" t="str">
        <f>E158</f>
        <v>DIGITAR NESTE CAMPO O CÓDIGO DA ENTREGA</v>
      </c>
      <c r="B223" s="120" t="str">
        <f>B158</f>
        <v>DIGITAR NESTE CAMPO O CÓDIGO DA ENTREGA</v>
      </c>
      <c r="C223" s="120">
        <v>2027</v>
      </c>
      <c r="D223" s="33" t="s">
        <v>35</v>
      </c>
      <c r="E223" s="41" t="str">
        <f>IFERROR(VLOOKUP(E158&amp;D223,Instruções!$BD:$BN,9,0),"-")</f>
        <v>-</v>
      </c>
      <c r="F223" s="34" t="s">
        <v>12</v>
      </c>
      <c r="G223" s="30" t="str">
        <f t="shared" si="33"/>
        <v>-</v>
      </c>
      <c r="H223" s="32" t="str">
        <f t="shared" si="32"/>
        <v/>
      </c>
      <c r="I223" s="90">
        <f t="shared" si="31"/>
        <v>0</v>
      </c>
    </row>
    <row r="224" spans="1:9" x14ac:dyDescent="0.2">
      <c r="A224" s="120" t="str">
        <f>E158</f>
        <v>DIGITAR NESTE CAMPO O CÓDIGO DA ENTREGA</v>
      </c>
      <c r="B224" s="120" t="str">
        <f>B158</f>
        <v>DIGITAR NESTE CAMPO O CÓDIGO DA ENTREGA</v>
      </c>
      <c r="C224" s="120">
        <v>2027</v>
      </c>
      <c r="D224" s="33" t="s">
        <v>36</v>
      </c>
      <c r="E224" s="41" t="str">
        <f>IFERROR(VLOOKUP(E158&amp;D224,Instruções!$BD:$BN,9,0),"-")</f>
        <v>-</v>
      </c>
      <c r="F224" s="34" t="s">
        <v>12</v>
      </c>
      <c r="G224" s="30" t="str">
        <f t="shared" si="33"/>
        <v>-</v>
      </c>
      <c r="H224" s="32" t="str">
        <f t="shared" si="32"/>
        <v/>
      </c>
      <c r="I224" s="90">
        <f t="shared" si="31"/>
        <v>0</v>
      </c>
    </row>
    <row r="225" spans="1:16" x14ac:dyDescent="0.2">
      <c r="A225" s="120" t="str">
        <f>E158</f>
        <v>DIGITAR NESTE CAMPO O CÓDIGO DA ENTREGA</v>
      </c>
      <c r="B225" s="120" t="str">
        <f>B158</f>
        <v>DIGITAR NESTE CAMPO O CÓDIGO DA ENTREGA</v>
      </c>
      <c r="C225" s="120">
        <v>2027</v>
      </c>
      <c r="D225" s="33" t="s">
        <v>37</v>
      </c>
      <c r="E225" s="41" t="str">
        <f>IFERROR(VLOOKUP(E158&amp;D225,Instruções!$BD:$BN,9,0),"-")</f>
        <v>-</v>
      </c>
      <c r="F225" s="34" t="s">
        <v>12</v>
      </c>
      <c r="G225" s="30" t="str">
        <f t="shared" si="33"/>
        <v>-</v>
      </c>
      <c r="H225" s="32" t="str">
        <f t="shared" si="32"/>
        <v/>
      </c>
      <c r="I225" s="90">
        <f t="shared" si="31"/>
        <v>0</v>
      </c>
    </row>
    <row r="226" spans="1:16" x14ac:dyDescent="0.2">
      <c r="A226" s="120" t="str">
        <f>E158</f>
        <v>DIGITAR NESTE CAMPO O CÓDIGO DA ENTREGA</v>
      </c>
      <c r="B226" s="120" t="str">
        <f>B158</f>
        <v>DIGITAR NESTE CAMPO O CÓDIGO DA ENTREGA</v>
      </c>
      <c r="C226" s="120">
        <v>2027</v>
      </c>
      <c r="D226" s="33" t="s">
        <v>38</v>
      </c>
      <c r="E226" s="44" t="str">
        <f>IFERROR(VLOOKUP(E158&amp;D226,Instruções!$BD:$BN,9,0),"-")</f>
        <v>-</v>
      </c>
      <c r="F226" s="34" t="s">
        <v>12</v>
      </c>
      <c r="G226" s="45" t="str">
        <f t="shared" si="33"/>
        <v>-</v>
      </c>
      <c r="H226" s="32" t="str">
        <f t="shared" si="32"/>
        <v/>
      </c>
      <c r="I226" s="90">
        <f t="shared" si="31"/>
        <v>0</v>
      </c>
    </row>
    <row r="227" spans="1:16" x14ac:dyDescent="0.2">
      <c r="A227" s="120" t="str">
        <f>E158</f>
        <v>DIGITAR NESTE CAMPO O CÓDIGO DA ENTREGA</v>
      </c>
      <c r="B227" s="120" t="str">
        <f>B158</f>
        <v>DIGITAR NESTE CAMPO O CÓDIGO DA ENTREGA</v>
      </c>
      <c r="C227" s="120">
        <v>2027</v>
      </c>
      <c r="D227" s="35" t="str">
        <f>IFERROR(VLOOKUP(E158&amp;"-"&amp;1,Instruções!CH:CS,12,0),"")</f>
        <v/>
      </c>
      <c r="E227" s="46" t="str">
        <f>IFERROR(VLOOKUP(E158&amp;"-"&amp;1,Instruções!CH:CS,10,0),"")</f>
        <v/>
      </c>
      <c r="F227" s="38" t="s">
        <v>12</v>
      </c>
      <c r="G227" s="47" t="str">
        <f t="shared" si="33"/>
        <v/>
      </c>
      <c r="H227" s="32" t="str">
        <f t="shared" si="32"/>
        <v/>
      </c>
      <c r="I227" s="90">
        <f t="shared" si="31"/>
        <v>0</v>
      </c>
    </row>
    <row r="228" spans="1:16" x14ac:dyDescent="0.2">
      <c r="A228" s="120" t="str">
        <f>E158</f>
        <v>DIGITAR NESTE CAMPO O CÓDIGO DA ENTREGA</v>
      </c>
      <c r="B228" s="120" t="str">
        <f>B158</f>
        <v>DIGITAR NESTE CAMPO O CÓDIGO DA ENTREGA</v>
      </c>
      <c r="C228" s="120">
        <v>2027</v>
      </c>
      <c r="D228" s="35" t="str">
        <f>IFERROR(VLOOKUP(E158&amp;"-"&amp;2,Instruções!CH:CS,12,0),"")</f>
        <v/>
      </c>
      <c r="E228" s="46" t="str">
        <f>IFERROR(VLOOKUP(E159&amp;"-"&amp;1,Instruções!CH:CS,10,0),"")</f>
        <v/>
      </c>
      <c r="F228" s="38" t="s">
        <v>12</v>
      </c>
      <c r="G228" s="47" t="str">
        <f t="shared" si="33"/>
        <v/>
      </c>
      <c r="H228" s="32" t="str">
        <f t="shared" si="32"/>
        <v/>
      </c>
      <c r="I228" s="90">
        <f t="shared" si="31"/>
        <v>0</v>
      </c>
    </row>
    <row r="229" spans="1:16" x14ac:dyDescent="0.2">
      <c r="A229" s="120" t="str">
        <f>E158</f>
        <v>DIGITAR NESTE CAMPO O CÓDIGO DA ENTREGA</v>
      </c>
      <c r="B229" s="120" t="str">
        <f>B158</f>
        <v>DIGITAR NESTE CAMPO O CÓDIGO DA ENTREGA</v>
      </c>
      <c r="C229" s="120">
        <v>2027</v>
      </c>
      <c r="D229" s="35" t="str">
        <f>IFERROR(VLOOKUP(E158&amp;"-"&amp;3,Instruções!CH:CS,12,0),"")</f>
        <v/>
      </c>
      <c r="E229" s="46" t="str">
        <f>IFERROR(VLOOKUP(E160&amp;"-"&amp;1,Instruções!CH:CS,10,0),"")</f>
        <v/>
      </c>
      <c r="F229" s="38" t="s">
        <v>12</v>
      </c>
      <c r="G229" s="47" t="str">
        <f t="shared" si="33"/>
        <v/>
      </c>
      <c r="H229" s="32" t="str">
        <f t="shared" si="32"/>
        <v/>
      </c>
      <c r="I229" s="90">
        <f t="shared" si="31"/>
        <v>0</v>
      </c>
    </row>
    <row r="230" spans="1:16" x14ac:dyDescent="0.2">
      <c r="A230" s="120" t="str">
        <f>E158</f>
        <v>DIGITAR NESTE CAMPO O CÓDIGO DA ENTREGA</v>
      </c>
      <c r="B230" s="120" t="str">
        <f>B158</f>
        <v>DIGITAR NESTE CAMPO O CÓDIGO DA ENTREGA</v>
      </c>
      <c r="C230" s="120">
        <v>2027</v>
      </c>
      <c r="D230" s="35" t="str">
        <f>IFERROR(VLOOKUP(E158&amp;"-"&amp;4,Instruções!CH:CS,12,0),"")</f>
        <v/>
      </c>
      <c r="E230" s="46" t="str">
        <f>IFERROR(VLOOKUP(E161&amp;"-"&amp;1,Instruções!CH:CS,10,0),"")</f>
        <v/>
      </c>
      <c r="F230" s="38" t="s">
        <v>12</v>
      </c>
      <c r="G230" s="47" t="str">
        <f t="shared" si="33"/>
        <v/>
      </c>
      <c r="H230" s="32" t="str">
        <f t="shared" si="32"/>
        <v/>
      </c>
      <c r="I230" s="90">
        <f t="shared" si="31"/>
        <v>0</v>
      </c>
    </row>
    <row r="231" spans="1:16" x14ac:dyDescent="0.2">
      <c r="A231" s="120" t="str">
        <f>E158</f>
        <v>DIGITAR NESTE CAMPO O CÓDIGO DA ENTREGA</v>
      </c>
      <c r="B231" s="120" t="str">
        <f>B158</f>
        <v>DIGITAR NESTE CAMPO O CÓDIGO DA ENTREGA</v>
      </c>
      <c r="C231" s="120">
        <v>2027</v>
      </c>
      <c r="D231" s="35" t="str">
        <f>IFERROR(VLOOKUP(E158&amp;"-"&amp;5,Instruções!CH:CS,12,0),"")</f>
        <v/>
      </c>
      <c r="E231" s="46" t="str">
        <f>IFERROR(VLOOKUP(E162&amp;"-"&amp;1,Instruções!CH:CS,10,0),"")</f>
        <v/>
      </c>
      <c r="F231" s="38" t="s">
        <v>12</v>
      </c>
      <c r="G231" s="47" t="str">
        <f t="shared" si="33"/>
        <v/>
      </c>
      <c r="H231" s="32" t="str">
        <f t="shared" si="32"/>
        <v/>
      </c>
      <c r="I231" s="90">
        <f t="shared" si="31"/>
        <v>0</v>
      </c>
    </row>
    <row r="232" spans="1:16" ht="15.75" customHeight="1" x14ac:dyDescent="0.2">
      <c r="A232" s="120" t="str">
        <f>E158</f>
        <v>DIGITAR NESTE CAMPO O CÓDIGO DA ENTREGA</v>
      </c>
      <c r="B232" s="120" t="str">
        <f>B158</f>
        <v>DIGITAR NESTE CAMPO O CÓDIGO DA ENTREGA</v>
      </c>
      <c r="C232" s="120">
        <v>2027</v>
      </c>
      <c r="D232" s="102"/>
      <c r="E232" s="103" t="s">
        <v>39</v>
      </c>
      <c r="F232" s="38" t="s">
        <v>12</v>
      </c>
      <c r="G232" s="47"/>
      <c r="H232" s="32" t="str">
        <f>IF(G232="","","Não é possivel alterar 2024")</f>
        <v/>
      </c>
      <c r="I232" s="90">
        <f>IF(G232="",0,1)</f>
        <v>0</v>
      </c>
    </row>
    <row r="233" spans="1:16" ht="39" customHeight="1" x14ac:dyDescent="0.2">
      <c r="A233" s="120" t="str">
        <f>E158</f>
        <v>DIGITAR NESTE CAMPO O CÓDIGO DA ENTREGA</v>
      </c>
      <c r="B233" s="120" t="str">
        <f>B232&amp;"Oquealterou"</f>
        <v>DIGITAR NESTE CAMPO O CÓDIGO DA ENTREGAOquealterou</v>
      </c>
      <c r="C233" s="120" t="s">
        <v>40</v>
      </c>
      <c r="D233" s="48" t="s">
        <v>41</v>
      </c>
      <c r="E233" s="129" t="s">
        <v>8399</v>
      </c>
      <c r="F233" s="129"/>
      <c r="G233" s="129"/>
      <c r="H233" s="49" t="str">
        <f>IF(H158="Excluir","Excluir",CONCATENATE("Alteração de: ",H159&amp;H160&amp;H161&amp;H162&amp;H163&amp;H164&amp;H165&amp;H166&amp;H167&amp;H168&amp;H169&amp;H170&amp;H171&amp;H173&amp;H174&amp;H175&amp;H176))</f>
        <v xml:space="preserve">Alteração de: </v>
      </c>
      <c r="I233" s="90" t="s">
        <v>9</v>
      </c>
    </row>
    <row r="234" spans="1:16" ht="20.25" customHeight="1" thickBot="1" x14ac:dyDescent="0.25">
      <c r="A234" s="122" t="s">
        <v>42</v>
      </c>
      <c r="B234" s="122" t="s">
        <v>43</v>
      </c>
      <c r="C234" s="122" t="s">
        <v>42</v>
      </c>
      <c r="D234" s="81" t="s">
        <v>42</v>
      </c>
      <c r="E234" s="82" t="s">
        <v>42</v>
      </c>
      <c r="F234" s="82" t="s">
        <v>42</v>
      </c>
      <c r="G234" s="82" t="s">
        <v>42</v>
      </c>
      <c r="H234" s="83" t="s">
        <v>42</v>
      </c>
      <c r="I234" s="91" t="s">
        <v>9</v>
      </c>
    </row>
    <row r="235" spans="1:16" ht="26.25" customHeight="1" x14ac:dyDescent="0.2">
      <c r="A235" s="120" t="str">
        <f>E235</f>
        <v>DIGITAR NESTE CAMPO O CÓDIGO DA ENTREGA</v>
      </c>
      <c r="B235" s="120" t="str">
        <f>E235</f>
        <v>DIGITAR NESTE CAMPO O CÓDIGO DA ENTREGA</v>
      </c>
      <c r="C235" s="120" t="s">
        <v>10</v>
      </c>
      <c r="D235" s="77" t="s">
        <v>11</v>
      </c>
      <c r="E235" s="89" t="s">
        <v>8112</v>
      </c>
      <c r="F235" s="78" t="s">
        <v>12</v>
      </c>
      <c r="G235" s="92">
        <f>IFERROR(VLOOKUP(E235,'Lista de Entregas'!H:J,3,0),"Código de entrega não existe")</f>
        <v>0</v>
      </c>
      <c r="H235" s="88" t="s">
        <v>4932</v>
      </c>
      <c r="I235" s="90" t="s">
        <v>9</v>
      </c>
      <c r="P235" s="4" t="s">
        <v>13</v>
      </c>
    </row>
    <row r="236" spans="1:16" ht="34.5" customHeight="1" x14ac:dyDescent="0.2">
      <c r="A236" s="120" t="str">
        <f>E235</f>
        <v>DIGITAR NESTE CAMPO O CÓDIGO DA ENTREGA</v>
      </c>
      <c r="B236" s="120" t="str">
        <f>B235&amp;"Titulo"</f>
        <v>DIGITAR NESTE CAMPO O CÓDIGO DA ENTREGATitulo</v>
      </c>
      <c r="C236" s="120" t="s">
        <v>10</v>
      </c>
      <c r="D236" s="10" t="s">
        <v>14</v>
      </c>
      <c r="E236" s="76" t="str">
        <f>IFERROR(VLOOKUP(E235,Instruções!S:BD,14,0),"Código de Entrega não existe")</f>
        <v>Código de Entrega não existe</v>
      </c>
      <c r="F236" s="12" t="s">
        <v>12</v>
      </c>
      <c r="G236" s="86" t="str">
        <f>IF(H235="Excluir","Se a entrega vai passar a ser vinculada a outra ação orçamentária, a opção selecionada deve ser Transferir e não Excluir. Se ela deve ser cancelada do PPA 2024-2027, a opção Excluir esta correta, informe a justificativa ao final do formulário.","")</f>
        <v/>
      </c>
      <c r="H236" s="13" t="str">
        <f>IF(G236="","",IF(E236=G236,""," Não é possível Alterar Título;"))</f>
        <v/>
      </c>
      <c r="I236" s="90" t="s">
        <v>9</v>
      </c>
      <c r="P236" s="4" t="s">
        <v>15</v>
      </c>
    </row>
    <row r="237" spans="1:16" ht="71.25" customHeight="1" x14ac:dyDescent="0.2">
      <c r="A237" s="120" t="str">
        <f>E235</f>
        <v>DIGITAR NESTE CAMPO O CÓDIGO DA ENTREGA</v>
      </c>
      <c r="B237" s="120" t="str">
        <f>B235&amp;"Descrição"</f>
        <v>DIGITAR NESTE CAMPO O CÓDIGO DA ENTREGADescrição</v>
      </c>
      <c r="C237" s="120" t="s">
        <v>10</v>
      </c>
      <c r="D237" s="10" t="s">
        <v>16</v>
      </c>
      <c r="E237" s="75" t="str">
        <f>IFERROR(VLOOKUP(E235,Instruções!S:BD,15,0),"Confirmar  código de entrega")</f>
        <v>Confirmar  código de entrega</v>
      </c>
      <c r="F237" s="12" t="s">
        <v>12</v>
      </c>
      <c r="G237" s="75"/>
      <c r="H237" s="14" t="str">
        <f>IF(G237="","",IF(E237=G237,""," Descrição;"))</f>
        <v/>
      </c>
      <c r="I237" s="90" t="s">
        <v>9</v>
      </c>
      <c r="P237" s="4" t="s">
        <v>4934</v>
      </c>
    </row>
    <row r="238" spans="1:16" x14ac:dyDescent="0.2">
      <c r="A238" s="120" t="str">
        <f>E235</f>
        <v>DIGITAR NESTE CAMPO O CÓDIGO DA ENTREGA</v>
      </c>
      <c r="B238" s="120" t="str">
        <f>B235&amp;"AÇÃO"</f>
        <v>DIGITAR NESTE CAMPO O CÓDIGO DA ENTREGAAÇÃO</v>
      </c>
      <c r="C238" s="120" t="s">
        <v>10</v>
      </c>
      <c r="D238" s="10" t="s">
        <v>17</v>
      </c>
      <c r="E238" s="11" t="str">
        <f>IFERROR(VLOOKUP(E235,Instruções!S:BD,10,0),"")</f>
        <v/>
      </c>
      <c r="F238" s="12" t="s">
        <v>12</v>
      </c>
      <c r="G238" s="85" t="str">
        <f>IF(H235="Transferir","Preencher neste campo o nº da orçamentária para qual a entrega vai ser transferida","")</f>
        <v/>
      </c>
      <c r="H238" s="14" t="str">
        <f>IF(G238="","",IF(E238=G238,"","Transferência de ação;"))</f>
        <v/>
      </c>
      <c r="I238" s="90" t="s">
        <v>9</v>
      </c>
      <c r="P238" s="4" t="s">
        <v>4932</v>
      </c>
    </row>
    <row r="239" spans="1:16" ht="27.75" customHeight="1" x14ac:dyDescent="0.2">
      <c r="A239" s="120" t="str">
        <f>E235</f>
        <v>DIGITAR NESTE CAMPO O CÓDIGO DA ENTREGA</v>
      </c>
      <c r="B239" s="120" t="str">
        <f>B235&amp;"Açãonome"</f>
        <v>DIGITAR NESTE CAMPO O CÓDIGO DA ENTREGAAçãonome</v>
      </c>
      <c r="C239" s="120" t="s">
        <v>10</v>
      </c>
      <c r="D239" s="10" t="s">
        <v>18</v>
      </c>
      <c r="E239" s="76" t="str">
        <f>IFERROR(VLOOKUP(E235,Instruções!S:BD,11,0),"")</f>
        <v/>
      </c>
      <c r="F239" s="12" t="s">
        <v>12</v>
      </c>
      <c r="G239" s="11"/>
      <c r="H239" s="14" t="str">
        <f>IF(G239="","",IF(E239=G239,""," Transterência para outra ação;"))</f>
        <v/>
      </c>
      <c r="I239" s="90" t="s">
        <v>9</v>
      </c>
    </row>
    <row r="240" spans="1:16" ht="39.75" customHeight="1" x14ac:dyDescent="0.2">
      <c r="A240" s="120" t="str">
        <f>E235</f>
        <v>DIGITAR NESTE CAMPO O CÓDIGO DA ENTREGA</v>
      </c>
      <c r="B240" s="120" t="str">
        <f>B235&amp;"Unidademedida"</f>
        <v>DIGITAR NESTE CAMPO O CÓDIGO DA ENTREGAUnidademedida</v>
      </c>
      <c r="C240" s="120" t="s">
        <v>10</v>
      </c>
      <c r="D240" s="10" t="s">
        <v>19</v>
      </c>
      <c r="E240" s="11" t="str">
        <f>IFERROR(VLOOKUP(E235,Instruções!S:BD,16,0),"")</f>
        <v/>
      </c>
      <c r="F240" s="12" t="s">
        <v>12</v>
      </c>
      <c r="G240" s="11"/>
      <c r="H240" s="119" t="str">
        <f>IF(G240="","",IF(E240=G240,"","Não é possível alterar a unidade de medida, pois isso descaracterizaria a concepção original da entrega"))</f>
        <v/>
      </c>
      <c r="I240" s="90" t="s">
        <v>9</v>
      </c>
    </row>
    <row r="241" spans="1:9" ht="51" customHeight="1" x14ac:dyDescent="0.2">
      <c r="A241" s="120" t="str">
        <f>E235</f>
        <v>DIGITAR NESTE CAMPO O CÓDIGO DA ENTREGA</v>
      </c>
      <c r="B241" s="120" t="str">
        <f>B235&amp;"MemoriaCalculo"</f>
        <v>DIGITAR NESTE CAMPO O CÓDIGO DA ENTREGAMemoriaCalculo</v>
      </c>
      <c r="C241" s="120" t="s">
        <v>10</v>
      </c>
      <c r="D241" s="10" t="s">
        <v>20</v>
      </c>
      <c r="E241" s="75" t="str">
        <f>IFERROR(VLOOKUP(E235,Instruções!S:BD,34,0),"")</f>
        <v/>
      </c>
      <c r="F241" s="12" t="s">
        <v>12</v>
      </c>
      <c r="G241" s="11"/>
      <c r="H241" s="14" t="str">
        <f>IF(G241="","",IF(E241=G241,""," Memória de Cálculo;"))</f>
        <v/>
      </c>
      <c r="I241" s="90" t="s">
        <v>9</v>
      </c>
    </row>
    <row r="242" spans="1:9" x14ac:dyDescent="0.2">
      <c r="A242" s="120" t="str">
        <f>E235</f>
        <v>DIGITAR NESTE CAMPO O CÓDIGO DA ENTREGA</v>
      </c>
      <c r="B242" s="120" t="str">
        <f>B235&amp;D242</f>
        <v>DIGITAR NESTE CAMPO O CÓDIGO DA ENTREGAFonte:</v>
      </c>
      <c r="C242" s="120" t="s">
        <v>10</v>
      </c>
      <c r="D242" s="15" t="s">
        <v>21</v>
      </c>
      <c r="E242" s="11" t="str">
        <f>IFERROR(VLOOKUP(E235,Instruções!S:BD,35,0),"")</f>
        <v/>
      </c>
      <c r="F242" s="12" t="s">
        <v>12</v>
      </c>
      <c r="G242" s="11"/>
      <c r="H242" s="14" t="str">
        <f>IF(G242="","",IF(E242=G242,""," Fonte;"))</f>
        <v/>
      </c>
      <c r="I242" s="90" t="s">
        <v>9</v>
      </c>
    </row>
    <row r="243" spans="1:9" ht="28.5" customHeight="1" x14ac:dyDescent="0.2">
      <c r="A243" s="120" t="str">
        <f>E235</f>
        <v>DIGITAR NESTE CAMPO O CÓDIGO DA ENTREGA</v>
      </c>
      <c r="B243" s="120" t="str">
        <f>B235&amp;D243</f>
        <v>DIGITAR NESTE CAMPO O CÓDIGO DA ENTREGAResponsável pela Informação no Órgão:</v>
      </c>
      <c r="C243" s="120" t="s">
        <v>10</v>
      </c>
      <c r="D243" s="10" t="s">
        <v>22</v>
      </c>
      <c r="E243" s="11" t="str">
        <f>IFERROR(VLOOKUP(E235,Instruções!S:BD,36,0),"")</f>
        <v/>
      </c>
      <c r="F243" s="12" t="s">
        <v>12</v>
      </c>
      <c r="G243" s="11"/>
      <c r="H243" s="14" t="str">
        <f>IF(G243="","",IF(E243=G243,""," Responsável;"))</f>
        <v/>
      </c>
      <c r="I243" s="90" t="s">
        <v>9</v>
      </c>
    </row>
    <row r="244" spans="1:9" x14ac:dyDescent="0.2">
      <c r="A244" s="120" t="str">
        <f>E235</f>
        <v>DIGITAR NESTE CAMPO O CÓDIGO DA ENTREGA</v>
      </c>
      <c r="B244" s="120" t="str">
        <f>B235&amp;D244</f>
        <v xml:space="preserve">DIGITAR NESTE CAMPO O CÓDIGO DA ENTREGACumulatividade: </v>
      </c>
      <c r="C244" s="120" t="s">
        <v>10</v>
      </c>
      <c r="D244" s="10" t="s">
        <v>23</v>
      </c>
      <c r="E244" s="11" t="str">
        <f>IFERROR(PROPER(VLOOKUP(E235,Instruções!S:BD,33,0)),"")</f>
        <v/>
      </c>
      <c r="F244" s="12" t="s">
        <v>12</v>
      </c>
      <c r="G244" s="11"/>
      <c r="H244" s="14" t="str">
        <f>IF(G244="","",IF(E244=G244,""," Cumulatividade;"))</f>
        <v/>
      </c>
      <c r="I244" s="90" t="s">
        <v>9</v>
      </c>
    </row>
    <row r="245" spans="1:9" ht="13.5" customHeight="1" x14ac:dyDescent="0.2">
      <c r="A245" s="120" t="str">
        <f>E235</f>
        <v>DIGITAR NESTE CAMPO O CÓDIGO DA ENTREGA</v>
      </c>
      <c r="B245" s="120" t="str">
        <f>B235&amp;D245</f>
        <v xml:space="preserve">DIGITAR NESTE CAMPO O CÓDIGO DA ENTREGAMarcação Criança e Adolescente: </v>
      </c>
      <c r="C245" s="120" t="s">
        <v>10</v>
      </c>
      <c r="D245" s="15" t="s">
        <v>24</v>
      </c>
      <c r="E245" s="16" t="str">
        <f>IFERROR(VLOOKUP(E235,Instruções!BS:CA,3,0),"")</f>
        <v/>
      </c>
      <c r="F245" s="12" t="s">
        <v>12</v>
      </c>
      <c r="G245" s="11"/>
      <c r="H245" s="14" t="str">
        <f>IF(G245="","",IF(E245=G245,""," Marcação Criança;"))</f>
        <v/>
      </c>
      <c r="I245" s="90" t="s">
        <v>9</v>
      </c>
    </row>
    <row r="246" spans="1:9" ht="13.5" customHeight="1" x14ac:dyDescent="0.2">
      <c r="A246" s="120" t="str">
        <f>E235</f>
        <v>DIGITAR NESTE CAMPO O CÓDIGO DA ENTREGA</v>
      </c>
      <c r="B246" s="120" t="str">
        <f>B235&amp;D246</f>
        <v xml:space="preserve">DIGITAR NESTE CAMPO O CÓDIGO DA ENTREGAMarcação Igualdade Racial: </v>
      </c>
      <c r="C246" s="120" t="s">
        <v>10</v>
      </c>
      <c r="D246" s="15" t="s">
        <v>25</v>
      </c>
      <c r="E246" s="16" t="str">
        <f>IFERROR(VLOOKUP(E235,Instruções!BS:CA,4,0),"")</f>
        <v/>
      </c>
      <c r="F246" s="12" t="s">
        <v>12</v>
      </c>
      <c r="G246" s="11"/>
      <c r="H246" s="14" t="str">
        <f>IF(G246="","",IF(E246=G246,""," Marcação Igualdade Racial;"))</f>
        <v/>
      </c>
      <c r="I246" s="90" t="s">
        <v>9</v>
      </c>
    </row>
    <row r="247" spans="1:9" ht="13.5" customHeight="1" x14ac:dyDescent="0.2">
      <c r="A247" s="120" t="str">
        <f>E235</f>
        <v>DIGITAR NESTE CAMPO O CÓDIGO DA ENTREGA</v>
      </c>
      <c r="B247" s="120" t="str">
        <f>B235&amp;D247</f>
        <v xml:space="preserve">DIGITAR NESTE CAMPO O CÓDIGO DA ENTREGAMarcação Mulher: </v>
      </c>
      <c r="C247" s="120" t="s">
        <v>10</v>
      </c>
      <c r="D247" s="15" t="s">
        <v>26</v>
      </c>
      <c r="E247" s="16" t="str">
        <f>IFERROR(VLOOKUP(E235,Instruções!BS:CA,5,0),"")</f>
        <v/>
      </c>
      <c r="F247" s="12" t="s">
        <v>12</v>
      </c>
      <c r="G247" s="11"/>
      <c r="H247" s="14" t="str">
        <f>IF(G247="","",IF(E247=G247,""," Marcação Mulher;"))</f>
        <v/>
      </c>
      <c r="I247" s="90" t="s">
        <v>9</v>
      </c>
    </row>
    <row r="248" spans="1:9" ht="13.5" customHeight="1" x14ac:dyDescent="0.2">
      <c r="A248" s="120" t="str">
        <f>E235</f>
        <v>DIGITAR NESTE CAMPO O CÓDIGO DA ENTREGA</v>
      </c>
      <c r="B248" s="120" t="str">
        <f>B235&amp;D248</f>
        <v xml:space="preserve">DIGITAR NESTE CAMPO O CÓDIGO DA ENTREGAMarcação Paraná Produtivo: </v>
      </c>
      <c r="C248" s="120" t="s">
        <v>10</v>
      </c>
      <c r="D248" s="15" t="s">
        <v>27</v>
      </c>
      <c r="E248" s="16" t="str">
        <f>IFERROR(VLOOKUP(E235,Instruções!BS:CA,6,0),"")</f>
        <v/>
      </c>
      <c r="F248" s="12" t="s">
        <v>12</v>
      </c>
      <c r="G248" s="11"/>
      <c r="H248" s="14" t="str">
        <f>IF(G248="","",IF(E248=G248,""," Marcação PR Produtivo;"))</f>
        <v/>
      </c>
      <c r="I248" s="90" t="s">
        <v>9</v>
      </c>
    </row>
    <row r="249" spans="1:9" ht="13.5" customHeight="1" x14ac:dyDescent="0.2">
      <c r="A249" s="121" t="str">
        <f>E236</f>
        <v>Código de Entrega não existe</v>
      </c>
      <c r="B249" s="121" t="str">
        <f>B236&amp;D249</f>
        <v>DIGITAR NESTE CAMPO O CÓDIGO DA ENTREGATituloMetas e Prioridades:</v>
      </c>
      <c r="C249" s="121" t="s">
        <v>10</v>
      </c>
      <c r="D249" s="93" t="s">
        <v>4933</v>
      </c>
      <c r="E249" s="94"/>
      <c r="F249" s="95" t="s">
        <v>12</v>
      </c>
      <c r="G249" s="96"/>
      <c r="H249" s="97" t="str">
        <f>IF(G249="","",IF(E249=G249,""," Metas e Prioridades;"))</f>
        <v/>
      </c>
      <c r="I249" s="90" t="s">
        <v>9</v>
      </c>
    </row>
    <row r="250" spans="1:9" ht="13.5" customHeight="1" x14ac:dyDescent="0.2">
      <c r="A250" s="120" t="str">
        <f>E235</f>
        <v>DIGITAR NESTE CAMPO O CÓDIGO DA ENTREGA</v>
      </c>
      <c r="B250" s="120" t="str">
        <f>B235&amp;D250</f>
        <v>DIGITAR NESTE CAMPO O CÓDIGO DA ENTREGAPlano de Governo:</v>
      </c>
      <c r="C250" s="120" t="s">
        <v>10</v>
      </c>
      <c r="D250" s="15" t="s">
        <v>28</v>
      </c>
      <c r="E250" s="118" t="str">
        <f>IFERROR(VLOOKUP(E235,Instruções!BS:CA,7,0),"")</f>
        <v/>
      </c>
      <c r="F250" s="12" t="s">
        <v>12</v>
      </c>
      <c r="G250" s="11"/>
      <c r="H250" s="14" t="str">
        <f>IF(G250="","",IF(E250=G250,""," Marcação Plano de Governo;"))</f>
        <v/>
      </c>
      <c r="I250" s="90" t="s">
        <v>9</v>
      </c>
    </row>
    <row r="251" spans="1:9" ht="36.75" customHeight="1" x14ac:dyDescent="0.2">
      <c r="A251" s="120" t="str">
        <f>E235</f>
        <v>DIGITAR NESTE CAMPO O CÓDIGO DA ENTREGA</v>
      </c>
      <c r="B251" s="120" t="str">
        <f>B235&amp;D251</f>
        <v>DIGITAR NESTE CAMPO O CÓDIGO DA ENTREGAODS:</v>
      </c>
      <c r="C251" s="120" t="s">
        <v>10</v>
      </c>
      <c r="D251" s="15" t="s">
        <v>29</v>
      </c>
      <c r="E251" s="118" t="str">
        <f>IFERROR(VLOOKUP(E235,Instruções!BS:CA,8,0),"")</f>
        <v/>
      </c>
      <c r="F251" s="12" t="s">
        <v>12</v>
      </c>
      <c r="G251" s="11"/>
      <c r="H251" s="14" t="str">
        <f>IF(G251="","",IF(E251=G251,""," Marcação ODS;"))</f>
        <v/>
      </c>
      <c r="I251" s="90" t="s">
        <v>9</v>
      </c>
    </row>
    <row r="252" spans="1:9" ht="24.75" customHeight="1" x14ac:dyDescent="0.2">
      <c r="A252" s="120" t="str">
        <f>E235</f>
        <v>DIGITAR NESTE CAMPO O CÓDIGO DA ENTREGA</v>
      </c>
      <c r="B252" s="120" t="str">
        <f>B235&amp;D252</f>
        <v xml:space="preserve">DIGITAR NESTE CAMPO O CÓDIGO DA ENTREGARanking de Competitividade: </v>
      </c>
      <c r="C252" s="120" t="s">
        <v>10</v>
      </c>
      <c r="D252" s="15" t="s">
        <v>30</v>
      </c>
      <c r="E252" s="118" t="str">
        <f>IFERROR(VLOOKUP(E235,Instruções!BS:CA,9,0),"")</f>
        <v/>
      </c>
      <c r="F252" s="12" t="s">
        <v>12</v>
      </c>
      <c r="G252" s="11"/>
      <c r="H252" s="14" t="str">
        <f>IF(G252="","",IF(E252=G252,""," Marcação Ranking;"))</f>
        <v/>
      </c>
      <c r="I252" s="90" t="s">
        <v>9</v>
      </c>
    </row>
    <row r="253" spans="1:9" ht="15" customHeight="1" x14ac:dyDescent="0.2">
      <c r="A253" s="120" t="str">
        <f>E235</f>
        <v>DIGITAR NESTE CAMPO O CÓDIGO DA ENTREGA</v>
      </c>
      <c r="B253" s="120" t="str">
        <f>B235&amp;D253</f>
        <v>DIGITAR NESTE CAMPO O CÓDIGO DA ENTREGATOTAL PREVISTO (2024-2027):</v>
      </c>
      <c r="C253" s="120" t="s">
        <v>31</v>
      </c>
      <c r="D253" s="17" t="s">
        <v>8107</v>
      </c>
      <c r="E253" s="18">
        <f>IF(E244="Não",MAX(E254,E268,E282,E296),E254+E268+E282+E296)</f>
        <v>0</v>
      </c>
      <c r="F253" s="19" t="s">
        <v>12</v>
      </c>
      <c r="G253" s="18">
        <f>IFERROR(IF(E244="Não",MAX(G254,G268,G282,G296),G254+G268+G282+G296),"Preencher Total Previsto")</f>
        <v>0</v>
      </c>
      <c r="H253" s="20" t="str">
        <f>IF(G253="","",IF(E253=G253,""," Meta;"))</f>
        <v/>
      </c>
      <c r="I253" s="90">
        <f t="shared" ref="I253:I266" si="34">IF(G253=E253,0,1)</f>
        <v>0</v>
      </c>
    </row>
    <row r="254" spans="1:9" x14ac:dyDescent="0.2">
      <c r="A254" s="120" t="str">
        <f>E235</f>
        <v>DIGITAR NESTE CAMPO O CÓDIGO DA ENTREGA</v>
      </c>
      <c r="B254" s="120" t="str">
        <f>B235&amp;"Ano:"&amp;D254</f>
        <v>DIGITAR NESTE CAMPO O CÓDIGO DA ENTREGAAno:TOTAL PREVISTO 2024</v>
      </c>
      <c r="C254" s="120">
        <v>2024</v>
      </c>
      <c r="D254" s="21" t="s">
        <v>8108</v>
      </c>
      <c r="E254" s="22">
        <f>IF(E255&gt;0,E255,SUM(E256:E261))</f>
        <v>0</v>
      </c>
      <c r="F254" s="23" t="s">
        <v>12</v>
      </c>
      <c r="G254" s="22">
        <f>IF(SUM(I255:I267)=0,E254,"Preencher total")</f>
        <v>0</v>
      </c>
      <c r="H254" s="24" t="str">
        <f>IF(SUM(E254:E267)=SUM(G254:G267),"","Não é possivel alterar 2024")</f>
        <v/>
      </c>
      <c r="I254" s="90">
        <f t="shared" si="34"/>
        <v>0</v>
      </c>
    </row>
    <row r="255" spans="1:9" x14ac:dyDescent="0.2">
      <c r="A255" s="120" t="str">
        <f>E235</f>
        <v>DIGITAR NESTE CAMPO O CÓDIGO DA ENTREGA</v>
      </c>
      <c r="B255" s="120" t="str">
        <f>B235&amp;D255&amp;2024</f>
        <v>DIGITAR NESTE CAMPO O CÓDIGO DA ENTREGAEstado2024</v>
      </c>
      <c r="C255" s="120">
        <v>2024</v>
      </c>
      <c r="D255" s="25" t="s">
        <v>32</v>
      </c>
      <c r="E255" s="26">
        <f>IFERROR(VLOOKUP(E235&amp;"(vazio)",Instruções!$BD:$BN,6,0),SUM(E256:E261))</f>
        <v>0</v>
      </c>
      <c r="F255" s="27" t="s">
        <v>12</v>
      </c>
      <c r="G255" s="26">
        <f>IF(SUM(I256:I267)=0,E255,"Preencher valores")</f>
        <v>0</v>
      </c>
      <c r="H255" s="28" t="str">
        <f t="shared" ref="H255:H266" si="35">IF(E255=G255,"","Não é possivel alterar 2024")</f>
        <v/>
      </c>
      <c r="I255" s="90">
        <f t="shared" si="34"/>
        <v>0</v>
      </c>
    </row>
    <row r="256" spans="1:9" x14ac:dyDescent="0.2">
      <c r="A256" s="120" t="str">
        <f>E235</f>
        <v>DIGITAR NESTE CAMPO O CÓDIGO DA ENTREGA</v>
      </c>
      <c r="B256" s="120" t="str">
        <f>B235</f>
        <v>DIGITAR NESTE CAMPO O CÓDIGO DA ENTREGA</v>
      </c>
      <c r="C256" s="120">
        <v>2024</v>
      </c>
      <c r="D256" s="29" t="s">
        <v>33</v>
      </c>
      <c r="E256" s="30" t="str">
        <f>IFERROR(VLOOKUP(E235&amp;D256,Instruções!$BD:$BN,6,0),"-")</f>
        <v>-</v>
      </c>
      <c r="F256" s="31" t="s">
        <v>12</v>
      </c>
      <c r="G256" s="30" t="str">
        <f t="shared" ref="G256:G266" si="36">E256</f>
        <v>-</v>
      </c>
      <c r="H256" s="32" t="str">
        <f t="shared" si="35"/>
        <v/>
      </c>
      <c r="I256" s="90">
        <f t="shared" si="34"/>
        <v>0</v>
      </c>
    </row>
    <row r="257" spans="1:9" x14ac:dyDescent="0.2">
      <c r="A257" s="120" t="str">
        <f>E235</f>
        <v>DIGITAR NESTE CAMPO O CÓDIGO DA ENTREGA</v>
      </c>
      <c r="B257" s="120" t="str">
        <f>B235</f>
        <v>DIGITAR NESTE CAMPO O CÓDIGO DA ENTREGA</v>
      </c>
      <c r="C257" s="120">
        <v>2024</v>
      </c>
      <c r="D257" s="33" t="s">
        <v>34</v>
      </c>
      <c r="E257" s="30" t="str">
        <f>IFERROR(VLOOKUP(E235&amp;D257,Instruções!$BD:$BN,6,0),"-")</f>
        <v>-</v>
      </c>
      <c r="F257" s="34" t="s">
        <v>12</v>
      </c>
      <c r="G257" s="30" t="str">
        <f t="shared" si="36"/>
        <v>-</v>
      </c>
      <c r="H257" s="32" t="str">
        <f t="shared" si="35"/>
        <v/>
      </c>
      <c r="I257" s="90">
        <f t="shared" si="34"/>
        <v>0</v>
      </c>
    </row>
    <row r="258" spans="1:9" x14ac:dyDescent="0.2">
      <c r="A258" s="120" t="str">
        <f>E235</f>
        <v>DIGITAR NESTE CAMPO O CÓDIGO DA ENTREGA</v>
      </c>
      <c r="B258" s="120" t="str">
        <f>B235</f>
        <v>DIGITAR NESTE CAMPO O CÓDIGO DA ENTREGA</v>
      </c>
      <c r="C258" s="120">
        <v>2024</v>
      </c>
      <c r="D258" s="33" t="s">
        <v>35</v>
      </c>
      <c r="E258" s="30" t="str">
        <f>IFERROR(VLOOKUP(E235&amp;D258,Instruções!$BD:$BN,6,0),"-")</f>
        <v>-</v>
      </c>
      <c r="F258" s="34" t="s">
        <v>12</v>
      </c>
      <c r="G258" s="30" t="str">
        <f t="shared" si="36"/>
        <v>-</v>
      </c>
      <c r="H258" s="32" t="str">
        <f t="shared" si="35"/>
        <v/>
      </c>
      <c r="I258" s="90">
        <f t="shared" si="34"/>
        <v>0</v>
      </c>
    </row>
    <row r="259" spans="1:9" x14ac:dyDescent="0.2">
      <c r="A259" s="120" t="str">
        <f>E235</f>
        <v>DIGITAR NESTE CAMPO O CÓDIGO DA ENTREGA</v>
      </c>
      <c r="B259" s="120" t="str">
        <f>B235</f>
        <v>DIGITAR NESTE CAMPO O CÓDIGO DA ENTREGA</v>
      </c>
      <c r="C259" s="120">
        <v>2024</v>
      </c>
      <c r="D259" s="33" t="s">
        <v>36</v>
      </c>
      <c r="E259" s="30" t="str">
        <f>IFERROR(VLOOKUP(E235&amp;D259,Instruções!$BD:$BN,6,0),"-")</f>
        <v>-</v>
      </c>
      <c r="F259" s="34" t="s">
        <v>12</v>
      </c>
      <c r="G259" s="30" t="str">
        <f t="shared" si="36"/>
        <v>-</v>
      </c>
      <c r="H259" s="32" t="str">
        <f t="shared" si="35"/>
        <v/>
      </c>
      <c r="I259" s="90">
        <f t="shared" si="34"/>
        <v>0</v>
      </c>
    </row>
    <row r="260" spans="1:9" x14ac:dyDescent="0.2">
      <c r="A260" s="120" t="str">
        <f>E235</f>
        <v>DIGITAR NESTE CAMPO O CÓDIGO DA ENTREGA</v>
      </c>
      <c r="B260" s="120" t="str">
        <f>B235</f>
        <v>DIGITAR NESTE CAMPO O CÓDIGO DA ENTREGA</v>
      </c>
      <c r="C260" s="120">
        <v>2024</v>
      </c>
      <c r="D260" s="33" t="s">
        <v>37</v>
      </c>
      <c r="E260" s="30" t="str">
        <f>IFERROR(VLOOKUP(E235&amp;D260,Instruções!$BD:$BN,6,0),"-")</f>
        <v>-</v>
      </c>
      <c r="F260" s="34" t="s">
        <v>12</v>
      </c>
      <c r="G260" s="30" t="str">
        <f t="shared" si="36"/>
        <v>-</v>
      </c>
      <c r="H260" s="32" t="str">
        <f t="shared" si="35"/>
        <v/>
      </c>
      <c r="I260" s="90">
        <f t="shared" si="34"/>
        <v>0</v>
      </c>
    </row>
    <row r="261" spans="1:9" x14ac:dyDescent="0.2">
      <c r="A261" s="120" t="str">
        <f>E235</f>
        <v>DIGITAR NESTE CAMPO O CÓDIGO DA ENTREGA</v>
      </c>
      <c r="B261" s="120" t="str">
        <f>B235</f>
        <v>DIGITAR NESTE CAMPO O CÓDIGO DA ENTREGA</v>
      </c>
      <c r="C261" s="120">
        <v>2024</v>
      </c>
      <c r="D261" s="33" t="s">
        <v>38</v>
      </c>
      <c r="E261" s="30" t="str">
        <f>IFERROR(VLOOKUP(E235&amp;D261,Instruções!$BD:$BN,6,0),"-")</f>
        <v>-</v>
      </c>
      <c r="F261" s="34" t="s">
        <v>12</v>
      </c>
      <c r="G261" s="30" t="str">
        <f t="shared" si="36"/>
        <v>-</v>
      </c>
      <c r="H261" s="32" t="str">
        <f t="shared" si="35"/>
        <v/>
      </c>
      <c r="I261" s="90">
        <f t="shared" si="34"/>
        <v>0</v>
      </c>
    </row>
    <row r="262" spans="1:9" x14ac:dyDescent="0.2">
      <c r="A262" s="120" t="str">
        <f>E235</f>
        <v>DIGITAR NESTE CAMPO O CÓDIGO DA ENTREGA</v>
      </c>
      <c r="B262" s="120" t="str">
        <f>B235</f>
        <v>DIGITAR NESTE CAMPO O CÓDIGO DA ENTREGA</v>
      </c>
      <c r="C262" s="120">
        <v>2024</v>
      </c>
      <c r="D262" s="35" t="str">
        <f>IFERROR(VLOOKUP(E235&amp;"-"&amp;1,Instruções!CH:CS,12,0),"")</f>
        <v/>
      </c>
      <c r="E262" s="36" t="str">
        <f>IFERROR(VLOOKUP(E235&amp;"-"&amp;1,Instruções!CH:CS,7,0),"")</f>
        <v/>
      </c>
      <c r="F262" s="37" t="s">
        <v>12</v>
      </c>
      <c r="G262" s="36" t="str">
        <f t="shared" si="36"/>
        <v/>
      </c>
      <c r="H262" s="32" t="str">
        <f t="shared" si="35"/>
        <v/>
      </c>
      <c r="I262" s="90">
        <f t="shared" si="34"/>
        <v>0</v>
      </c>
    </row>
    <row r="263" spans="1:9" x14ac:dyDescent="0.2">
      <c r="A263" s="120" t="str">
        <f>E235</f>
        <v>DIGITAR NESTE CAMPO O CÓDIGO DA ENTREGA</v>
      </c>
      <c r="B263" s="120" t="str">
        <f>B235</f>
        <v>DIGITAR NESTE CAMPO O CÓDIGO DA ENTREGA</v>
      </c>
      <c r="C263" s="120">
        <v>2024</v>
      </c>
      <c r="D263" s="35" t="str">
        <f>IFERROR(VLOOKUP(E235&amp;"-"&amp;2,Instruções!CH:CS,12,0),"")</f>
        <v/>
      </c>
      <c r="E263" s="36" t="str">
        <f>IFERROR(VLOOKUP(E235&amp;"-"&amp;2,Instruções!CH:CS,7,0),"")</f>
        <v/>
      </c>
      <c r="F263" s="37" t="s">
        <v>12</v>
      </c>
      <c r="G263" s="36" t="str">
        <f t="shared" si="36"/>
        <v/>
      </c>
      <c r="H263" s="32" t="str">
        <f t="shared" si="35"/>
        <v/>
      </c>
      <c r="I263" s="90">
        <f t="shared" si="34"/>
        <v>0</v>
      </c>
    </row>
    <row r="264" spans="1:9" x14ac:dyDescent="0.2">
      <c r="A264" s="120" t="str">
        <f>E235</f>
        <v>DIGITAR NESTE CAMPO O CÓDIGO DA ENTREGA</v>
      </c>
      <c r="B264" s="120" t="str">
        <f>B235</f>
        <v>DIGITAR NESTE CAMPO O CÓDIGO DA ENTREGA</v>
      </c>
      <c r="C264" s="120">
        <v>2024</v>
      </c>
      <c r="D264" s="35" t="str">
        <f>IFERROR(VLOOKUP(E235&amp;"-"&amp;3,Instruções!CH:CS,12,0),"")</f>
        <v/>
      </c>
      <c r="E264" s="36" t="str">
        <f>IFERROR(VLOOKUP(E235&amp;"-"&amp;3,Instruções!CH:CS,7,0),"")</f>
        <v/>
      </c>
      <c r="F264" s="37" t="s">
        <v>12</v>
      </c>
      <c r="G264" s="36" t="str">
        <f t="shared" si="36"/>
        <v/>
      </c>
      <c r="H264" s="32" t="str">
        <f t="shared" si="35"/>
        <v/>
      </c>
      <c r="I264" s="90">
        <f t="shared" si="34"/>
        <v>0</v>
      </c>
    </row>
    <row r="265" spans="1:9" x14ac:dyDescent="0.2">
      <c r="A265" s="120" t="str">
        <f>E235</f>
        <v>DIGITAR NESTE CAMPO O CÓDIGO DA ENTREGA</v>
      </c>
      <c r="B265" s="120" t="str">
        <f>B235</f>
        <v>DIGITAR NESTE CAMPO O CÓDIGO DA ENTREGA</v>
      </c>
      <c r="C265" s="120">
        <v>2024</v>
      </c>
      <c r="D265" s="35" t="str">
        <f>IFERROR(VLOOKUP(E235&amp;"-"&amp;4,Instruções!CH:CS,12,0),"")</f>
        <v/>
      </c>
      <c r="E265" s="36" t="str">
        <f>IFERROR(VLOOKUP(E235&amp;"-"&amp;4,Instruções!CH:CS,7,0),"")</f>
        <v/>
      </c>
      <c r="F265" s="37" t="s">
        <v>12</v>
      </c>
      <c r="G265" s="36" t="str">
        <f t="shared" si="36"/>
        <v/>
      </c>
      <c r="H265" s="32" t="str">
        <f t="shared" si="35"/>
        <v/>
      </c>
      <c r="I265" s="90">
        <f t="shared" si="34"/>
        <v>0</v>
      </c>
    </row>
    <row r="266" spans="1:9" x14ac:dyDescent="0.2">
      <c r="A266" s="120" t="str">
        <f>E235</f>
        <v>DIGITAR NESTE CAMPO O CÓDIGO DA ENTREGA</v>
      </c>
      <c r="B266" s="120" t="str">
        <f>B235</f>
        <v>DIGITAR NESTE CAMPO O CÓDIGO DA ENTREGA</v>
      </c>
      <c r="C266" s="120">
        <v>2024</v>
      </c>
      <c r="D266" s="35" t="str">
        <f>IFERROR(VLOOKUP(E235&amp;"-"&amp;5,Instruções!CH:CS,12,0),"")</f>
        <v/>
      </c>
      <c r="E266" s="36" t="str">
        <f>IFERROR(VLOOKUP(E235&amp;"-"&amp;5,Instruções!CH:CS,7,0),"")</f>
        <v/>
      </c>
      <c r="F266" s="37" t="s">
        <v>12</v>
      </c>
      <c r="G266" s="36" t="str">
        <f t="shared" si="36"/>
        <v/>
      </c>
      <c r="H266" s="32" t="str">
        <f t="shared" si="35"/>
        <v/>
      </c>
      <c r="I266" s="90">
        <f t="shared" si="34"/>
        <v>0</v>
      </c>
    </row>
    <row r="267" spans="1:9" x14ac:dyDescent="0.2">
      <c r="A267" s="120" t="str">
        <f>E235</f>
        <v>DIGITAR NESTE CAMPO O CÓDIGO DA ENTREGA</v>
      </c>
      <c r="B267" s="120" t="str">
        <f>B235</f>
        <v>DIGITAR NESTE CAMPO O CÓDIGO DA ENTREGA</v>
      </c>
      <c r="C267" s="120">
        <v>2024</v>
      </c>
      <c r="D267" s="102"/>
      <c r="E267" s="103" t="s">
        <v>39</v>
      </c>
      <c r="F267" s="38"/>
      <c r="G267" s="36"/>
      <c r="H267" s="32" t="str">
        <f>IF(G267="","","Não é possivel alterar 2024")</f>
        <v/>
      </c>
      <c r="I267" s="90">
        <f>IF(G267="",0,1)</f>
        <v>0</v>
      </c>
    </row>
    <row r="268" spans="1:9" x14ac:dyDescent="0.2">
      <c r="A268" s="120" t="str">
        <f>E235</f>
        <v>DIGITAR NESTE CAMPO O CÓDIGO DA ENTREGA</v>
      </c>
      <c r="B268" s="120" t="str">
        <f>B235&amp;"Ano:"&amp;D268</f>
        <v>DIGITAR NESTE CAMPO O CÓDIGO DA ENTREGAAno:TOTAL PREVISTO 2025</v>
      </c>
      <c r="C268" s="120">
        <v>2025</v>
      </c>
      <c r="D268" s="21" t="s">
        <v>8109</v>
      </c>
      <c r="E268" s="22">
        <f>IF(E269&gt;0,E269,SUM(E270:E275))</f>
        <v>0</v>
      </c>
      <c r="F268" s="23" t="s">
        <v>12</v>
      </c>
      <c r="G268" s="22">
        <f>IF(SUM(I269:I281)=0,E268,"Preencher total")</f>
        <v>0</v>
      </c>
      <c r="H268" s="39" t="str">
        <f>IF(SUM(I269:I281)&gt;0,"Não é possível alterar a meta de 2025","")</f>
        <v/>
      </c>
      <c r="I268" s="90">
        <f t="shared" ref="I268:I280" si="37">IF(G268=E268,0,1)</f>
        <v>0</v>
      </c>
    </row>
    <row r="269" spans="1:9" x14ac:dyDescent="0.2">
      <c r="A269" s="120" t="str">
        <f>E235</f>
        <v>DIGITAR NESTE CAMPO O CÓDIGO DA ENTREGA</v>
      </c>
      <c r="B269" s="120" t="str">
        <f>B235&amp;D269&amp;2025</f>
        <v>DIGITAR NESTE CAMPO O CÓDIGO DA ENTREGAEstado2025</v>
      </c>
      <c r="C269" s="120">
        <v>2025</v>
      </c>
      <c r="D269" s="25" t="s">
        <v>32</v>
      </c>
      <c r="E269" s="26">
        <f>IFERROR(VLOOKUP(E235&amp;"(vazio)",Instruções!$BD:$BN,7,0),SUM(E270:E275))</f>
        <v>0</v>
      </c>
      <c r="F269" s="27" t="s">
        <v>12</v>
      </c>
      <c r="G269" s="26">
        <f>IF(SUM(I270:I281)=0,E269,"Preencher valores")</f>
        <v>0</v>
      </c>
      <c r="H269" s="28" t="str">
        <f t="shared" ref="H269:H280" si="38">IF(E269=G269,"","Não é possível alterar 2025")</f>
        <v/>
      </c>
      <c r="I269" s="90">
        <f t="shared" si="37"/>
        <v>0</v>
      </c>
    </row>
    <row r="270" spans="1:9" x14ac:dyDescent="0.2">
      <c r="A270" s="120" t="str">
        <f>E235</f>
        <v>DIGITAR NESTE CAMPO O CÓDIGO DA ENTREGA</v>
      </c>
      <c r="C270" s="120">
        <v>2025</v>
      </c>
      <c r="D270" s="29" t="s">
        <v>33</v>
      </c>
      <c r="E270" s="30" t="str">
        <f>IFERROR(VLOOKUP(E235&amp;D270,Instruções!$BD:$BN,7,0),"-")</f>
        <v>-</v>
      </c>
      <c r="F270" s="31" t="s">
        <v>12</v>
      </c>
      <c r="G270" s="30" t="str">
        <f t="shared" ref="G270:G280" si="39">E270</f>
        <v>-</v>
      </c>
      <c r="H270" s="87" t="str">
        <f t="shared" si="38"/>
        <v/>
      </c>
      <c r="I270" s="90">
        <f t="shared" si="37"/>
        <v>0</v>
      </c>
    </row>
    <row r="271" spans="1:9" x14ac:dyDescent="0.2">
      <c r="A271" s="120" t="str">
        <f>E235</f>
        <v>DIGITAR NESTE CAMPO O CÓDIGO DA ENTREGA</v>
      </c>
      <c r="B271" s="120" t="str">
        <f>B235</f>
        <v>DIGITAR NESTE CAMPO O CÓDIGO DA ENTREGA</v>
      </c>
      <c r="C271" s="120">
        <v>2025</v>
      </c>
      <c r="D271" s="33" t="s">
        <v>34</v>
      </c>
      <c r="E271" s="41" t="str">
        <f>IFERROR(VLOOKUP(E235&amp;D271,Instruções!$BD:$BN,7,0),"-")</f>
        <v>-</v>
      </c>
      <c r="F271" s="34" t="s">
        <v>12</v>
      </c>
      <c r="G271" s="30" t="str">
        <f t="shared" si="39"/>
        <v>-</v>
      </c>
      <c r="H271" s="87" t="str">
        <f t="shared" si="38"/>
        <v/>
      </c>
      <c r="I271" s="90">
        <f t="shared" si="37"/>
        <v>0</v>
      </c>
    </row>
    <row r="272" spans="1:9" x14ac:dyDescent="0.2">
      <c r="A272" s="120" t="str">
        <f>E235</f>
        <v>DIGITAR NESTE CAMPO O CÓDIGO DA ENTREGA</v>
      </c>
      <c r="B272" s="120" t="str">
        <f>B235</f>
        <v>DIGITAR NESTE CAMPO O CÓDIGO DA ENTREGA</v>
      </c>
      <c r="C272" s="120">
        <v>2025</v>
      </c>
      <c r="D272" s="33" t="s">
        <v>35</v>
      </c>
      <c r="E272" s="41" t="str">
        <f>IFERROR(VLOOKUP(E235&amp;D272,Instruções!$BD:$BN,7,0),"-")</f>
        <v>-</v>
      </c>
      <c r="F272" s="34" t="s">
        <v>12</v>
      </c>
      <c r="G272" s="30" t="str">
        <f t="shared" si="39"/>
        <v>-</v>
      </c>
      <c r="H272" s="87" t="str">
        <f t="shared" si="38"/>
        <v/>
      </c>
      <c r="I272" s="90">
        <f t="shared" si="37"/>
        <v>0</v>
      </c>
    </row>
    <row r="273" spans="1:9" x14ac:dyDescent="0.2">
      <c r="A273" s="120" t="str">
        <f>E235</f>
        <v>DIGITAR NESTE CAMPO O CÓDIGO DA ENTREGA</v>
      </c>
      <c r="B273" s="120" t="str">
        <f>B235</f>
        <v>DIGITAR NESTE CAMPO O CÓDIGO DA ENTREGA</v>
      </c>
      <c r="C273" s="120">
        <v>2025</v>
      </c>
      <c r="D273" s="33" t="s">
        <v>36</v>
      </c>
      <c r="E273" s="41" t="str">
        <f>IFERROR(VLOOKUP(E235&amp;D273,Instruções!$BD:$BN,7,0),"-")</f>
        <v>-</v>
      </c>
      <c r="F273" s="34" t="s">
        <v>12</v>
      </c>
      <c r="G273" s="30" t="str">
        <f t="shared" si="39"/>
        <v>-</v>
      </c>
      <c r="H273" s="87" t="str">
        <f t="shared" si="38"/>
        <v/>
      </c>
      <c r="I273" s="90">
        <f t="shared" si="37"/>
        <v>0</v>
      </c>
    </row>
    <row r="274" spans="1:9" x14ac:dyDescent="0.2">
      <c r="A274" s="120" t="str">
        <f>E235</f>
        <v>DIGITAR NESTE CAMPO O CÓDIGO DA ENTREGA</v>
      </c>
      <c r="B274" s="120" t="str">
        <f>B235</f>
        <v>DIGITAR NESTE CAMPO O CÓDIGO DA ENTREGA</v>
      </c>
      <c r="C274" s="120">
        <v>2025</v>
      </c>
      <c r="D274" s="33" t="s">
        <v>37</v>
      </c>
      <c r="E274" s="41" t="str">
        <f>IFERROR(VLOOKUP(E235&amp;D274,Instruções!$BD:$BN,7,0),"-")</f>
        <v>-</v>
      </c>
      <c r="F274" s="34" t="s">
        <v>12</v>
      </c>
      <c r="G274" s="30" t="str">
        <f t="shared" si="39"/>
        <v>-</v>
      </c>
      <c r="H274" s="87" t="str">
        <f t="shared" si="38"/>
        <v/>
      </c>
      <c r="I274" s="90">
        <f t="shared" si="37"/>
        <v>0</v>
      </c>
    </row>
    <row r="275" spans="1:9" x14ac:dyDescent="0.2">
      <c r="A275" s="120" t="str">
        <f>E235</f>
        <v>DIGITAR NESTE CAMPO O CÓDIGO DA ENTREGA</v>
      </c>
      <c r="B275" s="120" t="str">
        <f>B235</f>
        <v>DIGITAR NESTE CAMPO O CÓDIGO DA ENTREGA</v>
      </c>
      <c r="C275" s="120">
        <v>2025</v>
      </c>
      <c r="D275" s="33" t="s">
        <v>38</v>
      </c>
      <c r="E275" s="41" t="str">
        <f>IFERROR(VLOOKUP(E235&amp;D275,Instruções!$BD:$BN,7,0),"-")</f>
        <v>-</v>
      </c>
      <c r="F275" s="34" t="s">
        <v>12</v>
      </c>
      <c r="G275" s="30" t="str">
        <f t="shared" si="39"/>
        <v>-</v>
      </c>
      <c r="H275" s="87" t="str">
        <f t="shared" si="38"/>
        <v/>
      </c>
      <c r="I275" s="90">
        <f t="shared" si="37"/>
        <v>0</v>
      </c>
    </row>
    <row r="276" spans="1:9" x14ac:dyDescent="0.2">
      <c r="A276" s="120" t="str">
        <f>E235</f>
        <v>DIGITAR NESTE CAMPO O CÓDIGO DA ENTREGA</v>
      </c>
      <c r="B276" s="120" t="str">
        <f>B235</f>
        <v>DIGITAR NESTE CAMPO O CÓDIGO DA ENTREGA</v>
      </c>
      <c r="C276" s="120">
        <v>2025</v>
      </c>
      <c r="D276" s="35" t="str">
        <f>IFERROR(VLOOKUP(E235&amp;"-"&amp;1,Instruções!CH:CS,12,0),"")</f>
        <v/>
      </c>
      <c r="E276" s="42" t="str">
        <f>IFERROR(VLOOKUP(E235&amp;"-"&amp;1,Instruções!CH:CS,8,0),"")</f>
        <v/>
      </c>
      <c r="F276" s="38" t="s">
        <v>12</v>
      </c>
      <c r="G276" s="36" t="str">
        <f t="shared" si="39"/>
        <v/>
      </c>
      <c r="H276" s="87" t="str">
        <f t="shared" si="38"/>
        <v/>
      </c>
      <c r="I276" s="90">
        <f t="shared" si="37"/>
        <v>0</v>
      </c>
    </row>
    <row r="277" spans="1:9" x14ac:dyDescent="0.2">
      <c r="A277" s="120" t="str">
        <f>E235</f>
        <v>DIGITAR NESTE CAMPO O CÓDIGO DA ENTREGA</v>
      </c>
      <c r="B277" s="120" t="str">
        <f>B235</f>
        <v>DIGITAR NESTE CAMPO O CÓDIGO DA ENTREGA</v>
      </c>
      <c r="C277" s="120">
        <v>2025</v>
      </c>
      <c r="D277" s="35" t="str">
        <f>IFERROR(VLOOKUP(E235&amp;"-"&amp;2,Instruções!CH:CS,12,0),"")</f>
        <v/>
      </c>
      <c r="E277" s="42" t="str">
        <f>IFERROR(VLOOKUP(E235&amp;"-"&amp;2,Instruções!CH:CS,8,0),"")</f>
        <v/>
      </c>
      <c r="F277" s="38" t="s">
        <v>12</v>
      </c>
      <c r="G277" s="36" t="str">
        <f t="shared" si="39"/>
        <v/>
      </c>
      <c r="H277" s="87" t="str">
        <f t="shared" si="38"/>
        <v/>
      </c>
      <c r="I277" s="90">
        <f t="shared" si="37"/>
        <v>0</v>
      </c>
    </row>
    <row r="278" spans="1:9" x14ac:dyDescent="0.2">
      <c r="A278" s="120" t="str">
        <f>E235</f>
        <v>DIGITAR NESTE CAMPO O CÓDIGO DA ENTREGA</v>
      </c>
      <c r="B278" s="120" t="str">
        <f>B235</f>
        <v>DIGITAR NESTE CAMPO O CÓDIGO DA ENTREGA</v>
      </c>
      <c r="C278" s="120">
        <v>2025</v>
      </c>
      <c r="D278" s="35" t="str">
        <f>IFERROR(VLOOKUP(E235&amp;"-"&amp;3,Instruções!CH:CS,12,0),"")</f>
        <v/>
      </c>
      <c r="E278" s="42" t="str">
        <f>IFERROR(VLOOKUP(E235&amp;"-"&amp;3,Instruções!CH:CS,8,0),"")</f>
        <v/>
      </c>
      <c r="F278" s="38" t="s">
        <v>12</v>
      </c>
      <c r="G278" s="36" t="str">
        <f t="shared" si="39"/>
        <v/>
      </c>
      <c r="H278" s="87" t="str">
        <f t="shared" si="38"/>
        <v/>
      </c>
      <c r="I278" s="90">
        <f t="shared" si="37"/>
        <v>0</v>
      </c>
    </row>
    <row r="279" spans="1:9" x14ac:dyDescent="0.2">
      <c r="A279" s="120" t="str">
        <f>E235</f>
        <v>DIGITAR NESTE CAMPO O CÓDIGO DA ENTREGA</v>
      </c>
      <c r="B279" s="120" t="str">
        <f>B235</f>
        <v>DIGITAR NESTE CAMPO O CÓDIGO DA ENTREGA</v>
      </c>
      <c r="C279" s="120">
        <v>2025</v>
      </c>
      <c r="D279" s="35" t="str">
        <f>IFERROR(VLOOKUP(E235&amp;"-"&amp;4,Instruções!CH:CS,12,0),"")</f>
        <v/>
      </c>
      <c r="E279" s="42" t="str">
        <f>IFERROR(VLOOKUP(E235&amp;"-"&amp;4,Instruções!CH:CS,8,0),"")</f>
        <v/>
      </c>
      <c r="F279" s="38" t="s">
        <v>12</v>
      </c>
      <c r="G279" s="36" t="str">
        <f t="shared" si="39"/>
        <v/>
      </c>
      <c r="H279" s="87" t="str">
        <f t="shared" si="38"/>
        <v/>
      </c>
      <c r="I279" s="90">
        <f t="shared" si="37"/>
        <v>0</v>
      </c>
    </row>
    <row r="280" spans="1:9" x14ac:dyDescent="0.2">
      <c r="A280" s="120" t="str">
        <f>E235</f>
        <v>DIGITAR NESTE CAMPO O CÓDIGO DA ENTREGA</v>
      </c>
      <c r="B280" s="120" t="str">
        <f>B235</f>
        <v>DIGITAR NESTE CAMPO O CÓDIGO DA ENTREGA</v>
      </c>
      <c r="C280" s="120">
        <v>2025</v>
      </c>
      <c r="D280" s="35" t="str">
        <f>IFERROR(VLOOKUP(E235&amp;"-"&amp;5,Instruções!CH:CS,12,0),"")</f>
        <v/>
      </c>
      <c r="E280" s="42" t="str">
        <f>IFERROR(VLOOKUP(E235&amp;"-"&amp;5,Instruções!CH:CS,8,0),"")</f>
        <v/>
      </c>
      <c r="F280" s="38" t="s">
        <v>12</v>
      </c>
      <c r="G280" s="36" t="str">
        <f t="shared" si="39"/>
        <v/>
      </c>
      <c r="H280" s="87" t="str">
        <f t="shared" si="38"/>
        <v/>
      </c>
      <c r="I280" s="90">
        <f t="shared" si="37"/>
        <v>0</v>
      </c>
    </row>
    <row r="281" spans="1:9" ht="15.75" customHeight="1" x14ac:dyDescent="0.2">
      <c r="A281" s="120" t="str">
        <f>E235</f>
        <v>DIGITAR NESTE CAMPO O CÓDIGO DA ENTREGA</v>
      </c>
      <c r="B281" s="120" t="str">
        <f>B235</f>
        <v>DIGITAR NESTE CAMPO O CÓDIGO DA ENTREGA</v>
      </c>
      <c r="C281" s="120">
        <v>2025</v>
      </c>
      <c r="D281" s="102"/>
      <c r="E281" s="103" t="s">
        <v>39</v>
      </c>
      <c r="F281" s="38" t="s">
        <v>12</v>
      </c>
      <c r="G281" s="42"/>
      <c r="H281" s="32" t="str">
        <f>IF(G281="","","Não é possivel alterar 2024")</f>
        <v/>
      </c>
      <c r="I281" s="90">
        <f>IF(G281="",0,1)</f>
        <v>0</v>
      </c>
    </row>
    <row r="282" spans="1:9" x14ac:dyDescent="0.2">
      <c r="A282" s="120" t="str">
        <f>E235</f>
        <v>DIGITAR NESTE CAMPO O CÓDIGO DA ENTREGA</v>
      </c>
      <c r="B282" s="120" t="str">
        <f>B235&amp;"Ano:"&amp;D282</f>
        <v>DIGITAR NESTE CAMPO O CÓDIGO DA ENTREGAAno:TOTAL PREVISTO 2026</v>
      </c>
      <c r="C282" s="120">
        <v>2026</v>
      </c>
      <c r="D282" s="21" t="s">
        <v>8110</v>
      </c>
      <c r="E282" s="22">
        <f>IF(E283&gt;0,E283,SUM(E284:E289))</f>
        <v>0</v>
      </c>
      <c r="F282" s="23" t="s">
        <v>12</v>
      </c>
      <c r="G282" s="22">
        <f>IF(SUM(I283:I295)=0,E282,"Preencher total previsto para 2027")</f>
        <v>0</v>
      </c>
      <c r="H282" s="39" t="str">
        <f>IF(SUM(I283:I295)&gt;0,"Alteração meta 2026","")</f>
        <v/>
      </c>
      <c r="I282" s="90">
        <f t="shared" ref="I282:I294" si="40">IF(G282=E282,0,1)</f>
        <v>0</v>
      </c>
    </row>
    <row r="283" spans="1:9" x14ac:dyDescent="0.2">
      <c r="A283" s="120" t="str">
        <f>E235</f>
        <v>DIGITAR NESTE CAMPO O CÓDIGO DA ENTREGA</v>
      </c>
      <c r="B283" s="120" t="str">
        <f>B235&amp;D283&amp;2027</f>
        <v>DIGITAR NESTE CAMPO O CÓDIGO DA ENTREGAEstado2027</v>
      </c>
      <c r="C283" s="120">
        <v>2026</v>
      </c>
      <c r="D283" s="25" t="s">
        <v>32</v>
      </c>
      <c r="E283" s="26">
        <f>IFERROR(VLOOKUP(E235&amp;"(vazio)",Instruções!$BD:$BN,8,0),SUM(E284:E289))</f>
        <v>0</v>
      </c>
      <c r="F283" s="27" t="s">
        <v>12</v>
      </c>
      <c r="G283" s="26">
        <f>IF(SUM(I284:I295)=0,E283,"Preencher total previsto do Estado para 2027")</f>
        <v>0</v>
      </c>
      <c r="H283" s="40" t="str">
        <f t="shared" ref="H283:H294" si="41">IF(E283=G283,"","Alteração meta 2026")</f>
        <v/>
      </c>
      <c r="I283" s="90">
        <f t="shared" si="40"/>
        <v>0</v>
      </c>
    </row>
    <row r="284" spans="1:9" x14ac:dyDescent="0.2">
      <c r="A284" s="120" t="str">
        <f>E235</f>
        <v>DIGITAR NESTE CAMPO O CÓDIGO DA ENTREGA</v>
      </c>
      <c r="B284" s="120" t="str">
        <f>B235</f>
        <v>DIGITAR NESTE CAMPO O CÓDIGO DA ENTREGA</v>
      </c>
      <c r="C284" s="120">
        <v>2026</v>
      </c>
      <c r="D284" s="29" t="s">
        <v>33</v>
      </c>
      <c r="E284" s="30" t="str">
        <f>IFERROR(VLOOKUP(E235&amp;D284,Instruções!$BD:$BN,8,0),"-")</f>
        <v>-</v>
      </c>
      <c r="F284" s="31" t="s">
        <v>12</v>
      </c>
      <c r="G284" s="30" t="str">
        <f t="shared" ref="G284:G294" si="42">E284</f>
        <v>-</v>
      </c>
      <c r="H284" s="32" t="str">
        <f t="shared" si="41"/>
        <v/>
      </c>
      <c r="I284" s="90">
        <f t="shared" si="40"/>
        <v>0</v>
      </c>
    </row>
    <row r="285" spans="1:9" x14ac:dyDescent="0.2">
      <c r="A285" s="120" t="str">
        <f>E235</f>
        <v>DIGITAR NESTE CAMPO O CÓDIGO DA ENTREGA</v>
      </c>
      <c r="B285" s="120" t="str">
        <f>B235</f>
        <v>DIGITAR NESTE CAMPO O CÓDIGO DA ENTREGA</v>
      </c>
      <c r="C285" s="120">
        <v>2026</v>
      </c>
      <c r="D285" s="33" t="s">
        <v>34</v>
      </c>
      <c r="E285" s="41" t="str">
        <f>IFERROR(VLOOKUP(E235&amp;D285,Instruções!$BD:$BN,8,0),"-")</f>
        <v>-</v>
      </c>
      <c r="F285" s="34" t="s">
        <v>12</v>
      </c>
      <c r="G285" s="30" t="str">
        <f t="shared" si="42"/>
        <v>-</v>
      </c>
      <c r="H285" s="32" t="str">
        <f t="shared" si="41"/>
        <v/>
      </c>
      <c r="I285" s="90">
        <f t="shared" si="40"/>
        <v>0</v>
      </c>
    </row>
    <row r="286" spans="1:9" x14ac:dyDescent="0.2">
      <c r="A286" s="120" t="str">
        <f>E235</f>
        <v>DIGITAR NESTE CAMPO O CÓDIGO DA ENTREGA</v>
      </c>
      <c r="B286" s="120" t="str">
        <f>B235</f>
        <v>DIGITAR NESTE CAMPO O CÓDIGO DA ENTREGA</v>
      </c>
      <c r="C286" s="120">
        <v>2026</v>
      </c>
      <c r="D286" s="33" t="s">
        <v>35</v>
      </c>
      <c r="E286" s="41" t="str">
        <f>IFERROR(VLOOKUP(E235&amp;D286,Instruções!$BD:$BN,8,0),"-")</f>
        <v>-</v>
      </c>
      <c r="F286" s="34" t="s">
        <v>12</v>
      </c>
      <c r="G286" s="30" t="str">
        <f t="shared" si="42"/>
        <v>-</v>
      </c>
      <c r="H286" s="32" t="str">
        <f t="shared" si="41"/>
        <v/>
      </c>
      <c r="I286" s="90">
        <f t="shared" si="40"/>
        <v>0</v>
      </c>
    </row>
    <row r="287" spans="1:9" x14ac:dyDescent="0.2">
      <c r="A287" s="120" t="str">
        <f>E235</f>
        <v>DIGITAR NESTE CAMPO O CÓDIGO DA ENTREGA</v>
      </c>
      <c r="B287" s="120" t="str">
        <f>B235</f>
        <v>DIGITAR NESTE CAMPO O CÓDIGO DA ENTREGA</v>
      </c>
      <c r="C287" s="120">
        <v>2026</v>
      </c>
      <c r="D287" s="33" t="s">
        <v>36</v>
      </c>
      <c r="E287" s="41" t="str">
        <f>IFERROR(VLOOKUP(E235&amp;D287,Instruções!$BD:$BN,8,0),"-")</f>
        <v>-</v>
      </c>
      <c r="F287" s="34" t="s">
        <v>12</v>
      </c>
      <c r="G287" s="30" t="str">
        <f t="shared" si="42"/>
        <v>-</v>
      </c>
      <c r="H287" s="32" t="str">
        <f t="shared" si="41"/>
        <v/>
      </c>
      <c r="I287" s="90">
        <f t="shared" si="40"/>
        <v>0</v>
      </c>
    </row>
    <row r="288" spans="1:9" x14ac:dyDescent="0.2">
      <c r="A288" s="120" t="str">
        <f>E235</f>
        <v>DIGITAR NESTE CAMPO O CÓDIGO DA ENTREGA</v>
      </c>
      <c r="B288" s="120" t="str">
        <f>B235</f>
        <v>DIGITAR NESTE CAMPO O CÓDIGO DA ENTREGA</v>
      </c>
      <c r="C288" s="120">
        <v>2026</v>
      </c>
      <c r="D288" s="33" t="s">
        <v>37</v>
      </c>
      <c r="E288" s="41" t="str">
        <f>IFERROR(VLOOKUP(E235&amp;D288,Instruções!$BD:$BN,8,0),"-")</f>
        <v>-</v>
      </c>
      <c r="F288" s="34" t="s">
        <v>12</v>
      </c>
      <c r="G288" s="30" t="str">
        <f t="shared" si="42"/>
        <v>-</v>
      </c>
      <c r="H288" s="32" t="str">
        <f t="shared" si="41"/>
        <v/>
      </c>
      <c r="I288" s="90">
        <f t="shared" si="40"/>
        <v>0</v>
      </c>
    </row>
    <row r="289" spans="1:9" x14ac:dyDescent="0.2">
      <c r="A289" s="120" t="str">
        <f>E235</f>
        <v>DIGITAR NESTE CAMPO O CÓDIGO DA ENTREGA</v>
      </c>
      <c r="B289" s="120" t="str">
        <f>B235</f>
        <v>DIGITAR NESTE CAMPO O CÓDIGO DA ENTREGA</v>
      </c>
      <c r="C289" s="120">
        <v>2026</v>
      </c>
      <c r="D289" s="33" t="s">
        <v>38</v>
      </c>
      <c r="E289" s="41" t="str">
        <f>IFERROR(VLOOKUP(E235&amp;D289,Instruções!$BD:$BN,8,0),"-")</f>
        <v>-</v>
      </c>
      <c r="F289" s="34" t="s">
        <v>12</v>
      </c>
      <c r="G289" s="30" t="str">
        <f t="shared" si="42"/>
        <v>-</v>
      </c>
      <c r="H289" s="32" t="str">
        <f t="shared" si="41"/>
        <v/>
      </c>
      <c r="I289" s="90">
        <f t="shared" si="40"/>
        <v>0</v>
      </c>
    </row>
    <row r="290" spans="1:9" x14ac:dyDescent="0.2">
      <c r="A290" s="120" t="str">
        <f>E235</f>
        <v>DIGITAR NESTE CAMPO O CÓDIGO DA ENTREGA</v>
      </c>
      <c r="B290" s="120" t="str">
        <f>B235</f>
        <v>DIGITAR NESTE CAMPO O CÓDIGO DA ENTREGA</v>
      </c>
      <c r="C290" s="120">
        <v>2026</v>
      </c>
      <c r="D290" s="43" t="str">
        <f>IFERROR(VLOOKUP(E235&amp;"-"&amp;1,Instruções!CH:CS,12,0),"")</f>
        <v/>
      </c>
      <c r="E290" s="42" t="str">
        <f>IFERROR(VLOOKUP(E235&amp;"-"&amp;1,Instruções!CH:CS,9,0),"")</f>
        <v/>
      </c>
      <c r="F290" s="38" t="s">
        <v>12</v>
      </c>
      <c r="G290" s="36" t="str">
        <f t="shared" si="42"/>
        <v/>
      </c>
      <c r="H290" s="32" t="str">
        <f t="shared" si="41"/>
        <v/>
      </c>
      <c r="I290" s="90">
        <f t="shared" si="40"/>
        <v>0</v>
      </c>
    </row>
    <row r="291" spans="1:9" x14ac:dyDescent="0.2">
      <c r="A291" s="120" t="str">
        <f>E235</f>
        <v>DIGITAR NESTE CAMPO O CÓDIGO DA ENTREGA</v>
      </c>
      <c r="B291" s="120" t="str">
        <f>B235</f>
        <v>DIGITAR NESTE CAMPO O CÓDIGO DA ENTREGA</v>
      </c>
      <c r="C291" s="120">
        <v>2026</v>
      </c>
      <c r="D291" s="43" t="str">
        <f>IFERROR(VLOOKUP(E235&amp;"-"&amp;2,Instruções!CH:CS,12,0),"")</f>
        <v/>
      </c>
      <c r="E291" s="42" t="str">
        <f>IFERROR(VLOOKUP(E235&amp;"-"&amp;2,Instruções!CH:CS,9,0),"")</f>
        <v/>
      </c>
      <c r="F291" s="38" t="s">
        <v>12</v>
      </c>
      <c r="G291" s="36" t="str">
        <f t="shared" si="42"/>
        <v/>
      </c>
      <c r="H291" s="32" t="str">
        <f t="shared" si="41"/>
        <v/>
      </c>
      <c r="I291" s="90">
        <f t="shared" si="40"/>
        <v>0</v>
      </c>
    </row>
    <row r="292" spans="1:9" x14ac:dyDescent="0.2">
      <c r="A292" s="120" t="str">
        <f>E235</f>
        <v>DIGITAR NESTE CAMPO O CÓDIGO DA ENTREGA</v>
      </c>
      <c r="B292" s="120" t="str">
        <f>B235</f>
        <v>DIGITAR NESTE CAMPO O CÓDIGO DA ENTREGA</v>
      </c>
      <c r="C292" s="120">
        <v>2026</v>
      </c>
      <c r="D292" s="43" t="str">
        <f>IFERROR(VLOOKUP(E235&amp;"-"&amp;3,Instruções!CH:CS,12,0),"")</f>
        <v/>
      </c>
      <c r="E292" s="42" t="str">
        <f>IFERROR(VLOOKUP(E235&amp;"-"&amp;3,Instruções!CH:CS,9,0),"")</f>
        <v/>
      </c>
      <c r="F292" s="38" t="s">
        <v>12</v>
      </c>
      <c r="G292" s="36" t="str">
        <f t="shared" si="42"/>
        <v/>
      </c>
      <c r="H292" s="32" t="str">
        <f t="shared" si="41"/>
        <v/>
      </c>
      <c r="I292" s="90">
        <f t="shared" si="40"/>
        <v>0</v>
      </c>
    </row>
    <row r="293" spans="1:9" x14ac:dyDescent="0.2">
      <c r="A293" s="120" t="str">
        <f>E235</f>
        <v>DIGITAR NESTE CAMPO O CÓDIGO DA ENTREGA</v>
      </c>
      <c r="B293" s="120" t="str">
        <f>B235</f>
        <v>DIGITAR NESTE CAMPO O CÓDIGO DA ENTREGA</v>
      </c>
      <c r="C293" s="120">
        <v>2026</v>
      </c>
      <c r="D293" s="43" t="str">
        <f>IFERROR(VLOOKUP(E235&amp;"-"&amp;4,Instruções!CH:CS,12,0),"")</f>
        <v/>
      </c>
      <c r="E293" s="42" t="str">
        <f>IFERROR(VLOOKUP(E235&amp;"-"&amp;4,Instruções!CH:CS,9,0),"")</f>
        <v/>
      </c>
      <c r="F293" s="38" t="s">
        <v>12</v>
      </c>
      <c r="G293" s="36" t="str">
        <f t="shared" si="42"/>
        <v/>
      </c>
      <c r="H293" s="32" t="str">
        <f t="shared" si="41"/>
        <v/>
      </c>
      <c r="I293" s="90">
        <f t="shared" si="40"/>
        <v>0</v>
      </c>
    </row>
    <row r="294" spans="1:9" x14ac:dyDescent="0.2">
      <c r="A294" s="120" t="str">
        <f>E235</f>
        <v>DIGITAR NESTE CAMPO O CÓDIGO DA ENTREGA</v>
      </c>
      <c r="B294" s="120" t="str">
        <f>B235</f>
        <v>DIGITAR NESTE CAMPO O CÓDIGO DA ENTREGA</v>
      </c>
      <c r="C294" s="120">
        <v>2026</v>
      </c>
      <c r="D294" s="43" t="str">
        <f>IFERROR(VLOOKUP(E235&amp;"-"&amp;5,Instruções!CH:CS,12,0),"")</f>
        <v/>
      </c>
      <c r="E294" s="42" t="str">
        <f>IFERROR(VLOOKUP(E235&amp;"-"&amp;5,Instruções!CH:CS,9,0),"")</f>
        <v/>
      </c>
      <c r="F294" s="38" t="s">
        <v>12</v>
      </c>
      <c r="G294" s="36" t="str">
        <f t="shared" si="42"/>
        <v/>
      </c>
      <c r="H294" s="32" t="str">
        <f t="shared" si="41"/>
        <v/>
      </c>
      <c r="I294" s="90">
        <f t="shared" si="40"/>
        <v>0</v>
      </c>
    </row>
    <row r="295" spans="1:9" ht="15.75" customHeight="1" x14ac:dyDescent="0.2">
      <c r="A295" s="120" t="str">
        <f>E235</f>
        <v>DIGITAR NESTE CAMPO O CÓDIGO DA ENTREGA</v>
      </c>
      <c r="B295" s="120" t="str">
        <f>B235</f>
        <v>DIGITAR NESTE CAMPO O CÓDIGO DA ENTREGA</v>
      </c>
      <c r="C295" s="120">
        <v>2026</v>
      </c>
      <c r="D295" s="102"/>
      <c r="E295" s="103" t="s">
        <v>39</v>
      </c>
      <c r="F295" s="38" t="s">
        <v>12</v>
      </c>
      <c r="G295" s="42"/>
      <c r="H295" s="32" t="str">
        <f>IF(G295="","","Não é possivel alterar 2024")</f>
        <v/>
      </c>
      <c r="I295" s="90">
        <f>IF(G295="",0,1)</f>
        <v>0</v>
      </c>
    </row>
    <row r="296" spans="1:9" x14ac:dyDescent="0.2">
      <c r="A296" s="120" t="str">
        <f>E235</f>
        <v>DIGITAR NESTE CAMPO O CÓDIGO DA ENTREGA</v>
      </c>
      <c r="B296" s="120" t="str">
        <f>B235&amp;"Ano:"&amp;D296</f>
        <v>DIGITAR NESTE CAMPO O CÓDIGO DA ENTREGAAno:TOTAL PREVISTO 2027</v>
      </c>
      <c r="C296" s="120">
        <v>2027</v>
      </c>
      <c r="D296" s="21" t="s">
        <v>8111</v>
      </c>
      <c r="E296" s="22">
        <f>IF(E297&gt;0,E297,SUM(E298:E303))</f>
        <v>0</v>
      </c>
      <c r="F296" s="23" t="s">
        <v>12</v>
      </c>
      <c r="G296" s="22">
        <f>IF(SUM(I297:I309)=0,E296,"Preencher total previsto para 2027")</f>
        <v>0</v>
      </c>
      <c r="H296" s="39" t="str">
        <f>IF(SUM(I297:I309)&gt;0,"Alteração meta 2027","")</f>
        <v/>
      </c>
      <c r="I296" s="90">
        <f t="shared" ref="I296:I308" si="43">IF(G296=E296,0,1)</f>
        <v>0</v>
      </c>
    </row>
    <row r="297" spans="1:9" x14ac:dyDescent="0.2">
      <c r="A297" s="120" t="str">
        <f>E235</f>
        <v>DIGITAR NESTE CAMPO O CÓDIGO DA ENTREGA</v>
      </c>
      <c r="B297" s="120" t="str">
        <f>B235&amp;D297&amp;2027</f>
        <v>DIGITAR NESTE CAMPO O CÓDIGO DA ENTREGAEstado2027</v>
      </c>
      <c r="C297" s="120">
        <v>2027</v>
      </c>
      <c r="D297" s="25" t="s">
        <v>32</v>
      </c>
      <c r="E297" s="26">
        <f>IFERROR(VLOOKUP(E235&amp;"(vazio)",Instruções!$BD:$BN,9,0),SUM(E298:E303))</f>
        <v>0</v>
      </c>
      <c r="F297" s="27" t="s">
        <v>12</v>
      </c>
      <c r="G297" s="26">
        <f>IF(SUM(I298:I309)=0,E297,"Preencher total previsto do Estado para 2027")</f>
        <v>0</v>
      </c>
      <c r="H297" s="40" t="str">
        <f t="shared" ref="H297:H308" si="44">IF(E297=G297,"","Alteração meta 2027")</f>
        <v/>
      </c>
      <c r="I297" s="90">
        <f t="shared" si="43"/>
        <v>0</v>
      </c>
    </row>
    <row r="298" spans="1:9" x14ac:dyDescent="0.2">
      <c r="A298" s="120" t="str">
        <f>E235</f>
        <v>DIGITAR NESTE CAMPO O CÓDIGO DA ENTREGA</v>
      </c>
      <c r="B298" s="120" t="str">
        <f>B235</f>
        <v>DIGITAR NESTE CAMPO O CÓDIGO DA ENTREGA</v>
      </c>
      <c r="C298" s="120">
        <v>2027</v>
      </c>
      <c r="D298" s="29" t="s">
        <v>33</v>
      </c>
      <c r="E298" s="30" t="str">
        <f>IFERROR(VLOOKUP(E235&amp;D298,Instruções!$BD:$BN,9,0),"-")</f>
        <v>-</v>
      </c>
      <c r="F298" s="31" t="s">
        <v>12</v>
      </c>
      <c r="G298" s="30" t="str">
        <f t="shared" ref="G298:G308" si="45">E298</f>
        <v>-</v>
      </c>
      <c r="H298" s="32" t="str">
        <f t="shared" si="44"/>
        <v/>
      </c>
      <c r="I298" s="90">
        <f t="shared" si="43"/>
        <v>0</v>
      </c>
    </row>
    <row r="299" spans="1:9" x14ac:dyDescent="0.2">
      <c r="A299" s="120" t="str">
        <f>E235</f>
        <v>DIGITAR NESTE CAMPO O CÓDIGO DA ENTREGA</v>
      </c>
      <c r="B299" s="120" t="str">
        <f>B235</f>
        <v>DIGITAR NESTE CAMPO O CÓDIGO DA ENTREGA</v>
      </c>
      <c r="C299" s="120">
        <v>2027</v>
      </c>
      <c r="D299" s="33" t="s">
        <v>34</v>
      </c>
      <c r="E299" s="41" t="str">
        <f>IFERROR(VLOOKUP(E235&amp;D299,Instruções!$BD:$BN,9,0),"-")</f>
        <v>-</v>
      </c>
      <c r="F299" s="34" t="s">
        <v>12</v>
      </c>
      <c r="G299" s="30" t="str">
        <f t="shared" si="45"/>
        <v>-</v>
      </c>
      <c r="H299" s="32" t="str">
        <f t="shared" si="44"/>
        <v/>
      </c>
      <c r="I299" s="90">
        <f t="shared" si="43"/>
        <v>0</v>
      </c>
    </row>
    <row r="300" spans="1:9" x14ac:dyDescent="0.2">
      <c r="A300" s="120" t="str">
        <f>E235</f>
        <v>DIGITAR NESTE CAMPO O CÓDIGO DA ENTREGA</v>
      </c>
      <c r="B300" s="120" t="str">
        <f>B235</f>
        <v>DIGITAR NESTE CAMPO O CÓDIGO DA ENTREGA</v>
      </c>
      <c r="C300" s="120">
        <v>2027</v>
      </c>
      <c r="D300" s="33" t="s">
        <v>35</v>
      </c>
      <c r="E300" s="41" t="str">
        <f>IFERROR(VLOOKUP(E235&amp;D300,Instruções!$BD:$BN,9,0),"-")</f>
        <v>-</v>
      </c>
      <c r="F300" s="34" t="s">
        <v>12</v>
      </c>
      <c r="G300" s="30" t="str">
        <f t="shared" si="45"/>
        <v>-</v>
      </c>
      <c r="H300" s="32" t="str">
        <f t="shared" si="44"/>
        <v/>
      </c>
      <c r="I300" s="90">
        <f t="shared" si="43"/>
        <v>0</v>
      </c>
    </row>
    <row r="301" spans="1:9" x14ac:dyDescent="0.2">
      <c r="A301" s="120" t="str">
        <f>E235</f>
        <v>DIGITAR NESTE CAMPO O CÓDIGO DA ENTREGA</v>
      </c>
      <c r="B301" s="120" t="str">
        <f>B235</f>
        <v>DIGITAR NESTE CAMPO O CÓDIGO DA ENTREGA</v>
      </c>
      <c r="C301" s="120">
        <v>2027</v>
      </c>
      <c r="D301" s="33" t="s">
        <v>36</v>
      </c>
      <c r="E301" s="41" t="str">
        <f>IFERROR(VLOOKUP(E235&amp;D301,Instruções!$BD:$BN,9,0),"-")</f>
        <v>-</v>
      </c>
      <c r="F301" s="34" t="s">
        <v>12</v>
      </c>
      <c r="G301" s="30" t="str">
        <f t="shared" si="45"/>
        <v>-</v>
      </c>
      <c r="H301" s="32" t="str">
        <f t="shared" si="44"/>
        <v/>
      </c>
      <c r="I301" s="90">
        <f t="shared" si="43"/>
        <v>0</v>
      </c>
    </row>
    <row r="302" spans="1:9" x14ac:dyDescent="0.2">
      <c r="A302" s="120" t="str">
        <f>E235</f>
        <v>DIGITAR NESTE CAMPO O CÓDIGO DA ENTREGA</v>
      </c>
      <c r="B302" s="120" t="str">
        <f>B235</f>
        <v>DIGITAR NESTE CAMPO O CÓDIGO DA ENTREGA</v>
      </c>
      <c r="C302" s="120">
        <v>2027</v>
      </c>
      <c r="D302" s="33" t="s">
        <v>37</v>
      </c>
      <c r="E302" s="41" t="str">
        <f>IFERROR(VLOOKUP(E235&amp;D302,Instruções!$BD:$BN,9,0),"-")</f>
        <v>-</v>
      </c>
      <c r="F302" s="34" t="s">
        <v>12</v>
      </c>
      <c r="G302" s="30" t="str">
        <f t="shared" si="45"/>
        <v>-</v>
      </c>
      <c r="H302" s="32" t="str">
        <f t="shared" si="44"/>
        <v/>
      </c>
      <c r="I302" s="90">
        <f t="shared" si="43"/>
        <v>0</v>
      </c>
    </row>
    <row r="303" spans="1:9" x14ac:dyDescent="0.2">
      <c r="A303" s="120" t="str">
        <f>E235</f>
        <v>DIGITAR NESTE CAMPO O CÓDIGO DA ENTREGA</v>
      </c>
      <c r="B303" s="120" t="str">
        <f>B235</f>
        <v>DIGITAR NESTE CAMPO O CÓDIGO DA ENTREGA</v>
      </c>
      <c r="C303" s="120">
        <v>2027</v>
      </c>
      <c r="D303" s="33" t="s">
        <v>38</v>
      </c>
      <c r="E303" s="44" t="str">
        <f>IFERROR(VLOOKUP(E235&amp;D303,Instruções!$BD:$BN,9,0),"-")</f>
        <v>-</v>
      </c>
      <c r="F303" s="34" t="s">
        <v>12</v>
      </c>
      <c r="G303" s="45" t="str">
        <f t="shared" si="45"/>
        <v>-</v>
      </c>
      <c r="H303" s="32" t="str">
        <f t="shared" si="44"/>
        <v/>
      </c>
      <c r="I303" s="90">
        <f t="shared" si="43"/>
        <v>0</v>
      </c>
    </row>
    <row r="304" spans="1:9" x14ac:dyDescent="0.2">
      <c r="A304" s="120" t="str">
        <f>E235</f>
        <v>DIGITAR NESTE CAMPO O CÓDIGO DA ENTREGA</v>
      </c>
      <c r="B304" s="120" t="str">
        <f>B235</f>
        <v>DIGITAR NESTE CAMPO O CÓDIGO DA ENTREGA</v>
      </c>
      <c r="C304" s="120">
        <v>2027</v>
      </c>
      <c r="D304" s="35" t="str">
        <f>IFERROR(VLOOKUP(E235&amp;"-"&amp;1,Instruções!CH:CS,12,0),"")</f>
        <v/>
      </c>
      <c r="E304" s="46" t="str">
        <f>IFERROR(VLOOKUP(E235&amp;"-"&amp;1,Instruções!CH:CS,10,0),"")</f>
        <v/>
      </c>
      <c r="F304" s="38" t="s">
        <v>12</v>
      </c>
      <c r="G304" s="47" t="str">
        <f t="shared" si="45"/>
        <v/>
      </c>
      <c r="H304" s="32" t="str">
        <f t="shared" si="44"/>
        <v/>
      </c>
      <c r="I304" s="90">
        <f t="shared" si="43"/>
        <v>0</v>
      </c>
    </row>
    <row r="305" spans="1:16" x14ac:dyDescent="0.2">
      <c r="A305" s="120" t="str">
        <f>E235</f>
        <v>DIGITAR NESTE CAMPO O CÓDIGO DA ENTREGA</v>
      </c>
      <c r="B305" s="120" t="str">
        <f>B235</f>
        <v>DIGITAR NESTE CAMPO O CÓDIGO DA ENTREGA</v>
      </c>
      <c r="C305" s="120">
        <v>2027</v>
      </c>
      <c r="D305" s="35" t="str">
        <f>IFERROR(VLOOKUP(E235&amp;"-"&amp;2,Instruções!CH:CS,12,0),"")</f>
        <v/>
      </c>
      <c r="E305" s="46" t="str">
        <f>IFERROR(VLOOKUP(E236&amp;"-"&amp;1,Instruções!CH:CS,10,0),"")</f>
        <v/>
      </c>
      <c r="F305" s="38" t="s">
        <v>12</v>
      </c>
      <c r="G305" s="47" t="str">
        <f t="shared" si="45"/>
        <v/>
      </c>
      <c r="H305" s="32" t="str">
        <f t="shared" si="44"/>
        <v/>
      </c>
      <c r="I305" s="90">
        <f t="shared" si="43"/>
        <v>0</v>
      </c>
    </row>
    <row r="306" spans="1:16" x14ac:dyDescent="0.2">
      <c r="A306" s="120" t="str">
        <f>E235</f>
        <v>DIGITAR NESTE CAMPO O CÓDIGO DA ENTREGA</v>
      </c>
      <c r="B306" s="120" t="str">
        <f>B235</f>
        <v>DIGITAR NESTE CAMPO O CÓDIGO DA ENTREGA</v>
      </c>
      <c r="C306" s="120">
        <v>2027</v>
      </c>
      <c r="D306" s="35" t="str">
        <f>IFERROR(VLOOKUP(E235&amp;"-"&amp;3,Instruções!CH:CS,12,0),"")</f>
        <v/>
      </c>
      <c r="E306" s="46" t="str">
        <f>IFERROR(VLOOKUP(E237&amp;"-"&amp;1,Instruções!CH:CS,10,0),"")</f>
        <v/>
      </c>
      <c r="F306" s="38" t="s">
        <v>12</v>
      </c>
      <c r="G306" s="47" t="str">
        <f t="shared" si="45"/>
        <v/>
      </c>
      <c r="H306" s="32" t="str">
        <f t="shared" si="44"/>
        <v/>
      </c>
      <c r="I306" s="90">
        <f t="shared" si="43"/>
        <v>0</v>
      </c>
    </row>
    <row r="307" spans="1:16" x14ac:dyDescent="0.2">
      <c r="A307" s="120" t="str">
        <f>E235</f>
        <v>DIGITAR NESTE CAMPO O CÓDIGO DA ENTREGA</v>
      </c>
      <c r="B307" s="120" t="str">
        <f>B235</f>
        <v>DIGITAR NESTE CAMPO O CÓDIGO DA ENTREGA</v>
      </c>
      <c r="C307" s="120">
        <v>2027</v>
      </c>
      <c r="D307" s="35" t="str">
        <f>IFERROR(VLOOKUP(E235&amp;"-"&amp;4,Instruções!CH:CS,12,0),"")</f>
        <v/>
      </c>
      <c r="E307" s="46" t="str">
        <f>IFERROR(VLOOKUP(E238&amp;"-"&amp;1,Instruções!CH:CS,10,0),"")</f>
        <v/>
      </c>
      <c r="F307" s="38" t="s">
        <v>12</v>
      </c>
      <c r="G307" s="47" t="str">
        <f t="shared" si="45"/>
        <v/>
      </c>
      <c r="H307" s="32" t="str">
        <f t="shared" si="44"/>
        <v/>
      </c>
      <c r="I307" s="90">
        <f t="shared" si="43"/>
        <v>0</v>
      </c>
    </row>
    <row r="308" spans="1:16" x14ac:dyDescent="0.2">
      <c r="A308" s="120" t="str">
        <f>E235</f>
        <v>DIGITAR NESTE CAMPO O CÓDIGO DA ENTREGA</v>
      </c>
      <c r="B308" s="120" t="str">
        <f>B235</f>
        <v>DIGITAR NESTE CAMPO O CÓDIGO DA ENTREGA</v>
      </c>
      <c r="C308" s="120">
        <v>2027</v>
      </c>
      <c r="D308" s="35" t="str">
        <f>IFERROR(VLOOKUP(E235&amp;"-"&amp;5,Instruções!CH:CS,12,0),"")</f>
        <v/>
      </c>
      <c r="E308" s="46" t="str">
        <f>IFERROR(VLOOKUP(E239&amp;"-"&amp;1,Instruções!CH:CS,10,0),"")</f>
        <v/>
      </c>
      <c r="F308" s="38" t="s">
        <v>12</v>
      </c>
      <c r="G308" s="47" t="str">
        <f t="shared" si="45"/>
        <v/>
      </c>
      <c r="H308" s="32" t="str">
        <f t="shared" si="44"/>
        <v/>
      </c>
      <c r="I308" s="90">
        <f t="shared" si="43"/>
        <v>0</v>
      </c>
    </row>
    <row r="309" spans="1:16" ht="15.75" customHeight="1" x14ac:dyDescent="0.2">
      <c r="A309" s="120" t="str">
        <f>E235</f>
        <v>DIGITAR NESTE CAMPO O CÓDIGO DA ENTREGA</v>
      </c>
      <c r="B309" s="120" t="str">
        <f>B235</f>
        <v>DIGITAR NESTE CAMPO O CÓDIGO DA ENTREGA</v>
      </c>
      <c r="C309" s="120">
        <v>2027</v>
      </c>
      <c r="D309" s="102"/>
      <c r="E309" s="103" t="s">
        <v>39</v>
      </c>
      <c r="F309" s="38" t="s">
        <v>12</v>
      </c>
      <c r="G309" s="47"/>
      <c r="H309" s="32" t="str">
        <f>IF(G309="","","Não é possivel alterar 2024")</f>
        <v/>
      </c>
      <c r="I309" s="90">
        <f>IF(G309="",0,1)</f>
        <v>0</v>
      </c>
    </row>
    <row r="310" spans="1:16" ht="39" customHeight="1" x14ac:dyDescent="0.2">
      <c r="A310" s="120" t="str">
        <f>E235</f>
        <v>DIGITAR NESTE CAMPO O CÓDIGO DA ENTREGA</v>
      </c>
      <c r="B310" s="120" t="str">
        <f>B309&amp;"Oquealterou"</f>
        <v>DIGITAR NESTE CAMPO O CÓDIGO DA ENTREGAOquealterou</v>
      </c>
      <c r="C310" s="120" t="s">
        <v>40</v>
      </c>
      <c r="D310" s="48" t="s">
        <v>41</v>
      </c>
      <c r="E310" s="129" t="s">
        <v>8399</v>
      </c>
      <c r="F310" s="129"/>
      <c r="G310" s="129"/>
      <c r="H310" s="49" t="str">
        <f>IF(H235="Excluir","Excluir",CONCATENATE("Alteração de: ",H236&amp;H237&amp;H238&amp;H239&amp;H240&amp;H241&amp;H242&amp;H243&amp;H244&amp;H245&amp;H246&amp;H247&amp;H248&amp;H250&amp;H251&amp;H252&amp;H253))</f>
        <v xml:space="preserve">Alteração de: </v>
      </c>
      <c r="I310" s="90" t="s">
        <v>9</v>
      </c>
    </row>
    <row r="311" spans="1:16" ht="20.25" customHeight="1" thickBot="1" x14ac:dyDescent="0.25">
      <c r="A311" s="122" t="s">
        <v>42</v>
      </c>
      <c r="B311" s="122" t="s">
        <v>43</v>
      </c>
      <c r="C311" s="122" t="s">
        <v>42</v>
      </c>
      <c r="D311" s="81" t="s">
        <v>42</v>
      </c>
      <c r="E311" s="82" t="s">
        <v>42</v>
      </c>
      <c r="F311" s="82" t="s">
        <v>42</v>
      </c>
      <c r="G311" s="82" t="s">
        <v>42</v>
      </c>
      <c r="H311" s="83" t="s">
        <v>42</v>
      </c>
      <c r="I311" s="91" t="s">
        <v>9</v>
      </c>
    </row>
    <row r="312" spans="1:16" ht="26.25" customHeight="1" x14ac:dyDescent="0.2">
      <c r="A312" s="120" t="str">
        <f>E312</f>
        <v>DIGITAR NESTE CAMPO O CÓDIGO DA ENTREGA</v>
      </c>
      <c r="B312" s="120" t="str">
        <f>E312</f>
        <v>DIGITAR NESTE CAMPO O CÓDIGO DA ENTREGA</v>
      </c>
      <c r="C312" s="120" t="s">
        <v>10</v>
      </c>
      <c r="D312" s="77" t="s">
        <v>11</v>
      </c>
      <c r="E312" s="89" t="s">
        <v>8112</v>
      </c>
      <c r="F312" s="78" t="s">
        <v>12</v>
      </c>
      <c r="G312" s="92">
        <f>IFERROR(VLOOKUP(E312,'Lista de Entregas'!H:J,3,0),"Código de entrega não existe")</f>
        <v>0</v>
      </c>
      <c r="H312" s="88" t="s">
        <v>4932</v>
      </c>
      <c r="I312" s="90" t="s">
        <v>9</v>
      </c>
      <c r="P312" s="4" t="s">
        <v>13</v>
      </c>
    </row>
    <row r="313" spans="1:16" ht="34.5" customHeight="1" x14ac:dyDescent="0.2">
      <c r="A313" s="120" t="str">
        <f>E312</f>
        <v>DIGITAR NESTE CAMPO O CÓDIGO DA ENTREGA</v>
      </c>
      <c r="B313" s="120" t="str">
        <f>B312&amp;"Titulo"</f>
        <v>DIGITAR NESTE CAMPO O CÓDIGO DA ENTREGATitulo</v>
      </c>
      <c r="C313" s="120" t="s">
        <v>10</v>
      </c>
      <c r="D313" s="10" t="s">
        <v>14</v>
      </c>
      <c r="E313" s="76" t="str">
        <f>IFERROR(VLOOKUP(E312,Instruções!S:BD,14,0),"Código de Entrega não existe")</f>
        <v>Código de Entrega não existe</v>
      </c>
      <c r="F313" s="12" t="s">
        <v>12</v>
      </c>
      <c r="G313" s="86" t="str">
        <f>IF(H312="Excluir","Se a entrega vai passar a ser vinculada a outra ação orçamentária, a opção selecionada deve ser Transferir e não Excluir. Se ela deve ser cancelada do PPA 2024-2027, a opção Excluir esta correta, informe a justificativa ao final do formulário.","")</f>
        <v/>
      </c>
      <c r="H313" s="13" t="str">
        <f>IF(G313="","",IF(E313=G313,""," Não é possível Alterar Título;"))</f>
        <v/>
      </c>
      <c r="I313" s="90" t="s">
        <v>9</v>
      </c>
      <c r="P313" s="4" t="s">
        <v>15</v>
      </c>
    </row>
    <row r="314" spans="1:16" ht="71.25" customHeight="1" x14ac:dyDescent="0.2">
      <c r="A314" s="120" t="str">
        <f>E312</f>
        <v>DIGITAR NESTE CAMPO O CÓDIGO DA ENTREGA</v>
      </c>
      <c r="B314" s="120" t="str">
        <f>B312&amp;"Descrição"</f>
        <v>DIGITAR NESTE CAMPO O CÓDIGO DA ENTREGADescrição</v>
      </c>
      <c r="C314" s="120" t="s">
        <v>10</v>
      </c>
      <c r="D314" s="10" t="s">
        <v>16</v>
      </c>
      <c r="E314" s="75" t="str">
        <f>IFERROR(VLOOKUP(E312,Instruções!S:BD,15,0),"Confirmar  código de entrega")</f>
        <v>Confirmar  código de entrega</v>
      </c>
      <c r="F314" s="12" t="s">
        <v>12</v>
      </c>
      <c r="G314" s="75"/>
      <c r="H314" s="14" t="str">
        <f>IF(G314="","",IF(E314=G314,""," Descrição;"))</f>
        <v/>
      </c>
      <c r="I314" s="90" t="s">
        <v>9</v>
      </c>
      <c r="P314" s="4" t="s">
        <v>4934</v>
      </c>
    </row>
    <row r="315" spans="1:16" x14ac:dyDescent="0.2">
      <c r="A315" s="120" t="str">
        <f>E312</f>
        <v>DIGITAR NESTE CAMPO O CÓDIGO DA ENTREGA</v>
      </c>
      <c r="B315" s="120" t="str">
        <f>B312&amp;"AÇÃO"</f>
        <v>DIGITAR NESTE CAMPO O CÓDIGO DA ENTREGAAÇÃO</v>
      </c>
      <c r="C315" s="120" t="s">
        <v>10</v>
      </c>
      <c r="D315" s="10" t="s">
        <v>17</v>
      </c>
      <c r="E315" s="11" t="str">
        <f>IFERROR(VLOOKUP(E312,Instruções!S:BD,10,0),"")</f>
        <v/>
      </c>
      <c r="F315" s="12" t="s">
        <v>12</v>
      </c>
      <c r="G315" s="85" t="str">
        <f>IF(H312="Transferir","Preencher neste campo o nº da orçamentária para qual a entrega vai ser transferida","")</f>
        <v/>
      </c>
      <c r="H315" s="14" t="str">
        <f>IF(G315="","",IF(E315=G315,"","Transferência de ação;"))</f>
        <v/>
      </c>
      <c r="I315" s="90" t="s">
        <v>9</v>
      </c>
      <c r="P315" s="4" t="s">
        <v>4932</v>
      </c>
    </row>
    <row r="316" spans="1:16" ht="27.75" customHeight="1" x14ac:dyDescent="0.2">
      <c r="A316" s="120" t="str">
        <f>E312</f>
        <v>DIGITAR NESTE CAMPO O CÓDIGO DA ENTREGA</v>
      </c>
      <c r="B316" s="120" t="str">
        <f>B312&amp;"Açãonome"</f>
        <v>DIGITAR NESTE CAMPO O CÓDIGO DA ENTREGAAçãonome</v>
      </c>
      <c r="C316" s="120" t="s">
        <v>10</v>
      </c>
      <c r="D316" s="10" t="s">
        <v>18</v>
      </c>
      <c r="E316" s="76" t="str">
        <f>IFERROR(VLOOKUP(E312,Instruções!S:BD,11,0),"")</f>
        <v/>
      </c>
      <c r="F316" s="12" t="s">
        <v>12</v>
      </c>
      <c r="G316" s="11"/>
      <c r="H316" s="14" t="str">
        <f>IF(G316="","",IF(E316=G316,""," Transterência para outra ação;"))</f>
        <v/>
      </c>
      <c r="I316" s="90" t="s">
        <v>9</v>
      </c>
    </row>
    <row r="317" spans="1:16" ht="39.75" customHeight="1" x14ac:dyDescent="0.2">
      <c r="A317" s="120" t="str">
        <f>E312</f>
        <v>DIGITAR NESTE CAMPO O CÓDIGO DA ENTREGA</v>
      </c>
      <c r="B317" s="120" t="str">
        <f>B312&amp;"Unidademedida"</f>
        <v>DIGITAR NESTE CAMPO O CÓDIGO DA ENTREGAUnidademedida</v>
      </c>
      <c r="C317" s="120" t="s">
        <v>10</v>
      </c>
      <c r="D317" s="10" t="s">
        <v>19</v>
      </c>
      <c r="E317" s="11" t="str">
        <f>IFERROR(VLOOKUP(E312,Instruções!S:BD,16,0),"")</f>
        <v/>
      </c>
      <c r="F317" s="12" t="s">
        <v>12</v>
      </c>
      <c r="G317" s="11"/>
      <c r="H317" s="119" t="str">
        <f>IF(G317="","",IF(E317=G317,"","Não é possível alterar a unidade de medida, pois isso descaracterizaria a concepção original da entrega"))</f>
        <v/>
      </c>
      <c r="I317" s="90" t="s">
        <v>9</v>
      </c>
    </row>
    <row r="318" spans="1:16" ht="51" customHeight="1" x14ac:dyDescent="0.2">
      <c r="A318" s="120" t="str">
        <f>E312</f>
        <v>DIGITAR NESTE CAMPO O CÓDIGO DA ENTREGA</v>
      </c>
      <c r="B318" s="120" t="str">
        <f>B312&amp;"MemoriaCalculo"</f>
        <v>DIGITAR NESTE CAMPO O CÓDIGO DA ENTREGAMemoriaCalculo</v>
      </c>
      <c r="C318" s="120" t="s">
        <v>10</v>
      </c>
      <c r="D318" s="10" t="s">
        <v>20</v>
      </c>
      <c r="E318" s="75" t="str">
        <f>IFERROR(VLOOKUP(E312,Instruções!S:BD,34,0),"")</f>
        <v/>
      </c>
      <c r="F318" s="12" t="s">
        <v>12</v>
      </c>
      <c r="G318" s="11"/>
      <c r="H318" s="14" t="str">
        <f>IF(G318="","",IF(E318=G318,""," Memória de Cálculo;"))</f>
        <v/>
      </c>
      <c r="I318" s="90" t="s">
        <v>9</v>
      </c>
    </row>
    <row r="319" spans="1:16" x14ac:dyDescent="0.2">
      <c r="A319" s="120" t="str">
        <f>E312</f>
        <v>DIGITAR NESTE CAMPO O CÓDIGO DA ENTREGA</v>
      </c>
      <c r="B319" s="120" t="str">
        <f>B312&amp;D319</f>
        <v>DIGITAR NESTE CAMPO O CÓDIGO DA ENTREGAFonte:</v>
      </c>
      <c r="C319" s="120" t="s">
        <v>10</v>
      </c>
      <c r="D319" s="15" t="s">
        <v>21</v>
      </c>
      <c r="E319" s="11" t="str">
        <f>IFERROR(VLOOKUP(E312,Instruções!S:BD,35,0),"")</f>
        <v/>
      </c>
      <c r="F319" s="12" t="s">
        <v>12</v>
      </c>
      <c r="G319" s="11"/>
      <c r="H319" s="14" t="str">
        <f>IF(G319="","",IF(E319=G319,""," Fonte;"))</f>
        <v/>
      </c>
      <c r="I319" s="90" t="s">
        <v>9</v>
      </c>
    </row>
    <row r="320" spans="1:16" ht="28.5" customHeight="1" x14ac:dyDescent="0.2">
      <c r="A320" s="120" t="str">
        <f>E312</f>
        <v>DIGITAR NESTE CAMPO O CÓDIGO DA ENTREGA</v>
      </c>
      <c r="B320" s="120" t="str">
        <f>B312&amp;D320</f>
        <v>DIGITAR NESTE CAMPO O CÓDIGO DA ENTREGAResponsável pela Informação no Órgão:</v>
      </c>
      <c r="C320" s="120" t="s">
        <v>10</v>
      </c>
      <c r="D320" s="10" t="s">
        <v>22</v>
      </c>
      <c r="E320" s="11" t="str">
        <f>IFERROR(VLOOKUP(E312,Instruções!S:BD,36,0),"")</f>
        <v/>
      </c>
      <c r="F320" s="12" t="s">
        <v>12</v>
      </c>
      <c r="G320" s="11"/>
      <c r="H320" s="14" t="str">
        <f>IF(G320="","",IF(E320=G320,""," Responsável;"))</f>
        <v/>
      </c>
      <c r="I320" s="90" t="s">
        <v>9</v>
      </c>
    </row>
    <row r="321" spans="1:9" x14ac:dyDescent="0.2">
      <c r="A321" s="120" t="str">
        <f>E312</f>
        <v>DIGITAR NESTE CAMPO O CÓDIGO DA ENTREGA</v>
      </c>
      <c r="B321" s="120" t="str">
        <f>B312&amp;D321</f>
        <v xml:space="preserve">DIGITAR NESTE CAMPO O CÓDIGO DA ENTREGACumulatividade: </v>
      </c>
      <c r="C321" s="120" t="s">
        <v>10</v>
      </c>
      <c r="D321" s="10" t="s">
        <v>23</v>
      </c>
      <c r="E321" s="11" t="str">
        <f>IFERROR(PROPER(VLOOKUP(E312,Instruções!S:BD,33,0)),"")</f>
        <v/>
      </c>
      <c r="F321" s="12" t="s">
        <v>12</v>
      </c>
      <c r="G321" s="11"/>
      <c r="H321" s="14" t="str">
        <f>IF(G321="","",IF(E321=G321,""," Cumulatividade;"))</f>
        <v/>
      </c>
      <c r="I321" s="90" t="s">
        <v>9</v>
      </c>
    </row>
    <row r="322" spans="1:9" ht="13.5" customHeight="1" x14ac:dyDescent="0.2">
      <c r="A322" s="120" t="str">
        <f>E312</f>
        <v>DIGITAR NESTE CAMPO O CÓDIGO DA ENTREGA</v>
      </c>
      <c r="B322" s="120" t="str">
        <f>B312&amp;D322</f>
        <v xml:space="preserve">DIGITAR NESTE CAMPO O CÓDIGO DA ENTREGAMarcação Criança e Adolescente: </v>
      </c>
      <c r="C322" s="120" t="s">
        <v>10</v>
      </c>
      <c r="D322" s="15" t="s">
        <v>24</v>
      </c>
      <c r="E322" s="16" t="str">
        <f>IFERROR(VLOOKUP(E312,Instruções!BS:CA,3,0),"")</f>
        <v/>
      </c>
      <c r="F322" s="12" t="s">
        <v>12</v>
      </c>
      <c r="G322" s="11"/>
      <c r="H322" s="14" t="str">
        <f>IF(G322="","",IF(E322=G322,""," Marcação Criança;"))</f>
        <v/>
      </c>
      <c r="I322" s="90" t="s">
        <v>9</v>
      </c>
    </row>
    <row r="323" spans="1:9" ht="13.5" customHeight="1" x14ac:dyDescent="0.2">
      <c r="A323" s="120" t="str">
        <f>E312</f>
        <v>DIGITAR NESTE CAMPO O CÓDIGO DA ENTREGA</v>
      </c>
      <c r="B323" s="120" t="str">
        <f>B312&amp;D323</f>
        <v xml:space="preserve">DIGITAR NESTE CAMPO O CÓDIGO DA ENTREGAMarcação Igualdade Racial: </v>
      </c>
      <c r="C323" s="120" t="s">
        <v>10</v>
      </c>
      <c r="D323" s="15" t="s">
        <v>25</v>
      </c>
      <c r="E323" s="16" t="str">
        <f>IFERROR(VLOOKUP(E312,Instruções!BS:CA,4,0),"")</f>
        <v/>
      </c>
      <c r="F323" s="12" t="s">
        <v>12</v>
      </c>
      <c r="G323" s="11"/>
      <c r="H323" s="14" t="str">
        <f>IF(G323="","",IF(E323=G323,""," Marcação Igualdade Racial;"))</f>
        <v/>
      </c>
      <c r="I323" s="90" t="s">
        <v>9</v>
      </c>
    </row>
    <row r="324" spans="1:9" ht="13.5" customHeight="1" x14ac:dyDescent="0.2">
      <c r="A324" s="120" t="str">
        <f>E312</f>
        <v>DIGITAR NESTE CAMPO O CÓDIGO DA ENTREGA</v>
      </c>
      <c r="B324" s="120" t="str">
        <f>B312&amp;D324</f>
        <v xml:space="preserve">DIGITAR NESTE CAMPO O CÓDIGO DA ENTREGAMarcação Mulher: </v>
      </c>
      <c r="C324" s="120" t="s">
        <v>10</v>
      </c>
      <c r="D324" s="15" t="s">
        <v>26</v>
      </c>
      <c r="E324" s="16" t="str">
        <f>IFERROR(VLOOKUP(E312,Instruções!BS:CA,5,0),"")</f>
        <v/>
      </c>
      <c r="F324" s="12" t="s">
        <v>12</v>
      </c>
      <c r="G324" s="11"/>
      <c r="H324" s="14" t="str">
        <f>IF(G324="","",IF(E324=G324,""," Marcação Mulher;"))</f>
        <v/>
      </c>
      <c r="I324" s="90" t="s">
        <v>9</v>
      </c>
    </row>
    <row r="325" spans="1:9" ht="13.5" customHeight="1" x14ac:dyDescent="0.2">
      <c r="A325" s="120" t="str">
        <f>E312</f>
        <v>DIGITAR NESTE CAMPO O CÓDIGO DA ENTREGA</v>
      </c>
      <c r="B325" s="120" t="str">
        <f>B312&amp;D325</f>
        <v xml:space="preserve">DIGITAR NESTE CAMPO O CÓDIGO DA ENTREGAMarcação Paraná Produtivo: </v>
      </c>
      <c r="C325" s="120" t="s">
        <v>10</v>
      </c>
      <c r="D325" s="15" t="s">
        <v>27</v>
      </c>
      <c r="E325" s="16" t="str">
        <f>IFERROR(VLOOKUP(E312,Instruções!BS:CA,6,0),"")</f>
        <v/>
      </c>
      <c r="F325" s="12" t="s">
        <v>12</v>
      </c>
      <c r="G325" s="11"/>
      <c r="H325" s="14" t="str">
        <f>IF(G325="","",IF(E325=G325,""," Marcação PR Produtivo;"))</f>
        <v/>
      </c>
      <c r="I325" s="90" t="s">
        <v>9</v>
      </c>
    </row>
    <row r="326" spans="1:9" ht="13.5" customHeight="1" x14ac:dyDescent="0.2">
      <c r="A326" s="121" t="str">
        <f>E313</f>
        <v>Código de Entrega não existe</v>
      </c>
      <c r="B326" s="121" t="str">
        <f>B313&amp;D326</f>
        <v>DIGITAR NESTE CAMPO O CÓDIGO DA ENTREGATituloMetas e Prioridades:</v>
      </c>
      <c r="C326" s="121" t="s">
        <v>10</v>
      </c>
      <c r="D326" s="93" t="s">
        <v>4933</v>
      </c>
      <c r="E326" s="94"/>
      <c r="F326" s="95" t="s">
        <v>12</v>
      </c>
      <c r="G326" s="96"/>
      <c r="H326" s="97" t="str">
        <f>IF(G326="","",IF(E326=G326,""," Metas e Prioridades;"))</f>
        <v/>
      </c>
      <c r="I326" s="90" t="s">
        <v>9</v>
      </c>
    </row>
    <row r="327" spans="1:9" ht="13.5" customHeight="1" x14ac:dyDescent="0.2">
      <c r="A327" s="120" t="str">
        <f>E312</f>
        <v>DIGITAR NESTE CAMPO O CÓDIGO DA ENTREGA</v>
      </c>
      <c r="B327" s="120" t="str">
        <f>B312&amp;D327</f>
        <v>DIGITAR NESTE CAMPO O CÓDIGO DA ENTREGAPlano de Governo:</v>
      </c>
      <c r="C327" s="120" t="s">
        <v>10</v>
      </c>
      <c r="D327" s="15" t="s">
        <v>28</v>
      </c>
      <c r="E327" s="118" t="str">
        <f>IFERROR(VLOOKUP(E312,Instruções!BS:CA,7,0),"")</f>
        <v/>
      </c>
      <c r="F327" s="12" t="s">
        <v>12</v>
      </c>
      <c r="G327" s="11"/>
      <c r="H327" s="14" t="str">
        <f>IF(G327="","",IF(E327=G327,""," Marcação Plano de Governo;"))</f>
        <v/>
      </c>
      <c r="I327" s="90" t="s">
        <v>9</v>
      </c>
    </row>
    <row r="328" spans="1:9" ht="36.75" customHeight="1" x14ac:dyDescent="0.2">
      <c r="A328" s="120" t="str">
        <f>E312</f>
        <v>DIGITAR NESTE CAMPO O CÓDIGO DA ENTREGA</v>
      </c>
      <c r="B328" s="120" t="str">
        <f>B312&amp;D328</f>
        <v>DIGITAR NESTE CAMPO O CÓDIGO DA ENTREGAODS:</v>
      </c>
      <c r="C328" s="120" t="s">
        <v>10</v>
      </c>
      <c r="D328" s="15" t="s">
        <v>29</v>
      </c>
      <c r="E328" s="118" t="str">
        <f>IFERROR(VLOOKUP(E312,Instruções!BS:CA,8,0),"")</f>
        <v/>
      </c>
      <c r="F328" s="12" t="s">
        <v>12</v>
      </c>
      <c r="G328" s="11"/>
      <c r="H328" s="14" t="str">
        <f>IF(G328="","",IF(E328=G328,""," Marcação ODS;"))</f>
        <v/>
      </c>
      <c r="I328" s="90" t="s">
        <v>9</v>
      </c>
    </row>
    <row r="329" spans="1:9" ht="24.75" customHeight="1" x14ac:dyDescent="0.2">
      <c r="A329" s="120" t="str">
        <f>E312</f>
        <v>DIGITAR NESTE CAMPO O CÓDIGO DA ENTREGA</v>
      </c>
      <c r="B329" s="120" t="str">
        <f>B312&amp;D329</f>
        <v xml:space="preserve">DIGITAR NESTE CAMPO O CÓDIGO DA ENTREGARanking de Competitividade: </v>
      </c>
      <c r="C329" s="120" t="s">
        <v>10</v>
      </c>
      <c r="D329" s="15" t="s">
        <v>30</v>
      </c>
      <c r="E329" s="118" t="str">
        <f>IFERROR(VLOOKUP(E312,Instruções!BS:CA,9,0),"")</f>
        <v/>
      </c>
      <c r="F329" s="12" t="s">
        <v>12</v>
      </c>
      <c r="G329" s="11"/>
      <c r="H329" s="14" t="str">
        <f>IF(G329="","",IF(E329=G329,""," Marcação Ranking;"))</f>
        <v/>
      </c>
      <c r="I329" s="90" t="s">
        <v>9</v>
      </c>
    </row>
    <row r="330" spans="1:9" ht="15" customHeight="1" x14ac:dyDescent="0.2">
      <c r="A330" s="120" t="str">
        <f>E312</f>
        <v>DIGITAR NESTE CAMPO O CÓDIGO DA ENTREGA</v>
      </c>
      <c r="B330" s="120" t="str">
        <f>B312&amp;D330</f>
        <v>DIGITAR NESTE CAMPO O CÓDIGO DA ENTREGATOTAL PREVISTO (2024-2027):</v>
      </c>
      <c r="C330" s="120" t="s">
        <v>31</v>
      </c>
      <c r="D330" s="17" t="s">
        <v>8107</v>
      </c>
      <c r="E330" s="18">
        <f>IF(E321="Não",MAX(E331,E345,E359,E373),E331+E345+E359+E373)</f>
        <v>0</v>
      </c>
      <c r="F330" s="19" t="s">
        <v>12</v>
      </c>
      <c r="G330" s="18">
        <f>IFERROR(IF(E321="Não",MAX(G331,G345,G359,G373),G331+G345+G359+G373),"Preencher Total Previsto")</f>
        <v>0</v>
      </c>
      <c r="H330" s="20" t="str">
        <f>IF(G330="","",IF(E330=G330,""," Meta;"))</f>
        <v/>
      </c>
      <c r="I330" s="90">
        <f t="shared" ref="I330:I343" si="46">IF(G330=E330,0,1)</f>
        <v>0</v>
      </c>
    </row>
    <row r="331" spans="1:9" x14ac:dyDescent="0.2">
      <c r="A331" s="120" t="str">
        <f>E312</f>
        <v>DIGITAR NESTE CAMPO O CÓDIGO DA ENTREGA</v>
      </c>
      <c r="B331" s="120" t="str">
        <f>B312&amp;"Ano:"&amp;D331</f>
        <v>DIGITAR NESTE CAMPO O CÓDIGO DA ENTREGAAno:TOTAL PREVISTO 2024</v>
      </c>
      <c r="C331" s="120">
        <v>2024</v>
      </c>
      <c r="D331" s="21" t="s">
        <v>8108</v>
      </c>
      <c r="E331" s="22">
        <f>IF(E332&gt;0,E332,SUM(E333:E338))</f>
        <v>0</v>
      </c>
      <c r="F331" s="23" t="s">
        <v>12</v>
      </c>
      <c r="G331" s="22">
        <f>IF(SUM(I332:I344)=0,E331,"Preencher total")</f>
        <v>0</v>
      </c>
      <c r="H331" s="24" t="str">
        <f>IF(SUM(E331:E344)=SUM(G331:G344),"","Não é possivel alterar 2024")</f>
        <v/>
      </c>
      <c r="I331" s="90">
        <f t="shared" si="46"/>
        <v>0</v>
      </c>
    </row>
    <row r="332" spans="1:9" x14ac:dyDescent="0.2">
      <c r="A332" s="120" t="str">
        <f>E312</f>
        <v>DIGITAR NESTE CAMPO O CÓDIGO DA ENTREGA</v>
      </c>
      <c r="B332" s="120" t="str">
        <f>B312&amp;D332&amp;2024</f>
        <v>DIGITAR NESTE CAMPO O CÓDIGO DA ENTREGAEstado2024</v>
      </c>
      <c r="C332" s="120">
        <v>2024</v>
      </c>
      <c r="D332" s="25" t="s">
        <v>32</v>
      </c>
      <c r="E332" s="26">
        <f>IFERROR(VLOOKUP(E312&amp;"(vazio)",Instruções!$BD:$BN,6,0),SUM(E333:E338))</f>
        <v>0</v>
      </c>
      <c r="F332" s="27" t="s">
        <v>12</v>
      </c>
      <c r="G332" s="26">
        <f>IF(SUM(I333:I344)=0,E332,"Preencher valores")</f>
        <v>0</v>
      </c>
      <c r="H332" s="28" t="str">
        <f t="shared" ref="H332:H343" si="47">IF(E332=G332,"","Não é possivel alterar 2024")</f>
        <v/>
      </c>
      <c r="I332" s="90">
        <f t="shared" si="46"/>
        <v>0</v>
      </c>
    </row>
    <row r="333" spans="1:9" x14ac:dyDescent="0.2">
      <c r="A333" s="120" t="str">
        <f>E312</f>
        <v>DIGITAR NESTE CAMPO O CÓDIGO DA ENTREGA</v>
      </c>
      <c r="B333" s="120" t="str">
        <f>B312</f>
        <v>DIGITAR NESTE CAMPO O CÓDIGO DA ENTREGA</v>
      </c>
      <c r="C333" s="120">
        <v>2024</v>
      </c>
      <c r="D333" s="29" t="s">
        <v>33</v>
      </c>
      <c r="E333" s="30" t="str">
        <f>IFERROR(VLOOKUP(E312&amp;D333,Instruções!$BD:$BN,6,0),"-")</f>
        <v>-</v>
      </c>
      <c r="F333" s="31" t="s">
        <v>12</v>
      </c>
      <c r="G333" s="30" t="str">
        <f t="shared" ref="G333:G343" si="48">E333</f>
        <v>-</v>
      </c>
      <c r="H333" s="32" t="str">
        <f t="shared" si="47"/>
        <v/>
      </c>
      <c r="I333" s="90">
        <f t="shared" si="46"/>
        <v>0</v>
      </c>
    </row>
    <row r="334" spans="1:9" x14ac:dyDescent="0.2">
      <c r="A334" s="120" t="str">
        <f>E312</f>
        <v>DIGITAR NESTE CAMPO O CÓDIGO DA ENTREGA</v>
      </c>
      <c r="B334" s="120" t="str">
        <f>B312</f>
        <v>DIGITAR NESTE CAMPO O CÓDIGO DA ENTREGA</v>
      </c>
      <c r="C334" s="120">
        <v>2024</v>
      </c>
      <c r="D334" s="33" t="s">
        <v>34</v>
      </c>
      <c r="E334" s="30" t="str">
        <f>IFERROR(VLOOKUP(E312&amp;D334,Instruções!$BD:$BN,6,0),"-")</f>
        <v>-</v>
      </c>
      <c r="F334" s="34" t="s">
        <v>12</v>
      </c>
      <c r="G334" s="30" t="str">
        <f t="shared" si="48"/>
        <v>-</v>
      </c>
      <c r="H334" s="32" t="str">
        <f t="shared" si="47"/>
        <v/>
      </c>
      <c r="I334" s="90">
        <f t="shared" si="46"/>
        <v>0</v>
      </c>
    </row>
    <row r="335" spans="1:9" x14ac:dyDescent="0.2">
      <c r="A335" s="120" t="str">
        <f>E312</f>
        <v>DIGITAR NESTE CAMPO O CÓDIGO DA ENTREGA</v>
      </c>
      <c r="B335" s="120" t="str">
        <f>B312</f>
        <v>DIGITAR NESTE CAMPO O CÓDIGO DA ENTREGA</v>
      </c>
      <c r="C335" s="120">
        <v>2024</v>
      </c>
      <c r="D335" s="33" t="s">
        <v>35</v>
      </c>
      <c r="E335" s="30" t="str">
        <f>IFERROR(VLOOKUP(E312&amp;D335,Instruções!$BD:$BN,6,0),"-")</f>
        <v>-</v>
      </c>
      <c r="F335" s="34" t="s">
        <v>12</v>
      </c>
      <c r="G335" s="30" t="str">
        <f t="shared" si="48"/>
        <v>-</v>
      </c>
      <c r="H335" s="32" t="str">
        <f t="shared" si="47"/>
        <v/>
      </c>
      <c r="I335" s="90">
        <f t="shared" si="46"/>
        <v>0</v>
      </c>
    </row>
    <row r="336" spans="1:9" x14ac:dyDescent="0.2">
      <c r="A336" s="120" t="str">
        <f>E312</f>
        <v>DIGITAR NESTE CAMPO O CÓDIGO DA ENTREGA</v>
      </c>
      <c r="B336" s="120" t="str">
        <f>B312</f>
        <v>DIGITAR NESTE CAMPO O CÓDIGO DA ENTREGA</v>
      </c>
      <c r="C336" s="120">
        <v>2024</v>
      </c>
      <c r="D336" s="33" t="s">
        <v>36</v>
      </c>
      <c r="E336" s="30" t="str">
        <f>IFERROR(VLOOKUP(E312&amp;D336,Instruções!$BD:$BN,6,0),"-")</f>
        <v>-</v>
      </c>
      <c r="F336" s="34" t="s">
        <v>12</v>
      </c>
      <c r="G336" s="30" t="str">
        <f t="shared" si="48"/>
        <v>-</v>
      </c>
      <c r="H336" s="32" t="str">
        <f t="shared" si="47"/>
        <v/>
      </c>
      <c r="I336" s="90">
        <f t="shared" si="46"/>
        <v>0</v>
      </c>
    </row>
    <row r="337" spans="1:9" x14ac:dyDescent="0.2">
      <c r="A337" s="120" t="str">
        <f>E312</f>
        <v>DIGITAR NESTE CAMPO O CÓDIGO DA ENTREGA</v>
      </c>
      <c r="B337" s="120" t="str">
        <f>B312</f>
        <v>DIGITAR NESTE CAMPO O CÓDIGO DA ENTREGA</v>
      </c>
      <c r="C337" s="120">
        <v>2024</v>
      </c>
      <c r="D337" s="33" t="s">
        <v>37</v>
      </c>
      <c r="E337" s="30" t="str">
        <f>IFERROR(VLOOKUP(E312&amp;D337,Instruções!$BD:$BN,6,0),"-")</f>
        <v>-</v>
      </c>
      <c r="F337" s="34" t="s">
        <v>12</v>
      </c>
      <c r="G337" s="30" t="str">
        <f t="shared" si="48"/>
        <v>-</v>
      </c>
      <c r="H337" s="32" t="str">
        <f t="shared" si="47"/>
        <v/>
      </c>
      <c r="I337" s="90">
        <f t="shared" si="46"/>
        <v>0</v>
      </c>
    </row>
    <row r="338" spans="1:9" x14ac:dyDescent="0.2">
      <c r="A338" s="120" t="str">
        <f>E312</f>
        <v>DIGITAR NESTE CAMPO O CÓDIGO DA ENTREGA</v>
      </c>
      <c r="B338" s="120" t="str">
        <f>B312</f>
        <v>DIGITAR NESTE CAMPO O CÓDIGO DA ENTREGA</v>
      </c>
      <c r="C338" s="120">
        <v>2024</v>
      </c>
      <c r="D338" s="33" t="s">
        <v>38</v>
      </c>
      <c r="E338" s="30" t="str">
        <f>IFERROR(VLOOKUP(E312&amp;D338,Instruções!$BD:$BN,6,0),"-")</f>
        <v>-</v>
      </c>
      <c r="F338" s="34" t="s">
        <v>12</v>
      </c>
      <c r="G338" s="30" t="str">
        <f t="shared" si="48"/>
        <v>-</v>
      </c>
      <c r="H338" s="32" t="str">
        <f t="shared" si="47"/>
        <v/>
      </c>
      <c r="I338" s="90">
        <f t="shared" si="46"/>
        <v>0</v>
      </c>
    </row>
    <row r="339" spans="1:9" x14ac:dyDescent="0.2">
      <c r="A339" s="120" t="str">
        <f>E312</f>
        <v>DIGITAR NESTE CAMPO O CÓDIGO DA ENTREGA</v>
      </c>
      <c r="B339" s="120" t="str">
        <f>B312</f>
        <v>DIGITAR NESTE CAMPO O CÓDIGO DA ENTREGA</v>
      </c>
      <c r="C339" s="120">
        <v>2024</v>
      </c>
      <c r="D339" s="35" t="str">
        <f>IFERROR(VLOOKUP(E312&amp;"-"&amp;1,Instruções!CH:CS,12,0),"")</f>
        <v/>
      </c>
      <c r="E339" s="36" t="str">
        <f>IFERROR(VLOOKUP(E312&amp;"-"&amp;1,Instruções!CH:CS,7,0),"")</f>
        <v/>
      </c>
      <c r="F339" s="37" t="s">
        <v>12</v>
      </c>
      <c r="G339" s="36" t="str">
        <f t="shared" si="48"/>
        <v/>
      </c>
      <c r="H339" s="32" t="str">
        <f t="shared" si="47"/>
        <v/>
      </c>
      <c r="I339" s="90">
        <f t="shared" si="46"/>
        <v>0</v>
      </c>
    </row>
    <row r="340" spans="1:9" x14ac:dyDescent="0.2">
      <c r="A340" s="120" t="str">
        <f>E312</f>
        <v>DIGITAR NESTE CAMPO O CÓDIGO DA ENTREGA</v>
      </c>
      <c r="B340" s="120" t="str">
        <f>B312</f>
        <v>DIGITAR NESTE CAMPO O CÓDIGO DA ENTREGA</v>
      </c>
      <c r="C340" s="120">
        <v>2024</v>
      </c>
      <c r="D340" s="35" t="str">
        <f>IFERROR(VLOOKUP(E312&amp;"-"&amp;2,Instruções!CH:CS,12,0),"")</f>
        <v/>
      </c>
      <c r="E340" s="36" t="str">
        <f>IFERROR(VLOOKUP(E312&amp;"-"&amp;2,Instruções!CH:CS,7,0),"")</f>
        <v/>
      </c>
      <c r="F340" s="37" t="s">
        <v>12</v>
      </c>
      <c r="G340" s="36" t="str">
        <f t="shared" si="48"/>
        <v/>
      </c>
      <c r="H340" s="32" t="str">
        <f t="shared" si="47"/>
        <v/>
      </c>
      <c r="I340" s="90">
        <f t="shared" si="46"/>
        <v>0</v>
      </c>
    </row>
    <row r="341" spans="1:9" x14ac:dyDescent="0.2">
      <c r="A341" s="120" t="str">
        <f>E312</f>
        <v>DIGITAR NESTE CAMPO O CÓDIGO DA ENTREGA</v>
      </c>
      <c r="B341" s="120" t="str">
        <f>B312</f>
        <v>DIGITAR NESTE CAMPO O CÓDIGO DA ENTREGA</v>
      </c>
      <c r="C341" s="120">
        <v>2024</v>
      </c>
      <c r="D341" s="35" t="str">
        <f>IFERROR(VLOOKUP(E312&amp;"-"&amp;3,Instruções!CH:CS,12,0),"")</f>
        <v/>
      </c>
      <c r="E341" s="36" t="str">
        <f>IFERROR(VLOOKUP(E312&amp;"-"&amp;3,Instruções!CH:CS,7,0),"")</f>
        <v/>
      </c>
      <c r="F341" s="37" t="s">
        <v>12</v>
      </c>
      <c r="G341" s="36" t="str">
        <f t="shared" si="48"/>
        <v/>
      </c>
      <c r="H341" s="32" t="str">
        <f t="shared" si="47"/>
        <v/>
      </c>
      <c r="I341" s="90">
        <f t="shared" si="46"/>
        <v>0</v>
      </c>
    </row>
    <row r="342" spans="1:9" x14ac:dyDescent="0.2">
      <c r="A342" s="120" t="str">
        <f>E312</f>
        <v>DIGITAR NESTE CAMPO O CÓDIGO DA ENTREGA</v>
      </c>
      <c r="B342" s="120" t="str">
        <f>B312</f>
        <v>DIGITAR NESTE CAMPO O CÓDIGO DA ENTREGA</v>
      </c>
      <c r="C342" s="120">
        <v>2024</v>
      </c>
      <c r="D342" s="35" t="str">
        <f>IFERROR(VLOOKUP(E312&amp;"-"&amp;4,Instruções!CH:CS,12,0),"")</f>
        <v/>
      </c>
      <c r="E342" s="36" t="str">
        <f>IFERROR(VLOOKUP(E312&amp;"-"&amp;4,Instruções!CH:CS,7,0),"")</f>
        <v/>
      </c>
      <c r="F342" s="37" t="s">
        <v>12</v>
      </c>
      <c r="G342" s="36" t="str">
        <f t="shared" si="48"/>
        <v/>
      </c>
      <c r="H342" s="32" t="str">
        <f t="shared" si="47"/>
        <v/>
      </c>
      <c r="I342" s="90">
        <f t="shared" si="46"/>
        <v>0</v>
      </c>
    </row>
    <row r="343" spans="1:9" x14ac:dyDescent="0.2">
      <c r="A343" s="120" t="str">
        <f>E312</f>
        <v>DIGITAR NESTE CAMPO O CÓDIGO DA ENTREGA</v>
      </c>
      <c r="B343" s="120" t="str">
        <f>B312</f>
        <v>DIGITAR NESTE CAMPO O CÓDIGO DA ENTREGA</v>
      </c>
      <c r="C343" s="120">
        <v>2024</v>
      </c>
      <c r="D343" s="35" t="str">
        <f>IFERROR(VLOOKUP(E312&amp;"-"&amp;5,Instruções!CH:CS,12,0),"")</f>
        <v/>
      </c>
      <c r="E343" s="36" t="str">
        <f>IFERROR(VLOOKUP(E312&amp;"-"&amp;5,Instruções!CH:CS,7,0),"")</f>
        <v/>
      </c>
      <c r="F343" s="37" t="s">
        <v>12</v>
      </c>
      <c r="G343" s="36" t="str">
        <f t="shared" si="48"/>
        <v/>
      </c>
      <c r="H343" s="32" t="str">
        <f t="shared" si="47"/>
        <v/>
      </c>
      <c r="I343" s="90">
        <f t="shared" si="46"/>
        <v>0</v>
      </c>
    </row>
    <row r="344" spans="1:9" x14ac:dyDescent="0.2">
      <c r="A344" s="120" t="str">
        <f>E312</f>
        <v>DIGITAR NESTE CAMPO O CÓDIGO DA ENTREGA</v>
      </c>
      <c r="B344" s="120" t="str">
        <f>B312</f>
        <v>DIGITAR NESTE CAMPO O CÓDIGO DA ENTREGA</v>
      </c>
      <c r="C344" s="120">
        <v>2024</v>
      </c>
      <c r="D344" s="102"/>
      <c r="E344" s="103" t="s">
        <v>39</v>
      </c>
      <c r="F344" s="38"/>
      <c r="G344" s="36"/>
      <c r="H344" s="32" t="str">
        <f>IF(G344="","","Não é possivel alterar 2024")</f>
        <v/>
      </c>
      <c r="I344" s="90">
        <f>IF(G344="",0,1)</f>
        <v>0</v>
      </c>
    </row>
    <row r="345" spans="1:9" x14ac:dyDescent="0.2">
      <c r="A345" s="120" t="str">
        <f>E312</f>
        <v>DIGITAR NESTE CAMPO O CÓDIGO DA ENTREGA</v>
      </c>
      <c r="B345" s="120" t="str">
        <f>B312&amp;"Ano:"&amp;D345</f>
        <v>DIGITAR NESTE CAMPO O CÓDIGO DA ENTREGAAno:TOTAL PREVISTO 2025</v>
      </c>
      <c r="C345" s="120">
        <v>2025</v>
      </c>
      <c r="D345" s="21" t="s">
        <v>8109</v>
      </c>
      <c r="E345" s="22">
        <f>IF(E346&gt;0,E346,SUM(E347:E352))</f>
        <v>0</v>
      </c>
      <c r="F345" s="23" t="s">
        <v>12</v>
      </c>
      <c r="G345" s="22">
        <f>IF(SUM(I346:I358)=0,E345,"Preencher total")</f>
        <v>0</v>
      </c>
      <c r="H345" s="39" t="str">
        <f>IF(SUM(I346:I358)&gt;0,"Não é possível alterar a meta de 2025","")</f>
        <v/>
      </c>
      <c r="I345" s="90">
        <f t="shared" ref="I345:I357" si="49">IF(G345=E345,0,1)</f>
        <v>0</v>
      </c>
    </row>
    <row r="346" spans="1:9" x14ac:dyDescent="0.2">
      <c r="A346" s="120" t="str">
        <f>E312</f>
        <v>DIGITAR NESTE CAMPO O CÓDIGO DA ENTREGA</v>
      </c>
      <c r="B346" s="120" t="str">
        <f>B312&amp;D346&amp;2025</f>
        <v>DIGITAR NESTE CAMPO O CÓDIGO DA ENTREGAEstado2025</v>
      </c>
      <c r="C346" s="120">
        <v>2025</v>
      </c>
      <c r="D346" s="25" t="s">
        <v>32</v>
      </c>
      <c r="E346" s="26">
        <f>IFERROR(VLOOKUP(E312&amp;"(vazio)",Instruções!$BD:$BN,7,0),SUM(E347:E352))</f>
        <v>0</v>
      </c>
      <c r="F346" s="27" t="s">
        <v>12</v>
      </c>
      <c r="G346" s="26">
        <f>IF(SUM(I347:I358)=0,E346,"Preencher valores")</f>
        <v>0</v>
      </c>
      <c r="H346" s="28" t="str">
        <f t="shared" ref="H346:H357" si="50">IF(E346=G346,"","Não é possível alterar 2025")</f>
        <v/>
      </c>
      <c r="I346" s="90">
        <f t="shared" si="49"/>
        <v>0</v>
      </c>
    </row>
    <row r="347" spans="1:9" x14ac:dyDescent="0.2">
      <c r="A347" s="120" t="str">
        <f>E312</f>
        <v>DIGITAR NESTE CAMPO O CÓDIGO DA ENTREGA</v>
      </c>
      <c r="C347" s="120">
        <v>2025</v>
      </c>
      <c r="D347" s="29" t="s">
        <v>33</v>
      </c>
      <c r="E347" s="30" t="str">
        <f>IFERROR(VLOOKUP(E312&amp;D347,Instruções!$BD:$BN,7,0),"-")</f>
        <v>-</v>
      </c>
      <c r="F347" s="31" t="s">
        <v>12</v>
      </c>
      <c r="G347" s="30" t="str">
        <f t="shared" ref="G347:G357" si="51">E347</f>
        <v>-</v>
      </c>
      <c r="H347" s="87" t="str">
        <f t="shared" si="50"/>
        <v/>
      </c>
      <c r="I347" s="90">
        <f t="shared" si="49"/>
        <v>0</v>
      </c>
    </row>
    <row r="348" spans="1:9" x14ac:dyDescent="0.2">
      <c r="A348" s="120" t="str">
        <f>E312</f>
        <v>DIGITAR NESTE CAMPO O CÓDIGO DA ENTREGA</v>
      </c>
      <c r="B348" s="120" t="str">
        <f>B312</f>
        <v>DIGITAR NESTE CAMPO O CÓDIGO DA ENTREGA</v>
      </c>
      <c r="C348" s="120">
        <v>2025</v>
      </c>
      <c r="D348" s="33" t="s">
        <v>34</v>
      </c>
      <c r="E348" s="41" t="str">
        <f>IFERROR(VLOOKUP(E312&amp;D348,Instruções!$BD:$BN,7,0),"-")</f>
        <v>-</v>
      </c>
      <c r="F348" s="34" t="s">
        <v>12</v>
      </c>
      <c r="G348" s="30" t="str">
        <f t="shared" si="51"/>
        <v>-</v>
      </c>
      <c r="H348" s="87" t="str">
        <f t="shared" si="50"/>
        <v/>
      </c>
      <c r="I348" s="90">
        <f t="shared" si="49"/>
        <v>0</v>
      </c>
    </row>
    <row r="349" spans="1:9" x14ac:dyDescent="0.2">
      <c r="A349" s="120" t="str">
        <f>E312</f>
        <v>DIGITAR NESTE CAMPO O CÓDIGO DA ENTREGA</v>
      </c>
      <c r="B349" s="120" t="str">
        <f>B312</f>
        <v>DIGITAR NESTE CAMPO O CÓDIGO DA ENTREGA</v>
      </c>
      <c r="C349" s="120">
        <v>2025</v>
      </c>
      <c r="D349" s="33" t="s">
        <v>35</v>
      </c>
      <c r="E349" s="41" t="str">
        <f>IFERROR(VLOOKUP(E312&amp;D349,Instruções!$BD:$BN,7,0),"-")</f>
        <v>-</v>
      </c>
      <c r="F349" s="34" t="s">
        <v>12</v>
      </c>
      <c r="G349" s="30" t="str">
        <f t="shared" si="51"/>
        <v>-</v>
      </c>
      <c r="H349" s="87" t="str">
        <f t="shared" si="50"/>
        <v/>
      </c>
      <c r="I349" s="90">
        <f t="shared" si="49"/>
        <v>0</v>
      </c>
    </row>
    <row r="350" spans="1:9" x14ac:dyDescent="0.2">
      <c r="A350" s="120" t="str">
        <f>E312</f>
        <v>DIGITAR NESTE CAMPO O CÓDIGO DA ENTREGA</v>
      </c>
      <c r="B350" s="120" t="str">
        <f>B312</f>
        <v>DIGITAR NESTE CAMPO O CÓDIGO DA ENTREGA</v>
      </c>
      <c r="C350" s="120">
        <v>2025</v>
      </c>
      <c r="D350" s="33" t="s">
        <v>36</v>
      </c>
      <c r="E350" s="41" t="str">
        <f>IFERROR(VLOOKUP(E312&amp;D350,Instruções!$BD:$BN,7,0),"-")</f>
        <v>-</v>
      </c>
      <c r="F350" s="34" t="s">
        <v>12</v>
      </c>
      <c r="G350" s="30" t="str">
        <f t="shared" si="51"/>
        <v>-</v>
      </c>
      <c r="H350" s="87" t="str">
        <f t="shared" si="50"/>
        <v/>
      </c>
      <c r="I350" s="90">
        <f t="shared" si="49"/>
        <v>0</v>
      </c>
    </row>
    <row r="351" spans="1:9" x14ac:dyDescent="0.2">
      <c r="A351" s="120" t="str">
        <f>E312</f>
        <v>DIGITAR NESTE CAMPO O CÓDIGO DA ENTREGA</v>
      </c>
      <c r="B351" s="120" t="str">
        <f>B312</f>
        <v>DIGITAR NESTE CAMPO O CÓDIGO DA ENTREGA</v>
      </c>
      <c r="C351" s="120">
        <v>2025</v>
      </c>
      <c r="D351" s="33" t="s">
        <v>37</v>
      </c>
      <c r="E351" s="41" t="str">
        <f>IFERROR(VLOOKUP(E312&amp;D351,Instruções!$BD:$BN,7,0),"-")</f>
        <v>-</v>
      </c>
      <c r="F351" s="34" t="s">
        <v>12</v>
      </c>
      <c r="G351" s="30" t="str">
        <f t="shared" si="51"/>
        <v>-</v>
      </c>
      <c r="H351" s="87" t="str">
        <f t="shared" si="50"/>
        <v/>
      </c>
      <c r="I351" s="90">
        <f t="shared" si="49"/>
        <v>0</v>
      </c>
    </row>
    <row r="352" spans="1:9" x14ac:dyDescent="0.2">
      <c r="A352" s="120" t="str">
        <f>E312</f>
        <v>DIGITAR NESTE CAMPO O CÓDIGO DA ENTREGA</v>
      </c>
      <c r="B352" s="120" t="str">
        <f>B312</f>
        <v>DIGITAR NESTE CAMPO O CÓDIGO DA ENTREGA</v>
      </c>
      <c r="C352" s="120">
        <v>2025</v>
      </c>
      <c r="D352" s="33" t="s">
        <v>38</v>
      </c>
      <c r="E352" s="41" t="str">
        <f>IFERROR(VLOOKUP(E312&amp;D352,Instruções!$BD:$BN,7,0),"-")</f>
        <v>-</v>
      </c>
      <c r="F352" s="34" t="s">
        <v>12</v>
      </c>
      <c r="G352" s="30" t="str">
        <f t="shared" si="51"/>
        <v>-</v>
      </c>
      <c r="H352" s="87" t="str">
        <f t="shared" si="50"/>
        <v/>
      </c>
      <c r="I352" s="90">
        <f t="shared" si="49"/>
        <v>0</v>
      </c>
    </row>
    <row r="353" spans="1:9" x14ac:dyDescent="0.2">
      <c r="A353" s="120" t="str">
        <f>E312</f>
        <v>DIGITAR NESTE CAMPO O CÓDIGO DA ENTREGA</v>
      </c>
      <c r="B353" s="120" t="str">
        <f>B312</f>
        <v>DIGITAR NESTE CAMPO O CÓDIGO DA ENTREGA</v>
      </c>
      <c r="C353" s="120">
        <v>2025</v>
      </c>
      <c r="D353" s="35" t="str">
        <f>IFERROR(VLOOKUP(E312&amp;"-"&amp;1,Instruções!CH:CS,12,0),"")</f>
        <v/>
      </c>
      <c r="E353" s="42" t="str">
        <f>IFERROR(VLOOKUP(E312&amp;"-"&amp;1,Instruções!CH:CS,8,0),"")</f>
        <v/>
      </c>
      <c r="F353" s="38" t="s">
        <v>12</v>
      </c>
      <c r="G353" s="36" t="str">
        <f t="shared" si="51"/>
        <v/>
      </c>
      <c r="H353" s="87" t="str">
        <f t="shared" si="50"/>
        <v/>
      </c>
      <c r="I353" s="90">
        <f t="shared" si="49"/>
        <v>0</v>
      </c>
    </row>
    <row r="354" spans="1:9" x14ac:dyDescent="0.2">
      <c r="A354" s="120" t="str">
        <f>E312</f>
        <v>DIGITAR NESTE CAMPO O CÓDIGO DA ENTREGA</v>
      </c>
      <c r="B354" s="120" t="str">
        <f>B312</f>
        <v>DIGITAR NESTE CAMPO O CÓDIGO DA ENTREGA</v>
      </c>
      <c r="C354" s="120">
        <v>2025</v>
      </c>
      <c r="D354" s="35" t="str">
        <f>IFERROR(VLOOKUP(E312&amp;"-"&amp;2,Instruções!CH:CS,12,0),"")</f>
        <v/>
      </c>
      <c r="E354" s="42" t="str">
        <f>IFERROR(VLOOKUP(E312&amp;"-"&amp;2,Instruções!CH:CS,8,0),"")</f>
        <v/>
      </c>
      <c r="F354" s="38" t="s">
        <v>12</v>
      </c>
      <c r="G354" s="36" t="str">
        <f t="shared" si="51"/>
        <v/>
      </c>
      <c r="H354" s="87" t="str">
        <f t="shared" si="50"/>
        <v/>
      </c>
      <c r="I354" s="90">
        <f t="shared" si="49"/>
        <v>0</v>
      </c>
    </row>
    <row r="355" spans="1:9" x14ac:dyDescent="0.2">
      <c r="A355" s="120" t="str">
        <f>E312</f>
        <v>DIGITAR NESTE CAMPO O CÓDIGO DA ENTREGA</v>
      </c>
      <c r="B355" s="120" t="str">
        <f>B312</f>
        <v>DIGITAR NESTE CAMPO O CÓDIGO DA ENTREGA</v>
      </c>
      <c r="C355" s="120">
        <v>2025</v>
      </c>
      <c r="D355" s="35" t="str">
        <f>IFERROR(VLOOKUP(E312&amp;"-"&amp;3,Instruções!CH:CS,12,0),"")</f>
        <v/>
      </c>
      <c r="E355" s="42" t="str">
        <f>IFERROR(VLOOKUP(E312&amp;"-"&amp;3,Instruções!CH:CS,8,0),"")</f>
        <v/>
      </c>
      <c r="F355" s="38" t="s">
        <v>12</v>
      </c>
      <c r="G355" s="36" t="str">
        <f t="shared" si="51"/>
        <v/>
      </c>
      <c r="H355" s="87" t="str">
        <f t="shared" si="50"/>
        <v/>
      </c>
      <c r="I355" s="90">
        <f t="shared" si="49"/>
        <v>0</v>
      </c>
    </row>
    <row r="356" spans="1:9" x14ac:dyDescent="0.2">
      <c r="A356" s="120" t="str">
        <f>E312</f>
        <v>DIGITAR NESTE CAMPO O CÓDIGO DA ENTREGA</v>
      </c>
      <c r="B356" s="120" t="str">
        <f>B312</f>
        <v>DIGITAR NESTE CAMPO O CÓDIGO DA ENTREGA</v>
      </c>
      <c r="C356" s="120">
        <v>2025</v>
      </c>
      <c r="D356" s="35" t="str">
        <f>IFERROR(VLOOKUP(E312&amp;"-"&amp;4,Instruções!CH:CS,12,0),"")</f>
        <v/>
      </c>
      <c r="E356" s="42" t="str">
        <f>IFERROR(VLOOKUP(E312&amp;"-"&amp;4,Instruções!CH:CS,8,0),"")</f>
        <v/>
      </c>
      <c r="F356" s="38" t="s">
        <v>12</v>
      </c>
      <c r="G356" s="36" t="str">
        <f t="shared" si="51"/>
        <v/>
      </c>
      <c r="H356" s="87" t="str">
        <f t="shared" si="50"/>
        <v/>
      </c>
      <c r="I356" s="90">
        <f t="shared" si="49"/>
        <v>0</v>
      </c>
    </row>
    <row r="357" spans="1:9" x14ac:dyDescent="0.2">
      <c r="A357" s="120" t="str">
        <f>E312</f>
        <v>DIGITAR NESTE CAMPO O CÓDIGO DA ENTREGA</v>
      </c>
      <c r="B357" s="120" t="str">
        <f>B312</f>
        <v>DIGITAR NESTE CAMPO O CÓDIGO DA ENTREGA</v>
      </c>
      <c r="C357" s="120">
        <v>2025</v>
      </c>
      <c r="D357" s="35" t="str">
        <f>IFERROR(VLOOKUP(E312&amp;"-"&amp;5,Instruções!CH:CS,12,0),"")</f>
        <v/>
      </c>
      <c r="E357" s="42" t="str">
        <f>IFERROR(VLOOKUP(E312&amp;"-"&amp;5,Instruções!CH:CS,8,0),"")</f>
        <v/>
      </c>
      <c r="F357" s="38" t="s">
        <v>12</v>
      </c>
      <c r="G357" s="36" t="str">
        <f t="shared" si="51"/>
        <v/>
      </c>
      <c r="H357" s="87" t="str">
        <f t="shared" si="50"/>
        <v/>
      </c>
      <c r="I357" s="90">
        <f t="shared" si="49"/>
        <v>0</v>
      </c>
    </row>
    <row r="358" spans="1:9" ht="15.75" customHeight="1" x14ac:dyDescent="0.2">
      <c r="A358" s="120" t="str">
        <f>E312</f>
        <v>DIGITAR NESTE CAMPO O CÓDIGO DA ENTREGA</v>
      </c>
      <c r="B358" s="120" t="str">
        <f>B312</f>
        <v>DIGITAR NESTE CAMPO O CÓDIGO DA ENTREGA</v>
      </c>
      <c r="C358" s="120">
        <v>2025</v>
      </c>
      <c r="D358" s="102"/>
      <c r="E358" s="103" t="s">
        <v>39</v>
      </c>
      <c r="F358" s="38" t="s">
        <v>12</v>
      </c>
      <c r="G358" s="42"/>
      <c r="H358" s="32" t="str">
        <f>IF(G358="","","Não é possivel alterar 2024")</f>
        <v/>
      </c>
      <c r="I358" s="90">
        <f>IF(G358="",0,1)</f>
        <v>0</v>
      </c>
    </row>
    <row r="359" spans="1:9" x14ac:dyDescent="0.2">
      <c r="A359" s="120" t="str">
        <f>E312</f>
        <v>DIGITAR NESTE CAMPO O CÓDIGO DA ENTREGA</v>
      </c>
      <c r="B359" s="120" t="str">
        <f>B312&amp;"Ano:"&amp;D359</f>
        <v>DIGITAR NESTE CAMPO O CÓDIGO DA ENTREGAAno:TOTAL PREVISTO 2026</v>
      </c>
      <c r="C359" s="120">
        <v>2026</v>
      </c>
      <c r="D359" s="21" t="s">
        <v>8110</v>
      </c>
      <c r="E359" s="22">
        <f>IF(E360&gt;0,E360,SUM(E361:E366))</f>
        <v>0</v>
      </c>
      <c r="F359" s="23" t="s">
        <v>12</v>
      </c>
      <c r="G359" s="22">
        <f>IF(SUM(I360:I372)=0,E359,"Preencher total previsto para 2027")</f>
        <v>0</v>
      </c>
      <c r="H359" s="39" t="str">
        <f>IF(SUM(I360:I372)&gt;0,"Alteração meta 2026","")</f>
        <v/>
      </c>
      <c r="I359" s="90">
        <f t="shared" ref="I359:I371" si="52">IF(G359=E359,0,1)</f>
        <v>0</v>
      </c>
    </row>
    <row r="360" spans="1:9" x14ac:dyDescent="0.2">
      <c r="A360" s="120" t="str">
        <f>E312</f>
        <v>DIGITAR NESTE CAMPO O CÓDIGO DA ENTREGA</v>
      </c>
      <c r="B360" s="120" t="str">
        <f>B312&amp;D360&amp;2027</f>
        <v>DIGITAR NESTE CAMPO O CÓDIGO DA ENTREGAEstado2027</v>
      </c>
      <c r="C360" s="120">
        <v>2026</v>
      </c>
      <c r="D360" s="25" t="s">
        <v>32</v>
      </c>
      <c r="E360" s="26">
        <f>IFERROR(VLOOKUP(E312&amp;"(vazio)",Instruções!$BD:$BN,8,0),SUM(E361:E366))</f>
        <v>0</v>
      </c>
      <c r="F360" s="27" t="s">
        <v>12</v>
      </c>
      <c r="G360" s="26">
        <f>IF(SUM(I361:I372)=0,E360,"Preencher total previsto do Estado para 2027")</f>
        <v>0</v>
      </c>
      <c r="H360" s="40" t="str">
        <f t="shared" ref="H360:H371" si="53">IF(E360=G360,"","Alteração meta 2026")</f>
        <v/>
      </c>
      <c r="I360" s="90">
        <f t="shared" si="52"/>
        <v>0</v>
      </c>
    </row>
    <row r="361" spans="1:9" x14ac:dyDescent="0.2">
      <c r="A361" s="120" t="str">
        <f>E312</f>
        <v>DIGITAR NESTE CAMPO O CÓDIGO DA ENTREGA</v>
      </c>
      <c r="B361" s="120" t="str">
        <f>B312</f>
        <v>DIGITAR NESTE CAMPO O CÓDIGO DA ENTREGA</v>
      </c>
      <c r="C361" s="120">
        <v>2026</v>
      </c>
      <c r="D361" s="29" t="s">
        <v>33</v>
      </c>
      <c r="E361" s="30" t="str">
        <f>IFERROR(VLOOKUP(E312&amp;D361,Instruções!$BD:$BN,8,0),"-")</f>
        <v>-</v>
      </c>
      <c r="F361" s="31" t="s">
        <v>12</v>
      </c>
      <c r="G361" s="30" t="str">
        <f t="shared" ref="G361:G371" si="54">E361</f>
        <v>-</v>
      </c>
      <c r="H361" s="32" t="str">
        <f t="shared" si="53"/>
        <v/>
      </c>
      <c r="I361" s="90">
        <f t="shared" si="52"/>
        <v>0</v>
      </c>
    </row>
    <row r="362" spans="1:9" x14ac:dyDescent="0.2">
      <c r="A362" s="120" t="str">
        <f>E312</f>
        <v>DIGITAR NESTE CAMPO O CÓDIGO DA ENTREGA</v>
      </c>
      <c r="B362" s="120" t="str">
        <f>B312</f>
        <v>DIGITAR NESTE CAMPO O CÓDIGO DA ENTREGA</v>
      </c>
      <c r="C362" s="120">
        <v>2026</v>
      </c>
      <c r="D362" s="33" t="s">
        <v>34</v>
      </c>
      <c r="E362" s="41" t="str">
        <f>IFERROR(VLOOKUP(E312&amp;D362,Instruções!$BD:$BN,8,0),"-")</f>
        <v>-</v>
      </c>
      <c r="F362" s="34" t="s">
        <v>12</v>
      </c>
      <c r="G362" s="30" t="str">
        <f t="shared" si="54"/>
        <v>-</v>
      </c>
      <c r="H362" s="32" t="str">
        <f t="shared" si="53"/>
        <v/>
      </c>
      <c r="I362" s="90">
        <f t="shared" si="52"/>
        <v>0</v>
      </c>
    </row>
    <row r="363" spans="1:9" x14ac:dyDescent="0.2">
      <c r="A363" s="120" t="str">
        <f>E312</f>
        <v>DIGITAR NESTE CAMPO O CÓDIGO DA ENTREGA</v>
      </c>
      <c r="B363" s="120" t="str">
        <f>B312</f>
        <v>DIGITAR NESTE CAMPO O CÓDIGO DA ENTREGA</v>
      </c>
      <c r="C363" s="120">
        <v>2026</v>
      </c>
      <c r="D363" s="33" t="s">
        <v>35</v>
      </c>
      <c r="E363" s="41" t="str">
        <f>IFERROR(VLOOKUP(E312&amp;D363,Instruções!$BD:$BN,8,0),"-")</f>
        <v>-</v>
      </c>
      <c r="F363" s="34" t="s">
        <v>12</v>
      </c>
      <c r="G363" s="30" t="str">
        <f t="shared" si="54"/>
        <v>-</v>
      </c>
      <c r="H363" s="32" t="str">
        <f t="shared" si="53"/>
        <v/>
      </c>
      <c r="I363" s="90">
        <f t="shared" si="52"/>
        <v>0</v>
      </c>
    </row>
    <row r="364" spans="1:9" x14ac:dyDescent="0.2">
      <c r="A364" s="120" t="str">
        <f>E312</f>
        <v>DIGITAR NESTE CAMPO O CÓDIGO DA ENTREGA</v>
      </c>
      <c r="B364" s="120" t="str">
        <f>B312</f>
        <v>DIGITAR NESTE CAMPO O CÓDIGO DA ENTREGA</v>
      </c>
      <c r="C364" s="120">
        <v>2026</v>
      </c>
      <c r="D364" s="33" t="s">
        <v>36</v>
      </c>
      <c r="E364" s="41" t="str">
        <f>IFERROR(VLOOKUP(E312&amp;D364,Instruções!$BD:$BN,8,0),"-")</f>
        <v>-</v>
      </c>
      <c r="F364" s="34" t="s">
        <v>12</v>
      </c>
      <c r="G364" s="30" t="str">
        <f t="shared" si="54"/>
        <v>-</v>
      </c>
      <c r="H364" s="32" t="str">
        <f t="shared" si="53"/>
        <v/>
      </c>
      <c r="I364" s="90">
        <f t="shared" si="52"/>
        <v>0</v>
      </c>
    </row>
    <row r="365" spans="1:9" x14ac:dyDescent="0.2">
      <c r="A365" s="120" t="str">
        <f>E312</f>
        <v>DIGITAR NESTE CAMPO O CÓDIGO DA ENTREGA</v>
      </c>
      <c r="B365" s="120" t="str">
        <f>B312</f>
        <v>DIGITAR NESTE CAMPO O CÓDIGO DA ENTREGA</v>
      </c>
      <c r="C365" s="120">
        <v>2026</v>
      </c>
      <c r="D365" s="33" t="s">
        <v>37</v>
      </c>
      <c r="E365" s="41" t="str">
        <f>IFERROR(VLOOKUP(E312&amp;D365,Instruções!$BD:$BN,8,0),"-")</f>
        <v>-</v>
      </c>
      <c r="F365" s="34" t="s">
        <v>12</v>
      </c>
      <c r="G365" s="30" t="str">
        <f t="shared" si="54"/>
        <v>-</v>
      </c>
      <c r="H365" s="32" t="str">
        <f t="shared" si="53"/>
        <v/>
      </c>
      <c r="I365" s="90">
        <f t="shared" si="52"/>
        <v>0</v>
      </c>
    </row>
    <row r="366" spans="1:9" x14ac:dyDescent="0.2">
      <c r="A366" s="120" t="str">
        <f>E312</f>
        <v>DIGITAR NESTE CAMPO O CÓDIGO DA ENTREGA</v>
      </c>
      <c r="B366" s="120" t="str">
        <f>B312</f>
        <v>DIGITAR NESTE CAMPO O CÓDIGO DA ENTREGA</v>
      </c>
      <c r="C366" s="120">
        <v>2026</v>
      </c>
      <c r="D366" s="33" t="s">
        <v>38</v>
      </c>
      <c r="E366" s="41" t="str">
        <f>IFERROR(VLOOKUP(E312&amp;D366,Instruções!$BD:$BN,8,0),"-")</f>
        <v>-</v>
      </c>
      <c r="F366" s="34" t="s">
        <v>12</v>
      </c>
      <c r="G366" s="30" t="str">
        <f t="shared" si="54"/>
        <v>-</v>
      </c>
      <c r="H366" s="32" t="str">
        <f t="shared" si="53"/>
        <v/>
      </c>
      <c r="I366" s="90">
        <f t="shared" si="52"/>
        <v>0</v>
      </c>
    </row>
    <row r="367" spans="1:9" x14ac:dyDescent="0.2">
      <c r="A367" s="120" t="str">
        <f>E312</f>
        <v>DIGITAR NESTE CAMPO O CÓDIGO DA ENTREGA</v>
      </c>
      <c r="B367" s="120" t="str">
        <f>B312</f>
        <v>DIGITAR NESTE CAMPO O CÓDIGO DA ENTREGA</v>
      </c>
      <c r="C367" s="120">
        <v>2026</v>
      </c>
      <c r="D367" s="43" t="str">
        <f>IFERROR(VLOOKUP(E312&amp;"-"&amp;1,Instruções!CH:CS,12,0),"")</f>
        <v/>
      </c>
      <c r="E367" s="42" t="str">
        <f>IFERROR(VLOOKUP(E312&amp;"-"&amp;1,Instruções!CH:CS,9,0),"")</f>
        <v/>
      </c>
      <c r="F367" s="38" t="s">
        <v>12</v>
      </c>
      <c r="G367" s="36" t="str">
        <f t="shared" si="54"/>
        <v/>
      </c>
      <c r="H367" s="32" t="str">
        <f t="shared" si="53"/>
        <v/>
      </c>
      <c r="I367" s="90">
        <f t="shared" si="52"/>
        <v>0</v>
      </c>
    </row>
    <row r="368" spans="1:9" x14ac:dyDescent="0.2">
      <c r="A368" s="120" t="str">
        <f>E312</f>
        <v>DIGITAR NESTE CAMPO O CÓDIGO DA ENTREGA</v>
      </c>
      <c r="B368" s="120" t="str">
        <f>B312</f>
        <v>DIGITAR NESTE CAMPO O CÓDIGO DA ENTREGA</v>
      </c>
      <c r="C368" s="120">
        <v>2026</v>
      </c>
      <c r="D368" s="43" t="str">
        <f>IFERROR(VLOOKUP(E312&amp;"-"&amp;2,Instruções!CH:CS,12,0),"")</f>
        <v/>
      </c>
      <c r="E368" s="42" t="str">
        <f>IFERROR(VLOOKUP(E312&amp;"-"&amp;2,Instruções!CH:CS,9,0),"")</f>
        <v/>
      </c>
      <c r="F368" s="38" t="s">
        <v>12</v>
      </c>
      <c r="G368" s="36" t="str">
        <f t="shared" si="54"/>
        <v/>
      </c>
      <c r="H368" s="32" t="str">
        <f t="shared" si="53"/>
        <v/>
      </c>
      <c r="I368" s="90">
        <f t="shared" si="52"/>
        <v>0</v>
      </c>
    </row>
    <row r="369" spans="1:9" x14ac:dyDescent="0.2">
      <c r="A369" s="120" t="str">
        <f>E312</f>
        <v>DIGITAR NESTE CAMPO O CÓDIGO DA ENTREGA</v>
      </c>
      <c r="B369" s="120" t="str">
        <f>B312</f>
        <v>DIGITAR NESTE CAMPO O CÓDIGO DA ENTREGA</v>
      </c>
      <c r="C369" s="120">
        <v>2026</v>
      </c>
      <c r="D369" s="43" t="str">
        <f>IFERROR(VLOOKUP(E312&amp;"-"&amp;3,Instruções!CH:CS,12,0),"")</f>
        <v/>
      </c>
      <c r="E369" s="42" t="str">
        <f>IFERROR(VLOOKUP(E312&amp;"-"&amp;3,Instruções!CH:CS,9,0),"")</f>
        <v/>
      </c>
      <c r="F369" s="38" t="s">
        <v>12</v>
      </c>
      <c r="G369" s="36" t="str">
        <f t="shared" si="54"/>
        <v/>
      </c>
      <c r="H369" s="32" t="str">
        <f t="shared" si="53"/>
        <v/>
      </c>
      <c r="I369" s="90">
        <f t="shared" si="52"/>
        <v>0</v>
      </c>
    </row>
    <row r="370" spans="1:9" x14ac:dyDescent="0.2">
      <c r="A370" s="120" t="str">
        <f>E312</f>
        <v>DIGITAR NESTE CAMPO O CÓDIGO DA ENTREGA</v>
      </c>
      <c r="B370" s="120" t="str">
        <f>B312</f>
        <v>DIGITAR NESTE CAMPO O CÓDIGO DA ENTREGA</v>
      </c>
      <c r="C370" s="120">
        <v>2026</v>
      </c>
      <c r="D370" s="43" t="str">
        <f>IFERROR(VLOOKUP(E312&amp;"-"&amp;4,Instruções!CH:CS,12,0),"")</f>
        <v/>
      </c>
      <c r="E370" s="42" t="str">
        <f>IFERROR(VLOOKUP(E312&amp;"-"&amp;4,Instruções!CH:CS,9,0),"")</f>
        <v/>
      </c>
      <c r="F370" s="38" t="s">
        <v>12</v>
      </c>
      <c r="G370" s="36" t="str">
        <f t="shared" si="54"/>
        <v/>
      </c>
      <c r="H370" s="32" t="str">
        <f t="shared" si="53"/>
        <v/>
      </c>
      <c r="I370" s="90">
        <f t="shared" si="52"/>
        <v>0</v>
      </c>
    </row>
    <row r="371" spans="1:9" x14ac:dyDescent="0.2">
      <c r="A371" s="120" t="str">
        <f>E312</f>
        <v>DIGITAR NESTE CAMPO O CÓDIGO DA ENTREGA</v>
      </c>
      <c r="B371" s="120" t="str">
        <f>B312</f>
        <v>DIGITAR NESTE CAMPO O CÓDIGO DA ENTREGA</v>
      </c>
      <c r="C371" s="120">
        <v>2026</v>
      </c>
      <c r="D371" s="43" t="str">
        <f>IFERROR(VLOOKUP(E312&amp;"-"&amp;5,Instruções!CH:CS,12,0),"")</f>
        <v/>
      </c>
      <c r="E371" s="42" t="str">
        <f>IFERROR(VLOOKUP(E312&amp;"-"&amp;5,Instruções!CH:CS,9,0),"")</f>
        <v/>
      </c>
      <c r="F371" s="38" t="s">
        <v>12</v>
      </c>
      <c r="G371" s="36" t="str">
        <f t="shared" si="54"/>
        <v/>
      </c>
      <c r="H371" s="32" t="str">
        <f t="shared" si="53"/>
        <v/>
      </c>
      <c r="I371" s="90">
        <f t="shared" si="52"/>
        <v>0</v>
      </c>
    </row>
    <row r="372" spans="1:9" ht="15.75" customHeight="1" x14ac:dyDescent="0.2">
      <c r="A372" s="120" t="str">
        <f>E312</f>
        <v>DIGITAR NESTE CAMPO O CÓDIGO DA ENTREGA</v>
      </c>
      <c r="B372" s="120" t="str">
        <f>B312</f>
        <v>DIGITAR NESTE CAMPO O CÓDIGO DA ENTREGA</v>
      </c>
      <c r="C372" s="120">
        <v>2026</v>
      </c>
      <c r="D372" s="102"/>
      <c r="E372" s="103" t="s">
        <v>39</v>
      </c>
      <c r="F372" s="38" t="s">
        <v>12</v>
      </c>
      <c r="G372" s="42"/>
      <c r="H372" s="32" t="str">
        <f>IF(G372="","","Não é possivel alterar 2024")</f>
        <v/>
      </c>
      <c r="I372" s="90">
        <f>IF(G372="",0,1)</f>
        <v>0</v>
      </c>
    </row>
    <row r="373" spans="1:9" x14ac:dyDescent="0.2">
      <c r="A373" s="120" t="str">
        <f>E312</f>
        <v>DIGITAR NESTE CAMPO O CÓDIGO DA ENTREGA</v>
      </c>
      <c r="B373" s="120" t="str">
        <f>B312&amp;"Ano:"&amp;D373</f>
        <v>DIGITAR NESTE CAMPO O CÓDIGO DA ENTREGAAno:TOTAL PREVISTO 2027</v>
      </c>
      <c r="C373" s="120">
        <v>2027</v>
      </c>
      <c r="D373" s="21" t="s">
        <v>8111</v>
      </c>
      <c r="E373" s="22">
        <f>IF(E374&gt;0,E374,SUM(E375:E380))</f>
        <v>0</v>
      </c>
      <c r="F373" s="23" t="s">
        <v>12</v>
      </c>
      <c r="G373" s="22">
        <f>IF(SUM(I374:I386)=0,E373,"Preencher total previsto para 2027")</f>
        <v>0</v>
      </c>
      <c r="H373" s="39" t="str">
        <f>IF(SUM(I374:I386)&gt;0,"Alteração meta 2027","")</f>
        <v/>
      </c>
      <c r="I373" s="90">
        <f t="shared" ref="I373:I385" si="55">IF(G373=E373,0,1)</f>
        <v>0</v>
      </c>
    </row>
    <row r="374" spans="1:9" x14ac:dyDescent="0.2">
      <c r="A374" s="120" t="str">
        <f>E312</f>
        <v>DIGITAR NESTE CAMPO O CÓDIGO DA ENTREGA</v>
      </c>
      <c r="B374" s="120" t="str">
        <f>B312&amp;D374&amp;2027</f>
        <v>DIGITAR NESTE CAMPO O CÓDIGO DA ENTREGAEstado2027</v>
      </c>
      <c r="C374" s="120">
        <v>2027</v>
      </c>
      <c r="D374" s="25" t="s">
        <v>32</v>
      </c>
      <c r="E374" s="26">
        <f>IFERROR(VLOOKUP(E312&amp;"(vazio)",Instruções!$BD:$BN,9,0),SUM(E375:E380))</f>
        <v>0</v>
      </c>
      <c r="F374" s="27" t="s">
        <v>12</v>
      </c>
      <c r="G374" s="26">
        <f>IF(SUM(I375:I386)=0,E374,"Preencher total previsto do Estado para 2027")</f>
        <v>0</v>
      </c>
      <c r="H374" s="40" t="str">
        <f t="shared" ref="H374:H385" si="56">IF(E374=G374,"","Alteração meta 2027")</f>
        <v/>
      </c>
      <c r="I374" s="90">
        <f t="shared" si="55"/>
        <v>0</v>
      </c>
    </row>
    <row r="375" spans="1:9" x14ac:dyDescent="0.2">
      <c r="A375" s="120" t="str">
        <f>E312</f>
        <v>DIGITAR NESTE CAMPO O CÓDIGO DA ENTREGA</v>
      </c>
      <c r="B375" s="120" t="str">
        <f>B312</f>
        <v>DIGITAR NESTE CAMPO O CÓDIGO DA ENTREGA</v>
      </c>
      <c r="C375" s="120">
        <v>2027</v>
      </c>
      <c r="D375" s="29" t="s">
        <v>33</v>
      </c>
      <c r="E375" s="30" t="str">
        <f>IFERROR(VLOOKUP(E312&amp;D375,Instruções!$BD:$BN,9,0),"-")</f>
        <v>-</v>
      </c>
      <c r="F375" s="31" t="s">
        <v>12</v>
      </c>
      <c r="G375" s="30" t="str">
        <f t="shared" ref="G375:G385" si="57">E375</f>
        <v>-</v>
      </c>
      <c r="H375" s="32" t="str">
        <f t="shared" si="56"/>
        <v/>
      </c>
      <c r="I375" s="90">
        <f t="shared" si="55"/>
        <v>0</v>
      </c>
    </row>
    <row r="376" spans="1:9" x14ac:dyDescent="0.2">
      <c r="A376" s="120" t="str">
        <f>E312</f>
        <v>DIGITAR NESTE CAMPO O CÓDIGO DA ENTREGA</v>
      </c>
      <c r="B376" s="120" t="str">
        <f>B312</f>
        <v>DIGITAR NESTE CAMPO O CÓDIGO DA ENTREGA</v>
      </c>
      <c r="C376" s="120">
        <v>2027</v>
      </c>
      <c r="D376" s="33" t="s">
        <v>34</v>
      </c>
      <c r="E376" s="41" t="str">
        <f>IFERROR(VLOOKUP(E312&amp;D376,Instruções!$BD:$BN,9,0),"-")</f>
        <v>-</v>
      </c>
      <c r="F376" s="34" t="s">
        <v>12</v>
      </c>
      <c r="G376" s="30" t="str">
        <f t="shared" si="57"/>
        <v>-</v>
      </c>
      <c r="H376" s="32" t="str">
        <f t="shared" si="56"/>
        <v/>
      </c>
      <c r="I376" s="90">
        <f t="shared" si="55"/>
        <v>0</v>
      </c>
    </row>
    <row r="377" spans="1:9" x14ac:dyDescent="0.2">
      <c r="A377" s="120" t="str">
        <f>E312</f>
        <v>DIGITAR NESTE CAMPO O CÓDIGO DA ENTREGA</v>
      </c>
      <c r="B377" s="120" t="str">
        <f>B312</f>
        <v>DIGITAR NESTE CAMPO O CÓDIGO DA ENTREGA</v>
      </c>
      <c r="C377" s="120">
        <v>2027</v>
      </c>
      <c r="D377" s="33" t="s">
        <v>35</v>
      </c>
      <c r="E377" s="41" t="str">
        <f>IFERROR(VLOOKUP(E312&amp;D377,Instruções!$BD:$BN,9,0),"-")</f>
        <v>-</v>
      </c>
      <c r="F377" s="34" t="s">
        <v>12</v>
      </c>
      <c r="G377" s="30" t="str">
        <f t="shared" si="57"/>
        <v>-</v>
      </c>
      <c r="H377" s="32" t="str">
        <f t="shared" si="56"/>
        <v/>
      </c>
      <c r="I377" s="90">
        <f t="shared" si="55"/>
        <v>0</v>
      </c>
    </row>
    <row r="378" spans="1:9" x14ac:dyDescent="0.2">
      <c r="A378" s="120" t="str">
        <f>E312</f>
        <v>DIGITAR NESTE CAMPO O CÓDIGO DA ENTREGA</v>
      </c>
      <c r="B378" s="120" t="str">
        <f>B312</f>
        <v>DIGITAR NESTE CAMPO O CÓDIGO DA ENTREGA</v>
      </c>
      <c r="C378" s="120">
        <v>2027</v>
      </c>
      <c r="D378" s="33" t="s">
        <v>36</v>
      </c>
      <c r="E378" s="41" t="str">
        <f>IFERROR(VLOOKUP(E312&amp;D378,Instruções!$BD:$BN,9,0),"-")</f>
        <v>-</v>
      </c>
      <c r="F378" s="34" t="s">
        <v>12</v>
      </c>
      <c r="G378" s="30" t="str">
        <f t="shared" si="57"/>
        <v>-</v>
      </c>
      <c r="H378" s="32" t="str">
        <f t="shared" si="56"/>
        <v/>
      </c>
      <c r="I378" s="90">
        <f t="shared" si="55"/>
        <v>0</v>
      </c>
    </row>
    <row r="379" spans="1:9" x14ac:dyDescent="0.2">
      <c r="A379" s="120" t="str">
        <f>E312</f>
        <v>DIGITAR NESTE CAMPO O CÓDIGO DA ENTREGA</v>
      </c>
      <c r="B379" s="120" t="str">
        <f>B312</f>
        <v>DIGITAR NESTE CAMPO O CÓDIGO DA ENTREGA</v>
      </c>
      <c r="C379" s="120">
        <v>2027</v>
      </c>
      <c r="D379" s="33" t="s">
        <v>37</v>
      </c>
      <c r="E379" s="41" t="str">
        <f>IFERROR(VLOOKUP(E312&amp;D379,Instruções!$BD:$BN,9,0),"-")</f>
        <v>-</v>
      </c>
      <c r="F379" s="34" t="s">
        <v>12</v>
      </c>
      <c r="G379" s="30" t="str">
        <f t="shared" si="57"/>
        <v>-</v>
      </c>
      <c r="H379" s="32" t="str">
        <f t="shared" si="56"/>
        <v/>
      </c>
      <c r="I379" s="90">
        <f t="shared" si="55"/>
        <v>0</v>
      </c>
    </row>
    <row r="380" spans="1:9" x14ac:dyDescent="0.2">
      <c r="A380" s="120" t="str">
        <f>E312</f>
        <v>DIGITAR NESTE CAMPO O CÓDIGO DA ENTREGA</v>
      </c>
      <c r="B380" s="120" t="str">
        <f>B312</f>
        <v>DIGITAR NESTE CAMPO O CÓDIGO DA ENTREGA</v>
      </c>
      <c r="C380" s="120">
        <v>2027</v>
      </c>
      <c r="D380" s="33" t="s">
        <v>38</v>
      </c>
      <c r="E380" s="44" t="str">
        <f>IFERROR(VLOOKUP(E312&amp;D380,Instruções!$BD:$BN,9,0),"-")</f>
        <v>-</v>
      </c>
      <c r="F380" s="34" t="s">
        <v>12</v>
      </c>
      <c r="G380" s="45" t="str">
        <f t="shared" si="57"/>
        <v>-</v>
      </c>
      <c r="H380" s="32" t="str">
        <f t="shared" si="56"/>
        <v/>
      </c>
      <c r="I380" s="90">
        <f t="shared" si="55"/>
        <v>0</v>
      </c>
    </row>
    <row r="381" spans="1:9" x14ac:dyDescent="0.2">
      <c r="A381" s="120" t="str">
        <f>E312</f>
        <v>DIGITAR NESTE CAMPO O CÓDIGO DA ENTREGA</v>
      </c>
      <c r="B381" s="120" t="str">
        <f>B312</f>
        <v>DIGITAR NESTE CAMPO O CÓDIGO DA ENTREGA</v>
      </c>
      <c r="C381" s="120">
        <v>2027</v>
      </c>
      <c r="D381" s="35" t="str">
        <f>IFERROR(VLOOKUP(E312&amp;"-"&amp;1,Instruções!CH:CS,12,0),"")</f>
        <v/>
      </c>
      <c r="E381" s="46" t="str">
        <f>IFERROR(VLOOKUP(E312&amp;"-"&amp;1,Instruções!CH:CS,10,0),"")</f>
        <v/>
      </c>
      <c r="F381" s="38" t="s">
        <v>12</v>
      </c>
      <c r="G381" s="47" t="str">
        <f t="shared" si="57"/>
        <v/>
      </c>
      <c r="H381" s="32" t="str">
        <f t="shared" si="56"/>
        <v/>
      </c>
      <c r="I381" s="90">
        <f t="shared" si="55"/>
        <v>0</v>
      </c>
    </row>
    <row r="382" spans="1:9" x14ac:dyDescent="0.2">
      <c r="A382" s="120" t="str">
        <f>E312</f>
        <v>DIGITAR NESTE CAMPO O CÓDIGO DA ENTREGA</v>
      </c>
      <c r="B382" s="120" t="str">
        <f>B312</f>
        <v>DIGITAR NESTE CAMPO O CÓDIGO DA ENTREGA</v>
      </c>
      <c r="C382" s="120">
        <v>2027</v>
      </c>
      <c r="D382" s="35" t="str">
        <f>IFERROR(VLOOKUP(E312&amp;"-"&amp;2,Instruções!CH:CS,12,0),"")</f>
        <v/>
      </c>
      <c r="E382" s="46" t="str">
        <f>IFERROR(VLOOKUP(E313&amp;"-"&amp;1,Instruções!CH:CS,10,0),"")</f>
        <v/>
      </c>
      <c r="F382" s="38" t="s">
        <v>12</v>
      </c>
      <c r="G382" s="47" t="str">
        <f t="shared" si="57"/>
        <v/>
      </c>
      <c r="H382" s="32" t="str">
        <f t="shared" si="56"/>
        <v/>
      </c>
      <c r="I382" s="90">
        <f t="shared" si="55"/>
        <v>0</v>
      </c>
    </row>
    <row r="383" spans="1:9" x14ac:dyDescent="0.2">
      <c r="A383" s="120" t="str">
        <f>E312</f>
        <v>DIGITAR NESTE CAMPO O CÓDIGO DA ENTREGA</v>
      </c>
      <c r="B383" s="120" t="str">
        <f>B312</f>
        <v>DIGITAR NESTE CAMPO O CÓDIGO DA ENTREGA</v>
      </c>
      <c r="C383" s="120">
        <v>2027</v>
      </c>
      <c r="D383" s="35" t="str">
        <f>IFERROR(VLOOKUP(E312&amp;"-"&amp;3,Instruções!CH:CS,12,0),"")</f>
        <v/>
      </c>
      <c r="E383" s="46" t="str">
        <f>IFERROR(VLOOKUP(E314&amp;"-"&amp;1,Instruções!CH:CS,10,0),"")</f>
        <v/>
      </c>
      <c r="F383" s="38" t="s">
        <v>12</v>
      </c>
      <c r="G383" s="47" t="str">
        <f t="shared" si="57"/>
        <v/>
      </c>
      <c r="H383" s="32" t="str">
        <f t="shared" si="56"/>
        <v/>
      </c>
      <c r="I383" s="90">
        <f t="shared" si="55"/>
        <v>0</v>
      </c>
    </row>
    <row r="384" spans="1:9" x14ac:dyDescent="0.2">
      <c r="A384" s="120" t="str">
        <f>E312</f>
        <v>DIGITAR NESTE CAMPO O CÓDIGO DA ENTREGA</v>
      </c>
      <c r="B384" s="120" t="str">
        <f>B312</f>
        <v>DIGITAR NESTE CAMPO O CÓDIGO DA ENTREGA</v>
      </c>
      <c r="C384" s="120">
        <v>2027</v>
      </c>
      <c r="D384" s="35" t="str">
        <f>IFERROR(VLOOKUP(E312&amp;"-"&amp;4,Instruções!CH:CS,12,0),"")</f>
        <v/>
      </c>
      <c r="E384" s="46" t="str">
        <f>IFERROR(VLOOKUP(E315&amp;"-"&amp;1,Instruções!CH:CS,10,0),"")</f>
        <v/>
      </c>
      <c r="F384" s="38" t="s">
        <v>12</v>
      </c>
      <c r="G384" s="47" t="str">
        <f t="shared" si="57"/>
        <v/>
      </c>
      <c r="H384" s="32" t="str">
        <f t="shared" si="56"/>
        <v/>
      </c>
      <c r="I384" s="90">
        <f t="shared" si="55"/>
        <v>0</v>
      </c>
    </row>
    <row r="385" spans="1:16" x14ac:dyDescent="0.2">
      <c r="A385" s="120" t="str">
        <f>E312</f>
        <v>DIGITAR NESTE CAMPO O CÓDIGO DA ENTREGA</v>
      </c>
      <c r="B385" s="120" t="str">
        <f>B312</f>
        <v>DIGITAR NESTE CAMPO O CÓDIGO DA ENTREGA</v>
      </c>
      <c r="C385" s="120">
        <v>2027</v>
      </c>
      <c r="D385" s="35" t="str">
        <f>IFERROR(VLOOKUP(E312&amp;"-"&amp;5,Instruções!CH:CS,12,0),"")</f>
        <v/>
      </c>
      <c r="E385" s="46" t="str">
        <f>IFERROR(VLOOKUP(E316&amp;"-"&amp;1,Instruções!CH:CS,10,0),"")</f>
        <v/>
      </c>
      <c r="F385" s="38" t="s">
        <v>12</v>
      </c>
      <c r="G385" s="47" t="str">
        <f t="shared" si="57"/>
        <v/>
      </c>
      <c r="H385" s="32" t="str">
        <f t="shared" si="56"/>
        <v/>
      </c>
      <c r="I385" s="90">
        <f t="shared" si="55"/>
        <v>0</v>
      </c>
    </row>
    <row r="386" spans="1:16" ht="15.75" customHeight="1" x14ac:dyDescent="0.2">
      <c r="A386" s="120" t="str">
        <f>E312</f>
        <v>DIGITAR NESTE CAMPO O CÓDIGO DA ENTREGA</v>
      </c>
      <c r="B386" s="120" t="str">
        <f>B312</f>
        <v>DIGITAR NESTE CAMPO O CÓDIGO DA ENTREGA</v>
      </c>
      <c r="C386" s="120">
        <v>2027</v>
      </c>
      <c r="D386" s="102"/>
      <c r="E386" s="103" t="s">
        <v>39</v>
      </c>
      <c r="F386" s="38" t="s">
        <v>12</v>
      </c>
      <c r="G386" s="47"/>
      <c r="H386" s="32" t="str">
        <f>IF(G386="","","Não é possivel alterar 2024")</f>
        <v/>
      </c>
      <c r="I386" s="90">
        <f>IF(G386="",0,1)</f>
        <v>0</v>
      </c>
    </row>
    <row r="387" spans="1:16" ht="39" customHeight="1" x14ac:dyDescent="0.2">
      <c r="A387" s="120" t="str">
        <f>E312</f>
        <v>DIGITAR NESTE CAMPO O CÓDIGO DA ENTREGA</v>
      </c>
      <c r="B387" s="120" t="str">
        <f>B386&amp;"Oquealterou"</f>
        <v>DIGITAR NESTE CAMPO O CÓDIGO DA ENTREGAOquealterou</v>
      </c>
      <c r="C387" s="120" t="s">
        <v>40</v>
      </c>
      <c r="D387" s="48" t="s">
        <v>41</v>
      </c>
      <c r="E387" s="129" t="s">
        <v>8399</v>
      </c>
      <c r="F387" s="129"/>
      <c r="G387" s="129"/>
      <c r="H387" s="49" t="str">
        <f>IF(H312="Excluir","Excluir",CONCATENATE("Alteração de: ",H313&amp;H314&amp;H315&amp;H316&amp;H317&amp;H318&amp;H319&amp;H320&amp;H321&amp;H322&amp;H323&amp;H324&amp;H325&amp;H327&amp;H328&amp;H329&amp;H330))</f>
        <v xml:space="preserve">Alteração de: </v>
      </c>
      <c r="I387" s="90" t="s">
        <v>9</v>
      </c>
    </row>
    <row r="388" spans="1:16" ht="20.25" customHeight="1" thickBot="1" x14ac:dyDescent="0.25">
      <c r="A388" s="122" t="s">
        <v>42</v>
      </c>
      <c r="B388" s="122" t="s">
        <v>43</v>
      </c>
      <c r="C388" s="122" t="s">
        <v>42</v>
      </c>
      <c r="D388" s="81" t="s">
        <v>42</v>
      </c>
      <c r="E388" s="82" t="s">
        <v>42</v>
      </c>
      <c r="F388" s="82" t="s">
        <v>42</v>
      </c>
      <c r="G388" s="82" t="s">
        <v>42</v>
      </c>
      <c r="H388" s="83" t="s">
        <v>42</v>
      </c>
      <c r="I388" s="91" t="s">
        <v>9</v>
      </c>
    </row>
    <row r="389" spans="1:16" ht="26.25" customHeight="1" x14ac:dyDescent="0.2">
      <c r="A389" s="120" t="str">
        <f>E389</f>
        <v>DIGITAR NESTE CAMPO O CÓDIGO DA ENTREGA</v>
      </c>
      <c r="B389" s="120" t="str">
        <f>E389</f>
        <v>DIGITAR NESTE CAMPO O CÓDIGO DA ENTREGA</v>
      </c>
      <c r="C389" s="120" t="s">
        <v>10</v>
      </c>
      <c r="D389" s="77" t="s">
        <v>11</v>
      </c>
      <c r="E389" s="89" t="s">
        <v>8112</v>
      </c>
      <c r="F389" s="78" t="s">
        <v>12</v>
      </c>
      <c r="G389" s="92">
        <f>IFERROR(VLOOKUP(E389,'Lista de Entregas'!H:J,3,0),"Código de entrega não existe")</f>
        <v>0</v>
      </c>
      <c r="H389" s="88" t="s">
        <v>4932</v>
      </c>
      <c r="I389" s="90" t="s">
        <v>9</v>
      </c>
      <c r="P389" s="4" t="s">
        <v>13</v>
      </c>
    </row>
    <row r="390" spans="1:16" ht="34.5" customHeight="1" x14ac:dyDescent="0.2">
      <c r="A390" s="120" t="str">
        <f>E389</f>
        <v>DIGITAR NESTE CAMPO O CÓDIGO DA ENTREGA</v>
      </c>
      <c r="B390" s="120" t="str">
        <f>B389&amp;"Titulo"</f>
        <v>DIGITAR NESTE CAMPO O CÓDIGO DA ENTREGATitulo</v>
      </c>
      <c r="C390" s="120" t="s">
        <v>10</v>
      </c>
      <c r="D390" s="10" t="s">
        <v>14</v>
      </c>
      <c r="E390" s="76" t="str">
        <f>IFERROR(VLOOKUP(E389,Instruções!S:BD,14,0),"Código de Entrega não existe")</f>
        <v>Código de Entrega não existe</v>
      </c>
      <c r="F390" s="12" t="s">
        <v>12</v>
      </c>
      <c r="G390" s="86" t="str">
        <f>IF(H389="Excluir","Se a entrega vai passar a ser vinculada a outra ação orçamentária, a opção selecionada deve ser Transferir e não Excluir. Se ela deve ser cancelada do PPA 2024-2027, a opção Excluir esta correta, informe a justificativa ao final do formulário.","")</f>
        <v/>
      </c>
      <c r="H390" s="13" t="str">
        <f>IF(G390="","",IF(E390=G390,""," Não é possível Alterar Título;"))</f>
        <v/>
      </c>
      <c r="I390" s="90" t="s">
        <v>9</v>
      </c>
      <c r="P390" s="4" t="s">
        <v>15</v>
      </c>
    </row>
    <row r="391" spans="1:16" ht="71.25" customHeight="1" x14ac:dyDescent="0.2">
      <c r="A391" s="120" t="str">
        <f>E389</f>
        <v>DIGITAR NESTE CAMPO O CÓDIGO DA ENTREGA</v>
      </c>
      <c r="B391" s="120" t="str">
        <f>B389&amp;"Descrição"</f>
        <v>DIGITAR NESTE CAMPO O CÓDIGO DA ENTREGADescrição</v>
      </c>
      <c r="C391" s="120" t="s">
        <v>10</v>
      </c>
      <c r="D391" s="10" t="s">
        <v>16</v>
      </c>
      <c r="E391" s="75" t="str">
        <f>IFERROR(VLOOKUP(E389,Instruções!S:BD,15,0),"Confirmar  código de entrega")</f>
        <v>Confirmar  código de entrega</v>
      </c>
      <c r="F391" s="12" t="s">
        <v>12</v>
      </c>
      <c r="G391" s="75"/>
      <c r="H391" s="14" t="str">
        <f>IF(G391="","",IF(E391=G391,""," Descrição;"))</f>
        <v/>
      </c>
      <c r="I391" s="90" t="s">
        <v>9</v>
      </c>
      <c r="P391" s="4" t="s">
        <v>4934</v>
      </c>
    </row>
    <row r="392" spans="1:16" x14ac:dyDescent="0.2">
      <c r="A392" s="120" t="str">
        <f>E389</f>
        <v>DIGITAR NESTE CAMPO O CÓDIGO DA ENTREGA</v>
      </c>
      <c r="B392" s="120" t="str">
        <f>B389&amp;"AÇÃO"</f>
        <v>DIGITAR NESTE CAMPO O CÓDIGO DA ENTREGAAÇÃO</v>
      </c>
      <c r="C392" s="120" t="s">
        <v>10</v>
      </c>
      <c r="D392" s="10" t="s">
        <v>17</v>
      </c>
      <c r="E392" s="11" t="str">
        <f>IFERROR(VLOOKUP(E389,Instruções!S:BD,10,0),"")</f>
        <v/>
      </c>
      <c r="F392" s="12" t="s">
        <v>12</v>
      </c>
      <c r="G392" s="85" t="str">
        <f>IF(H389="Transferir","Preencher neste campo o nº da orçamentária para qual a entrega vai ser transferida","")</f>
        <v/>
      </c>
      <c r="H392" s="14" t="str">
        <f>IF(G392="","",IF(E392=G392,"","Transferência de ação;"))</f>
        <v/>
      </c>
      <c r="I392" s="90" t="s">
        <v>9</v>
      </c>
      <c r="P392" s="4" t="s">
        <v>4932</v>
      </c>
    </row>
    <row r="393" spans="1:16" ht="27.75" customHeight="1" x14ac:dyDescent="0.2">
      <c r="A393" s="120" t="str">
        <f>E389</f>
        <v>DIGITAR NESTE CAMPO O CÓDIGO DA ENTREGA</v>
      </c>
      <c r="B393" s="120" t="str">
        <f>B389&amp;"Açãonome"</f>
        <v>DIGITAR NESTE CAMPO O CÓDIGO DA ENTREGAAçãonome</v>
      </c>
      <c r="C393" s="120" t="s">
        <v>10</v>
      </c>
      <c r="D393" s="10" t="s">
        <v>18</v>
      </c>
      <c r="E393" s="76" t="str">
        <f>IFERROR(VLOOKUP(E389,Instruções!S:BD,11,0),"")</f>
        <v/>
      </c>
      <c r="F393" s="12" t="s">
        <v>12</v>
      </c>
      <c r="G393" s="11"/>
      <c r="H393" s="14" t="str">
        <f>IF(G393="","",IF(E393=G393,""," Transterência para outra ação;"))</f>
        <v/>
      </c>
      <c r="I393" s="90" t="s">
        <v>9</v>
      </c>
    </row>
    <row r="394" spans="1:16" ht="39.75" customHeight="1" x14ac:dyDescent="0.2">
      <c r="A394" s="120" t="str">
        <f>E389</f>
        <v>DIGITAR NESTE CAMPO O CÓDIGO DA ENTREGA</v>
      </c>
      <c r="B394" s="120" t="str">
        <f>B389&amp;"Unidademedida"</f>
        <v>DIGITAR NESTE CAMPO O CÓDIGO DA ENTREGAUnidademedida</v>
      </c>
      <c r="C394" s="120" t="s">
        <v>10</v>
      </c>
      <c r="D394" s="10" t="s">
        <v>19</v>
      </c>
      <c r="E394" s="11" t="str">
        <f>IFERROR(VLOOKUP(E389,Instruções!S:BD,16,0),"")</f>
        <v/>
      </c>
      <c r="F394" s="12" t="s">
        <v>12</v>
      </c>
      <c r="G394" s="11"/>
      <c r="H394" s="119" t="str">
        <f>IF(G394="","",IF(E394=G394,"","Não é possível alterar a unidade de medida, pois isso descaracterizaria a concepção original da entrega"))</f>
        <v/>
      </c>
      <c r="I394" s="90" t="s">
        <v>9</v>
      </c>
    </row>
    <row r="395" spans="1:16" ht="51" customHeight="1" x14ac:dyDescent="0.2">
      <c r="A395" s="120" t="str">
        <f>E389</f>
        <v>DIGITAR NESTE CAMPO O CÓDIGO DA ENTREGA</v>
      </c>
      <c r="B395" s="120" t="str">
        <f>B389&amp;"MemoriaCalculo"</f>
        <v>DIGITAR NESTE CAMPO O CÓDIGO DA ENTREGAMemoriaCalculo</v>
      </c>
      <c r="C395" s="120" t="s">
        <v>10</v>
      </c>
      <c r="D395" s="10" t="s">
        <v>20</v>
      </c>
      <c r="E395" s="75" t="str">
        <f>IFERROR(VLOOKUP(E389,Instruções!S:BD,34,0),"")</f>
        <v/>
      </c>
      <c r="F395" s="12" t="s">
        <v>12</v>
      </c>
      <c r="G395" s="11"/>
      <c r="H395" s="14" t="str">
        <f>IF(G395="","",IF(E395=G395,""," Memória de Cálculo;"))</f>
        <v/>
      </c>
      <c r="I395" s="90" t="s">
        <v>9</v>
      </c>
    </row>
    <row r="396" spans="1:16" x14ac:dyDescent="0.2">
      <c r="A396" s="120" t="str">
        <f>E389</f>
        <v>DIGITAR NESTE CAMPO O CÓDIGO DA ENTREGA</v>
      </c>
      <c r="B396" s="120" t="str">
        <f>B389&amp;D396</f>
        <v>DIGITAR NESTE CAMPO O CÓDIGO DA ENTREGAFonte:</v>
      </c>
      <c r="C396" s="120" t="s">
        <v>10</v>
      </c>
      <c r="D396" s="15" t="s">
        <v>21</v>
      </c>
      <c r="E396" s="11" t="str">
        <f>IFERROR(VLOOKUP(E389,Instruções!S:BD,35,0),"")</f>
        <v/>
      </c>
      <c r="F396" s="12" t="s">
        <v>12</v>
      </c>
      <c r="G396" s="11"/>
      <c r="H396" s="14" t="str">
        <f>IF(G396="","",IF(E396=G396,""," Fonte;"))</f>
        <v/>
      </c>
      <c r="I396" s="90" t="s">
        <v>9</v>
      </c>
    </row>
    <row r="397" spans="1:16" ht="28.5" customHeight="1" x14ac:dyDescent="0.2">
      <c r="A397" s="120" t="str">
        <f>E389</f>
        <v>DIGITAR NESTE CAMPO O CÓDIGO DA ENTREGA</v>
      </c>
      <c r="B397" s="120" t="str">
        <f>B389&amp;D397</f>
        <v>DIGITAR NESTE CAMPO O CÓDIGO DA ENTREGAResponsável pela Informação no Órgão:</v>
      </c>
      <c r="C397" s="120" t="s">
        <v>10</v>
      </c>
      <c r="D397" s="10" t="s">
        <v>22</v>
      </c>
      <c r="E397" s="11" t="str">
        <f>IFERROR(VLOOKUP(E389,Instruções!S:BD,36,0),"")</f>
        <v/>
      </c>
      <c r="F397" s="12" t="s">
        <v>12</v>
      </c>
      <c r="G397" s="11"/>
      <c r="H397" s="14" t="str">
        <f>IF(G397="","",IF(E397=G397,""," Responsável;"))</f>
        <v/>
      </c>
      <c r="I397" s="90" t="s">
        <v>9</v>
      </c>
    </row>
    <row r="398" spans="1:16" x14ac:dyDescent="0.2">
      <c r="A398" s="120" t="str">
        <f>E389</f>
        <v>DIGITAR NESTE CAMPO O CÓDIGO DA ENTREGA</v>
      </c>
      <c r="B398" s="120" t="str">
        <f>B389&amp;D398</f>
        <v xml:space="preserve">DIGITAR NESTE CAMPO O CÓDIGO DA ENTREGACumulatividade: </v>
      </c>
      <c r="C398" s="120" t="s">
        <v>10</v>
      </c>
      <c r="D398" s="10" t="s">
        <v>23</v>
      </c>
      <c r="E398" s="11" t="str">
        <f>IFERROR(PROPER(VLOOKUP(E389,Instruções!S:BD,33,0)),"")</f>
        <v/>
      </c>
      <c r="F398" s="12" t="s">
        <v>12</v>
      </c>
      <c r="G398" s="11"/>
      <c r="H398" s="14" t="str">
        <f>IF(G398="","",IF(E398=G398,""," Cumulatividade;"))</f>
        <v/>
      </c>
      <c r="I398" s="90" t="s">
        <v>9</v>
      </c>
    </row>
    <row r="399" spans="1:16" ht="13.5" customHeight="1" x14ac:dyDescent="0.2">
      <c r="A399" s="120" t="str">
        <f>E389</f>
        <v>DIGITAR NESTE CAMPO O CÓDIGO DA ENTREGA</v>
      </c>
      <c r="B399" s="120" t="str">
        <f>B389&amp;D399</f>
        <v xml:space="preserve">DIGITAR NESTE CAMPO O CÓDIGO DA ENTREGAMarcação Criança e Adolescente: </v>
      </c>
      <c r="C399" s="120" t="s">
        <v>10</v>
      </c>
      <c r="D399" s="15" t="s">
        <v>24</v>
      </c>
      <c r="E399" s="16" t="str">
        <f>IFERROR(VLOOKUP(E389,Instruções!BS:CA,3,0),"")</f>
        <v/>
      </c>
      <c r="F399" s="12" t="s">
        <v>12</v>
      </c>
      <c r="G399" s="11"/>
      <c r="H399" s="14" t="str">
        <f>IF(G399="","",IF(E399=G399,""," Marcação Criança;"))</f>
        <v/>
      </c>
      <c r="I399" s="90" t="s">
        <v>9</v>
      </c>
    </row>
    <row r="400" spans="1:16" ht="13.5" customHeight="1" x14ac:dyDescent="0.2">
      <c r="A400" s="120" t="str">
        <f>E389</f>
        <v>DIGITAR NESTE CAMPO O CÓDIGO DA ENTREGA</v>
      </c>
      <c r="B400" s="120" t="str">
        <f>B389&amp;D400</f>
        <v xml:space="preserve">DIGITAR NESTE CAMPO O CÓDIGO DA ENTREGAMarcação Igualdade Racial: </v>
      </c>
      <c r="C400" s="120" t="s">
        <v>10</v>
      </c>
      <c r="D400" s="15" t="s">
        <v>25</v>
      </c>
      <c r="E400" s="16" t="str">
        <f>IFERROR(VLOOKUP(E389,Instruções!BS:CA,4,0),"")</f>
        <v/>
      </c>
      <c r="F400" s="12" t="s">
        <v>12</v>
      </c>
      <c r="G400" s="11"/>
      <c r="H400" s="14" t="str">
        <f>IF(G400="","",IF(E400=G400,""," Marcação Igualdade Racial;"))</f>
        <v/>
      </c>
      <c r="I400" s="90" t="s">
        <v>9</v>
      </c>
    </row>
    <row r="401" spans="1:9" ht="13.5" customHeight="1" x14ac:dyDescent="0.2">
      <c r="A401" s="120" t="str">
        <f>E389</f>
        <v>DIGITAR NESTE CAMPO O CÓDIGO DA ENTREGA</v>
      </c>
      <c r="B401" s="120" t="str">
        <f>B389&amp;D401</f>
        <v xml:space="preserve">DIGITAR NESTE CAMPO O CÓDIGO DA ENTREGAMarcação Mulher: </v>
      </c>
      <c r="C401" s="120" t="s">
        <v>10</v>
      </c>
      <c r="D401" s="15" t="s">
        <v>26</v>
      </c>
      <c r="E401" s="16" t="str">
        <f>IFERROR(VLOOKUP(E389,Instruções!BS:CA,5,0),"")</f>
        <v/>
      </c>
      <c r="F401" s="12" t="s">
        <v>12</v>
      </c>
      <c r="G401" s="11"/>
      <c r="H401" s="14" t="str">
        <f>IF(G401="","",IF(E401=G401,""," Marcação Mulher;"))</f>
        <v/>
      </c>
      <c r="I401" s="90" t="s">
        <v>9</v>
      </c>
    </row>
    <row r="402" spans="1:9" ht="13.5" customHeight="1" x14ac:dyDescent="0.2">
      <c r="A402" s="120" t="str">
        <f>E389</f>
        <v>DIGITAR NESTE CAMPO O CÓDIGO DA ENTREGA</v>
      </c>
      <c r="B402" s="120" t="str">
        <f>B389&amp;D402</f>
        <v xml:space="preserve">DIGITAR NESTE CAMPO O CÓDIGO DA ENTREGAMarcação Paraná Produtivo: </v>
      </c>
      <c r="C402" s="120" t="s">
        <v>10</v>
      </c>
      <c r="D402" s="15" t="s">
        <v>27</v>
      </c>
      <c r="E402" s="16" t="str">
        <f>IFERROR(VLOOKUP(E389,Instruções!BS:CA,6,0),"")</f>
        <v/>
      </c>
      <c r="F402" s="12" t="s">
        <v>12</v>
      </c>
      <c r="G402" s="11"/>
      <c r="H402" s="14" t="str">
        <f>IF(G402="","",IF(E402=G402,""," Marcação PR Produtivo;"))</f>
        <v/>
      </c>
      <c r="I402" s="90" t="s">
        <v>9</v>
      </c>
    </row>
    <row r="403" spans="1:9" ht="13.5" customHeight="1" x14ac:dyDescent="0.2">
      <c r="A403" s="121" t="str">
        <f>E390</f>
        <v>Código de Entrega não existe</v>
      </c>
      <c r="B403" s="121" t="str">
        <f>B390&amp;D403</f>
        <v>DIGITAR NESTE CAMPO O CÓDIGO DA ENTREGATituloMetas e Prioridades:</v>
      </c>
      <c r="C403" s="121" t="s">
        <v>10</v>
      </c>
      <c r="D403" s="93" t="s">
        <v>4933</v>
      </c>
      <c r="E403" s="94"/>
      <c r="F403" s="95" t="s">
        <v>12</v>
      </c>
      <c r="G403" s="96"/>
      <c r="H403" s="97" t="str">
        <f>IF(G403="","",IF(E403=G403,""," Metas e Prioridades;"))</f>
        <v/>
      </c>
      <c r="I403" s="90" t="s">
        <v>9</v>
      </c>
    </row>
    <row r="404" spans="1:9" ht="13.5" customHeight="1" x14ac:dyDescent="0.2">
      <c r="A404" s="120" t="str">
        <f>E389</f>
        <v>DIGITAR NESTE CAMPO O CÓDIGO DA ENTREGA</v>
      </c>
      <c r="B404" s="120" t="str">
        <f>B389&amp;D404</f>
        <v>DIGITAR NESTE CAMPO O CÓDIGO DA ENTREGAPlano de Governo:</v>
      </c>
      <c r="C404" s="120" t="s">
        <v>10</v>
      </c>
      <c r="D404" s="15" t="s">
        <v>28</v>
      </c>
      <c r="E404" s="118" t="str">
        <f>IFERROR(VLOOKUP(E389,Instruções!BS:CA,7,0),"")</f>
        <v/>
      </c>
      <c r="F404" s="12" t="s">
        <v>12</v>
      </c>
      <c r="G404" s="11"/>
      <c r="H404" s="14" t="str">
        <f>IF(G404="","",IF(E404=G404,""," Marcação Plano de Governo;"))</f>
        <v/>
      </c>
      <c r="I404" s="90" t="s">
        <v>9</v>
      </c>
    </row>
    <row r="405" spans="1:9" ht="36.75" customHeight="1" x14ac:dyDescent="0.2">
      <c r="A405" s="120" t="str">
        <f>E389</f>
        <v>DIGITAR NESTE CAMPO O CÓDIGO DA ENTREGA</v>
      </c>
      <c r="B405" s="120" t="str">
        <f>B389&amp;D405</f>
        <v>DIGITAR NESTE CAMPO O CÓDIGO DA ENTREGAODS:</v>
      </c>
      <c r="C405" s="120" t="s">
        <v>10</v>
      </c>
      <c r="D405" s="15" t="s">
        <v>29</v>
      </c>
      <c r="E405" s="118" t="str">
        <f>IFERROR(VLOOKUP(E389,Instruções!BS:CA,8,0),"")</f>
        <v/>
      </c>
      <c r="F405" s="12" t="s">
        <v>12</v>
      </c>
      <c r="G405" s="11"/>
      <c r="H405" s="14" t="str">
        <f>IF(G405="","",IF(E405=G405,""," Marcação ODS;"))</f>
        <v/>
      </c>
      <c r="I405" s="90" t="s">
        <v>9</v>
      </c>
    </row>
    <row r="406" spans="1:9" ht="24.75" customHeight="1" x14ac:dyDescent="0.2">
      <c r="A406" s="120" t="str">
        <f>E389</f>
        <v>DIGITAR NESTE CAMPO O CÓDIGO DA ENTREGA</v>
      </c>
      <c r="B406" s="120" t="str">
        <f>B389&amp;D406</f>
        <v xml:space="preserve">DIGITAR NESTE CAMPO O CÓDIGO DA ENTREGARanking de Competitividade: </v>
      </c>
      <c r="C406" s="120" t="s">
        <v>10</v>
      </c>
      <c r="D406" s="15" t="s">
        <v>30</v>
      </c>
      <c r="E406" s="118" t="str">
        <f>IFERROR(VLOOKUP(E389,Instruções!BS:CA,9,0),"")</f>
        <v/>
      </c>
      <c r="F406" s="12" t="s">
        <v>12</v>
      </c>
      <c r="G406" s="11"/>
      <c r="H406" s="14" t="str">
        <f>IF(G406="","",IF(E406=G406,""," Marcação Ranking;"))</f>
        <v/>
      </c>
      <c r="I406" s="90" t="s">
        <v>9</v>
      </c>
    </row>
    <row r="407" spans="1:9" ht="15" customHeight="1" x14ac:dyDescent="0.2">
      <c r="A407" s="120" t="str">
        <f>E389</f>
        <v>DIGITAR NESTE CAMPO O CÓDIGO DA ENTREGA</v>
      </c>
      <c r="B407" s="120" t="str">
        <f>B389&amp;D407</f>
        <v>DIGITAR NESTE CAMPO O CÓDIGO DA ENTREGATOTAL PREVISTO (2024-2027):</v>
      </c>
      <c r="C407" s="120" t="s">
        <v>31</v>
      </c>
      <c r="D407" s="17" t="s">
        <v>8107</v>
      </c>
      <c r="E407" s="18">
        <f>IF(E398="Não",MAX(E408,E422,E436,E450),E408+E422+E436+E450)</f>
        <v>0</v>
      </c>
      <c r="F407" s="19" t="s">
        <v>12</v>
      </c>
      <c r="G407" s="18">
        <f>IFERROR(IF(E398="Não",MAX(G408,G422,G436,G450),G408+G422+G436+G450),"Preencher Total Previsto")</f>
        <v>0</v>
      </c>
      <c r="H407" s="20" t="str">
        <f>IF(G407="","",IF(E407=G407,""," Meta;"))</f>
        <v/>
      </c>
      <c r="I407" s="90">
        <f t="shared" ref="I407:I420" si="58">IF(G407=E407,0,1)</f>
        <v>0</v>
      </c>
    </row>
    <row r="408" spans="1:9" x14ac:dyDescent="0.2">
      <c r="A408" s="120" t="str">
        <f>E389</f>
        <v>DIGITAR NESTE CAMPO O CÓDIGO DA ENTREGA</v>
      </c>
      <c r="B408" s="120" t="str">
        <f>B389&amp;"Ano:"&amp;D408</f>
        <v>DIGITAR NESTE CAMPO O CÓDIGO DA ENTREGAAno:TOTAL PREVISTO 2024</v>
      </c>
      <c r="C408" s="120">
        <v>2024</v>
      </c>
      <c r="D408" s="21" t="s">
        <v>8108</v>
      </c>
      <c r="E408" s="22">
        <f>IF(E409&gt;0,E409,SUM(E410:E415))</f>
        <v>0</v>
      </c>
      <c r="F408" s="23" t="s">
        <v>12</v>
      </c>
      <c r="G408" s="22">
        <f>IF(SUM(I409:I421)=0,E408,"Preencher total")</f>
        <v>0</v>
      </c>
      <c r="H408" s="24" t="str">
        <f>IF(SUM(E408:E421)=SUM(G408:G421),"","Não é possivel alterar 2024")</f>
        <v/>
      </c>
      <c r="I408" s="90">
        <f t="shared" si="58"/>
        <v>0</v>
      </c>
    </row>
    <row r="409" spans="1:9" x14ac:dyDescent="0.2">
      <c r="A409" s="120" t="str">
        <f>E389</f>
        <v>DIGITAR NESTE CAMPO O CÓDIGO DA ENTREGA</v>
      </c>
      <c r="B409" s="120" t="str">
        <f>B389&amp;D409&amp;2024</f>
        <v>DIGITAR NESTE CAMPO O CÓDIGO DA ENTREGAEstado2024</v>
      </c>
      <c r="C409" s="120">
        <v>2024</v>
      </c>
      <c r="D409" s="25" t="s">
        <v>32</v>
      </c>
      <c r="E409" s="26">
        <f>IFERROR(VLOOKUP(E389&amp;"(vazio)",Instruções!$BD:$BN,6,0),SUM(E410:E415))</f>
        <v>0</v>
      </c>
      <c r="F409" s="27" t="s">
        <v>12</v>
      </c>
      <c r="G409" s="26">
        <f>IF(SUM(I410:I421)=0,E409,"Preencher valores")</f>
        <v>0</v>
      </c>
      <c r="H409" s="28" t="str">
        <f t="shared" ref="H409:H420" si="59">IF(E409=G409,"","Não é possivel alterar 2024")</f>
        <v/>
      </c>
      <c r="I409" s="90">
        <f t="shared" si="58"/>
        <v>0</v>
      </c>
    </row>
    <row r="410" spans="1:9" x14ac:dyDescent="0.2">
      <c r="A410" s="120" t="str">
        <f>E389</f>
        <v>DIGITAR NESTE CAMPO O CÓDIGO DA ENTREGA</v>
      </c>
      <c r="B410" s="120" t="str">
        <f>B389</f>
        <v>DIGITAR NESTE CAMPO O CÓDIGO DA ENTREGA</v>
      </c>
      <c r="C410" s="120">
        <v>2024</v>
      </c>
      <c r="D410" s="29" t="s">
        <v>33</v>
      </c>
      <c r="E410" s="30" t="str">
        <f>IFERROR(VLOOKUP(E389&amp;D410,Instruções!$BD:$BN,6,0),"-")</f>
        <v>-</v>
      </c>
      <c r="F410" s="31" t="s">
        <v>12</v>
      </c>
      <c r="G410" s="30" t="str">
        <f t="shared" ref="G410:G420" si="60">E410</f>
        <v>-</v>
      </c>
      <c r="H410" s="32" t="str">
        <f t="shared" si="59"/>
        <v/>
      </c>
      <c r="I410" s="90">
        <f t="shared" si="58"/>
        <v>0</v>
      </c>
    </row>
    <row r="411" spans="1:9" x14ac:dyDescent="0.2">
      <c r="A411" s="120" t="str">
        <f>E389</f>
        <v>DIGITAR NESTE CAMPO O CÓDIGO DA ENTREGA</v>
      </c>
      <c r="B411" s="120" t="str">
        <f>B389</f>
        <v>DIGITAR NESTE CAMPO O CÓDIGO DA ENTREGA</v>
      </c>
      <c r="C411" s="120">
        <v>2024</v>
      </c>
      <c r="D411" s="33" t="s">
        <v>34</v>
      </c>
      <c r="E411" s="30" t="str">
        <f>IFERROR(VLOOKUP(E389&amp;D411,Instruções!$BD:$BN,6,0),"-")</f>
        <v>-</v>
      </c>
      <c r="F411" s="34" t="s">
        <v>12</v>
      </c>
      <c r="G411" s="30" t="str">
        <f t="shared" si="60"/>
        <v>-</v>
      </c>
      <c r="H411" s="32" t="str">
        <f t="shared" si="59"/>
        <v/>
      </c>
      <c r="I411" s="90">
        <f t="shared" si="58"/>
        <v>0</v>
      </c>
    </row>
    <row r="412" spans="1:9" x14ac:dyDescent="0.2">
      <c r="A412" s="120" t="str">
        <f>E389</f>
        <v>DIGITAR NESTE CAMPO O CÓDIGO DA ENTREGA</v>
      </c>
      <c r="B412" s="120" t="str">
        <f>B389</f>
        <v>DIGITAR NESTE CAMPO O CÓDIGO DA ENTREGA</v>
      </c>
      <c r="C412" s="120">
        <v>2024</v>
      </c>
      <c r="D412" s="33" t="s">
        <v>35</v>
      </c>
      <c r="E412" s="30" t="str">
        <f>IFERROR(VLOOKUP(E389&amp;D412,Instruções!$BD:$BN,6,0),"-")</f>
        <v>-</v>
      </c>
      <c r="F412" s="34" t="s">
        <v>12</v>
      </c>
      <c r="G412" s="30" t="str">
        <f t="shared" si="60"/>
        <v>-</v>
      </c>
      <c r="H412" s="32" t="str">
        <f t="shared" si="59"/>
        <v/>
      </c>
      <c r="I412" s="90">
        <f t="shared" si="58"/>
        <v>0</v>
      </c>
    </row>
    <row r="413" spans="1:9" x14ac:dyDescent="0.2">
      <c r="A413" s="120" t="str">
        <f>E389</f>
        <v>DIGITAR NESTE CAMPO O CÓDIGO DA ENTREGA</v>
      </c>
      <c r="B413" s="120" t="str">
        <f>B389</f>
        <v>DIGITAR NESTE CAMPO O CÓDIGO DA ENTREGA</v>
      </c>
      <c r="C413" s="120">
        <v>2024</v>
      </c>
      <c r="D413" s="33" t="s">
        <v>36</v>
      </c>
      <c r="E413" s="30" t="str">
        <f>IFERROR(VLOOKUP(E389&amp;D413,Instruções!$BD:$BN,6,0),"-")</f>
        <v>-</v>
      </c>
      <c r="F413" s="34" t="s">
        <v>12</v>
      </c>
      <c r="G413" s="30" t="str">
        <f t="shared" si="60"/>
        <v>-</v>
      </c>
      <c r="H413" s="32" t="str">
        <f t="shared" si="59"/>
        <v/>
      </c>
      <c r="I413" s="90">
        <f t="shared" si="58"/>
        <v>0</v>
      </c>
    </row>
    <row r="414" spans="1:9" x14ac:dyDescent="0.2">
      <c r="A414" s="120" t="str">
        <f>E389</f>
        <v>DIGITAR NESTE CAMPO O CÓDIGO DA ENTREGA</v>
      </c>
      <c r="B414" s="120" t="str">
        <f>B389</f>
        <v>DIGITAR NESTE CAMPO O CÓDIGO DA ENTREGA</v>
      </c>
      <c r="C414" s="120">
        <v>2024</v>
      </c>
      <c r="D414" s="33" t="s">
        <v>37</v>
      </c>
      <c r="E414" s="30" t="str">
        <f>IFERROR(VLOOKUP(E389&amp;D414,Instruções!$BD:$BN,6,0),"-")</f>
        <v>-</v>
      </c>
      <c r="F414" s="34" t="s">
        <v>12</v>
      </c>
      <c r="G414" s="30" t="str">
        <f t="shared" si="60"/>
        <v>-</v>
      </c>
      <c r="H414" s="32" t="str">
        <f t="shared" si="59"/>
        <v/>
      </c>
      <c r="I414" s="90">
        <f t="shared" si="58"/>
        <v>0</v>
      </c>
    </row>
    <row r="415" spans="1:9" x14ac:dyDescent="0.2">
      <c r="A415" s="120" t="str">
        <f>E389</f>
        <v>DIGITAR NESTE CAMPO O CÓDIGO DA ENTREGA</v>
      </c>
      <c r="B415" s="120" t="str">
        <f>B389</f>
        <v>DIGITAR NESTE CAMPO O CÓDIGO DA ENTREGA</v>
      </c>
      <c r="C415" s="120">
        <v>2024</v>
      </c>
      <c r="D415" s="33" t="s">
        <v>38</v>
      </c>
      <c r="E415" s="30" t="str">
        <f>IFERROR(VLOOKUP(E389&amp;D415,Instruções!$BD:$BN,6,0),"-")</f>
        <v>-</v>
      </c>
      <c r="F415" s="34" t="s">
        <v>12</v>
      </c>
      <c r="G415" s="30" t="str">
        <f t="shared" si="60"/>
        <v>-</v>
      </c>
      <c r="H415" s="32" t="str">
        <f t="shared" si="59"/>
        <v/>
      </c>
      <c r="I415" s="90">
        <f t="shared" si="58"/>
        <v>0</v>
      </c>
    </row>
    <row r="416" spans="1:9" x14ac:dyDescent="0.2">
      <c r="A416" s="120" t="str">
        <f>E389</f>
        <v>DIGITAR NESTE CAMPO O CÓDIGO DA ENTREGA</v>
      </c>
      <c r="B416" s="120" t="str">
        <f>B389</f>
        <v>DIGITAR NESTE CAMPO O CÓDIGO DA ENTREGA</v>
      </c>
      <c r="C416" s="120">
        <v>2024</v>
      </c>
      <c r="D416" s="35" t="str">
        <f>IFERROR(VLOOKUP(E389&amp;"-"&amp;1,Instruções!CH:CS,12,0),"")</f>
        <v/>
      </c>
      <c r="E416" s="36" t="str">
        <f>IFERROR(VLOOKUP(E389&amp;"-"&amp;1,Instruções!CH:CS,7,0),"")</f>
        <v/>
      </c>
      <c r="F416" s="37" t="s">
        <v>12</v>
      </c>
      <c r="G416" s="36" t="str">
        <f t="shared" si="60"/>
        <v/>
      </c>
      <c r="H416" s="32" t="str">
        <f t="shared" si="59"/>
        <v/>
      </c>
      <c r="I416" s="90">
        <f t="shared" si="58"/>
        <v>0</v>
      </c>
    </row>
    <row r="417" spans="1:9" x14ac:dyDescent="0.2">
      <c r="A417" s="120" t="str">
        <f>E389</f>
        <v>DIGITAR NESTE CAMPO O CÓDIGO DA ENTREGA</v>
      </c>
      <c r="B417" s="120" t="str">
        <f>B389</f>
        <v>DIGITAR NESTE CAMPO O CÓDIGO DA ENTREGA</v>
      </c>
      <c r="C417" s="120">
        <v>2024</v>
      </c>
      <c r="D417" s="35" t="str">
        <f>IFERROR(VLOOKUP(E389&amp;"-"&amp;2,Instruções!CH:CS,12,0),"")</f>
        <v/>
      </c>
      <c r="E417" s="36" t="str">
        <f>IFERROR(VLOOKUP(E389&amp;"-"&amp;2,Instruções!CH:CS,7,0),"")</f>
        <v/>
      </c>
      <c r="F417" s="37" t="s">
        <v>12</v>
      </c>
      <c r="G417" s="36" t="str">
        <f t="shared" si="60"/>
        <v/>
      </c>
      <c r="H417" s="32" t="str">
        <f t="shared" si="59"/>
        <v/>
      </c>
      <c r="I417" s="90">
        <f t="shared" si="58"/>
        <v>0</v>
      </c>
    </row>
    <row r="418" spans="1:9" x14ac:dyDescent="0.2">
      <c r="A418" s="120" t="str">
        <f>E389</f>
        <v>DIGITAR NESTE CAMPO O CÓDIGO DA ENTREGA</v>
      </c>
      <c r="B418" s="120" t="str">
        <f>B389</f>
        <v>DIGITAR NESTE CAMPO O CÓDIGO DA ENTREGA</v>
      </c>
      <c r="C418" s="120">
        <v>2024</v>
      </c>
      <c r="D418" s="35" t="str">
        <f>IFERROR(VLOOKUP(E389&amp;"-"&amp;3,Instruções!CH:CS,12,0),"")</f>
        <v/>
      </c>
      <c r="E418" s="36" t="str">
        <f>IFERROR(VLOOKUP(E389&amp;"-"&amp;3,Instruções!CH:CS,7,0),"")</f>
        <v/>
      </c>
      <c r="F418" s="37" t="s">
        <v>12</v>
      </c>
      <c r="G418" s="36" t="str">
        <f t="shared" si="60"/>
        <v/>
      </c>
      <c r="H418" s="32" t="str">
        <f t="shared" si="59"/>
        <v/>
      </c>
      <c r="I418" s="90">
        <f t="shared" si="58"/>
        <v>0</v>
      </c>
    </row>
    <row r="419" spans="1:9" x14ac:dyDescent="0.2">
      <c r="A419" s="120" t="str">
        <f>E389</f>
        <v>DIGITAR NESTE CAMPO O CÓDIGO DA ENTREGA</v>
      </c>
      <c r="B419" s="120" t="str">
        <f>B389</f>
        <v>DIGITAR NESTE CAMPO O CÓDIGO DA ENTREGA</v>
      </c>
      <c r="C419" s="120">
        <v>2024</v>
      </c>
      <c r="D419" s="35" t="str">
        <f>IFERROR(VLOOKUP(E389&amp;"-"&amp;4,Instruções!CH:CS,12,0),"")</f>
        <v/>
      </c>
      <c r="E419" s="36" t="str">
        <f>IFERROR(VLOOKUP(E389&amp;"-"&amp;4,Instruções!CH:CS,7,0),"")</f>
        <v/>
      </c>
      <c r="F419" s="37" t="s">
        <v>12</v>
      </c>
      <c r="G419" s="36" t="str">
        <f t="shared" si="60"/>
        <v/>
      </c>
      <c r="H419" s="32" t="str">
        <f t="shared" si="59"/>
        <v/>
      </c>
      <c r="I419" s="90">
        <f t="shared" si="58"/>
        <v>0</v>
      </c>
    </row>
    <row r="420" spans="1:9" x14ac:dyDescent="0.2">
      <c r="A420" s="120" t="str">
        <f>E389</f>
        <v>DIGITAR NESTE CAMPO O CÓDIGO DA ENTREGA</v>
      </c>
      <c r="B420" s="120" t="str">
        <f>B389</f>
        <v>DIGITAR NESTE CAMPO O CÓDIGO DA ENTREGA</v>
      </c>
      <c r="C420" s="120">
        <v>2024</v>
      </c>
      <c r="D420" s="35" t="str">
        <f>IFERROR(VLOOKUP(E389&amp;"-"&amp;5,Instruções!CH:CS,12,0),"")</f>
        <v/>
      </c>
      <c r="E420" s="36" t="str">
        <f>IFERROR(VLOOKUP(E389&amp;"-"&amp;5,Instruções!CH:CS,7,0),"")</f>
        <v/>
      </c>
      <c r="F420" s="37" t="s">
        <v>12</v>
      </c>
      <c r="G420" s="36" t="str">
        <f t="shared" si="60"/>
        <v/>
      </c>
      <c r="H420" s="32" t="str">
        <f t="shared" si="59"/>
        <v/>
      </c>
      <c r="I420" s="90">
        <f t="shared" si="58"/>
        <v>0</v>
      </c>
    </row>
    <row r="421" spans="1:9" x14ac:dyDescent="0.2">
      <c r="A421" s="120" t="str">
        <f>E389</f>
        <v>DIGITAR NESTE CAMPO O CÓDIGO DA ENTREGA</v>
      </c>
      <c r="B421" s="120" t="str">
        <f>B389</f>
        <v>DIGITAR NESTE CAMPO O CÓDIGO DA ENTREGA</v>
      </c>
      <c r="C421" s="120">
        <v>2024</v>
      </c>
      <c r="D421" s="102"/>
      <c r="E421" s="103" t="s">
        <v>39</v>
      </c>
      <c r="F421" s="38"/>
      <c r="G421" s="36"/>
      <c r="H421" s="32" t="str">
        <f>IF(G421="","","Não é possivel alterar 2024")</f>
        <v/>
      </c>
      <c r="I421" s="90">
        <f>IF(G421="",0,1)</f>
        <v>0</v>
      </c>
    </row>
    <row r="422" spans="1:9" x14ac:dyDescent="0.2">
      <c r="A422" s="120" t="str">
        <f>E389</f>
        <v>DIGITAR NESTE CAMPO O CÓDIGO DA ENTREGA</v>
      </c>
      <c r="B422" s="120" t="str">
        <f>B389&amp;"Ano:"&amp;D422</f>
        <v>DIGITAR NESTE CAMPO O CÓDIGO DA ENTREGAAno:TOTAL PREVISTO 2025</v>
      </c>
      <c r="C422" s="120">
        <v>2025</v>
      </c>
      <c r="D422" s="21" t="s">
        <v>8109</v>
      </c>
      <c r="E422" s="22">
        <f>IF(E423&gt;0,E423,SUM(E424:E429))</f>
        <v>0</v>
      </c>
      <c r="F422" s="23" t="s">
        <v>12</v>
      </c>
      <c r="G422" s="22">
        <f>IF(SUM(I423:I435)=0,E422,"Preencher total")</f>
        <v>0</v>
      </c>
      <c r="H422" s="39" t="str">
        <f>IF(SUM(I423:I435)&gt;0,"Não é possível alterar a meta de 2025","")</f>
        <v/>
      </c>
      <c r="I422" s="90">
        <f t="shared" ref="I422:I434" si="61">IF(G422=E422,0,1)</f>
        <v>0</v>
      </c>
    </row>
    <row r="423" spans="1:9" x14ac:dyDescent="0.2">
      <c r="A423" s="120" t="str">
        <f>E389</f>
        <v>DIGITAR NESTE CAMPO O CÓDIGO DA ENTREGA</v>
      </c>
      <c r="B423" s="120" t="str">
        <f>B389&amp;D423&amp;2025</f>
        <v>DIGITAR NESTE CAMPO O CÓDIGO DA ENTREGAEstado2025</v>
      </c>
      <c r="C423" s="120">
        <v>2025</v>
      </c>
      <c r="D423" s="25" t="s">
        <v>32</v>
      </c>
      <c r="E423" s="26">
        <f>IFERROR(VLOOKUP(E389&amp;"(vazio)",Instruções!$BD:$BN,7,0),SUM(E424:E429))</f>
        <v>0</v>
      </c>
      <c r="F423" s="27" t="s">
        <v>12</v>
      </c>
      <c r="G423" s="26">
        <f>IF(SUM(I424:I435)=0,E423,"Preencher valores")</f>
        <v>0</v>
      </c>
      <c r="H423" s="28" t="str">
        <f t="shared" ref="H423:H434" si="62">IF(E423=G423,"","Não é possível alterar 2025")</f>
        <v/>
      </c>
      <c r="I423" s="90">
        <f t="shared" si="61"/>
        <v>0</v>
      </c>
    </row>
    <row r="424" spans="1:9" x14ac:dyDescent="0.2">
      <c r="A424" s="120" t="str">
        <f>E389</f>
        <v>DIGITAR NESTE CAMPO O CÓDIGO DA ENTREGA</v>
      </c>
      <c r="C424" s="120">
        <v>2025</v>
      </c>
      <c r="D424" s="29" t="s">
        <v>33</v>
      </c>
      <c r="E424" s="30" t="str">
        <f>IFERROR(VLOOKUP(E389&amp;D424,Instruções!$BD:$BN,7,0),"-")</f>
        <v>-</v>
      </c>
      <c r="F424" s="31" t="s">
        <v>12</v>
      </c>
      <c r="G424" s="30" t="str">
        <f t="shared" ref="G424:G434" si="63">E424</f>
        <v>-</v>
      </c>
      <c r="H424" s="87" t="str">
        <f t="shared" si="62"/>
        <v/>
      </c>
      <c r="I424" s="90">
        <f t="shared" si="61"/>
        <v>0</v>
      </c>
    </row>
    <row r="425" spans="1:9" x14ac:dyDescent="0.2">
      <c r="A425" s="120" t="str">
        <f>E389</f>
        <v>DIGITAR NESTE CAMPO O CÓDIGO DA ENTREGA</v>
      </c>
      <c r="B425" s="120" t="str">
        <f>B389</f>
        <v>DIGITAR NESTE CAMPO O CÓDIGO DA ENTREGA</v>
      </c>
      <c r="C425" s="120">
        <v>2025</v>
      </c>
      <c r="D425" s="33" t="s">
        <v>34</v>
      </c>
      <c r="E425" s="41" t="str">
        <f>IFERROR(VLOOKUP(E389&amp;D425,Instruções!$BD:$BN,7,0),"-")</f>
        <v>-</v>
      </c>
      <c r="F425" s="34" t="s">
        <v>12</v>
      </c>
      <c r="G425" s="30" t="str">
        <f t="shared" si="63"/>
        <v>-</v>
      </c>
      <c r="H425" s="87" t="str">
        <f t="shared" si="62"/>
        <v/>
      </c>
      <c r="I425" s="90">
        <f t="shared" si="61"/>
        <v>0</v>
      </c>
    </row>
    <row r="426" spans="1:9" x14ac:dyDescent="0.2">
      <c r="A426" s="120" t="str">
        <f>E389</f>
        <v>DIGITAR NESTE CAMPO O CÓDIGO DA ENTREGA</v>
      </c>
      <c r="B426" s="120" t="str">
        <f>B389</f>
        <v>DIGITAR NESTE CAMPO O CÓDIGO DA ENTREGA</v>
      </c>
      <c r="C426" s="120">
        <v>2025</v>
      </c>
      <c r="D426" s="33" t="s">
        <v>35</v>
      </c>
      <c r="E426" s="41" t="str">
        <f>IFERROR(VLOOKUP(E389&amp;D426,Instruções!$BD:$BN,7,0),"-")</f>
        <v>-</v>
      </c>
      <c r="F426" s="34" t="s">
        <v>12</v>
      </c>
      <c r="G426" s="30" t="str">
        <f t="shared" si="63"/>
        <v>-</v>
      </c>
      <c r="H426" s="87" t="str">
        <f t="shared" si="62"/>
        <v/>
      </c>
      <c r="I426" s="90">
        <f t="shared" si="61"/>
        <v>0</v>
      </c>
    </row>
    <row r="427" spans="1:9" x14ac:dyDescent="0.2">
      <c r="A427" s="120" t="str">
        <f>E389</f>
        <v>DIGITAR NESTE CAMPO O CÓDIGO DA ENTREGA</v>
      </c>
      <c r="B427" s="120" t="str">
        <f>B389</f>
        <v>DIGITAR NESTE CAMPO O CÓDIGO DA ENTREGA</v>
      </c>
      <c r="C427" s="120">
        <v>2025</v>
      </c>
      <c r="D427" s="33" t="s">
        <v>36</v>
      </c>
      <c r="E427" s="41" t="str">
        <f>IFERROR(VLOOKUP(E389&amp;D427,Instruções!$BD:$BN,7,0),"-")</f>
        <v>-</v>
      </c>
      <c r="F427" s="34" t="s">
        <v>12</v>
      </c>
      <c r="G427" s="30" t="str">
        <f t="shared" si="63"/>
        <v>-</v>
      </c>
      <c r="H427" s="87" t="str">
        <f t="shared" si="62"/>
        <v/>
      </c>
      <c r="I427" s="90">
        <f t="shared" si="61"/>
        <v>0</v>
      </c>
    </row>
    <row r="428" spans="1:9" x14ac:dyDescent="0.2">
      <c r="A428" s="120" t="str">
        <f>E389</f>
        <v>DIGITAR NESTE CAMPO O CÓDIGO DA ENTREGA</v>
      </c>
      <c r="B428" s="120" t="str">
        <f>B389</f>
        <v>DIGITAR NESTE CAMPO O CÓDIGO DA ENTREGA</v>
      </c>
      <c r="C428" s="120">
        <v>2025</v>
      </c>
      <c r="D428" s="33" t="s">
        <v>37</v>
      </c>
      <c r="E428" s="41" t="str">
        <f>IFERROR(VLOOKUP(E389&amp;D428,Instruções!$BD:$BN,7,0),"-")</f>
        <v>-</v>
      </c>
      <c r="F428" s="34" t="s">
        <v>12</v>
      </c>
      <c r="G428" s="30" t="str">
        <f t="shared" si="63"/>
        <v>-</v>
      </c>
      <c r="H428" s="87" t="str">
        <f t="shared" si="62"/>
        <v/>
      </c>
      <c r="I428" s="90">
        <f t="shared" si="61"/>
        <v>0</v>
      </c>
    </row>
    <row r="429" spans="1:9" x14ac:dyDescent="0.2">
      <c r="A429" s="120" t="str">
        <f>E389</f>
        <v>DIGITAR NESTE CAMPO O CÓDIGO DA ENTREGA</v>
      </c>
      <c r="B429" s="120" t="str">
        <f>B389</f>
        <v>DIGITAR NESTE CAMPO O CÓDIGO DA ENTREGA</v>
      </c>
      <c r="C429" s="120">
        <v>2025</v>
      </c>
      <c r="D429" s="33" t="s">
        <v>38</v>
      </c>
      <c r="E429" s="41" t="str">
        <f>IFERROR(VLOOKUP(E389&amp;D429,Instruções!$BD:$BN,7,0),"-")</f>
        <v>-</v>
      </c>
      <c r="F429" s="34" t="s">
        <v>12</v>
      </c>
      <c r="G429" s="30" t="str">
        <f t="shared" si="63"/>
        <v>-</v>
      </c>
      <c r="H429" s="87" t="str">
        <f t="shared" si="62"/>
        <v/>
      </c>
      <c r="I429" s="90">
        <f t="shared" si="61"/>
        <v>0</v>
      </c>
    </row>
    <row r="430" spans="1:9" x14ac:dyDescent="0.2">
      <c r="A430" s="120" t="str">
        <f>E389</f>
        <v>DIGITAR NESTE CAMPO O CÓDIGO DA ENTREGA</v>
      </c>
      <c r="B430" s="120" t="str">
        <f>B389</f>
        <v>DIGITAR NESTE CAMPO O CÓDIGO DA ENTREGA</v>
      </c>
      <c r="C430" s="120">
        <v>2025</v>
      </c>
      <c r="D430" s="35" t="str">
        <f>IFERROR(VLOOKUP(E389&amp;"-"&amp;1,Instruções!CH:CS,12,0),"")</f>
        <v/>
      </c>
      <c r="E430" s="42" t="str">
        <f>IFERROR(VLOOKUP(E389&amp;"-"&amp;1,Instruções!CH:CS,8,0),"")</f>
        <v/>
      </c>
      <c r="F430" s="38" t="s">
        <v>12</v>
      </c>
      <c r="G430" s="36" t="str">
        <f t="shared" si="63"/>
        <v/>
      </c>
      <c r="H430" s="87" t="str">
        <f t="shared" si="62"/>
        <v/>
      </c>
      <c r="I430" s="90">
        <f t="shared" si="61"/>
        <v>0</v>
      </c>
    </row>
    <row r="431" spans="1:9" x14ac:dyDescent="0.2">
      <c r="A431" s="120" t="str">
        <f>E389</f>
        <v>DIGITAR NESTE CAMPO O CÓDIGO DA ENTREGA</v>
      </c>
      <c r="B431" s="120" t="str">
        <f>B389</f>
        <v>DIGITAR NESTE CAMPO O CÓDIGO DA ENTREGA</v>
      </c>
      <c r="C431" s="120">
        <v>2025</v>
      </c>
      <c r="D431" s="35" t="str">
        <f>IFERROR(VLOOKUP(E389&amp;"-"&amp;2,Instruções!CH:CS,12,0),"")</f>
        <v/>
      </c>
      <c r="E431" s="42" t="str">
        <f>IFERROR(VLOOKUP(E389&amp;"-"&amp;2,Instruções!CH:CS,8,0),"")</f>
        <v/>
      </c>
      <c r="F431" s="38" t="s">
        <v>12</v>
      </c>
      <c r="G431" s="36" t="str">
        <f t="shared" si="63"/>
        <v/>
      </c>
      <c r="H431" s="87" t="str">
        <f t="shared" si="62"/>
        <v/>
      </c>
      <c r="I431" s="90">
        <f t="shared" si="61"/>
        <v>0</v>
      </c>
    </row>
    <row r="432" spans="1:9" x14ac:dyDescent="0.2">
      <c r="A432" s="120" t="str">
        <f>E389</f>
        <v>DIGITAR NESTE CAMPO O CÓDIGO DA ENTREGA</v>
      </c>
      <c r="B432" s="120" t="str">
        <f>B389</f>
        <v>DIGITAR NESTE CAMPO O CÓDIGO DA ENTREGA</v>
      </c>
      <c r="C432" s="120">
        <v>2025</v>
      </c>
      <c r="D432" s="35" t="str">
        <f>IFERROR(VLOOKUP(E389&amp;"-"&amp;3,Instruções!CH:CS,12,0),"")</f>
        <v/>
      </c>
      <c r="E432" s="42" t="str">
        <f>IFERROR(VLOOKUP(E389&amp;"-"&amp;3,Instruções!CH:CS,8,0),"")</f>
        <v/>
      </c>
      <c r="F432" s="38" t="s">
        <v>12</v>
      </c>
      <c r="G432" s="36" t="str">
        <f t="shared" si="63"/>
        <v/>
      </c>
      <c r="H432" s="87" t="str">
        <f t="shared" si="62"/>
        <v/>
      </c>
      <c r="I432" s="90">
        <f t="shared" si="61"/>
        <v>0</v>
      </c>
    </row>
    <row r="433" spans="1:9" x14ac:dyDescent="0.2">
      <c r="A433" s="120" t="str">
        <f>E389</f>
        <v>DIGITAR NESTE CAMPO O CÓDIGO DA ENTREGA</v>
      </c>
      <c r="B433" s="120" t="str">
        <f>B389</f>
        <v>DIGITAR NESTE CAMPO O CÓDIGO DA ENTREGA</v>
      </c>
      <c r="C433" s="120">
        <v>2025</v>
      </c>
      <c r="D433" s="35" t="str">
        <f>IFERROR(VLOOKUP(E389&amp;"-"&amp;4,Instruções!CH:CS,12,0),"")</f>
        <v/>
      </c>
      <c r="E433" s="42" t="str">
        <f>IFERROR(VLOOKUP(E389&amp;"-"&amp;4,Instruções!CH:CS,8,0),"")</f>
        <v/>
      </c>
      <c r="F433" s="38" t="s">
        <v>12</v>
      </c>
      <c r="G433" s="36" t="str">
        <f t="shared" si="63"/>
        <v/>
      </c>
      <c r="H433" s="87" t="str">
        <f t="shared" si="62"/>
        <v/>
      </c>
      <c r="I433" s="90">
        <f t="shared" si="61"/>
        <v>0</v>
      </c>
    </row>
    <row r="434" spans="1:9" x14ac:dyDescent="0.2">
      <c r="A434" s="120" t="str">
        <f>E389</f>
        <v>DIGITAR NESTE CAMPO O CÓDIGO DA ENTREGA</v>
      </c>
      <c r="B434" s="120" t="str">
        <f>B389</f>
        <v>DIGITAR NESTE CAMPO O CÓDIGO DA ENTREGA</v>
      </c>
      <c r="C434" s="120">
        <v>2025</v>
      </c>
      <c r="D434" s="35" t="str">
        <f>IFERROR(VLOOKUP(E389&amp;"-"&amp;5,Instruções!CH:CS,12,0),"")</f>
        <v/>
      </c>
      <c r="E434" s="42" t="str">
        <f>IFERROR(VLOOKUP(E389&amp;"-"&amp;5,Instruções!CH:CS,8,0),"")</f>
        <v/>
      </c>
      <c r="F434" s="38" t="s">
        <v>12</v>
      </c>
      <c r="G434" s="36" t="str">
        <f t="shared" si="63"/>
        <v/>
      </c>
      <c r="H434" s="87" t="str">
        <f t="shared" si="62"/>
        <v/>
      </c>
      <c r="I434" s="90">
        <f t="shared" si="61"/>
        <v>0</v>
      </c>
    </row>
    <row r="435" spans="1:9" ht="15.75" customHeight="1" x14ac:dyDescent="0.2">
      <c r="A435" s="120" t="str">
        <f>E389</f>
        <v>DIGITAR NESTE CAMPO O CÓDIGO DA ENTREGA</v>
      </c>
      <c r="B435" s="120" t="str">
        <f>B389</f>
        <v>DIGITAR NESTE CAMPO O CÓDIGO DA ENTREGA</v>
      </c>
      <c r="C435" s="120">
        <v>2025</v>
      </c>
      <c r="D435" s="102"/>
      <c r="E435" s="103" t="s">
        <v>39</v>
      </c>
      <c r="F435" s="38" t="s">
        <v>12</v>
      </c>
      <c r="G435" s="42"/>
      <c r="H435" s="32" t="str">
        <f>IF(G435="","","Não é possivel alterar 2024")</f>
        <v/>
      </c>
      <c r="I435" s="90">
        <f>IF(G435="",0,1)</f>
        <v>0</v>
      </c>
    </row>
    <row r="436" spans="1:9" x14ac:dyDescent="0.2">
      <c r="A436" s="120" t="str">
        <f>E389</f>
        <v>DIGITAR NESTE CAMPO O CÓDIGO DA ENTREGA</v>
      </c>
      <c r="B436" s="120" t="str">
        <f>B389&amp;"Ano:"&amp;D436</f>
        <v>DIGITAR NESTE CAMPO O CÓDIGO DA ENTREGAAno:TOTAL PREVISTO 2026</v>
      </c>
      <c r="C436" s="120">
        <v>2026</v>
      </c>
      <c r="D436" s="21" t="s">
        <v>8110</v>
      </c>
      <c r="E436" s="22">
        <f>IF(E437&gt;0,E437,SUM(E438:E443))</f>
        <v>0</v>
      </c>
      <c r="F436" s="23" t="s">
        <v>12</v>
      </c>
      <c r="G436" s="22">
        <f>IF(SUM(I437:I449)=0,E436,"Preencher total previsto para 2027")</f>
        <v>0</v>
      </c>
      <c r="H436" s="39" t="str">
        <f>IF(SUM(I437:I449)&gt;0,"Alteração meta 2026","")</f>
        <v/>
      </c>
      <c r="I436" s="90">
        <f t="shared" ref="I436:I448" si="64">IF(G436=E436,0,1)</f>
        <v>0</v>
      </c>
    </row>
    <row r="437" spans="1:9" x14ac:dyDescent="0.2">
      <c r="A437" s="120" t="str">
        <f>E389</f>
        <v>DIGITAR NESTE CAMPO O CÓDIGO DA ENTREGA</v>
      </c>
      <c r="B437" s="120" t="str">
        <f>B389&amp;D437&amp;2027</f>
        <v>DIGITAR NESTE CAMPO O CÓDIGO DA ENTREGAEstado2027</v>
      </c>
      <c r="C437" s="120">
        <v>2026</v>
      </c>
      <c r="D437" s="25" t="s">
        <v>32</v>
      </c>
      <c r="E437" s="26">
        <f>IFERROR(VLOOKUP(E389&amp;"(vazio)",Instruções!$BD:$BN,8,0),SUM(E438:E443))</f>
        <v>0</v>
      </c>
      <c r="F437" s="27" t="s">
        <v>12</v>
      </c>
      <c r="G437" s="26">
        <f>IF(SUM(I438:I449)=0,E437,"Preencher total previsto do Estado para 2027")</f>
        <v>0</v>
      </c>
      <c r="H437" s="40" t="str">
        <f t="shared" ref="H437:H448" si="65">IF(E437=G437,"","Alteração meta 2026")</f>
        <v/>
      </c>
      <c r="I437" s="90">
        <f t="shared" si="64"/>
        <v>0</v>
      </c>
    </row>
    <row r="438" spans="1:9" x14ac:dyDescent="0.2">
      <c r="A438" s="120" t="str">
        <f>E389</f>
        <v>DIGITAR NESTE CAMPO O CÓDIGO DA ENTREGA</v>
      </c>
      <c r="B438" s="120" t="str">
        <f>B389</f>
        <v>DIGITAR NESTE CAMPO O CÓDIGO DA ENTREGA</v>
      </c>
      <c r="C438" s="120">
        <v>2026</v>
      </c>
      <c r="D438" s="29" t="s">
        <v>33</v>
      </c>
      <c r="E438" s="30" t="str">
        <f>IFERROR(VLOOKUP(E389&amp;D438,Instruções!$BD:$BN,8,0),"-")</f>
        <v>-</v>
      </c>
      <c r="F438" s="31" t="s">
        <v>12</v>
      </c>
      <c r="G438" s="30" t="str">
        <f t="shared" ref="G438:G448" si="66">E438</f>
        <v>-</v>
      </c>
      <c r="H438" s="32" t="str">
        <f t="shared" si="65"/>
        <v/>
      </c>
      <c r="I438" s="90">
        <f t="shared" si="64"/>
        <v>0</v>
      </c>
    </row>
    <row r="439" spans="1:9" x14ac:dyDescent="0.2">
      <c r="A439" s="120" t="str">
        <f>E389</f>
        <v>DIGITAR NESTE CAMPO O CÓDIGO DA ENTREGA</v>
      </c>
      <c r="B439" s="120" t="str">
        <f>B389</f>
        <v>DIGITAR NESTE CAMPO O CÓDIGO DA ENTREGA</v>
      </c>
      <c r="C439" s="120">
        <v>2026</v>
      </c>
      <c r="D439" s="33" t="s">
        <v>34</v>
      </c>
      <c r="E439" s="41" t="str">
        <f>IFERROR(VLOOKUP(E389&amp;D439,Instruções!$BD:$BN,8,0),"-")</f>
        <v>-</v>
      </c>
      <c r="F439" s="34" t="s">
        <v>12</v>
      </c>
      <c r="G439" s="30" t="str">
        <f t="shared" si="66"/>
        <v>-</v>
      </c>
      <c r="H439" s="32" t="str">
        <f t="shared" si="65"/>
        <v/>
      </c>
      <c r="I439" s="90">
        <f t="shared" si="64"/>
        <v>0</v>
      </c>
    </row>
    <row r="440" spans="1:9" x14ac:dyDescent="0.2">
      <c r="A440" s="120" t="str">
        <f>E389</f>
        <v>DIGITAR NESTE CAMPO O CÓDIGO DA ENTREGA</v>
      </c>
      <c r="B440" s="120" t="str">
        <f>B389</f>
        <v>DIGITAR NESTE CAMPO O CÓDIGO DA ENTREGA</v>
      </c>
      <c r="C440" s="120">
        <v>2026</v>
      </c>
      <c r="D440" s="33" t="s">
        <v>35</v>
      </c>
      <c r="E440" s="41" t="str">
        <f>IFERROR(VLOOKUP(E389&amp;D440,Instruções!$BD:$BN,8,0),"-")</f>
        <v>-</v>
      </c>
      <c r="F440" s="34" t="s">
        <v>12</v>
      </c>
      <c r="G440" s="30" t="str">
        <f t="shared" si="66"/>
        <v>-</v>
      </c>
      <c r="H440" s="32" t="str">
        <f t="shared" si="65"/>
        <v/>
      </c>
      <c r="I440" s="90">
        <f t="shared" si="64"/>
        <v>0</v>
      </c>
    </row>
    <row r="441" spans="1:9" x14ac:dyDescent="0.2">
      <c r="A441" s="120" t="str">
        <f>E389</f>
        <v>DIGITAR NESTE CAMPO O CÓDIGO DA ENTREGA</v>
      </c>
      <c r="B441" s="120" t="str">
        <f>B389</f>
        <v>DIGITAR NESTE CAMPO O CÓDIGO DA ENTREGA</v>
      </c>
      <c r="C441" s="120">
        <v>2026</v>
      </c>
      <c r="D441" s="33" t="s">
        <v>36</v>
      </c>
      <c r="E441" s="41" t="str">
        <f>IFERROR(VLOOKUP(E389&amp;D441,Instruções!$BD:$BN,8,0),"-")</f>
        <v>-</v>
      </c>
      <c r="F441" s="34" t="s">
        <v>12</v>
      </c>
      <c r="G441" s="30" t="str">
        <f t="shared" si="66"/>
        <v>-</v>
      </c>
      <c r="H441" s="32" t="str">
        <f t="shared" si="65"/>
        <v/>
      </c>
      <c r="I441" s="90">
        <f t="shared" si="64"/>
        <v>0</v>
      </c>
    </row>
    <row r="442" spans="1:9" x14ac:dyDescent="0.2">
      <c r="A442" s="120" t="str">
        <f>E389</f>
        <v>DIGITAR NESTE CAMPO O CÓDIGO DA ENTREGA</v>
      </c>
      <c r="B442" s="120" t="str">
        <f>B389</f>
        <v>DIGITAR NESTE CAMPO O CÓDIGO DA ENTREGA</v>
      </c>
      <c r="C442" s="120">
        <v>2026</v>
      </c>
      <c r="D442" s="33" t="s">
        <v>37</v>
      </c>
      <c r="E442" s="41" t="str">
        <f>IFERROR(VLOOKUP(E389&amp;D442,Instruções!$BD:$BN,8,0),"-")</f>
        <v>-</v>
      </c>
      <c r="F442" s="34" t="s">
        <v>12</v>
      </c>
      <c r="G442" s="30" t="str">
        <f t="shared" si="66"/>
        <v>-</v>
      </c>
      <c r="H442" s="32" t="str">
        <f t="shared" si="65"/>
        <v/>
      </c>
      <c r="I442" s="90">
        <f t="shared" si="64"/>
        <v>0</v>
      </c>
    </row>
    <row r="443" spans="1:9" x14ac:dyDescent="0.2">
      <c r="A443" s="120" t="str">
        <f>E389</f>
        <v>DIGITAR NESTE CAMPO O CÓDIGO DA ENTREGA</v>
      </c>
      <c r="B443" s="120" t="str">
        <f>B389</f>
        <v>DIGITAR NESTE CAMPO O CÓDIGO DA ENTREGA</v>
      </c>
      <c r="C443" s="120">
        <v>2026</v>
      </c>
      <c r="D443" s="33" t="s">
        <v>38</v>
      </c>
      <c r="E443" s="41" t="str">
        <f>IFERROR(VLOOKUP(E389&amp;D443,Instruções!$BD:$BN,8,0),"-")</f>
        <v>-</v>
      </c>
      <c r="F443" s="34" t="s">
        <v>12</v>
      </c>
      <c r="G443" s="30" t="str">
        <f t="shared" si="66"/>
        <v>-</v>
      </c>
      <c r="H443" s="32" t="str">
        <f t="shared" si="65"/>
        <v/>
      </c>
      <c r="I443" s="90">
        <f t="shared" si="64"/>
        <v>0</v>
      </c>
    </row>
    <row r="444" spans="1:9" x14ac:dyDescent="0.2">
      <c r="A444" s="120" t="str">
        <f>E389</f>
        <v>DIGITAR NESTE CAMPO O CÓDIGO DA ENTREGA</v>
      </c>
      <c r="B444" s="120" t="str">
        <f>B389</f>
        <v>DIGITAR NESTE CAMPO O CÓDIGO DA ENTREGA</v>
      </c>
      <c r="C444" s="120">
        <v>2026</v>
      </c>
      <c r="D444" s="43" t="str">
        <f>IFERROR(VLOOKUP(E389&amp;"-"&amp;1,Instruções!CH:CS,12,0),"")</f>
        <v/>
      </c>
      <c r="E444" s="42" t="str">
        <f>IFERROR(VLOOKUP(E389&amp;"-"&amp;1,Instruções!CH:CS,9,0),"")</f>
        <v/>
      </c>
      <c r="F444" s="38" t="s">
        <v>12</v>
      </c>
      <c r="G444" s="36" t="str">
        <f t="shared" si="66"/>
        <v/>
      </c>
      <c r="H444" s="32" t="str">
        <f t="shared" si="65"/>
        <v/>
      </c>
      <c r="I444" s="90">
        <f t="shared" si="64"/>
        <v>0</v>
      </c>
    </row>
    <row r="445" spans="1:9" x14ac:dyDescent="0.2">
      <c r="A445" s="120" t="str">
        <f>E389</f>
        <v>DIGITAR NESTE CAMPO O CÓDIGO DA ENTREGA</v>
      </c>
      <c r="B445" s="120" t="str">
        <f>B389</f>
        <v>DIGITAR NESTE CAMPO O CÓDIGO DA ENTREGA</v>
      </c>
      <c r="C445" s="120">
        <v>2026</v>
      </c>
      <c r="D445" s="43" t="str">
        <f>IFERROR(VLOOKUP(E389&amp;"-"&amp;2,Instruções!CH:CS,12,0),"")</f>
        <v/>
      </c>
      <c r="E445" s="42" t="str">
        <f>IFERROR(VLOOKUP(E389&amp;"-"&amp;2,Instruções!CH:CS,9,0),"")</f>
        <v/>
      </c>
      <c r="F445" s="38" t="s">
        <v>12</v>
      </c>
      <c r="G445" s="36" t="str">
        <f t="shared" si="66"/>
        <v/>
      </c>
      <c r="H445" s="32" t="str">
        <f t="shared" si="65"/>
        <v/>
      </c>
      <c r="I445" s="90">
        <f t="shared" si="64"/>
        <v>0</v>
      </c>
    </row>
    <row r="446" spans="1:9" x14ac:dyDescent="0.2">
      <c r="A446" s="120" t="str">
        <f>E389</f>
        <v>DIGITAR NESTE CAMPO O CÓDIGO DA ENTREGA</v>
      </c>
      <c r="B446" s="120" t="str">
        <f>B389</f>
        <v>DIGITAR NESTE CAMPO O CÓDIGO DA ENTREGA</v>
      </c>
      <c r="C446" s="120">
        <v>2026</v>
      </c>
      <c r="D446" s="43" t="str">
        <f>IFERROR(VLOOKUP(E389&amp;"-"&amp;3,Instruções!CH:CS,12,0),"")</f>
        <v/>
      </c>
      <c r="E446" s="42" t="str">
        <f>IFERROR(VLOOKUP(E389&amp;"-"&amp;3,Instruções!CH:CS,9,0),"")</f>
        <v/>
      </c>
      <c r="F446" s="38" t="s">
        <v>12</v>
      </c>
      <c r="G446" s="36" t="str">
        <f t="shared" si="66"/>
        <v/>
      </c>
      <c r="H446" s="32" t="str">
        <f t="shared" si="65"/>
        <v/>
      </c>
      <c r="I446" s="90">
        <f t="shared" si="64"/>
        <v>0</v>
      </c>
    </row>
    <row r="447" spans="1:9" x14ac:dyDescent="0.2">
      <c r="A447" s="120" t="str">
        <f>E389</f>
        <v>DIGITAR NESTE CAMPO O CÓDIGO DA ENTREGA</v>
      </c>
      <c r="B447" s="120" t="str">
        <f>B389</f>
        <v>DIGITAR NESTE CAMPO O CÓDIGO DA ENTREGA</v>
      </c>
      <c r="C447" s="120">
        <v>2026</v>
      </c>
      <c r="D447" s="43" t="str">
        <f>IFERROR(VLOOKUP(E389&amp;"-"&amp;4,Instruções!CH:CS,12,0),"")</f>
        <v/>
      </c>
      <c r="E447" s="42" t="str">
        <f>IFERROR(VLOOKUP(E389&amp;"-"&amp;4,Instruções!CH:CS,9,0),"")</f>
        <v/>
      </c>
      <c r="F447" s="38" t="s">
        <v>12</v>
      </c>
      <c r="G447" s="36" t="str">
        <f t="shared" si="66"/>
        <v/>
      </c>
      <c r="H447" s="32" t="str">
        <f t="shared" si="65"/>
        <v/>
      </c>
      <c r="I447" s="90">
        <f t="shared" si="64"/>
        <v>0</v>
      </c>
    </row>
    <row r="448" spans="1:9" x14ac:dyDescent="0.2">
      <c r="A448" s="120" t="str">
        <f>E389</f>
        <v>DIGITAR NESTE CAMPO O CÓDIGO DA ENTREGA</v>
      </c>
      <c r="B448" s="120" t="str">
        <f>B389</f>
        <v>DIGITAR NESTE CAMPO O CÓDIGO DA ENTREGA</v>
      </c>
      <c r="C448" s="120">
        <v>2026</v>
      </c>
      <c r="D448" s="43" t="str">
        <f>IFERROR(VLOOKUP(E389&amp;"-"&amp;5,Instruções!CH:CS,12,0),"")</f>
        <v/>
      </c>
      <c r="E448" s="42" t="str">
        <f>IFERROR(VLOOKUP(E389&amp;"-"&amp;5,Instruções!CH:CS,9,0),"")</f>
        <v/>
      </c>
      <c r="F448" s="38" t="s">
        <v>12</v>
      </c>
      <c r="G448" s="36" t="str">
        <f t="shared" si="66"/>
        <v/>
      </c>
      <c r="H448" s="32" t="str">
        <f t="shared" si="65"/>
        <v/>
      </c>
      <c r="I448" s="90">
        <f t="shared" si="64"/>
        <v>0</v>
      </c>
    </row>
    <row r="449" spans="1:9" ht="15.75" customHeight="1" x14ac:dyDescent="0.2">
      <c r="A449" s="120" t="str">
        <f>E389</f>
        <v>DIGITAR NESTE CAMPO O CÓDIGO DA ENTREGA</v>
      </c>
      <c r="B449" s="120" t="str">
        <f>B389</f>
        <v>DIGITAR NESTE CAMPO O CÓDIGO DA ENTREGA</v>
      </c>
      <c r="C449" s="120">
        <v>2026</v>
      </c>
      <c r="D449" s="102"/>
      <c r="E449" s="103" t="s">
        <v>39</v>
      </c>
      <c r="F449" s="38" t="s">
        <v>12</v>
      </c>
      <c r="G449" s="42"/>
      <c r="H449" s="32" t="str">
        <f>IF(G449="","","Não é possivel alterar 2024")</f>
        <v/>
      </c>
      <c r="I449" s="90">
        <f>IF(G449="",0,1)</f>
        <v>0</v>
      </c>
    </row>
    <row r="450" spans="1:9" x14ac:dyDescent="0.2">
      <c r="A450" s="120" t="str">
        <f>E389</f>
        <v>DIGITAR NESTE CAMPO O CÓDIGO DA ENTREGA</v>
      </c>
      <c r="B450" s="120" t="str">
        <f>B389&amp;"Ano:"&amp;D450</f>
        <v>DIGITAR NESTE CAMPO O CÓDIGO DA ENTREGAAno:TOTAL PREVISTO 2027</v>
      </c>
      <c r="C450" s="120">
        <v>2027</v>
      </c>
      <c r="D450" s="21" t="s">
        <v>8111</v>
      </c>
      <c r="E450" s="22">
        <f>IF(E451&gt;0,E451,SUM(E452:E457))</f>
        <v>0</v>
      </c>
      <c r="F450" s="23" t="s">
        <v>12</v>
      </c>
      <c r="G450" s="22">
        <f>IF(SUM(I451:I463)=0,E450,"Preencher total previsto para 2027")</f>
        <v>0</v>
      </c>
      <c r="H450" s="39" t="str">
        <f>IF(SUM(I451:I463)&gt;0,"Alteração meta 2027","")</f>
        <v/>
      </c>
      <c r="I450" s="90">
        <f t="shared" ref="I450:I462" si="67">IF(G450=E450,0,1)</f>
        <v>0</v>
      </c>
    </row>
    <row r="451" spans="1:9" x14ac:dyDescent="0.2">
      <c r="A451" s="120" t="str">
        <f>E389</f>
        <v>DIGITAR NESTE CAMPO O CÓDIGO DA ENTREGA</v>
      </c>
      <c r="B451" s="120" t="str">
        <f>B389&amp;D451&amp;2027</f>
        <v>DIGITAR NESTE CAMPO O CÓDIGO DA ENTREGAEstado2027</v>
      </c>
      <c r="C451" s="120">
        <v>2027</v>
      </c>
      <c r="D451" s="25" t="s">
        <v>32</v>
      </c>
      <c r="E451" s="26">
        <f>IFERROR(VLOOKUP(E389&amp;"(vazio)",Instruções!$BD:$BN,9,0),SUM(E452:E457))</f>
        <v>0</v>
      </c>
      <c r="F451" s="27" t="s">
        <v>12</v>
      </c>
      <c r="G451" s="26">
        <f>IF(SUM(I452:I463)=0,E451,"Preencher total previsto do Estado para 2027")</f>
        <v>0</v>
      </c>
      <c r="H451" s="40" t="str">
        <f t="shared" ref="H451:H462" si="68">IF(E451=G451,"","Alteração meta 2027")</f>
        <v/>
      </c>
      <c r="I451" s="90">
        <f t="shared" si="67"/>
        <v>0</v>
      </c>
    </row>
    <row r="452" spans="1:9" x14ac:dyDescent="0.2">
      <c r="A452" s="120" t="str">
        <f>E389</f>
        <v>DIGITAR NESTE CAMPO O CÓDIGO DA ENTREGA</v>
      </c>
      <c r="B452" s="120" t="str">
        <f>B389</f>
        <v>DIGITAR NESTE CAMPO O CÓDIGO DA ENTREGA</v>
      </c>
      <c r="C452" s="120">
        <v>2027</v>
      </c>
      <c r="D452" s="29" t="s">
        <v>33</v>
      </c>
      <c r="E452" s="30" t="str">
        <f>IFERROR(VLOOKUP(E389&amp;D452,Instruções!$BD:$BN,9,0),"-")</f>
        <v>-</v>
      </c>
      <c r="F452" s="31" t="s">
        <v>12</v>
      </c>
      <c r="G452" s="30" t="str">
        <f t="shared" ref="G452:G462" si="69">E452</f>
        <v>-</v>
      </c>
      <c r="H452" s="32" t="str">
        <f t="shared" si="68"/>
        <v/>
      </c>
      <c r="I452" s="90">
        <f t="shared" si="67"/>
        <v>0</v>
      </c>
    </row>
    <row r="453" spans="1:9" x14ac:dyDescent="0.2">
      <c r="A453" s="120" t="str">
        <f>E389</f>
        <v>DIGITAR NESTE CAMPO O CÓDIGO DA ENTREGA</v>
      </c>
      <c r="B453" s="120" t="str">
        <f>B389</f>
        <v>DIGITAR NESTE CAMPO O CÓDIGO DA ENTREGA</v>
      </c>
      <c r="C453" s="120">
        <v>2027</v>
      </c>
      <c r="D453" s="33" t="s">
        <v>34</v>
      </c>
      <c r="E453" s="41" t="str">
        <f>IFERROR(VLOOKUP(E389&amp;D453,Instruções!$BD:$BN,9,0),"-")</f>
        <v>-</v>
      </c>
      <c r="F453" s="34" t="s">
        <v>12</v>
      </c>
      <c r="G453" s="30" t="str">
        <f t="shared" si="69"/>
        <v>-</v>
      </c>
      <c r="H453" s="32" t="str">
        <f t="shared" si="68"/>
        <v/>
      </c>
      <c r="I453" s="90">
        <f t="shared" si="67"/>
        <v>0</v>
      </c>
    </row>
    <row r="454" spans="1:9" x14ac:dyDescent="0.2">
      <c r="A454" s="120" t="str">
        <f>E389</f>
        <v>DIGITAR NESTE CAMPO O CÓDIGO DA ENTREGA</v>
      </c>
      <c r="B454" s="120" t="str">
        <f>B389</f>
        <v>DIGITAR NESTE CAMPO O CÓDIGO DA ENTREGA</v>
      </c>
      <c r="C454" s="120">
        <v>2027</v>
      </c>
      <c r="D454" s="33" t="s">
        <v>35</v>
      </c>
      <c r="E454" s="41" t="str">
        <f>IFERROR(VLOOKUP(E389&amp;D454,Instruções!$BD:$BN,9,0),"-")</f>
        <v>-</v>
      </c>
      <c r="F454" s="34" t="s">
        <v>12</v>
      </c>
      <c r="G454" s="30" t="str">
        <f t="shared" si="69"/>
        <v>-</v>
      </c>
      <c r="H454" s="32" t="str">
        <f t="shared" si="68"/>
        <v/>
      </c>
      <c r="I454" s="90">
        <f t="shared" si="67"/>
        <v>0</v>
      </c>
    </row>
    <row r="455" spans="1:9" x14ac:dyDescent="0.2">
      <c r="A455" s="120" t="str">
        <f>E389</f>
        <v>DIGITAR NESTE CAMPO O CÓDIGO DA ENTREGA</v>
      </c>
      <c r="B455" s="120" t="str">
        <f>B389</f>
        <v>DIGITAR NESTE CAMPO O CÓDIGO DA ENTREGA</v>
      </c>
      <c r="C455" s="120">
        <v>2027</v>
      </c>
      <c r="D455" s="33" t="s">
        <v>36</v>
      </c>
      <c r="E455" s="41" t="str">
        <f>IFERROR(VLOOKUP(E389&amp;D455,Instruções!$BD:$BN,9,0),"-")</f>
        <v>-</v>
      </c>
      <c r="F455" s="34" t="s">
        <v>12</v>
      </c>
      <c r="G455" s="30" t="str">
        <f t="shared" si="69"/>
        <v>-</v>
      </c>
      <c r="H455" s="32" t="str">
        <f t="shared" si="68"/>
        <v/>
      </c>
      <c r="I455" s="90">
        <f t="shared" si="67"/>
        <v>0</v>
      </c>
    </row>
    <row r="456" spans="1:9" x14ac:dyDescent="0.2">
      <c r="A456" s="120" t="str">
        <f>E389</f>
        <v>DIGITAR NESTE CAMPO O CÓDIGO DA ENTREGA</v>
      </c>
      <c r="B456" s="120" t="str">
        <f>B389</f>
        <v>DIGITAR NESTE CAMPO O CÓDIGO DA ENTREGA</v>
      </c>
      <c r="C456" s="120">
        <v>2027</v>
      </c>
      <c r="D456" s="33" t="s">
        <v>37</v>
      </c>
      <c r="E456" s="41" t="str">
        <f>IFERROR(VLOOKUP(E389&amp;D456,Instruções!$BD:$BN,9,0),"-")</f>
        <v>-</v>
      </c>
      <c r="F456" s="34" t="s">
        <v>12</v>
      </c>
      <c r="G456" s="30" t="str">
        <f t="shared" si="69"/>
        <v>-</v>
      </c>
      <c r="H456" s="32" t="str">
        <f t="shared" si="68"/>
        <v/>
      </c>
      <c r="I456" s="90">
        <f t="shared" si="67"/>
        <v>0</v>
      </c>
    </row>
    <row r="457" spans="1:9" x14ac:dyDescent="0.2">
      <c r="A457" s="120" t="str">
        <f>E389</f>
        <v>DIGITAR NESTE CAMPO O CÓDIGO DA ENTREGA</v>
      </c>
      <c r="B457" s="120" t="str">
        <f>B389</f>
        <v>DIGITAR NESTE CAMPO O CÓDIGO DA ENTREGA</v>
      </c>
      <c r="C457" s="120">
        <v>2027</v>
      </c>
      <c r="D457" s="33" t="s">
        <v>38</v>
      </c>
      <c r="E457" s="44" t="str">
        <f>IFERROR(VLOOKUP(E389&amp;D457,Instruções!$BD:$BN,9,0),"-")</f>
        <v>-</v>
      </c>
      <c r="F457" s="34" t="s">
        <v>12</v>
      </c>
      <c r="G457" s="45" t="str">
        <f t="shared" si="69"/>
        <v>-</v>
      </c>
      <c r="H457" s="32" t="str">
        <f t="shared" si="68"/>
        <v/>
      </c>
      <c r="I457" s="90">
        <f t="shared" si="67"/>
        <v>0</v>
      </c>
    </row>
    <row r="458" spans="1:9" x14ac:dyDescent="0.2">
      <c r="A458" s="120" t="str">
        <f>E389</f>
        <v>DIGITAR NESTE CAMPO O CÓDIGO DA ENTREGA</v>
      </c>
      <c r="B458" s="120" t="str">
        <f>B389</f>
        <v>DIGITAR NESTE CAMPO O CÓDIGO DA ENTREGA</v>
      </c>
      <c r="C458" s="120">
        <v>2027</v>
      </c>
      <c r="D458" s="35" t="str">
        <f>IFERROR(VLOOKUP(E389&amp;"-"&amp;1,Instruções!CH:CS,12,0),"")</f>
        <v/>
      </c>
      <c r="E458" s="46" t="str">
        <f>IFERROR(VLOOKUP(E389&amp;"-"&amp;1,Instruções!CH:CS,10,0),"")</f>
        <v/>
      </c>
      <c r="F458" s="38" t="s">
        <v>12</v>
      </c>
      <c r="G458" s="47" t="str">
        <f t="shared" si="69"/>
        <v/>
      </c>
      <c r="H458" s="32" t="str">
        <f t="shared" si="68"/>
        <v/>
      </c>
      <c r="I458" s="90">
        <f t="shared" si="67"/>
        <v>0</v>
      </c>
    </row>
    <row r="459" spans="1:9" x14ac:dyDescent="0.2">
      <c r="A459" s="120" t="str">
        <f>E389</f>
        <v>DIGITAR NESTE CAMPO O CÓDIGO DA ENTREGA</v>
      </c>
      <c r="B459" s="120" t="str">
        <f>B389</f>
        <v>DIGITAR NESTE CAMPO O CÓDIGO DA ENTREGA</v>
      </c>
      <c r="C459" s="120">
        <v>2027</v>
      </c>
      <c r="D459" s="35" t="str">
        <f>IFERROR(VLOOKUP(E389&amp;"-"&amp;2,Instruções!CH:CS,12,0),"")</f>
        <v/>
      </c>
      <c r="E459" s="46" t="str">
        <f>IFERROR(VLOOKUP(E390&amp;"-"&amp;1,Instruções!CH:CS,10,0),"")</f>
        <v/>
      </c>
      <c r="F459" s="38" t="s">
        <v>12</v>
      </c>
      <c r="G459" s="47" t="str">
        <f t="shared" si="69"/>
        <v/>
      </c>
      <c r="H459" s="32" t="str">
        <f t="shared" si="68"/>
        <v/>
      </c>
      <c r="I459" s="90">
        <f t="shared" si="67"/>
        <v>0</v>
      </c>
    </row>
    <row r="460" spans="1:9" x14ac:dyDescent="0.2">
      <c r="A460" s="120" t="str">
        <f>E389</f>
        <v>DIGITAR NESTE CAMPO O CÓDIGO DA ENTREGA</v>
      </c>
      <c r="B460" s="120" t="str">
        <f>B389</f>
        <v>DIGITAR NESTE CAMPO O CÓDIGO DA ENTREGA</v>
      </c>
      <c r="C460" s="120">
        <v>2027</v>
      </c>
      <c r="D460" s="35" t="str">
        <f>IFERROR(VLOOKUP(E389&amp;"-"&amp;3,Instruções!CH:CS,12,0),"")</f>
        <v/>
      </c>
      <c r="E460" s="46" t="str">
        <f>IFERROR(VLOOKUP(E391&amp;"-"&amp;1,Instruções!CH:CS,10,0),"")</f>
        <v/>
      </c>
      <c r="F460" s="38" t="s">
        <v>12</v>
      </c>
      <c r="G460" s="47" t="str">
        <f t="shared" si="69"/>
        <v/>
      </c>
      <c r="H460" s="32" t="str">
        <f t="shared" si="68"/>
        <v/>
      </c>
      <c r="I460" s="90">
        <f t="shared" si="67"/>
        <v>0</v>
      </c>
    </row>
    <row r="461" spans="1:9" x14ac:dyDescent="0.2">
      <c r="A461" s="120" t="str">
        <f>E389</f>
        <v>DIGITAR NESTE CAMPO O CÓDIGO DA ENTREGA</v>
      </c>
      <c r="B461" s="120" t="str">
        <f>B389</f>
        <v>DIGITAR NESTE CAMPO O CÓDIGO DA ENTREGA</v>
      </c>
      <c r="C461" s="120">
        <v>2027</v>
      </c>
      <c r="D461" s="35" t="str">
        <f>IFERROR(VLOOKUP(E389&amp;"-"&amp;4,Instruções!CH:CS,12,0),"")</f>
        <v/>
      </c>
      <c r="E461" s="46" t="str">
        <f>IFERROR(VLOOKUP(E392&amp;"-"&amp;1,Instruções!CH:CS,10,0),"")</f>
        <v/>
      </c>
      <c r="F461" s="38" t="s">
        <v>12</v>
      </c>
      <c r="G461" s="47" t="str">
        <f t="shared" si="69"/>
        <v/>
      </c>
      <c r="H461" s="32" t="str">
        <f t="shared" si="68"/>
        <v/>
      </c>
      <c r="I461" s="90">
        <f t="shared" si="67"/>
        <v>0</v>
      </c>
    </row>
    <row r="462" spans="1:9" x14ac:dyDescent="0.2">
      <c r="A462" s="120" t="str">
        <f>E389</f>
        <v>DIGITAR NESTE CAMPO O CÓDIGO DA ENTREGA</v>
      </c>
      <c r="B462" s="120" t="str">
        <f>B389</f>
        <v>DIGITAR NESTE CAMPO O CÓDIGO DA ENTREGA</v>
      </c>
      <c r="C462" s="120">
        <v>2027</v>
      </c>
      <c r="D462" s="35" t="str">
        <f>IFERROR(VLOOKUP(E389&amp;"-"&amp;5,Instruções!CH:CS,12,0),"")</f>
        <v/>
      </c>
      <c r="E462" s="46" t="str">
        <f>IFERROR(VLOOKUP(E393&amp;"-"&amp;1,Instruções!CH:CS,10,0),"")</f>
        <v/>
      </c>
      <c r="F462" s="38" t="s">
        <v>12</v>
      </c>
      <c r="G462" s="47" t="str">
        <f t="shared" si="69"/>
        <v/>
      </c>
      <c r="H462" s="32" t="str">
        <f t="shared" si="68"/>
        <v/>
      </c>
      <c r="I462" s="90">
        <f t="shared" si="67"/>
        <v>0</v>
      </c>
    </row>
    <row r="463" spans="1:9" ht="15.75" customHeight="1" x14ac:dyDescent="0.2">
      <c r="A463" s="120" t="str">
        <f>E389</f>
        <v>DIGITAR NESTE CAMPO O CÓDIGO DA ENTREGA</v>
      </c>
      <c r="B463" s="120" t="str">
        <f>B389</f>
        <v>DIGITAR NESTE CAMPO O CÓDIGO DA ENTREGA</v>
      </c>
      <c r="C463" s="120">
        <v>2027</v>
      </c>
      <c r="D463" s="102"/>
      <c r="E463" s="103" t="s">
        <v>39</v>
      </c>
      <c r="F463" s="38" t="s">
        <v>12</v>
      </c>
      <c r="G463" s="47"/>
      <c r="H463" s="32" t="str">
        <f>IF(G463="","","Não é possivel alterar 2024")</f>
        <v/>
      </c>
      <c r="I463" s="90">
        <f>IF(G463="",0,1)</f>
        <v>0</v>
      </c>
    </row>
    <row r="464" spans="1:9" ht="39" customHeight="1" x14ac:dyDescent="0.2">
      <c r="A464" s="120" t="str">
        <f>E389</f>
        <v>DIGITAR NESTE CAMPO O CÓDIGO DA ENTREGA</v>
      </c>
      <c r="B464" s="120" t="str">
        <f>B463&amp;"Oquealterou"</f>
        <v>DIGITAR NESTE CAMPO O CÓDIGO DA ENTREGAOquealterou</v>
      </c>
      <c r="C464" s="120" t="s">
        <v>40</v>
      </c>
      <c r="D464" s="48" t="s">
        <v>41</v>
      </c>
      <c r="E464" s="129" t="s">
        <v>8399</v>
      </c>
      <c r="F464" s="129"/>
      <c r="G464" s="129"/>
      <c r="H464" s="49" t="str">
        <f>IF(H389="Excluir","Excluir",CONCATENATE("Alteração de: ",H390&amp;H391&amp;H392&amp;H393&amp;H394&amp;H395&amp;H396&amp;H397&amp;H398&amp;H399&amp;H400&amp;H401&amp;H402&amp;H404&amp;H405&amp;H406&amp;H407))</f>
        <v xml:space="preserve">Alteração de: </v>
      </c>
      <c r="I464" s="90" t="s">
        <v>9</v>
      </c>
    </row>
    <row r="465" spans="1:16" ht="20.25" customHeight="1" thickBot="1" x14ac:dyDescent="0.25">
      <c r="A465" s="122" t="s">
        <v>42</v>
      </c>
      <c r="B465" s="122" t="s">
        <v>43</v>
      </c>
      <c r="C465" s="122" t="s">
        <v>42</v>
      </c>
      <c r="D465" s="81" t="s">
        <v>42</v>
      </c>
      <c r="E465" s="82" t="s">
        <v>42</v>
      </c>
      <c r="F465" s="82" t="s">
        <v>42</v>
      </c>
      <c r="G465" s="82" t="s">
        <v>42</v>
      </c>
      <c r="H465" s="83" t="s">
        <v>42</v>
      </c>
      <c r="I465" s="91" t="s">
        <v>9</v>
      </c>
    </row>
    <row r="466" spans="1:16" ht="26.25" customHeight="1" x14ac:dyDescent="0.2">
      <c r="A466" s="120" t="str">
        <f>E466</f>
        <v>DIGITAR NESTE CAMPO O CÓDIGO DA ENTREGA</v>
      </c>
      <c r="B466" s="120" t="str">
        <f>E466</f>
        <v>DIGITAR NESTE CAMPO O CÓDIGO DA ENTREGA</v>
      </c>
      <c r="C466" s="120" t="s">
        <v>10</v>
      </c>
      <c r="D466" s="77" t="s">
        <v>11</v>
      </c>
      <c r="E466" s="89" t="s">
        <v>8112</v>
      </c>
      <c r="F466" s="78" t="s">
        <v>12</v>
      </c>
      <c r="G466" s="92">
        <f>IFERROR(VLOOKUP(E466,'Lista de Entregas'!H:J,3,0),"Código de entrega não existe")</f>
        <v>0</v>
      </c>
      <c r="H466" s="88" t="s">
        <v>4932</v>
      </c>
      <c r="I466" s="90" t="s">
        <v>9</v>
      </c>
      <c r="P466" s="4" t="s">
        <v>13</v>
      </c>
    </row>
    <row r="467" spans="1:16" ht="34.5" customHeight="1" x14ac:dyDescent="0.2">
      <c r="A467" s="120" t="str">
        <f>E466</f>
        <v>DIGITAR NESTE CAMPO O CÓDIGO DA ENTREGA</v>
      </c>
      <c r="B467" s="120" t="str">
        <f>B466&amp;"Titulo"</f>
        <v>DIGITAR NESTE CAMPO O CÓDIGO DA ENTREGATitulo</v>
      </c>
      <c r="C467" s="120" t="s">
        <v>10</v>
      </c>
      <c r="D467" s="10" t="s">
        <v>14</v>
      </c>
      <c r="E467" s="76" t="str">
        <f>IFERROR(VLOOKUP(E466,Instruções!S:BD,14,0),"Código de Entrega não existe")</f>
        <v>Código de Entrega não existe</v>
      </c>
      <c r="F467" s="12" t="s">
        <v>12</v>
      </c>
      <c r="G467" s="86" t="str">
        <f>IF(H466="Excluir","Se a entrega vai passar a ser vinculada a outra ação orçamentária, a opção selecionada deve ser Transferir e não Excluir. Se ela deve ser cancelada do PPA 2024-2027, a opção Excluir esta correta, informe a justificativa ao final do formulário.","")</f>
        <v/>
      </c>
      <c r="H467" s="13" t="str">
        <f>IF(G467="","",IF(E467=G467,""," Não é possível Alterar Título;"))</f>
        <v/>
      </c>
      <c r="I467" s="90" t="s">
        <v>9</v>
      </c>
      <c r="P467" s="4" t="s">
        <v>15</v>
      </c>
    </row>
    <row r="468" spans="1:16" ht="71.25" customHeight="1" x14ac:dyDescent="0.2">
      <c r="A468" s="120" t="str">
        <f>E466</f>
        <v>DIGITAR NESTE CAMPO O CÓDIGO DA ENTREGA</v>
      </c>
      <c r="B468" s="120" t="str">
        <f>B466&amp;"Descrição"</f>
        <v>DIGITAR NESTE CAMPO O CÓDIGO DA ENTREGADescrição</v>
      </c>
      <c r="C468" s="120" t="s">
        <v>10</v>
      </c>
      <c r="D468" s="10" t="s">
        <v>16</v>
      </c>
      <c r="E468" s="75" t="str">
        <f>IFERROR(VLOOKUP(E466,Instruções!S:BD,15,0),"Confirmar  código de entrega")</f>
        <v>Confirmar  código de entrega</v>
      </c>
      <c r="F468" s="12" t="s">
        <v>12</v>
      </c>
      <c r="G468" s="75"/>
      <c r="H468" s="14" t="str">
        <f>IF(G468="","",IF(E468=G468,""," Descrição;"))</f>
        <v/>
      </c>
      <c r="I468" s="90" t="s">
        <v>9</v>
      </c>
      <c r="P468" s="4" t="s">
        <v>4934</v>
      </c>
    </row>
    <row r="469" spans="1:16" x14ac:dyDescent="0.2">
      <c r="A469" s="120" t="str">
        <f>E466</f>
        <v>DIGITAR NESTE CAMPO O CÓDIGO DA ENTREGA</v>
      </c>
      <c r="B469" s="120" t="str">
        <f>B466&amp;"AÇÃO"</f>
        <v>DIGITAR NESTE CAMPO O CÓDIGO DA ENTREGAAÇÃO</v>
      </c>
      <c r="C469" s="120" t="s">
        <v>10</v>
      </c>
      <c r="D469" s="10" t="s">
        <v>17</v>
      </c>
      <c r="E469" s="11" t="str">
        <f>IFERROR(VLOOKUP(E466,Instruções!S:BD,10,0),"")</f>
        <v/>
      </c>
      <c r="F469" s="12" t="s">
        <v>12</v>
      </c>
      <c r="G469" s="85" t="str">
        <f>IF(H466="Transferir","Preencher neste campo o nº da orçamentária para qual a entrega vai ser transferida","")</f>
        <v/>
      </c>
      <c r="H469" s="14" t="str">
        <f>IF(G469="","",IF(E469=G469,"","Transferência de ação;"))</f>
        <v/>
      </c>
      <c r="I469" s="90" t="s">
        <v>9</v>
      </c>
      <c r="P469" s="4" t="s">
        <v>4932</v>
      </c>
    </row>
    <row r="470" spans="1:16" ht="27.75" customHeight="1" x14ac:dyDescent="0.2">
      <c r="A470" s="120" t="str">
        <f>E466</f>
        <v>DIGITAR NESTE CAMPO O CÓDIGO DA ENTREGA</v>
      </c>
      <c r="B470" s="120" t="str">
        <f>B466&amp;"Açãonome"</f>
        <v>DIGITAR NESTE CAMPO O CÓDIGO DA ENTREGAAçãonome</v>
      </c>
      <c r="C470" s="120" t="s">
        <v>10</v>
      </c>
      <c r="D470" s="10" t="s">
        <v>18</v>
      </c>
      <c r="E470" s="76" t="str">
        <f>IFERROR(VLOOKUP(E466,Instruções!S:BD,11,0),"")</f>
        <v/>
      </c>
      <c r="F470" s="12" t="s">
        <v>12</v>
      </c>
      <c r="G470" s="11"/>
      <c r="H470" s="14" t="str">
        <f>IF(G470="","",IF(E470=G470,""," Transterência para outra ação;"))</f>
        <v/>
      </c>
      <c r="I470" s="90" t="s">
        <v>9</v>
      </c>
    </row>
    <row r="471" spans="1:16" ht="39.75" customHeight="1" x14ac:dyDescent="0.2">
      <c r="A471" s="120" t="str">
        <f>E466</f>
        <v>DIGITAR NESTE CAMPO O CÓDIGO DA ENTREGA</v>
      </c>
      <c r="B471" s="120" t="str">
        <f>B466&amp;"Unidademedida"</f>
        <v>DIGITAR NESTE CAMPO O CÓDIGO DA ENTREGAUnidademedida</v>
      </c>
      <c r="C471" s="120" t="s">
        <v>10</v>
      </c>
      <c r="D471" s="10" t="s">
        <v>19</v>
      </c>
      <c r="E471" s="11" t="str">
        <f>IFERROR(VLOOKUP(E466,Instruções!S:BD,16,0),"")</f>
        <v/>
      </c>
      <c r="F471" s="12" t="s">
        <v>12</v>
      </c>
      <c r="G471" s="11"/>
      <c r="H471" s="119" t="str">
        <f>IF(G471="","",IF(E471=G471,"","Não é possível alterar a unidade de medida, pois isso descaracterizaria a concepção original da entrega"))</f>
        <v/>
      </c>
      <c r="I471" s="90" t="s">
        <v>9</v>
      </c>
    </row>
    <row r="472" spans="1:16" ht="51" customHeight="1" x14ac:dyDescent="0.2">
      <c r="A472" s="120" t="str">
        <f>E466</f>
        <v>DIGITAR NESTE CAMPO O CÓDIGO DA ENTREGA</v>
      </c>
      <c r="B472" s="120" t="str">
        <f>B466&amp;"MemoriaCalculo"</f>
        <v>DIGITAR NESTE CAMPO O CÓDIGO DA ENTREGAMemoriaCalculo</v>
      </c>
      <c r="C472" s="120" t="s">
        <v>10</v>
      </c>
      <c r="D472" s="10" t="s">
        <v>20</v>
      </c>
      <c r="E472" s="75" t="str">
        <f>IFERROR(VLOOKUP(E466,Instruções!S:BD,34,0),"")</f>
        <v/>
      </c>
      <c r="F472" s="12" t="s">
        <v>12</v>
      </c>
      <c r="G472" s="11"/>
      <c r="H472" s="14" t="str">
        <f>IF(G472="","",IF(E472=G472,""," Memória de Cálculo;"))</f>
        <v/>
      </c>
      <c r="I472" s="90" t="s">
        <v>9</v>
      </c>
    </row>
    <row r="473" spans="1:16" x14ac:dyDescent="0.2">
      <c r="A473" s="120" t="str">
        <f>E466</f>
        <v>DIGITAR NESTE CAMPO O CÓDIGO DA ENTREGA</v>
      </c>
      <c r="B473" s="120" t="str">
        <f>B466&amp;D473</f>
        <v>DIGITAR NESTE CAMPO O CÓDIGO DA ENTREGAFonte:</v>
      </c>
      <c r="C473" s="120" t="s">
        <v>10</v>
      </c>
      <c r="D473" s="15" t="s">
        <v>21</v>
      </c>
      <c r="E473" s="11" t="str">
        <f>IFERROR(VLOOKUP(E466,Instruções!S:BD,35,0),"")</f>
        <v/>
      </c>
      <c r="F473" s="12" t="s">
        <v>12</v>
      </c>
      <c r="G473" s="11"/>
      <c r="H473" s="14" t="str">
        <f>IF(G473="","",IF(E473=G473,""," Fonte;"))</f>
        <v/>
      </c>
      <c r="I473" s="90" t="s">
        <v>9</v>
      </c>
    </row>
    <row r="474" spans="1:16" ht="28.5" customHeight="1" x14ac:dyDescent="0.2">
      <c r="A474" s="120" t="str">
        <f>E466</f>
        <v>DIGITAR NESTE CAMPO O CÓDIGO DA ENTREGA</v>
      </c>
      <c r="B474" s="120" t="str">
        <f>B466&amp;D474</f>
        <v>DIGITAR NESTE CAMPO O CÓDIGO DA ENTREGAResponsável pela Informação no Órgão:</v>
      </c>
      <c r="C474" s="120" t="s">
        <v>10</v>
      </c>
      <c r="D474" s="10" t="s">
        <v>22</v>
      </c>
      <c r="E474" s="11" t="str">
        <f>IFERROR(VLOOKUP(E466,Instruções!S:BD,36,0),"")</f>
        <v/>
      </c>
      <c r="F474" s="12" t="s">
        <v>12</v>
      </c>
      <c r="G474" s="11"/>
      <c r="H474" s="14" t="str">
        <f>IF(G474="","",IF(E474=G474,""," Responsável;"))</f>
        <v/>
      </c>
      <c r="I474" s="90" t="s">
        <v>9</v>
      </c>
    </row>
    <row r="475" spans="1:16" x14ac:dyDescent="0.2">
      <c r="A475" s="120" t="str">
        <f>E466</f>
        <v>DIGITAR NESTE CAMPO O CÓDIGO DA ENTREGA</v>
      </c>
      <c r="B475" s="120" t="str">
        <f>B466&amp;D475</f>
        <v xml:space="preserve">DIGITAR NESTE CAMPO O CÓDIGO DA ENTREGACumulatividade: </v>
      </c>
      <c r="C475" s="120" t="s">
        <v>10</v>
      </c>
      <c r="D475" s="10" t="s">
        <v>23</v>
      </c>
      <c r="E475" s="11" t="str">
        <f>IFERROR(PROPER(VLOOKUP(E466,Instruções!S:BD,33,0)),"")</f>
        <v/>
      </c>
      <c r="F475" s="12" t="s">
        <v>12</v>
      </c>
      <c r="G475" s="11"/>
      <c r="H475" s="14" t="str">
        <f>IF(G475="","",IF(E475=G475,""," Cumulatividade;"))</f>
        <v/>
      </c>
      <c r="I475" s="90" t="s">
        <v>9</v>
      </c>
    </row>
    <row r="476" spans="1:16" ht="13.5" customHeight="1" x14ac:dyDescent="0.2">
      <c r="A476" s="120" t="str">
        <f>E466</f>
        <v>DIGITAR NESTE CAMPO O CÓDIGO DA ENTREGA</v>
      </c>
      <c r="B476" s="120" t="str">
        <f>B466&amp;D476</f>
        <v xml:space="preserve">DIGITAR NESTE CAMPO O CÓDIGO DA ENTREGAMarcação Criança e Adolescente: </v>
      </c>
      <c r="C476" s="120" t="s">
        <v>10</v>
      </c>
      <c r="D476" s="15" t="s">
        <v>24</v>
      </c>
      <c r="E476" s="16" t="str">
        <f>IFERROR(VLOOKUP(E466,Instruções!BS:CA,3,0),"")</f>
        <v/>
      </c>
      <c r="F476" s="12" t="s">
        <v>12</v>
      </c>
      <c r="G476" s="11"/>
      <c r="H476" s="14" t="str">
        <f>IF(G476="","",IF(E476=G476,""," Marcação Criança;"))</f>
        <v/>
      </c>
      <c r="I476" s="90" t="s">
        <v>9</v>
      </c>
    </row>
    <row r="477" spans="1:16" ht="13.5" customHeight="1" x14ac:dyDescent="0.2">
      <c r="A477" s="120" t="str">
        <f>E466</f>
        <v>DIGITAR NESTE CAMPO O CÓDIGO DA ENTREGA</v>
      </c>
      <c r="B477" s="120" t="str">
        <f>B466&amp;D477</f>
        <v xml:space="preserve">DIGITAR NESTE CAMPO O CÓDIGO DA ENTREGAMarcação Igualdade Racial: </v>
      </c>
      <c r="C477" s="120" t="s">
        <v>10</v>
      </c>
      <c r="D477" s="15" t="s">
        <v>25</v>
      </c>
      <c r="E477" s="16" t="str">
        <f>IFERROR(VLOOKUP(E466,Instruções!BS:CA,4,0),"")</f>
        <v/>
      </c>
      <c r="F477" s="12" t="s">
        <v>12</v>
      </c>
      <c r="G477" s="11"/>
      <c r="H477" s="14" t="str">
        <f>IF(G477="","",IF(E477=G477,""," Marcação Igualdade Racial;"))</f>
        <v/>
      </c>
      <c r="I477" s="90" t="s">
        <v>9</v>
      </c>
    </row>
    <row r="478" spans="1:16" ht="13.5" customHeight="1" x14ac:dyDescent="0.2">
      <c r="A478" s="120" t="str">
        <f>E466</f>
        <v>DIGITAR NESTE CAMPO O CÓDIGO DA ENTREGA</v>
      </c>
      <c r="B478" s="120" t="str">
        <f>B466&amp;D478</f>
        <v xml:space="preserve">DIGITAR NESTE CAMPO O CÓDIGO DA ENTREGAMarcação Mulher: </v>
      </c>
      <c r="C478" s="120" t="s">
        <v>10</v>
      </c>
      <c r="D478" s="15" t="s">
        <v>26</v>
      </c>
      <c r="E478" s="16" t="str">
        <f>IFERROR(VLOOKUP(E466,Instruções!BS:CA,5,0),"")</f>
        <v/>
      </c>
      <c r="F478" s="12" t="s">
        <v>12</v>
      </c>
      <c r="G478" s="11"/>
      <c r="H478" s="14" t="str">
        <f>IF(G478="","",IF(E478=G478,""," Marcação Mulher;"))</f>
        <v/>
      </c>
      <c r="I478" s="90" t="s">
        <v>9</v>
      </c>
    </row>
    <row r="479" spans="1:16" ht="13.5" customHeight="1" x14ac:dyDescent="0.2">
      <c r="A479" s="120" t="str">
        <f>E466</f>
        <v>DIGITAR NESTE CAMPO O CÓDIGO DA ENTREGA</v>
      </c>
      <c r="B479" s="120" t="str">
        <f>B466&amp;D479</f>
        <v xml:space="preserve">DIGITAR NESTE CAMPO O CÓDIGO DA ENTREGAMarcação Paraná Produtivo: </v>
      </c>
      <c r="C479" s="120" t="s">
        <v>10</v>
      </c>
      <c r="D479" s="15" t="s">
        <v>27</v>
      </c>
      <c r="E479" s="16" t="str">
        <f>IFERROR(VLOOKUP(E466,Instruções!BS:CA,6,0),"")</f>
        <v/>
      </c>
      <c r="F479" s="12" t="s">
        <v>12</v>
      </c>
      <c r="G479" s="11"/>
      <c r="H479" s="14" t="str">
        <f>IF(G479="","",IF(E479=G479,""," Marcação PR Produtivo;"))</f>
        <v/>
      </c>
      <c r="I479" s="90" t="s">
        <v>9</v>
      </c>
    </row>
    <row r="480" spans="1:16" ht="13.5" customHeight="1" x14ac:dyDescent="0.2">
      <c r="A480" s="121" t="str">
        <f>E467</f>
        <v>Código de Entrega não existe</v>
      </c>
      <c r="B480" s="121" t="str">
        <f>B467&amp;D480</f>
        <v>DIGITAR NESTE CAMPO O CÓDIGO DA ENTREGATituloMetas e Prioridades:</v>
      </c>
      <c r="C480" s="121" t="s">
        <v>10</v>
      </c>
      <c r="D480" s="93" t="s">
        <v>4933</v>
      </c>
      <c r="E480" s="94"/>
      <c r="F480" s="95" t="s">
        <v>12</v>
      </c>
      <c r="G480" s="96"/>
      <c r="H480" s="97" t="str">
        <f>IF(G480="","",IF(E480=G480,""," Metas e Prioridades;"))</f>
        <v/>
      </c>
      <c r="I480" s="90" t="s">
        <v>9</v>
      </c>
    </row>
    <row r="481" spans="1:9" ht="13.5" customHeight="1" x14ac:dyDescent="0.2">
      <c r="A481" s="120" t="str">
        <f>E466</f>
        <v>DIGITAR NESTE CAMPO O CÓDIGO DA ENTREGA</v>
      </c>
      <c r="B481" s="120" t="str">
        <f>B466&amp;D481</f>
        <v>DIGITAR NESTE CAMPO O CÓDIGO DA ENTREGAPlano de Governo:</v>
      </c>
      <c r="C481" s="120" t="s">
        <v>10</v>
      </c>
      <c r="D481" s="15" t="s">
        <v>28</v>
      </c>
      <c r="E481" s="118" t="str">
        <f>IFERROR(VLOOKUP(E466,Instruções!BS:CA,7,0),"")</f>
        <v/>
      </c>
      <c r="F481" s="12" t="s">
        <v>12</v>
      </c>
      <c r="G481" s="11"/>
      <c r="H481" s="14" t="str">
        <f>IF(G481="","",IF(E481=G481,""," Marcação Plano de Governo;"))</f>
        <v/>
      </c>
      <c r="I481" s="90" t="s">
        <v>9</v>
      </c>
    </row>
    <row r="482" spans="1:9" ht="36.75" customHeight="1" x14ac:dyDescent="0.2">
      <c r="A482" s="120" t="str">
        <f>E466</f>
        <v>DIGITAR NESTE CAMPO O CÓDIGO DA ENTREGA</v>
      </c>
      <c r="B482" s="120" t="str">
        <f>B466&amp;D482</f>
        <v>DIGITAR NESTE CAMPO O CÓDIGO DA ENTREGAODS:</v>
      </c>
      <c r="C482" s="120" t="s">
        <v>10</v>
      </c>
      <c r="D482" s="15" t="s">
        <v>29</v>
      </c>
      <c r="E482" s="118" t="str">
        <f>IFERROR(VLOOKUP(E466,Instruções!BS:CA,8,0),"")</f>
        <v/>
      </c>
      <c r="F482" s="12" t="s">
        <v>12</v>
      </c>
      <c r="G482" s="11"/>
      <c r="H482" s="14" t="str">
        <f>IF(G482="","",IF(E482=G482,""," Marcação ODS;"))</f>
        <v/>
      </c>
      <c r="I482" s="90" t="s">
        <v>9</v>
      </c>
    </row>
    <row r="483" spans="1:9" ht="24.75" customHeight="1" x14ac:dyDescent="0.2">
      <c r="A483" s="120" t="str">
        <f>E466</f>
        <v>DIGITAR NESTE CAMPO O CÓDIGO DA ENTREGA</v>
      </c>
      <c r="B483" s="120" t="str">
        <f>B466&amp;D483</f>
        <v xml:space="preserve">DIGITAR NESTE CAMPO O CÓDIGO DA ENTREGARanking de Competitividade: </v>
      </c>
      <c r="C483" s="120" t="s">
        <v>10</v>
      </c>
      <c r="D483" s="15" t="s">
        <v>30</v>
      </c>
      <c r="E483" s="118" t="str">
        <f>IFERROR(VLOOKUP(E466,Instruções!BS:CA,9,0),"")</f>
        <v/>
      </c>
      <c r="F483" s="12" t="s">
        <v>12</v>
      </c>
      <c r="G483" s="11"/>
      <c r="H483" s="14" t="str">
        <f>IF(G483="","",IF(E483=G483,""," Marcação Ranking;"))</f>
        <v/>
      </c>
      <c r="I483" s="90" t="s">
        <v>9</v>
      </c>
    </row>
    <row r="484" spans="1:9" ht="15" customHeight="1" x14ac:dyDescent="0.2">
      <c r="A484" s="120" t="str">
        <f>E466</f>
        <v>DIGITAR NESTE CAMPO O CÓDIGO DA ENTREGA</v>
      </c>
      <c r="B484" s="120" t="str">
        <f>B466&amp;D484</f>
        <v>DIGITAR NESTE CAMPO O CÓDIGO DA ENTREGATOTAL PREVISTO (2024-2027):</v>
      </c>
      <c r="C484" s="120" t="s">
        <v>31</v>
      </c>
      <c r="D484" s="17" t="s">
        <v>8107</v>
      </c>
      <c r="E484" s="18">
        <f>IF(E475="Não",MAX(E485,E499,E513,E527),E485+E499+E513+E527)</f>
        <v>0</v>
      </c>
      <c r="F484" s="19" t="s">
        <v>12</v>
      </c>
      <c r="G484" s="18">
        <f>IFERROR(IF(E475="Não",MAX(G485,G499,G513,G527),G485+G499+G513+G527),"Preencher Total Previsto")</f>
        <v>0</v>
      </c>
      <c r="H484" s="20" t="str">
        <f>IF(G484="","",IF(E484=G484,""," Meta;"))</f>
        <v/>
      </c>
      <c r="I484" s="90">
        <f t="shared" ref="I484:I497" si="70">IF(G484=E484,0,1)</f>
        <v>0</v>
      </c>
    </row>
    <row r="485" spans="1:9" x14ac:dyDescent="0.2">
      <c r="A485" s="120" t="str">
        <f>E466</f>
        <v>DIGITAR NESTE CAMPO O CÓDIGO DA ENTREGA</v>
      </c>
      <c r="B485" s="120" t="str">
        <f>B466&amp;"Ano:"&amp;D485</f>
        <v>DIGITAR NESTE CAMPO O CÓDIGO DA ENTREGAAno:TOTAL PREVISTO 2024</v>
      </c>
      <c r="C485" s="120">
        <v>2024</v>
      </c>
      <c r="D485" s="21" t="s">
        <v>8108</v>
      </c>
      <c r="E485" s="22">
        <f>IF(E486&gt;0,E486,SUM(E487:E492))</f>
        <v>0</v>
      </c>
      <c r="F485" s="23" t="s">
        <v>12</v>
      </c>
      <c r="G485" s="22">
        <f>IF(SUM(I486:I498)=0,E485,"Preencher total")</f>
        <v>0</v>
      </c>
      <c r="H485" s="24" t="str">
        <f>IF(SUM(E485:E498)=SUM(G485:G498),"","Não é possivel alterar 2024")</f>
        <v/>
      </c>
      <c r="I485" s="90">
        <f t="shared" si="70"/>
        <v>0</v>
      </c>
    </row>
    <row r="486" spans="1:9" x14ac:dyDescent="0.2">
      <c r="A486" s="120" t="str">
        <f>E466</f>
        <v>DIGITAR NESTE CAMPO O CÓDIGO DA ENTREGA</v>
      </c>
      <c r="B486" s="120" t="str">
        <f>B466&amp;D486&amp;2024</f>
        <v>DIGITAR NESTE CAMPO O CÓDIGO DA ENTREGAEstado2024</v>
      </c>
      <c r="C486" s="120">
        <v>2024</v>
      </c>
      <c r="D486" s="25" t="s">
        <v>32</v>
      </c>
      <c r="E486" s="26">
        <f>IFERROR(VLOOKUP(E466&amp;"(vazio)",Instruções!$BD:$BN,6,0),SUM(E487:E492))</f>
        <v>0</v>
      </c>
      <c r="F486" s="27" t="s">
        <v>12</v>
      </c>
      <c r="G486" s="26">
        <f>IF(SUM(I487:I498)=0,E486,"Preencher valores")</f>
        <v>0</v>
      </c>
      <c r="H486" s="28" t="str">
        <f t="shared" ref="H486:H497" si="71">IF(E486=G486,"","Não é possivel alterar 2024")</f>
        <v/>
      </c>
      <c r="I486" s="90">
        <f t="shared" si="70"/>
        <v>0</v>
      </c>
    </row>
    <row r="487" spans="1:9" x14ac:dyDescent="0.2">
      <c r="A487" s="120" t="str">
        <f>E466</f>
        <v>DIGITAR NESTE CAMPO O CÓDIGO DA ENTREGA</v>
      </c>
      <c r="B487" s="120" t="str">
        <f>B466</f>
        <v>DIGITAR NESTE CAMPO O CÓDIGO DA ENTREGA</v>
      </c>
      <c r="C487" s="120">
        <v>2024</v>
      </c>
      <c r="D487" s="29" t="s">
        <v>33</v>
      </c>
      <c r="E487" s="30" t="str">
        <f>IFERROR(VLOOKUP(E466&amp;D487,Instruções!$BD:$BN,6,0),"-")</f>
        <v>-</v>
      </c>
      <c r="F487" s="31" t="s">
        <v>12</v>
      </c>
      <c r="G487" s="30" t="str">
        <f t="shared" ref="G487:G497" si="72">E487</f>
        <v>-</v>
      </c>
      <c r="H487" s="32" t="str">
        <f t="shared" si="71"/>
        <v/>
      </c>
      <c r="I487" s="90">
        <f t="shared" si="70"/>
        <v>0</v>
      </c>
    </row>
    <row r="488" spans="1:9" x14ac:dyDescent="0.2">
      <c r="A488" s="120" t="str">
        <f>E466</f>
        <v>DIGITAR NESTE CAMPO O CÓDIGO DA ENTREGA</v>
      </c>
      <c r="B488" s="120" t="str">
        <f>B466</f>
        <v>DIGITAR NESTE CAMPO O CÓDIGO DA ENTREGA</v>
      </c>
      <c r="C488" s="120">
        <v>2024</v>
      </c>
      <c r="D488" s="33" t="s">
        <v>34</v>
      </c>
      <c r="E488" s="30" t="str">
        <f>IFERROR(VLOOKUP(E466&amp;D488,Instruções!$BD:$BN,6,0),"-")</f>
        <v>-</v>
      </c>
      <c r="F488" s="34" t="s">
        <v>12</v>
      </c>
      <c r="G488" s="30" t="str">
        <f t="shared" si="72"/>
        <v>-</v>
      </c>
      <c r="H488" s="32" t="str">
        <f t="shared" si="71"/>
        <v/>
      </c>
      <c r="I488" s="90">
        <f t="shared" si="70"/>
        <v>0</v>
      </c>
    </row>
    <row r="489" spans="1:9" x14ac:dyDescent="0.2">
      <c r="A489" s="120" t="str">
        <f>E466</f>
        <v>DIGITAR NESTE CAMPO O CÓDIGO DA ENTREGA</v>
      </c>
      <c r="B489" s="120" t="str">
        <f>B466</f>
        <v>DIGITAR NESTE CAMPO O CÓDIGO DA ENTREGA</v>
      </c>
      <c r="C489" s="120">
        <v>2024</v>
      </c>
      <c r="D489" s="33" t="s">
        <v>35</v>
      </c>
      <c r="E489" s="30" t="str">
        <f>IFERROR(VLOOKUP(E466&amp;D489,Instruções!$BD:$BN,6,0),"-")</f>
        <v>-</v>
      </c>
      <c r="F489" s="34" t="s">
        <v>12</v>
      </c>
      <c r="G489" s="30" t="str">
        <f t="shared" si="72"/>
        <v>-</v>
      </c>
      <c r="H489" s="32" t="str">
        <f t="shared" si="71"/>
        <v/>
      </c>
      <c r="I489" s="90">
        <f t="shared" si="70"/>
        <v>0</v>
      </c>
    </row>
    <row r="490" spans="1:9" x14ac:dyDescent="0.2">
      <c r="A490" s="120" t="str">
        <f>E466</f>
        <v>DIGITAR NESTE CAMPO O CÓDIGO DA ENTREGA</v>
      </c>
      <c r="B490" s="120" t="str">
        <f>B466</f>
        <v>DIGITAR NESTE CAMPO O CÓDIGO DA ENTREGA</v>
      </c>
      <c r="C490" s="120">
        <v>2024</v>
      </c>
      <c r="D490" s="33" t="s">
        <v>36</v>
      </c>
      <c r="E490" s="30" t="str">
        <f>IFERROR(VLOOKUP(E466&amp;D490,Instruções!$BD:$BN,6,0),"-")</f>
        <v>-</v>
      </c>
      <c r="F490" s="34" t="s">
        <v>12</v>
      </c>
      <c r="G490" s="30" t="str">
        <f t="shared" si="72"/>
        <v>-</v>
      </c>
      <c r="H490" s="32" t="str">
        <f t="shared" si="71"/>
        <v/>
      </c>
      <c r="I490" s="90">
        <f t="shared" si="70"/>
        <v>0</v>
      </c>
    </row>
    <row r="491" spans="1:9" x14ac:dyDescent="0.2">
      <c r="A491" s="120" t="str">
        <f>E466</f>
        <v>DIGITAR NESTE CAMPO O CÓDIGO DA ENTREGA</v>
      </c>
      <c r="B491" s="120" t="str">
        <f>B466</f>
        <v>DIGITAR NESTE CAMPO O CÓDIGO DA ENTREGA</v>
      </c>
      <c r="C491" s="120">
        <v>2024</v>
      </c>
      <c r="D491" s="33" t="s">
        <v>37</v>
      </c>
      <c r="E491" s="30" t="str">
        <f>IFERROR(VLOOKUP(E466&amp;D491,Instruções!$BD:$BN,6,0),"-")</f>
        <v>-</v>
      </c>
      <c r="F491" s="34" t="s">
        <v>12</v>
      </c>
      <c r="G491" s="30" t="str">
        <f t="shared" si="72"/>
        <v>-</v>
      </c>
      <c r="H491" s="32" t="str">
        <f t="shared" si="71"/>
        <v/>
      </c>
      <c r="I491" s="90">
        <f t="shared" si="70"/>
        <v>0</v>
      </c>
    </row>
    <row r="492" spans="1:9" x14ac:dyDescent="0.2">
      <c r="A492" s="120" t="str">
        <f>E466</f>
        <v>DIGITAR NESTE CAMPO O CÓDIGO DA ENTREGA</v>
      </c>
      <c r="B492" s="120" t="str">
        <f>B466</f>
        <v>DIGITAR NESTE CAMPO O CÓDIGO DA ENTREGA</v>
      </c>
      <c r="C492" s="120">
        <v>2024</v>
      </c>
      <c r="D492" s="33" t="s">
        <v>38</v>
      </c>
      <c r="E492" s="30" t="str">
        <f>IFERROR(VLOOKUP(E466&amp;D492,Instruções!$BD:$BN,6,0),"-")</f>
        <v>-</v>
      </c>
      <c r="F492" s="34" t="s">
        <v>12</v>
      </c>
      <c r="G492" s="30" t="str">
        <f t="shared" si="72"/>
        <v>-</v>
      </c>
      <c r="H492" s="32" t="str">
        <f t="shared" si="71"/>
        <v/>
      </c>
      <c r="I492" s="90">
        <f t="shared" si="70"/>
        <v>0</v>
      </c>
    </row>
    <row r="493" spans="1:9" x14ac:dyDescent="0.2">
      <c r="A493" s="120" t="str">
        <f>E466</f>
        <v>DIGITAR NESTE CAMPO O CÓDIGO DA ENTREGA</v>
      </c>
      <c r="B493" s="120" t="str">
        <f>B466</f>
        <v>DIGITAR NESTE CAMPO O CÓDIGO DA ENTREGA</v>
      </c>
      <c r="C493" s="120">
        <v>2024</v>
      </c>
      <c r="D493" s="35" t="str">
        <f>IFERROR(VLOOKUP(E466&amp;"-"&amp;1,Instruções!CH:CS,12,0),"")</f>
        <v/>
      </c>
      <c r="E493" s="36" t="str">
        <f>IFERROR(VLOOKUP(E466&amp;"-"&amp;1,Instruções!CH:CS,7,0),"")</f>
        <v/>
      </c>
      <c r="F493" s="37" t="s">
        <v>12</v>
      </c>
      <c r="G493" s="36" t="str">
        <f t="shared" si="72"/>
        <v/>
      </c>
      <c r="H493" s="32" t="str">
        <f t="shared" si="71"/>
        <v/>
      </c>
      <c r="I493" s="90">
        <f t="shared" si="70"/>
        <v>0</v>
      </c>
    </row>
    <row r="494" spans="1:9" x14ac:dyDescent="0.2">
      <c r="A494" s="120" t="str">
        <f>E466</f>
        <v>DIGITAR NESTE CAMPO O CÓDIGO DA ENTREGA</v>
      </c>
      <c r="B494" s="120" t="str">
        <f>B466</f>
        <v>DIGITAR NESTE CAMPO O CÓDIGO DA ENTREGA</v>
      </c>
      <c r="C494" s="120">
        <v>2024</v>
      </c>
      <c r="D494" s="35" t="str">
        <f>IFERROR(VLOOKUP(E466&amp;"-"&amp;2,Instruções!CH:CS,12,0),"")</f>
        <v/>
      </c>
      <c r="E494" s="36" t="str">
        <f>IFERROR(VLOOKUP(E466&amp;"-"&amp;2,Instruções!CH:CS,7,0),"")</f>
        <v/>
      </c>
      <c r="F494" s="37" t="s">
        <v>12</v>
      </c>
      <c r="G494" s="36" t="str">
        <f t="shared" si="72"/>
        <v/>
      </c>
      <c r="H494" s="32" t="str">
        <f t="shared" si="71"/>
        <v/>
      </c>
      <c r="I494" s="90">
        <f t="shared" si="70"/>
        <v>0</v>
      </c>
    </row>
    <row r="495" spans="1:9" x14ac:dyDescent="0.2">
      <c r="A495" s="120" t="str">
        <f>E466</f>
        <v>DIGITAR NESTE CAMPO O CÓDIGO DA ENTREGA</v>
      </c>
      <c r="B495" s="120" t="str">
        <f>B466</f>
        <v>DIGITAR NESTE CAMPO O CÓDIGO DA ENTREGA</v>
      </c>
      <c r="C495" s="120">
        <v>2024</v>
      </c>
      <c r="D495" s="35" t="str">
        <f>IFERROR(VLOOKUP(E466&amp;"-"&amp;3,Instruções!CH:CS,12,0),"")</f>
        <v/>
      </c>
      <c r="E495" s="36" t="str">
        <f>IFERROR(VLOOKUP(E466&amp;"-"&amp;3,Instruções!CH:CS,7,0),"")</f>
        <v/>
      </c>
      <c r="F495" s="37" t="s">
        <v>12</v>
      </c>
      <c r="G495" s="36" t="str">
        <f t="shared" si="72"/>
        <v/>
      </c>
      <c r="H495" s="32" t="str">
        <f t="shared" si="71"/>
        <v/>
      </c>
      <c r="I495" s="90">
        <f t="shared" si="70"/>
        <v>0</v>
      </c>
    </row>
    <row r="496" spans="1:9" x14ac:dyDescent="0.2">
      <c r="A496" s="120" t="str">
        <f>E466</f>
        <v>DIGITAR NESTE CAMPO O CÓDIGO DA ENTREGA</v>
      </c>
      <c r="B496" s="120" t="str">
        <f>B466</f>
        <v>DIGITAR NESTE CAMPO O CÓDIGO DA ENTREGA</v>
      </c>
      <c r="C496" s="120">
        <v>2024</v>
      </c>
      <c r="D496" s="35" t="str">
        <f>IFERROR(VLOOKUP(E466&amp;"-"&amp;4,Instruções!CH:CS,12,0),"")</f>
        <v/>
      </c>
      <c r="E496" s="36" t="str">
        <f>IFERROR(VLOOKUP(E466&amp;"-"&amp;4,Instruções!CH:CS,7,0),"")</f>
        <v/>
      </c>
      <c r="F496" s="37" t="s">
        <v>12</v>
      </c>
      <c r="G496" s="36" t="str">
        <f t="shared" si="72"/>
        <v/>
      </c>
      <c r="H496" s="32" t="str">
        <f t="shared" si="71"/>
        <v/>
      </c>
      <c r="I496" s="90">
        <f t="shared" si="70"/>
        <v>0</v>
      </c>
    </row>
    <row r="497" spans="1:9" x14ac:dyDescent="0.2">
      <c r="A497" s="120" t="str">
        <f>E466</f>
        <v>DIGITAR NESTE CAMPO O CÓDIGO DA ENTREGA</v>
      </c>
      <c r="B497" s="120" t="str">
        <f>B466</f>
        <v>DIGITAR NESTE CAMPO O CÓDIGO DA ENTREGA</v>
      </c>
      <c r="C497" s="120">
        <v>2024</v>
      </c>
      <c r="D497" s="35" t="str">
        <f>IFERROR(VLOOKUP(E466&amp;"-"&amp;5,Instruções!CH:CS,12,0),"")</f>
        <v/>
      </c>
      <c r="E497" s="36" t="str">
        <f>IFERROR(VLOOKUP(E466&amp;"-"&amp;5,Instruções!CH:CS,7,0),"")</f>
        <v/>
      </c>
      <c r="F497" s="37" t="s">
        <v>12</v>
      </c>
      <c r="G497" s="36" t="str">
        <f t="shared" si="72"/>
        <v/>
      </c>
      <c r="H497" s="32" t="str">
        <f t="shared" si="71"/>
        <v/>
      </c>
      <c r="I497" s="90">
        <f t="shared" si="70"/>
        <v>0</v>
      </c>
    </row>
    <row r="498" spans="1:9" x14ac:dyDescent="0.2">
      <c r="A498" s="120" t="str">
        <f>E466</f>
        <v>DIGITAR NESTE CAMPO O CÓDIGO DA ENTREGA</v>
      </c>
      <c r="B498" s="120" t="str">
        <f>B466</f>
        <v>DIGITAR NESTE CAMPO O CÓDIGO DA ENTREGA</v>
      </c>
      <c r="C498" s="120">
        <v>2024</v>
      </c>
      <c r="D498" s="102"/>
      <c r="E498" s="103" t="s">
        <v>39</v>
      </c>
      <c r="F498" s="38"/>
      <c r="G498" s="36"/>
      <c r="H498" s="32" t="str">
        <f>IF(G498="","","Não é possivel alterar 2024")</f>
        <v/>
      </c>
      <c r="I498" s="90">
        <f>IF(G498="",0,1)</f>
        <v>0</v>
      </c>
    </row>
    <row r="499" spans="1:9" x14ac:dyDescent="0.2">
      <c r="A499" s="120" t="str">
        <f>E466</f>
        <v>DIGITAR NESTE CAMPO O CÓDIGO DA ENTREGA</v>
      </c>
      <c r="B499" s="120" t="str">
        <f>B466&amp;"Ano:"&amp;D499</f>
        <v>DIGITAR NESTE CAMPO O CÓDIGO DA ENTREGAAno:TOTAL PREVISTO 2025</v>
      </c>
      <c r="C499" s="120">
        <v>2025</v>
      </c>
      <c r="D499" s="21" t="s">
        <v>8109</v>
      </c>
      <c r="E499" s="22">
        <f>IF(E500&gt;0,E500,SUM(E501:E506))</f>
        <v>0</v>
      </c>
      <c r="F499" s="23" t="s">
        <v>12</v>
      </c>
      <c r="G499" s="22">
        <f>IF(SUM(I500:I512)=0,E499,"Preencher total")</f>
        <v>0</v>
      </c>
      <c r="H499" s="39" t="str">
        <f>IF(SUM(I500:I512)&gt;0,"Não é possível alterar a meta de 2025","")</f>
        <v/>
      </c>
      <c r="I499" s="90">
        <f t="shared" ref="I499:I511" si="73">IF(G499=E499,0,1)</f>
        <v>0</v>
      </c>
    </row>
    <row r="500" spans="1:9" x14ac:dyDescent="0.2">
      <c r="A500" s="120" t="str">
        <f>E466</f>
        <v>DIGITAR NESTE CAMPO O CÓDIGO DA ENTREGA</v>
      </c>
      <c r="B500" s="120" t="str">
        <f>B466&amp;D500&amp;2025</f>
        <v>DIGITAR NESTE CAMPO O CÓDIGO DA ENTREGAEstado2025</v>
      </c>
      <c r="C500" s="120">
        <v>2025</v>
      </c>
      <c r="D500" s="25" t="s">
        <v>32</v>
      </c>
      <c r="E500" s="26">
        <f>IFERROR(VLOOKUP(E466&amp;"(vazio)",Instruções!$BD:$BN,7,0),SUM(E501:E506))</f>
        <v>0</v>
      </c>
      <c r="F500" s="27" t="s">
        <v>12</v>
      </c>
      <c r="G500" s="26">
        <f>IF(SUM(I501:I512)=0,E500,"Preencher valores")</f>
        <v>0</v>
      </c>
      <c r="H500" s="28" t="str">
        <f t="shared" ref="H500:H511" si="74">IF(E500=G500,"","Não é possível alterar 2025")</f>
        <v/>
      </c>
      <c r="I500" s="90">
        <f t="shared" si="73"/>
        <v>0</v>
      </c>
    </row>
    <row r="501" spans="1:9" x14ac:dyDescent="0.2">
      <c r="A501" s="120" t="str">
        <f>E466</f>
        <v>DIGITAR NESTE CAMPO O CÓDIGO DA ENTREGA</v>
      </c>
      <c r="C501" s="120">
        <v>2025</v>
      </c>
      <c r="D501" s="29" t="s">
        <v>33</v>
      </c>
      <c r="E501" s="30" t="str">
        <f>IFERROR(VLOOKUP(E466&amp;D501,Instruções!$BD:$BN,7,0),"-")</f>
        <v>-</v>
      </c>
      <c r="F501" s="31" t="s">
        <v>12</v>
      </c>
      <c r="G501" s="30" t="str">
        <f t="shared" ref="G501:G511" si="75">E501</f>
        <v>-</v>
      </c>
      <c r="H501" s="87" t="str">
        <f t="shared" si="74"/>
        <v/>
      </c>
      <c r="I501" s="90">
        <f t="shared" si="73"/>
        <v>0</v>
      </c>
    </row>
    <row r="502" spans="1:9" x14ac:dyDescent="0.2">
      <c r="A502" s="120" t="str">
        <f>E466</f>
        <v>DIGITAR NESTE CAMPO O CÓDIGO DA ENTREGA</v>
      </c>
      <c r="B502" s="120" t="str">
        <f>B466</f>
        <v>DIGITAR NESTE CAMPO O CÓDIGO DA ENTREGA</v>
      </c>
      <c r="C502" s="120">
        <v>2025</v>
      </c>
      <c r="D502" s="33" t="s">
        <v>34</v>
      </c>
      <c r="E502" s="41" t="str">
        <f>IFERROR(VLOOKUP(E466&amp;D502,Instruções!$BD:$BN,7,0),"-")</f>
        <v>-</v>
      </c>
      <c r="F502" s="34" t="s">
        <v>12</v>
      </c>
      <c r="G502" s="30" t="str">
        <f t="shared" si="75"/>
        <v>-</v>
      </c>
      <c r="H502" s="87" t="str">
        <f t="shared" si="74"/>
        <v/>
      </c>
      <c r="I502" s="90">
        <f t="shared" si="73"/>
        <v>0</v>
      </c>
    </row>
    <row r="503" spans="1:9" x14ac:dyDescent="0.2">
      <c r="A503" s="120" t="str">
        <f>E466</f>
        <v>DIGITAR NESTE CAMPO O CÓDIGO DA ENTREGA</v>
      </c>
      <c r="B503" s="120" t="str">
        <f>B466</f>
        <v>DIGITAR NESTE CAMPO O CÓDIGO DA ENTREGA</v>
      </c>
      <c r="C503" s="120">
        <v>2025</v>
      </c>
      <c r="D503" s="33" t="s">
        <v>35</v>
      </c>
      <c r="E503" s="41" t="str">
        <f>IFERROR(VLOOKUP(E466&amp;D503,Instruções!$BD:$BN,7,0),"-")</f>
        <v>-</v>
      </c>
      <c r="F503" s="34" t="s">
        <v>12</v>
      </c>
      <c r="G503" s="30" t="str">
        <f t="shared" si="75"/>
        <v>-</v>
      </c>
      <c r="H503" s="87" t="str">
        <f t="shared" si="74"/>
        <v/>
      </c>
      <c r="I503" s="90">
        <f t="shared" si="73"/>
        <v>0</v>
      </c>
    </row>
    <row r="504" spans="1:9" x14ac:dyDescent="0.2">
      <c r="A504" s="120" t="str">
        <f>E466</f>
        <v>DIGITAR NESTE CAMPO O CÓDIGO DA ENTREGA</v>
      </c>
      <c r="B504" s="120" t="str">
        <f>B466</f>
        <v>DIGITAR NESTE CAMPO O CÓDIGO DA ENTREGA</v>
      </c>
      <c r="C504" s="120">
        <v>2025</v>
      </c>
      <c r="D504" s="33" t="s">
        <v>36</v>
      </c>
      <c r="E504" s="41" t="str">
        <f>IFERROR(VLOOKUP(E466&amp;D504,Instruções!$BD:$BN,7,0),"-")</f>
        <v>-</v>
      </c>
      <c r="F504" s="34" t="s">
        <v>12</v>
      </c>
      <c r="G504" s="30" t="str">
        <f t="shared" si="75"/>
        <v>-</v>
      </c>
      <c r="H504" s="87" t="str">
        <f t="shared" si="74"/>
        <v/>
      </c>
      <c r="I504" s="90">
        <f t="shared" si="73"/>
        <v>0</v>
      </c>
    </row>
    <row r="505" spans="1:9" x14ac:dyDescent="0.2">
      <c r="A505" s="120" t="str">
        <f>E466</f>
        <v>DIGITAR NESTE CAMPO O CÓDIGO DA ENTREGA</v>
      </c>
      <c r="B505" s="120" t="str">
        <f>B466</f>
        <v>DIGITAR NESTE CAMPO O CÓDIGO DA ENTREGA</v>
      </c>
      <c r="C505" s="120">
        <v>2025</v>
      </c>
      <c r="D505" s="33" t="s">
        <v>37</v>
      </c>
      <c r="E505" s="41" t="str">
        <f>IFERROR(VLOOKUP(E466&amp;D505,Instruções!$BD:$BN,7,0),"-")</f>
        <v>-</v>
      </c>
      <c r="F505" s="34" t="s">
        <v>12</v>
      </c>
      <c r="G505" s="30" t="str">
        <f t="shared" si="75"/>
        <v>-</v>
      </c>
      <c r="H505" s="87" t="str">
        <f t="shared" si="74"/>
        <v/>
      </c>
      <c r="I505" s="90">
        <f t="shared" si="73"/>
        <v>0</v>
      </c>
    </row>
    <row r="506" spans="1:9" x14ac:dyDescent="0.2">
      <c r="A506" s="120" t="str">
        <f>E466</f>
        <v>DIGITAR NESTE CAMPO O CÓDIGO DA ENTREGA</v>
      </c>
      <c r="B506" s="120" t="str">
        <f>B466</f>
        <v>DIGITAR NESTE CAMPO O CÓDIGO DA ENTREGA</v>
      </c>
      <c r="C506" s="120">
        <v>2025</v>
      </c>
      <c r="D506" s="33" t="s">
        <v>38</v>
      </c>
      <c r="E506" s="41" t="str">
        <f>IFERROR(VLOOKUP(E466&amp;D506,Instruções!$BD:$BN,7,0),"-")</f>
        <v>-</v>
      </c>
      <c r="F506" s="34" t="s">
        <v>12</v>
      </c>
      <c r="G506" s="30" t="str">
        <f t="shared" si="75"/>
        <v>-</v>
      </c>
      <c r="H506" s="87" t="str">
        <f t="shared" si="74"/>
        <v/>
      </c>
      <c r="I506" s="90">
        <f t="shared" si="73"/>
        <v>0</v>
      </c>
    </row>
    <row r="507" spans="1:9" x14ac:dyDescent="0.2">
      <c r="A507" s="120" t="str">
        <f>E466</f>
        <v>DIGITAR NESTE CAMPO O CÓDIGO DA ENTREGA</v>
      </c>
      <c r="B507" s="120" t="str">
        <f>B466</f>
        <v>DIGITAR NESTE CAMPO O CÓDIGO DA ENTREGA</v>
      </c>
      <c r="C507" s="120">
        <v>2025</v>
      </c>
      <c r="D507" s="35" t="str">
        <f>IFERROR(VLOOKUP(E466&amp;"-"&amp;1,Instruções!CH:CS,12,0),"")</f>
        <v/>
      </c>
      <c r="E507" s="42" t="str">
        <f>IFERROR(VLOOKUP(E466&amp;"-"&amp;1,Instruções!CH:CS,8,0),"")</f>
        <v/>
      </c>
      <c r="F507" s="38" t="s">
        <v>12</v>
      </c>
      <c r="G507" s="36" t="str">
        <f t="shared" si="75"/>
        <v/>
      </c>
      <c r="H507" s="87" t="str">
        <f t="shared" si="74"/>
        <v/>
      </c>
      <c r="I507" s="90">
        <f t="shared" si="73"/>
        <v>0</v>
      </c>
    </row>
    <row r="508" spans="1:9" x14ac:dyDescent="0.2">
      <c r="A508" s="120" t="str">
        <f>E466</f>
        <v>DIGITAR NESTE CAMPO O CÓDIGO DA ENTREGA</v>
      </c>
      <c r="B508" s="120" t="str">
        <f>B466</f>
        <v>DIGITAR NESTE CAMPO O CÓDIGO DA ENTREGA</v>
      </c>
      <c r="C508" s="120">
        <v>2025</v>
      </c>
      <c r="D508" s="35" t="str">
        <f>IFERROR(VLOOKUP(E466&amp;"-"&amp;2,Instruções!CH:CS,12,0),"")</f>
        <v/>
      </c>
      <c r="E508" s="42" t="str">
        <f>IFERROR(VLOOKUP(E466&amp;"-"&amp;2,Instruções!CH:CS,8,0),"")</f>
        <v/>
      </c>
      <c r="F508" s="38" t="s">
        <v>12</v>
      </c>
      <c r="G508" s="36" t="str">
        <f t="shared" si="75"/>
        <v/>
      </c>
      <c r="H508" s="87" t="str">
        <f t="shared" si="74"/>
        <v/>
      </c>
      <c r="I508" s="90">
        <f t="shared" si="73"/>
        <v>0</v>
      </c>
    </row>
    <row r="509" spans="1:9" x14ac:dyDescent="0.2">
      <c r="A509" s="120" t="str">
        <f>E466</f>
        <v>DIGITAR NESTE CAMPO O CÓDIGO DA ENTREGA</v>
      </c>
      <c r="B509" s="120" t="str">
        <f>B466</f>
        <v>DIGITAR NESTE CAMPO O CÓDIGO DA ENTREGA</v>
      </c>
      <c r="C509" s="120">
        <v>2025</v>
      </c>
      <c r="D509" s="35" t="str">
        <f>IFERROR(VLOOKUP(E466&amp;"-"&amp;3,Instruções!CH:CS,12,0),"")</f>
        <v/>
      </c>
      <c r="E509" s="42" t="str">
        <f>IFERROR(VLOOKUP(E466&amp;"-"&amp;3,Instruções!CH:CS,8,0),"")</f>
        <v/>
      </c>
      <c r="F509" s="38" t="s">
        <v>12</v>
      </c>
      <c r="G509" s="36" t="str">
        <f t="shared" si="75"/>
        <v/>
      </c>
      <c r="H509" s="87" t="str">
        <f t="shared" si="74"/>
        <v/>
      </c>
      <c r="I509" s="90">
        <f t="shared" si="73"/>
        <v>0</v>
      </c>
    </row>
    <row r="510" spans="1:9" x14ac:dyDescent="0.2">
      <c r="A510" s="120" t="str">
        <f>E466</f>
        <v>DIGITAR NESTE CAMPO O CÓDIGO DA ENTREGA</v>
      </c>
      <c r="B510" s="120" t="str">
        <f>B466</f>
        <v>DIGITAR NESTE CAMPO O CÓDIGO DA ENTREGA</v>
      </c>
      <c r="C510" s="120">
        <v>2025</v>
      </c>
      <c r="D510" s="35" t="str">
        <f>IFERROR(VLOOKUP(E466&amp;"-"&amp;4,Instruções!CH:CS,12,0),"")</f>
        <v/>
      </c>
      <c r="E510" s="42" t="str">
        <f>IFERROR(VLOOKUP(E466&amp;"-"&amp;4,Instruções!CH:CS,8,0),"")</f>
        <v/>
      </c>
      <c r="F510" s="38" t="s">
        <v>12</v>
      </c>
      <c r="G510" s="36" t="str">
        <f t="shared" si="75"/>
        <v/>
      </c>
      <c r="H510" s="87" t="str">
        <f t="shared" si="74"/>
        <v/>
      </c>
      <c r="I510" s="90">
        <f t="shared" si="73"/>
        <v>0</v>
      </c>
    </row>
    <row r="511" spans="1:9" x14ac:dyDescent="0.2">
      <c r="A511" s="120" t="str">
        <f>E466</f>
        <v>DIGITAR NESTE CAMPO O CÓDIGO DA ENTREGA</v>
      </c>
      <c r="B511" s="120" t="str">
        <f>B466</f>
        <v>DIGITAR NESTE CAMPO O CÓDIGO DA ENTREGA</v>
      </c>
      <c r="C511" s="120">
        <v>2025</v>
      </c>
      <c r="D511" s="35" t="str">
        <f>IFERROR(VLOOKUP(E466&amp;"-"&amp;5,Instruções!CH:CS,12,0),"")</f>
        <v/>
      </c>
      <c r="E511" s="42" t="str">
        <f>IFERROR(VLOOKUP(E466&amp;"-"&amp;5,Instruções!CH:CS,8,0),"")</f>
        <v/>
      </c>
      <c r="F511" s="38" t="s">
        <v>12</v>
      </c>
      <c r="G511" s="36" t="str">
        <f t="shared" si="75"/>
        <v/>
      </c>
      <c r="H511" s="87" t="str">
        <f t="shared" si="74"/>
        <v/>
      </c>
      <c r="I511" s="90">
        <f t="shared" si="73"/>
        <v>0</v>
      </c>
    </row>
    <row r="512" spans="1:9" ht="15.75" customHeight="1" x14ac:dyDescent="0.2">
      <c r="A512" s="120" t="str">
        <f>E466</f>
        <v>DIGITAR NESTE CAMPO O CÓDIGO DA ENTREGA</v>
      </c>
      <c r="B512" s="120" t="str">
        <f>B466</f>
        <v>DIGITAR NESTE CAMPO O CÓDIGO DA ENTREGA</v>
      </c>
      <c r="C512" s="120">
        <v>2025</v>
      </c>
      <c r="D512" s="102"/>
      <c r="E512" s="103" t="s">
        <v>39</v>
      </c>
      <c r="F512" s="38" t="s">
        <v>12</v>
      </c>
      <c r="G512" s="42"/>
      <c r="H512" s="32" t="str">
        <f>IF(G512="","","Não é possivel alterar 2024")</f>
        <v/>
      </c>
      <c r="I512" s="90">
        <f>IF(G512="",0,1)</f>
        <v>0</v>
      </c>
    </row>
    <row r="513" spans="1:9" x14ac:dyDescent="0.2">
      <c r="A513" s="120" t="str">
        <f>E466</f>
        <v>DIGITAR NESTE CAMPO O CÓDIGO DA ENTREGA</v>
      </c>
      <c r="B513" s="120" t="str">
        <f>B466&amp;"Ano:"&amp;D513</f>
        <v>DIGITAR NESTE CAMPO O CÓDIGO DA ENTREGAAno:TOTAL PREVISTO 2026</v>
      </c>
      <c r="C513" s="120">
        <v>2026</v>
      </c>
      <c r="D513" s="21" t="s">
        <v>8110</v>
      </c>
      <c r="E513" s="22">
        <f>IF(E514&gt;0,E514,SUM(E515:E520))</f>
        <v>0</v>
      </c>
      <c r="F513" s="23" t="s">
        <v>12</v>
      </c>
      <c r="G513" s="22">
        <f>IF(SUM(I514:I526)=0,E513,"Preencher total previsto para 2027")</f>
        <v>0</v>
      </c>
      <c r="H513" s="39" t="str">
        <f>IF(SUM(I514:I526)&gt;0,"Alteração meta 2026","")</f>
        <v/>
      </c>
      <c r="I513" s="90">
        <f t="shared" ref="I513:I525" si="76">IF(G513=E513,0,1)</f>
        <v>0</v>
      </c>
    </row>
    <row r="514" spans="1:9" x14ac:dyDescent="0.2">
      <c r="A514" s="120" t="str">
        <f>E466</f>
        <v>DIGITAR NESTE CAMPO O CÓDIGO DA ENTREGA</v>
      </c>
      <c r="B514" s="120" t="str">
        <f>B466&amp;D514&amp;2027</f>
        <v>DIGITAR NESTE CAMPO O CÓDIGO DA ENTREGAEstado2027</v>
      </c>
      <c r="C514" s="120">
        <v>2026</v>
      </c>
      <c r="D514" s="25" t="s">
        <v>32</v>
      </c>
      <c r="E514" s="26">
        <f>IFERROR(VLOOKUP(E466&amp;"(vazio)",Instruções!$BD:$BN,8,0),SUM(E515:E520))</f>
        <v>0</v>
      </c>
      <c r="F514" s="27" t="s">
        <v>12</v>
      </c>
      <c r="G514" s="26">
        <f>IF(SUM(I515:I526)=0,E514,"Preencher total previsto do Estado para 2027")</f>
        <v>0</v>
      </c>
      <c r="H514" s="40" t="str">
        <f t="shared" ref="H514:H525" si="77">IF(E514=G514,"","Alteração meta 2026")</f>
        <v/>
      </c>
      <c r="I514" s="90">
        <f t="shared" si="76"/>
        <v>0</v>
      </c>
    </row>
    <row r="515" spans="1:9" x14ac:dyDescent="0.2">
      <c r="A515" s="120" t="str">
        <f>E466</f>
        <v>DIGITAR NESTE CAMPO O CÓDIGO DA ENTREGA</v>
      </c>
      <c r="B515" s="120" t="str">
        <f>B466</f>
        <v>DIGITAR NESTE CAMPO O CÓDIGO DA ENTREGA</v>
      </c>
      <c r="C515" s="120">
        <v>2026</v>
      </c>
      <c r="D515" s="29" t="s">
        <v>33</v>
      </c>
      <c r="E515" s="30" t="str">
        <f>IFERROR(VLOOKUP(E466&amp;D515,Instruções!$BD:$BN,8,0),"-")</f>
        <v>-</v>
      </c>
      <c r="F515" s="31" t="s">
        <v>12</v>
      </c>
      <c r="G515" s="30" t="str">
        <f t="shared" ref="G515:G525" si="78">E515</f>
        <v>-</v>
      </c>
      <c r="H515" s="32" t="str">
        <f t="shared" si="77"/>
        <v/>
      </c>
      <c r="I515" s="90">
        <f t="shared" si="76"/>
        <v>0</v>
      </c>
    </row>
    <row r="516" spans="1:9" x14ac:dyDescent="0.2">
      <c r="A516" s="120" t="str">
        <f>E466</f>
        <v>DIGITAR NESTE CAMPO O CÓDIGO DA ENTREGA</v>
      </c>
      <c r="B516" s="120" t="str">
        <f>B466</f>
        <v>DIGITAR NESTE CAMPO O CÓDIGO DA ENTREGA</v>
      </c>
      <c r="C516" s="120">
        <v>2026</v>
      </c>
      <c r="D516" s="33" t="s">
        <v>34</v>
      </c>
      <c r="E516" s="41" t="str">
        <f>IFERROR(VLOOKUP(E466&amp;D516,Instruções!$BD:$BN,8,0),"-")</f>
        <v>-</v>
      </c>
      <c r="F516" s="34" t="s">
        <v>12</v>
      </c>
      <c r="G516" s="30" t="str">
        <f t="shared" si="78"/>
        <v>-</v>
      </c>
      <c r="H516" s="32" t="str">
        <f t="shared" si="77"/>
        <v/>
      </c>
      <c r="I516" s="90">
        <f t="shared" si="76"/>
        <v>0</v>
      </c>
    </row>
    <row r="517" spans="1:9" x14ac:dyDescent="0.2">
      <c r="A517" s="120" t="str">
        <f>E466</f>
        <v>DIGITAR NESTE CAMPO O CÓDIGO DA ENTREGA</v>
      </c>
      <c r="B517" s="120" t="str">
        <f>B466</f>
        <v>DIGITAR NESTE CAMPO O CÓDIGO DA ENTREGA</v>
      </c>
      <c r="C517" s="120">
        <v>2026</v>
      </c>
      <c r="D517" s="33" t="s">
        <v>35</v>
      </c>
      <c r="E517" s="41" t="str">
        <f>IFERROR(VLOOKUP(E466&amp;D517,Instruções!$BD:$BN,8,0),"-")</f>
        <v>-</v>
      </c>
      <c r="F517" s="34" t="s">
        <v>12</v>
      </c>
      <c r="G517" s="30" t="str">
        <f t="shared" si="78"/>
        <v>-</v>
      </c>
      <c r="H517" s="32" t="str">
        <f t="shared" si="77"/>
        <v/>
      </c>
      <c r="I517" s="90">
        <f t="shared" si="76"/>
        <v>0</v>
      </c>
    </row>
    <row r="518" spans="1:9" x14ac:dyDescent="0.2">
      <c r="A518" s="120" t="str">
        <f>E466</f>
        <v>DIGITAR NESTE CAMPO O CÓDIGO DA ENTREGA</v>
      </c>
      <c r="B518" s="120" t="str">
        <f>B466</f>
        <v>DIGITAR NESTE CAMPO O CÓDIGO DA ENTREGA</v>
      </c>
      <c r="C518" s="120">
        <v>2026</v>
      </c>
      <c r="D518" s="33" t="s">
        <v>36</v>
      </c>
      <c r="E518" s="41" t="str">
        <f>IFERROR(VLOOKUP(E466&amp;D518,Instruções!$BD:$BN,8,0),"-")</f>
        <v>-</v>
      </c>
      <c r="F518" s="34" t="s">
        <v>12</v>
      </c>
      <c r="G518" s="30" t="str">
        <f t="shared" si="78"/>
        <v>-</v>
      </c>
      <c r="H518" s="32" t="str">
        <f t="shared" si="77"/>
        <v/>
      </c>
      <c r="I518" s="90">
        <f t="shared" si="76"/>
        <v>0</v>
      </c>
    </row>
    <row r="519" spans="1:9" x14ac:dyDescent="0.2">
      <c r="A519" s="120" t="str">
        <f>E466</f>
        <v>DIGITAR NESTE CAMPO O CÓDIGO DA ENTREGA</v>
      </c>
      <c r="B519" s="120" t="str">
        <f>B466</f>
        <v>DIGITAR NESTE CAMPO O CÓDIGO DA ENTREGA</v>
      </c>
      <c r="C519" s="120">
        <v>2026</v>
      </c>
      <c r="D519" s="33" t="s">
        <v>37</v>
      </c>
      <c r="E519" s="41" t="str">
        <f>IFERROR(VLOOKUP(E466&amp;D519,Instruções!$BD:$BN,8,0),"-")</f>
        <v>-</v>
      </c>
      <c r="F519" s="34" t="s">
        <v>12</v>
      </c>
      <c r="G519" s="30" t="str">
        <f t="shared" si="78"/>
        <v>-</v>
      </c>
      <c r="H519" s="32" t="str">
        <f t="shared" si="77"/>
        <v/>
      </c>
      <c r="I519" s="90">
        <f t="shared" si="76"/>
        <v>0</v>
      </c>
    </row>
    <row r="520" spans="1:9" x14ac:dyDescent="0.2">
      <c r="A520" s="120" t="str">
        <f>E466</f>
        <v>DIGITAR NESTE CAMPO O CÓDIGO DA ENTREGA</v>
      </c>
      <c r="B520" s="120" t="str">
        <f>B466</f>
        <v>DIGITAR NESTE CAMPO O CÓDIGO DA ENTREGA</v>
      </c>
      <c r="C520" s="120">
        <v>2026</v>
      </c>
      <c r="D520" s="33" t="s">
        <v>38</v>
      </c>
      <c r="E520" s="41" t="str">
        <f>IFERROR(VLOOKUP(E466&amp;D520,Instruções!$BD:$BN,8,0),"-")</f>
        <v>-</v>
      </c>
      <c r="F520" s="34" t="s">
        <v>12</v>
      </c>
      <c r="G520" s="30" t="str">
        <f t="shared" si="78"/>
        <v>-</v>
      </c>
      <c r="H520" s="32" t="str">
        <f t="shared" si="77"/>
        <v/>
      </c>
      <c r="I520" s="90">
        <f t="shared" si="76"/>
        <v>0</v>
      </c>
    </row>
    <row r="521" spans="1:9" x14ac:dyDescent="0.2">
      <c r="A521" s="120" t="str">
        <f>E466</f>
        <v>DIGITAR NESTE CAMPO O CÓDIGO DA ENTREGA</v>
      </c>
      <c r="B521" s="120" t="str">
        <f>B466</f>
        <v>DIGITAR NESTE CAMPO O CÓDIGO DA ENTREGA</v>
      </c>
      <c r="C521" s="120">
        <v>2026</v>
      </c>
      <c r="D521" s="43" t="str">
        <f>IFERROR(VLOOKUP(E466&amp;"-"&amp;1,Instruções!CH:CS,12,0),"")</f>
        <v/>
      </c>
      <c r="E521" s="42" t="str">
        <f>IFERROR(VLOOKUP(E466&amp;"-"&amp;1,Instruções!CH:CS,9,0),"")</f>
        <v/>
      </c>
      <c r="F521" s="38" t="s">
        <v>12</v>
      </c>
      <c r="G521" s="36" t="str">
        <f t="shared" si="78"/>
        <v/>
      </c>
      <c r="H521" s="32" t="str">
        <f t="shared" si="77"/>
        <v/>
      </c>
      <c r="I521" s="90">
        <f t="shared" si="76"/>
        <v>0</v>
      </c>
    </row>
    <row r="522" spans="1:9" x14ac:dyDescent="0.2">
      <c r="A522" s="120" t="str">
        <f>E466</f>
        <v>DIGITAR NESTE CAMPO O CÓDIGO DA ENTREGA</v>
      </c>
      <c r="B522" s="120" t="str">
        <f>B466</f>
        <v>DIGITAR NESTE CAMPO O CÓDIGO DA ENTREGA</v>
      </c>
      <c r="C522" s="120">
        <v>2026</v>
      </c>
      <c r="D522" s="43" t="str">
        <f>IFERROR(VLOOKUP(E466&amp;"-"&amp;2,Instruções!CH:CS,12,0),"")</f>
        <v/>
      </c>
      <c r="E522" s="42" t="str">
        <f>IFERROR(VLOOKUP(E466&amp;"-"&amp;2,Instruções!CH:CS,9,0),"")</f>
        <v/>
      </c>
      <c r="F522" s="38" t="s">
        <v>12</v>
      </c>
      <c r="G522" s="36" t="str">
        <f t="shared" si="78"/>
        <v/>
      </c>
      <c r="H522" s="32" t="str">
        <f t="shared" si="77"/>
        <v/>
      </c>
      <c r="I522" s="90">
        <f t="shared" si="76"/>
        <v>0</v>
      </c>
    </row>
    <row r="523" spans="1:9" x14ac:dyDescent="0.2">
      <c r="A523" s="120" t="str">
        <f>E466</f>
        <v>DIGITAR NESTE CAMPO O CÓDIGO DA ENTREGA</v>
      </c>
      <c r="B523" s="120" t="str">
        <f>B466</f>
        <v>DIGITAR NESTE CAMPO O CÓDIGO DA ENTREGA</v>
      </c>
      <c r="C523" s="120">
        <v>2026</v>
      </c>
      <c r="D523" s="43" t="str">
        <f>IFERROR(VLOOKUP(E466&amp;"-"&amp;3,Instruções!CH:CS,12,0),"")</f>
        <v/>
      </c>
      <c r="E523" s="42" t="str">
        <f>IFERROR(VLOOKUP(E466&amp;"-"&amp;3,Instruções!CH:CS,9,0),"")</f>
        <v/>
      </c>
      <c r="F523" s="38" t="s">
        <v>12</v>
      </c>
      <c r="G523" s="36" t="str">
        <f t="shared" si="78"/>
        <v/>
      </c>
      <c r="H523" s="32" t="str">
        <f t="shared" si="77"/>
        <v/>
      </c>
      <c r="I523" s="90">
        <f t="shared" si="76"/>
        <v>0</v>
      </c>
    </row>
    <row r="524" spans="1:9" x14ac:dyDescent="0.2">
      <c r="A524" s="120" t="str">
        <f>E466</f>
        <v>DIGITAR NESTE CAMPO O CÓDIGO DA ENTREGA</v>
      </c>
      <c r="B524" s="120" t="str">
        <f>B466</f>
        <v>DIGITAR NESTE CAMPO O CÓDIGO DA ENTREGA</v>
      </c>
      <c r="C524" s="120">
        <v>2026</v>
      </c>
      <c r="D524" s="43" t="str">
        <f>IFERROR(VLOOKUP(E466&amp;"-"&amp;4,Instruções!CH:CS,12,0),"")</f>
        <v/>
      </c>
      <c r="E524" s="42" t="str">
        <f>IFERROR(VLOOKUP(E466&amp;"-"&amp;4,Instruções!CH:CS,9,0),"")</f>
        <v/>
      </c>
      <c r="F524" s="38" t="s">
        <v>12</v>
      </c>
      <c r="G524" s="36" t="str">
        <f t="shared" si="78"/>
        <v/>
      </c>
      <c r="H524" s="32" t="str">
        <f t="shared" si="77"/>
        <v/>
      </c>
      <c r="I524" s="90">
        <f t="shared" si="76"/>
        <v>0</v>
      </c>
    </row>
    <row r="525" spans="1:9" x14ac:dyDescent="0.2">
      <c r="A525" s="120" t="str">
        <f>E466</f>
        <v>DIGITAR NESTE CAMPO O CÓDIGO DA ENTREGA</v>
      </c>
      <c r="B525" s="120" t="str">
        <f>B466</f>
        <v>DIGITAR NESTE CAMPO O CÓDIGO DA ENTREGA</v>
      </c>
      <c r="C525" s="120">
        <v>2026</v>
      </c>
      <c r="D525" s="43" t="str">
        <f>IFERROR(VLOOKUP(E466&amp;"-"&amp;5,Instruções!CH:CS,12,0),"")</f>
        <v/>
      </c>
      <c r="E525" s="42" t="str">
        <f>IFERROR(VLOOKUP(E466&amp;"-"&amp;5,Instruções!CH:CS,9,0),"")</f>
        <v/>
      </c>
      <c r="F525" s="38" t="s">
        <v>12</v>
      </c>
      <c r="G525" s="36" t="str">
        <f t="shared" si="78"/>
        <v/>
      </c>
      <c r="H525" s="32" t="str">
        <f t="shared" si="77"/>
        <v/>
      </c>
      <c r="I525" s="90">
        <f t="shared" si="76"/>
        <v>0</v>
      </c>
    </row>
    <row r="526" spans="1:9" ht="15.75" customHeight="1" x14ac:dyDescent="0.2">
      <c r="A526" s="120" t="str">
        <f>E466</f>
        <v>DIGITAR NESTE CAMPO O CÓDIGO DA ENTREGA</v>
      </c>
      <c r="B526" s="120" t="str">
        <f>B466</f>
        <v>DIGITAR NESTE CAMPO O CÓDIGO DA ENTREGA</v>
      </c>
      <c r="C526" s="120">
        <v>2026</v>
      </c>
      <c r="D526" s="102"/>
      <c r="E526" s="103" t="s">
        <v>39</v>
      </c>
      <c r="F526" s="38" t="s">
        <v>12</v>
      </c>
      <c r="G526" s="42"/>
      <c r="H526" s="32" t="str">
        <f>IF(G526="","","Não é possivel alterar 2024")</f>
        <v/>
      </c>
      <c r="I526" s="90">
        <f>IF(G526="",0,1)</f>
        <v>0</v>
      </c>
    </row>
    <row r="527" spans="1:9" x14ac:dyDescent="0.2">
      <c r="A527" s="120" t="str">
        <f>E466</f>
        <v>DIGITAR NESTE CAMPO O CÓDIGO DA ENTREGA</v>
      </c>
      <c r="B527" s="120" t="str">
        <f>B466&amp;"Ano:"&amp;D527</f>
        <v>DIGITAR NESTE CAMPO O CÓDIGO DA ENTREGAAno:TOTAL PREVISTO 2027</v>
      </c>
      <c r="C527" s="120">
        <v>2027</v>
      </c>
      <c r="D527" s="21" t="s">
        <v>8111</v>
      </c>
      <c r="E527" s="22">
        <f>IF(E528&gt;0,E528,SUM(E529:E534))</f>
        <v>0</v>
      </c>
      <c r="F527" s="23" t="s">
        <v>12</v>
      </c>
      <c r="G527" s="22">
        <f>IF(SUM(I528:I540)=0,E527,"Preencher total previsto para 2027")</f>
        <v>0</v>
      </c>
      <c r="H527" s="39" t="str">
        <f>IF(SUM(I528:I540)&gt;0,"Alteração meta 2027","")</f>
        <v/>
      </c>
      <c r="I527" s="90">
        <f t="shared" ref="I527:I539" si="79">IF(G527=E527,0,1)</f>
        <v>0</v>
      </c>
    </row>
    <row r="528" spans="1:9" x14ac:dyDescent="0.2">
      <c r="A528" s="120" t="str">
        <f>E466</f>
        <v>DIGITAR NESTE CAMPO O CÓDIGO DA ENTREGA</v>
      </c>
      <c r="B528" s="120" t="str">
        <f>B466&amp;D528&amp;2027</f>
        <v>DIGITAR NESTE CAMPO O CÓDIGO DA ENTREGAEstado2027</v>
      </c>
      <c r="C528" s="120">
        <v>2027</v>
      </c>
      <c r="D528" s="25" t="s">
        <v>32</v>
      </c>
      <c r="E528" s="26">
        <f>IFERROR(VLOOKUP(E466&amp;"(vazio)",Instruções!$BD:$BN,9,0),SUM(E529:E534))</f>
        <v>0</v>
      </c>
      <c r="F528" s="27" t="s">
        <v>12</v>
      </c>
      <c r="G528" s="26">
        <f>IF(SUM(I529:I540)=0,E528,"Preencher total previsto do Estado para 2027")</f>
        <v>0</v>
      </c>
      <c r="H528" s="40" t="str">
        <f t="shared" ref="H528:H539" si="80">IF(E528=G528,"","Alteração meta 2027")</f>
        <v/>
      </c>
      <c r="I528" s="90">
        <f t="shared" si="79"/>
        <v>0</v>
      </c>
    </row>
    <row r="529" spans="1:16" x14ac:dyDescent="0.2">
      <c r="A529" s="120" t="str">
        <f>E466</f>
        <v>DIGITAR NESTE CAMPO O CÓDIGO DA ENTREGA</v>
      </c>
      <c r="B529" s="120" t="str">
        <f>B466</f>
        <v>DIGITAR NESTE CAMPO O CÓDIGO DA ENTREGA</v>
      </c>
      <c r="C529" s="120">
        <v>2027</v>
      </c>
      <c r="D529" s="29" t="s">
        <v>33</v>
      </c>
      <c r="E529" s="30" t="str">
        <f>IFERROR(VLOOKUP(E466&amp;D529,Instruções!$BD:$BN,9,0),"-")</f>
        <v>-</v>
      </c>
      <c r="F529" s="31" t="s">
        <v>12</v>
      </c>
      <c r="G529" s="30" t="str">
        <f t="shared" ref="G529:G539" si="81">E529</f>
        <v>-</v>
      </c>
      <c r="H529" s="32" t="str">
        <f t="shared" si="80"/>
        <v/>
      </c>
      <c r="I529" s="90">
        <f t="shared" si="79"/>
        <v>0</v>
      </c>
    </row>
    <row r="530" spans="1:16" x14ac:dyDescent="0.2">
      <c r="A530" s="120" t="str">
        <f>E466</f>
        <v>DIGITAR NESTE CAMPO O CÓDIGO DA ENTREGA</v>
      </c>
      <c r="B530" s="120" t="str">
        <f>B466</f>
        <v>DIGITAR NESTE CAMPO O CÓDIGO DA ENTREGA</v>
      </c>
      <c r="C530" s="120">
        <v>2027</v>
      </c>
      <c r="D530" s="33" t="s">
        <v>34</v>
      </c>
      <c r="E530" s="41" t="str">
        <f>IFERROR(VLOOKUP(E466&amp;D530,Instruções!$BD:$BN,9,0),"-")</f>
        <v>-</v>
      </c>
      <c r="F530" s="34" t="s">
        <v>12</v>
      </c>
      <c r="G530" s="30" t="str">
        <f t="shared" si="81"/>
        <v>-</v>
      </c>
      <c r="H530" s="32" t="str">
        <f t="shared" si="80"/>
        <v/>
      </c>
      <c r="I530" s="90">
        <f t="shared" si="79"/>
        <v>0</v>
      </c>
    </row>
    <row r="531" spans="1:16" x14ac:dyDescent="0.2">
      <c r="A531" s="120" t="str">
        <f>E466</f>
        <v>DIGITAR NESTE CAMPO O CÓDIGO DA ENTREGA</v>
      </c>
      <c r="B531" s="120" t="str">
        <f>B466</f>
        <v>DIGITAR NESTE CAMPO O CÓDIGO DA ENTREGA</v>
      </c>
      <c r="C531" s="120">
        <v>2027</v>
      </c>
      <c r="D531" s="33" t="s">
        <v>35</v>
      </c>
      <c r="E531" s="41" t="str">
        <f>IFERROR(VLOOKUP(E466&amp;D531,Instruções!$BD:$BN,9,0),"-")</f>
        <v>-</v>
      </c>
      <c r="F531" s="34" t="s">
        <v>12</v>
      </c>
      <c r="G531" s="30" t="str">
        <f t="shared" si="81"/>
        <v>-</v>
      </c>
      <c r="H531" s="32" t="str">
        <f t="shared" si="80"/>
        <v/>
      </c>
      <c r="I531" s="90">
        <f t="shared" si="79"/>
        <v>0</v>
      </c>
    </row>
    <row r="532" spans="1:16" x14ac:dyDescent="0.2">
      <c r="A532" s="120" t="str">
        <f>E466</f>
        <v>DIGITAR NESTE CAMPO O CÓDIGO DA ENTREGA</v>
      </c>
      <c r="B532" s="120" t="str">
        <f>B466</f>
        <v>DIGITAR NESTE CAMPO O CÓDIGO DA ENTREGA</v>
      </c>
      <c r="C532" s="120">
        <v>2027</v>
      </c>
      <c r="D532" s="33" t="s">
        <v>36</v>
      </c>
      <c r="E532" s="41" t="str">
        <f>IFERROR(VLOOKUP(E466&amp;D532,Instruções!$BD:$BN,9,0),"-")</f>
        <v>-</v>
      </c>
      <c r="F532" s="34" t="s">
        <v>12</v>
      </c>
      <c r="G532" s="30" t="str">
        <f t="shared" si="81"/>
        <v>-</v>
      </c>
      <c r="H532" s="32" t="str">
        <f t="shared" si="80"/>
        <v/>
      </c>
      <c r="I532" s="90">
        <f t="shared" si="79"/>
        <v>0</v>
      </c>
    </row>
    <row r="533" spans="1:16" x14ac:dyDescent="0.2">
      <c r="A533" s="120" t="str">
        <f>E466</f>
        <v>DIGITAR NESTE CAMPO O CÓDIGO DA ENTREGA</v>
      </c>
      <c r="B533" s="120" t="str">
        <f>B466</f>
        <v>DIGITAR NESTE CAMPO O CÓDIGO DA ENTREGA</v>
      </c>
      <c r="C533" s="120">
        <v>2027</v>
      </c>
      <c r="D533" s="33" t="s">
        <v>37</v>
      </c>
      <c r="E533" s="41" t="str">
        <f>IFERROR(VLOOKUP(E466&amp;D533,Instruções!$BD:$BN,9,0),"-")</f>
        <v>-</v>
      </c>
      <c r="F533" s="34" t="s">
        <v>12</v>
      </c>
      <c r="G533" s="30" t="str">
        <f t="shared" si="81"/>
        <v>-</v>
      </c>
      <c r="H533" s="32" t="str">
        <f t="shared" si="80"/>
        <v/>
      </c>
      <c r="I533" s="90">
        <f t="shared" si="79"/>
        <v>0</v>
      </c>
    </row>
    <row r="534" spans="1:16" x14ac:dyDescent="0.2">
      <c r="A534" s="120" t="str">
        <f>E466</f>
        <v>DIGITAR NESTE CAMPO O CÓDIGO DA ENTREGA</v>
      </c>
      <c r="B534" s="120" t="str">
        <f>B466</f>
        <v>DIGITAR NESTE CAMPO O CÓDIGO DA ENTREGA</v>
      </c>
      <c r="C534" s="120">
        <v>2027</v>
      </c>
      <c r="D534" s="33" t="s">
        <v>38</v>
      </c>
      <c r="E534" s="44" t="str">
        <f>IFERROR(VLOOKUP(E466&amp;D534,Instruções!$BD:$BN,9,0),"-")</f>
        <v>-</v>
      </c>
      <c r="F534" s="34" t="s">
        <v>12</v>
      </c>
      <c r="G534" s="45" t="str">
        <f t="shared" si="81"/>
        <v>-</v>
      </c>
      <c r="H534" s="32" t="str">
        <f t="shared" si="80"/>
        <v/>
      </c>
      <c r="I534" s="90">
        <f t="shared" si="79"/>
        <v>0</v>
      </c>
    </row>
    <row r="535" spans="1:16" x14ac:dyDescent="0.2">
      <c r="A535" s="120" t="str">
        <f>E466</f>
        <v>DIGITAR NESTE CAMPO O CÓDIGO DA ENTREGA</v>
      </c>
      <c r="B535" s="120" t="str">
        <f>B466</f>
        <v>DIGITAR NESTE CAMPO O CÓDIGO DA ENTREGA</v>
      </c>
      <c r="C535" s="120">
        <v>2027</v>
      </c>
      <c r="D535" s="35" t="str">
        <f>IFERROR(VLOOKUP(E466&amp;"-"&amp;1,Instruções!CH:CS,12,0),"")</f>
        <v/>
      </c>
      <c r="E535" s="46" t="str">
        <f>IFERROR(VLOOKUP(E466&amp;"-"&amp;1,Instruções!CH:CS,10,0),"")</f>
        <v/>
      </c>
      <c r="F535" s="38" t="s">
        <v>12</v>
      </c>
      <c r="G535" s="47" t="str">
        <f t="shared" si="81"/>
        <v/>
      </c>
      <c r="H535" s="32" t="str">
        <f t="shared" si="80"/>
        <v/>
      </c>
      <c r="I535" s="90">
        <f t="shared" si="79"/>
        <v>0</v>
      </c>
    </row>
    <row r="536" spans="1:16" x14ac:dyDescent="0.2">
      <c r="A536" s="120" t="str">
        <f>E466</f>
        <v>DIGITAR NESTE CAMPO O CÓDIGO DA ENTREGA</v>
      </c>
      <c r="B536" s="120" t="str">
        <f>B466</f>
        <v>DIGITAR NESTE CAMPO O CÓDIGO DA ENTREGA</v>
      </c>
      <c r="C536" s="120">
        <v>2027</v>
      </c>
      <c r="D536" s="35" t="str">
        <f>IFERROR(VLOOKUP(E466&amp;"-"&amp;2,Instruções!CH:CS,12,0),"")</f>
        <v/>
      </c>
      <c r="E536" s="46" t="str">
        <f>IFERROR(VLOOKUP(E467&amp;"-"&amp;1,Instruções!CH:CS,10,0),"")</f>
        <v/>
      </c>
      <c r="F536" s="38" t="s">
        <v>12</v>
      </c>
      <c r="G536" s="47" t="str">
        <f t="shared" si="81"/>
        <v/>
      </c>
      <c r="H536" s="32" t="str">
        <f t="shared" si="80"/>
        <v/>
      </c>
      <c r="I536" s="90">
        <f t="shared" si="79"/>
        <v>0</v>
      </c>
    </row>
    <row r="537" spans="1:16" x14ac:dyDescent="0.2">
      <c r="A537" s="120" t="str">
        <f>E466</f>
        <v>DIGITAR NESTE CAMPO O CÓDIGO DA ENTREGA</v>
      </c>
      <c r="B537" s="120" t="str">
        <f>B466</f>
        <v>DIGITAR NESTE CAMPO O CÓDIGO DA ENTREGA</v>
      </c>
      <c r="C537" s="120">
        <v>2027</v>
      </c>
      <c r="D537" s="35" t="str">
        <f>IFERROR(VLOOKUP(E466&amp;"-"&amp;3,Instruções!CH:CS,12,0),"")</f>
        <v/>
      </c>
      <c r="E537" s="46" t="str">
        <f>IFERROR(VLOOKUP(E468&amp;"-"&amp;1,Instruções!CH:CS,10,0),"")</f>
        <v/>
      </c>
      <c r="F537" s="38" t="s">
        <v>12</v>
      </c>
      <c r="G537" s="47" t="str">
        <f t="shared" si="81"/>
        <v/>
      </c>
      <c r="H537" s="32" t="str">
        <f t="shared" si="80"/>
        <v/>
      </c>
      <c r="I537" s="90">
        <f t="shared" si="79"/>
        <v>0</v>
      </c>
    </row>
    <row r="538" spans="1:16" x14ac:dyDescent="0.2">
      <c r="A538" s="120" t="str">
        <f>E466</f>
        <v>DIGITAR NESTE CAMPO O CÓDIGO DA ENTREGA</v>
      </c>
      <c r="B538" s="120" t="str">
        <f>B466</f>
        <v>DIGITAR NESTE CAMPO O CÓDIGO DA ENTREGA</v>
      </c>
      <c r="C538" s="120">
        <v>2027</v>
      </c>
      <c r="D538" s="35" t="str">
        <f>IFERROR(VLOOKUP(E466&amp;"-"&amp;4,Instruções!CH:CS,12,0),"")</f>
        <v/>
      </c>
      <c r="E538" s="46" t="str">
        <f>IFERROR(VLOOKUP(E469&amp;"-"&amp;1,Instruções!CH:CS,10,0),"")</f>
        <v/>
      </c>
      <c r="F538" s="38" t="s">
        <v>12</v>
      </c>
      <c r="G538" s="47" t="str">
        <f t="shared" si="81"/>
        <v/>
      </c>
      <c r="H538" s="32" t="str">
        <f t="shared" si="80"/>
        <v/>
      </c>
      <c r="I538" s="90">
        <f t="shared" si="79"/>
        <v>0</v>
      </c>
    </row>
    <row r="539" spans="1:16" x14ac:dyDescent="0.2">
      <c r="A539" s="120" t="str">
        <f>E466</f>
        <v>DIGITAR NESTE CAMPO O CÓDIGO DA ENTREGA</v>
      </c>
      <c r="B539" s="120" t="str">
        <f>B466</f>
        <v>DIGITAR NESTE CAMPO O CÓDIGO DA ENTREGA</v>
      </c>
      <c r="C539" s="120">
        <v>2027</v>
      </c>
      <c r="D539" s="35" t="str">
        <f>IFERROR(VLOOKUP(E466&amp;"-"&amp;5,Instruções!CH:CS,12,0),"")</f>
        <v/>
      </c>
      <c r="E539" s="46" t="str">
        <f>IFERROR(VLOOKUP(E470&amp;"-"&amp;1,Instruções!CH:CS,10,0),"")</f>
        <v/>
      </c>
      <c r="F539" s="38" t="s">
        <v>12</v>
      </c>
      <c r="G539" s="47" t="str">
        <f t="shared" si="81"/>
        <v/>
      </c>
      <c r="H539" s="32" t="str">
        <f t="shared" si="80"/>
        <v/>
      </c>
      <c r="I539" s="90">
        <f t="shared" si="79"/>
        <v>0</v>
      </c>
    </row>
    <row r="540" spans="1:16" ht="15.75" customHeight="1" x14ac:dyDescent="0.2">
      <c r="A540" s="120" t="str">
        <f>E466</f>
        <v>DIGITAR NESTE CAMPO O CÓDIGO DA ENTREGA</v>
      </c>
      <c r="B540" s="120" t="str">
        <f>B466</f>
        <v>DIGITAR NESTE CAMPO O CÓDIGO DA ENTREGA</v>
      </c>
      <c r="C540" s="120">
        <v>2027</v>
      </c>
      <c r="D540" s="102"/>
      <c r="E540" s="103" t="s">
        <v>39</v>
      </c>
      <c r="F540" s="38" t="s">
        <v>12</v>
      </c>
      <c r="G540" s="47"/>
      <c r="H540" s="32" t="str">
        <f>IF(G540="","","Não é possivel alterar 2024")</f>
        <v/>
      </c>
      <c r="I540" s="90">
        <f>IF(G540="",0,1)</f>
        <v>0</v>
      </c>
    </row>
    <row r="541" spans="1:16" ht="39" customHeight="1" x14ac:dyDescent="0.2">
      <c r="A541" s="120" t="str">
        <f>E466</f>
        <v>DIGITAR NESTE CAMPO O CÓDIGO DA ENTREGA</v>
      </c>
      <c r="B541" s="120" t="str">
        <f>B540&amp;"Oquealterou"</f>
        <v>DIGITAR NESTE CAMPO O CÓDIGO DA ENTREGAOquealterou</v>
      </c>
      <c r="C541" s="120" t="s">
        <v>40</v>
      </c>
      <c r="D541" s="48" t="s">
        <v>41</v>
      </c>
      <c r="E541" s="129" t="s">
        <v>8399</v>
      </c>
      <c r="F541" s="129"/>
      <c r="G541" s="129"/>
      <c r="H541" s="49" t="str">
        <f>IF(H466="Excluir","Excluir",CONCATENATE("Alteração de: ",H467&amp;H468&amp;H469&amp;H470&amp;H471&amp;H472&amp;H473&amp;H474&amp;H475&amp;H476&amp;H477&amp;H478&amp;H479&amp;H481&amp;H482&amp;H483&amp;H484))</f>
        <v xml:space="preserve">Alteração de: </v>
      </c>
      <c r="I541" s="90" t="s">
        <v>9</v>
      </c>
    </row>
    <row r="542" spans="1:16" ht="20.25" customHeight="1" thickBot="1" x14ac:dyDescent="0.25">
      <c r="A542" s="122" t="s">
        <v>42</v>
      </c>
      <c r="B542" s="122" t="s">
        <v>43</v>
      </c>
      <c r="C542" s="122" t="s">
        <v>42</v>
      </c>
      <c r="D542" s="81" t="s">
        <v>42</v>
      </c>
      <c r="E542" s="82" t="s">
        <v>42</v>
      </c>
      <c r="F542" s="82" t="s">
        <v>42</v>
      </c>
      <c r="G542" s="82" t="s">
        <v>42</v>
      </c>
      <c r="H542" s="83" t="s">
        <v>42</v>
      </c>
      <c r="I542" s="91" t="s">
        <v>9</v>
      </c>
    </row>
    <row r="543" spans="1:16" ht="26.25" customHeight="1" x14ac:dyDescent="0.2">
      <c r="A543" s="120" t="str">
        <f>E543</f>
        <v>DIGITAR NESTE CAMPO O CÓDIGO DA ENTREGA</v>
      </c>
      <c r="B543" s="120" t="str">
        <f>E543</f>
        <v>DIGITAR NESTE CAMPO O CÓDIGO DA ENTREGA</v>
      </c>
      <c r="C543" s="120" t="s">
        <v>10</v>
      </c>
      <c r="D543" s="77" t="s">
        <v>11</v>
      </c>
      <c r="E543" s="89" t="s">
        <v>8112</v>
      </c>
      <c r="F543" s="78" t="s">
        <v>12</v>
      </c>
      <c r="G543" s="92">
        <f>IFERROR(VLOOKUP(E543,'Lista de Entregas'!H:J,3,0),"Código de entrega não existe")</f>
        <v>0</v>
      </c>
      <c r="H543" s="88" t="s">
        <v>4932</v>
      </c>
      <c r="I543" s="90" t="s">
        <v>9</v>
      </c>
      <c r="P543" s="4" t="s">
        <v>13</v>
      </c>
    </row>
    <row r="544" spans="1:16" ht="34.5" customHeight="1" x14ac:dyDescent="0.2">
      <c r="A544" s="120" t="str">
        <f>E543</f>
        <v>DIGITAR NESTE CAMPO O CÓDIGO DA ENTREGA</v>
      </c>
      <c r="B544" s="120" t="str">
        <f>B543&amp;"Titulo"</f>
        <v>DIGITAR NESTE CAMPO O CÓDIGO DA ENTREGATitulo</v>
      </c>
      <c r="C544" s="120" t="s">
        <v>10</v>
      </c>
      <c r="D544" s="10" t="s">
        <v>14</v>
      </c>
      <c r="E544" s="76" t="str">
        <f>IFERROR(VLOOKUP(E543,Instruções!S:BD,14,0),"Código de Entrega não existe")</f>
        <v>Código de Entrega não existe</v>
      </c>
      <c r="F544" s="12" t="s">
        <v>12</v>
      </c>
      <c r="G544" s="86" t="str">
        <f>IF(H543="Excluir","Se a entrega vai passar a ser vinculada a outra ação orçamentária, a opção selecionada deve ser Transferir e não Excluir. Se ela deve ser cancelada do PPA 2024-2027, a opção Excluir esta correta, informe a justificativa ao final do formulário.","")</f>
        <v/>
      </c>
      <c r="H544" s="13" t="str">
        <f>IF(G544="","",IF(E544=G544,""," Não é possível Alterar Título;"))</f>
        <v/>
      </c>
      <c r="I544" s="90" t="s">
        <v>9</v>
      </c>
      <c r="P544" s="4" t="s">
        <v>15</v>
      </c>
    </row>
    <row r="545" spans="1:16" ht="71.25" customHeight="1" x14ac:dyDescent="0.2">
      <c r="A545" s="120" t="str">
        <f>E543</f>
        <v>DIGITAR NESTE CAMPO O CÓDIGO DA ENTREGA</v>
      </c>
      <c r="B545" s="120" t="str">
        <f>B543&amp;"Descrição"</f>
        <v>DIGITAR NESTE CAMPO O CÓDIGO DA ENTREGADescrição</v>
      </c>
      <c r="C545" s="120" t="s">
        <v>10</v>
      </c>
      <c r="D545" s="10" t="s">
        <v>16</v>
      </c>
      <c r="E545" s="75" t="str">
        <f>IFERROR(VLOOKUP(E543,Instruções!S:BD,15,0),"Confirmar  código de entrega")</f>
        <v>Confirmar  código de entrega</v>
      </c>
      <c r="F545" s="12" t="s">
        <v>12</v>
      </c>
      <c r="G545" s="75"/>
      <c r="H545" s="14" t="str">
        <f>IF(G545="","",IF(E545=G545,""," Descrição;"))</f>
        <v/>
      </c>
      <c r="I545" s="90" t="s">
        <v>9</v>
      </c>
      <c r="P545" s="4" t="s">
        <v>4934</v>
      </c>
    </row>
    <row r="546" spans="1:16" x14ac:dyDescent="0.2">
      <c r="A546" s="120" t="str">
        <f>E543</f>
        <v>DIGITAR NESTE CAMPO O CÓDIGO DA ENTREGA</v>
      </c>
      <c r="B546" s="120" t="str">
        <f>B543&amp;"AÇÃO"</f>
        <v>DIGITAR NESTE CAMPO O CÓDIGO DA ENTREGAAÇÃO</v>
      </c>
      <c r="C546" s="120" t="s">
        <v>10</v>
      </c>
      <c r="D546" s="10" t="s">
        <v>17</v>
      </c>
      <c r="E546" s="11" t="str">
        <f>IFERROR(VLOOKUP(E543,Instruções!S:BD,10,0),"")</f>
        <v/>
      </c>
      <c r="F546" s="12" t="s">
        <v>12</v>
      </c>
      <c r="G546" s="85" t="str">
        <f>IF(H543="Transferir","Preencher neste campo o nº da orçamentária para qual a entrega vai ser transferida","")</f>
        <v/>
      </c>
      <c r="H546" s="14" t="str">
        <f>IF(G546="","",IF(E546=G546,"","Transferência de ação;"))</f>
        <v/>
      </c>
      <c r="I546" s="90" t="s">
        <v>9</v>
      </c>
      <c r="P546" s="4" t="s">
        <v>4932</v>
      </c>
    </row>
    <row r="547" spans="1:16" ht="27.75" customHeight="1" x14ac:dyDescent="0.2">
      <c r="A547" s="120" t="str">
        <f>E543</f>
        <v>DIGITAR NESTE CAMPO O CÓDIGO DA ENTREGA</v>
      </c>
      <c r="B547" s="120" t="str">
        <f>B543&amp;"Açãonome"</f>
        <v>DIGITAR NESTE CAMPO O CÓDIGO DA ENTREGAAçãonome</v>
      </c>
      <c r="C547" s="120" t="s">
        <v>10</v>
      </c>
      <c r="D547" s="10" t="s">
        <v>18</v>
      </c>
      <c r="E547" s="76" t="str">
        <f>IFERROR(VLOOKUP(E543,Instruções!S:BD,11,0),"")</f>
        <v/>
      </c>
      <c r="F547" s="12" t="s">
        <v>12</v>
      </c>
      <c r="G547" s="11"/>
      <c r="H547" s="14" t="str">
        <f>IF(G547="","",IF(E547=G547,""," Transterência para outra ação;"))</f>
        <v/>
      </c>
      <c r="I547" s="90" t="s">
        <v>9</v>
      </c>
    </row>
    <row r="548" spans="1:16" ht="39.75" customHeight="1" x14ac:dyDescent="0.2">
      <c r="A548" s="120" t="str">
        <f>E543</f>
        <v>DIGITAR NESTE CAMPO O CÓDIGO DA ENTREGA</v>
      </c>
      <c r="B548" s="120" t="str">
        <f>B543&amp;"Unidademedida"</f>
        <v>DIGITAR NESTE CAMPO O CÓDIGO DA ENTREGAUnidademedida</v>
      </c>
      <c r="C548" s="120" t="s">
        <v>10</v>
      </c>
      <c r="D548" s="10" t="s">
        <v>19</v>
      </c>
      <c r="E548" s="11" t="str">
        <f>IFERROR(VLOOKUP(E543,Instruções!S:BD,16,0),"")</f>
        <v/>
      </c>
      <c r="F548" s="12" t="s">
        <v>12</v>
      </c>
      <c r="G548" s="11"/>
      <c r="H548" s="119" t="str">
        <f>IF(G548="","",IF(E548=G548,"","Não é possível alterar a unidade de medida, pois isso descaracterizaria a concepção original da entrega"))</f>
        <v/>
      </c>
      <c r="I548" s="90" t="s">
        <v>9</v>
      </c>
    </row>
    <row r="549" spans="1:16" ht="51" customHeight="1" x14ac:dyDescent="0.2">
      <c r="A549" s="120" t="str">
        <f>E543</f>
        <v>DIGITAR NESTE CAMPO O CÓDIGO DA ENTREGA</v>
      </c>
      <c r="B549" s="120" t="str">
        <f>B543&amp;"MemoriaCalculo"</f>
        <v>DIGITAR NESTE CAMPO O CÓDIGO DA ENTREGAMemoriaCalculo</v>
      </c>
      <c r="C549" s="120" t="s">
        <v>10</v>
      </c>
      <c r="D549" s="10" t="s">
        <v>20</v>
      </c>
      <c r="E549" s="75" t="str">
        <f>IFERROR(VLOOKUP(E543,Instruções!S:BD,34,0),"")</f>
        <v/>
      </c>
      <c r="F549" s="12" t="s">
        <v>12</v>
      </c>
      <c r="G549" s="11"/>
      <c r="H549" s="14" t="str">
        <f>IF(G549="","",IF(E549=G549,""," Memória de Cálculo;"))</f>
        <v/>
      </c>
      <c r="I549" s="90" t="s">
        <v>9</v>
      </c>
    </row>
    <row r="550" spans="1:16" x14ac:dyDescent="0.2">
      <c r="A550" s="120" t="str">
        <f>E543</f>
        <v>DIGITAR NESTE CAMPO O CÓDIGO DA ENTREGA</v>
      </c>
      <c r="B550" s="120" t="str">
        <f>B543&amp;D550</f>
        <v>DIGITAR NESTE CAMPO O CÓDIGO DA ENTREGAFonte:</v>
      </c>
      <c r="C550" s="120" t="s">
        <v>10</v>
      </c>
      <c r="D550" s="15" t="s">
        <v>21</v>
      </c>
      <c r="E550" s="11" t="str">
        <f>IFERROR(VLOOKUP(E543,Instruções!S:BD,35,0),"")</f>
        <v/>
      </c>
      <c r="F550" s="12" t="s">
        <v>12</v>
      </c>
      <c r="G550" s="11"/>
      <c r="H550" s="14" t="str">
        <f>IF(G550="","",IF(E550=G550,""," Fonte;"))</f>
        <v/>
      </c>
      <c r="I550" s="90" t="s">
        <v>9</v>
      </c>
    </row>
    <row r="551" spans="1:16" ht="28.5" customHeight="1" x14ac:dyDescent="0.2">
      <c r="A551" s="120" t="str">
        <f>E543</f>
        <v>DIGITAR NESTE CAMPO O CÓDIGO DA ENTREGA</v>
      </c>
      <c r="B551" s="120" t="str">
        <f>B543&amp;D551</f>
        <v>DIGITAR NESTE CAMPO O CÓDIGO DA ENTREGAResponsável pela Informação no Órgão:</v>
      </c>
      <c r="C551" s="120" t="s">
        <v>10</v>
      </c>
      <c r="D551" s="10" t="s">
        <v>22</v>
      </c>
      <c r="E551" s="11" t="str">
        <f>IFERROR(VLOOKUP(E543,Instruções!S:BD,36,0),"")</f>
        <v/>
      </c>
      <c r="F551" s="12" t="s">
        <v>12</v>
      </c>
      <c r="G551" s="11"/>
      <c r="H551" s="14" t="str">
        <f>IF(G551="","",IF(E551=G551,""," Responsável;"))</f>
        <v/>
      </c>
      <c r="I551" s="90" t="s">
        <v>9</v>
      </c>
    </row>
    <row r="552" spans="1:16" x14ac:dyDescent="0.2">
      <c r="A552" s="120" t="str">
        <f>E543</f>
        <v>DIGITAR NESTE CAMPO O CÓDIGO DA ENTREGA</v>
      </c>
      <c r="B552" s="120" t="str">
        <f>B543&amp;D552</f>
        <v xml:space="preserve">DIGITAR NESTE CAMPO O CÓDIGO DA ENTREGACumulatividade: </v>
      </c>
      <c r="C552" s="120" t="s">
        <v>10</v>
      </c>
      <c r="D552" s="10" t="s">
        <v>23</v>
      </c>
      <c r="E552" s="11" t="str">
        <f>IFERROR(PROPER(VLOOKUP(E543,Instruções!S:BD,33,0)),"")</f>
        <v/>
      </c>
      <c r="F552" s="12" t="s">
        <v>12</v>
      </c>
      <c r="G552" s="11"/>
      <c r="H552" s="14" t="str">
        <f>IF(G552="","",IF(E552=G552,""," Cumulatividade;"))</f>
        <v/>
      </c>
      <c r="I552" s="90" t="s">
        <v>9</v>
      </c>
    </row>
    <row r="553" spans="1:16" ht="13.5" customHeight="1" x14ac:dyDescent="0.2">
      <c r="A553" s="120" t="str">
        <f>E543</f>
        <v>DIGITAR NESTE CAMPO O CÓDIGO DA ENTREGA</v>
      </c>
      <c r="B553" s="120" t="str">
        <f>B543&amp;D553</f>
        <v xml:space="preserve">DIGITAR NESTE CAMPO O CÓDIGO DA ENTREGAMarcação Criança e Adolescente: </v>
      </c>
      <c r="C553" s="120" t="s">
        <v>10</v>
      </c>
      <c r="D553" s="15" t="s">
        <v>24</v>
      </c>
      <c r="E553" s="16" t="str">
        <f>IFERROR(VLOOKUP(E543,Instruções!BS:CA,3,0),"")</f>
        <v/>
      </c>
      <c r="F553" s="12" t="s">
        <v>12</v>
      </c>
      <c r="G553" s="11"/>
      <c r="H553" s="14" t="str">
        <f>IF(G553="","",IF(E553=G553,""," Marcação Criança;"))</f>
        <v/>
      </c>
      <c r="I553" s="90" t="s">
        <v>9</v>
      </c>
    </row>
    <row r="554" spans="1:16" ht="13.5" customHeight="1" x14ac:dyDescent="0.2">
      <c r="A554" s="120" t="str">
        <f>E543</f>
        <v>DIGITAR NESTE CAMPO O CÓDIGO DA ENTREGA</v>
      </c>
      <c r="B554" s="120" t="str">
        <f>B543&amp;D554</f>
        <v xml:space="preserve">DIGITAR NESTE CAMPO O CÓDIGO DA ENTREGAMarcação Igualdade Racial: </v>
      </c>
      <c r="C554" s="120" t="s">
        <v>10</v>
      </c>
      <c r="D554" s="15" t="s">
        <v>25</v>
      </c>
      <c r="E554" s="16" t="str">
        <f>IFERROR(VLOOKUP(E543,Instruções!BS:CA,4,0),"")</f>
        <v/>
      </c>
      <c r="F554" s="12" t="s">
        <v>12</v>
      </c>
      <c r="G554" s="11"/>
      <c r="H554" s="14" t="str">
        <f>IF(G554="","",IF(E554=G554,""," Marcação Igualdade Racial;"))</f>
        <v/>
      </c>
      <c r="I554" s="90" t="s">
        <v>9</v>
      </c>
    </row>
    <row r="555" spans="1:16" ht="13.5" customHeight="1" x14ac:dyDescent="0.2">
      <c r="A555" s="120" t="str">
        <f>E543</f>
        <v>DIGITAR NESTE CAMPO O CÓDIGO DA ENTREGA</v>
      </c>
      <c r="B555" s="120" t="str">
        <f>B543&amp;D555</f>
        <v xml:space="preserve">DIGITAR NESTE CAMPO O CÓDIGO DA ENTREGAMarcação Mulher: </v>
      </c>
      <c r="C555" s="120" t="s">
        <v>10</v>
      </c>
      <c r="D555" s="15" t="s">
        <v>26</v>
      </c>
      <c r="E555" s="16" t="str">
        <f>IFERROR(VLOOKUP(E543,Instruções!BS:CA,5,0),"")</f>
        <v/>
      </c>
      <c r="F555" s="12" t="s">
        <v>12</v>
      </c>
      <c r="G555" s="11"/>
      <c r="H555" s="14" t="str">
        <f>IF(G555="","",IF(E555=G555,""," Marcação Mulher;"))</f>
        <v/>
      </c>
      <c r="I555" s="90" t="s">
        <v>9</v>
      </c>
    </row>
    <row r="556" spans="1:16" ht="13.5" customHeight="1" x14ac:dyDescent="0.2">
      <c r="A556" s="120" t="str">
        <f>E543</f>
        <v>DIGITAR NESTE CAMPO O CÓDIGO DA ENTREGA</v>
      </c>
      <c r="B556" s="120" t="str">
        <f>B543&amp;D556</f>
        <v xml:space="preserve">DIGITAR NESTE CAMPO O CÓDIGO DA ENTREGAMarcação Paraná Produtivo: </v>
      </c>
      <c r="C556" s="120" t="s">
        <v>10</v>
      </c>
      <c r="D556" s="15" t="s">
        <v>27</v>
      </c>
      <c r="E556" s="16" t="str">
        <f>IFERROR(VLOOKUP(E543,Instruções!BS:CA,6,0),"")</f>
        <v/>
      </c>
      <c r="F556" s="12" t="s">
        <v>12</v>
      </c>
      <c r="G556" s="11"/>
      <c r="H556" s="14" t="str">
        <f>IF(G556="","",IF(E556=G556,""," Marcação PR Produtivo;"))</f>
        <v/>
      </c>
      <c r="I556" s="90" t="s">
        <v>9</v>
      </c>
    </row>
    <row r="557" spans="1:16" ht="13.5" customHeight="1" x14ac:dyDescent="0.2">
      <c r="A557" s="121" t="str">
        <f>E544</f>
        <v>Código de Entrega não existe</v>
      </c>
      <c r="B557" s="121" t="str">
        <f>B544&amp;D557</f>
        <v>DIGITAR NESTE CAMPO O CÓDIGO DA ENTREGATituloMetas e Prioridades:</v>
      </c>
      <c r="C557" s="121" t="s">
        <v>10</v>
      </c>
      <c r="D557" s="93" t="s">
        <v>4933</v>
      </c>
      <c r="E557" s="94"/>
      <c r="F557" s="95" t="s">
        <v>12</v>
      </c>
      <c r="G557" s="96"/>
      <c r="H557" s="97" t="str">
        <f>IF(G557="","",IF(E557=G557,""," Metas e Prioridades;"))</f>
        <v/>
      </c>
      <c r="I557" s="90" t="s">
        <v>9</v>
      </c>
    </row>
    <row r="558" spans="1:16" ht="13.5" customHeight="1" x14ac:dyDescent="0.2">
      <c r="A558" s="120" t="str">
        <f>E543</f>
        <v>DIGITAR NESTE CAMPO O CÓDIGO DA ENTREGA</v>
      </c>
      <c r="B558" s="120" t="str">
        <f>B543&amp;D558</f>
        <v>DIGITAR NESTE CAMPO O CÓDIGO DA ENTREGAPlano de Governo:</v>
      </c>
      <c r="C558" s="120" t="s">
        <v>10</v>
      </c>
      <c r="D558" s="15" t="s">
        <v>28</v>
      </c>
      <c r="E558" s="118" t="str">
        <f>IFERROR(VLOOKUP(E543,Instruções!BS:CA,7,0),"")</f>
        <v/>
      </c>
      <c r="F558" s="12" t="s">
        <v>12</v>
      </c>
      <c r="G558" s="11"/>
      <c r="H558" s="14" t="str">
        <f>IF(G558="","",IF(E558=G558,""," Marcação Plano de Governo;"))</f>
        <v/>
      </c>
      <c r="I558" s="90" t="s">
        <v>9</v>
      </c>
    </row>
    <row r="559" spans="1:16" ht="36.75" customHeight="1" x14ac:dyDescent="0.2">
      <c r="A559" s="120" t="str">
        <f>E543</f>
        <v>DIGITAR NESTE CAMPO O CÓDIGO DA ENTREGA</v>
      </c>
      <c r="B559" s="120" t="str">
        <f>B543&amp;D559</f>
        <v>DIGITAR NESTE CAMPO O CÓDIGO DA ENTREGAODS:</v>
      </c>
      <c r="C559" s="120" t="s">
        <v>10</v>
      </c>
      <c r="D559" s="15" t="s">
        <v>29</v>
      </c>
      <c r="E559" s="118" t="str">
        <f>IFERROR(VLOOKUP(E543,Instruções!BS:CA,8,0),"")</f>
        <v/>
      </c>
      <c r="F559" s="12" t="s">
        <v>12</v>
      </c>
      <c r="G559" s="11"/>
      <c r="H559" s="14" t="str">
        <f>IF(G559="","",IF(E559=G559,""," Marcação ODS;"))</f>
        <v/>
      </c>
      <c r="I559" s="90" t="s">
        <v>9</v>
      </c>
    </row>
    <row r="560" spans="1:16" ht="24.75" customHeight="1" x14ac:dyDescent="0.2">
      <c r="A560" s="120" t="str">
        <f>E543</f>
        <v>DIGITAR NESTE CAMPO O CÓDIGO DA ENTREGA</v>
      </c>
      <c r="B560" s="120" t="str">
        <f>B543&amp;D560</f>
        <v xml:space="preserve">DIGITAR NESTE CAMPO O CÓDIGO DA ENTREGARanking de Competitividade: </v>
      </c>
      <c r="C560" s="120" t="s">
        <v>10</v>
      </c>
      <c r="D560" s="15" t="s">
        <v>30</v>
      </c>
      <c r="E560" s="118" t="str">
        <f>IFERROR(VLOOKUP(E543,Instruções!BS:CA,9,0),"")</f>
        <v/>
      </c>
      <c r="F560" s="12" t="s">
        <v>12</v>
      </c>
      <c r="G560" s="11"/>
      <c r="H560" s="14" t="str">
        <f>IF(G560="","",IF(E560=G560,""," Marcação Ranking;"))</f>
        <v/>
      </c>
      <c r="I560" s="90" t="s">
        <v>9</v>
      </c>
    </row>
    <row r="561" spans="1:9" ht="15" customHeight="1" x14ac:dyDescent="0.2">
      <c r="A561" s="120" t="str">
        <f>E543</f>
        <v>DIGITAR NESTE CAMPO O CÓDIGO DA ENTREGA</v>
      </c>
      <c r="B561" s="120" t="str">
        <f>B543&amp;D561</f>
        <v>DIGITAR NESTE CAMPO O CÓDIGO DA ENTREGATOTAL PREVISTO (2024-2027):</v>
      </c>
      <c r="C561" s="120" t="s">
        <v>31</v>
      </c>
      <c r="D561" s="17" t="s">
        <v>8107</v>
      </c>
      <c r="E561" s="18">
        <f>IF(E552="Não",MAX(E562,E576,E590,E604),E562+E576+E590+E604)</f>
        <v>0</v>
      </c>
      <c r="F561" s="19" t="s">
        <v>12</v>
      </c>
      <c r="G561" s="18">
        <f>IFERROR(IF(E552="Não",MAX(G562,G576,G590,G604),G562+G576+G590+G604),"Preencher Total Previsto")</f>
        <v>0</v>
      </c>
      <c r="H561" s="20" t="str">
        <f>IF(G561="","",IF(E561=G561,""," Meta;"))</f>
        <v/>
      </c>
      <c r="I561" s="90">
        <f t="shared" ref="I561:I574" si="82">IF(G561=E561,0,1)</f>
        <v>0</v>
      </c>
    </row>
    <row r="562" spans="1:9" x14ac:dyDescent="0.2">
      <c r="A562" s="120" t="str">
        <f>E543</f>
        <v>DIGITAR NESTE CAMPO O CÓDIGO DA ENTREGA</v>
      </c>
      <c r="B562" s="120" t="str">
        <f>B543&amp;"Ano:"&amp;D562</f>
        <v>DIGITAR NESTE CAMPO O CÓDIGO DA ENTREGAAno:TOTAL PREVISTO 2024</v>
      </c>
      <c r="C562" s="120">
        <v>2024</v>
      </c>
      <c r="D562" s="21" t="s">
        <v>8108</v>
      </c>
      <c r="E562" s="22">
        <f>IF(E563&gt;0,E563,SUM(E564:E569))</f>
        <v>0</v>
      </c>
      <c r="F562" s="23" t="s">
        <v>12</v>
      </c>
      <c r="G562" s="22">
        <f>IF(SUM(I563:I575)=0,E562,"Preencher total")</f>
        <v>0</v>
      </c>
      <c r="H562" s="24" t="str">
        <f>IF(SUM(E562:E575)=SUM(G562:G575),"","Não é possivel alterar 2024")</f>
        <v/>
      </c>
      <c r="I562" s="90">
        <f t="shared" si="82"/>
        <v>0</v>
      </c>
    </row>
    <row r="563" spans="1:9" x14ac:dyDescent="0.2">
      <c r="A563" s="120" t="str">
        <f>E543</f>
        <v>DIGITAR NESTE CAMPO O CÓDIGO DA ENTREGA</v>
      </c>
      <c r="B563" s="120" t="str">
        <f>B543&amp;D563&amp;2024</f>
        <v>DIGITAR NESTE CAMPO O CÓDIGO DA ENTREGAEstado2024</v>
      </c>
      <c r="C563" s="120">
        <v>2024</v>
      </c>
      <c r="D563" s="25" t="s">
        <v>32</v>
      </c>
      <c r="E563" s="26">
        <f>IFERROR(VLOOKUP(E543&amp;"(vazio)",Instruções!$BD:$BN,6,0),SUM(E564:E569))</f>
        <v>0</v>
      </c>
      <c r="F563" s="27" t="s">
        <v>12</v>
      </c>
      <c r="G563" s="26">
        <f>IF(SUM(I564:I575)=0,E563,"Preencher valores")</f>
        <v>0</v>
      </c>
      <c r="H563" s="28" t="str">
        <f t="shared" ref="H563:H574" si="83">IF(E563=G563,"","Não é possivel alterar 2024")</f>
        <v/>
      </c>
      <c r="I563" s="90">
        <f t="shared" si="82"/>
        <v>0</v>
      </c>
    </row>
    <row r="564" spans="1:9" x14ac:dyDescent="0.2">
      <c r="A564" s="120" t="str">
        <f>E543</f>
        <v>DIGITAR NESTE CAMPO O CÓDIGO DA ENTREGA</v>
      </c>
      <c r="B564" s="120" t="str">
        <f>B543</f>
        <v>DIGITAR NESTE CAMPO O CÓDIGO DA ENTREGA</v>
      </c>
      <c r="C564" s="120">
        <v>2024</v>
      </c>
      <c r="D564" s="29" t="s">
        <v>33</v>
      </c>
      <c r="E564" s="30" t="str">
        <f>IFERROR(VLOOKUP(E543&amp;D564,Instruções!$BD:$BN,6,0),"-")</f>
        <v>-</v>
      </c>
      <c r="F564" s="31" t="s">
        <v>12</v>
      </c>
      <c r="G564" s="30" t="str">
        <f t="shared" ref="G564:G574" si="84">E564</f>
        <v>-</v>
      </c>
      <c r="H564" s="32" t="str">
        <f t="shared" si="83"/>
        <v/>
      </c>
      <c r="I564" s="90">
        <f t="shared" si="82"/>
        <v>0</v>
      </c>
    </row>
    <row r="565" spans="1:9" x14ac:dyDescent="0.2">
      <c r="A565" s="120" t="str">
        <f>E543</f>
        <v>DIGITAR NESTE CAMPO O CÓDIGO DA ENTREGA</v>
      </c>
      <c r="B565" s="120" t="str">
        <f>B543</f>
        <v>DIGITAR NESTE CAMPO O CÓDIGO DA ENTREGA</v>
      </c>
      <c r="C565" s="120">
        <v>2024</v>
      </c>
      <c r="D565" s="33" t="s">
        <v>34</v>
      </c>
      <c r="E565" s="30" t="str">
        <f>IFERROR(VLOOKUP(E543&amp;D565,Instruções!$BD:$BN,6,0),"-")</f>
        <v>-</v>
      </c>
      <c r="F565" s="34" t="s">
        <v>12</v>
      </c>
      <c r="G565" s="30" t="str">
        <f t="shared" si="84"/>
        <v>-</v>
      </c>
      <c r="H565" s="32" t="str">
        <f t="shared" si="83"/>
        <v/>
      </c>
      <c r="I565" s="90">
        <f t="shared" si="82"/>
        <v>0</v>
      </c>
    </row>
    <row r="566" spans="1:9" x14ac:dyDescent="0.2">
      <c r="A566" s="120" t="str">
        <f>E543</f>
        <v>DIGITAR NESTE CAMPO O CÓDIGO DA ENTREGA</v>
      </c>
      <c r="B566" s="120" t="str">
        <f>B543</f>
        <v>DIGITAR NESTE CAMPO O CÓDIGO DA ENTREGA</v>
      </c>
      <c r="C566" s="120">
        <v>2024</v>
      </c>
      <c r="D566" s="33" t="s">
        <v>35</v>
      </c>
      <c r="E566" s="30" t="str">
        <f>IFERROR(VLOOKUP(E543&amp;D566,Instruções!$BD:$BN,6,0),"-")</f>
        <v>-</v>
      </c>
      <c r="F566" s="34" t="s">
        <v>12</v>
      </c>
      <c r="G566" s="30" t="str">
        <f t="shared" si="84"/>
        <v>-</v>
      </c>
      <c r="H566" s="32" t="str">
        <f t="shared" si="83"/>
        <v/>
      </c>
      <c r="I566" s="90">
        <f t="shared" si="82"/>
        <v>0</v>
      </c>
    </row>
    <row r="567" spans="1:9" x14ac:dyDescent="0.2">
      <c r="A567" s="120" t="str">
        <f>E543</f>
        <v>DIGITAR NESTE CAMPO O CÓDIGO DA ENTREGA</v>
      </c>
      <c r="B567" s="120" t="str">
        <f>B543</f>
        <v>DIGITAR NESTE CAMPO O CÓDIGO DA ENTREGA</v>
      </c>
      <c r="C567" s="120">
        <v>2024</v>
      </c>
      <c r="D567" s="33" t="s">
        <v>36</v>
      </c>
      <c r="E567" s="30" t="str">
        <f>IFERROR(VLOOKUP(E543&amp;D567,Instruções!$BD:$BN,6,0),"-")</f>
        <v>-</v>
      </c>
      <c r="F567" s="34" t="s">
        <v>12</v>
      </c>
      <c r="G567" s="30" t="str">
        <f t="shared" si="84"/>
        <v>-</v>
      </c>
      <c r="H567" s="32" t="str">
        <f t="shared" si="83"/>
        <v/>
      </c>
      <c r="I567" s="90">
        <f t="shared" si="82"/>
        <v>0</v>
      </c>
    </row>
    <row r="568" spans="1:9" x14ac:dyDescent="0.2">
      <c r="A568" s="120" t="str">
        <f>E543</f>
        <v>DIGITAR NESTE CAMPO O CÓDIGO DA ENTREGA</v>
      </c>
      <c r="B568" s="120" t="str">
        <f>B543</f>
        <v>DIGITAR NESTE CAMPO O CÓDIGO DA ENTREGA</v>
      </c>
      <c r="C568" s="120">
        <v>2024</v>
      </c>
      <c r="D568" s="33" t="s">
        <v>37</v>
      </c>
      <c r="E568" s="30" t="str">
        <f>IFERROR(VLOOKUP(E543&amp;D568,Instruções!$BD:$BN,6,0),"-")</f>
        <v>-</v>
      </c>
      <c r="F568" s="34" t="s">
        <v>12</v>
      </c>
      <c r="G568" s="30" t="str">
        <f t="shared" si="84"/>
        <v>-</v>
      </c>
      <c r="H568" s="32" t="str">
        <f t="shared" si="83"/>
        <v/>
      </c>
      <c r="I568" s="90">
        <f t="shared" si="82"/>
        <v>0</v>
      </c>
    </row>
    <row r="569" spans="1:9" x14ac:dyDescent="0.2">
      <c r="A569" s="120" t="str">
        <f>E543</f>
        <v>DIGITAR NESTE CAMPO O CÓDIGO DA ENTREGA</v>
      </c>
      <c r="B569" s="120" t="str">
        <f>B543</f>
        <v>DIGITAR NESTE CAMPO O CÓDIGO DA ENTREGA</v>
      </c>
      <c r="C569" s="120">
        <v>2024</v>
      </c>
      <c r="D569" s="33" t="s">
        <v>38</v>
      </c>
      <c r="E569" s="30" t="str">
        <f>IFERROR(VLOOKUP(E543&amp;D569,Instruções!$BD:$BN,6,0),"-")</f>
        <v>-</v>
      </c>
      <c r="F569" s="34" t="s">
        <v>12</v>
      </c>
      <c r="G569" s="30" t="str">
        <f t="shared" si="84"/>
        <v>-</v>
      </c>
      <c r="H569" s="32" t="str">
        <f t="shared" si="83"/>
        <v/>
      </c>
      <c r="I569" s="90">
        <f t="shared" si="82"/>
        <v>0</v>
      </c>
    </row>
    <row r="570" spans="1:9" x14ac:dyDescent="0.2">
      <c r="A570" s="120" t="str">
        <f>E543</f>
        <v>DIGITAR NESTE CAMPO O CÓDIGO DA ENTREGA</v>
      </c>
      <c r="B570" s="120" t="str">
        <f>B543</f>
        <v>DIGITAR NESTE CAMPO O CÓDIGO DA ENTREGA</v>
      </c>
      <c r="C570" s="120">
        <v>2024</v>
      </c>
      <c r="D570" s="35" t="str">
        <f>IFERROR(VLOOKUP(E543&amp;"-"&amp;1,Instruções!CH:CS,12,0),"")</f>
        <v/>
      </c>
      <c r="E570" s="36" t="str">
        <f>IFERROR(VLOOKUP(E543&amp;"-"&amp;1,Instruções!CH:CS,7,0),"")</f>
        <v/>
      </c>
      <c r="F570" s="37" t="s">
        <v>12</v>
      </c>
      <c r="G570" s="36" t="str">
        <f t="shared" si="84"/>
        <v/>
      </c>
      <c r="H570" s="32" t="str">
        <f t="shared" si="83"/>
        <v/>
      </c>
      <c r="I570" s="90">
        <f t="shared" si="82"/>
        <v>0</v>
      </c>
    </row>
    <row r="571" spans="1:9" x14ac:dyDescent="0.2">
      <c r="A571" s="120" t="str">
        <f>E543</f>
        <v>DIGITAR NESTE CAMPO O CÓDIGO DA ENTREGA</v>
      </c>
      <c r="B571" s="120" t="str">
        <f>B543</f>
        <v>DIGITAR NESTE CAMPO O CÓDIGO DA ENTREGA</v>
      </c>
      <c r="C571" s="120">
        <v>2024</v>
      </c>
      <c r="D571" s="35" t="str">
        <f>IFERROR(VLOOKUP(E543&amp;"-"&amp;2,Instruções!CH:CS,12,0),"")</f>
        <v/>
      </c>
      <c r="E571" s="36" t="str">
        <f>IFERROR(VLOOKUP(E543&amp;"-"&amp;2,Instruções!CH:CS,7,0),"")</f>
        <v/>
      </c>
      <c r="F571" s="37" t="s">
        <v>12</v>
      </c>
      <c r="G571" s="36" t="str">
        <f t="shared" si="84"/>
        <v/>
      </c>
      <c r="H571" s="32" t="str">
        <f t="shared" si="83"/>
        <v/>
      </c>
      <c r="I571" s="90">
        <f t="shared" si="82"/>
        <v>0</v>
      </c>
    </row>
    <row r="572" spans="1:9" x14ac:dyDescent="0.2">
      <c r="A572" s="120" t="str">
        <f>E543</f>
        <v>DIGITAR NESTE CAMPO O CÓDIGO DA ENTREGA</v>
      </c>
      <c r="B572" s="120" t="str">
        <f>B543</f>
        <v>DIGITAR NESTE CAMPO O CÓDIGO DA ENTREGA</v>
      </c>
      <c r="C572" s="120">
        <v>2024</v>
      </c>
      <c r="D572" s="35" t="str">
        <f>IFERROR(VLOOKUP(E543&amp;"-"&amp;3,Instruções!CH:CS,12,0),"")</f>
        <v/>
      </c>
      <c r="E572" s="36" t="str">
        <f>IFERROR(VLOOKUP(E543&amp;"-"&amp;3,Instruções!CH:CS,7,0),"")</f>
        <v/>
      </c>
      <c r="F572" s="37" t="s">
        <v>12</v>
      </c>
      <c r="G572" s="36" t="str">
        <f t="shared" si="84"/>
        <v/>
      </c>
      <c r="H572" s="32" t="str">
        <f t="shared" si="83"/>
        <v/>
      </c>
      <c r="I572" s="90">
        <f t="shared" si="82"/>
        <v>0</v>
      </c>
    </row>
    <row r="573" spans="1:9" x14ac:dyDescent="0.2">
      <c r="A573" s="120" t="str">
        <f>E543</f>
        <v>DIGITAR NESTE CAMPO O CÓDIGO DA ENTREGA</v>
      </c>
      <c r="B573" s="120" t="str">
        <f>B543</f>
        <v>DIGITAR NESTE CAMPO O CÓDIGO DA ENTREGA</v>
      </c>
      <c r="C573" s="120">
        <v>2024</v>
      </c>
      <c r="D573" s="35" t="str">
        <f>IFERROR(VLOOKUP(E543&amp;"-"&amp;4,Instruções!CH:CS,12,0),"")</f>
        <v/>
      </c>
      <c r="E573" s="36" t="str">
        <f>IFERROR(VLOOKUP(E543&amp;"-"&amp;4,Instruções!CH:CS,7,0),"")</f>
        <v/>
      </c>
      <c r="F573" s="37" t="s">
        <v>12</v>
      </c>
      <c r="G573" s="36" t="str">
        <f t="shared" si="84"/>
        <v/>
      </c>
      <c r="H573" s="32" t="str">
        <f t="shared" si="83"/>
        <v/>
      </c>
      <c r="I573" s="90">
        <f t="shared" si="82"/>
        <v>0</v>
      </c>
    </row>
    <row r="574" spans="1:9" x14ac:dyDescent="0.2">
      <c r="A574" s="120" t="str">
        <f>E543</f>
        <v>DIGITAR NESTE CAMPO O CÓDIGO DA ENTREGA</v>
      </c>
      <c r="B574" s="120" t="str">
        <f>B543</f>
        <v>DIGITAR NESTE CAMPO O CÓDIGO DA ENTREGA</v>
      </c>
      <c r="C574" s="120">
        <v>2024</v>
      </c>
      <c r="D574" s="35" t="str">
        <f>IFERROR(VLOOKUP(E543&amp;"-"&amp;5,Instruções!CH:CS,12,0),"")</f>
        <v/>
      </c>
      <c r="E574" s="36" t="str">
        <f>IFERROR(VLOOKUP(E543&amp;"-"&amp;5,Instruções!CH:CS,7,0),"")</f>
        <v/>
      </c>
      <c r="F574" s="37" t="s">
        <v>12</v>
      </c>
      <c r="G574" s="36" t="str">
        <f t="shared" si="84"/>
        <v/>
      </c>
      <c r="H574" s="32" t="str">
        <f t="shared" si="83"/>
        <v/>
      </c>
      <c r="I574" s="90">
        <f t="shared" si="82"/>
        <v>0</v>
      </c>
    </row>
    <row r="575" spans="1:9" x14ac:dyDescent="0.2">
      <c r="A575" s="120" t="str">
        <f>E543</f>
        <v>DIGITAR NESTE CAMPO O CÓDIGO DA ENTREGA</v>
      </c>
      <c r="B575" s="120" t="str">
        <f>B543</f>
        <v>DIGITAR NESTE CAMPO O CÓDIGO DA ENTREGA</v>
      </c>
      <c r="C575" s="120">
        <v>2024</v>
      </c>
      <c r="D575" s="102"/>
      <c r="E575" s="103" t="s">
        <v>39</v>
      </c>
      <c r="F575" s="38"/>
      <c r="G575" s="36"/>
      <c r="H575" s="32" t="str">
        <f>IF(G575="","","Não é possivel alterar 2024")</f>
        <v/>
      </c>
      <c r="I575" s="90">
        <f>IF(G575="",0,1)</f>
        <v>0</v>
      </c>
    </row>
    <row r="576" spans="1:9" x14ac:dyDescent="0.2">
      <c r="A576" s="120" t="str">
        <f>E543</f>
        <v>DIGITAR NESTE CAMPO O CÓDIGO DA ENTREGA</v>
      </c>
      <c r="B576" s="120" t="str">
        <f>B543&amp;"Ano:"&amp;D576</f>
        <v>DIGITAR NESTE CAMPO O CÓDIGO DA ENTREGAAno:TOTAL PREVISTO 2025</v>
      </c>
      <c r="C576" s="120">
        <v>2025</v>
      </c>
      <c r="D576" s="21" t="s">
        <v>8109</v>
      </c>
      <c r="E576" s="22">
        <f>IF(E577&gt;0,E577,SUM(E578:E583))</f>
        <v>0</v>
      </c>
      <c r="F576" s="23" t="s">
        <v>12</v>
      </c>
      <c r="G576" s="22">
        <f>IF(SUM(I577:I589)=0,E576,"Preencher total")</f>
        <v>0</v>
      </c>
      <c r="H576" s="39" t="str">
        <f>IF(SUM(I577:I589)&gt;0,"Não é possível alterar a meta de 2025","")</f>
        <v/>
      </c>
      <c r="I576" s="90">
        <f t="shared" ref="I576:I588" si="85">IF(G576=E576,0,1)</f>
        <v>0</v>
      </c>
    </row>
    <row r="577" spans="1:9" x14ac:dyDescent="0.2">
      <c r="A577" s="120" t="str">
        <f>E543</f>
        <v>DIGITAR NESTE CAMPO O CÓDIGO DA ENTREGA</v>
      </c>
      <c r="B577" s="120" t="str">
        <f>B543&amp;D577&amp;2025</f>
        <v>DIGITAR NESTE CAMPO O CÓDIGO DA ENTREGAEstado2025</v>
      </c>
      <c r="C577" s="120">
        <v>2025</v>
      </c>
      <c r="D577" s="25" t="s">
        <v>32</v>
      </c>
      <c r="E577" s="26">
        <f>IFERROR(VLOOKUP(E543&amp;"(vazio)",Instruções!$BD:$BN,7,0),SUM(E578:E583))</f>
        <v>0</v>
      </c>
      <c r="F577" s="27" t="s">
        <v>12</v>
      </c>
      <c r="G577" s="26">
        <f>IF(SUM(I578:I589)=0,E577,"Preencher valores")</f>
        <v>0</v>
      </c>
      <c r="H577" s="28" t="str">
        <f t="shared" ref="H577:H588" si="86">IF(E577=G577,"","Não é possível alterar 2025")</f>
        <v/>
      </c>
      <c r="I577" s="90">
        <f t="shared" si="85"/>
        <v>0</v>
      </c>
    </row>
    <row r="578" spans="1:9" x14ac:dyDescent="0.2">
      <c r="A578" s="120" t="str">
        <f>E543</f>
        <v>DIGITAR NESTE CAMPO O CÓDIGO DA ENTREGA</v>
      </c>
      <c r="C578" s="120">
        <v>2025</v>
      </c>
      <c r="D578" s="29" t="s">
        <v>33</v>
      </c>
      <c r="E578" s="30" t="str">
        <f>IFERROR(VLOOKUP(E543&amp;D578,Instruções!$BD:$BN,7,0),"-")</f>
        <v>-</v>
      </c>
      <c r="F578" s="31" t="s">
        <v>12</v>
      </c>
      <c r="G578" s="30" t="str">
        <f t="shared" ref="G578:G588" si="87">E578</f>
        <v>-</v>
      </c>
      <c r="H578" s="87" t="str">
        <f t="shared" si="86"/>
        <v/>
      </c>
      <c r="I578" s="90">
        <f t="shared" si="85"/>
        <v>0</v>
      </c>
    </row>
    <row r="579" spans="1:9" x14ac:dyDescent="0.2">
      <c r="A579" s="120" t="str">
        <f>E543</f>
        <v>DIGITAR NESTE CAMPO O CÓDIGO DA ENTREGA</v>
      </c>
      <c r="B579" s="120" t="str">
        <f>B543</f>
        <v>DIGITAR NESTE CAMPO O CÓDIGO DA ENTREGA</v>
      </c>
      <c r="C579" s="120">
        <v>2025</v>
      </c>
      <c r="D579" s="33" t="s">
        <v>34</v>
      </c>
      <c r="E579" s="41" t="str">
        <f>IFERROR(VLOOKUP(E543&amp;D579,Instruções!$BD:$BN,7,0),"-")</f>
        <v>-</v>
      </c>
      <c r="F579" s="34" t="s">
        <v>12</v>
      </c>
      <c r="G579" s="30" t="str">
        <f t="shared" si="87"/>
        <v>-</v>
      </c>
      <c r="H579" s="87" t="str">
        <f t="shared" si="86"/>
        <v/>
      </c>
      <c r="I579" s="90">
        <f t="shared" si="85"/>
        <v>0</v>
      </c>
    </row>
    <row r="580" spans="1:9" x14ac:dyDescent="0.2">
      <c r="A580" s="120" t="str">
        <f>E543</f>
        <v>DIGITAR NESTE CAMPO O CÓDIGO DA ENTREGA</v>
      </c>
      <c r="B580" s="120" t="str">
        <f>B543</f>
        <v>DIGITAR NESTE CAMPO O CÓDIGO DA ENTREGA</v>
      </c>
      <c r="C580" s="120">
        <v>2025</v>
      </c>
      <c r="D580" s="33" t="s">
        <v>35</v>
      </c>
      <c r="E580" s="41" t="str">
        <f>IFERROR(VLOOKUP(E543&amp;D580,Instruções!$BD:$BN,7,0),"-")</f>
        <v>-</v>
      </c>
      <c r="F580" s="34" t="s">
        <v>12</v>
      </c>
      <c r="G580" s="30" t="str">
        <f t="shared" si="87"/>
        <v>-</v>
      </c>
      <c r="H580" s="87" t="str">
        <f t="shared" si="86"/>
        <v/>
      </c>
      <c r="I580" s="90">
        <f t="shared" si="85"/>
        <v>0</v>
      </c>
    </row>
    <row r="581" spans="1:9" x14ac:dyDescent="0.2">
      <c r="A581" s="120" t="str">
        <f>E543</f>
        <v>DIGITAR NESTE CAMPO O CÓDIGO DA ENTREGA</v>
      </c>
      <c r="B581" s="120" t="str">
        <f>B543</f>
        <v>DIGITAR NESTE CAMPO O CÓDIGO DA ENTREGA</v>
      </c>
      <c r="C581" s="120">
        <v>2025</v>
      </c>
      <c r="D581" s="33" t="s">
        <v>36</v>
      </c>
      <c r="E581" s="41" t="str">
        <f>IFERROR(VLOOKUP(E543&amp;D581,Instruções!$BD:$BN,7,0),"-")</f>
        <v>-</v>
      </c>
      <c r="F581" s="34" t="s">
        <v>12</v>
      </c>
      <c r="G581" s="30" t="str">
        <f t="shared" si="87"/>
        <v>-</v>
      </c>
      <c r="H581" s="87" t="str">
        <f t="shared" si="86"/>
        <v/>
      </c>
      <c r="I581" s="90">
        <f t="shared" si="85"/>
        <v>0</v>
      </c>
    </row>
    <row r="582" spans="1:9" x14ac:dyDescent="0.2">
      <c r="A582" s="120" t="str">
        <f>E543</f>
        <v>DIGITAR NESTE CAMPO O CÓDIGO DA ENTREGA</v>
      </c>
      <c r="B582" s="120" t="str">
        <f>B543</f>
        <v>DIGITAR NESTE CAMPO O CÓDIGO DA ENTREGA</v>
      </c>
      <c r="C582" s="120">
        <v>2025</v>
      </c>
      <c r="D582" s="33" t="s">
        <v>37</v>
      </c>
      <c r="E582" s="41" t="str">
        <f>IFERROR(VLOOKUP(E543&amp;D582,Instruções!$BD:$BN,7,0),"-")</f>
        <v>-</v>
      </c>
      <c r="F582" s="34" t="s">
        <v>12</v>
      </c>
      <c r="G582" s="30" t="str">
        <f t="shared" si="87"/>
        <v>-</v>
      </c>
      <c r="H582" s="87" t="str">
        <f t="shared" si="86"/>
        <v/>
      </c>
      <c r="I582" s="90">
        <f t="shared" si="85"/>
        <v>0</v>
      </c>
    </row>
    <row r="583" spans="1:9" x14ac:dyDescent="0.2">
      <c r="A583" s="120" t="str">
        <f>E543</f>
        <v>DIGITAR NESTE CAMPO O CÓDIGO DA ENTREGA</v>
      </c>
      <c r="B583" s="120" t="str">
        <f>B543</f>
        <v>DIGITAR NESTE CAMPO O CÓDIGO DA ENTREGA</v>
      </c>
      <c r="C583" s="120">
        <v>2025</v>
      </c>
      <c r="D583" s="33" t="s">
        <v>38</v>
      </c>
      <c r="E583" s="41" t="str">
        <f>IFERROR(VLOOKUP(E543&amp;D583,Instruções!$BD:$BN,7,0),"-")</f>
        <v>-</v>
      </c>
      <c r="F583" s="34" t="s">
        <v>12</v>
      </c>
      <c r="G583" s="30" t="str">
        <f t="shared" si="87"/>
        <v>-</v>
      </c>
      <c r="H583" s="87" t="str">
        <f t="shared" si="86"/>
        <v/>
      </c>
      <c r="I583" s="90">
        <f t="shared" si="85"/>
        <v>0</v>
      </c>
    </row>
    <row r="584" spans="1:9" x14ac:dyDescent="0.2">
      <c r="A584" s="120" t="str">
        <f>E543</f>
        <v>DIGITAR NESTE CAMPO O CÓDIGO DA ENTREGA</v>
      </c>
      <c r="B584" s="120" t="str">
        <f>B543</f>
        <v>DIGITAR NESTE CAMPO O CÓDIGO DA ENTREGA</v>
      </c>
      <c r="C584" s="120">
        <v>2025</v>
      </c>
      <c r="D584" s="35" t="str">
        <f>IFERROR(VLOOKUP(E543&amp;"-"&amp;1,Instruções!CH:CS,12,0),"")</f>
        <v/>
      </c>
      <c r="E584" s="42" t="str">
        <f>IFERROR(VLOOKUP(E543&amp;"-"&amp;1,Instruções!CH:CS,8,0),"")</f>
        <v/>
      </c>
      <c r="F584" s="38" t="s">
        <v>12</v>
      </c>
      <c r="G584" s="36" t="str">
        <f t="shared" si="87"/>
        <v/>
      </c>
      <c r="H584" s="87" t="str">
        <f t="shared" si="86"/>
        <v/>
      </c>
      <c r="I584" s="90">
        <f t="shared" si="85"/>
        <v>0</v>
      </c>
    </row>
    <row r="585" spans="1:9" x14ac:dyDescent="0.2">
      <c r="A585" s="120" t="str">
        <f>E543</f>
        <v>DIGITAR NESTE CAMPO O CÓDIGO DA ENTREGA</v>
      </c>
      <c r="B585" s="120" t="str">
        <f>B543</f>
        <v>DIGITAR NESTE CAMPO O CÓDIGO DA ENTREGA</v>
      </c>
      <c r="C585" s="120">
        <v>2025</v>
      </c>
      <c r="D585" s="35" t="str">
        <f>IFERROR(VLOOKUP(E543&amp;"-"&amp;2,Instruções!CH:CS,12,0),"")</f>
        <v/>
      </c>
      <c r="E585" s="42" t="str">
        <f>IFERROR(VLOOKUP(E543&amp;"-"&amp;2,Instruções!CH:CS,8,0),"")</f>
        <v/>
      </c>
      <c r="F585" s="38" t="s">
        <v>12</v>
      </c>
      <c r="G585" s="36" t="str">
        <f t="shared" si="87"/>
        <v/>
      </c>
      <c r="H585" s="87" t="str">
        <f t="shared" si="86"/>
        <v/>
      </c>
      <c r="I585" s="90">
        <f t="shared" si="85"/>
        <v>0</v>
      </c>
    </row>
    <row r="586" spans="1:9" x14ac:dyDescent="0.2">
      <c r="A586" s="120" t="str">
        <f>E543</f>
        <v>DIGITAR NESTE CAMPO O CÓDIGO DA ENTREGA</v>
      </c>
      <c r="B586" s="120" t="str">
        <f>B543</f>
        <v>DIGITAR NESTE CAMPO O CÓDIGO DA ENTREGA</v>
      </c>
      <c r="C586" s="120">
        <v>2025</v>
      </c>
      <c r="D586" s="35" t="str">
        <f>IFERROR(VLOOKUP(E543&amp;"-"&amp;3,Instruções!CH:CS,12,0),"")</f>
        <v/>
      </c>
      <c r="E586" s="42" t="str">
        <f>IFERROR(VLOOKUP(E543&amp;"-"&amp;3,Instruções!CH:CS,8,0),"")</f>
        <v/>
      </c>
      <c r="F586" s="38" t="s">
        <v>12</v>
      </c>
      <c r="G586" s="36" t="str">
        <f t="shared" si="87"/>
        <v/>
      </c>
      <c r="H586" s="87" t="str">
        <f t="shared" si="86"/>
        <v/>
      </c>
      <c r="I586" s="90">
        <f t="shared" si="85"/>
        <v>0</v>
      </c>
    </row>
    <row r="587" spans="1:9" x14ac:dyDescent="0.2">
      <c r="A587" s="120" t="str">
        <f>E543</f>
        <v>DIGITAR NESTE CAMPO O CÓDIGO DA ENTREGA</v>
      </c>
      <c r="B587" s="120" t="str">
        <f>B543</f>
        <v>DIGITAR NESTE CAMPO O CÓDIGO DA ENTREGA</v>
      </c>
      <c r="C587" s="120">
        <v>2025</v>
      </c>
      <c r="D587" s="35" t="str">
        <f>IFERROR(VLOOKUP(E543&amp;"-"&amp;4,Instruções!CH:CS,12,0),"")</f>
        <v/>
      </c>
      <c r="E587" s="42" t="str">
        <f>IFERROR(VLOOKUP(E543&amp;"-"&amp;4,Instruções!CH:CS,8,0),"")</f>
        <v/>
      </c>
      <c r="F587" s="38" t="s">
        <v>12</v>
      </c>
      <c r="G587" s="36" t="str">
        <f t="shared" si="87"/>
        <v/>
      </c>
      <c r="H587" s="87" t="str">
        <f t="shared" si="86"/>
        <v/>
      </c>
      <c r="I587" s="90">
        <f t="shared" si="85"/>
        <v>0</v>
      </c>
    </row>
    <row r="588" spans="1:9" x14ac:dyDescent="0.2">
      <c r="A588" s="120" t="str">
        <f>E543</f>
        <v>DIGITAR NESTE CAMPO O CÓDIGO DA ENTREGA</v>
      </c>
      <c r="B588" s="120" t="str">
        <f>B543</f>
        <v>DIGITAR NESTE CAMPO O CÓDIGO DA ENTREGA</v>
      </c>
      <c r="C588" s="120">
        <v>2025</v>
      </c>
      <c r="D588" s="35" t="str">
        <f>IFERROR(VLOOKUP(E543&amp;"-"&amp;5,Instruções!CH:CS,12,0),"")</f>
        <v/>
      </c>
      <c r="E588" s="42" t="str">
        <f>IFERROR(VLOOKUP(E543&amp;"-"&amp;5,Instruções!CH:CS,8,0),"")</f>
        <v/>
      </c>
      <c r="F588" s="38" t="s">
        <v>12</v>
      </c>
      <c r="G588" s="36" t="str">
        <f t="shared" si="87"/>
        <v/>
      </c>
      <c r="H588" s="87" t="str">
        <f t="shared" si="86"/>
        <v/>
      </c>
      <c r="I588" s="90">
        <f t="shared" si="85"/>
        <v>0</v>
      </c>
    </row>
    <row r="589" spans="1:9" ht="15.75" customHeight="1" x14ac:dyDescent="0.2">
      <c r="A589" s="120" t="str">
        <f>E543</f>
        <v>DIGITAR NESTE CAMPO O CÓDIGO DA ENTREGA</v>
      </c>
      <c r="B589" s="120" t="str">
        <f>B543</f>
        <v>DIGITAR NESTE CAMPO O CÓDIGO DA ENTREGA</v>
      </c>
      <c r="C589" s="120">
        <v>2025</v>
      </c>
      <c r="D589" s="102"/>
      <c r="E589" s="103" t="s">
        <v>39</v>
      </c>
      <c r="F589" s="38" t="s">
        <v>12</v>
      </c>
      <c r="G589" s="42"/>
      <c r="H589" s="32" t="str">
        <f>IF(G589="","","Não é possivel alterar 2024")</f>
        <v/>
      </c>
      <c r="I589" s="90">
        <f>IF(G589="",0,1)</f>
        <v>0</v>
      </c>
    </row>
    <row r="590" spans="1:9" x14ac:dyDescent="0.2">
      <c r="A590" s="120" t="str">
        <f>E543</f>
        <v>DIGITAR NESTE CAMPO O CÓDIGO DA ENTREGA</v>
      </c>
      <c r="B590" s="120" t="str">
        <f>B543&amp;"Ano:"&amp;D590</f>
        <v>DIGITAR NESTE CAMPO O CÓDIGO DA ENTREGAAno:TOTAL PREVISTO 2026</v>
      </c>
      <c r="C590" s="120">
        <v>2026</v>
      </c>
      <c r="D590" s="21" t="s">
        <v>8110</v>
      </c>
      <c r="E590" s="22">
        <f>IF(E591&gt;0,E591,SUM(E592:E597))</f>
        <v>0</v>
      </c>
      <c r="F590" s="23" t="s">
        <v>12</v>
      </c>
      <c r="G590" s="22">
        <f>IF(SUM(I591:I603)=0,E590,"Preencher total previsto para 2027")</f>
        <v>0</v>
      </c>
      <c r="H590" s="39" t="str">
        <f>IF(SUM(I591:I603)&gt;0,"Alteração meta 2026","")</f>
        <v/>
      </c>
      <c r="I590" s="90">
        <f t="shared" ref="I590:I602" si="88">IF(G590=E590,0,1)</f>
        <v>0</v>
      </c>
    </row>
    <row r="591" spans="1:9" x14ac:dyDescent="0.2">
      <c r="A591" s="120" t="str">
        <f>E543</f>
        <v>DIGITAR NESTE CAMPO O CÓDIGO DA ENTREGA</v>
      </c>
      <c r="B591" s="120" t="str">
        <f>B543&amp;D591&amp;2027</f>
        <v>DIGITAR NESTE CAMPO O CÓDIGO DA ENTREGAEstado2027</v>
      </c>
      <c r="C591" s="120">
        <v>2026</v>
      </c>
      <c r="D591" s="25" t="s">
        <v>32</v>
      </c>
      <c r="E591" s="26">
        <f>IFERROR(VLOOKUP(E543&amp;"(vazio)",Instruções!$BD:$BN,8,0),SUM(E592:E597))</f>
        <v>0</v>
      </c>
      <c r="F591" s="27" t="s">
        <v>12</v>
      </c>
      <c r="G591" s="26">
        <f>IF(SUM(I592:I603)=0,E591,"Preencher total previsto do Estado para 2027")</f>
        <v>0</v>
      </c>
      <c r="H591" s="40" t="str">
        <f t="shared" ref="H591:H602" si="89">IF(E591=G591,"","Alteração meta 2026")</f>
        <v/>
      </c>
      <c r="I591" s="90">
        <f t="shared" si="88"/>
        <v>0</v>
      </c>
    </row>
    <row r="592" spans="1:9" x14ac:dyDescent="0.2">
      <c r="A592" s="120" t="str">
        <f>E543</f>
        <v>DIGITAR NESTE CAMPO O CÓDIGO DA ENTREGA</v>
      </c>
      <c r="B592" s="120" t="str">
        <f>B543</f>
        <v>DIGITAR NESTE CAMPO O CÓDIGO DA ENTREGA</v>
      </c>
      <c r="C592" s="120">
        <v>2026</v>
      </c>
      <c r="D592" s="29" t="s">
        <v>33</v>
      </c>
      <c r="E592" s="30" t="str">
        <f>IFERROR(VLOOKUP(E543&amp;D592,Instruções!$BD:$BN,8,0),"-")</f>
        <v>-</v>
      </c>
      <c r="F592" s="31" t="s">
        <v>12</v>
      </c>
      <c r="G592" s="30" t="str">
        <f t="shared" ref="G592:G602" si="90">E592</f>
        <v>-</v>
      </c>
      <c r="H592" s="32" t="str">
        <f t="shared" si="89"/>
        <v/>
      </c>
      <c r="I592" s="90">
        <f t="shared" si="88"/>
        <v>0</v>
      </c>
    </row>
    <row r="593" spans="1:9" x14ac:dyDescent="0.2">
      <c r="A593" s="120" t="str">
        <f>E543</f>
        <v>DIGITAR NESTE CAMPO O CÓDIGO DA ENTREGA</v>
      </c>
      <c r="B593" s="120" t="str">
        <f>B543</f>
        <v>DIGITAR NESTE CAMPO O CÓDIGO DA ENTREGA</v>
      </c>
      <c r="C593" s="120">
        <v>2026</v>
      </c>
      <c r="D593" s="33" t="s">
        <v>34</v>
      </c>
      <c r="E593" s="41" t="str">
        <f>IFERROR(VLOOKUP(E543&amp;D593,Instruções!$BD:$BN,8,0),"-")</f>
        <v>-</v>
      </c>
      <c r="F593" s="34" t="s">
        <v>12</v>
      </c>
      <c r="G593" s="30" t="str">
        <f t="shared" si="90"/>
        <v>-</v>
      </c>
      <c r="H593" s="32" t="str">
        <f t="shared" si="89"/>
        <v/>
      </c>
      <c r="I593" s="90">
        <f t="shared" si="88"/>
        <v>0</v>
      </c>
    </row>
    <row r="594" spans="1:9" x14ac:dyDescent="0.2">
      <c r="A594" s="120" t="str">
        <f>E543</f>
        <v>DIGITAR NESTE CAMPO O CÓDIGO DA ENTREGA</v>
      </c>
      <c r="B594" s="120" t="str">
        <f>B543</f>
        <v>DIGITAR NESTE CAMPO O CÓDIGO DA ENTREGA</v>
      </c>
      <c r="C594" s="120">
        <v>2026</v>
      </c>
      <c r="D594" s="33" t="s">
        <v>35</v>
      </c>
      <c r="E594" s="41" t="str">
        <f>IFERROR(VLOOKUP(E543&amp;D594,Instruções!$BD:$BN,8,0),"-")</f>
        <v>-</v>
      </c>
      <c r="F594" s="34" t="s">
        <v>12</v>
      </c>
      <c r="G594" s="30" t="str">
        <f t="shared" si="90"/>
        <v>-</v>
      </c>
      <c r="H594" s="32" t="str">
        <f t="shared" si="89"/>
        <v/>
      </c>
      <c r="I594" s="90">
        <f t="shared" si="88"/>
        <v>0</v>
      </c>
    </row>
    <row r="595" spans="1:9" x14ac:dyDescent="0.2">
      <c r="A595" s="120" t="str">
        <f>E543</f>
        <v>DIGITAR NESTE CAMPO O CÓDIGO DA ENTREGA</v>
      </c>
      <c r="B595" s="120" t="str">
        <f>B543</f>
        <v>DIGITAR NESTE CAMPO O CÓDIGO DA ENTREGA</v>
      </c>
      <c r="C595" s="120">
        <v>2026</v>
      </c>
      <c r="D595" s="33" t="s">
        <v>36</v>
      </c>
      <c r="E595" s="41" t="str">
        <f>IFERROR(VLOOKUP(E543&amp;D595,Instruções!$BD:$BN,8,0),"-")</f>
        <v>-</v>
      </c>
      <c r="F595" s="34" t="s">
        <v>12</v>
      </c>
      <c r="G595" s="30" t="str">
        <f t="shared" si="90"/>
        <v>-</v>
      </c>
      <c r="H595" s="32" t="str">
        <f t="shared" si="89"/>
        <v/>
      </c>
      <c r="I595" s="90">
        <f t="shared" si="88"/>
        <v>0</v>
      </c>
    </row>
    <row r="596" spans="1:9" x14ac:dyDescent="0.2">
      <c r="A596" s="120" t="str">
        <f>E543</f>
        <v>DIGITAR NESTE CAMPO O CÓDIGO DA ENTREGA</v>
      </c>
      <c r="B596" s="120" t="str">
        <f>B543</f>
        <v>DIGITAR NESTE CAMPO O CÓDIGO DA ENTREGA</v>
      </c>
      <c r="C596" s="120">
        <v>2026</v>
      </c>
      <c r="D596" s="33" t="s">
        <v>37</v>
      </c>
      <c r="E596" s="41" t="str">
        <f>IFERROR(VLOOKUP(E543&amp;D596,Instruções!$BD:$BN,8,0),"-")</f>
        <v>-</v>
      </c>
      <c r="F596" s="34" t="s">
        <v>12</v>
      </c>
      <c r="G596" s="30" t="str">
        <f t="shared" si="90"/>
        <v>-</v>
      </c>
      <c r="H596" s="32" t="str">
        <f t="shared" si="89"/>
        <v/>
      </c>
      <c r="I596" s="90">
        <f t="shared" si="88"/>
        <v>0</v>
      </c>
    </row>
    <row r="597" spans="1:9" x14ac:dyDescent="0.2">
      <c r="A597" s="120" t="str">
        <f>E543</f>
        <v>DIGITAR NESTE CAMPO O CÓDIGO DA ENTREGA</v>
      </c>
      <c r="B597" s="120" t="str">
        <f>B543</f>
        <v>DIGITAR NESTE CAMPO O CÓDIGO DA ENTREGA</v>
      </c>
      <c r="C597" s="120">
        <v>2026</v>
      </c>
      <c r="D597" s="33" t="s">
        <v>38</v>
      </c>
      <c r="E597" s="41" t="str">
        <f>IFERROR(VLOOKUP(E543&amp;D597,Instruções!$BD:$BN,8,0),"-")</f>
        <v>-</v>
      </c>
      <c r="F597" s="34" t="s">
        <v>12</v>
      </c>
      <c r="G597" s="30" t="str">
        <f t="shared" si="90"/>
        <v>-</v>
      </c>
      <c r="H597" s="32" t="str">
        <f t="shared" si="89"/>
        <v/>
      </c>
      <c r="I597" s="90">
        <f t="shared" si="88"/>
        <v>0</v>
      </c>
    </row>
    <row r="598" spans="1:9" x14ac:dyDescent="0.2">
      <c r="A598" s="120" t="str">
        <f>E543</f>
        <v>DIGITAR NESTE CAMPO O CÓDIGO DA ENTREGA</v>
      </c>
      <c r="B598" s="120" t="str">
        <f>B543</f>
        <v>DIGITAR NESTE CAMPO O CÓDIGO DA ENTREGA</v>
      </c>
      <c r="C598" s="120">
        <v>2026</v>
      </c>
      <c r="D598" s="43" t="str">
        <f>IFERROR(VLOOKUP(E543&amp;"-"&amp;1,Instruções!CH:CS,12,0),"")</f>
        <v/>
      </c>
      <c r="E598" s="42" t="str">
        <f>IFERROR(VLOOKUP(E543&amp;"-"&amp;1,Instruções!CH:CS,9,0),"")</f>
        <v/>
      </c>
      <c r="F598" s="38" t="s">
        <v>12</v>
      </c>
      <c r="G598" s="36" t="str">
        <f t="shared" si="90"/>
        <v/>
      </c>
      <c r="H598" s="32" t="str">
        <f t="shared" si="89"/>
        <v/>
      </c>
      <c r="I598" s="90">
        <f t="shared" si="88"/>
        <v>0</v>
      </c>
    </row>
    <row r="599" spans="1:9" x14ac:dyDescent="0.2">
      <c r="A599" s="120" t="str">
        <f>E543</f>
        <v>DIGITAR NESTE CAMPO O CÓDIGO DA ENTREGA</v>
      </c>
      <c r="B599" s="120" t="str">
        <f>B543</f>
        <v>DIGITAR NESTE CAMPO O CÓDIGO DA ENTREGA</v>
      </c>
      <c r="C599" s="120">
        <v>2026</v>
      </c>
      <c r="D599" s="43" t="str">
        <f>IFERROR(VLOOKUP(E543&amp;"-"&amp;2,Instruções!CH:CS,12,0),"")</f>
        <v/>
      </c>
      <c r="E599" s="42" t="str">
        <f>IFERROR(VLOOKUP(E543&amp;"-"&amp;2,Instruções!CH:CS,9,0),"")</f>
        <v/>
      </c>
      <c r="F599" s="38" t="s">
        <v>12</v>
      </c>
      <c r="G599" s="36" t="str">
        <f t="shared" si="90"/>
        <v/>
      </c>
      <c r="H599" s="32" t="str">
        <f t="shared" si="89"/>
        <v/>
      </c>
      <c r="I599" s="90">
        <f t="shared" si="88"/>
        <v>0</v>
      </c>
    </row>
    <row r="600" spans="1:9" x14ac:dyDescent="0.2">
      <c r="A600" s="120" t="str">
        <f>E543</f>
        <v>DIGITAR NESTE CAMPO O CÓDIGO DA ENTREGA</v>
      </c>
      <c r="B600" s="120" t="str">
        <f>B543</f>
        <v>DIGITAR NESTE CAMPO O CÓDIGO DA ENTREGA</v>
      </c>
      <c r="C600" s="120">
        <v>2026</v>
      </c>
      <c r="D600" s="43" t="str">
        <f>IFERROR(VLOOKUP(E543&amp;"-"&amp;3,Instruções!CH:CS,12,0),"")</f>
        <v/>
      </c>
      <c r="E600" s="42" t="str">
        <f>IFERROR(VLOOKUP(E543&amp;"-"&amp;3,Instruções!CH:CS,9,0),"")</f>
        <v/>
      </c>
      <c r="F600" s="38" t="s">
        <v>12</v>
      </c>
      <c r="G600" s="36" t="str">
        <f t="shared" si="90"/>
        <v/>
      </c>
      <c r="H600" s="32" t="str">
        <f t="shared" si="89"/>
        <v/>
      </c>
      <c r="I600" s="90">
        <f t="shared" si="88"/>
        <v>0</v>
      </c>
    </row>
    <row r="601" spans="1:9" x14ac:dyDescent="0.2">
      <c r="A601" s="120" t="str">
        <f>E543</f>
        <v>DIGITAR NESTE CAMPO O CÓDIGO DA ENTREGA</v>
      </c>
      <c r="B601" s="120" t="str">
        <f>B543</f>
        <v>DIGITAR NESTE CAMPO O CÓDIGO DA ENTREGA</v>
      </c>
      <c r="C601" s="120">
        <v>2026</v>
      </c>
      <c r="D601" s="43" t="str">
        <f>IFERROR(VLOOKUP(E543&amp;"-"&amp;4,Instruções!CH:CS,12,0),"")</f>
        <v/>
      </c>
      <c r="E601" s="42" t="str">
        <f>IFERROR(VLOOKUP(E543&amp;"-"&amp;4,Instruções!CH:CS,9,0),"")</f>
        <v/>
      </c>
      <c r="F601" s="38" t="s">
        <v>12</v>
      </c>
      <c r="G601" s="36" t="str">
        <f t="shared" si="90"/>
        <v/>
      </c>
      <c r="H601" s="32" t="str">
        <f t="shared" si="89"/>
        <v/>
      </c>
      <c r="I601" s="90">
        <f t="shared" si="88"/>
        <v>0</v>
      </c>
    </row>
    <row r="602" spans="1:9" x14ac:dyDescent="0.2">
      <c r="A602" s="120" t="str">
        <f>E543</f>
        <v>DIGITAR NESTE CAMPO O CÓDIGO DA ENTREGA</v>
      </c>
      <c r="B602" s="120" t="str">
        <f>B543</f>
        <v>DIGITAR NESTE CAMPO O CÓDIGO DA ENTREGA</v>
      </c>
      <c r="C602" s="120">
        <v>2026</v>
      </c>
      <c r="D602" s="43" t="str">
        <f>IFERROR(VLOOKUP(E543&amp;"-"&amp;5,Instruções!CH:CS,12,0),"")</f>
        <v/>
      </c>
      <c r="E602" s="42" t="str">
        <f>IFERROR(VLOOKUP(E543&amp;"-"&amp;5,Instruções!CH:CS,9,0),"")</f>
        <v/>
      </c>
      <c r="F602" s="38" t="s">
        <v>12</v>
      </c>
      <c r="G602" s="36" t="str">
        <f t="shared" si="90"/>
        <v/>
      </c>
      <c r="H602" s="32" t="str">
        <f t="shared" si="89"/>
        <v/>
      </c>
      <c r="I602" s="90">
        <f t="shared" si="88"/>
        <v>0</v>
      </c>
    </row>
    <row r="603" spans="1:9" ht="15.75" customHeight="1" x14ac:dyDescent="0.2">
      <c r="A603" s="120" t="str">
        <f>E543</f>
        <v>DIGITAR NESTE CAMPO O CÓDIGO DA ENTREGA</v>
      </c>
      <c r="B603" s="120" t="str">
        <f>B543</f>
        <v>DIGITAR NESTE CAMPO O CÓDIGO DA ENTREGA</v>
      </c>
      <c r="C603" s="120">
        <v>2026</v>
      </c>
      <c r="D603" s="102"/>
      <c r="E603" s="103" t="s">
        <v>39</v>
      </c>
      <c r="F603" s="38" t="s">
        <v>12</v>
      </c>
      <c r="G603" s="42"/>
      <c r="H603" s="32" t="str">
        <f>IF(G603="","","Não é possivel alterar 2024")</f>
        <v/>
      </c>
      <c r="I603" s="90">
        <f>IF(G603="",0,1)</f>
        <v>0</v>
      </c>
    </row>
    <row r="604" spans="1:9" x14ac:dyDescent="0.2">
      <c r="A604" s="120" t="str">
        <f>E543</f>
        <v>DIGITAR NESTE CAMPO O CÓDIGO DA ENTREGA</v>
      </c>
      <c r="B604" s="120" t="str">
        <f>B543&amp;"Ano:"&amp;D604</f>
        <v>DIGITAR NESTE CAMPO O CÓDIGO DA ENTREGAAno:TOTAL PREVISTO 2027</v>
      </c>
      <c r="C604" s="120">
        <v>2027</v>
      </c>
      <c r="D604" s="21" t="s">
        <v>8111</v>
      </c>
      <c r="E604" s="22">
        <f>IF(E605&gt;0,E605,SUM(E606:E611))</f>
        <v>0</v>
      </c>
      <c r="F604" s="23" t="s">
        <v>12</v>
      </c>
      <c r="G604" s="22">
        <f>IF(SUM(I605:I617)=0,E604,"Preencher total previsto para 2027")</f>
        <v>0</v>
      </c>
      <c r="H604" s="39" t="str">
        <f>IF(SUM(I605:I617)&gt;0,"Alteração meta 2027","")</f>
        <v/>
      </c>
      <c r="I604" s="90">
        <f t="shared" ref="I604:I616" si="91">IF(G604=E604,0,1)</f>
        <v>0</v>
      </c>
    </row>
    <row r="605" spans="1:9" x14ac:dyDescent="0.2">
      <c r="A605" s="120" t="str">
        <f>E543</f>
        <v>DIGITAR NESTE CAMPO O CÓDIGO DA ENTREGA</v>
      </c>
      <c r="B605" s="120" t="str">
        <f>B543&amp;D605&amp;2027</f>
        <v>DIGITAR NESTE CAMPO O CÓDIGO DA ENTREGAEstado2027</v>
      </c>
      <c r="C605" s="120">
        <v>2027</v>
      </c>
      <c r="D605" s="25" t="s">
        <v>32</v>
      </c>
      <c r="E605" s="26">
        <f>IFERROR(VLOOKUP(E543&amp;"(vazio)",Instruções!$BD:$BN,9,0),SUM(E606:E611))</f>
        <v>0</v>
      </c>
      <c r="F605" s="27" t="s">
        <v>12</v>
      </c>
      <c r="G605" s="26">
        <f>IF(SUM(I606:I617)=0,E605,"Preencher total previsto do Estado para 2027")</f>
        <v>0</v>
      </c>
      <c r="H605" s="40" t="str">
        <f t="shared" ref="H605:H616" si="92">IF(E605=G605,"","Alteração meta 2027")</f>
        <v/>
      </c>
      <c r="I605" s="90">
        <f t="shared" si="91"/>
        <v>0</v>
      </c>
    </row>
    <row r="606" spans="1:9" x14ac:dyDescent="0.2">
      <c r="A606" s="120" t="str">
        <f>E543</f>
        <v>DIGITAR NESTE CAMPO O CÓDIGO DA ENTREGA</v>
      </c>
      <c r="B606" s="120" t="str">
        <f>B543</f>
        <v>DIGITAR NESTE CAMPO O CÓDIGO DA ENTREGA</v>
      </c>
      <c r="C606" s="120">
        <v>2027</v>
      </c>
      <c r="D606" s="29" t="s">
        <v>33</v>
      </c>
      <c r="E606" s="30" t="str">
        <f>IFERROR(VLOOKUP(E543&amp;D606,Instruções!$BD:$BN,9,0),"-")</f>
        <v>-</v>
      </c>
      <c r="F606" s="31" t="s">
        <v>12</v>
      </c>
      <c r="G606" s="30" t="str">
        <f t="shared" ref="G606:G616" si="93">E606</f>
        <v>-</v>
      </c>
      <c r="H606" s="32" t="str">
        <f t="shared" si="92"/>
        <v/>
      </c>
      <c r="I606" s="90">
        <f t="shared" si="91"/>
        <v>0</v>
      </c>
    </row>
    <row r="607" spans="1:9" x14ac:dyDescent="0.2">
      <c r="A607" s="120" t="str">
        <f>E543</f>
        <v>DIGITAR NESTE CAMPO O CÓDIGO DA ENTREGA</v>
      </c>
      <c r="B607" s="120" t="str">
        <f>B543</f>
        <v>DIGITAR NESTE CAMPO O CÓDIGO DA ENTREGA</v>
      </c>
      <c r="C607" s="120">
        <v>2027</v>
      </c>
      <c r="D607" s="33" t="s">
        <v>34</v>
      </c>
      <c r="E607" s="41" t="str">
        <f>IFERROR(VLOOKUP(E543&amp;D607,Instruções!$BD:$BN,9,0),"-")</f>
        <v>-</v>
      </c>
      <c r="F607" s="34" t="s">
        <v>12</v>
      </c>
      <c r="G607" s="30" t="str">
        <f t="shared" si="93"/>
        <v>-</v>
      </c>
      <c r="H607" s="32" t="str">
        <f t="shared" si="92"/>
        <v/>
      </c>
      <c r="I607" s="90">
        <f t="shared" si="91"/>
        <v>0</v>
      </c>
    </row>
    <row r="608" spans="1:9" x14ac:dyDescent="0.2">
      <c r="A608" s="120" t="str">
        <f>E543</f>
        <v>DIGITAR NESTE CAMPO O CÓDIGO DA ENTREGA</v>
      </c>
      <c r="B608" s="120" t="str">
        <f>B543</f>
        <v>DIGITAR NESTE CAMPO O CÓDIGO DA ENTREGA</v>
      </c>
      <c r="C608" s="120">
        <v>2027</v>
      </c>
      <c r="D608" s="33" t="s">
        <v>35</v>
      </c>
      <c r="E608" s="41" t="str">
        <f>IFERROR(VLOOKUP(E543&amp;D608,Instruções!$BD:$BN,9,0),"-")</f>
        <v>-</v>
      </c>
      <c r="F608" s="34" t="s">
        <v>12</v>
      </c>
      <c r="G608" s="30" t="str">
        <f t="shared" si="93"/>
        <v>-</v>
      </c>
      <c r="H608" s="32" t="str">
        <f t="shared" si="92"/>
        <v/>
      </c>
      <c r="I608" s="90">
        <f t="shared" si="91"/>
        <v>0</v>
      </c>
    </row>
    <row r="609" spans="1:16" x14ac:dyDescent="0.2">
      <c r="A609" s="120" t="str">
        <f>E543</f>
        <v>DIGITAR NESTE CAMPO O CÓDIGO DA ENTREGA</v>
      </c>
      <c r="B609" s="120" t="str">
        <f>B543</f>
        <v>DIGITAR NESTE CAMPO O CÓDIGO DA ENTREGA</v>
      </c>
      <c r="C609" s="120">
        <v>2027</v>
      </c>
      <c r="D609" s="33" t="s">
        <v>36</v>
      </c>
      <c r="E609" s="41" t="str">
        <f>IFERROR(VLOOKUP(E543&amp;D609,Instruções!$BD:$BN,9,0),"-")</f>
        <v>-</v>
      </c>
      <c r="F609" s="34" t="s">
        <v>12</v>
      </c>
      <c r="G609" s="30" t="str">
        <f t="shared" si="93"/>
        <v>-</v>
      </c>
      <c r="H609" s="32" t="str">
        <f t="shared" si="92"/>
        <v/>
      </c>
      <c r="I609" s="90">
        <f t="shared" si="91"/>
        <v>0</v>
      </c>
    </row>
    <row r="610" spans="1:16" x14ac:dyDescent="0.2">
      <c r="A610" s="120" t="str">
        <f>E543</f>
        <v>DIGITAR NESTE CAMPO O CÓDIGO DA ENTREGA</v>
      </c>
      <c r="B610" s="120" t="str">
        <f>B543</f>
        <v>DIGITAR NESTE CAMPO O CÓDIGO DA ENTREGA</v>
      </c>
      <c r="C610" s="120">
        <v>2027</v>
      </c>
      <c r="D610" s="33" t="s">
        <v>37</v>
      </c>
      <c r="E610" s="41" t="str">
        <f>IFERROR(VLOOKUP(E543&amp;D610,Instruções!$BD:$BN,9,0),"-")</f>
        <v>-</v>
      </c>
      <c r="F610" s="34" t="s">
        <v>12</v>
      </c>
      <c r="G610" s="30" t="str">
        <f t="shared" si="93"/>
        <v>-</v>
      </c>
      <c r="H610" s="32" t="str">
        <f t="shared" si="92"/>
        <v/>
      </c>
      <c r="I610" s="90">
        <f t="shared" si="91"/>
        <v>0</v>
      </c>
    </row>
    <row r="611" spans="1:16" x14ac:dyDescent="0.2">
      <c r="A611" s="120" t="str">
        <f>E543</f>
        <v>DIGITAR NESTE CAMPO O CÓDIGO DA ENTREGA</v>
      </c>
      <c r="B611" s="120" t="str">
        <f>B543</f>
        <v>DIGITAR NESTE CAMPO O CÓDIGO DA ENTREGA</v>
      </c>
      <c r="C611" s="120">
        <v>2027</v>
      </c>
      <c r="D611" s="33" t="s">
        <v>38</v>
      </c>
      <c r="E611" s="44" t="str">
        <f>IFERROR(VLOOKUP(E543&amp;D611,Instruções!$BD:$BN,9,0),"-")</f>
        <v>-</v>
      </c>
      <c r="F611" s="34" t="s">
        <v>12</v>
      </c>
      <c r="G611" s="45" t="str">
        <f t="shared" si="93"/>
        <v>-</v>
      </c>
      <c r="H611" s="32" t="str">
        <f t="shared" si="92"/>
        <v/>
      </c>
      <c r="I611" s="90">
        <f t="shared" si="91"/>
        <v>0</v>
      </c>
    </row>
    <row r="612" spans="1:16" x14ac:dyDescent="0.2">
      <c r="A612" s="120" t="str">
        <f>E543</f>
        <v>DIGITAR NESTE CAMPO O CÓDIGO DA ENTREGA</v>
      </c>
      <c r="B612" s="120" t="str">
        <f>B543</f>
        <v>DIGITAR NESTE CAMPO O CÓDIGO DA ENTREGA</v>
      </c>
      <c r="C612" s="120">
        <v>2027</v>
      </c>
      <c r="D612" s="35" t="str">
        <f>IFERROR(VLOOKUP(E543&amp;"-"&amp;1,Instruções!CH:CS,12,0),"")</f>
        <v/>
      </c>
      <c r="E612" s="46" t="str">
        <f>IFERROR(VLOOKUP(E543&amp;"-"&amp;1,Instruções!CH:CS,10,0),"")</f>
        <v/>
      </c>
      <c r="F612" s="38" t="s">
        <v>12</v>
      </c>
      <c r="G612" s="47" t="str">
        <f t="shared" si="93"/>
        <v/>
      </c>
      <c r="H612" s="32" t="str">
        <f t="shared" si="92"/>
        <v/>
      </c>
      <c r="I612" s="90">
        <f t="shared" si="91"/>
        <v>0</v>
      </c>
    </row>
    <row r="613" spans="1:16" x14ac:dyDescent="0.2">
      <c r="A613" s="120" t="str">
        <f>E543</f>
        <v>DIGITAR NESTE CAMPO O CÓDIGO DA ENTREGA</v>
      </c>
      <c r="B613" s="120" t="str">
        <f>B543</f>
        <v>DIGITAR NESTE CAMPO O CÓDIGO DA ENTREGA</v>
      </c>
      <c r="C613" s="120">
        <v>2027</v>
      </c>
      <c r="D613" s="35" t="str">
        <f>IFERROR(VLOOKUP(E543&amp;"-"&amp;2,Instruções!CH:CS,12,0),"")</f>
        <v/>
      </c>
      <c r="E613" s="46" t="str">
        <f>IFERROR(VLOOKUP(E544&amp;"-"&amp;1,Instruções!CH:CS,10,0),"")</f>
        <v/>
      </c>
      <c r="F613" s="38" t="s">
        <v>12</v>
      </c>
      <c r="G613" s="47" t="str">
        <f t="shared" si="93"/>
        <v/>
      </c>
      <c r="H613" s="32" t="str">
        <f t="shared" si="92"/>
        <v/>
      </c>
      <c r="I613" s="90">
        <f t="shared" si="91"/>
        <v>0</v>
      </c>
    </row>
    <row r="614" spans="1:16" x14ac:dyDescent="0.2">
      <c r="A614" s="120" t="str">
        <f>E543</f>
        <v>DIGITAR NESTE CAMPO O CÓDIGO DA ENTREGA</v>
      </c>
      <c r="B614" s="120" t="str">
        <f>B543</f>
        <v>DIGITAR NESTE CAMPO O CÓDIGO DA ENTREGA</v>
      </c>
      <c r="C614" s="120">
        <v>2027</v>
      </c>
      <c r="D614" s="35" t="str">
        <f>IFERROR(VLOOKUP(E543&amp;"-"&amp;3,Instruções!CH:CS,12,0),"")</f>
        <v/>
      </c>
      <c r="E614" s="46" t="str">
        <f>IFERROR(VLOOKUP(E545&amp;"-"&amp;1,Instruções!CH:CS,10,0),"")</f>
        <v/>
      </c>
      <c r="F614" s="38" t="s">
        <v>12</v>
      </c>
      <c r="G614" s="47" t="str">
        <f t="shared" si="93"/>
        <v/>
      </c>
      <c r="H614" s="32" t="str">
        <f t="shared" si="92"/>
        <v/>
      </c>
      <c r="I614" s="90">
        <f t="shared" si="91"/>
        <v>0</v>
      </c>
    </row>
    <row r="615" spans="1:16" x14ac:dyDescent="0.2">
      <c r="A615" s="120" t="str">
        <f>E543</f>
        <v>DIGITAR NESTE CAMPO O CÓDIGO DA ENTREGA</v>
      </c>
      <c r="B615" s="120" t="str">
        <f>B543</f>
        <v>DIGITAR NESTE CAMPO O CÓDIGO DA ENTREGA</v>
      </c>
      <c r="C615" s="120">
        <v>2027</v>
      </c>
      <c r="D615" s="35" t="str">
        <f>IFERROR(VLOOKUP(E543&amp;"-"&amp;4,Instruções!CH:CS,12,0),"")</f>
        <v/>
      </c>
      <c r="E615" s="46" t="str">
        <f>IFERROR(VLOOKUP(E546&amp;"-"&amp;1,Instruções!CH:CS,10,0),"")</f>
        <v/>
      </c>
      <c r="F615" s="38" t="s">
        <v>12</v>
      </c>
      <c r="G615" s="47" t="str">
        <f t="shared" si="93"/>
        <v/>
      </c>
      <c r="H615" s="32" t="str">
        <f t="shared" si="92"/>
        <v/>
      </c>
      <c r="I615" s="90">
        <f t="shared" si="91"/>
        <v>0</v>
      </c>
    </row>
    <row r="616" spans="1:16" x14ac:dyDescent="0.2">
      <c r="A616" s="120" t="str">
        <f>E543</f>
        <v>DIGITAR NESTE CAMPO O CÓDIGO DA ENTREGA</v>
      </c>
      <c r="B616" s="120" t="str">
        <f>B543</f>
        <v>DIGITAR NESTE CAMPO O CÓDIGO DA ENTREGA</v>
      </c>
      <c r="C616" s="120">
        <v>2027</v>
      </c>
      <c r="D616" s="35" t="str">
        <f>IFERROR(VLOOKUP(E543&amp;"-"&amp;5,Instruções!CH:CS,12,0),"")</f>
        <v/>
      </c>
      <c r="E616" s="46" t="str">
        <f>IFERROR(VLOOKUP(E547&amp;"-"&amp;1,Instruções!CH:CS,10,0),"")</f>
        <v/>
      </c>
      <c r="F616" s="38" t="s">
        <v>12</v>
      </c>
      <c r="G616" s="47" t="str">
        <f t="shared" si="93"/>
        <v/>
      </c>
      <c r="H616" s="32" t="str">
        <f t="shared" si="92"/>
        <v/>
      </c>
      <c r="I616" s="90">
        <f t="shared" si="91"/>
        <v>0</v>
      </c>
    </row>
    <row r="617" spans="1:16" ht="15.75" customHeight="1" x14ac:dyDescent="0.2">
      <c r="A617" s="120" t="str">
        <f>E543</f>
        <v>DIGITAR NESTE CAMPO O CÓDIGO DA ENTREGA</v>
      </c>
      <c r="B617" s="120" t="str">
        <f>B543</f>
        <v>DIGITAR NESTE CAMPO O CÓDIGO DA ENTREGA</v>
      </c>
      <c r="C617" s="120">
        <v>2027</v>
      </c>
      <c r="D617" s="102"/>
      <c r="E617" s="103" t="s">
        <v>39</v>
      </c>
      <c r="F617" s="38" t="s">
        <v>12</v>
      </c>
      <c r="G617" s="47"/>
      <c r="H617" s="32" t="str">
        <f>IF(G617="","","Não é possivel alterar 2024")</f>
        <v/>
      </c>
      <c r="I617" s="90">
        <f>IF(G617="",0,1)</f>
        <v>0</v>
      </c>
    </row>
    <row r="618" spans="1:16" ht="39" customHeight="1" x14ac:dyDescent="0.2">
      <c r="A618" s="120" t="str">
        <f>E543</f>
        <v>DIGITAR NESTE CAMPO O CÓDIGO DA ENTREGA</v>
      </c>
      <c r="B618" s="120" t="str">
        <f>B617&amp;"Oquealterou"</f>
        <v>DIGITAR NESTE CAMPO O CÓDIGO DA ENTREGAOquealterou</v>
      </c>
      <c r="C618" s="120" t="s">
        <v>40</v>
      </c>
      <c r="D618" s="48" t="s">
        <v>41</v>
      </c>
      <c r="E618" s="129" t="s">
        <v>8399</v>
      </c>
      <c r="F618" s="129"/>
      <c r="G618" s="129"/>
      <c r="H618" s="49" t="str">
        <f>IF(H543="Excluir","Excluir",CONCATENATE("Alteração de: ",H544&amp;H545&amp;H546&amp;H547&amp;H548&amp;H549&amp;H550&amp;H551&amp;H552&amp;H553&amp;H554&amp;H555&amp;H556&amp;H558&amp;H559&amp;H560&amp;H561))</f>
        <v xml:space="preserve">Alteração de: </v>
      </c>
      <c r="I618" s="90" t="s">
        <v>9</v>
      </c>
    </row>
    <row r="619" spans="1:16" ht="20.25" customHeight="1" thickBot="1" x14ac:dyDescent="0.25">
      <c r="A619" s="122" t="s">
        <v>42</v>
      </c>
      <c r="B619" s="122" t="s">
        <v>43</v>
      </c>
      <c r="C619" s="122" t="s">
        <v>42</v>
      </c>
      <c r="D619" s="81" t="s">
        <v>42</v>
      </c>
      <c r="E619" s="82" t="s">
        <v>42</v>
      </c>
      <c r="F619" s="82" t="s">
        <v>42</v>
      </c>
      <c r="G619" s="82" t="s">
        <v>42</v>
      </c>
      <c r="H619" s="83" t="s">
        <v>42</v>
      </c>
      <c r="I619" s="91" t="s">
        <v>9</v>
      </c>
    </row>
    <row r="620" spans="1:16" ht="26.25" customHeight="1" x14ac:dyDescent="0.2">
      <c r="A620" s="120" t="str">
        <f>E620</f>
        <v>DIGITAR NESTE CAMPO O CÓDIGO DA ENTREGA</v>
      </c>
      <c r="B620" s="120" t="str">
        <f>E620</f>
        <v>DIGITAR NESTE CAMPO O CÓDIGO DA ENTREGA</v>
      </c>
      <c r="C620" s="120" t="s">
        <v>10</v>
      </c>
      <c r="D620" s="77" t="s">
        <v>11</v>
      </c>
      <c r="E620" s="89" t="s">
        <v>8112</v>
      </c>
      <c r="F620" s="78" t="s">
        <v>12</v>
      </c>
      <c r="G620" s="92">
        <f>IFERROR(VLOOKUP(E620,'Lista de Entregas'!H:J,3,0),"Código de entrega não existe")</f>
        <v>0</v>
      </c>
      <c r="H620" s="88" t="s">
        <v>4932</v>
      </c>
      <c r="I620" s="90" t="s">
        <v>9</v>
      </c>
      <c r="P620" s="4" t="s">
        <v>13</v>
      </c>
    </row>
    <row r="621" spans="1:16" ht="34.5" customHeight="1" x14ac:dyDescent="0.2">
      <c r="A621" s="120" t="str">
        <f>E620</f>
        <v>DIGITAR NESTE CAMPO O CÓDIGO DA ENTREGA</v>
      </c>
      <c r="B621" s="120" t="str">
        <f>B620&amp;"Titulo"</f>
        <v>DIGITAR NESTE CAMPO O CÓDIGO DA ENTREGATitulo</v>
      </c>
      <c r="C621" s="120" t="s">
        <v>10</v>
      </c>
      <c r="D621" s="10" t="s">
        <v>14</v>
      </c>
      <c r="E621" s="76" t="str">
        <f>IFERROR(VLOOKUP(E620,Instruções!S:BD,14,0),"Código de Entrega não existe")</f>
        <v>Código de Entrega não existe</v>
      </c>
      <c r="F621" s="12" t="s">
        <v>12</v>
      </c>
      <c r="G621" s="86" t="str">
        <f>IF(H620="Excluir","Se a entrega vai passar a ser vinculada a outra ação orçamentária, a opção selecionada deve ser Transferir e não Excluir. Se ela deve ser cancelada do PPA 2024-2027, a opção Excluir esta correta, informe a justificativa ao final do formulário.","")</f>
        <v/>
      </c>
      <c r="H621" s="13" t="str">
        <f>IF(G621="","",IF(E621=G621,""," Não é possível Alterar Título;"))</f>
        <v/>
      </c>
      <c r="I621" s="90" t="s">
        <v>9</v>
      </c>
      <c r="P621" s="4" t="s">
        <v>15</v>
      </c>
    </row>
    <row r="622" spans="1:16" ht="71.25" customHeight="1" x14ac:dyDescent="0.2">
      <c r="A622" s="120" t="str">
        <f>E620</f>
        <v>DIGITAR NESTE CAMPO O CÓDIGO DA ENTREGA</v>
      </c>
      <c r="B622" s="120" t="str">
        <f>B620&amp;"Descrição"</f>
        <v>DIGITAR NESTE CAMPO O CÓDIGO DA ENTREGADescrição</v>
      </c>
      <c r="C622" s="120" t="s">
        <v>10</v>
      </c>
      <c r="D622" s="10" t="s">
        <v>16</v>
      </c>
      <c r="E622" s="75" t="str">
        <f>IFERROR(VLOOKUP(E620,Instruções!S:BD,15,0),"Confirmar  código de entrega")</f>
        <v>Confirmar  código de entrega</v>
      </c>
      <c r="F622" s="12" t="s">
        <v>12</v>
      </c>
      <c r="G622" s="75"/>
      <c r="H622" s="14" t="str">
        <f>IF(G622="","",IF(E622=G622,""," Descrição;"))</f>
        <v/>
      </c>
      <c r="I622" s="90" t="s">
        <v>9</v>
      </c>
      <c r="P622" s="4" t="s">
        <v>4934</v>
      </c>
    </row>
    <row r="623" spans="1:16" x14ac:dyDescent="0.2">
      <c r="A623" s="120" t="str">
        <f>E620</f>
        <v>DIGITAR NESTE CAMPO O CÓDIGO DA ENTREGA</v>
      </c>
      <c r="B623" s="120" t="str">
        <f>B620&amp;"AÇÃO"</f>
        <v>DIGITAR NESTE CAMPO O CÓDIGO DA ENTREGAAÇÃO</v>
      </c>
      <c r="C623" s="120" t="s">
        <v>10</v>
      </c>
      <c r="D623" s="10" t="s">
        <v>17</v>
      </c>
      <c r="E623" s="11" t="str">
        <f>IFERROR(VLOOKUP(E620,Instruções!S:BD,10,0),"")</f>
        <v/>
      </c>
      <c r="F623" s="12" t="s">
        <v>12</v>
      </c>
      <c r="G623" s="85" t="str">
        <f>IF(H620="Transferir","Preencher neste campo o nº da orçamentária para qual a entrega vai ser transferida","")</f>
        <v/>
      </c>
      <c r="H623" s="14" t="str">
        <f>IF(G623="","",IF(E623=G623,"","Transferência de ação;"))</f>
        <v/>
      </c>
      <c r="I623" s="90" t="s">
        <v>9</v>
      </c>
      <c r="P623" s="4" t="s">
        <v>4932</v>
      </c>
    </row>
    <row r="624" spans="1:16" ht="27.75" customHeight="1" x14ac:dyDescent="0.2">
      <c r="A624" s="120" t="str">
        <f>E620</f>
        <v>DIGITAR NESTE CAMPO O CÓDIGO DA ENTREGA</v>
      </c>
      <c r="B624" s="120" t="str">
        <f>B620&amp;"Açãonome"</f>
        <v>DIGITAR NESTE CAMPO O CÓDIGO DA ENTREGAAçãonome</v>
      </c>
      <c r="C624" s="120" t="s">
        <v>10</v>
      </c>
      <c r="D624" s="10" t="s">
        <v>18</v>
      </c>
      <c r="E624" s="76" t="str">
        <f>IFERROR(VLOOKUP(E620,Instruções!S:BD,11,0),"")</f>
        <v/>
      </c>
      <c r="F624" s="12" t="s">
        <v>12</v>
      </c>
      <c r="G624" s="11"/>
      <c r="H624" s="14" t="str">
        <f>IF(G624="","",IF(E624=G624,""," Transterência para outra ação;"))</f>
        <v/>
      </c>
      <c r="I624" s="90" t="s">
        <v>9</v>
      </c>
    </row>
    <row r="625" spans="1:9" ht="39.75" customHeight="1" x14ac:dyDescent="0.2">
      <c r="A625" s="120" t="str">
        <f>E620</f>
        <v>DIGITAR NESTE CAMPO O CÓDIGO DA ENTREGA</v>
      </c>
      <c r="B625" s="120" t="str">
        <f>B620&amp;"Unidademedida"</f>
        <v>DIGITAR NESTE CAMPO O CÓDIGO DA ENTREGAUnidademedida</v>
      </c>
      <c r="C625" s="120" t="s">
        <v>10</v>
      </c>
      <c r="D625" s="10" t="s">
        <v>19</v>
      </c>
      <c r="E625" s="11" t="str">
        <f>IFERROR(VLOOKUP(E620,Instruções!S:BD,16,0),"")</f>
        <v/>
      </c>
      <c r="F625" s="12" t="s">
        <v>12</v>
      </c>
      <c r="G625" s="11"/>
      <c r="H625" s="119" t="str">
        <f>IF(G625="","",IF(E625=G625,"","Não é possível alterar a unidade de medida, pois isso descaracterizaria a concepção original da entrega"))</f>
        <v/>
      </c>
      <c r="I625" s="90" t="s">
        <v>9</v>
      </c>
    </row>
    <row r="626" spans="1:9" ht="51" customHeight="1" x14ac:dyDescent="0.2">
      <c r="A626" s="120" t="str">
        <f>E620</f>
        <v>DIGITAR NESTE CAMPO O CÓDIGO DA ENTREGA</v>
      </c>
      <c r="B626" s="120" t="str">
        <f>B620&amp;"MemoriaCalculo"</f>
        <v>DIGITAR NESTE CAMPO O CÓDIGO DA ENTREGAMemoriaCalculo</v>
      </c>
      <c r="C626" s="120" t="s">
        <v>10</v>
      </c>
      <c r="D626" s="10" t="s">
        <v>20</v>
      </c>
      <c r="E626" s="75" t="str">
        <f>IFERROR(VLOOKUP(E620,Instruções!S:BD,34,0),"")</f>
        <v/>
      </c>
      <c r="F626" s="12" t="s">
        <v>12</v>
      </c>
      <c r="G626" s="11"/>
      <c r="H626" s="14" t="str">
        <f>IF(G626="","",IF(E626=G626,""," Memória de Cálculo;"))</f>
        <v/>
      </c>
      <c r="I626" s="90" t="s">
        <v>9</v>
      </c>
    </row>
    <row r="627" spans="1:9" x14ac:dyDescent="0.2">
      <c r="A627" s="120" t="str">
        <f>E620</f>
        <v>DIGITAR NESTE CAMPO O CÓDIGO DA ENTREGA</v>
      </c>
      <c r="B627" s="120" t="str">
        <f>B620&amp;D627</f>
        <v>DIGITAR NESTE CAMPO O CÓDIGO DA ENTREGAFonte:</v>
      </c>
      <c r="C627" s="120" t="s">
        <v>10</v>
      </c>
      <c r="D627" s="15" t="s">
        <v>21</v>
      </c>
      <c r="E627" s="11" t="str">
        <f>IFERROR(VLOOKUP(E620,Instruções!S:BD,35,0),"")</f>
        <v/>
      </c>
      <c r="F627" s="12" t="s">
        <v>12</v>
      </c>
      <c r="G627" s="11"/>
      <c r="H627" s="14" t="str">
        <f>IF(G627="","",IF(E627=G627,""," Fonte;"))</f>
        <v/>
      </c>
      <c r="I627" s="90" t="s">
        <v>9</v>
      </c>
    </row>
    <row r="628" spans="1:9" ht="28.5" customHeight="1" x14ac:dyDescent="0.2">
      <c r="A628" s="120" t="str">
        <f>E620</f>
        <v>DIGITAR NESTE CAMPO O CÓDIGO DA ENTREGA</v>
      </c>
      <c r="B628" s="120" t="str">
        <f>B620&amp;D628</f>
        <v>DIGITAR NESTE CAMPO O CÓDIGO DA ENTREGAResponsável pela Informação no Órgão:</v>
      </c>
      <c r="C628" s="120" t="s">
        <v>10</v>
      </c>
      <c r="D628" s="10" t="s">
        <v>22</v>
      </c>
      <c r="E628" s="11" t="str">
        <f>IFERROR(VLOOKUP(E620,Instruções!S:BD,36,0),"")</f>
        <v/>
      </c>
      <c r="F628" s="12" t="s">
        <v>12</v>
      </c>
      <c r="G628" s="11"/>
      <c r="H628" s="14" t="str">
        <f>IF(G628="","",IF(E628=G628,""," Responsável;"))</f>
        <v/>
      </c>
      <c r="I628" s="90" t="s">
        <v>9</v>
      </c>
    </row>
    <row r="629" spans="1:9" x14ac:dyDescent="0.2">
      <c r="A629" s="120" t="str">
        <f>E620</f>
        <v>DIGITAR NESTE CAMPO O CÓDIGO DA ENTREGA</v>
      </c>
      <c r="B629" s="120" t="str">
        <f>B620&amp;D629</f>
        <v xml:space="preserve">DIGITAR NESTE CAMPO O CÓDIGO DA ENTREGACumulatividade: </v>
      </c>
      <c r="C629" s="120" t="s">
        <v>10</v>
      </c>
      <c r="D629" s="10" t="s">
        <v>23</v>
      </c>
      <c r="E629" s="11" t="str">
        <f>IFERROR(PROPER(VLOOKUP(E620,Instruções!S:BD,33,0)),"")</f>
        <v/>
      </c>
      <c r="F629" s="12" t="s">
        <v>12</v>
      </c>
      <c r="G629" s="11"/>
      <c r="H629" s="14" t="str">
        <f>IF(G629="","",IF(E629=G629,""," Cumulatividade;"))</f>
        <v/>
      </c>
      <c r="I629" s="90" t="s">
        <v>9</v>
      </c>
    </row>
    <row r="630" spans="1:9" ht="13.5" customHeight="1" x14ac:dyDescent="0.2">
      <c r="A630" s="120" t="str">
        <f>E620</f>
        <v>DIGITAR NESTE CAMPO O CÓDIGO DA ENTREGA</v>
      </c>
      <c r="B630" s="120" t="str">
        <f>B620&amp;D630</f>
        <v xml:space="preserve">DIGITAR NESTE CAMPO O CÓDIGO DA ENTREGAMarcação Criança e Adolescente: </v>
      </c>
      <c r="C630" s="120" t="s">
        <v>10</v>
      </c>
      <c r="D630" s="15" t="s">
        <v>24</v>
      </c>
      <c r="E630" s="16" t="str">
        <f>IFERROR(VLOOKUP(E620,Instruções!BS:CA,3,0),"")</f>
        <v/>
      </c>
      <c r="F630" s="12" t="s">
        <v>12</v>
      </c>
      <c r="G630" s="11"/>
      <c r="H630" s="14" t="str">
        <f>IF(G630="","",IF(E630=G630,""," Marcação Criança;"))</f>
        <v/>
      </c>
      <c r="I630" s="90" t="s">
        <v>9</v>
      </c>
    </row>
    <row r="631" spans="1:9" ht="13.5" customHeight="1" x14ac:dyDescent="0.2">
      <c r="A631" s="120" t="str">
        <f>E620</f>
        <v>DIGITAR NESTE CAMPO O CÓDIGO DA ENTREGA</v>
      </c>
      <c r="B631" s="120" t="str">
        <f>B620&amp;D631</f>
        <v xml:space="preserve">DIGITAR NESTE CAMPO O CÓDIGO DA ENTREGAMarcação Igualdade Racial: </v>
      </c>
      <c r="C631" s="120" t="s">
        <v>10</v>
      </c>
      <c r="D631" s="15" t="s">
        <v>25</v>
      </c>
      <c r="E631" s="16" t="str">
        <f>IFERROR(VLOOKUP(E620,Instruções!BS:CA,4,0),"")</f>
        <v/>
      </c>
      <c r="F631" s="12" t="s">
        <v>12</v>
      </c>
      <c r="G631" s="11"/>
      <c r="H631" s="14" t="str">
        <f>IF(G631="","",IF(E631=G631,""," Marcação Igualdade Racial;"))</f>
        <v/>
      </c>
      <c r="I631" s="90" t="s">
        <v>9</v>
      </c>
    </row>
    <row r="632" spans="1:9" ht="13.5" customHeight="1" x14ac:dyDescent="0.2">
      <c r="A632" s="120" t="str">
        <f>E620</f>
        <v>DIGITAR NESTE CAMPO O CÓDIGO DA ENTREGA</v>
      </c>
      <c r="B632" s="120" t="str">
        <f>B620&amp;D632</f>
        <v xml:space="preserve">DIGITAR NESTE CAMPO O CÓDIGO DA ENTREGAMarcação Mulher: </v>
      </c>
      <c r="C632" s="120" t="s">
        <v>10</v>
      </c>
      <c r="D632" s="15" t="s">
        <v>26</v>
      </c>
      <c r="E632" s="16" t="str">
        <f>IFERROR(VLOOKUP(E620,Instruções!BS:CA,5,0),"")</f>
        <v/>
      </c>
      <c r="F632" s="12" t="s">
        <v>12</v>
      </c>
      <c r="G632" s="11"/>
      <c r="H632" s="14" t="str">
        <f>IF(G632="","",IF(E632=G632,""," Marcação Mulher;"))</f>
        <v/>
      </c>
      <c r="I632" s="90" t="s">
        <v>9</v>
      </c>
    </row>
    <row r="633" spans="1:9" ht="13.5" customHeight="1" x14ac:dyDescent="0.2">
      <c r="A633" s="120" t="str">
        <f>E620</f>
        <v>DIGITAR NESTE CAMPO O CÓDIGO DA ENTREGA</v>
      </c>
      <c r="B633" s="120" t="str">
        <f>B620&amp;D633</f>
        <v xml:space="preserve">DIGITAR NESTE CAMPO O CÓDIGO DA ENTREGAMarcação Paraná Produtivo: </v>
      </c>
      <c r="C633" s="120" t="s">
        <v>10</v>
      </c>
      <c r="D633" s="15" t="s">
        <v>27</v>
      </c>
      <c r="E633" s="16" t="str">
        <f>IFERROR(VLOOKUP(E620,Instruções!BS:CA,6,0),"")</f>
        <v/>
      </c>
      <c r="F633" s="12" t="s">
        <v>12</v>
      </c>
      <c r="G633" s="11"/>
      <c r="H633" s="14" t="str">
        <f>IF(G633="","",IF(E633=G633,""," Marcação PR Produtivo;"))</f>
        <v/>
      </c>
      <c r="I633" s="90" t="s">
        <v>9</v>
      </c>
    </row>
    <row r="634" spans="1:9" ht="13.5" customHeight="1" x14ac:dyDescent="0.2">
      <c r="A634" s="121" t="str">
        <f>E621</f>
        <v>Código de Entrega não existe</v>
      </c>
      <c r="B634" s="121" t="str">
        <f>B621&amp;D634</f>
        <v>DIGITAR NESTE CAMPO O CÓDIGO DA ENTREGATituloMetas e Prioridades:</v>
      </c>
      <c r="C634" s="121" t="s">
        <v>10</v>
      </c>
      <c r="D634" s="93" t="s">
        <v>4933</v>
      </c>
      <c r="E634" s="94"/>
      <c r="F634" s="95" t="s">
        <v>12</v>
      </c>
      <c r="G634" s="96"/>
      <c r="H634" s="97" t="str">
        <f>IF(G634="","",IF(E634=G634,""," Metas e Prioridades;"))</f>
        <v/>
      </c>
      <c r="I634" s="90" t="s">
        <v>9</v>
      </c>
    </row>
    <row r="635" spans="1:9" ht="13.5" customHeight="1" x14ac:dyDescent="0.2">
      <c r="A635" s="120" t="str">
        <f>E620</f>
        <v>DIGITAR NESTE CAMPO O CÓDIGO DA ENTREGA</v>
      </c>
      <c r="B635" s="120" t="str">
        <f>B620&amp;D635</f>
        <v>DIGITAR NESTE CAMPO O CÓDIGO DA ENTREGAPlano de Governo:</v>
      </c>
      <c r="C635" s="120" t="s">
        <v>10</v>
      </c>
      <c r="D635" s="15" t="s">
        <v>28</v>
      </c>
      <c r="E635" s="118" t="str">
        <f>IFERROR(VLOOKUP(E620,Instruções!BS:CA,7,0),"")</f>
        <v/>
      </c>
      <c r="F635" s="12" t="s">
        <v>12</v>
      </c>
      <c r="G635" s="11"/>
      <c r="H635" s="14" t="str">
        <f>IF(G635="","",IF(E635=G635,""," Marcação Plano de Governo;"))</f>
        <v/>
      </c>
      <c r="I635" s="90" t="s">
        <v>9</v>
      </c>
    </row>
    <row r="636" spans="1:9" ht="36.75" customHeight="1" x14ac:dyDescent="0.2">
      <c r="A636" s="120" t="str">
        <f>E620</f>
        <v>DIGITAR NESTE CAMPO O CÓDIGO DA ENTREGA</v>
      </c>
      <c r="B636" s="120" t="str">
        <f>B620&amp;D636</f>
        <v>DIGITAR NESTE CAMPO O CÓDIGO DA ENTREGAODS:</v>
      </c>
      <c r="C636" s="120" t="s">
        <v>10</v>
      </c>
      <c r="D636" s="15" t="s">
        <v>29</v>
      </c>
      <c r="E636" s="118" t="str">
        <f>IFERROR(VLOOKUP(E620,Instruções!BS:CA,8,0),"")</f>
        <v/>
      </c>
      <c r="F636" s="12" t="s">
        <v>12</v>
      </c>
      <c r="G636" s="11"/>
      <c r="H636" s="14" t="str">
        <f>IF(G636="","",IF(E636=G636,""," Marcação ODS;"))</f>
        <v/>
      </c>
      <c r="I636" s="90" t="s">
        <v>9</v>
      </c>
    </row>
    <row r="637" spans="1:9" ht="24.75" customHeight="1" x14ac:dyDescent="0.2">
      <c r="A637" s="120" t="str">
        <f>E620</f>
        <v>DIGITAR NESTE CAMPO O CÓDIGO DA ENTREGA</v>
      </c>
      <c r="B637" s="120" t="str">
        <f>B620&amp;D637</f>
        <v xml:space="preserve">DIGITAR NESTE CAMPO O CÓDIGO DA ENTREGARanking de Competitividade: </v>
      </c>
      <c r="C637" s="120" t="s">
        <v>10</v>
      </c>
      <c r="D637" s="15" t="s">
        <v>30</v>
      </c>
      <c r="E637" s="118" t="str">
        <f>IFERROR(VLOOKUP(E620,Instruções!BS:CA,9,0),"")</f>
        <v/>
      </c>
      <c r="F637" s="12" t="s">
        <v>12</v>
      </c>
      <c r="G637" s="11"/>
      <c r="H637" s="14" t="str">
        <f>IF(G637="","",IF(E637=G637,""," Marcação Ranking;"))</f>
        <v/>
      </c>
      <c r="I637" s="90" t="s">
        <v>9</v>
      </c>
    </row>
    <row r="638" spans="1:9" ht="15" customHeight="1" x14ac:dyDescent="0.2">
      <c r="A638" s="120" t="str">
        <f>E620</f>
        <v>DIGITAR NESTE CAMPO O CÓDIGO DA ENTREGA</v>
      </c>
      <c r="B638" s="120" t="str">
        <f>B620&amp;D638</f>
        <v>DIGITAR NESTE CAMPO O CÓDIGO DA ENTREGATOTAL PREVISTO (2024-2027):</v>
      </c>
      <c r="C638" s="120" t="s">
        <v>31</v>
      </c>
      <c r="D638" s="17" t="s">
        <v>8107</v>
      </c>
      <c r="E638" s="18">
        <f>IF(E629="Não",MAX(E639,E653,E667,E681),E639+E653+E667+E681)</f>
        <v>0</v>
      </c>
      <c r="F638" s="19" t="s">
        <v>12</v>
      </c>
      <c r="G638" s="18">
        <f>IFERROR(IF(E629="Não",MAX(G639,G653,G667,G681),G639+G653+G667+G681),"Preencher Total Previsto")</f>
        <v>0</v>
      </c>
      <c r="H638" s="20" t="str">
        <f>IF(G638="","",IF(E638=G638,""," Meta;"))</f>
        <v/>
      </c>
      <c r="I638" s="90">
        <f t="shared" ref="I638:I651" si="94">IF(G638=E638,0,1)</f>
        <v>0</v>
      </c>
    </row>
    <row r="639" spans="1:9" x14ac:dyDescent="0.2">
      <c r="A639" s="120" t="str">
        <f>E620</f>
        <v>DIGITAR NESTE CAMPO O CÓDIGO DA ENTREGA</v>
      </c>
      <c r="B639" s="120" t="str">
        <f>B620&amp;"Ano:"&amp;D639</f>
        <v>DIGITAR NESTE CAMPO O CÓDIGO DA ENTREGAAno:TOTAL PREVISTO 2024</v>
      </c>
      <c r="C639" s="120">
        <v>2024</v>
      </c>
      <c r="D639" s="21" t="s">
        <v>8108</v>
      </c>
      <c r="E639" s="22">
        <f>IF(E640&gt;0,E640,SUM(E641:E646))</f>
        <v>0</v>
      </c>
      <c r="F639" s="23" t="s">
        <v>12</v>
      </c>
      <c r="G639" s="22">
        <f>IF(SUM(I640:I652)=0,E639,"Preencher total")</f>
        <v>0</v>
      </c>
      <c r="H639" s="24" t="str">
        <f>IF(SUM(E639:E652)=SUM(G639:G652),"","Não é possivel alterar 2024")</f>
        <v/>
      </c>
      <c r="I639" s="90">
        <f t="shared" si="94"/>
        <v>0</v>
      </c>
    </row>
    <row r="640" spans="1:9" x14ac:dyDescent="0.2">
      <c r="A640" s="120" t="str">
        <f>E620</f>
        <v>DIGITAR NESTE CAMPO O CÓDIGO DA ENTREGA</v>
      </c>
      <c r="B640" s="120" t="str">
        <f>B620&amp;D640&amp;2024</f>
        <v>DIGITAR NESTE CAMPO O CÓDIGO DA ENTREGAEstado2024</v>
      </c>
      <c r="C640" s="120">
        <v>2024</v>
      </c>
      <c r="D640" s="25" t="s">
        <v>32</v>
      </c>
      <c r="E640" s="26">
        <f>IFERROR(VLOOKUP(E620&amp;"(vazio)",Instruções!$BD:$BN,6,0),SUM(E641:E646))</f>
        <v>0</v>
      </c>
      <c r="F640" s="27" t="s">
        <v>12</v>
      </c>
      <c r="G640" s="26">
        <f>IF(SUM(I641:I652)=0,E640,"Preencher valores")</f>
        <v>0</v>
      </c>
      <c r="H640" s="28" t="str">
        <f t="shared" ref="H640:H651" si="95">IF(E640=G640,"","Não é possivel alterar 2024")</f>
        <v/>
      </c>
      <c r="I640" s="90">
        <f t="shared" si="94"/>
        <v>0</v>
      </c>
    </row>
    <row r="641" spans="1:9" x14ac:dyDescent="0.2">
      <c r="A641" s="120" t="str">
        <f>E620</f>
        <v>DIGITAR NESTE CAMPO O CÓDIGO DA ENTREGA</v>
      </c>
      <c r="B641" s="120" t="str">
        <f>B620</f>
        <v>DIGITAR NESTE CAMPO O CÓDIGO DA ENTREGA</v>
      </c>
      <c r="C641" s="120">
        <v>2024</v>
      </c>
      <c r="D641" s="29" t="s">
        <v>33</v>
      </c>
      <c r="E641" s="30" t="str">
        <f>IFERROR(VLOOKUP(E620&amp;D641,Instruções!$BD:$BN,6,0),"-")</f>
        <v>-</v>
      </c>
      <c r="F641" s="31" t="s">
        <v>12</v>
      </c>
      <c r="G641" s="30" t="str">
        <f t="shared" ref="G641:G651" si="96">E641</f>
        <v>-</v>
      </c>
      <c r="H641" s="32" t="str">
        <f t="shared" si="95"/>
        <v/>
      </c>
      <c r="I641" s="90">
        <f t="shared" si="94"/>
        <v>0</v>
      </c>
    </row>
    <row r="642" spans="1:9" x14ac:dyDescent="0.2">
      <c r="A642" s="120" t="str">
        <f>E620</f>
        <v>DIGITAR NESTE CAMPO O CÓDIGO DA ENTREGA</v>
      </c>
      <c r="B642" s="120" t="str">
        <f>B620</f>
        <v>DIGITAR NESTE CAMPO O CÓDIGO DA ENTREGA</v>
      </c>
      <c r="C642" s="120">
        <v>2024</v>
      </c>
      <c r="D642" s="33" t="s">
        <v>34</v>
      </c>
      <c r="E642" s="30" t="str">
        <f>IFERROR(VLOOKUP(E620&amp;D642,Instruções!$BD:$BN,6,0),"-")</f>
        <v>-</v>
      </c>
      <c r="F642" s="34" t="s">
        <v>12</v>
      </c>
      <c r="G642" s="30" t="str">
        <f t="shared" si="96"/>
        <v>-</v>
      </c>
      <c r="H642" s="32" t="str">
        <f t="shared" si="95"/>
        <v/>
      </c>
      <c r="I642" s="90">
        <f t="shared" si="94"/>
        <v>0</v>
      </c>
    </row>
    <row r="643" spans="1:9" x14ac:dyDescent="0.2">
      <c r="A643" s="120" t="str">
        <f>E620</f>
        <v>DIGITAR NESTE CAMPO O CÓDIGO DA ENTREGA</v>
      </c>
      <c r="B643" s="120" t="str">
        <f>B620</f>
        <v>DIGITAR NESTE CAMPO O CÓDIGO DA ENTREGA</v>
      </c>
      <c r="C643" s="120">
        <v>2024</v>
      </c>
      <c r="D643" s="33" t="s">
        <v>35</v>
      </c>
      <c r="E643" s="30" t="str">
        <f>IFERROR(VLOOKUP(E620&amp;D643,Instruções!$BD:$BN,6,0),"-")</f>
        <v>-</v>
      </c>
      <c r="F643" s="34" t="s">
        <v>12</v>
      </c>
      <c r="G643" s="30" t="str">
        <f t="shared" si="96"/>
        <v>-</v>
      </c>
      <c r="H643" s="32" t="str">
        <f t="shared" si="95"/>
        <v/>
      </c>
      <c r="I643" s="90">
        <f t="shared" si="94"/>
        <v>0</v>
      </c>
    </row>
    <row r="644" spans="1:9" x14ac:dyDescent="0.2">
      <c r="A644" s="120" t="str">
        <f>E620</f>
        <v>DIGITAR NESTE CAMPO O CÓDIGO DA ENTREGA</v>
      </c>
      <c r="B644" s="120" t="str">
        <f>B620</f>
        <v>DIGITAR NESTE CAMPO O CÓDIGO DA ENTREGA</v>
      </c>
      <c r="C644" s="120">
        <v>2024</v>
      </c>
      <c r="D644" s="33" t="s">
        <v>36</v>
      </c>
      <c r="E644" s="30" t="str">
        <f>IFERROR(VLOOKUP(E620&amp;D644,Instruções!$BD:$BN,6,0),"-")</f>
        <v>-</v>
      </c>
      <c r="F644" s="34" t="s">
        <v>12</v>
      </c>
      <c r="G644" s="30" t="str">
        <f t="shared" si="96"/>
        <v>-</v>
      </c>
      <c r="H644" s="32" t="str">
        <f t="shared" si="95"/>
        <v/>
      </c>
      <c r="I644" s="90">
        <f t="shared" si="94"/>
        <v>0</v>
      </c>
    </row>
    <row r="645" spans="1:9" x14ac:dyDescent="0.2">
      <c r="A645" s="120" t="str">
        <f>E620</f>
        <v>DIGITAR NESTE CAMPO O CÓDIGO DA ENTREGA</v>
      </c>
      <c r="B645" s="120" t="str">
        <f>B620</f>
        <v>DIGITAR NESTE CAMPO O CÓDIGO DA ENTREGA</v>
      </c>
      <c r="C645" s="120">
        <v>2024</v>
      </c>
      <c r="D645" s="33" t="s">
        <v>37</v>
      </c>
      <c r="E645" s="30" t="str">
        <f>IFERROR(VLOOKUP(E620&amp;D645,Instruções!$BD:$BN,6,0),"-")</f>
        <v>-</v>
      </c>
      <c r="F645" s="34" t="s">
        <v>12</v>
      </c>
      <c r="G645" s="30" t="str">
        <f t="shared" si="96"/>
        <v>-</v>
      </c>
      <c r="H645" s="32" t="str">
        <f t="shared" si="95"/>
        <v/>
      </c>
      <c r="I645" s="90">
        <f t="shared" si="94"/>
        <v>0</v>
      </c>
    </row>
    <row r="646" spans="1:9" x14ac:dyDescent="0.2">
      <c r="A646" s="120" t="str">
        <f>E620</f>
        <v>DIGITAR NESTE CAMPO O CÓDIGO DA ENTREGA</v>
      </c>
      <c r="B646" s="120" t="str">
        <f>B620</f>
        <v>DIGITAR NESTE CAMPO O CÓDIGO DA ENTREGA</v>
      </c>
      <c r="C646" s="120">
        <v>2024</v>
      </c>
      <c r="D646" s="33" t="s">
        <v>38</v>
      </c>
      <c r="E646" s="30" t="str">
        <f>IFERROR(VLOOKUP(E620&amp;D646,Instruções!$BD:$BN,6,0),"-")</f>
        <v>-</v>
      </c>
      <c r="F646" s="34" t="s">
        <v>12</v>
      </c>
      <c r="G646" s="30" t="str">
        <f t="shared" si="96"/>
        <v>-</v>
      </c>
      <c r="H646" s="32" t="str">
        <f t="shared" si="95"/>
        <v/>
      </c>
      <c r="I646" s="90">
        <f t="shared" si="94"/>
        <v>0</v>
      </c>
    </row>
    <row r="647" spans="1:9" x14ac:dyDescent="0.2">
      <c r="A647" s="120" t="str">
        <f>E620</f>
        <v>DIGITAR NESTE CAMPO O CÓDIGO DA ENTREGA</v>
      </c>
      <c r="B647" s="120" t="str">
        <f>B620</f>
        <v>DIGITAR NESTE CAMPO O CÓDIGO DA ENTREGA</v>
      </c>
      <c r="C647" s="120">
        <v>2024</v>
      </c>
      <c r="D647" s="35" t="str">
        <f>IFERROR(VLOOKUP(E620&amp;"-"&amp;1,Instruções!CH:CS,12,0),"")</f>
        <v/>
      </c>
      <c r="E647" s="36" t="str">
        <f>IFERROR(VLOOKUP(E620&amp;"-"&amp;1,Instruções!CH:CS,7,0),"")</f>
        <v/>
      </c>
      <c r="F647" s="37" t="s">
        <v>12</v>
      </c>
      <c r="G647" s="36" t="str">
        <f t="shared" si="96"/>
        <v/>
      </c>
      <c r="H647" s="32" t="str">
        <f t="shared" si="95"/>
        <v/>
      </c>
      <c r="I647" s="90">
        <f t="shared" si="94"/>
        <v>0</v>
      </c>
    </row>
    <row r="648" spans="1:9" x14ac:dyDescent="0.2">
      <c r="A648" s="120" t="str">
        <f>E620</f>
        <v>DIGITAR NESTE CAMPO O CÓDIGO DA ENTREGA</v>
      </c>
      <c r="B648" s="120" t="str">
        <f>B620</f>
        <v>DIGITAR NESTE CAMPO O CÓDIGO DA ENTREGA</v>
      </c>
      <c r="C648" s="120">
        <v>2024</v>
      </c>
      <c r="D648" s="35" t="str">
        <f>IFERROR(VLOOKUP(E620&amp;"-"&amp;2,Instruções!CH:CS,12,0),"")</f>
        <v/>
      </c>
      <c r="E648" s="36" t="str">
        <f>IFERROR(VLOOKUP(E620&amp;"-"&amp;2,Instruções!CH:CS,7,0),"")</f>
        <v/>
      </c>
      <c r="F648" s="37" t="s">
        <v>12</v>
      </c>
      <c r="G648" s="36" t="str">
        <f t="shared" si="96"/>
        <v/>
      </c>
      <c r="H648" s="32" t="str">
        <f t="shared" si="95"/>
        <v/>
      </c>
      <c r="I648" s="90">
        <f t="shared" si="94"/>
        <v>0</v>
      </c>
    </row>
    <row r="649" spans="1:9" x14ac:dyDescent="0.2">
      <c r="A649" s="120" t="str">
        <f>E620</f>
        <v>DIGITAR NESTE CAMPO O CÓDIGO DA ENTREGA</v>
      </c>
      <c r="B649" s="120" t="str">
        <f>B620</f>
        <v>DIGITAR NESTE CAMPO O CÓDIGO DA ENTREGA</v>
      </c>
      <c r="C649" s="120">
        <v>2024</v>
      </c>
      <c r="D649" s="35" t="str">
        <f>IFERROR(VLOOKUP(E620&amp;"-"&amp;3,Instruções!CH:CS,12,0),"")</f>
        <v/>
      </c>
      <c r="E649" s="36" t="str">
        <f>IFERROR(VLOOKUP(E620&amp;"-"&amp;3,Instruções!CH:CS,7,0),"")</f>
        <v/>
      </c>
      <c r="F649" s="37" t="s">
        <v>12</v>
      </c>
      <c r="G649" s="36" t="str">
        <f t="shared" si="96"/>
        <v/>
      </c>
      <c r="H649" s="32" t="str">
        <f t="shared" si="95"/>
        <v/>
      </c>
      <c r="I649" s="90">
        <f t="shared" si="94"/>
        <v>0</v>
      </c>
    </row>
    <row r="650" spans="1:9" x14ac:dyDescent="0.2">
      <c r="A650" s="120" t="str">
        <f>E620</f>
        <v>DIGITAR NESTE CAMPO O CÓDIGO DA ENTREGA</v>
      </c>
      <c r="B650" s="120" t="str">
        <f>B620</f>
        <v>DIGITAR NESTE CAMPO O CÓDIGO DA ENTREGA</v>
      </c>
      <c r="C650" s="120">
        <v>2024</v>
      </c>
      <c r="D650" s="35" t="str">
        <f>IFERROR(VLOOKUP(E620&amp;"-"&amp;4,Instruções!CH:CS,12,0),"")</f>
        <v/>
      </c>
      <c r="E650" s="36" t="str">
        <f>IFERROR(VLOOKUP(E620&amp;"-"&amp;4,Instruções!CH:CS,7,0),"")</f>
        <v/>
      </c>
      <c r="F650" s="37" t="s">
        <v>12</v>
      </c>
      <c r="G650" s="36" t="str">
        <f t="shared" si="96"/>
        <v/>
      </c>
      <c r="H650" s="32" t="str">
        <f t="shared" si="95"/>
        <v/>
      </c>
      <c r="I650" s="90">
        <f t="shared" si="94"/>
        <v>0</v>
      </c>
    </row>
    <row r="651" spans="1:9" x14ac:dyDescent="0.2">
      <c r="A651" s="120" t="str">
        <f>E620</f>
        <v>DIGITAR NESTE CAMPO O CÓDIGO DA ENTREGA</v>
      </c>
      <c r="B651" s="120" t="str">
        <f>B620</f>
        <v>DIGITAR NESTE CAMPO O CÓDIGO DA ENTREGA</v>
      </c>
      <c r="C651" s="120">
        <v>2024</v>
      </c>
      <c r="D651" s="35" t="str">
        <f>IFERROR(VLOOKUP(E620&amp;"-"&amp;5,Instruções!CH:CS,12,0),"")</f>
        <v/>
      </c>
      <c r="E651" s="36" t="str">
        <f>IFERROR(VLOOKUP(E620&amp;"-"&amp;5,Instruções!CH:CS,7,0),"")</f>
        <v/>
      </c>
      <c r="F651" s="37" t="s">
        <v>12</v>
      </c>
      <c r="G651" s="36" t="str">
        <f t="shared" si="96"/>
        <v/>
      </c>
      <c r="H651" s="32" t="str">
        <f t="shared" si="95"/>
        <v/>
      </c>
      <c r="I651" s="90">
        <f t="shared" si="94"/>
        <v>0</v>
      </c>
    </row>
    <row r="652" spans="1:9" x14ac:dyDescent="0.2">
      <c r="A652" s="120" t="str">
        <f>E620</f>
        <v>DIGITAR NESTE CAMPO O CÓDIGO DA ENTREGA</v>
      </c>
      <c r="B652" s="120" t="str">
        <f>B620</f>
        <v>DIGITAR NESTE CAMPO O CÓDIGO DA ENTREGA</v>
      </c>
      <c r="C652" s="120">
        <v>2024</v>
      </c>
      <c r="D652" s="102"/>
      <c r="E652" s="103" t="s">
        <v>39</v>
      </c>
      <c r="F652" s="38"/>
      <c r="G652" s="36"/>
      <c r="H652" s="32" t="str">
        <f>IF(G652="","","Não é possivel alterar 2024")</f>
        <v/>
      </c>
      <c r="I652" s="90">
        <f>IF(G652="",0,1)</f>
        <v>0</v>
      </c>
    </row>
    <row r="653" spans="1:9" x14ac:dyDescent="0.2">
      <c r="A653" s="120" t="str">
        <f>E620</f>
        <v>DIGITAR NESTE CAMPO O CÓDIGO DA ENTREGA</v>
      </c>
      <c r="B653" s="120" t="str">
        <f>B620&amp;"Ano:"&amp;D653</f>
        <v>DIGITAR NESTE CAMPO O CÓDIGO DA ENTREGAAno:TOTAL PREVISTO 2025</v>
      </c>
      <c r="C653" s="120">
        <v>2025</v>
      </c>
      <c r="D653" s="21" t="s">
        <v>8109</v>
      </c>
      <c r="E653" s="22">
        <f>IF(E654&gt;0,E654,SUM(E655:E660))</f>
        <v>0</v>
      </c>
      <c r="F653" s="23" t="s">
        <v>12</v>
      </c>
      <c r="G653" s="22">
        <f>IF(SUM(I654:I666)=0,E653,"Preencher total")</f>
        <v>0</v>
      </c>
      <c r="H653" s="39" t="str">
        <f>IF(SUM(I654:I666)&gt;0,"Não é possível alterar a meta de 2025","")</f>
        <v/>
      </c>
      <c r="I653" s="90">
        <f t="shared" ref="I653:I665" si="97">IF(G653=E653,0,1)</f>
        <v>0</v>
      </c>
    </row>
    <row r="654" spans="1:9" x14ac:dyDescent="0.2">
      <c r="A654" s="120" t="str">
        <f>E620</f>
        <v>DIGITAR NESTE CAMPO O CÓDIGO DA ENTREGA</v>
      </c>
      <c r="B654" s="120" t="str">
        <f>B620&amp;D654&amp;2025</f>
        <v>DIGITAR NESTE CAMPO O CÓDIGO DA ENTREGAEstado2025</v>
      </c>
      <c r="C654" s="120">
        <v>2025</v>
      </c>
      <c r="D654" s="25" t="s">
        <v>32</v>
      </c>
      <c r="E654" s="26">
        <f>IFERROR(VLOOKUP(E620&amp;"(vazio)",Instruções!$BD:$BN,7,0),SUM(E655:E660))</f>
        <v>0</v>
      </c>
      <c r="F654" s="27" t="s">
        <v>12</v>
      </c>
      <c r="G654" s="26">
        <f>IF(SUM(I655:I666)=0,E654,"Preencher valores")</f>
        <v>0</v>
      </c>
      <c r="H654" s="28" t="str">
        <f t="shared" ref="H654:H665" si="98">IF(E654=G654,"","Não é possível alterar 2025")</f>
        <v/>
      </c>
      <c r="I654" s="90">
        <f t="shared" si="97"/>
        <v>0</v>
      </c>
    </row>
    <row r="655" spans="1:9" x14ac:dyDescent="0.2">
      <c r="A655" s="120" t="str">
        <f>E620</f>
        <v>DIGITAR NESTE CAMPO O CÓDIGO DA ENTREGA</v>
      </c>
      <c r="C655" s="120">
        <v>2025</v>
      </c>
      <c r="D655" s="29" t="s">
        <v>33</v>
      </c>
      <c r="E655" s="30" t="str">
        <f>IFERROR(VLOOKUP(E620&amp;D655,Instruções!$BD:$BN,7,0),"-")</f>
        <v>-</v>
      </c>
      <c r="F655" s="31" t="s">
        <v>12</v>
      </c>
      <c r="G655" s="30" t="str">
        <f t="shared" ref="G655:G665" si="99">E655</f>
        <v>-</v>
      </c>
      <c r="H655" s="87" t="str">
        <f t="shared" si="98"/>
        <v/>
      </c>
      <c r="I655" s="90">
        <f t="shared" si="97"/>
        <v>0</v>
      </c>
    </row>
    <row r="656" spans="1:9" x14ac:dyDescent="0.2">
      <c r="A656" s="120" t="str">
        <f>E620</f>
        <v>DIGITAR NESTE CAMPO O CÓDIGO DA ENTREGA</v>
      </c>
      <c r="B656" s="120" t="str">
        <f>B620</f>
        <v>DIGITAR NESTE CAMPO O CÓDIGO DA ENTREGA</v>
      </c>
      <c r="C656" s="120">
        <v>2025</v>
      </c>
      <c r="D656" s="33" t="s">
        <v>34</v>
      </c>
      <c r="E656" s="41" t="str">
        <f>IFERROR(VLOOKUP(E620&amp;D656,Instruções!$BD:$BN,7,0),"-")</f>
        <v>-</v>
      </c>
      <c r="F656" s="34" t="s">
        <v>12</v>
      </c>
      <c r="G656" s="30" t="str">
        <f t="shared" si="99"/>
        <v>-</v>
      </c>
      <c r="H656" s="87" t="str">
        <f t="shared" si="98"/>
        <v/>
      </c>
      <c r="I656" s="90">
        <f t="shared" si="97"/>
        <v>0</v>
      </c>
    </row>
    <row r="657" spans="1:9" x14ac:dyDescent="0.2">
      <c r="A657" s="120" t="str">
        <f>E620</f>
        <v>DIGITAR NESTE CAMPO O CÓDIGO DA ENTREGA</v>
      </c>
      <c r="B657" s="120" t="str">
        <f>B620</f>
        <v>DIGITAR NESTE CAMPO O CÓDIGO DA ENTREGA</v>
      </c>
      <c r="C657" s="120">
        <v>2025</v>
      </c>
      <c r="D657" s="33" t="s">
        <v>35</v>
      </c>
      <c r="E657" s="41" t="str">
        <f>IFERROR(VLOOKUP(E620&amp;D657,Instruções!$BD:$BN,7,0),"-")</f>
        <v>-</v>
      </c>
      <c r="F657" s="34" t="s">
        <v>12</v>
      </c>
      <c r="G657" s="30" t="str">
        <f t="shared" si="99"/>
        <v>-</v>
      </c>
      <c r="H657" s="87" t="str">
        <f t="shared" si="98"/>
        <v/>
      </c>
      <c r="I657" s="90">
        <f t="shared" si="97"/>
        <v>0</v>
      </c>
    </row>
    <row r="658" spans="1:9" x14ac:dyDescent="0.2">
      <c r="A658" s="120" t="str">
        <f>E620</f>
        <v>DIGITAR NESTE CAMPO O CÓDIGO DA ENTREGA</v>
      </c>
      <c r="B658" s="120" t="str">
        <f>B620</f>
        <v>DIGITAR NESTE CAMPO O CÓDIGO DA ENTREGA</v>
      </c>
      <c r="C658" s="120">
        <v>2025</v>
      </c>
      <c r="D658" s="33" t="s">
        <v>36</v>
      </c>
      <c r="E658" s="41" t="str">
        <f>IFERROR(VLOOKUP(E620&amp;D658,Instruções!$BD:$BN,7,0),"-")</f>
        <v>-</v>
      </c>
      <c r="F658" s="34" t="s">
        <v>12</v>
      </c>
      <c r="G658" s="30" t="str">
        <f t="shared" si="99"/>
        <v>-</v>
      </c>
      <c r="H658" s="87" t="str">
        <f t="shared" si="98"/>
        <v/>
      </c>
      <c r="I658" s="90">
        <f t="shared" si="97"/>
        <v>0</v>
      </c>
    </row>
    <row r="659" spans="1:9" x14ac:dyDescent="0.2">
      <c r="A659" s="120" t="str">
        <f>E620</f>
        <v>DIGITAR NESTE CAMPO O CÓDIGO DA ENTREGA</v>
      </c>
      <c r="B659" s="120" t="str">
        <f>B620</f>
        <v>DIGITAR NESTE CAMPO O CÓDIGO DA ENTREGA</v>
      </c>
      <c r="C659" s="120">
        <v>2025</v>
      </c>
      <c r="D659" s="33" t="s">
        <v>37</v>
      </c>
      <c r="E659" s="41" t="str">
        <f>IFERROR(VLOOKUP(E620&amp;D659,Instruções!$BD:$BN,7,0),"-")</f>
        <v>-</v>
      </c>
      <c r="F659" s="34" t="s">
        <v>12</v>
      </c>
      <c r="G659" s="30" t="str">
        <f t="shared" si="99"/>
        <v>-</v>
      </c>
      <c r="H659" s="87" t="str">
        <f t="shared" si="98"/>
        <v/>
      </c>
      <c r="I659" s="90">
        <f t="shared" si="97"/>
        <v>0</v>
      </c>
    </row>
    <row r="660" spans="1:9" x14ac:dyDescent="0.2">
      <c r="A660" s="120" t="str">
        <f>E620</f>
        <v>DIGITAR NESTE CAMPO O CÓDIGO DA ENTREGA</v>
      </c>
      <c r="B660" s="120" t="str">
        <f>B620</f>
        <v>DIGITAR NESTE CAMPO O CÓDIGO DA ENTREGA</v>
      </c>
      <c r="C660" s="120">
        <v>2025</v>
      </c>
      <c r="D660" s="33" t="s">
        <v>38</v>
      </c>
      <c r="E660" s="41" t="str">
        <f>IFERROR(VLOOKUP(E620&amp;D660,Instruções!$BD:$BN,7,0),"-")</f>
        <v>-</v>
      </c>
      <c r="F660" s="34" t="s">
        <v>12</v>
      </c>
      <c r="G660" s="30" t="str">
        <f t="shared" si="99"/>
        <v>-</v>
      </c>
      <c r="H660" s="87" t="str">
        <f t="shared" si="98"/>
        <v/>
      </c>
      <c r="I660" s="90">
        <f t="shared" si="97"/>
        <v>0</v>
      </c>
    </row>
    <row r="661" spans="1:9" x14ac:dyDescent="0.2">
      <c r="A661" s="120" t="str">
        <f>E620</f>
        <v>DIGITAR NESTE CAMPO O CÓDIGO DA ENTREGA</v>
      </c>
      <c r="B661" s="120" t="str">
        <f>B620</f>
        <v>DIGITAR NESTE CAMPO O CÓDIGO DA ENTREGA</v>
      </c>
      <c r="C661" s="120">
        <v>2025</v>
      </c>
      <c r="D661" s="35" t="str">
        <f>IFERROR(VLOOKUP(E620&amp;"-"&amp;1,Instruções!CH:CS,12,0),"")</f>
        <v/>
      </c>
      <c r="E661" s="42" t="str">
        <f>IFERROR(VLOOKUP(E620&amp;"-"&amp;1,Instruções!CH:CS,8,0),"")</f>
        <v/>
      </c>
      <c r="F661" s="38" t="s">
        <v>12</v>
      </c>
      <c r="G661" s="36" t="str">
        <f t="shared" si="99"/>
        <v/>
      </c>
      <c r="H661" s="87" t="str">
        <f t="shared" si="98"/>
        <v/>
      </c>
      <c r="I661" s="90">
        <f t="shared" si="97"/>
        <v>0</v>
      </c>
    </row>
    <row r="662" spans="1:9" x14ac:dyDescent="0.2">
      <c r="A662" s="120" t="str">
        <f>E620</f>
        <v>DIGITAR NESTE CAMPO O CÓDIGO DA ENTREGA</v>
      </c>
      <c r="B662" s="120" t="str">
        <f>B620</f>
        <v>DIGITAR NESTE CAMPO O CÓDIGO DA ENTREGA</v>
      </c>
      <c r="C662" s="120">
        <v>2025</v>
      </c>
      <c r="D662" s="35" t="str">
        <f>IFERROR(VLOOKUP(E620&amp;"-"&amp;2,Instruções!CH:CS,12,0),"")</f>
        <v/>
      </c>
      <c r="E662" s="42" t="str">
        <f>IFERROR(VLOOKUP(E620&amp;"-"&amp;2,Instruções!CH:CS,8,0),"")</f>
        <v/>
      </c>
      <c r="F662" s="38" t="s">
        <v>12</v>
      </c>
      <c r="G662" s="36" t="str">
        <f t="shared" si="99"/>
        <v/>
      </c>
      <c r="H662" s="87" t="str">
        <f t="shared" si="98"/>
        <v/>
      </c>
      <c r="I662" s="90">
        <f t="shared" si="97"/>
        <v>0</v>
      </c>
    </row>
    <row r="663" spans="1:9" x14ac:dyDescent="0.2">
      <c r="A663" s="120" t="str">
        <f>E620</f>
        <v>DIGITAR NESTE CAMPO O CÓDIGO DA ENTREGA</v>
      </c>
      <c r="B663" s="120" t="str">
        <f>B620</f>
        <v>DIGITAR NESTE CAMPO O CÓDIGO DA ENTREGA</v>
      </c>
      <c r="C663" s="120">
        <v>2025</v>
      </c>
      <c r="D663" s="35" t="str">
        <f>IFERROR(VLOOKUP(E620&amp;"-"&amp;3,Instruções!CH:CS,12,0),"")</f>
        <v/>
      </c>
      <c r="E663" s="42" t="str">
        <f>IFERROR(VLOOKUP(E620&amp;"-"&amp;3,Instruções!CH:CS,8,0),"")</f>
        <v/>
      </c>
      <c r="F663" s="38" t="s">
        <v>12</v>
      </c>
      <c r="G663" s="36" t="str">
        <f t="shared" si="99"/>
        <v/>
      </c>
      <c r="H663" s="87" t="str">
        <f t="shared" si="98"/>
        <v/>
      </c>
      <c r="I663" s="90">
        <f t="shared" si="97"/>
        <v>0</v>
      </c>
    </row>
    <row r="664" spans="1:9" x14ac:dyDescent="0.2">
      <c r="A664" s="120" t="str">
        <f>E620</f>
        <v>DIGITAR NESTE CAMPO O CÓDIGO DA ENTREGA</v>
      </c>
      <c r="B664" s="120" t="str">
        <f>B620</f>
        <v>DIGITAR NESTE CAMPO O CÓDIGO DA ENTREGA</v>
      </c>
      <c r="C664" s="120">
        <v>2025</v>
      </c>
      <c r="D664" s="35" t="str">
        <f>IFERROR(VLOOKUP(E620&amp;"-"&amp;4,Instruções!CH:CS,12,0),"")</f>
        <v/>
      </c>
      <c r="E664" s="42" t="str">
        <f>IFERROR(VLOOKUP(E620&amp;"-"&amp;4,Instruções!CH:CS,8,0),"")</f>
        <v/>
      </c>
      <c r="F664" s="38" t="s">
        <v>12</v>
      </c>
      <c r="G664" s="36" t="str">
        <f t="shared" si="99"/>
        <v/>
      </c>
      <c r="H664" s="87" t="str">
        <f t="shared" si="98"/>
        <v/>
      </c>
      <c r="I664" s="90">
        <f t="shared" si="97"/>
        <v>0</v>
      </c>
    </row>
    <row r="665" spans="1:9" x14ac:dyDescent="0.2">
      <c r="A665" s="120" t="str">
        <f>E620</f>
        <v>DIGITAR NESTE CAMPO O CÓDIGO DA ENTREGA</v>
      </c>
      <c r="B665" s="120" t="str">
        <f>B620</f>
        <v>DIGITAR NESTE CAMPO O CÓDIGO DA ENTREGA</v>
      </c>
      <c r="C665" s="120">
        <v>2025</v>
      </c>
      <c r="D665" s="35" t="str">
        <f>IFERROR(VLOOKUP(E620&amp;"-"&amp;5,Instruções!CH:CS,12,0),"")</f>
        <v/>
      </c>
      <c r="E665" s="42" t="str">
        <f>IFERROR(VLOOKUP(E620&amp;"-"&amp;5,Instruções!CH:CS,8,0),"")</f>
        <v/>
      </c>
      <c r="F665" s="38" t="s">
        <v>12</v>
      </c>
      <c r="G665" s="36" t="str">
        <f t="shared" si="99"/>
        <v/>
      </c>
      <c r="H665" s="87" t="str">
        <f t="shared" si="98"/>
        <v/>
      </c>
      <c r="I665" s="90">
        <f t="shared" si="97"/>
        <v>0</v>
      </c>
    </row>
    <row r="666" spans="1:9" ht="15.75" customHeight="1" x14ac:dyDescent="0.2">
      <c r="A666" s="120" t="str">
        <f>E620</f>
        <v>DIGITAR NESTE CAMPO O CÓDIGO DA ENTREGA</v>
      </c>
      <c r="B666" s="120" t="str">
        <f>B620</f>
        <v>DIGITAR NESTE CAMPO O CÓDIGO DA ENTREGA</v>
      </c>
      <c r="C666" s="120">
        <v>2025</v>
      </c>
      <c r="D666" s="102"/>
      <c r="E666" s="103" t="s">
        <v>39</v>
      </c>
      <c r="F666" s="38" t="s">
        <v>12</v>
      </c>
      <c r="G666" s="42"/>
      <c r="H666" s="32" t="str">
        <f>IF(G666="","","Não é possivel alterar 2024")</f>
        <v/>
      </c>
      <c r="I666" s="90">
        <f>IF(G666="",0,1)</f>
        <v>0</v>
      </c>
    </row>
    <row r="667" spans="1:9" x14ac:dyDescent="0.2">
      <c r="A667" s="120" t="str">
        <f>E620</f>
        <v>DIGITAR NESTE CAMPO O CÓDIGO DA ENTREGA</v>
      </c>
      <c r="B667" s="120" t="str">
        <f>B620&amp;"Ano:"&amp;D667</f>
        <v>DIGITAR NESTE CAMPO O CÓDIGO DA ENTREGAAno:TOTAL PREVISTO 2026</v>
      </c>
      <c r="C667" s="120">
        <v>2026</v>
      </c>
      <c r="D667" s="21" t="s">
        <v>8110</v>
      </c>
      <c r="E667" s="22">
        <f>IF(E668&gt;0,E668,SUM(E669:E674))</f>
        <v>0</v>
      </c>
      <c r="F667" s="23" t="s">
        <v>12</v>
      </c>
      <c r="G667" s="22">
        <f>IF(SUM(I668:I680)=0,E667,"Preencher total previsto para 2027")</f>
        <v>0</v>
      </c>
      <c r="H667" s="39" t="str">
        <f>IF(SUM(I668:I680)&gt;0,"Alteração meta 2026","")</f>
        <v/>
      </c>
      <c r="I667" s="90">
        <f t="shared" ref="I667:I679" si="100">IF(G667=E667,0,1)</f>
        <v>0</v>
      </c>
    </row>
    <row r="668" spans="1:9" x14ac:dyDescent="0.2">
      <c r="A668" s="120" t="str">
        <f>E620</f>
        <v>DIGITAR NESTE CAMPO O CÓDIGO DA ENTREGA</v>
      </c>
      <c r="B668" s="120" t="str">
        <f>B620&amp;D668&amp;2027</f>
        <v>DIGITAR NESTE CAMPO O CÓDIGO DA ENTREGAEstado2027</v>
      </c>
      <c r="C668" s="120">
        <v>2026</v>
      </c>
      <c r="D668" s="25" t="s">
        <v>32</v>
      </c>
      <c r="E668" s="26">
        <f>IFERROR(VLOOKUP(E620&amp;"(vazio)",Instruções!$BD:$BN,8,0),SUM(E669:E674))</f>
        <v>0</v>
      </c>
      <c r="F668" s="27" t="s">
        <v>12</v>
      </c>
      <c r="G668" s="26">
        <f>IF(SUM(I669:I680)=0,E668,"Preencher total previsto do Estado para 2027")</f>
        <v>0</v>
      </c>
      <c r="H668" s="40" t="str">
        <f t="shared" ref="H668:H679" si="101">IF(E668=G668,"","Alteração meta 2026")</f>
        <v/>
      </c>
      <c r="I668" s="90">
        <f t="shared" si="100"/>
        <v>0</v>
      </c>
    </row>
    <row r="669" spans="1:9" x14ac:dyDescent="0.2">
      <c r="A669" s="120" t="str">
        <f>E620</f>
        <v>DIGITAR NESTE CAMPO O CÓDIGO DA ENTREGA</v>
      </c>
      <c r="B669" s="120" t="str">
        <f>B620</f>
        <v>DIGITAR NESTE CAMPO O CÓDIGO DA ENTREGA</v>
      </c>
      <c r="C669" s="120">
        <v>2026</v>
      </c>
      <c r="D669" s="29" t="s">
        <v>33</v>
      </c>
      <c r="E669" s="30" t="str">
        <f>IFERROR(VLOOKUP(E620&amp;D669,Instruções!$BD:$BN,8,0),"-")</f>
        <v>-</v>
      </c>
      <c r="F669" s="31" t="s">
        <v>12</v>
      </c>
      <c r="G669" s="30" t="str">
        <f t="shared" ref="G669:G679" si="102">E669</f>
        <v>-</v>
      </c>
      <c r="H669" s="32" t="str">
        <f t="shared" si="101"/>
        <v/>
      </c>
      <c r="I669" s="90">
        <f t="shared" si="100"/>
        <v>0</v>
      </c>
    </row>
    <row r="670" spans="1:9" x14ac:dyDescent="0.2">
      <c r="A670" s="120" t="str">
        <f>E620</f>
        <v>DIGITAR NESTE CAMPO O CÓDIGO DA ENTREGA</v>
      </c>
      <c r="B670" s="120" t="str">
        <f>B620</f>
        <v>DIGITAR NESTE CAMPO O CÓDIGO DA ENTREGA</v>
      </c>
      <c r="C670" s="120">
        <v>2026</v>
      </c>
      <c r="D670" s="33" t="s">
        <v>34</v>
      </c>
      <c r="E670" s="41" t="str">
        <f>IFERROR(VLOOKUP(E620&amp;D670,Instruções!$BD:$BN,8,0),"-")</f>
        <v>-</v>
      </c>
      <c r="F670" s="34" t="s">
        <v>12</v>
      </c>
      <c r="G670" s="30" t="str">
        <f t="shared" si="102"/>
        <v>-</v>
      </c>
      <c r="H670" s="32" t="str">
        <f t="shared" si="101"/>
        <v/>
      </c>
      <c r="I670" s="90">
        <f t="shared" si="100"/>
        <v>0</v>
      </c>
    </row>
    <row r="671" spans="1:9" x14ac:dyDescent="0.2">
      <c r="A671" s="120" t="str">
        <f>E620</f>
        <v>DIGITAR NESTE CAMPO O CÓDIGO DA ENTREGA</v>
      </c>
      <c r="B671" s="120" t="str">
        <f>B620</f>
        <v>DIGITAR NESTE CAMPO O CÓDIGO DA ENTREGA</v>
      </c>
      <c r="C671" s="120">
        <v>2026</v>
      </c>
      <c r="D671" s="33" t="s">
        <v>35</v>
      </c>
      <c r="E671" s="41" t="str">
        <f>IFERROR(VLOOKUP(E620&amp;D671,Instruções!$BD:$BN,8,0),"-")</f>
        <v>-</v>
      </c>
      <c r="F671" s="34" t="s">
        <v>12</v>
      </c>
      <c r="G671" s="30" t="str">
        <f t="shared" si="102"/>
        <v>-</v>
      </c>
      <c r="H671" s="32" t="str">
        <f t="shared" si="101"/>
        <v/>
      </c>
      <c r="I671" s="90">
        <f t="shared" si="100"/>
        <v>0</v>
      </c>
    </row>
    <row r="672" spans="1:9" x14ac:dyDescent="0.2">
      <c r="A672" s="120" t="str">
        <f>E620</f>
        <v>DIGITAR NESTE CAMPO O CÓDIGO DA ENTREGA</v>
      </c>
      <c r="B672" s="120" t="str">
        <f>B620</f>
        <v>DIGITAR NESTE CAMPO O CÓDIGO DA ENTREGA</v>
      </c>
      <c r="C672" s="120">
        <v>2026</v>
      </c>
      <c r="D672" s="33" t="s">
        <v>36</v>
      </c>
      <c r="E672" s="41" t="str">
        <f>IFERROR(VLOOKUP(E620&amp;D672,Instruções!$BD:$BN,8,0),"-")</f>
        <v>-</v>
      </c>
      <c r="F672" s="34" t="s">
        <v>12</v>
      </c>
      <c r="G672" s="30" t="str">
        <f t="shared" si="102"/>
        <v>-</v>
      </c>
      <c r="H672" s="32" t="str">
        <f t="shared" si="101"/>
        <v/>
      </c>
      <c r="I672" s="90">
        <f t="shared" si="100"/>
        <v>0</v>
      </c>
    </row>
    <row r="673" spans="1:9" x14ac:dyDescent="0.2">
      <c r="A673" s="120" t="str">
        <f>E620</f>
        <v>DIGITAR NESTE CAMPO O CÓDIGO DA ENTREGA</v>
      </c>
      <c r="B673" s="120" t="str">
        <f>B620</f>
        <v>DIGITAR NESTE CAMPO O CÓDIGO DA ENTREGA</v>
      </c>
      <c r="C673" s="120">
        <v>2026</v>
      </c>
      <c r="D673" s="33" t="s">
        <v>37</v>
      </c>
      <c r="E673" s="41" t="str">
        <f>IFERROR(VLOOKUP(E620&amp;D673,Instruções!$BD:$BN,8,0),"-")</f>
        <v>-</v>
      </c>
      <c r="F673" s="34" t="s">
        <v>12</v>
      </c>
      <c r="G673" s="30" t="str">
        <f t="shared" si="102"/>
        <v>-</v>
      </c>
      <c r="H673" s="32" t="str">
        <f t="shared" si="101"/>
        <v/>
      </c>
      <c r="I673" s="90">
        <f t="shared" si="100"/>
        <v>0</v>
      </c>
    </row>
    <row r="674" spans="1:9" x14ac:dyDescent="0.2">
      <c r="A674" s="120" t="str">
        <f>E620</f>
        <v>DIGITAR NESTE CAMPO O CÓDIGO DA ENTREGA</v>
      </c>
      <c r="B674" s="120" t="str">
        <f>B620</f>
        <v>DIGITAR NESTE CAMPO O CÓDIGO DA ENTREGA</v>
      </c>
      <c r="C674" s="120">
        <v>2026</v>
      </c>
      <c r="D674" s="33" t="s">
        <v>38</v>
      </c>
      <c r="E674" s="41" t="str">
        <f>IFERROR(VLOOKUP(E620&amp;D674,Instruções!$BD:$BN,8,0),"-")</f>
        <v>-</v>
      </c>
      <c r="F674" s="34" t="s">
        <v>12</v>
      </c>
      <c r="G674" s="30" t="str">
        <f t="shared" si="102"/>
        <v>-</v>
      </c>
      <c r="H674" s="32" t="str">
        <f t="shared" si="101"/>
        <v/>
      </c>
      <c r="I674" s="90">
        <f t="shared" si="100"/>
        <v>0</v>
      </c>
    </row>
    <row r="675" spans="1:9" x14ac:dyDescent="0.2">
      <c r="A675" s="120" t="str">
        <f>E620</f>
        <v>DIGITAR NESTE CAMPO O CÓDIGO DA ENTREGA</v>
      </c>
      <c r="B675" s="120" t="str">
        <f>B620</f>
        <v>DIGITAR NESTE CAMPO O CÓDIGO DA ENTREGA</v>
      </c>
      <c r="C675" s="120">
        <v>2026</v>
      </c>
      <c r="D675" s="43" t="str">
        <f>IFERROR(VLOOKUP(E620&amp;"-"&amp;1,Instruções!CH:CS,12,0),"")</f>
        <v/>
      </c>
      <c r="E675" s="42" t="str">
        <f>IFERROR(VLOOKUP(E620&amp;"-"&amp;1,Instruções!CH:CS,9,0),"")</f>
        <v/>
      </c>
      <c r="F675" s="38" t="s">
        <v>12</v>
      </c>
      <c r="G675" s="36" t="str">
        <f t="shared" si="102"/>
        <v/>
      </c>
      <c r="H675" s="32" t="str">
        <f t="shared" si="101"/>
        <v/>
      </c>
      <c r="I675" s="90">
        <f t="shared" si="100"/>
        <v>0</v>
      </c>
    </row>
    <row r="676" spans="1:9" x14ac:dyDescent="0.2">
      <c r="A676" s="120" t="str">
        <f>E620</f>
        <v>DIGITAR NESTE CAMPO O CÓDIGO DA ENTREGA</v>
      </c>
      <c r="B676" s="120" t="str">
        <f>B620</f>
        <v>DIGITAR NESTE CAMPO O CÓDIGO DA ENTREGA</v>
      </c>
      <c r="C676" s="120">
        <v>2026</v>
      </c>
      <c r="D676" s="43" t="str">
        <f>IFERROR(VLOOKUP(E620&amp;"-"&amp;2,Instruções!CH:CS,12,0),"")</f>
        <v/>
      </c>
      <c r="E676" s="42" t="str">
        <f>IFERROR(VLOOKUP(E620&amp;"-"&amp;2,Instruções!CH:CS,9,0),"")</f>
        <v/>
      </c>
      <c r="F676" s="38" t="s">
        <v>12</v>
      </c>
      <c r="G676" s="36" t="str">
        <f t="shared" si="102"/>
        <v/>
      </c>
      <c r="H676" s="32" t="str">
        <f t="shared" si="101"/>
        <v/>
      </c>
      <c r="I676" s="90">
        <f t="shared" si="100"/>
        <v>0</v>
      </c>
    </row>
    <row r="677" spans="1:9" x14ac:dyDescent="0.2">
      <c r="A677" s="120" t="str">
        <f>E620</f>
        <v>DIGITAR NESTE CAMPO O CÓDIGO DA ENTREGA</v>
      </c>
      <c r="B677" s="120" t="str">
        <f>B620</f>
        <v>DIGITAR NESTE CAMPO O CÓDIGO DA ENTREGA</v>
      </c>
      <c r="C677" s="120">
        <v>2026</v>
      </c>
      <c r="D677" s="43" t="str">
        <f>IFERROR(VLOOKUP(E620&amp;"-"&amp;3,Instruções!CH:CS,12,0),"")</f>
        <v/>
      </c>
      <c r="E677" s="42" t="str">
        <f>IFERROR(VLOOKUP(E620&amp;"-"&amp;3,Instruções!CH:CS,9,0),"")</f>
        <v/>
      </c>
      <c r="F677" s="38" t="s">
        <v>12</v>
      </c>
      <c r="G677" s="36" t="str">
        <f t="shared" si="102"/>
        <v/>
      </c>
      <c r="H677" s="32" t="str">
        <f t="shared" si="101"/>
        <v/>
      </c>
      <c r="I677" s="90">
        <f t="shared" si="100"/>
        <v>0</v>
      </c>
    </row>
    <row r="678" spans="1:9" x14ac:dyDescent="0.2">
      <c r="A678" s="120" t="str">
        <f>E620</f>
        <v>DIGITAR NESTE CAMPO O CÓDIGO DA ENTREGA</v>
      </c>
      <c r="B678" s="120" t="str">
        <f>B620</f>
        <v>DIGITAR NESTE CAMPO O CÓDIGO DA ENTREGA</v>
      </c>
      <c r="C678" s="120">
        <v>2026</v>
      </c>
      <c r="D678" s="43" t="str">
        <f>IFERROR(VLOOKUP(E620&amp;"-"&amp;4,Instruções!CH:CS,12,0),"")</f>
        <v/>
      </c>
      <c r="E678" s="42" t="str">
        <f>IFERROR(VLOOKUP(E620&amp;"-"&amp;4,Instruções!CH:CS,9,0),"")</f>
        <v/>
      </c>
      <c r="F678" s="38" t="s">
        <v>12</v>
      </c>
      <c r="G678" s="36" t="str">
        <f t="shared" si="102"/>
        <v/>
      </c>
      <c r="H678" s="32" t="str">
        <f t="shared" si="101"/>
        <v/>
      </c>
      <c r="I678" s="90">
        <f t="shared" si="100"/>
        <v>0</v>
      </c>
    </row>
    <row r="679" spans="1:9" x14ac:dyDescent="0.2">
      <c r="A679" s="120" t="str">
        <f>E620</f>
        <v>DIGITAR NESTE CAMPO O CÓDIGO DA ENTREGA</v>
      </c>
      <c r="B679" s="120" t="str">
        <f>B620</f>
        <v>DIGITAR NESTE CAMPO O CÓDIGO DA ENTREGA</v>
      </c>
      <c r="C679" s="120">
        <v>2026</v>
      </c>
      <c r="D679" s="43" t="str">
        <f>IFERROR(VLOOKUP(E620&amp;"-"&amp;5,Instruções!CH:CS,12,0),"")</f>
        <v/>
      </c>
      <c r="E679" s="42" t="str">
        <f>IFERROR(VLOOKUP(E620&amp;"-"&amp;5,Instruções!CH:CS,9,0),"")</f>
        <v/>
      </c>
      <c r="F679" s="38" t="s">
        <v>12</v>
      </c>
      <c r="G679" s="36" t="str">
        <f t="shared" si="102"/>
        <v/>
      </c>
      <c r="H679" s="32" t="str">
        <f t="shared" si="101"/>
        <v/>
      </c>
      <c r="I679" s="90">
        <f t="shared" si="100"/>
        <v>0</v>
      </c>
    </row>
    <row r="680" spans="1:9" ht="15.75" customHeight="1" x14ac:dyDescent="0.2">
      <c r="A680" s="120" t="str">
        <f>E620</f>
        <v>DIGITAR NESTE CAMPO O CÓDIGO DA ENTREGA</v>
      </c>
      <c r="B680" s="120" t="str">
        <f>B620</f>
        <v>DIGITAR NESTE CAMPO O CÓDIGO DA ENTREGA</v>
      </c>
      <c r="C680" s="120">
        <v>2026</v>
      </c>
      <c r="D680" s="102"/>
      <c r="E680" s="103" t="s">
        <v>39</v>
      </c>
      <c r="F680" s="38" t="s">
        <v>12</v>
      </c>
      <c r="G680" s="42"/>
      <c r="H680" s="32" t="str">
        <f>IF(G680="","","Não é possivel alterar 2024")</f>
        <v/>
      </c>
      <c r="I680" s="90">
        <f>IF(G680="",0,1)</f>
        <v>0</v>
      </c>
    </row>
    <row r="681" spans="1:9" x14ac:dyDescent="0.2">
      <c r="A681" s="120" t="str">
        <f>E620</f>
        <v>DIGITAR NESTE CAMPO O CÓDIGO DA ENTREGA</v>
      </c>
      <c r="B681" s="120" t="str">
        <f>B620&amp;"Ano:"&amp;D681</f>
        <v>DIGITAR NESTE CAMPO O CÓDIGO DA ENTREGAAno:TOTAL PREVISTO 2027</v>
      </c>
      <c r="C681" s="120">
        <v>2027</v>
      </c>
      <c r="D681" s="21" t="s">
        <v>8111</v>
      </c>
      <c r="E681" s="22">
        <f>IF(E682&gt;0,E682,SUM(E683:E688))</f>
        <v>0</v>
      </c>
      <c r="F681" s="23" t="s">
        <v>12</v>
      </c>
      <c r="G681" s="22">
        <f>IF(SUM(I682:I694)=0,E681,"Preencher total previsto para 2027")</f>
        <v>0</v>
      </c>
      <c r="H681" s="39" t="str">
        <f>IF(SUM(I682:I694)&gt;0,"Alteração meta 2027","")</f>
        <v/>
      </c>
      <c r="I681" s="90">
        <f t="shared" ref="I681:I693" si="103">IF(G681=E681,0,1)</f>
        <v>0</v>
      </c>
    </row>
    <row r="682" spans="1:9" x14ac:dyDescent="0.2">
      <c r="A682" s="120" t="str">
        <f>E620</f>
        <v>DIGITAR NESTE CAMPO O CÓDIGO DA ENTREGA</v>
      </c>
      <c r="B682" s="120" t="str">
        <f>B620&amp;D682&amp;2027</f>
        <v>DIGITAR NESTE CAMPO O CÓDIGO DA ENTREGAEstado2027</v>
      </c>
      <c r="C682" s="120">
        <v>2027</v>
      </c>
      <c r="D682" s="25" t="s">
        <v>32</v>
      </c>
      <c r="E682" s="26">
        <f>IFERROR(VLOOKUP(E620&amp;"(vazio)",Instruções!$BD:$BN,9,0),SUM(E683:E688))</f>
        <v>0</v>
      </c>
      <c r="F682" s="27" t="s">
        <v>12</v>
      </c>
      <c r="G682" s="26">
        <f>IF(SUM(I683:I694)=0,E682,"Preencher total previsto do Estado para 2027")</f>
        <v>0</v>
      </c>
      <c r="H682" s="40" t="str">
        <f t="shared" ref="H682:H693" si="104">IF(E682=G682,"","Alteração meta 2027")</f>
        <v/>
      </c>
      <c r="I682" s="90">
        <f t="shared" si="103"/>
        <v>0</v>
      </c>
    </row>
    <row r="683" spans="1:9" x14ac:dyDescent="0.2">
      <c r="A683" s="120" t="str">
        <f>E620</f>
        <v>DIGITAR NESTE CAMPO O CÓDIGO DA ENTREGA</v>
      </c>
      <c r="B683" s="120" t="str">
        <f>B620</f>
        <v>DIGITAR NESTE CAMPO O CÓDIGO DA ENTREGA</v>
      </c>
      <c r="C683" s="120">
        <v>2027</v>
      </c>
      <c r="D683" s="29" t="s">
        <v>33</v>
      </c>
      <c r="E683" s="30" t="str">
        <f>IFERROR(VLOOKUP(E620&amp;D683,Instruções!$BD:$BN,9,0),"-")</f>
        <v>-</v>
      </c>
      <c r="F683" s="31" t="s">
        <v>12</v>
      </c>
      <c r="G683" s="30" t="str">
        <f t="shared" ref="G683:G693" si="105">E683</f>
        <v>-</v>
      </c>
      <c r="H683" s="32" t="str">
        <f t="shared" si="104"/>
        <v/>
      </c>
      <c r="I683" s="90">
        <f t="shared" si="103"/>
        <v>0</v>
      </c>
    </row>
    <row r="684" spans="1:9" x14ac:dyDescent="0.2">
      <c r="A684" s="120" t="str">
        <f>E620</f>
        <v>DIGITAR NESTE CAMPO O CÓDIGO DA ENTREGA</v>
      </c>
      <c r="B684" s="120" t="str">
        <f>B620</f>
        <v>DIGITAR NESTE CAMPO O CÓDIGO DA ENTREGA</v>
      </c>
      <c r="C684" s="120">
        <v>2027</v>
      </c>
      <c r="D684" s="33" t="s">
        <v>34</v>
      </c>
      <c r="E684" s="41" t="str">
        <f>IFERROR(VLOOKUP(E620&amp;D684,Instruções!$BD:$BN,9,0),"-")</f>
        <v>-</v>
      </c>
      <c r="F684" s="34" t="s">
        <v>12</v>
      </c>
      <c r="G684" s="30" t="str">
        <f t="shared" si="105"/>
        <v>-</v>
      </c>
      <c r="H684" s="32" t="str">
        <f t="shared" si="104"/>
        <v/>
      </c>
      <c r="I684" s="90">
        <f t="shared" si="103"/>
        <v>0</v>
      </c>
    </row>
    <row r="685" spans="1:9" x14ac:dyDescent="0.2">
      <c r="A685" s="120" t="str">
        <f>E620</f>
        <v>DIGITAR NESTE CAMPO O CÓDIGO DA ENTREGA</v>
      </c>
      <c r="B685" s="120" t="str">
        <f>B620</f>
        <v>DIGITAR NESTE CAMPO O CÓDIGO DA ENTREGA</v>
      </c>
      <c r="C685" s="120">
        <v>2027</v>
      </c>
      <c r="D685" s="33" t="s">
        <v>35</v>
      </c>
      <c r="E685" s="41" t="str">
        <f>IFERROR(VLOOKUP(E620&amp;D685,Instruções!$BD:$BN,9,0),"-")</f>
        <v>-</v>
      </c>
      <c r="F685" s="34" t="s">
        <v>12</v>
      </c>
      <c r="G685" s="30" t="str">
        <f t="shared" si="105"/>
        <v>-</v>
      </c>
      <c r="H685" s="32" t="str">
        <f t="shared" si="104"/>
        <v/>
      </c>
      <c r="I685" s="90">
        <f t="shared" si="103"/>
        <v>0</v>
      </c>
    </row>
    <row r="686" spans="1:9" x14ac:dyDescent="0.2">
      <c r="A686" s="120" t="str">
        <f>E620</f>
        <v>DIGITAR NESTE CAMPO O CÓDIGO DA ENTREGA</v>
      </c>
      <c r="B686" s="120" t="str">
        <f>B620</f>
        <v>DIGITAR NESTE CAMPO O CÓDIGO DA ENTREGA</v>
      </c>
      <c r="C686" s="120">
        <v>2027</v>
      </c>
      <c r="D686" s="33" t="s">
        <v>36</v>
      </c>
      <c r="E686" s="41" t="str">
        <f>IFERROR(VLOOKUP(E620&amp;D686,Instruções!$BD:$BN,9,0),"-")</f>
        <v>-</v>
      </c>
      <c r="F686" s="34" t="s">
        <v>12</v>
      </c>
      <c r="G686" s="30" t="str">
        <f t="shared" si="105"/>
        <v>-</v>
      </c>
      <c r="H686" s="32" t="str">
        <f t="shared" si="104"/>
        <v/>
      </c>
      <c r="I686" s="90">
        <f t="shared" si="103"/>
        <v>0</v>
      </c>
    </row>
    <row r="687" spans="1:9" x14ac:dyDescent="0.2">
      <c r="A687" s="120" t="str">
        <f>E620</f>
        <v>DIGITAR NESTE CAMPO O CÓDIGO DA ENTREGA</v>
      </c>
      <c r="B687" s="120" t="str">
        <f>B620</f>
        <v>DIGITAR NESTE CAMPO O CÓDIGO DA ENTREGA</v>
      </c>
      <c r="C687" s="120">
        <v>2027</v>
      </c>
      <c r="D687" s="33" t="s">
        <v>37</v>
      </c>
      <c r="E687" s="41" t="str">
        <f>IFERROR(VLOOKUP(E620&amp;D687,Instruções!$BD:$BN,9,0),"-")</f>
        <v>-</v>
      </c>
      <c r="F687" s="34" t="s">
        <v>12</v>
      </c>
      <c r="G687" s="30" t="str">
        <f t="shared" si="105"/>
        <v>-</v>
      </c>
      <c r="H687" s="32" t="str">
        <f t="shared" si="104"/>
        <v/>
      </c>
      <c r="I687" s="90">
        <f t="shared" si="103"/>
        <v>0</v>
      </c>
    </row>
    <row r="688" spans="1:9" x14ac:dyDescent="0.2">
      <c r="A688" s="120" t="str">
        <f>E620</f>
        <v>DIGITAR NESTE CAMPO O CÓDIGO DA ENTREGA</v>
      </c>
      <c r="B688" s="120" t="str">
        <f>B620</f>
        <v>DIGITAR NESTE CAMPO O CÓDIGO DA ENTREGA</v>
      </c>
      <c r="C688" s="120">
        <v>2027</v>
      </c>
      <c r="D688" s="33" t="s">
        <v>38</v>
      </c>
      <c r="E688" s="44" t="str">
        <f>IFERROR(VLOOKUP(E620&amp;D688,Instruções!$BD:$BN,9,0),"-")</f>
        <v>-</v>
      </c>
      <c r="F688" s="34" t="s">
        <v>12</v>
      </c>
      <c r="G688" s="45" t="str">
        <f t="shared" si="105"/>
        <v>-</v>
      </c>
      <c r="H688" s="32" t="str">
        <f t="shared" si="104"/>
        <v/>
      </c>
      <c r="I688" s="90">
        <f t="shared" si="103"/>
        <v>0</v>
      </c>
    </row>
    <row r="689" spans="1:16" x14ac:dyDescent="0.2">
      <c r="A689" s="120" t="str">
        <f>E620</f>
        <v>DIGITAR NESTE CAMPO O CÓDIGO DA ENTREGA</v>
      </c>
      <c r="B689" s="120" t="str">
        <f>B620</f>
        <v>DIGITAR NESTE CAMPO O CÓDIGO DA ENTREGA</v>
      </c>
      <c r="C689" s="120">
        <v>2027</v>
      </c>
      <c r="D689" s="35" t="str">
        <f>IFERROR(VLOOKUP(E620&amp;"-"&amp;1,Instruções!CH:CS,12,0),"")</f>
        <v/>
      </c>
      <c r="E689" s="46" t="str">
        <f>IFERROR(VLOOKUP(E620&amp;"-"&amp;1,Instruções!CH:CS,10,0),"")</f>
        <v/>
      </c>
      <c r="F689" s="38" t="s">
        <v>12</v>
      </c>
      <c r="G689" s="47" t="str">
        <f t="shared" si="105"/>
        <v/>
      </c>
      <c r="H689" s="32" t="str">
        <f t="shared" si="104"/>
        <v/>
      </c>
      <c r="I689" s="90">
        <f t="shared" si="103"/>
        <v>0</v>
      </c>
    </row>
    <row r="690" spans="1:16" x14ac:dyDescent="0.2">
      <c r="A690" s="120" t="str">
        <f>E620</f>
        <v>DIGITAR NESTE CAMPO O CÓDIGO DA ENTREGA</v>
      </c>
      <c r="B690" s="120" t="str">
        <f>B620</f>
        <v>DIGITAR NESTE CAMPO O CÓDIGO DA ENTREGA</v>
      </c>
      <c r="C690" s="120">
        <v>2027</v>
      </c>
      <c r="D690" s="35" t="str">
        <f>IFERROR(VLOOKUP(E620&amp;"-"&amp;2,Instruções!CH:CS,12,0),"")</f>
        <v/>
      </c>
      <c r="E690" s="46" t="str">
        <f>IFERROR(VLOOKUP(E621&amp;"-"&amp;1,Instruções!CH:CS,10,0),"")</f>
        <v/>
      </c>
      <c r="F690" s="38" t="s">
        <v>12</v>
      </c>
      <c r="G690" s="47" t="str">
        <f t="shared" si="105"/>
        <v/>
      </c>
      <c r="H690" s="32" t="str">
        <f t="shared" si="104"/>
        <v/>
      </c>
      <c r="I690" s="90">
        <f t="shared" si="103"/>
        <v>0</v>
      </c>
    </row>
    <row r="691" spans="1:16" x14ac:dyDescent="0.2">
      <c r="A691" s="120" t="str">
        <f>E620</f>
        <v>DIGITAR NESTE CAMPO O CÓDIGO DA ENTREGA</v>
      </c>
      <c r="B691" s="120" t="str">
        <f>B620</f>
        <v>DIGITAR NESTE CAMPO O CÓDIGO DA ENTREGA</v>
      </c>
      <c r="C691" s="120">
        <v>2027</v>
      </c>
      <c r="D691" s="35" t="str">
        <f>IFERROR(VLOOKUP(E620&amp;"-"&amp;3,Instruções!CH:CS,12,0),"")</f>
        <v/>
      </c>
      <c r="E691" s="46" t="str">
        <f>IFERROR(VLOOKUP(E622&amp;"-"&amp;1,Instruções!CH:CS,10,0),"")</f>
        <v/>
      </c>
      <c r="F691" s="38" t="s">
        <v>12</v>
      </c>
      <c r="G691" s="47" t="str">
        <f t="shared" si="105"/>
        <v/>
      </c>
      <c r="H691" s="32" t="str">
        <f t="shared" si="104"/>
        <v/>
      </c>
      <c r="I691" s="90">
        <f t="shared" si="103"/>
        <v>0</v>
      </c>
    </row>
    <row r="692" spans="1:16" x14ac:dyDescent="0.2">
      <c r="A692" s="120" t="str">
        <f>E620</f>
        <v>DIGITAR NESTE CAMPO O CÓDIGO DA ENTREGA</v>
      </c>
      <c r="B692" s="120" t="str">
        <f>B620</f>
        <v>DIGITAR NESTE CAMPO O CÓDIGO DA ENTREGA</v>
      </c>
      <c r="C692" s="120">
        <v>2027</v>
      </c>
      <c r="D692" s="35" t="str">
        <f>IFERROR(VLOOKUP(E620&amp;"-"&amp;4,Instruções!CH:CS,12,0),"")</f>
        <v/>
      </c>
      <c r="E692" s="46" t="str">
        <f>IFERROR(VLOOKUP(E623&amp;"-"&amp;1,Instruções!CH:CS,10,0),"")</f>
        <v/>
      </c>
      <c r="F692" s="38" t="s">
        <v>12</v>
      </c>
      <c r="G692" s="47" t="str">
        <f t="shared" si="105"/>
        <v/>
      </c>
      <c r="H692" s="32" t="str">
        <f t="shared" si="104"/>
        <v/>
      </c>
      <c r="I692" s="90">
        <f t="shared" si="103"/>
        <v>0</v>
      </c>
    </row>
    <row r="693" spans="1:16" x14ac:dyDescent="0.2">
      <c r="A693" s="120" t="str">
        <f>E620</f>
        <v>DIGITAR NESTE CAMPO O CÓDIGO DA ENTREGA</v>
      </c>
      <c r="B693" s="120" t="str">
        <f>B620</f>
        <v>DIGITAR NESTE CAMPO O CÓDIGO DA ENTREGA</v>
      </c>
      <c r="C693" s="120">
        <v>2027</v>
      </c>
      <c r="D693" s="35" t="str">
        <f>IFERROR(VLOOKUP(E620&amp;"-"&amp;5,Instruções!CH:CS,12,0),"")</f>
        <v/>
      </c>
      <c r="E693" s="46" t="str">
        <f>IFERROR(VLOOKUP(E624&amp;"-"&amp;1,Instruções!CH:CS,10,0),"")</f>
        <v/>
      </c>
      <c r="F693" s="38" t="s">
        <v>12</v>
      </c>
      <c r="G693" s="47" t="str">
        <f t="shared" si="105"/>
        <v/>
      </c>
      <c r="H693" s="32" t="str">
        <f t="shared" si="104"/>
        <v/>
      </c>
      <c r="I693" s="90">
        <f t="shared" si="103"/>
        <v>0</v>
      </c>
    </row>
    <row r="694" spans="1:16" ht="15.75" customHeight="1" x14ac:dyDescent="0.2">
      <c r="A694" s="120" t="str">
        <f>E620</f>
        <v>DIGITAR NESTE CAMPO O CÓDIGO DA ENTREGA</v>
      </c>
      <c r="B694" s="120" t="str">
        <f>B620</f>
        <v>DIGITAR NESTE CAMPO O CÓDIGO DA ENTREGA</v>
      </c>
      <c r="C694" s="120">
        <v>2027</v>
      </c>
      <c r="D694" s="102"/>
      <c r="E694" s="103" t="s">
        <v>39</v>
      </c>
      <c r="F694" s="38" t="s">
        <v>12</v>
      </c>
      <c r="G694" s="47"/>
      <c r="H694" s="32" t="str">
        <f>IF(G694="","","Não é possivel alterar 2024")</f>
        <v/>
      </c>
      <c r="I694" s="90">
        <f>IF(G694="",0,1)</f>
        <v>0</v>
      </c>
    </row>
    <row r="695" spans="1:16" ht="39" customHeight="1" x14ac:dyDescent="0.2">
      <c r="A695" s="120" t="str">
        <f>E620</f>
        <v>DIGITAR NESTE CAMPO O CÓDIGO DA ENTREGA</v>
      </c>
      <c r="B695" s="120" t="str">
        <f>B694&amp;"Oquealterou"</f>
        <v>DIGITAR NESTE CAMPO O CÓDIGO DA ENTREGAOquealterou</v>
      </c>
      <c r="C695" s="120" t="s">
        <v>40</v>
      </c>
      <c r="D695" s="48" t="s">
        <v>41</v>
      </c>
      <c r="E695" s="129" t="s">
        <v>8399</v>
      </c>
      <c r="F695" s="129"/>
      <c r="G695" s="129"/>
      <c r="H695" s="49" t="str">
        <f>IF(H620="Excluir","Excluir",CONCATENATE("Alteração de: ",H621&amp;H622&amp;H623&amp;H624&amp;H625&amp;H626&amp;H627&amp;H628&amp;H629&amp;H630&amp;H631&amp;H632&amp;H633&amp;H635&amp;H636&amp;H637&amp;H638))</f>
        <v xml:space="preserve">Alteração de: </v>
      </c>
      <c r="I695" s="90" t="s">
        <v>9</v>
      </c>
    </row>
    <row r="696" spans="1:16" ht="20.25" customHeight="1" thickBot="1" x14ac:dyDescent="0.25">
      <c r="A696" s="122" t="s">
        <v>42</v>
      </c>
      <c r="B696" s="122" t="s">
        <v>43</v>
      </c>
      <c r="C696" s="122" t="s">
        <v>42</v>
      </c>
      <c r="D696" s="81" t="s">
        <v>42</v>
      </c>
      <c r="E696" s="82" t="s">
        <v>42</v>
      </c>
      <c r="F696" s="82" t="s">
        <v>42</v>
      </c>
      <c r="G696" s="82" t="s">
        <v>42</v>
      </c>
      <c r="H696" s="83" t="s">
        <v>42</v>
      </c>
      <c r="I696" s="91" t="s">
        <v>9</v>
      </c>
    </row>
    <row r="697" spans="1:16" ht="26.25" customHeight="1" x14ac:dyDescent="0.2">
      <c r="A697" s="120" t="str">
        <f>E697</f>
        <v>DIGITAR NESTE CAMPO O CÓDIGO DA ENTREGA</v>
      </c>
      <c r="B697" s="120" t="str">
        <f>E697</f>
        <v>DIGITAR NESTE CAMPO O CÓDIGO DA ENTREGA</v>
      </c>
      <c r="C697" s="120" t="s">
        <v>10</v>
      </c>
      <c r="D697" s="77" t="s">
        <v>11</v>
      </c>
      <c r="E697" s="89" t="s">
        <v>8112</v>
      </c>
      <c r="F697" s="78" t="s">
        <v>12</v>
      </c>
      <c r="G697" s="92">
        <f>IFERROR(VLOOKUP(E697,'Lista de Entregas'!H:J,3,0),"Código de entrega não existe")</f>
        <v>0</v>
      </c>
      <c r="H697" s="88" t="s">
        <v>4932</v>
      </c>
      <c r="I697" s="90" t="s">
        <v>9</v>
      </c>
      <c r="P697" s="4" t="s">
        <v>13</v>
      </c>
    </row>
    <row r="698" spans="1:16" ht="34.5" customHeight="1" x14ac:dyDescent="0.2">
      <c r="A698" s="120" t="str">
        <f>E697</f>
        <v>DIGITAR NESTE CAMPO O CÓDIGO DA ENTREGA</v>
      </c>
      <c r="B698" s="120" t="str">
        <f>B697&amp;"Titulo"</f>
        <v>DIGITAR NESTE CAMPO O CÓDIGO DA ENTREGATitulo</v>
      </c>
      <c r="C698" s="120" t="s">
        <v>10</v>
      </c>
      <c r="D698" s="10" t="s">
        <v>14</v>
      </c>
      <c r="E698" s="76" t="str">
        <f>IFERROR(VLOOKUP(E697,Instruções!S:BD,14,0),"Código de Entrega não existe")</f>
        <v>Código de Entrega não existe</v>
      </c>
      <c r="F698" s="12" t="s">
        <v>12</v>
      </c>
      <c r="G698" s="86" t="str">
        <f>IF(H697="Excluir","Se a entrega vai passar a ser vinculada a outra ação orçamentária, a opção selecionada deve ser Transferir e não Excluir. Se ela deve ser cancelada do PPA 2024-2027, a opção Excluir esta correta, informe a justificativa ao final do formulário.","")</f>
        <v/>
      </c>
      <c r="H698" s="13" t="str">
        <f>IF(G698="","",IF(E698=G698,""," Não é possível Alterar Título;"))</f>
        <v/>
      </c>
      <c r="I698" s="90" t="s">
        <v>9</v>
      </c>
      <c r="P698" s="4" t="s">
        <v>15</v>
      </c>
    </row>
    <row r="699" spans="1:16" ht="71.25" customHeight="1" x14ac:dyDescent="0.2">
      <c r="A699" s="120" t="str">
        <f>E697</f>
        <v>DIGITAR NESTE CAMPO O CÓDIGO DA ENTREGA</v>
      </c>
      <c r="B699" s="120" t="str">
        <f>B697&amp;"Descrição"</f>
        <v>DIGITAR NESTE CAMPO O CÓDIGO DA ENTREGADescrição</v>
      </c>
      <c r="C699" s="120" t="s">
        <v>10</v>
      </c>
      <c r="D699" s="10" t="s">
        <v>16</v>
      </c>
      <c r="E699" s="75" t="str">
        <f>IFERROR(VLOOKUP(E697,Instruções!S:BD,15,0),"Confirmar  código de entrega")</f>
        <v>Confirmar  código de entrega</v>
      </c>
      <c r="F699" s="12" t="s">
        <v>12</v>
      </c>
      <c r="G699" s="75"/>
      <c r="H699" s="14" t="str">
        <f>IF(G699="","",IF(E699=G699,""," Descrição;"))</f>
        <v/>
      </c>
      <c r="I699" s="90" t="s">
        <v>9</v>
      </c>
      <c r="P699" s="4" t="s">
        <v>4934</v>
      </c>
    </row>
    <row r="700" spans="1:16" x14ac:dyDescent="0.2">
      <c r="A700" s="120" t="str">
        <f>E697</f>
        <v>DIGITAR NESTE CAMPO O CÓDIGO DA ENTREGA</v>
      </c>
      <c r="B700" s="120" t="str">
        <f>B697&amp;"AÇÃO"</f>
        <v>DIGITAR NESTE CAMPO O CÓDIGO DA ENTREGAAÇÃO</v>
      </c>
      <c r="C700" s="120" t="s">
        <v>10</v>
      </c>
      <c r="D700" s="10" t="s">
        <v>17</v>
      </c>
      <c r="E700" s="11" t="str">
        <f>IFERROR(VLOOKUP(E697,Instruções!S:BD,10,0),"")</f>
        <v/>
      </c>
      <c r="F700" s="12" t="s">
        <v>12</v>
      </c>
      <c r="G700" s="85" t="str">
        <f>IF(H697="Transferir","Preencher neste campo o nº da orçamentária para qual a entrega vai ser transferida","")</f>
        <v/>
      </c>
      <c r="H700" s="14" t="str">
        <f>IF(G700="","",IF(E700=G700,"","Transferência de ação;"))</f>
        <v/>
      </c>
      <c r="I700" s="90" t="s">
        <v>9</v>
      </c>
      <c r="P700" s="4" t="s">
        <v>4932</v>
      </c>
    </row>
    <row r="701" spans="1:16" ht="27.75" customHeight="1" x14ac:dyDescent="0.2">
      <c r="A701" s="120" t="str">
        <f>E697</f>
        <v>DIGITAR NESTE CAMPO O CÓDIGO DA ENTREGA</v>
      </c>
      <c r="B701" s="120" t="str">
        <f>B697&amp;"Açãonome"</f>
        <v>DIGITAR NESTE CAMPO O CÓDIGO DA ENTREGAAçãonome</v>
      </c>
      <c r="C701" s="120" t="s">
        <v>10</v>
      </c>
      <c r="D701" s="10" t="s">
        <v>18</v>
      </c>
      <c r="E701" s="76" t="str">
        <f>IFERROR(VLOOKUP(E697,Instruções!S:BD,11,0),"")</f>
        <v/>
      </c>
      <c r="F701" s="12" t="s">
        <v>12</v>
      </c>
      <c r="G701" s="11"/>
      <c r="H701" s="14" t="str">
        <f>IF(G701="","",IF(E701=G701,""," Transterência para outra ação;"))</f>
        <v/>
      </c>
      <c r="I701" s="90" t="s">
        <v>9</v>
      </c>
    </row>
    <row r="702" spans="1:16" ht="39.75" customHeight="1" x14ac:dyDescent="0.2">
      <c r="A702" s="120" t="str">
        <f>E697</f>
        <v>DIGITAR NESTE CAMPO O CÓDIGO DA ENTREGA</v>
      </c>
      <c r="B702" s="120" t="str">
        <f>B697&amp;"Unidademedida"</f>
        <v>DIGITAR NESTE CAMPO O CÓDIGO DA ENTREGAUnidademedida</v>
      </c>
      <c r="C702" s="120" t="s">
        <v>10</v>
      </c>
      <c r="D702" s="10" t="s">
        <v>19</v>
      </c>
      <c r="E702" s="11" t="str">
        <f>IFERROR(VLOOKUP(E697,Instruções!S:BD,16,0),"")</f>
        <v/>
      </c>
      <c r="F702" s="12" t="s">
        <v>12</v>
      </c>
      <c r="G702" s="11"/>
      <c r="H702" s="119" t="str">
        <f>IF(G702="","",IF(E702=G702,"","Não é possível alterar a unidade de medida, pois isso descaracterizaria a concepção original da entrega"))</f>
        <v/>
      </c>
      <c r="I702" s="90" t="s">
        <v>9</v>
      </c>
    </row>
    <row r="703" spans="1:16" ht="51" customHeight="1" x14ac:dyDescent="0.2">
      <c r="A703" s="120" t="str">
        <f>E697</f>
        <v>DIGITAR NESTE CAMPO O CÓDIGO DA ENTREGA</v>
      </c>
      <c r="B703" s="120" t="str">
        <f>B697&amp;"MemoriaCalculo"</f>
        <v>DIGITAR NESTE CAMPO O CÓDIGO DA ENTREGAMemoriaCalculo</v>
      </c>
      <c r="C703" s="120" t="s">
        <v>10</v>
      </c>
      <c r="D703" s="10" t="s">
        <v>20</v>
      </c>
      <c r="E703" s="75" t="str">
        <f>IFERROR(VLOOKUP(E697,Instruções!S:BD,34,0),"")</f>
        <v/>
      </c>
      <c r="F703" s="12" t="s">
        <v>12</v>
      </c>
      <c r="G703" s="11"/>
      <c r="H703" s="14" t="str">
        <f>IF(G703="","",IF(E703=G703,""," Memória de Cálculo;"))</f>
        <v/>
      </c>
      <c r="I703" s="90" t="s">
        <v>9</v>
      </c>
    </row>
    <row r="704" spans="1:16" x14ac:dyDescent="0.2">
      <c r="A704" s="120" t="str">
        <f>E697</f>
        <v>DIGITAR NESTE CAMPO O CÓDIGO DA ENTREGA</v>
      </c>
      <c r="B704" s="120" t="str">
        <f>B697&amp;D704</f>
        <v>DIGITAR NESTE CAMPO O CÓDIGO DA ENTREGAFonte:</v>
      </c>
      <c r="C704" s="120" t="s">
        <v>10</v>
      </c>
      <c r="D704" s="15" t="s">
        <v>21</v>
      </c>
      <c r="E704" s="11" t="str">
        <f>IFERROR(VLOOKUP(E697,Instruções!S:BD,35,0),"")</f>
        <v/>
      </c>
      <c r="F704" s="12" t="s">
        <v>12</v>
      </c>
      <c r="G704" s="11"/>
      <c r="H704" s="14" t="str">
        <f>IF(G704="","",IF(E704=G704,""," Fonte;"))</f>
        <v/>
      </c>
      <c r="I704" s="90" t="s">
        <v>9</v>
      </c>
    </row>
    <row r="705" spans="1:9" ht="28.5" customHeight="1" x14ac:dyDescent="0.2">
      <c r="A705" s="120" t="str">
        <f>E697</f>
        <v>DIGITAR NESTE CAMPO O CÓDIGO DA ENTREGA</v>
      </c>
      <c r="B705" s="120" t="str">
        <f>B697&amp;D705</f>
        <v>DIGITAR NESTE CAMPO O CÓDIGO DA ENTREGAResponsável pela Informação no Órgão:</v>
      </c>
      <c r="C705" s="120" t="s">
        <v>10</v>
      </c>
      <c r="D705" s="10" t="s">
        <v>22</v>
      </c>
      <c r="E705" s="11" t="str">
        <f>IFERROR(VLOOKUP(E697,Instruções!S:BD,36,0),"")</f>
        <v/>
      </c>
      <c r="F705" s="12" t="s">
        <v>12</v>
      </c>
      <c r="G705" s="11"/>
      <c r="H705" s="14" t="str">
        <f>IF(G705="","",IF(E705=G705,""," Responsável;"))</f>
        <v/>
      </c>
      <c r="I705" s="90" t="s">
        <v>9</v>
      </c>
    </row>
    <row r="706" spans="1:9" x14ac:dyDescent="0.2">
      <c r="A706" s="120" t="str">
        <f>E697</f>
        <v>DIGITAR NESTE CAMPO O CÓDIGO DA ENTREGA</v>
      </c>
      <c r="B706" s="120" t="str">
        <f>B697&amp;D706</f>
        <v xml:space="preserve">DIGITAR NESTE CAMPO O CÓDIGO DA ENTREGACumulatividade: </v>
      </c>
      <c r="C706" s="120" t="s">
        <v>10</v>
      </c>
      <c r="D706" s="10" t="s">
        <v>23</v>
      </c>
      <c r="E706" s="11" t="str">
        <f>IFERROR(PROPER(VLOOKUP(E697,Instruções!S:BD,33,0)),"")</f>
        <v/>
      </c>
      <c r="F706" s="12" t="s">
        <v>12</v>
      </c>
      <c r="G706" s="11"/>
      <c r="H706" s="14" t="str">
        <f>IF(G706="","",IF(E706=G706,""," Cumulatividade;"))</f>
        <v/>
      </c>
      <c r="I706" s="90" t="s">
        <v>9</v>
      </c>
    </row>
    <row r="707" spans="1:9" ht="13.5" customHeight="1" x14ac:dyDescent="0.2">
      <c r="A707" s="120" t="str">
        <f>E697</f>
        <v>DIGITAR NESTE CAMPO O CÓDIGO DA ENTREGA</v>
      </c>
      <c r="B707" s="120" t="str">
        <f>B697&amp;D707</f>
        <v xml:space="preserve">DIGITAR NESTE CAMPO O CÓDIGO DA ENTREGAMarcação Criança e Adolescente: </v>
      </c>
      <c r="C707" s="120" t="s">
        <v>10</v>
      </c>
      <c r="D707" s="15" t="s">
        <v>24</v>
      </c>
      <c r="E707" s="16" t="str">
        <f>IFERROR(VLOOKUP(E697,Instruções!BS:CA,3,0),"")</f>
        <v/>
      </c>
      <c r="F707" s="12" t="s">
        <v>12</v>
      </c>
      <c r="G707" s="11"/>
      <c r="H707" s="14" t="str">
        <f>IF(G707="","",IF(E707=G707,""," Marcação Criança;"))</f>
        <v/>
      </c>
      <c r="I707" s="90" t="s">
        <v>9</v>
      </c>
    </row>
    <row r="708" spans="1:9" ht="13.5" customHeight="1" x14ac:dyDescent="0.2">
      <c r="A708" s="120" t="str">
        <f>E697</f>
        <v>DIGITAR NESTE CAMPO O CÓDIGO DA ENTREGA</v>
      </c>
      <c r="B708" s="120" t="str">
        <f>B697&amp;D708</f>
        <v xml:space="preserve">DIGITAR NESTE CAMPO O CÓDIGO DA ENTREGAMarcação Igualdade Racial: </v>
      </c>
      <c r="C708" s="120" t="s">
        <v>10</v>
      </c>
      <c r="D708" s="15" t="s">
        <v>25</v>
      </c>
      <c r="E708" s="16" t="str">
        <f>IFERROR(VLOOKUP(E697,Instruções!BS:CA,4,0),"")</f>
        <v/>
      </c>
      <c r="F708" s="12" t="s">
        <v>12</v>
      </c>
      <c r="G708" s="11"/>
      <c r="H708" s="14" t="str">
        <f>IF(G708="","",IF(E708=G708,""," Marcação Igualdade Racial;"))</f>
        <v/>
      </c>
      <c r="I708" s="90" t="s">
        <v>9</v>
      </c>
    </row>
    <row r="709" spans="1:9" ht="13.5" customHeight="1" x14ac:dyDescent="0.2">
      <c r="A709" s="120" t="str">
        <f>E697</f>
        <v>DIGITAR NESTE CAMPO O CÓDIGO DA ENTREGA</v>
      </c>
      <c r="B709" s="120" t="str">
        <f>B697&amp;D709</f>
        <v xml:space="preserve">DIGITAR NESTE CAMPO O CÓDIGO DA ENTREGAMarcação Mulher: </v>
      </c>
      <c r="C709" s="120" t="s">
        <v>10</v>
      </c>
      <c r="D709" s="15" t="s">
        <v>26</v>
      </c>
      <c r="E709" s="16" t="str">
        <f>IFERROR(VLOOKUP(E697,Instruções!BS:CA,5,0),"")</f>
        <v/>
      </c>
      <c r="F709" s="12" t="s">
        <v>12</v>
      </c>
      <c r="G709" s="11"/>
      <c r="H709" s="14" t="str">
        <f>IF(G709="","",IF(E709=G709,""," Marcação Mulher;"))</f>
        <v/>
      </c>
      <c r="I709" s="90" t="s">
        <v>9</v>
      </c>
    </row>
    <row r="710" spans="1:9" ht="13.5" customHeight="1" x14ac:dyDescent="0.2">
      <c r="A710" s="120" t="str">
        <f>E697</f>
        <v>DIGITAR NESTE CAMPO O CÓDIGO DA ENTREGA</v>
      </c>
      <c r="B710" s="120" t="str">
        <f>B697&amp;D710</f>
        <v xml:space="preserve">DIGITAR NESTE CAMPO O CÓDIGO DA ENTREGAMarcação Paraná Produtivo: </v>
      </c>
      <c r="C710" s="120" t="s">
        <v>10</v>
      </c>
      <c r="D710" s="15" t="s">
        <v>27</v>
      </c>
      <c r="E710" s="16" t="str">
        <f>IFERROR(VLOOKUP(E697,Instruções!BS:CA,6,0),"")</f>
        <v/>
      </c>
      <c r="F710" s="12" t="s">
        <v>12</v>
      </c>
      <c r="G710" s="11"/>
      <c r="H710" s="14" t="str">
        <f>IF(G710="","",IF(E710=G710,""," Marcação PR Produtivo;"))</f>
        <v/>
      </c>
      <c r="I710" s="90" t="s">
        <v>9</v>
      </c>
    </row>
    <row r="711" spans="1:9" ht="13.5" customHeight="1" x14ac:dyDescent="0.2">
      <c r="A711" s="121" t="str">
        <f>E698</f>
        <v>Código de Entrega não existe</v>
      </c>
      <c r="B711" s="121" t="str">
        <f>B698&amp;D711</f>
        <v>DIGITAR NESTE CAMPO O CÓDIGO DA ENTREGATituloMetas e Prioridades:</v>
      </c>
      <c r="C711" s="121" t="s">
        <v>10</v>
      </c>
      <c r="D711" s="93" t="s">
        <v>4933</v>
      </c>
      <c r="E711" s="94"/>
      <c r="F711" s="95" t="s">
        <v>12</v>
      </c>
      <c r="G711" s="96"/>
      <c r="H711" s="97" t="str">
        <f>IF(G711="","",IF(E711=G711,""," Metas e Prioridades;"))</f>
        <v/>
      </c>
      <c r="I711" s="90" t="s">
        <v>9</v>
      </c>
    </row>
    <row r="712" spans="1:9" ht="13.5" customHeight="1" x14ac:dyDescent="0.2">
      <c r="A712" s="120" t="str">
        <f>E697</f>
        <v>DIGITAR NESTE CAMPO O CÓDIGO DA ENTREGA</v>
      </c>
      <c r="B712" s="120" t="str">
        <f>B697&amp;D712</f>
        <v>DIGITAR NESTE CAMPO O CÓDIGO DA ENTREGAPlano de Governo:</v>
      </c>
      <c r="C712" s="120" t="s">
        <v>10</v>
      </c>
      <c r="D712" s="15" t="s">
        <v>28</v>
      </c>
      <c r="E712" s="118" t="str">
        <f>IFERROR(VLOOKUP(E697,Instruções!BS:CA,7,0),"")</f>
        <v/>
      </c>
      <c r="F712" s="12" t="s">
        <v>12</v>
      </c>
      <c r="G712" s="11"/>
      <c r="H712" s="14" t="str">
        <f>IF(G712="","",IF(E712=G712,""," Marcação Plano de Governo;"))</f>
        <v/>
      </c>
      <c r="I712" s="90" t="s">
        <v>9</v>
      </c>
    </row>
    <row r="713" spans="1:9" ht="36.75" customHeight="1" x14ac:dyDescent="0.2">
      <c r="A713" s="120" t="str">
        <f>E697</f>
        <v>DIGITAR NESTE CAMPO O CÓDIGO DA ENTREGA</v>
      </c>
      <c r="B713" s="120" t="str">
        <f>B697&amp;D713</f>
        <v>DIGITAR NESTE CAMPO O CÓDIGO DA ENTREGAODS:</v>
      </c>
      <c r="C713" s="120" t="s">
        <v>10</v>
      </c>
      <c r="D713" s="15" t="s">
        <v>29</v>
      </c>
      <c r="E713" s="118" t="str">
        <f>IFERROR(VLOOKUP(E697,Instruções!BS:CA,8,0),"")</f>
        <v/>
      </c>
      <c r="F713" s="12" t="s">
        <v>12</v>
      </c>
      <c r="G713" s="11"/>
      <c r="H713" s="14" t="str">
        <f>IF(G713="","",IF(E713=G713,""," Marcação ODS;"))</f>
        <v/>
      </c>
      <c r="I713" s="90" t="s">
        <v>9</v>
      </c>
    </row>
    <row r="714" spans="1:9" ht="24.75" customHeight="1" x14ac:dyDescent="0.2">
      <c r="A714" s="120" t="str">
        <f>E697</f>
        <v>DIGITAR NESTE CAMPO O CÓDIGO DA ENTREGA</v>
      </c>
      <c r="B714" s="120" t="str">
        <f>B697&amp;D714</f>
        <v xml:space="preserve">DIGITAR NESTE CAMPO O CÓDIGO DA ENTREGARanking de Competitividade: </v>
      </c>
      <c r="C714" s="120" t="s">
        <v>10</v>
      </c>
      <c r="D714" s="15" t="s">
        <v>30</v>
      </c>
      <c r="E714" s="118" t="str">
        <f>IFERROR(VLOOKUP(E697,Instruções!BS:CA,9,0),"")</f>
        <v/>
      </c>
      <c r="F714" s="12" t="s">
        <v>12</v>
      </c>
      <c r="G714" s="11"/>
      <c r="H714" s="14" t="str">
        <f>IF(G714="","",IF(E714=G714,""," Marcação Ranking;"))</f>
        <v/>
      </c>
      <c r="I714" s="90" t="s">
        <v>9</v>
      </c>
    </row>
    <row r="715" spans="1:9" ht="15" customHeight="1" x14ac:dyDescent="0.2">
      <c r="A715" s="120" t="str">
        <f>E697</f>
        <v>DIGITAR NESTE CAMPO O CÓDIGO DA ENTREGA</v>
      </c>
      <c r="B715" s="120" t="str">
        <f>B697&amp;D715</f>
        <v>DIGITAR NESTE CAMPO O CÓDIGO DA ENTREGATOTAL PREVISTO (2024-2027):</v>
      </c>
      <c r="C715" s="120" t="s">
        <v>31</v>
      </c>
      <c r="D715" s="17" t="s">
        <v>8107</v>
      </c>
      <c r="E715" s="18">
        <f>IF(E706="Não",MAX(E716,E730,E744,E758),E716+E730+E744+E758)</f>
        <v>0</v>
      </c>
      <c r="F715" s="19" t="s">
        <v>12</v>
      </c>
      <c r="G715" s="18">
        <f>IFERROR(IF(E706="Não",MAX(G716,G730,G744,G758),G716+G730+G744+G758),"Preencher Total Previsto")</f>
        <v>0</v>
      </c>
      <c r="H715" s="20" t="str">
        <f>IF(G715="","",IF(E715=G715,""," Meta;"))</f>
        <v/>
      </c>
      <c r="I715" s="90">
        <f t="shared" ref="I715:I728" si="106">IF(G715=E715,0,1)</f>
        <v>0</v>
      </c>
    </row>
    <row r="716" spans="1:9" x14ac:dyDescent="0.2">
      <c r="A716" s="120" t="str">
        <f>E697</f>
        <v>DIGITAR NESTE CAMPO O CÓDIGO DA ENTREGA</v>
      </c>
      <c r="B716" s="120" t="str">
        <f>B697&amp;"Ano:"&amp;D716</f>
        <v>DIGITAR NESTE CAMPO O CÓDIGO DA ENTREGAAno:TOTAL PREVISTO 2024</v>
      </c>
      <c r="C716" s="120">
        <v>2024</v>
      </c>
      <c r="D716" s="21" t="s">
        <v>8108</v>
      </c>
      <c r="E716" s="22">
        <f>IF(E717&gt;0,E717,SUM(E718:E723))</f>
        <v>0</v>
      </c>
      <c r="F716" s="23" t="s">
        <v>12</v>
      </c>
      <c r="G716" s="22">
        <f>IF(SUM(I717:I729)=0,E716,"Preencher total")</f>
        <v>0</v>
      </c>
      <c r="H716" s="24" t="str">
        <f>IF(SUM(E716:E729)=SUM(G716:G729),"","Não é possivel alterar 2024")</f>
        <v/>
      </c>
      <c r="I716" s="90">
        <f t="shared" si="106"/>
        <v>0</v>
      </c>
    </row>
    <row r="717" spans="1:9" x14ac:dyDescent="0.2">
      <c r="A717" s="120" t="str">
        <f>E697</f>
        <v>DIGITAR NESTE CAMPO O CÓDIGO DA ENTREGA</v>
      </c>
      <c r="B717" s="120" t="str">
        <f>B697&amp;D717&amp;2024</f>
        <v>DIGITAR NESTE CAMPO O CÓDIGO DA ENTREGAEstado2024</v>
      </c>
      <c r="C717" s="120">
        <v>2024</v>
      </c>
      <c r="D717" s="25" t="s">
        <v>32</v>
      </c>
      <c r="E717" s="26">
        <f>IFERROR(VLOOKUP(E697&amp;"(vazio)",Instruções!$BD:$BN,6,0),SUM(E718:E723))</f>
        <v>0</v>
      </c>
      <c r="F717" s="27" t="s">
        <v>12</v>
      </c>
      <c r="G717" s="26">
        <f>IF(SUM(I718:I729)=0,E717,"Preencher valores")</f>
        <v>0</v>
      </c>
      <c r="H717" s="28" t="str">
        <f t="shared" ref="H717:H728" si="107">IF(E717=G717,"","Não é possivel alterar 2024")</f>
        <v/>
      </c>
      <c r="I717" s="90">
        <f t="shared" si="106"/>
        <v>0</v>
      </c>
    </row>
    <row r="718" spans="1:9" x14ac:dyDescent="0.2">
      <c r="A718" s="120" t="str">
        <f>E697</f>
        <v>DIGITAR NESTE CAMPO O CÓDIGO DA ENTREGA</v>
      </c>
      <c r="B718" s="120" t="str">
        <f>B697</f>
        <v>DIGITAR NESTE CAMPO O CÓDIGO DA ENTREGA</v>
      </c>
      <c r="C718" s="120">
        <v>2024</v>
      </c>
      <c r="D718" s="29" t="s">
        <v>33</v>
      </c>
      <c r="E718" s="30" t="str">
        <f>IFERROR(VLOOKUP(E697&amp;D718,Instruções!$BD:$BN,6,0),"-")</f>
        <v>-</v>
      </c>
      <c r="F718" s="31" t="s">
        <v>12</v>
      </c>
      <c r="G718" s="30" t="str">
        <f t="shared" ref="G718:G728" si="108">E718</f>
        <v>-</v>
      </c>
      <c r="H718" s="32" t="str">
        <f t="shared" si="107"/>
        <v/>
      </c>
      <c r="I718" s="90">
        <f t="shared" si="106"/>
        <v>0</v>
      </c>
    </row>
    <row r="719" spans="1:9" x14ac:dyDescent="0.2">
      <c r="A719" s="120" t="str">
        <f>E697</f>
        <v>DIGITAR NESTE CAMPO O CÓDIGO DA ENTREGA</v>
      </c>
      <c r="B719" s="120" t="str">
        <f>B697</f>
        <v>DIGITAR NESTE CAMPO O CÓDIGO DA ENTREGA</v>
      </c>
      <c r="C719" s="120">
        <v>2024</v>
      </c>
      <c r="D719" s="33" t="s">
        <v>34</v>
      </c>
      <c r="E719" s="30" t="str">
        <f>IFERROR(VLOOKUP(E697&amp;D719,Instruções!$BD:$BN,6,0),"-")</f>
        <v>-</v>
      </c>
      <c r="F719" s="34" t="s">
        <v>12</v>
      </c>
      <c r="G719" s="30" t="str">
        <f t="shared" si="108"/>
        <v>-</v>
      </c>
      <c r="H719" s="32" t="str">
        <f t="shared" si="107"/>
        <v/>
      </c>
      <c r="I719" s="90">
        <f t="shared" si="106"/>
        <v>0</v>
      </c>
    </row>
    <row r="720" spans="1:9" x14ac:dyDescent="0.2">
      <c r="A720" s="120" t="str">
        <f>E697</f>
        <v>DIGITAR NESTE CAMPO O CÓDIGO DA ENTREGA</v>
      </c>
      <c r="B720" s="120" t="str">
        <f>B697</f>
        <v>DIGITAR NESTE CAMPO O CÓDIGO DA ENTREGA</v>
      </c>
      <c r="C720" s="120">
        <v>2024</v>
      </c>
      <c r="D720" s="33" t="s">
        <v>35</v>
      </c>
      <c r="E720" s="30" t="str">
        <f>IFERROR(VLOOKUP(E697&amp;D720,Instruções!$BD:$BN,6,0),"-")</f>
        <v>-</v>
      </c>
      <c r="F720" s="34" t="s">
        <v>12</v>
      </c>
      <c r="G720" s="30" t="str">
        <f t="shared" si="108"/>
        <v>-</v>
      </c>
      <c r="H720" s="32" t="str">
        <f t="shared" si="107"/>
        <v/>
      </c>
      <c r="I720" s="90">
        <f t="shared" si="106"/>
        <v>0</v>
      </c>
    </row>
    <row r="721" spans="1:9" x14ac:dyDescent="0.2">
      <c r="A721" s="120" t="str">
        <f>E697</f>
        <v>DIGITAR NESTE CAMPO O CÓDIGO DA ENTREGA</v>
      </c>
      <c r="B721" s="120" t="str">
        <f>B697</f>
        <v>DIGITAR NESTE CAMPO O CÓDIGO DA ENTREGA</v>
      </c>
      <c r="C721" s="120">
        <v>2024</v>
      </c>
      <c r="D721" s="33" t="s">
        <v>36</v>
      </c>
      <c r="E721" s="30" t="str">
        <f>IFERROR(VLOOKUP(E697&amp;D721,Instruções!$BD:$BN,6,0),"-")</f>
        <v>-</v>
      </c>
      <c r="F721" s="34" t="s">
        <v>12</v>
      </c>
      <c r="G721" s="30" t="str">
        <f t="shared" si="108"/>
        <v>-</v>
      </c>
      <c r="H721" s="32" t="str">
        <f t="shared" si="107"/>
        <v/>
      </c>
      <c r="I721" s="90">
        <f t="shared" si="106"/>
        <v>0</v>
      </c>
    </row>
    <row r="722" spans="1:9" x14ac:dyDescent="0.2">
      <c r="A722" s="120" t="str">
        <f>E697</f>
        <v>DIGITAR NESTE CAMPO O CÓDIGO DA ENTREGA</v>
      </c>
      <c r="B722" s="120" t="str">
        <f>B697</f>
        <v>DIGITAR NESTE CAMPO O CÓDIGO DA ENTREGA</v>
      </c>
      <c r="C722" s="120">
        <v>2024</v>
      </c>
      <c r="D722" s="33" t="s">
        <v>37</v>
      </c>
      <c r="E722" s="30" t="str">
        <f>IFERROR(VLOOKUP(E697&amp;D722,Instruções!$BD:$BN,6,0),"-")</f>
        <v>-</v>
      </c>
      <c r="F722" s="34" t="s">
        <v>12</v>
      </c>
      <c r="G722" s="30" t="str">
        <f t="shared" si="108"/>
        <v>-</v>
      </c>
      <c r="H722" s="32" t="str">
        <f t="shared" si="107"/>
        <v/>
      </c>
      <c r="I722" s="90">
        <f t="shared" si="106"/>
        <v>0</v>
      </c>
    </row>
    <row r="723" spans="1:9" x14ac:dyDescent="0.2">
      <c r="A723" s="120" t="str">
        <f>E697</f>
        <v>DIGITAR NESTE CAMPO O CÓDIGO DA ENTREGA</v>
      </c>
      <c r="B723" s="120" t="str">
        <f>B697</f>
        <v>DIGITAR NESTE CAMPO O CÓDIGO DA ENTREGA</v>
      </c>
      <c r="C723" s="120">
        <v>2024</v>
      </c>
      <c r="D723" s="33" t="s">
        <v>38</v>
      </c>
      <c r="E723" s="30" t="str">
        <f>IFERROR(VLOOKUP(E697&amp;D723,Instruções!$BD:$BN,6,0),"-")</f>
        <v>-</v>
      </c>
      <c r="F723" s="34" t="s">
        <v>12</v>
      </c>
      <c r="G723" s="30" t="str">
        <f t="shared" si="108"/>
        <v>-</v>
      </c>
      <c r="H723" s="32" t="str">
        <f t="shared" si="107"/>
        <v/>
      </c>
      <c r="I723" s="90">
        <f t="shared" si="106"/>
        <v>0</v>
      </c>
    </row>
    <row r="724" spans="1:9" x14ac:dyDescent="0.2">
      <c r="A724" s="120" t="str">
        <f>E697</f>
        <v>DIGITAR NESTE CAMPO O CÓDIGO DA ENTREGA</v>
      </c>
      <c r="B724" s="120" t="str">
        <f>B697</f>
        <v>DIGITAR NESTE CAMPO O CÓDIGO DA ENTREGA</v>
      </c>
      <c r="C724" s="120">
        <v>2024</v>
      </c>
      <c r="D724" s="35" t="str">
        <f>IFERROR(VLOOKUP(E697&amp;"-"&amp;1,Instruções!CH:CS,12,0),"")</f>
        <v/>
      </c>
      <c r="E724" s="36" t="str">
        <f>IFERROR(VLOOKUP(E697&amp;"-"&amp;1,Instruções!CH:CS,7,0),"")</f>
        <v/>
      </c>
      <c r="F724" s="37" t="s">
        <v>12</v>
      </c>
      <c r="G724" s="36" t="str">
        <f t="shared" si="108"/>
        <v/>
      </c>
      <c r="H724" s="32" t="str">
        <f t="shared" si="107"/>
        <v/>
      </c>
      <c r="I724" s="90">
        <f t="shared" si="106"/>
        <v>0</v>
      </c>
    </row>
    <row r="725" spans="1:9" x14ac:dyDescent="0.2">
      <c r="A725" s="120" t="str">
        <f>E697</f>
        <v>DIGITAR NESTE CAMPO O CÓDIGO DA ENTREGA</v>
      </c>
      <c r="B725" s="120" t="str">
        <f>B697</f>
        <v>DIGITAR NESTE CAMPO O CÓDIGO DA ENTREGA</v>
      </c>
      <c r="C725" s="120">
        <v>2024</v>
      </c>
      <c r="D725" s="35" t="str">
        <f>IFERROR(VLOOKUP(E697&amp;"-"&amp;2,Instruções!CH:CS,12,0),"")</f>
        <v/>
      </c>
      <c r="E725" s="36" t="str">
        <f>IFERROR(VLOOKUP(E697&amp;"-"&amp;2,Instruções!CH:CS,7,0),"")</f>
        <v/>
      </c>
      <c r="F725" s="37" t="s">
        <v>12</v>
      </c>
      <c r="G725" s="36" t="str">
        <f t="shared" si="108"/>
        <v/>
      </c>
      <c r="H725" s="32" t="str">
        <f t="shared" si="107"/>
        <v/>
      </c>
      <c r="I725" s="90">
        <f t="shared" si="106"/>
        <v>0</v>
      </c>
    </row>
    <row r="726" spans="1:9" x14ac:dyDescent="0.2">
      <c r="A726" s="120" t="str">
        <f>E697</f>
        <v>DIGITAR NESTE CAMPO O CÓDIGO DA ENTREGA</v>
      </c>
      <c r="B726" s="120" t="str">
        <f>B697</f>
        <v>DIGITAR NESTE CAMPO O CÓDIGO DA ENTREGA</v>
      </c>
      <c r="C726" s="120">
        <v>2024</v>
      </c>
      <c r="D726" s="35" t="str">
        <f>IFERROR(VLOOKUP(E697&amp;"-"&amp;3,Instruções!CH:CS,12,0),"")</f>
        <v/>
      </c>
      <c r="E726" s="36" t="str">
        <f>IFERROR(VLOOKUP(E697&amp;"-"&amp;3,Instruções!CH:CS,7,0),"")</f>
        <v/>
      </c>
      <c r="F726" s="37" t="s">
        <v>12</v>
      </c>
      <c r="G726" s="36" t="str">
        <f t="shared" si="108"/>
        <v/>
      </c>
      <c r="H726" s="32" t="str">
        <f t="shared" si="107"/>
        <v/>
      </c>
      <c r="I726" s="90">
        <f t="shared" si="106"/>
        <v>0</v>
      </c>
    </row>
    <row r="727" spans="1:9" x14ac:dyDescent="0.2">
      <c r="A727" s="120" t="str">
        <f>E697</f>
        <v>DIGITAR NESTE CAMPO O CÓDIGO DA ENTREGA</v>
      </c>
      <c r="B727" s="120" t="str">
        <f>B697</f>
        <v>DIGITAR NESTE CAMPO O CÓDIGO DA ENTREGA</v>
      </c>
      <c r="C727" s="120">
        <v>2024</v>
      </c>
      <c r="D727" s="35" t="str">
        <f>IFERROR(VLOOKUP(E697&amp;"-"&amp;4,Instruções!CH:CS,12,0),"")</f>
        <v/>
      </c>
      <c r="E727" s="36" t="str">
        <f>IFERROR(VLOOKUP(E697&amp;"-"&amp;4,Instruções!CH:CS,7,0),"")</f>
        <v/>
      </c>
      <c r="F727" s="37" t="s">
        <v>12</v>
      </c>
      <c r="G727" s="36" t="str">
        <f t="shared" si="108"/>
        <v/>
      </c>
      <c r="H727" s="32" t="str">
        <f t="shared" si="107"/>
        <v/>
      </c>
      <c r="I727" s="90">
        <f t="shared" si="106"/>
        <v>0</v>
      </c>
    </row>
    <row r="728" spans="1:9" x14ac:dyDescent="0.2">
      <c r="A728" s="120" t="str">
        <f>E697</f>
        <v>DIGITAR NESTE CAMPO O CÓDIGO DA ENTREGA</v>
      </c>
      <c r="B728" s="120" t="str">
        <f>B697</f>
        <v>DIGITAR NESTE CAMPO O CÓDIGO DA ENTREGA</v>
      </c>
      <c r="C728" s="120">
        <v>2024</v>
      </c>
      <c r="D728" s="35" t="str">
        <f>IFERROR(VLOOKUP(E697&amp;"-"&amp;5,Instruções!CH:CS,12,0),"")</f>
        <v/>
      </c>
      <c r="E728" s="36" t="str">
        <f>IFERROR(VLOOKUP(E697&amp;"-"&amp;5,Instruções!CH:CS,7,0),"")</f>
        <v/>
      </c>
      <c r="F728" s="37" t="s">
        <v>12</v>
      </c>
      <c r="G728" s="36" t="str">
        <f t="shared" si="108"/>
        <v/>
      </c>
      <c r="H728" s="32" t="str">
        <f t="shared" si="107"/>
        <v/>
      </c>
      <c r="I728" s="90">
        <f t="shared" si="106"/>
        <v>0</v>
      </c>
    </row>
    <row r="729" spans="1:9" x14ac:dyDescent="0.2">
      <c r="A729" s="120" t="str">
        <f>E697</f>
        <v>DIGITAR NESTE CAMPO O CÓDIGO DA ENTREGA</v>
      </c>
      <c r="B729" s="120" t="str">
        <f>B697</f>
        <v>DIGITAR NESTE CAMPO O CÓDIGO DA ENTREGA</v>
      </c>
      <c r="C729" s="120">
        <v>2024</v>
      </c>
      <c r="D729" s="102"/>
      <c r="E729" s="103" t="s">
        <v>39</v>
      </c>
      <c r="F729" s="38"/>
      <c r="G729" s="36"/>
      <c r="H729" s="32" t="str">
        <f>IF(G729="","","Não é possivel alterar 2024")</f>
        <v/>
      </c>
      <c r="I729" s="90">
        <f>IF(G729="",0,1)</f>
        <v>0</v>
      </c>
    </row>
    <row r="730" spans="1:9" x14ac:dyDescent="0.2">
      <c r="A730" s="120" t="str">
        <f>E697</f>
        <v>DIGITAR NESTE CAMPO O CÓDIGO DA ENTREGA</v>
      </c>
      <c r="B730" s="120" t="str">
        <f>B697&amp;"Ano:"&amp;D730</f>
        <v>DIGITAR NESTE CAMPO O CÓDIGO DA ENTREGAAno:TOTAL PREVISTO 2025</v>
      </c>
      <c r="C730" s="120">
        <v>2025</v>
      </c>
      <c r="D730" s="21" t="s">
        <v>8109</v>
      </c>
      <c r="E730" s="22">
        <f>IF(E731&gt;0,E731,SUM(E732:E737))</f>
        <v>0</v>
      </c>
      <c r="F730" s="23" t="s">
        <v>12</v>
      </c>
      <c r="G730" s="22">
        <f>IF(SUM(I731:I743)=0,E730,"Preencher total")</f>
        <v>0</v>
      </c>
      <c r="H730" s="39" t="str">
        <f>IF(SUM(I731:I743)&gt;0,"Não é possível alterar a meta de 2025","")</f>
        <v/>
      </c>
      <c r="I730" s="90">
        <f t="shared" ref="I730:I742" si="109">IF(G730=E730,0,1)</f>
        <v>0</v>
      </c>
    </row>
    <row r="731" spans="1:9" x14ac:dyDescent="0.2">
      <c r="A731" s="120" t="str">
        <f>E697</f>
        <v>DIGITAR NESTE CAMPO O CÓDIGO DA ENTREGA</v>
      </c>
      <c r="B731" s="120" t="str">
        <f>B697&amp;D731&amp;2025</f>
        <v>DIGITAR NESTE CAMPO O CÓDIGO DA ENTREGAEstado2025</v>
      </c>
      <c r="C731" s="120">
        <v>2025</v>
      </c>
      <c r="D731" s="25" t="s">
        <v>32</v>
      </c>
      <c r="E731" s="26">
        <f>IFERROR(VLOOKUP(E697&amp;"(vazio)",Instruções!$BD:$BN,7,0),SUM(E732:E737))</f>
        <v>0</v>
      </c>
      <c r="F731" s="27" t="s">
        <v>12</v>
      </c>
      <c r="G731" s="26">
        <f>IF(SUM(I732:I743)=0,E731,"Preencher valores")</f>
        <v>0</v>
      </c>
      <c r="H731" s="28" t="str">
        <f t="shared" ref="H731:H742" si="110">IF(E731=G731,"","Não é possível alterar 2025")</f>
        <v/>
      </c>
      <c r="I731" s="90">
        <f t="shared" si="109"/>
        <v>0</v>
      </c>
    </row>
    <row r="732" spans="1:9" x14ac:dyDescent="0.2">
      <c r="A732" s="120" t="str">
        <f>E697</f>
        <v>DIGITAR NESTE CAMPO O CÓDIGO DA ENTREGA</v>
      </c>
      <c r="C732" s="120">
        <v>2025</v>
      </c>
      <c r="D732" s="29" t="s">
        <v>33</v>
      </c>
      <c r="E732" s="30" t="str">
        <f>IFERROR(VLOOKUP(E697&amp;D732,Instruções!$BD:$BN,7,0),"-")</f>
        <v>-</v>
      </c>
      <c r="F732" s="31" t="s">
        <v>12</v>
      </c>
      <c r="G732" s="30" t="str">
        <f t="shared" ref="G732:G742" si="111">E732</f>
        <v>-</v>
      </c>
      <c r="H732" s="87" t="str">
        <f t="shared" si="110"/>
        <v/>
      </c>
      <c r="I732" s="90">
        <f t="shared" si="109"/>
        <v>0</v>
      </c>
    </row>
    <row r="733" spans="1:9" x14ac:dyDescent="0.2">
      <c r="A733" s="120" t="str">
        <f>E697</f>
        <v>DIGITAR NESTE CAMPO O CÓDIGO DA ENTREGA</v>
      </c>
      <c r="B733" s="120" t="str">
        <f>B697</f>
        <v>DIGITAR NESTE CAMPO O CÓDIGO DA ENTREGA</v>
      </c>
      <c r="C733" s="120">
        <v>2025</v>
      </c>
      <c r="D733" s="33" t="s">
        <v>34</v>
      </c>
      <c r="E733" s="41" t="str">
        <f>IFERROR(VLOOKUP(E697&amp;D733,Instruções!$BD:$BN,7,0),"-")</f>
        <v>-</v>
      </c>
      <c r="F733" s="34" t="s">
        <v>12</v>
      </c>
      <c r="G733" s="30" t="str">
        <f t="shared" si="111"/>
        <v>-</v>
      </c>
      <c r="H733" s="87" t="str">
        <f t="shared" si="110"/>
        <v/>
      </c>
      <c r="I733" s="90">
        <f t="shared" si="109"/>
        <v>0</v>
      </c>
    </row>
    <row r="734" spans="1:9" x14ac:dyDescent="0.2">
      <c r="A734" s="120" t="str">
        <f>E697</f>
        <v>DIGITAR NESTE CAMPO O CÓDIGO DA ENTREGA</v>
      </c>
      <c r="B734" s="120" t="str">
        <f>B697</f>
        <v>DIGITAR NESTE CAMPO O CÓDIGO DA ENTREGA</v>
      </c>
      <c r="C734" s="120">
        <v>2025</v>
      </c>
      <c r="D734" s="33" t="s">
        <v>35</v>
      </c>
      <c r="E734" s="41" t="str">
        <f>IFERROR(VLOOKUP(E697&amp;D734,Instruções!$BD:$BN,7,0),"-")</f>
        <v>-</v>
      </c>
      <c r="F734" s="34" t="s">
        <v>12</v>
      </c>
      <c r="G734" s="30" t="str">
        <f t="shared" si="111"/>
        <v>-</v>
      </c>
      <c r="H734" s="87" t="str">
        <f t="shared" si="110"/>
        <v/>
      </c>
      <c r="I734" s="90">
        <f t="shared" si="109"/>
        <v>0</v>
      </c>
    </row>
    <row r="735" spans="1:9" x14ac:dyDescent="0.2">
      <c r="A735" s="120" t="str">
        <f>E697</f>
        <v>DIGITAR NESTE CAMPO O CÓDIGO DA ENTREGA</v>
      </c>
      <c r="B735" s="120" t="str">
        <f>B697</f>
        <v>DIGITAR NESTE CAMPO O CÓDIGO DA ENTREGA</v>
      </c>
      <c r="C735" s="120">
        <v>2025</v>
      </c>
      <c r="D735" s="33" t="s">
        <v>36</v>
      </c>
      <c r="E735" s="41" t="str">
        <f>IFERROR(VLOOKUP(E697&amp;D735,Instruções!$BD:$BN,7,0),"-")</f>
        <v>-</v>
      </c>
      <c r="F735" s="34" t="s">
        <v>12</v>
      </c>
      <c r="G735" s="30" t="str">
        <f t="shared" si="111"/>
        <v>-</v>
      </c>
      <c r="H735" s="87" t="str">
        <f t="shared" si="110"/>
        <v/>
      </c>
      <c r="I735" s="90">
        <f t="shared" si="109"/>
        <v>0</v>
      </c>
    </row>
    <row r="736" spans="1:9" x14ac:dyDescent="0.2">
      <c r="A736" s="120" t="str">
        <f>E697</f>
        <v>DIGITAR NESTE CAMPO O CÓDIGO DA ENTREGA</v>
      </c>
      <c r="B736" s="120" t="str">
        <f>B697</f>
        <v>DIGITAR NESTE CAMPO O CÓDIGO DA ENTREGA</v>
      </c>
      <c r="C736" s="120">
        <v>2025</v>
      </c>
      <c r="D736" s="33" t="s">
        <v>37</v>
      </c>
      <c r="E736" s="41" t="str">
        <f>IFERROR(VLOOKUP(E697&amp;D736,Instruções!$BD:$BN,7,0),"-")</f>
        <v>-</v>
      </c>
      <c r="F736" s="34" t="s">
        <v>12</v>
      </c>
      <c r="G736" s="30" t="str">
        <f t="shared" si="111"/>
        <v>-</v>
      </c>
      <c r="H736" s="87" t="str">
        <f t="shared" si="110"/>
        <v/>
      </c>
      <c r="I736" s="90">
        <f t="shared" si="109"/>
        <v>0</v>
      </c>
    </row>
    <row r="737" spans="1:9" x14ac:dyDescent="0.2">
      <c r="A737" s="120" t="str">
        <f>E697</f>
        <v>DIGITAR NESTE CAMPO O CÓDIGO DA ENTREGA</v>
      </c>
      <c r="B737" s="120" t="str">
        <f>B697</f>
        <v>DIGITAR NESTE CAMPO O CÓDIGO DA ENTREGA</v>
      </c>
      <c r="C737" s="120">
        <v>2025</v>
      </c>
      <c r="D737" s="33" t="s">
        <v>38</v>
      </c>
      <c r="E737" s="41" t="str">
        <f>IFERROR(VLOOKUP(E697&amp;D737,Instruções!$BD:$BN,7,0),"-")</f>
        <v>-</v>
      </c>
      <c r="F737" s="34" t="s">
        <v>12</v>
      </c>
      <c r="G737" s="30" t="str">
        <f t="shared" si="111"/>
        <v>-</v>
      </c>
      <c r="H737" s="87" t="str">
        <f t="shared" si="110"/>
        <v/>
      </c>
      <c r="I737" s="90">
        <f t="shared" si="109"/>
        <v>0</v>
      </c>
    </row>
    <row r="738" spans="1:9" x14ac:dyDescent="0.2">
      <c r="A738" s="120" t="str">
        <f>E697</f>
        <v>DIGITAR NESTE CAMPO O CÓDIGO DA ENTREGA</v>
      </c>
      <c r="B738" s="120" t="str">
        <f>B697</f>
        <v>DIGITAR NESTE CAMPO O CÓDIGO DA ENTREGA</v>
      </c>
      <c r="C738" s="120">
        <v>2025</v>
      </c>
      <c r="D738" s="35" t="str">
        <f>IFERROR(VLOOKUP(E697&amp;"-"&amp;1,Instruções!CH:CS,12,0),"")</f>
        <v/>
      </c>
      <c r="E738" s="42" t="str">
        <f>IFERROR(VLOOKUP(E697&amp;"-"&amp;1,Instruções!CH:CS,8,0),"")</f>
        <v/>
      </c>
      <c r="F738" s="38" t="s">
        <v>12</v>
      </c>
      <c r="G738" s="36" t="str">
        <f t="shared" si="111"/>
        <v/>
      </c>
      <c r="H738" s="87" t="str">
        <f t="shared" si="110"/>
        <v/>
      </c>
      <c r="I738" s="90">
        <f t="shared" si="109"/>
        <v>0</v>
      </c>
    </row>
    <row r="739" spans="1:9" x14ac:dyDescent="0.2">
      <c r="A739" s="120" t="str">
        <f>E697</f>
        <v>DIGITAR NESTE CAMPO O CÓDIGO DA ENTREGA</v>
      </c>
      <c r="B739" s="120" t="str">
        <f>B697</f>
        <v>DIGITAR NESTE CAMPO O CÓDIGO DA ENTREGA</v>
      </c>
      <c r="C739" s="120">
        <v>2025</v>
      </c>
      <c r="D739" s="35" t="str">
        <f>IFERROR(VLOOKUP(E697&amp;"-"&amp;2,Instruções!CH:CS,12,0),"")</f>
        <v/>
      </c>
      <c r="E739" s="42" t="str">
        <f>IFERROR(VLOOKUP(E697&amp;"-"&amp;2,Instruções!CH:CS,8,0),"")</f>
        <v/>
      </c>
      <c r="F739" s="38" t="s">
        <v>12</v>
      </c>
      <c r="G739" s="36" t="str">
        <f t="shared" si="111"/>
        <v/>
      </c>
      <c r="H739" s="87" t="str">
        <f t="shared" si="110"/>
        <v/>
      </c>
      <c r="I739" s="90">
        <f t="shared" si="109"/>
        <v>0</v>
      </c>
    </row>
    <row r="740" spans="1:9" x14ac:dyDescent="0.2">
      <c r="A740" s="120" t="str">
        <f>E697</f>
        <v>DIGITAR NESTE CAMPO O CÓDIGO DA ENTREGA</v>
      </c>
      <c r="B740" s="120" t="str">
        <f>B697</f>
        <v>DIGITAR NESTE CAMPO O CÓDIGO DA ENTREGA</v>
      </c>
      <c r="C740" s="120">
        <v>2025</v>
      </c>
      <c r="D740" s="35" t="str">
        <f>IFERROR(VLOOKUP(E697&amp;"-"&amp;3,Instruções!CH:CS,12,0),"")</f>
        <v/>
      </c>
      <c r="E740" s="42" t="str">
        <f>IFERROR(VLOOKUP(E697&amp;"-"&amp;3,Instruções!CH:CS,8,0),"")</f>
        <v/>
      </c>
      <c r="F740" s="38" t="s">
        <v>12</v>
      </c>
      <c r="G740" s="36" t="str">
        <f t="shared" si="111"/>
        <v/>
      </c>
      <c r="H740" s="87" t="str">
        <f t="shared" si="110"/>
        <v/>
      </c>
      <c r="I740" s="90">
        <f t="shared" si="109"/>
        <v>0</v>
      </c>
    </row>
    <row r="741" spans="1:9" x14ac:dyDescent="0.2">
      <c r="A741" s="120" t="str">
        <f>E697</f>
        <v>DIGITAR NESTE CAMPO O CÓDIGO DA ENTREGA</v>
      </c>
      <c r="B741" s="120" t="str">
        <f>B697</f>
        <v>DIGITAR NESTE CAMPO O CÓDIGO DA ENTREGA</v>
      </c>
      <c r="C741" s="120">
        <v>2025</v>
      </c>
      <c r="D741" s="35" t="str">
        <f>IFERROR(VLOOKUP(E697&amp;"-"&amp;4,Instruções!CH:CS,12,0),"")</f>
        <v/>
      </c>
      <c r="E741" s="42" t="str">
        <f>IFERROR(VLOOKUP(E697&amp;"-"&amp;4,Instruções!CH:CS,8,0),"")</f>
        <v/>
      </c>
      <c r="F741" s="38" t="s">
        <v>12</v>
      </c>
      <c r="G741" s="36" t="str">
        <f t="shared" si="111"/>
        <v/>
      </c>
      <c r="H741" s="87" t="str">
        <f t="shared" si="110"/>
        <v/>
      </c>
      <c r="I741" s="90">
        <f t="shared" si="109"/>
        <v>0</v>
      </c>
    </row>
    <row r="742" spans="1:9" x14ac:dyDescent="0.2">
      <c r="A742" s="120" t="str">
        <f>E697</f>
        <v>DIGITAR NESTE CAMPO O CÓDIGO DA ENTREGA</v>
      </c>
      <c r="B742" s="120" t="str">
        <f>B697</f>
        <v>DIGITAR NESTE CAMPO O CÓDIGO DA ENTREGA</v>
      </c>
      <c r="C742" s="120">
        <v>2025</v>
      </c>
      <c r="D742" s="35" t="str">
        <f>IFERROR(VLOOKUP(E697&amp;"-"&amp;5,Instruções!CH:CS,12,0),"")</f>
        <v/>
      </c>
      <c r="E742" s="42" t="str">
        <f>IFERROR(VLOOKUP(E697&amp;"-"&amp;5,Instruções!CH:CS,8,0),"")</f>
        <v/>
      </c>
      <c r="F742" s="38" t="s">
        <v>12</v>
      </c>
      <c r="G742" s="36" t="str">
        <f t="shared" si="111"/>
        <v/>
      </c>
      <c r="H742" s="87" t="str">
        <f t="shared" si="110"/>
        <v/>
      </c>
      <c r="I742" s="90">
        <f t="shared" si="109"/>
        <v>0</v>
      </c>
    </row>
    <row r="743" spans="1:9" ht="15.75" customHeight="1" x14ac:dyDescent="0.2">
      <c r="A743" s="120" t="str">
        <f>E697</f>
        <v>DIGITAR NESTE CAMPO O CÓDIGO DA ENTREGA</v>
      </c>
      <c r="B743" s="120" t="str">
        <f>B697</f>
        <v>DIGITAR NESTE CAMPO O CÓDIGO DA ENTREGA</v>
      </c>
      <c r="C743" s="120">
        <v>2025</v>
      </c>
      <c r="D743" s="102"/>
      <c r="E743" s="103" t="s">
        <v>39</v>
      </c>
      <c r="F743" s="38" t="s">
        <v>12</v>
      </c>
      <c r="G743" s="42"/>
      <c r="H743" s="32" t="str">
        <f>IF(G743="","","Não é possivel alterar 2024")</f>
        <v/>
      </c>
      <c r="I743" s="90">
        <f>IF(G743="",0,1)</f>
        <v>0</v>
      </c>
    </row>
    <row r="744" spans="1:9" x14ac:dyDescent="0.2">
      <c r="A744" s="120" t="str">
        <f>E697</f>
        <v>DIGITAR NESTE CAMPO O CÓDIGO DA ENTREGA</v>
      </c>
      <c r="B744" s="120" t="str">
        <f>B697&amp;"Ano:"&amp;D744</f>
        <v>DIGITAR NESTE CAMPO O CÓDIGO DA ENTREGAAno:TOTAL PREVISTO 2026</v>
      </c>
      <c r="C744" s="120">
        <v>2026</v>
      </c>
      <c r="D744" s="21" t="s">
        <v>8110</v>
      </c>
      <c r="E744" s="22">
        <f>IF(E745&gt;0,E745,SUM(E746:E751))</f>
        <v>0</v>
      </c>
      <c r="F744" s="23" t="s">
        <v>12</v>
      </c>
      <c r="G744" s="22">
        <f>IF(SUM(I745:I757)=0,E744,"Preencher total previsto para 2027")</f>
        <v>0</v>
      </c>
      <c r="H744" s="39" t="str">
        <f>IF(SUM(I745:I757)&gt;0,"Alteração meta 2026","")</f>
        <v/>
      </c>
      <c r="I744" s="90">
        <f t="shared" ref="I744:I756" si="112">IF(G744=E744,0,1)</f>
        <v>0</v>
      </c>
    </row>
    <row r="745" spans="1:9" x14ac:dyDescent="0.2">
      <c r="A745" s="120" t="str">
        <f>E697</f>
        <v>DIGITAR NESTE CAMPO O CÓDIGO DA ENTREGA</v>
      </c>
      <c r="B745" s="120" t="str">
        <f>B697&amp;D745&amp;2027</f>
        <v>DIGITAR NESTE CAMPO O CÓDIGO DA ENTREGAEstado2027</v>
      </c>
      <c r="C745" s="120">
        <v>2026</v>
      </c>
      <c r="D745" s="25" t="s">
        <v>32</v>
      </c>
      <c r="E745" s="26">
        <f>IFERROR(VLOOKUP(E697&amp;"(vazio)",Instruções!$BD:$BN,8,0),SUM(E746:E751))</f>
        <v>0</v>
      </c>
      <c r="F745" s="27" t="s">
        <v>12</v>
      </c>
      <c r="G745" s="26">
        <f>IF(SUM(I746:I757)=0,E745,"Preencher total previsto do Estado para 2027")</f>
        <v>0</v>
      </c>
      <c r="H745" s="40" t="str">
        <f t="shared" ref="H745:H756" si="113">IF(E745=G745,"","Alteração meta 2026")</f>
        <v/>
      </c>
      <c r="I745" s="90">
        <f t="shared" si="112"/>
        <v>0</v>
      </c>
    </row>
    <row r="746" spans="1:9" x14ac:dyDescent="0.2">
      <c r="A746" s="120" t="str">
        <f>E697</f>
        <v>DIGITAR NESTE CAMPO O CÓDIGO DA ENTREGA</v>
      </c>
      <c r="B746" s="120" t="str">
        <f>B697</f>
        <v>DIGITAR NESTE CAMPO O CÓDIGO DA ENTREGA</v>
      </c>
      <c r="C746" s="120">
        <v>2026</v>
      </c>
      <c r="D746" s="29" t="s">
        <v>33</v>
      </c>
      <c r="E746" s="30" t="str">
        <f>IFERROR(VLOOKUP(E697&amp;D746,Instruções!$BD:$BN,8,0),"-")</f>
        <v>-</v>
      </c>
      <c r="F746" s="31" t="s">
        <v>12</v>
      </c>
      <c r="G746" s="30" t="str">
        <f t="shared" ref="G746:G756" si="114">E746</f>
        <v>-</v>
      </c>
      <c r="H746" s="32" t="str">
        <f t="shared" si="113"/>
        <v/>
      </c>
      <c r="I746" s="90">
        <f t="shared" si="112"/>
        <v>0</v>
      </c>
    </row>
    <row r="747" spans="1:9" x14ac:dyDescent="0.2">
      <c r="A747" s="120" t="str">
        <f>E697</f>
        <v>DIGITAR NESTE CAMPO O CÓDIGO DA ENTREGA</v>
      </c>
      <c r="B747" s="120" t="str">
        <f>B697</f>
        <v>DIGITAR NESTE CAMPO O CÓDIGO DA ENTREGA</v>
      </c>
      <c r="C747" s="120">
        <v>2026</v>
      </c>
      <c r="D747" s="33" t="s">
        <v>34</v>
      </c>
      <c r="E747" s="41" t="str">
        <f>IFERROR(VLOOKUP(E697&amp;D747,Instruções!$BD:$BN,8,0),"-")</f>
        <v>-</v>
      </c>
      <c r="F747" s="34" t="s">
        <v>12</v>
      </c>
      <c r="G747" s="30" t="str">
        <f t="shared" si="114"/>
        <v>-</v>
      </c>
      <c r="H747" s="32" t="str">
        <f t="shared" si="113"/>
        <v/>
      </c>
      <c r="I747" s="90">
        <f t="shared" si="112"/>
        <v>0</v>
      </c>
    </row>
    <row r="748" spans="1:9" x14ac:dyDescent="0.2">
      <c r="A748" s="120" t="str">
        <f>E697</f>
        <v>DIGITAR NESTE CAMPO O CÓDIGO DA ENTREGA</v>
      </c>
      <c r="B748" s="120" t="str">
        <f>B697</f>
        <v>DIGITAR NESTE CAMPO O CÓDIGO DA ENTREGA</v>
      </c>
      <c r="C748" s="120">
        <v>2026</v>
      </c>
      <c r="D748" s="33" t="s">
        <v>35</v>
      </c>
      <c r="E748" s="41" t="str">
        <f>IFERROR(VLOOKUP(E697&amp;D748,Instruções!$BD:$BN,8,0),"-")</f>
        <v>-</v>
      </c>
      <c r="F748" s="34" t="s">
        <v>12</v>
      </c>
      <c r="G748" s="30" t="str">
        <f t="shared" si="114"/>
        <v>-</v>
      </c>
      <c r="H748" s="32" t="str">
        <f t="shared" si="113"/>
        <v/>
      </c>
      <c r="I748" s="90">
        <f t="shared" si="112"/>
        <v>0</v>
      </c>
    </row>
    <row r="749" spans="1:9" x14ac:dyDescent="0.2">
      <c r="A749" s="120" t="str">
        <f>E697</f>
        <v>DIGITAR NESTE CAMPO O CÓDIGO DA ENTREGA</v>
      </c>
      <c r="B749" s="120" t="str">
        <f>B697</f>
        <v>DIGITAR NESTE CAMPO O CÓDIGO DA ENTREGA</v>
      </c>
      <c r="C749" s="120">
        <v>2026</v>
      </c>
      <c r="D749" s="33" t="s">
        <v>36</v>
      </c>
      <c r="E749" s="41" t="str">
        <f>IFERROR(VLOOKUP(E697&amp;D749,Instruções!$BD:$BN,8,0),"-")</f>
        <v>-</v>
      </c>
      <c r="F749" s="34" t="s">
        <v>12</v>
      </c>
      <c r="G749" s="30" t="str">
        <f t="shared" si="114"/>
        <v>-</v>
      </c>
      <c r="H749" s="32" t="str">
        <f t="shared" si="113"/>
        <v/>
      </c>
      <c r="I749" s="90">
        <f t="shared" si="112"/>
        <v>0</v>
      </c>
    </row>
    <row r="750" spans="1:9" x14ac:dyDescent="0.2">
      <c r="A750" s="120" t="str">
        <f>E697</f>
        <v>DIGITAR NESTE CAMPO O CÓDIGO DA ENTREGA</v>
      </c>
      <c r="B750" s="120" t="str">
        <f>B697</f>
        <v>DIGITAR NESTE CAMPO O CÓDIGO DA ENTREGA</v>
      </c>
      <c r="C750" s="120">
        <v>2026</v>
      </c>
      <c r="D750" s="33" t="s">
        <v>37</v>
      </c>
      <c r="E750" s="41" t="str">
        <f>IFERROR(VLOOKUP(E697&amp;D750,Instruções!$BD:$BN,8,0),"-")</f>
        <v>-</v>
      </c>
      <c r="F750" s="34" t="s">
        <v>12</v>
      </c>
      <c r="G750" s="30" t="str">
        <f t="shared" si="114"/>
        <v>-</v>
      </c>
      <c r="H750" s="32" t="str">
        <f t="shared" si="113"/>
        <v/>
      </c>
      <c r="I750" s="90">
        <f t="shared" si="112"/>
        <v>0</v>
      </c>
    </row>
    <row r="751" spans="1:9" x14ac:dyDescent="0.2">
      <c r="A751" s="120" t="str">
        <f>E697</f>
        <v>DIGITAR NESTE CAMPO O CÓDIGO DA ENTREGA</v>
      </c>
      <c r="B751" s="120" t="str">
        <f>B697</f>
        <v>DIGITAR NESTE CAMPO O CÓDIGO DA ENTREGA</v>
      </c>
      <c r="C751" s="120">
        <v>2026</v>
      </c>
      <c r="D751" s="33" t="s">
        <v>38</v>
      </c>
      <c r="E751" s="41" t="str">
        <f>IFERROR(VLOOKUP(E697&amp;D751,Instruções!$BD:$BN,8,0),"-")</f>
        <v>-</v>
      </c>
      <c r="F751" s="34" t="s">
        <v>12</v>
      </c>
      <c r="G751" s="30" t="str">
        <f t="shared" si="114"/>
        <v>-</v>
      </c>
      <c r="H751" s="32" t="str">
        <f t="shared" si="113"/>
        <v/>
      </c>
      <c r="I751" s="90">
        <f t="shared" si="112"/>
        <v>0</v>
      </c>
    </row>
    <row r="752" spans="1:9" x14ac:dyDescent="0.2">
      <c r="A752" s="120" t="str">
        <f>E697</f>
        <v>DIGITAR NESTE CAMPO O CÓDIGO DA ENTREGA</v>
      </c>
      <c r="B752" s="120" t="str">
        <f>B697</f>
        <v>DIGITAR NESTE CAMPO O CÓDIGO DA ENTREGA</v>
      </c>
      <c r="C752" s="120">
        <v>2026</v>
      </c>
      <c r="D752" s="43" t="str">
        <f>IFERROR(VLOOKUP(E697&amp;"-"&amp;1,Instruções!CH:CS,12,0),"")</f>
        <v/>
      </c>
      <c r="E752" s="42" t="str">
        <f>IFERROR(VLOOKUP(E697&amp;"-"&amp;1,Instruções!CH:CS,9,0),"")</f>
        <v/>
      </c>
      <c r="F752" s="38" t="s">
        <v>12</v>
      </c>
      <c r="G752" s="36" t="str">
        <f t="shared" si="114"/>
        <v/>
      </c>
      <c r="H752" s="32" t="str">
        <f t="shared" si="113"/>
        <v/>
      </c>
      <c r="I752" s="90">
        <f t="shared" si="112"/>
        <v>0</v>
      </c>
    </row>
    <row r="753" spans="1:9" x14ac:dyDescent="0.2">
      <c r="A753" s="120" t="str">
        <f>E697</f>
        <v>DIGITAR NESTE CAMPO O CÓDIGO DA ENTREGA</v>
      </c>
      <c r="B753" s="120" t="str">
        <f>B697</f>
        <v>DIGITAR NESTE CAMPO O CÓDIGO DA ENTREGA</v>
      </c>
      <c r="C753" s="120">
        <v>2026</v>
      </c>
      <c r="D753" s="43" t="str">
        <f>IFERROR(VLOOKUP(E697&amp;"-"&amp;2,Instruções!CH:CS,12,0),"")</f>
        <v/>
      </c>
      <c r="E753" s="42" t="str">
        <f>IFERROR(VLOOKUP(E697&amp;"-"&amp;2,Instruções!CH:CS,9,0),"")</f>
        <v/>
      </c>
      <c r="F753" s="38" t="s">
        <v>12</v>
      </c>
      <c r="G753" s="36" t="str">
        <f t="shared" si="114"/>
        <v/>
      </c>
      <c r="H753" s="32" t="str">
        <f t="shared" si="113"/>
        <v/>
      </c>
      <c r="I753" s="90">
        <f t="shared" si="112"/>
        <v>0</v>
      </c>
    </row>
    <row r="754" spans="1:9" x14ac:dyDescent="0.2">
      <c r="A754" s="120" t="str">
        <f>E697</f>
        <v>DIGITAR NESTE CAMPO O CÓDIGO DA ENTREGA</v>
      </c>
      <c r="B754" s="120" t="str">
        <f>B697</f>
        <v>DIGITAR NESTE CAMPO O CÓDIGO DA ENTREGA</v>
      </c>
      <c r="C754" s="120">
        <v>2026</v>
      </c>
      <c r="D754" s="43" t="str">
        <f>IFERROR(VLOOKUP(E697&amp;"-"&amp;3,Instruções!CH:CS,12,0),"")</f>
        <v/>
      </c>
      <c r="E754" s="42" t="str">
        <f>IFERROR(VLOOKUP(E697&amp;"-"&amp;3,Instruções!CH:CS,9,0),"")</f>
        <v/>
      </c>
      <c r="F754" s="38" t="s">
        <v>12</v>
      </c>
      <c r="G754" s="36" t="str">
        <f t="shared" si="114"/>
        <v/>
      </c>
      <c r="H754" s="32" t="str">
        <f t="shared" si="113"/>
        <v/>
      </c>
      <c r="I754" s="90">
        <f t="shared" si="112"/>
        <v>0</v>
      </c>
    </row>
    <row r="755" spans="1:9" x14ac:dyDescent="0.2">
      <c r="A755" s="120" t="str">
        <f>E697</f>
        <v>DIGITAR NESTE CAMPO O CÓDIGO DA ENTREGA</v>
      </c>
      <c r="B755" s="120" t="str">
        <f>B697</f>
        <v>DIGITAR NESTE CAMPO O CÓDIGO DA ENTREGA</v>
      </c>
      <c r="C755" s="120">
        <v>2026</v>
      </c>
      <c r="D755" s="43" t="str">
        <f>IFERROR(VLOOKUP(E697&amp;"-"&amp;4,Instruções!CH:CS,12,0),"")</f>
        <v/>
      </c>
      <c r="E755" s="42" t="str">
        <f>IFERROR(VLOOKUP(E697&amp;"-"&amp;4,Instruções!CH:CS,9,0),"")</f>
        <v/>
      </c>
      <c r="F755" s="38" t="s">
        <v>12</v>
      </c>
      <c r="G755" s="36" t="str">
        <f t="shared" si="114"/>
        <v/>
      </c>
      <c r="H755" s="32" t="str">
        <f t="shared" si="113"/>
        <v/>
      </c>
      <c r="I755" s="90">
        <f t="shared" si="112"/>
        <v>0</v>
      </c>
    </row>
    <row r="756" spans="1:9" x14ac:dyDescent="0.2">
      <c r="A756" s="120" t="str">
        <f>E697</f>
        <v>DIGITAR NESTE CAMPO O CÓDIGO DA ENTREGA</v>
      </c>
      <c r="B756" s="120" t="str">
        <f>B697</f>
        <v>DIGITAR NESTE CAMPO O CÓDIGO DA ENTREGA</v>
      </c>
      <c r="C756" s="120">
        <v>2026</v>
      </c>
      <c r="D756" s="43" t="str">
        <f>IFERROR(VLOOKUP(E697&amp;"-"&amp;5,Instruções!CH:CS,12,0),"")</f>
        <v/>
      </c>
      <c r="E756" s="42" t="str">
        <f>IFERROR(VLOOKUP(E697&amp;"-"&amp;5,Instruções!CH:CS,9,0),"")</f>
        <v/>
      </c>
      <c r="F756" s="38" t="s">
        <v>12</v>
      </c>
      <c r="G756" s="36" t="str">
        <f t="shared" si="114"/>
        <v/>
      </c>
      <c r="H756" s="32" t="str">
        <f t="shared" si="113"/>
        <v/>
      </c>
      <c r="I756" s="90">
        <f t="shared" si="112"/>
        <v>0</v>
      </c>
    </row>
    <row r="757" spans="1:9" ht="15.75" customHeight="1" x14ac:dyDescent="0.2">
      <c r="A757" s="120" t="str">
        <f>E697</f>
        <v>DIGITAR NESTE CAMPO O CÓDIGO DA ENTREGA</v>
      </c>
      <c r="B757" s="120" t="str">
        <f>B697</f>
        <v>DIGITAR NESTE CAMPO O CÓDIGO DA ENTREGA</v>
      </c>
      <c r="C757" s="120">
        <v>2026</v>
      </c>
      <c r="D757" s="102"/>
      <c r="E757" s="103" t="s">
        <v>39</v>
      </c>
      <c r="F757" s="38" t="s">
        <v>12</v>
      </c>
      <c r="G757" s="42"/>
      <c r="H757" s="32" t="str">
        <f>IF(G757="","","Não é possivel alterar 2024")</f>
        <v/>
      </c>
      <c r="I757" s="90">
        <f>IF(G757="",0,1)</f>
        <v>0</v>
      </c>
    </row>
    <row r="758" spans="1:9" x14ac:dyDescent="0.2">
      <c r="A758" s="120" t="str">
        <f>E697</f>
        <v>DIGITAR NESTE CAMPO O CÓDIGO DA ENTREGA</v>
      </c>
      <c r="B758" s="120" t="str">
        <f>B697&amp;"Ano:"&amp;D758</f>
        <v>DIGITAR NESTE CAMPO O CÓDIGO DA ENTREGAAno:TOTAL PREVISTO 2027</v>
      </c>
      <c r="C758" s="120">
        <v>2027</v>
      </c>
      <c r="D758" s="21" t="s">
        <v>8111</v>
      </c>
      <c r="E758" s="22">
        <f>IF(E759&gt;0,E759,SUM(E760:E765))</f>
        <v>0</v>
      </c>
      <c r="F758" s="23" t="s">
        <v>12</v>
      </c>
      <c r="G758" s="22">
        <f>IF(SUM(I759:I771)=0,E758,"Preencher total previsto para 2027")</f>
        <v>0</v>
      </c>
      <c r="H758" s="39" t="str">
        <f>IF(SUM(I759:I771)&gt;0,"Alteração meta 2027","")</f>
        <v/>
      </c>
      <c r="I758" s="90">
        <f t="shared" ref="I758:I770" si="115">IF(G758=E758,0,1)</f>
        <v>0</v>
      </c>
    </row>
    <row r="759" spans="1:9" x14ac:dyDescent="0.2">
      <c r="A759" s="120" t="str">
        <f>E697</f>
        <v>DIGITAR NESTE CAMPO O CÓDIGO DA ENTREGA</v>
      </c>
      <c r="B759" s="120" t="str">
        <f>B697&amp;D759&amp;2027</f>
        <v>DIGITAR NESTE CAMPO O CÓDIGO DA ENTREGAEstado2027</v>
      </c>
      <c r="C759" s="120">
        <v>2027</v>
      </c>
      <c r="D759" s="25" t="s">
        <v>32</v>
      </c>
      <c r="E759" s="26">
        <f>IFERROR(VLOOKUP(E697&amp;"(vazio)",Instruções!$BD:$BN,9,0),SUM(E760:E765))</f>
        <v>0</v>
      </c>
      <c r="F759" s="27" t="s">
        <v>12</v>
      </c>
      <c r="G759" s="26">
        <f>IF(SUM(I760:I771)=0,E759,"Preencher total previsto do Estado para 2027")</f>
        <v>0</v>
      </c>
      <c r="H759" s="40" t="str">
        <f t="shared" ref="H759:H770" si="116">IF(E759=G759,"","Alteração meta 2027")</f>
        <v/>
      </c>
      <c r="I759" s="90">
        <f t="shared" si="115"/>
        <v>0</v>
      </c>
    </row>
    <row r="760" spans="1:9" x14ac:dyDescent="0.2">
      <c r="A760" s="120" t="str">
        <f>E697</f>
        <v>DIGITAR NESTE CAMPO O CÓDIGO DA ENTREGA</v>
      </c>
      <c r="B760" s="120" t="str">
        <f>B697</f>
        <v>DIGITAR NESTE CAMPO O CÓDIGO DA ENTREGA</v>
      </c>
      <c r="C760" s="120">
        <v>2027</v>
      </c>
      <c r="D760" s="29" t="s">
        <v>33</v>
      </c>
      <c r="E760" s="30" t="str">
        <f>IFERROR(VLOOKUP(E697&amp;D760,Instruções!$BD:$BN,9,0),"-")</f>
        <v>-</v>
      </c>
      <c r="F760" s="31" t="s">
        <v>12</v>
      </c>
      <c r="G760" s="30" t="str">
        <f t="shared" ref="G760:G770" si="117">E760</f>
        <v>-</v>
      </c>
      <c r="H760" s="32" t="str">
        <f t="shared" si="116"/>
        <v/>
      </c>
      <c r="I760" s="90">
        <f t="shared" si="115"/>
        <v>0</v>
      </c>
    </row>
    <row r="761" spans="1:9" x14ac:dyDescent="0.2">
      <c r="A761" s="120" t="str">
        <f>E697</f>
        <v>DIGITAR NESTE CAMPO O CÓDIGO DA ENTREGA</v>
      </c>
      <c r="B761" s="120" t="str">
        <f>B697</f>
        <v>DIGITAR NESTE CAMPO O CÓDIGO DA ENTREGA</v>
      </c>
      <c r="C761" s="120">
        <v>2027</v>
      </c>
      <c r="D761" s="33" t="s">
        <v>34</v>
      </c>
      <c r="E761" s="41" t="str">
        <f>IFERROR(VLOOKUP(E697&amp;D761,Instruções!$BD:$BN,9,0),"-")</f>
        <v>-</v>
      </c>
      <c r="F761" s="34" t="s">
        <v>12</v>
      </c>
      <c r="G761" s="30" t="str">
        <f t="shared" si="117"/>
        <v>-</v>
      </c>
      <c r="H761" s="32" t="str">
        <f t="shared" si="116"/>
        <v/>
      </c>
      <c r="I761" s="90">
        <f t="shared" si="115"/>
        <v>0</v>
      </c>
    </row>
    <row r="762" spans="1:9" x14ac:dyDescent="0.2">
      <c r="A762" s="120" t="str">
        <f>E697</f>
        <v>DIGITAR NESTE CAMPO O CÓDIGO DA ENTREGA</v>
      </c>
      <c r="B762" s="120" t="str">
        <f>B697</f>
        <v>DIGITAR NESTE CAMPO O CÓDIGO DA ENTREGA</v>
      </c>
      <c r="C762" s="120">
        <v>2027</v>
      </c>
      <c r="D762" s="33" t="s">
        <v>35</v>
      </c>
      <c r="E762" s="41" t="str">
        <f>IFERROR(VLOOKUP(E697&amp;D762,Instruções!$BD:$BN,9,0),"-")</f>
        <v>-</v>
      </c>
      <c r="F762" s="34" t="s">
        <v>12</v>
      </c>
      <c r="G762" s="30" t="str">
        <f t="shared" si="117"/>
        <v>-</v>
      </c>
      <c r="H762" s="32" t="str">
        <f t="shared" si="116"/>
        <v/>
      </c>
      <c r="I762" s="90">
        <f t="shared" si="115"/>
        <v>0</v>
      </c>
    </row>
    <row r="763" spans="1:9" x14ac:dyDescent="0.2">
      <c r="A763" s="120" t="str">
        <f>E697</f>
        <v>DIGITAR NESTE CAMPO O CÓDIGO DA ENTREGA</v>
      </c>
      <c r="B763" s="120" t="str">
        <f>B697</f>
        <v>DIGITAR NESTE CAMPO O CÓDIGO DA ENTREGA</v>
      </c>
      <c r="C763" s="120">
        <v>2027</v>
      </c>
      <c r="D763" s="33" t="s">
        <v>36</v>
      </c>
      <c r="E763" s="41" t="str">
        <f>IFERROR(VLOOKUP(E697&amp;D763,Instruções!$BD:$BN,9,0),"-")</f>
        <v>-</v>
      </c>
      <c r="F763" s="34" t="s">
        <v>12</v>
      </c>
      <c r="G763" s="30" t="str">
        <f t="shared" si="117"/>
        <v>-</v>
      </c>
      <c r="H763" s="32" t="str">
        <f t="shared" si="116"/>
        <v/>
      </c>
      <c r="I763" s="90">
        <f t="shared" si="115"/>
        <v>0</v>
      </c>
    </row>
    <row r="764" spans="1:9" x14ac:dyDescent="0.2">
      <c r="A764" s="120" t="str">
        <f>E697</f>
        <v>DIGITAR NESTE CAMPO O CÓDIGO DA ENTREGA</v>
      </c>
      <c r="B764" s="120" t="str">
        <f>B697</f>
        <v>DIGITAR NESTE CAMPO O CÓDIGO DA ENTREGA</v>
      </c>
      <c r="C764" s="120">
        <v>2027</v>
      </c>
      <c r="D764" s="33" t="s">
        <v>37</v>
      </c>
      <c r="E764" s="41" t="str">
        <f>IFERROR(VLOOKUP(E697&amp;D764,Instruções!$BD:$BN,9,0),"-")</f>
        <v>-</v>
      </c>
      <c r="F764" s="34" t="s">
        <v>12</v>
      </c>
      <c r="G764" s="30" t="str">
        <f t="shared" si="117"/>
        <v>-</v>
      </c>
      <c r="H764" s="32" t="str">
        <f t="shared" si="116"/>
        <v/>
      </c>
      <c r="I764" s="90">
        <f t="shared" si="115"/>
        <v>0</v>
      </c>
    </row>
    <row r="765" spans="1:9" x14ac:dyDescent="0.2">
      <c r="A765" s="120" t="str">
        <f>E697</f>
        <v>DIGITAR NESTE CAMPO O CÓDIGO DA ENTREGA</v>
      </c>
      <c r="B765" s="120" t="str">
        <f>B697</f>
        <v>DIGITAR NESTE CAMPO O CÓDIGO DA ENTREGA</v>
      </c>
      <c r="C765" s="120">
        <v>2027</v>
      </c>
      <c r="D765" s="33" t="s">
        <v>38</v>
      </c>
      <c r="E765" s="44" t="str">
        <f>IFERROR(VLOOKUP(E697&amp;D765,Instruções!$BD:$BN,9,0),"-")</f>
        <v>-</v>
      </c>
      <c r="F765" s="34" t="s">
        <v>12</v>
      </c>
      <c r="G765" s="45" t="str">
        <f t="shared" si="117"/>
        <v>-</v>
      </c>
      <c r="H765" s="32" t="str">
        <f t="shared" si="116"/>
        <v/>
      </c>
      <c r="I765" s="90">
        <f t="shared" si="115"/>
        <v>0</v>
      </c>
    </row>
    <row r="766" spans="1:9" x14ac:dyDescent="0.2">
      <c r="A766" s="120" t="str">
        <f>E697</f>
        <v>DIGITAR NESTE CAMPO O CÓDIGO DA ENTREGA</v>
      </c>
      <c r="B766" s="120" t="str">
        <f>B697</f>
        <v>DIGITAR NESTE CAMPO O CÓDIGO DA ENTREGA</v>
      </c>
      <c r="C766" s="120">
        <v>2027</v>
      </c>
      <c r="D766" s="35" t="str">
        <f>IFERROR(VLOOKUP(E697&amp;"-"&amp;1,Instruções!CH:CS,12,0),"")</f>
        <v/>
      </c>
      <c r="E766" s="46" t="str">
        <f>IFERROR(VLOOKUP(E697&amp;"-"&amp;1,Instruções!CH:CS,10,0),"")</f>
        <v/>
      </c>
      <c r="F766" s="38" t="s">
        <v>12</v>
      </c>
      <c r="G766" s="47" t="str">
        <f t="shared" si="117"/>
        <v/>
      </c>
      <c r="H766" s="32" t="str">
        <f t="shared" si="116"/>
        <v/>
      </c>
      <c r="I766" s="90">
        <f t="shared" si="115"/>
        <v>0</v>
      </c>
    </row>
    <row r="767" spans="1:9" x14ac:dyDescent="0.2">
      <c r="A767" s="120" t="str">
        <f>E697</f>
        <v>DIGITAR NESTE CAMPO O CÓDIGO DA ENTREGA</v>
      </c>
      <c r="B767" s="120" t="str">
        <f>B697</f>
        <v>DIGITAR NESTE CAMPO O CÓDIGO DA ENTREGA</v>
      </c>
      <c r="C767" s="120">
        <v>2027</v>
      </c>
      <c r="D767" s="35" t="str">
        <f>IFERROR(VLOOKUP(E697&amp;"-"&amp;2,Instruções!CH:CS,12,0),"")</f>
        <v/>
      </c>
      <c r="E767" s="46" t="str">
        <f>IFERROR(VLOOKUP(E698&amp;"-"&amp;1,Instruções!CH:CS,10,0),"")</f>
        <v/>
      </c>
      <c r="F767" s="38" t="s">
        <v>12</v>
      </c>
      <c r="G767" s="47" t="str">
        <f t="shared" si="117"/>
        <v/>
      </c>
      <c r="H767" s="32" t="str">
        <f t="shared" si="116"/>
        <v/>
      </c>
      <c r="I767" s="90">
        <f t="shared" si="115"/>
        <v>0</v>
      </c>
    </row>
    <row r="768" spans="1:9" x14ac:dyDescent="0.2">
      <c r="A768" s="120" t="str">
        <f>E697</f>
        <v>DIGITAR NESTE CAMPO O CÓDIGO DA ENTREGA</v>
      </c>
      <c r="B768" s="120" t="str">
        <f>B697</f>
        <v>DIGITAR NESTE CAMPO O CÓDIGO DA ENTREGA</v>
      </c>
      <c r="C768" s="120">
        <v>2027</v>
      </c>
      <c r="D768" s="35" t="str">
        <f>IFERROR(VLOOKUP(E697&amp;"-"&amp;3,Instruções!CH:CS,12,0),"")</f>
        <v/>
      </c>
      <c r="E768" s="46" t="str">
        <f>IFERROR(VLOOKUP(E699&amp;"-"&amp;1,Instruções!CH:CS,10,0),"")</f>
        <v/>
      </c>
      <c r="F768" s="38" t="s">
        <v>12</v>
      </c>
      <c r="G768" s="47" t="str">
        <f t="shared" si="117"/>
        <v/>
      </c>
      <c r="H768" s="32" t="str">
        <f t="shared" si="116"/>
        <v/>
      </c>
      <c r="I768" s="90">
        <f t="shared" si="115"/>
        <v>0</v>
      </c>
    </row>
    <row r="769" spans="1:16" x14ac:dyDescent="0.2">
      <c r="A769" s="120" t="str">
        <f>E697</f>
        <v>DIGITAR NESTE CAMPO O CÓDIGO DA ENTREGA</v>
      </c>
      <c r="B769" s="120" t="str">
        <f>B697</f>
        <v>DIGITAR NESTE CAMPO O CÓDIGO DA ENTREGA</v>
      </c>
      <c r="C769" s="120">
        <v>2027</v>
      </c>
      <c r="D769" s="35" t="str">
        <f>IFERROR(VLOOKUP(E697&amp;"-"&amp;4,Instruções!CH:CS,12,0),"")</f>
        <v/>
      </c>
      <c r="E769" s="46" t="str">
        <f>IFERROR(VLOOKUP(E700&amp;"-"&amp;1,Instruções!CH:CS,10,0),"")</f>
        <v/>
      </c>
      <c r="F769" s="38" t="s">
        <v>12</v>
      </c>
      <c r="G769" s="47" t="str">
        <f t="shared" si="117"/>
        <v/>
      </c>
      <c r="H769" s="32" t="str">
        <f t="shared" si="116"/>
        <v/>
      </c>
      <c r="I769" s="90">
        <f t="shared" si="115"/>
        <v>0</v>
      </c>
    </row>
    <row r="770" spans="1:16" x14ac:dyDescent="0.2">
      <c r="A770" s="120" t="str">
        <f>E697</f>
        <v>DIGITAR NESTE CAMPO O CÓDIGO DA ENTREGA</v>
      </c>
      <c r="B770" s="120" t="str">
        <f>B697</f>
        <v>DIGITAR NESTE CAMPO O CÓDIGO DA ENTREGA</v>
      </c>
      <c r="C770" s="120">
        <v>2027</v>
      </c>
      <c r="D770" s="35" t="str">
        <f>IFERROR(VLOOKUP(E697&amp;"-"&amp;5,Instruções!CH:CS,12,0),"")</f>
        <v/>
      </c>
      <c r="E770" s="46" t="str">
        <f>IFERROR(VLOOKUP(E701&amp;"-"&amp;1,Instruções!CH:CS,10,0),"")</f>
        <v/>
      </c>
      <c r="F770" s="38" t="s">
        <v>12</v>
      </c>
      <c r="G770" s="47" t="str">
        <f t="shared" si="117"/>
        <v/>
      </c>
      <c r="H770" s="32" t="str">
        <f t="shared" si="116"/>
        <v/>
      </c>
      <c r="I770" s="90">
        <f t="shared" si="115"/>
        <v>0</v>
      </c>
    </row>
    <row r="771" spans="1:16" ht="15.75" customHeight="1" x14ac:dyDescent="0.2">
      <c r="A771" s="120" t="str">
        <f>E697</f>
        <v>DIGITAR NESTE CAMPO O CÓDIGO DA ENTREGA</v>
      </c>
      <c r="B771" s="120" t="str">
        <f>B697</f>
        <v>DIGITAR NESTE CAMPO O CÓDIGO DA ENTREGA</v>
      </c>
      <c r="C771" s="120">
        <v>2027</v>
      </c>
      <c r="D771" s="102"/>
      <c r="E771" s="103" t="s">
        <v>39</v>
      </c>
      <c r="F771" s="38" t="s">
        <v>12</v>
      </c>
      <c r="G771" s="47"/>
      <c r="H771" s="32" t="str">
        <f>IF(G771="","","Não é possivel alterar 2024")</f>
        <v/>
      </c>
      <c r="I771" s="90">
        <f>IF(G771="",0,1)</f>
        <v>0</v>
      </c>
    </row>
    <row r="772" spans="1:16" ht="39" customHeight="1" x14ac:dyDescent="0.2">
      <c r="A772" s="120" t="str">
        <f>E697</f>
        <v>DIGITAR NESTE CAMPO O CÓDIGO DA ENTREGA</v>
      </c>
      <c r="B772" s="120" t="str">
        <f>B771&amp;"Oquealterou"</f>
        <v>DIGITAR NESTE CAMPO O CÓDIGO DA ENTREGAOquealterou</v>
      </c>
      <c r="C772" s="120" t="s">
        <v>40</v>
      </c>
      <c r="D772" s="48" t="s">
        <v>41</v>
      </c>
      <c r="E772" s="129" t="s">
        <v>8399</v>
      </c>
      <c r="F772" s="129"/>
      <c r="G772" s="129"/>
      <c r="H772" s="49" t="str">
        <f>IF(H697="Excluir","Excluir",CONCATENATE("Alteração de: ",H698&amp;H699&amp;H700&amp;H701&amp;H702&amp;H703&amp;H704&amp;H705&amp;H706&amp;H707&amp;H708&amp;H709&amp;H710&amp;H712&amp;H713&amp;H714&amp;H715))</f>
        <v xml:space="preserve">Alteração de: </v>
      </c>
      <c r="I772" s="90" t="s">
        <v>9</v>
      </c>
    </row>
    <row r="773" spans="1:16" ht="20.25" customHeight="1" thickBot="1" x14ac:dyDescent="0.25">
      <c r="A773" s="122" t="s">
        <v>42</v>
      </c>
      <c r="B773" s="122" t="s">
        <v>43</v>
      </c>
      <c r="C773" s="122" t="s">
        <v>42</v>
      </c>
      <c r="D773" s="81" t="s">
        <v>42</v>
      </c>
      <c r="E773" s="82" t="s">
        <v>42</v>
      </c>
      <c r="F773" s="82" t="s">
        <v>42</v>
      </c>
      <c r="G773" s="82" t="s">
        <v>42</v>
      </c>
      <c r="H773" s="83" t="s">
        <v>42</v>
      </c>
      <c r="I773" s="91" t="s">
        <v>9</v>
      </c>
    </row>
    <row r="774" spans="1:16" ht="26.25" customHeight="1" x14ac:dyDescent="0.2">
      <c r="A774" s="120" t="str">
        <f>E774</f>
        <v>DIGITAR NESTE CAMPO O CÓDIGO DA ENTREGA</v>
      </c>
      <c r="B774" s="120" t="str">
        <f>E774</f>
        <v>DIGITAR NESTE CAMPO O CÓDIGO DA ENTREGA</v>
      </c>
      <c r="C774" s="120" t="s">
        <v>10</v>
      </c>
      <c r="D774" s="77" t="s">
        <v>11</v>
      </c>
      <c r="E774" s="89" t="s">
        <v>8112</v>
      </c>
      <c r="F774" s="78" t="s">
        <v>12</v>
      </c>
      <c r="G774" s="92">
        <f>IFERROR(VLOOKUP(E774,'Lista de Entregas'!H:J,3,0),"Código de entrega não existe")</f>
        <v>0</v>
      </c>
      <c r="H774" s="88" t="s">
        <v>4932</v>
      </c>
      <c r="I774" s="90" t="s">
        <v>9</v>
      </c>
      <c r="P774" s="4" t="s">
        <v>13</v>
      </c>
    </row>
    <row r="775" spans="1:16" ht="34.5" customHeight="1" x14ac:dyDescent="0.2">
      <c r="A775" s="120" t="str">
        <f>E774</f>
        <v>DIGITAR NESTE CAMPO O CÓDIGO DA ENTREGA</v>
      </c>
      <c r="B775" s="120" t="str">
        <f>B774&amp;"Titulo"</f>
        <v>DIGITAR NESTE CAMPO O CÓDIGO DA ENTREGATitulo</v>
      </c>
      <c r="C775" s="120" t="s">
        <v>10</v>
      </c>
      <c r="D775" s="10" t="s">
        <v>14</v>
      </c>
      <c r="E775" s="76" t="str">
        <f>IFERROR(VLOOKUP(E774,Instruções!S:BD,14,0),"Código de Entrega não existe")</f>
        <v>Código de Entrega não existe</v>
      </c>
      <c r="F775" s="12" t="s">
        <v>12</v>
      </c>
      <c r="G775" s="86" t="str">
        <f>IF(H774="Excluir","Se a entrega vai passar a ser vinculada a outra ação orçamentária, a opção selecionada deve ser Transferir e não Excluir. Se ela deve ser cancelada do PPA 2024-2027, a opção Excluir esta correta, informe a justificativa ao final do formulário.","")</f>
        <v/>
      </c>
      <c r="H775" s="13" t="str">
        <f>IF(G775="","",IF(E775=G775,""," Não é possível Alterar Título;"))</f>
        <v/>
      </c>
      <c r="I775" s="90" t="s">
        <v>9</v>
      </c>
      <c r="P775" s="4" t="s">
        <v>15</v>
      </c>
    </row>
    <row r="776" spans="1:16" ht="71.25" customHeight="1" x14ac:dyDescent="0.2">
      <c r="A776" s="120" t="str">
        <f>E774</f>
        <v>DIGITAR NESTE CAMPO O CÓDIGO DA ENTREGA</v>
      </c>
      <c r="B776" s="120" t="str">
        <f>B774&amp;"Descrição"</f>
        <v>DIGITAR NESTE CAMPO O CÓDIGO DA ENTREGADescrição</v>
      </c>
      <c r="C776" s="120" t="s">
        <v>10</v>
      </c>
      <c r="D776" s="10" t="s">
        <v>16</v>
      </c>
      <c r="E776" s="75" t="str">
        <f>IFERROR(VLOOKUP(E774,Instruções!S:BD,15,0),"Confirmar  código de entrega")</f>
        <v>Confirmar  código de entrega</v>
      </c>
      <c r="F776" s="12" t="s">
        <v>12</v>
      </c>
      <c r="G776" s="75"/>
      <c r="H776" s="14" t="str">
        <f>IF(G776="","",IF(E776=G776,""," Descrição;"))</f>
        <v/>
      </c>
      <c r="I776" s="90" t="s">
        <v>9</v>
      </c>
      <c r="P776" s="4" t="s">
        <v>4934</v>
      </c>
    </row>
    <row r="777" spans="1:16" x14ac:dyDescent="0.2">
      <c r="A777" s="120" t="str">
        <f>E774</f>
        <v>DIGITAR NESTE CAMPO O CÓDIGO DA ENTREGA</v>
      </c>
      <c r="B777" s="120" t="str">
        <f>B774&amp;"AÇÃO"</f>
        <v>DIGITAR NESTE CAMPO O CÓDIGO DA ENTREGAAÇÃO</v>
      </c>
      <c r="C777" s="120" t="s">
        <v>10</v>
      </c>
      <c r="D777" s="10" t="s">
        <v>17</v>
      </c>
      <c r="E777" s="11" t="str">
        <f>IFERROR(VLOOKUP(E774,Instruções!S:BD,10,0),"")</f>
        <v/>
      </c>
      <c r="F777" s="12" t="s">
        <v>12</v>
      </c>
      <c r="G777" s="85" t="str">
        <f>IF(H774="Transferir","Preencher neste campo o nº da orçamentária para qual a entrega vai ser transferida","")</f>
        <v/>
      </c>
      <c r="H777" s="14" t="str">
        <f>IF(G777="","",IF(E777=G777,"","Transferência de ação;"))</f>
        <v/>
      </c>
      <c r="I777" s="90" t="s">
        <v>9</v>
      </c>
      <c r="P777" s="4" t="s">
        <v>4932</v>
      </c>
    </row>
    <row r="778" spans="1:16" ht="27.75" customHeight="1" x14ac:dyDescent="0.2">
      <c r="A778" s="120" t="str">
        <f>E774</f>
        <v>DIGITAR NESTE CAMPO O CÓDIGO DA ENTREGA</v>
      </c>
      <c r="B778" s="120" t="str">
        <f>B774&amp;"Açãonome"</f>
        <v>DIGITAR NESTE CAMPO O CÓDIGO DA ENTREGAAçãonome</v>
      </c>
      <c r="C778" s="120" t="s">
        <v>10</v>
      </c>
      <c r="D778" s="10" t="s">
        <v>18</v>
      </c>
      <c r="E778" s="76" t="str">
        <f>IFERROR(VLOOKUP(E774,Instruções!S:BD,11,0),"")</f>
        <v/>
      </c>
      <c r="F778" s="12" t="s">
        <v>12</v>
      </c>
      <c r="G778" s="11"/>
      <c r="H778" s="14" t="str">
        <f>IF(G778="","",IF(E778=G778,""," Transterência para outra ação;"))</f>
        <v/>
      </c>
      <c r="I778" s="90" t="s">
        <v>9</v>
      </c>
    </row>
    <row r="779" spans="1:16" ht="39.75" customHeight="1" x14ac:dyDescent="0.2">
      <c r="A779" s="120" t="str">
        <f>E774</f>
        <v>DIGITAR NESTE CAMPO O CÓDIGO DA ENTREGA</v>
      </c>
      <c r="B779" s="120" t="str">
        <f>B774&amp;"Unidademedida"</f>
        <v>DIGITAR NESTE CAMPO O CÓDIGO DA ENTREGAUnidademedida</v>
      </c>
      <c r="C779" s="120" t="s">
        <v>10</v>
      </c>
      <c r="D779" s="10" t="s">
        <v>19</v>
      </c>
      <c r="E779" s="11" t="str">
        <f>IFERROR(VLOOKUP(E774,Instruções!S:BD,16,0),"")</f>
        <v/>
      </c>
      <c r="F779" s="12" t="s">
        <v>12</v>
      </c>
      <c r="G779" s="11"/>
      <c r="H779" s="119" t="str">
        <f>IF(G779="","",IF(E779=G779,"","Não é possível alterar a unidade de medida, pois isso descaracterizaria a concepção original da entrega"))</f>
        <v/>
      </c>
      <c r="I779" s="90" t="s">
        <v>9</v>
      </c>
    </row>
    <row r="780" spans="1:16" ht="51" customHeight="1" x14ac:dyDescent="0.2">
      <c r="A780" s="120" t="str">
        <f>E774</f>
        <v>DIGITAR NESTE CAMPO O CÓDIGO DA ENTREGA</v>
      </c>
      <c r="B780" s="120" t="str">
        <f>B774&amp;"MemoriaCalculo"</f>
        <v>DIGITAR NESTE CAMPO O CÓDIGO DA ENTREGAMemoriaCalculo</v>
      </c>
      <c r="C780" s="120" t="s">
        <v>10</v>
      </c>
      <c r="D780" s="10" t="s">
        <v>20</v>
      </c>
      <c r="E780" s="75" t="str">
        <f>IFERROR(VLOOKUP(E774,Instruções!S:BD,34,0),"")</f>
        <v/>
      </c>
      <c r="F780" s="12" t="s">
        <v>12</v>
      </c>
      <c r="G780" s="11"/>
      <c r="H780" s="14" t="str">
        <f>IF(G780="","",IF(E780=G780,""," Memória de Cálculo;"))</f>
        <v/>
      </c>
      <c r="I780" s="90" t="s">
        <v>9</v>
      </c>
    </row>
    <row r="781" spans="1:16" x14ac:dyDescent="0.2">
      <c r="A781" s="120" t="str">
        <f>E774</f>
        <v>DIGITAR NESTE CAMPO O CÓDIGO DA ENTREGA</v>
      </c>
      <c r="B781" s="120" t="str">
        <f>B774&amp;D781</f>
        <v>DIGITAR NESTE CAMPO O CÓDIGO DA ENTREGAFonte:</v>
      </c>
      <c r="C781" s="120" t="s">
        <v>10</v>
      </c>
      <c r="D781" s="15" t="s">
        <v>21</v>
      </c>
      <c r="E781" s="11" t="str">
        <f>IFERROR(VLOOKUP(E774,Instruções!S:BD,35,0),"")</f>
        <v/>
      </c>
      <c r="F781" s="12" t="s">
        <v>12</v>
      </c>
      <c r="G781" s="11"/>
      <c r="H781" s="14" t="str">
        <f>IF(G781="","",IF(E781=G781,""," Fonte;"))</f>
        <v/>
      </c>
      <c r="I781" s="90" t="s">
        <v>9</v>
      </c>
    </row>
    <row r="782" spans="1:16" ht="28.5" customHeight="1" x14ac:dyDescent="0.2">
      <c r="A782" s="120" t="str">
        <f>E774</f>
        <v>DIGITAR NESTE CAMPO O CÓDIGO DA ENTREGA</v>
      </c>
      <c r="B782" s="120" t="str">
        <f>B774&amp;D782</f>
        <v>DIGITAR NESTE CAMPO O CÓDIGO DA ENTREGAResponsável pela Informação no Órgão:</v>
      </c>
      <c r="C782" s="120" t="s">
        <v>10</v>
      </c>
      <c r="D782" s="10" t="s">
        <v>22</v>
      </c>
      <c r="E782" s="11" t="str">
        <f>IFERROR(VLOOKUP(E774,Instruções!S:BD,36,0),"")</f>
        <v/>
      </c>
      <c r="F782" s="12" t="s">
        <v>12</v>
      </c>
      <c r="G782" s="11"/>
      <c r="H782" s="14" t="str">
        <f>IF(G782="","",IF(E782=G782,""," Responsável;"))</f>
        <v/>
      </c>
      <c r="I782" s="90" t="s">
        <v>9</v>
      </c>
    </row>
    <row r="783" spans="1:16" x14ac:dyDescent="0.2">
      <c r="A783" s="120" t="str">
        <f>E774</f>
        <v>DIGITAR NESTE CAMPO O CÓDIGO DA ENTREGA</v>
      </c>
      <c r="B783" s="120" t="str">
        <f>B774&amp;D783</f>
        <v xml:space="preserve">DIGITAR NESTE CAMPO O CÓDIGO DA ENTREGACumulatividade: </v>
      </c>
      <c r="C783" s="120" t="s">
        <v>10</v>
      </c>
      <c r="D783" s="10" t="s">
        <v>23</v>
      </c>
      <c r="E783" s="11" t="str">
        <f>IFERROR(PROPER(VLOOKUP(E774,Instruções!S:BD,33,0)),"")</f>
        <v/>
      </c>
      <c r="F783" s="12" t="s">
        <v>12</v>
      </c>
      <c r="G783" s="11"/>
      <c r="H783" s="14" t="str">
        <f>IF(G783="","",IF(E783=G783,""," Cumulatividade;"))</f>
        <v/>
      </c>
      <c r="I783" s="90" t="s">
        <v>9</v>
      </c>
    </row>
    <row r="784" spans="1:16" ht="13.5" customHeight="1" x14ac:dyDescent="0.2">
      <c r="A784" s="120" t="str">
        <f>E774</f>
        <v>DIGITAR NESTE CAMPO O CÓDIGO DA ENTREGA</v>
      </c>
      <c r="B784" s="120" t="str">
        <f>B774&amp;D784</f>
        <v xml:space="preserve">DIGITAR NESTE CAMPO O CÓDIGO DA ENTREGAMarcação Criança e Adolescente: </v>
      </c>
      <c r="C784" s="120" t="s">
        <v>10</v>
      </c>
      <c r="D784" s="15" t="s">
        <v>24</v>
      </c>
      <c r="E784" s="16" t="str">
        <f>IFERROR(VLOOKUP(E774,Instruções!BS:CA,3,0),"")</f>
        <v/>
      </c>
      <c r="F784" s="12" t="s">
        <v>12</v>
      </c>
      <c r="G784" s="11"/>
      <c r="H784" s="14" t="str">
        <f>IF(G784="","",IF(E784=G784,""," Marcação Criança;"))</f>
        <v/>
      </c>
      <c r="I784" s="90" t="s">
        <v>9</v>
      </c>
    </row>
    <row r="785" spans="1:9" ht="13.5" customHeight="1" x14ac:dyDescent="0.2">
      <c r="A785" s="120" t="str">
        <f>E774</f>
        <v>DIGITAR NESTE CAMPO O CÓDIGO DA ENTREGA</v>
      </c>
      <c r="B785" s="120" t="str">
        <f>B774&amp;D785</f>
        <v xml:space="preserve">DIGITAR NESTE CAMPO O CÓDIGO DA ENTREGAMarcação Igualdade Racial: </v>
      </c>
      <c r="C785" s="120" t="s">
        <v>10</v>
      </c>
      <c r="D785" s="15" t="s">
        <v>25</v>
      </c>
      <c r="E785" s="16" t="str">
        <f>IFERROR(VLOOKUP(E774,Instruções!BS:CA,4,0),"")</f>
        <v/>
      </c>
      <c r="F785" s="12" t="s">
        <v>12</v>
      </c>
      <c r="G785" s="11"/>
      <c r="H785" s="14" t="str">
        <f>IF(G785="","",IF(E785=G785,""," Marcação Igualdade Racial;"))</f>
        <v/>
      </c>
      <c r="I785" s="90" t="s">
        <v>9</v>
      </c>
    </row>
    <row r="786" spans="1:9" ht="13.5" customHeight="1" x14ac:dyDescent="0.2">
      <c r="A786" s="120" t="str">
        <f>E774</f>
        <v>DIGITAR NESTE CAMPO O CÓDIGO DA ENTREGA</v>
      </c>
      <c r="B786" s="120" t="str">
        <f>B774&amp;D786</f>
        <v xml:space="preserve">DIGITAR NESTE CAMPO O CÓDIGO DA ENTREGAMarcação Mulher: </v>
      </c>
      <c r="C786" s="120" t="s">
        <v>10</v>
      </c>
      <c r="D786" s="15" t="s">
        <v>26</v>
      </c>
      <c r="E786" s="16" t="str">
        <f>IFERROR(VLOOKUP(E774,Instruções!BS:CA,5,0),"")</f>
        <v/>
      </c>
      <c r="F786" s="12" t="s">
        <v>12</v>
      </c>
      <c r="G786" s="11"/>
      <c r="H786" s="14" t="str">
        <f>IF(G786="","",IF(E786=G786,""," Marcação Mulher;"))</f>
        <v/>
      </c>
      <c r="I786" s="90" t="s">
        <v>9</v>
      </c>
    </row>
    <row r="787" spans="1:9" ht="13.5" customHeight="1" x14ac:dyDescent="0.2">
      <c r="A787" s="120" t="str">
        <f>E774</f>
        <v>DIGITAR NESTE CAMPO O CÓDIGO DA ENTREGA</v>
      </c>
      <c r="B787" s="120" t="str">
        <f>B774&amp;D787</f>
        <v xml:space="preserve">DIGITAR NESTE CAMPO O CÓDIGO DA ENTREGAMarcação Paraná Produtivo: </v>
      </c>
      <c r="C787" s="120" t="s">
        <v>10</v>
      </c>
      <c r="D787" s="15" t="s">
        <v>27</v>
      </c>
      <c r="E787" s="16" t="str">
        <f>IFERROR(VLOOKUP(E774,Instruções!BS:CA,6,0),"")</f>
        <v/>
      </c>
      <c r="F787" s="12" t="s">
        <v>12</v>
      </c>
      <c r="G787" s="11"/>
      <c r="H787" s="14" t="str">
        <f>IF(G787="","",IF(E787=G787,""," Marcação PR Produtivo;"))</f>
        <v/>
      </c>
      <c r="I787" s="90" t="s">
        <v>9</v>
      </c>
    </row>
    <row r="788" spans="1:9" ht="13.5" customHeight="1" x14ac:dyDescent="0.2">
      <c r="A788" s="121" t="str">
        <f>E775</f>
        <v>Código de Entrega não existe</v>
      </c>
      <c r="B788" s="121" t="str">
        <f>B775&amp;D788</f>
        <v>DIGITAR NESTE CAMPO O CÓDIGO DA ENTREGATituloMetas e Prioridades:</v>
      </c>
      <c r="C788" s="121" t="s">
        <v>10</v>
      </c>
      <c r="D788" s="93" t="s">
        <v>4933</v>
      </c>
      <c r="E788" s="94"/>
      <c r="F788" s="95" t="s">
        <v>12</v>
      </c>
      <c r="G788" s="96"/>
      <c r="H788" s="97" t="str">
        <f>IF(G788="","",IF(E788=G788,""," Metas e Prioridades;"))</f>
        <v/>
      </c>
      <c r="I788" s="90" t="s">
        <v>9</v>
      </c>
    </row>
    <row r="789" spans="1:9" ht="13.5" customHeight="1" x14ac:dyDescent="0.2">
      <c r="A789" s="120" t="str">
        <f>E774</f>
        <v>DIGITAR NESTE CAMPO O CÓDIGO DA ENTREGA</v>
      </c>
      <c r="B789" s="120" t="str">
        <f>B774&amp;D789</f>
        <v>DIGITAR NESTE CAMPO O CÓDIGO DA ENTREGAPlano de Governo:</v>
      </c>
      <c r="C789" s="120" t="s">
        <v>10</v>
      </c>
      <c r="D789" s="15" t="s">
        <v>28</v>
      </c>
      <c r="E789" s="118" t="str">
        <f>IFERROR(VLOOKUP(E774,Instruções!BS:CA,7,0),"")</f>
        <v/>
      </c>
      <c r="F789" s="12" t="s">
        <v>12</v>
      </c>
      <c r="G789" s="11"/>
      <c r="H789" s="14" t="str">
        <f>IF(G789="","",IF(E789=G789,""," Marcação Plano de Governo;"))</f>
        <v/>
      </c>
      <c r="I789" s="90" t="s">
        <v>9</v>
      </c>
    </row>
    <row r="790" spans="1:9" ht="36.75" customHeight="1" x14ac:dyDescent="0.2">
      <c r="A790" s="120" t="str">
        <f>E774</f>
        <v>DIGITAR NESTE CAMPO O CÓDIGO DA ENTREGA</v>
      </c>
      <c r="B790" s="120" t="str">
        <f>B774&amp;D790</f>
        <v>DIGITAR NESTE CAMPO O CÓDIGO DA ENTREGAODS:</v>
      </c>
      <c r="C790" s="120" t="s">
        <v>10</v>
      </c>
      <c r="D790" s="15" t="s">
        <v>29</v>
      </c>
      <c r="E790" s="118" t="str">
        <f>IFERROR(VLOOKUP(E774,Instruções!BS:CA,8,0),"")</f>
        <v/>
      </c>
      <c r="F790" s="12" t="s">
        <v>12</v>
      </c>
      <c r="G790" s="11"/>
      <c r="H790" s="14" t="str">
        <f>IF(G790="","",IF(E790=G790,""," Marcação ODS;"))</f>
        <v/>
      </c>
      <c r="I790" s="90" t="s">
        <v>9</v>
      </c>
    </row>
    <row r="791" spans="1:9" ht="24.75" customHeight="1" x14ac:dyDescent="0.2">
      <c r="A791" s="120" t="str">
        <f>E774</f>
        <v>DIGITAR NESTE CAMPO O CÓDIGO DA ENTREGA</v>
      </c>
      <c r="B791" s="120" t="str">
        <f>B774&amp;D791</f>
        <v xml:space="preserve">DIGITAR NESTE CAMPO O CÓDIGO DA ENTREGARanking de Competitividade: </v>
      </c>
      <c r="C791" s="120" t="s">
        <v>10</v>
      </c>
      <c r="D791" s="15" t="s">
        <v>30</v>
      </c>
      <c r="E791" s="118" t="str">
        <f>IFERROR(VLOOKUP(E774,Instruções!BS:CA,9,0),"")</f>
        <v/>
      </c>
      <c r="F791" s="12" t="s">
        <v>12</v>
      </c>
      <c r="G791" s="11"/>
      <c r="H791" s="14" t="str">
        <f>IF(G791="","",IF(E791=G791,""," Marcação Ranking;"))</f>
        <v/>
      </c>
      <c r="I791" s="90" t="s">
        <v>9</v>
      </c>
    </row>
    <row r="792" spans="1:9" ht="15" customHeight="1" x14ac:dyDescent="0.2">
      <c r="A792" s="120" t="str">
        <f>E774</f>
        <v>DIGITAR NESTE CAMPO O CÓDIGO DA ENTREGA</v>
      </c>
      <c r="B792" s="120" t="str">
        <f>B774&amp;D792</f>
        <v>DIGITAR NESTE CAMPO O CÓDIGO DA ENTREGATOTAL PREVISTO (2024-2027):</v>
      </c>
      <c r="C792" s="120" t="s">
        <v>31</v>
      </c>
      <c r="D792" s="17" t="s">
        <v>8107</v>
      </c>
      <c r="E792" s="18">
        <f>IF(E783="Não",MAX(E793,E807,E821,E835),E793+E807+E821+E835)</f>
        <v>0</v>
      </c>
      <c r="F792" s="19" t="s">
        <v>12</v>
      </c>
      <c r="G792" s="18">
        <f>IFERROR(IF(E783="Não",MAX(G793,G807,G821,G835),G793+G807+G821+G835),"Preencher Total Previsto")</f>
        <v>0</v>
      </c>
      <c r="H792" s="20" t="str">
        <f>IF(G792="","",IF(E792=G792,""," Meta;"))</f>
        <v/>
      </c>
      <c r="I792" s="90">
        <f t="shared" ref="I792:I805" si="118">IF(G792=E792,0,1)</f>
        <v>0</v>
      </c>
    </row>
    <row r="793" spans="1:9" x14ac:dyDescent="0.2">
      <c r="A793" s="120" t="str">
        <f>E774</f>
        <v>DIGITAR NESTE CAMPO O CÓDIGO DA ENTREGA</v>
      </c>
      <c r="B793" s="120" t="str">
        <f>B774&amp;"Ano:"&amp;D793</f>
        <v>DIGITAR NESTE CAMPO O CÓDIGO DA ENTREGAAno:TOTAL PREVISTO 2024</v>
      </c>
      <c r="C793" s="120">
        <v>2024</v>
      </c>
      <c r="D793" s="21" t="s">
        <v>8108</v>
      </c>
      <c r="E793" s="22">
        <f>IF(E794&gt;0,E794,SUM(E795:E800))</f>
        <v>0</v>
      </c>
      <c r="F793" s="23" t="s">
        <v>12</v>
      </c>
      <c r="G793" s="22">
        <f>IF(SUM(I794:I806)=0,E793,"Preencher total")</f>
        <v>0</v>
      </c>
      <c r="H793" s="24" t="str">
        <f>IF(SUM(E793:E806)=SUM(G793:G806),"","Não é possivel alterar 2024")</f>
        <v/>
      </c>
      <c r="I793" s="90">
        <f t="shared" si="118"/>
        <v>0</v>
      </c>
    </row>
    <row r="794" spans="1:9" x14ac:dyDescent="0.2">
      <c r="A794" s="120" t="str">
        <f>E774</f>
        <v>DIGITAR NESTE CAMPO O CÓDIGO DA ENTREGA</v>
      </c>
      <c r="B794" s="120" t="str">
        <f>B774&amp;D794&amp;2024</f>
        <v>DIGITAR NESTE CAMPO O CÓDIGO DA ENTREGAEstado2024</v>
      </c>
      <c r="C794" s="120">
        <v>2024</v>
      </c>
      <c r="D794" s="25" t="s">
        <v>32</v>
      </c>
      <c r="E794" s="26">
        <f>IFERROR(VLOOKUP(E774&amp;"(vazio)",Instruções!$BD:$BN,6,0),SUM(E795:E800))</f>
        <v>0</v>
      </c>
      <c r="F794" s="27" t="s">
        <v>12</v>
      </c>
      <c r="G794" s="26">
        <f>IF(SUM(I795:I806)=0,E794,"Preencher valores")</f>
        <v>0</v>
      </c>
      <c r="H794" s="28" t="str">
        <f t="shared" ref="H794:H805" si="119">IF(E794=G794,"","Não é possivel alterar 2024")</f>
        <v/>
      </c>
      <c r="I794" s="90">
        <f t="shared" si="118"/>
        <v>0</v>
      </c>
    </row>
    <row r="795" spans="1:9" x14ac:dyDescent="0.2">
      <c r="A795" s="120" t="str">
        <f>E774</f>
        <v>DIGITAR NESTE CAMPO O CÓDIGO DA ENTREGA</v>
      </c>
      <c r="B795" s="120" t="str">
        <f>B774</f>
        <v>DIGITAR NESTE CAMPO O CÓDIGO DA ENTREGA</v>
      </c>
      <c r="C795" s="120">
        <v>2024</v>
      </c>
      <c r="D795" s="29" t="s">
        <v>33</v>
      </c>
      <c r="E795" s="30" t="str">
        <f>IFERROR(VLOOKUP(E774&amp;D795,Instruções!$BD:$BN,6,0),"-")</f>
        <v>-</v>
      </c>
      <c r="F795" s="31" t="s">
        <v>12</v>
      </c>
      <c r="G795" s="30" t="str">
        <f t="shared" ref="G795:G805" si="120">E795</f>
        <v>-</v>
      </c>
      <c r="H795" s="32" t="str">
        <f t="shared" si="119"/>
        <v/>
      </c>
      <c r="I795" s="90">
        <f t="shared" si="118"/>
        <v>0</v>
      </c>
    </row>
    <row r="796" spans="1:9" x14ac:dyDescent="0.2">
      <c r="A796" s="120" t="str">
        <f>E774</f>
        <v>DIGITAR NESTE CAMPO O CÓDIGO DA ENTREGA</v>
      </c>
      <c r="B796" s="120" t="str">
        <f>B774</f>
        <v>DIGITAR NESTE CAMPO O CÓDIGO DA ENTREGA</v>
      </c>
      <c r="C796" s="120">
        <v>2024</v>
      </c>
      <c r="D796" s="33" t="s">
        <v>34</v>
      </c>
      <c r="E796" s="30" t="str">
        <f>IFERROR(VLOOKUP(E774&amp;D796,Instruções!$BD:$BN,6,0),"-")</f>
        <v>-</v>
      </c>
      <c r="F796" s="34" t="s">
        <v>12</v>
      </c>
      <c r="G796" s="30" t="str">
        <f t="shared" si="120"/>
        <v>-</v>
      </c>
      <c r="H796" s="32" t="str">
        <f t="shared" si="119"/>
        <v/>
      </c>
      <c r="I796" s="90">
        <f t="shared" si="118"/>
        <v>0</v>
      </c>
    </row>
    <row r="797" spans="1:9" x14ac:dyDescent="0.2">
      <c r="A797" s="120" t="str">
        <f>E774</f>
        <v>DIGITAR NESTE CAMPO O CÓDIGO DA ENTREGA</v>
      </c>
      <c r="B797" s="120" t="str">
        <f>B774</f>
        <v>DIGITAR NESTE CAMPO O CÓDIGO DA ENTREGA</v>
      </c>
      <c r="C797" s="120">
        <v>2024</v>
      </c>
      <c r="D797" s="33" t="s">
        <v>35</v>
      </c>
      <c r="E797" s="30" t="str">
        <f>IFERROR(VLOOKUP(E774&amp;D797,Instruções!$BD:$BN,6,0),"-")</f>
        <v>-</v>
      </c>
      <c r="F797" s="34" t="s">
        <v>12</v>
      </c>
      <c r="G797" s="30" t="str">
        <f t="shared" si="120"/>
        <v>-</v>
      </c>
      <c r="H797" s="32" t="str">
        <f t="shared" si="119"/>
        <v/>
      </c>
      <c r="I797" s="90">
        <f t="shared" si="118"/>
        <v>0</v>
      </c>
    </row>
    <row r="798" spans="1:9" x14ac:dyDescent="0.2">
      <c r="A798" s="120" t="str">
        <f>E774</f>
        <v>DIGITAR NESTE CAMPO O CÓDIGO DA ENTREGA</v>
      </c>
      <c r="B798" s="120" t="str">
        <f>B774</f>
        <v>DIGITAR NESTE CAMPO O CÓDIGO DA ENTREGA</v>
      </c>
      <c r="C798" s="120">
        <v>2024</v>
      </c>
      <c r="D798" s="33" t="s">
        <v>36</v>
      </c>
      <c r="E798" s="30" t="str">
        <f>IFERROR(VLOOKUP(E774&amp;D798,Instruções!$BD:$BN,6,0),"-")</f>
        <v>-</v>
      </c>
      <c r="F798" s="34" t="s">
        <v>12</v>
      </c>
      <c r="G798" s="30" t="str">
        <f t="shared" si="120"/>
        <v>-</v>
      </c>
      <c r="H798" s="32" t="str">
        <f t="shared" si="119"/>
        <v/>
      </c>
      <c r="I798" s="90">
        <f t="shared" si="118"/>
        <v>0</v>
      </c>
    </row>
    <row r="799" spans="1:9" x14ac:dyDescent="0.2">
      <c r="A799" s="120" t="str">
        <f>E774</f>
        <v>DIGITAR NESTE CAMPO O CÓDIGO DA ENTREGA</v>
      </c>
      <c r="B799" s="120" t="str">
        <f>B774</f>
        <v>DIGITAR NESTE CAMPO O CÓDIGO DA ENTREGA</v>
      </c>
      <c r="C799" s="120">
        <v>2024</v>
      </c>
      <c r="D799" s="33" t="s">
        <v>37</v>
      </c>
      <c r="E799" s="30" t="str">
        <f>IFERROR(VLOOKUP(E774&amp;D799,Instruções!$BD:$BN,6,0),"-")</f>
        <v>-</v>
      </c>
      <c r="F799" s="34" t="s">
        <v>12</v>
      </c>
      <c r="G799" s="30" t="str">
        <f t="shared" si="120"/>
        <v>-</v>
      </c>
      <c r="H799" s="32" t="str">
        <f t="shared" si="119"/>
        <v/>
      </c>
      <c r="I799" s="90">
        <f t="shared" si="118"/>
        <v>0</v>
      </c>
    </row>
    <row r="800" spans="1:9" x14ac:dyDescent="0.2">
      <c r="A800" s="120" t="str">
        <f>E774</f>
        <v>DIGITAR NESTE CAMPO O CÓDIGO DA ENTREGA</v>
      </c>
      <c r="B800" s="120" t="str">
        <f>B774</f>
        <v>DIGITAR NESTE CAMPO O CÓDIGO DA ENTREGA</v>
      </c>
      <c r="C800" s="120">
        <v>2024</v>
      </c>
      <c r="D800" s="33" t="s">
        <v>38</v>
      </c>
      <c r="E800" s="30" t="str">
        <f>IFERROR(VLOOKUP(E774&amp;D800,Instruções!$BD:$BN,6,0),"-")</f>
        <v>-</v>
      </c>
      <c r="F800" s="34" t="s">
        <v>12</v>
      </c>
      <c r="G800" s="30" t="str">
        <f t="shared" si="120"/>
        <v>-</v>
      </c>
      <c r="H800" s="32" t="str">
        <f t="shared" si="119"/>
        <v/>
      </c>
      <c r="I800" s="90">
        <f t="shared" si="118"/>
        <v>0</v>
      </c>
    </row>
    <row r="801" spans="1:9" x14ac:dyDescent="0.2">
      <c r="A801" s="120" t="str">
        <f>E774</f>
        <v>DIGITAR NESTE CAMPO O CÓDIGO DA ENTREGA</v>
      </c>
      <c r="B801" s="120" t="str">
        <f>B774</f>
        <v>DIGITAR NESTE CAMPO O CÓDIGO DA ENTREGA</v>
      </c>
      <c r="C801" s="120">
        <v>2024</v>
      </c>
      <c r="D801" s="35" t="str">
        <f>IFERROR(VLOOKUP(E774&amp;"-"&amp;1,Instruções!CH:CS,12,0),"")</f>
        <v/>
      </c>
      <c r="E801" s="36" t="str">
        <f>IFERROR(VLOOKUP(E774&amp;"-"&amp;1,Instruções!CH:CS,7,0),"")</f>
        <v/>
      </c>
      <c r="F801" s="37" t="s">
        <v>12</v>
      </c>
      <c r="G801" s="36" t="str">
        <f t="shared" si="120"/>
        <v/>
      </c>
      <c r="H801" s="32" t="str">
        <f t="shared" si="119"/>
        <v/>
      </c>
      <c r="I801" s="90">
        <f t="shared" si="118"/>
        <v>0</v>
      </c>
    </row>
    <row r="802" spans="1:9" x14ac:dyDescent="0.2">
      <c r="A802" s="120" t="str">
        <f>E774</f>
        <v>DIGITAR NESTE CAMPO O CÓDIGO DA ENTREGA</v>
      </c>
      <c r="B802" s="120" t="str">
        <f>B774</f>
        <v>DIGITAR NESTE CAMPO O CÓDIGO DA ENTREGA</v>
      </c>
      <c r="C802" s="120">
        <v>2024</v>
      </c>
      <c r="D802" s="35" t="str">
        <f>IFERROR(VLOOKUP(E774&amp;"-"&amp;2,Instruções!CH:CS,12,0),"")</f>
        <v/>
      </c>
      <c r="E802" s="36" t="str">
        <f>IFERROR(VLOOKUP(E774&amp;"-"&amp;2,Instruções!CH:CS,7,0),"")</f>
        <v/>
      </c>
      <c r="F802" s="37" t="s">
        <v>12</v>
      </c>
      <c r="G802" s="36" t="str">
        <f t="shared" si="120"/>
        <v/>
      </c>
      <c r="H802" s="32" t="str">
        <f t="shared" si="119"/>
        <v/>
      </c>
      <c r="I802" s="90">
        <f t="shared" si="118"/>
        <v>0</v>
      </c>
    </row>
    <row r="803" spans="1:9" x14ac:dyDescent="0.2">
      <c r="A803" s="120" t="str">
        <f>E774</f>
        <v>DIGITAR NESTE CAMPO O CÓDIGO DA ENTREGA</v>
      </c>
      <c r="B803" s="120" t="str">
        <f>B774</f>
        <v>DIGITAR NESTE CAMPO O CÓDIGO DA ENTREGA</v>
      </c>
      <c r="C803" s="120">
        <v>2024</v>
      </c>
      <c r="D803" s="35" t="str">
        <f>IFERROR(VLOOKUP(E774&amp;"-"&amp;3,Instruções!CH:CS,12,0),"")</f>
        <v/>
      </c>
      <c r="E803" s="36" t="str">
        <f>IFERROR(VLOOKUP(E774&amp;"-"&amp;3,Instruções!CH:CS,7,0),"")</f>
        <v/>
      </c>
      <c r="F803" s="37" t="s">
        <v>12</v>
      </c>
      <c r="G803" s="36" t="str">
        <f t="shared" si="120"/>
        <v/>
      </c>
      <c r="H803" s="32" t="str">
        <f t="shared" si="119"/>
        <v/>
      </c>
      <c r="I803" s="90">
        <f t="shared" si="118"/>
        <v>0</v>
      </c>
    </row>
    <row r="804" spans="1:9" x14ac:dyDescent="0.2">
      <c r="A804" s="120" t="str">
        <f>E774</f>
        <v>DIGITAR NESTE CAMPO O CÓDIGO DA ENTREGA</v>
      </c>
      <c r="B804" s="120" t="str">
        <f>B774</f>
        <v>DIGITAR NESTE CAMPO O CÓDIGO DA ENTREGA</v>
      </c>
      <c r="C804" s="120">
        <v>2024</v>
      </c>
      <c r="D804" s="35" t="str">
        <f>IFERROR(VLOOKUP(E774&amp;"-"&amp;4,Instruções!CH:CS,12,0),"")</f>
        <v/>
      </c>
      <c r="E804" s="36" t="str">
        <f>IFERROR(VLOOKUP(E774&amp;"-"&amp;4,Instruções!CH:CS,7,0),"")</f>
        <v/>
      </c>
      <c r="F804" s="37" t="s">
        <v>12</v>
      </c>
      <c r="G804" s="36" t="str">
        <f t="shared" si="120"/>
        <v/>
      </c>
      <c r="H804" s="32" t="str">
        <f t="shared" si="119"/>
        <v/>
      </c>
      <c r="I804" s="90">
        <f t="shared" si="118"/>
        <v>0</v>
      </c>
    </row>
    <row r="805" spans="1:9" x14ac:dyDescent="0.2">
      <c r="A805" s="120" t="str">
        <f>E774</f>
        <v>DIGITAR NESTE CAMPO O CÓDIGO DA ENTREGA</v>
      </c>
      <c r="B805" s="120" t="str">
        <f>B774</f>
        <v>DIGITAR NESTE CAMPO O CÓDIGO DA ENTREGA</v>
      </c>
      <c r="C805" s="120">
        <v>2024</v>
      </c>
      <c r="D805" s="35" t="str">
        <f>IFERROR(VLOOKUP(E774&amp;"-"&amp;5,Instruções!CH:CS,12,0),"")</f>
        <v/>
      </c>
      <c r="E805" s="36" t="str">
        <f>IFERROR(VLOOKUP(E774&amp;"-"&amp;5,Instruções!CH:CS,7,0),"")</f>
        <v/>
      </c>
      <c r="F805" s="37" t="s">
        <v>12</v>
      </c>
      <c r="G805" s="36" t="str">
        <f t="shared" si="120"/>
        <v/>
      </c>
      <c r="H805" s="32" t="str">
        <f t="shared" si="119"/>
        <v/>
      </c>
      <c r="I805" s="90">
        <f t="shared" si="118"/>
        <v>0</v>
      </c>
    </row>
    <row r="806" spans="1:9" x14ac:dyDescent="0.2">
      <c r="A806" s="120" t="str">
        <f>E774</f>
        <v>DIGITAR NESTE CAMPO O CÓDIGO DA ENTREGA</v>
      </c>
      <c r="B806" s="120" t="str">
        <f>B774</f>
        <v>DIGITAR NESTE CAMPO O CÓDIGO DA ENTREGA</v>
      </c>
      <c r="C806" s="120">
        <v>2024</v>
      </c>
      <c r="D806" s="102"/>
      <c r="E806" s="103" t="s">
        <v>39</v>
      </c>
      <c r="F806" s="38"/>
      <c r="G806" s="36"/>
      <c r="H806" s="32" t="str">
        <f>IF(G806="","","Não é possivel alterar 2024")</f>
        <v/>
      </c>
      <c r="I806" s="90">
        <f>IF(G806="",0,1)</f>
        <v>0</v>
      </c>
    </row>
    <row r="807" spans="1:9" x14ac:dyDescent="0.2">
      <c r="A807" s="120" t="str">
        <f>E774</f>
        <v>DIGITAR NESTE CAMPO O CÓDIGO DA ENTREGA</v>
      </c>
      <c r="B807" s="120" t="str">
        <f>B774&amp;"Ano:"&amp;D807</f>
        <v>DIGITAR NESTE CAMPO O CÓDIGO DA ENTREGAAno:TOTAL PREVISTO 2025</v>
      </c>
      <c r="C807" s="120">
        <v>2025</v>
      </c>
      <c r="D807" s="21" t="s">
        <v>8109</v>
      </c>
      <c r="E807" s="22">
        <f>IF(E808&gt;0,E808,SUM(E809:E814))</f>
        <v>0</v>
      </c>
      <c r="F807" s="23" t="s">
        <v>12</v>
      </c>
      <c r="G807" s="22">
        <f>IF(SUM(I808:I820)=0,E807,"Preencher total")</f>
        <v>0</v>
      </c>
      <c r="H807" s="39" t="str">
        <f>IF(SUM(I808:I820)&gt;0,"Não é possível alterar a meta de 2025","")</f>
        <v/>
      </c>
      <c r="I807" s="90">
        <f t="shared" ref="I807:I819" si="121">IF(G807=E807,0,1)</f>
        <v>0</v>
      </c>
    </row>
    <row r="808" spans="1:9" x14ac:dyDescent="0.2">
      <c r="A808" s="120" t="str">
        <f>E774</f>
        <v>DIGITAR NESTE CAMPO O CÓDIGO DA ENTREGA</v>
      </c>
      <c r="B808" s="120" t="str">
        <f>B774&amp;D808&amp;2025</f>
        <v>DIGITAR NESTE CAMPO O CÓDIGO DA ENTREGAEstado2025</v>
      </c>
      <c r="C808" s="120">
        <v>2025</v>
      </c>
      <c r="D808" s="25" t="s">
        <v>32</v>
      </c>
      <c r="E808" s="26">
        <f>IFERROR(VLOOKUP(E774&amp;"(vazio)",Instruções!$BD:$BN,7,0),SUM(E809:E814))</f>
        <v>0</v>
      </c>
      <c r="F808" s="27" t="s">
        <v>12</v>
      </c>
      <c r="G808" s="26">
        <f>IF(SUM(I809:I820)=0,E808,"Preencher valores")</f>
        <v>0</v>
      </c>
      <c r="H808" s="28" t="str">
        <f t="shared" ref="H808:H819" si="122">IF(E808=G808,"","Não é possível alterar 2025")</f>
        <v/>
      </c>
      <c r="I808" s="90">
        <f t="shared" si="121"/>
        <v>0</v>
      </c>
    </row>
    <row r="809" spans="1:9" x14ac:dyDescent="0.2">
      <c r="A809" s="120" t="str">
        <f>E774</f>
        <v>DIGITAR NESTE CAMPO O CÓDIGO DA ENTREGA</v>
      </c>
      <c r="C809" s="120">
        <v>2025</v>
      </c>
      <c r="D809" s="29" t="s">
        <v>33</v>
      </c>
      <c r="E809" s="30" t="str">
        <f>IFERROR(VLOOKUP(E774&amp;D809,Instruções!$BD:$BN,7,0),"-")</f>
        <v>-</v>
      </c>
      <c r="F809" s="31" t="s">
        <v>12</v>
      </c>
      <c r="G809" s="30" t="str">
        <f t="shared" ref="G809:G819" si="123">E809</f>
        <v>-</v>
      </c>
      <c r="H809" s="87" t="str">
        <f t="shared" si="122"/>
        <v/>
      </c>
      <c r="I809" s="90">
        <f t="shared" si="121"/>
        <v>0</v>
      </c>
    </row>
    <row r="810" spans="1:9" x14ac:dyDescent="0.2">
      <c r="A810" s="120" t="str">
        <f>E774</f>
        <v>DIGITAR NESTE CAMPO O CÓDIGO DA ENTREGA</v>
      </c>
      <c r="B810" s="120" t="str">
        <f>B774</f>
        <v>DIGITAR NESTE CAMPO O CÓDIGO DA ENTREGA</v>
      </c>
      <c r="C810" s="120">
        <v>2025</v>
      </c>
      <c r="D810" s="33" t="s">
        <v>34</v>
      </c>
      <c r="E810" s="41" t="str">
        <f>IFERROR(VLOOKUP(E774&amp;D810,Instruções!$BD:$BN,7,0),"-")</f>
        <v>-</v>
      </c>
      <c r="F810" s="34" t="s">
        <v>12</v>
      </c>
      <c r="G810" s="30" t="str">
        <f t="shared" si="123"/>
        <v>-</v>
      </c>
      <c r="H810" s="87" t="str">
        <f t="shared" si="122"/>
        <v/>
      </c>
      <c r="I810" s="90">
        <f t="shared" si="121"/>
        <v>0</v>
      </c>
    </row>
    <row r="811" spans="1:9" x14ac:dyDescent="0.2">
      <c r="A811" s="120" t="str">
        <f>E774</f>
        <v>DIGITAR NESTE CAMPO O CÓDIGO DA ENTREGA</v>
      </c>
      <c r="B811" s="120" t="str">
        <f>B774</f>
        <v>DIGITAR NESTE CAMPO O CÓDIGO DA ENTREGA</v>
      </c>
      <c r="C811" s="120">
        <v>2025</v>
      </c>
      <c r="D811" s="33" t="s">
        <v>35</v>
      </c>
      <c r="E811" s="41" t="str">
        <f>IFERROR(VLOOKUP(E774&amp;D811,Instruções!$BD:$BN,7,0),"-")</f>
        <v>-</v>
      </c>
      <c r="F811" s="34" t="s">
        <v>12</v>
      </c>
      <c r="G811" s="30" t="str">
        <f t="shared" si="123"/>
        <v>-</v>
      </c>
      <c r="H811" s="87" t="str">
        <f t="shared" si="122"/>
        <v/>
      </c>
      <c r="I811" s="90">
        <f t="shared" si="121"/>
        <v>0</v>
      </c>
    </row>
    <row r="812" spans="1:9" x14ac:dyDescent="0.2">
      <c r="A812" s="120" t="str">
        <f>E774</f>
        <v>DIGITAR NESTE CAMPO O CÓDIGO DA ENTREGA</v>
      </c>
      <c r="B812" s="120" t="str">
        <f>B774</f>
        <v>DIGITAR NESTE CAMPO O CÓDIGO DA ENTREGA</v>
      </c>
      <c r="C812" s="120">
        <v>2025</v>
      </c>
      <c r="D812" s="33" t="s">
        <v>36</v>
      </c>
      <c r="E812" s="41" t="str">
        <f>IFERROR(VLOOKUP(E774&amp;D812,Instruções!$BD:$BN,7,0),"-")</f>
        <v>-</v>
      </c>
      <c r="F812" s="34" t="s">
        <v>12</v>
      </c>
      <c r="G812" s="30" t="str">
        <f t="shared" si="123"/>
        <v>-</v>
      </c>
      <c r="H812" s="87" t="str">
        <f t="shared" si="122"/>
        <v/>
      </c>
      <c r="I812" s="90">
        <f t="shared" si="121"/>
        <v>0</v>
      </c>
    </row>
    <row r="813" spans="1:9" x14ac:dyDescent="0.2">
      <c r="A813" s="120" t="str">
        <f>E774</f>
        <v>DIGITAR NESTE CAMPO O CÓDIGO DA ENTREGA</v>
      </c>
      <c r="B813" s="120" t="str">
        <f>B774</f>
        <v>DIGITAR NESTE CAMPO O CÓDIGO DA ENTREGA</v>
      </c>
      <c r="C813" s="120">
        <v>2025</v>
      </c>
      <c r="D813" s="33" t="s">
        <v>37</v>
      </c>
      <c r="E813" s="41" t="str">
        <f>IFERROR(VLOOKUP(E774&amp;D813,Instruções!$BD:$BN,7,0),"-")</f>
        <v>-</v>
      </c>
      <c r="F813" s="34" t="s">
        <v>12</v>
      </c>
      <c r="G813" s="30" t="str">
        <f t="shared" si="123"/>
        <v>-</v>
      </c>
      <c r="H813" s="87" t="str">
        <f t="shared" si="122"/>
        <v/>
      </c>
      <c r="I813" s="90">
        <f t="shared" si="121"/>
        <v>0</v>
      </c>
    </row>
    <row r="814" spans="1:9" x14ac:dyDescent="0.2">
      <c r="A814" s="120" t="str">
        <f>E774</f>
        <v>DIGITAR NESTE CAMPO O CÓDIGO DA ENTREGA</v>
      </c>
      <c r="B814" s="120" t="str">
        <f>B774</f>
        <v>DIGITAR NESTE CAMPO O CÓDIGO DA ENTREGA</v>
      </c>
      <c r="C814" s="120">
        <v>2025</v>
      </c>
      <c r="D814" s="33" t="s">
        <v>38</v>
      </c>
      <c r="E814" s="41" t="str">
        <f>IFERROR(VLOOKUP(E774&amp;D814,Instruções!$BD:$BN,7,0),"-")</f>
        <v>-</v>
      </c>
      <c r="F814" s="34" t="s">
        <v>12</v>
      </c>
      <c r="G814" s="30" t="str">
        <f t="shared" si="123"/>
        <v>-</v>
      </c>
      <c r="H814" s="87" t="str">
        <f t="shared" si="122"/>
        <v/>
      </c>
      <c r="I814" s="90">
        <f t="shared" si="121"/>
        <v>0</v>
      </c>
    </row>
    <row r="815" spans="1:9" x14ac:dyDescent="0.2">
      <c r="A815" s="120" t="str">
        <f>E774</f>
        <v>DIGITAR NESTE CAMPO O CÓDIGO DA ENTREGA</v>
      </c>
      <c r="B815" s="120" t="str">
        <f>B774</f>
        <v>DIGITAR NESTE CAMPO O CÓDIGO DA ENTREGA</v>
      </c>
      <c r="C815" s="120">
        <v>2025</v>
      </c>
      <c r="D815" s="35" t="str">
        <f>IFERROR(VLOOKUP(E774&amp;"-"&amp;1,Instruções!CH:CS,12,0),"")</f>
        <v/>
      </c>
      <c r="E815" s="42" t="str">
        <f>IFERROR(VLOOKUP(E774&amp;"-"&amp;1,Instruções!CH:CS,8,0),"")</f>
        <v/>
      </c>
      <c r="F815" s="38" t="s">
        <v>12</v>
      </c>
      <c r="G815" s="36" t="str">
        <f t="shared" si="123"/>
        <v/>
      </c>
      <c r="H815" s="87" t="str">
        <f t="shared" si="122"/>
        <v/>
      </c>
      <c r="I815" s="90">
        <f t="shared" si="121"/>
        <v>0</v>
      </c>
    </row>
    <row r="816" spans="1:9" x14ac:dyDescent="0.2">
      <c r="A816" s="120" t="str">
        <f>E774</f>
        <v>DIGITAR NESTE CAMPO O CÓDIGO DA ENTREGA</v>
      </c>
      <c r="B816" s="120" t="str">
        <f>B774</f>
        <v>DIGITAR NESTE CAMPO O CÓDIGO DA ENTREGA</v>
      </c>
      <c r="C816" s="120">
        <v>2025</v>
      </c>
      <c r="D816" s="35" t="str">
        <f>IFERROR(VLOOKUP(E774&amp;"-"&amp;2,Instruções!CH:CS,12,0),"")</f>
        <v/>
      </c>
      <c r="E816" s="42" t="str">
        <f>IFERROR(VLOOKUP(E774&amp;"-"&amp;2,Instruções!CH:CS,8,0),"")</f>
        <v/>
      </c>
      <c r="F816" s="38" t="s">
        <v>12</v>
      </c>
      <c r="G816" s="36" t="str">
        <f t="shared" si="123"/>
        <v/>
      </c>
      <c r="H816" s="87" t="str">
        <f t="shared" si="122"/>
        <v/>
      </c>
      <c r="I816" s="90">
        <f t="shared" si="121"/>
        <v>0</v>
      </c>
    </row>
    <row r="817" spans="1:9" x14ac:dyDescent="0.2">
      <c r="A817" s="120" t="str">
        <f>E774</f>
        <v>DIGITAR NESTE CAMPO O CÓDIGO DA ENTREGA</v>
      </c>
      <c r="B817" s="120" t="str">
        <f>B774</f>
        <v>DIGITAR NESTE CAMPO O CÓDIGO DA ENTREGA</v>
      </c>
      <c r="C817" s="120">
        <v>2025</v>
      </c>
      <c r="D817" s="35" t="str">
        <f>IFERROR(VLOOKUP(E774&amp;"-"&amp;3,Instruções!CH:CS,12,0),"")</f>
        <v/>
      </c>
      <c r="E817" s="42" t="str">
        <f>IFERROR(VLOOKUP(E774&amp;"-"&amp;3,Instruções!CH:CS,8,0),"")</f>
        <v/>
      </c>
      <c r="F817" s="38" t="s">
        <v>12</v>
      </c>
      <c r="G817" s="36" t="str">
        <f t="shared" si="123"/>
        <v/>
      </c>
      <c r="H817" s="87" t="str">
        <f t="shared" si="122"/>
        <v/>
      </c>
      <c r="I817" s="90">
        <f t="shared" si="121"/>
        <v>0</v>
      </c>
    </row>
    <row r="818" spans="1:9" x14ac:dyDescent="0.2">
      <c r="A818" s="120" t="str">
        <f>E774</f>
        <v>DIGITAR NESTE CAMPO O CÓDIGO DA ENTREGA</v>
      </c>
      <c r="B818" s="120" t="str">
        <f>B774</f>
        <v>DIGITAR NESTE CAMPO O CÓDIGO DA ENTREGA</v>
      </c>
      <c r="C818" s="120">
        <v>2025</v>
      </c>
      <c r="D818" s="35" t="str">
        <f>IFERROR(VLOOKUP(E774&amp;"-"&amp;4,Instruções!CH:CS,12,0),"")</f>
        <v/>
      </c>
      <c r="E818" s="42" t="str">
        <f>IFERROR(VLOOKUP(E774&amp;"-"&amp;4,Instruções!CH:CS,8,0),"")</f>
        <v/>
      </c>
      <c r="F818" s="38" t="s">
        <v>12</v>
      </c>
      <c r="G818" s="36" t="str">
        <f t="shared" si="123"/>
        <v/>
      </c>
      <c r="H818" s="87" t="str">
        <f t="shared" si="122"/>
        <v/>
      </c>
      <c r="I818" s="90">
        <f t="shared" si="121"/>
        <v>0</v>
      </c>
    </row>
    <row r="819" spans="1:9" x14ac:dyDescent="0.2">
      <c r="A819" s="120" t="str">
        <f>E774</f>
        <v>DIGITAR NESTE CAMPO O CÓDIGO DA ENTREGA</v>
      </c>
      <c r="B819" s="120" t="str">
        <f>B774</f>
        <v>DIGITAR NESTE CAMPO O CÓDIGO DA ENTREGA</v>
      </c>
      <c r="C819" s="120">
        <v>2025</v>
      </c>
      <c r="D819" s="35" t="str">
        <f>IFERROR(VLOOKUP(E774&amp;"-"&amp;5,Instruções!CH:CS,12,0),"")</f>
        <v/>
      </c>
      <c r="E819" s="42" t="str">
        <f>IFERROR(VLOOKUP(E774&amp;"-"&amp;5,Instruções!CH:CS,8,0),"")</f>
        <v/>
      </c>
      <c r="F819" s="38" t="s">
        <v>12</v>
      </c>
      <c r="G819" s="36" t="str">
        <f t="shared" si="123"/>
        <v/>
      </c>
      <c r="H819" s="87" t="str">
        <f t="shared" si="122"/>
        <v/>
      </c>
      <c r="I819" s="90">
        <f t="shared" si="121"/>
        <v>0</v>
      </c>
    </row>
    <row r="820" spans="1:9" ht="15.75" customHeight="1" x14ac:dyDescent="0.2">
      <c r="A820" s="120" t="str">
        <f>E774</f>
        <v>DIGITAR NESTE CAMPO O CÓDIGO DA ENTREGA</v>
      </c>
      <c r="B820" s="120" t="str">
        <f>B774</f>
        <v>DIGITAR NESTE CAMPO O CÓDIGO DA ENTREGA</v>
      </c>
      <c r="C820" s="120">
        <v>2025</v>
      </c>
      <c r="D820" s="102"/>
      <c r="E820" s="103" t="s">
        <v>39</v>
      </c>
      <c r="F820" s="38" t="s">
        <v>12</v>
      </c>
      <c r="G820" s="42"/>
      <c r="H820" s="32" t="str">
        <f>IF(G820="","","Não é possivel alterar 2024")</f>
        <v/>
      </c>
      <c r="I820" s="90">
        <f>IF(G820="",0,1)</f>
        <v>0</v>
      </c>
    </row>
    <row r="821" spans="1:9" x14ac:dyDescent="0.2">
      <c r="A821" s="120" t="str">
        <f>E774</f>
        <v>DIGITAR NESTE CAMPO O CÓDIGO DA ENTREGA</v>
      </c>
      <c r="B821" s="120" t="str">
        <f>B774&amp;"Ano:"&amp;D821</f>
        <v>DIGITAR NESTE CAMPO O CÓDIGO DA ENTREGAAno:TOTAL PREVISTO 2026</v>
      </c>
      <c r="C821" s="120">
        <v>2026</v>
      </c>
      <c r="D821" s="21" t="s">
        <v>8110</v>
      </c>
      <c r="E821" s="22">
        <f>IF(E822&gt;0,E822,SUM(E823:E828))</f>
        <v>0</v>
      </c>
      <c r="F821" s="23" t="s">
        <v>12</v>
      </c>
      <c r="G821" s="22">
        <f>IF(SUM(I822:I834)=0,E821,"Preencher total previsto para 2027")</f>
        <v>0</v>
      </c>
      <c r="H821" s="39" t="str">
        <f>IF(SUM(I822:I834)&gt;0,"Alteração meta 2026","")</f>
        <v/>
      </c>
      <c r="I821" s="90">
        <f t="shared" ref="I821:I833" si="124">IF(G821=E821,0,1)</f>
        <v>0</v>
      </c>
    </row>
    <row r="822" spans="1:9" x14ac:dyDescent="0.2">
      <c r="A822" s="120" t="str">
        <f>E774</f>
        <v>DIGITAR NESTE CAMPO O CÓDIGO DA ENTREGA</v>
      </c>
      <c r="B822" s="120" t="str">
        <f>B774&amp;D822&amp;2027</f>
        <v>DIGITAR NESTE CAMPO O CÓDIGO DA ENTREGAEstado2027</v>
      </c>
      <c r="C822" s="120">
        <v>2026</v>
      </c>
      <c r="D822" s="25" t="s">
        <v>32</v>
      </c>
      <c r="E822" s="26">
        <f>IFERROR(VLOOKUP(E774&amp;"(vazio)",Instruções!$BD:$BN,8,0),SUM(E823:E828))</f>
        <v>0</v>
      </c>
      <c r="F822" s="27" t="s">
        <v>12</v>
      </c>
      <c r="G822" s="26">
        <f>IF(SUM(I823:I834)=0,E822,"Preencher total previsto do Estado para 2027")</f>
        <v>0</v>
      </c>
      <c r="H822" s="40" t="str">
        <f t="shared" ref="H822:H833" si="125">IF(E822=G822,"","Alteração meta 2026")</f>
        <v/>
      </c>
      <c r="I822" s="90">
        <f t="shared" si="124"/>
        <v>0</v>
      </c>
    </row>
    <row r="823" spans="1:9" x14ac:dyDescent="0.2">
      <c r="A823" s="120" t="str">
        <f>E774</f>
        <v>DIGITAR NESTE CAMPO O CÓDIGO DA ENTREGA</v>
      </c>
      <c r="B823" s="120" t="str">
        <f>B774</f>
        <v>DIGITAR NESTE CAMPO O CÓDIGO DA ENTREGA</v>
      </c>
      <c r="C823" s="120">
        <v>2026</v>
      </c>
      <c r="D823" s="29" t="s">
        <v>33</v>
      </c>
      <c r="E823" s="30" t="str">
        <f>IFERROR(VLOOKUP(E774&amp;D823,Instruções!$BD:$BN,8,0),"-")</f>
        <v>-</v>
      </c>
      <c r="F823" s="31" t="s">
        <v>12</v>
      </c>
      <c r="G823" s="30" t="str">
        <f t="shared" ref="G823:G833" si="126">E823</f>
        <v>-</v>
      </c>
      <c r="H823" s="32" t="str">
        <f t="shared" si="125"/>
        <v/>
      </c>
      <c r="I823" s="90">
        <f t="shared" si="124"/>
        <v>0</v>
      </c>
    </row>
    <row r="824" spans="1:9" x14ac:dyDescent="0.2">
      <c r="A824" s="120" t="str">
        <f>E774</f>
        <v>DIGITAR NESTE CAMPO O CÓDIGO DA ENTREGA</v>
      </c>
      <c r="B824" s="120" t="str">
        <f>B774</f>
        <v>DIGITAR NESTE CAMPO O CÓDIGO DA ENTREGA</v>
      </c>
      <c r="C824" s="120">
        <v>2026</v>
      </c>
      <c r="D824" s="33" t="s">
        <v>34</v>
      </c>
      <c r="E824" s="41" t="str">
        <f>IFERROR(VLOOKUP(E774&amp;D824,Instruções!$BD:$BN,8,0),"-")</f>
        <v>-</v>
      </c>
      <c r="F824" s="34" t="s">
        <v>12</v>
      </c>
      <c r="G824" s="30" t="str">
        <f t="shared" si="126"/>
        <v>-</v>
      </c>
      <c r="H824" s="32" t="str">
        <f t="shared" si="125"/>
        <v/>
      </c>
      <c r="I824" s="90">
        <f t="shared" si="124"/>
        <v>0</v>
      </c>
    </row>
    <row r="825" spans="1:9" x14ac:dyDescent="0.2">
      <c r="A825" s="120" t="str">
        <f>E774</f>
        <v>DIGITAR NESTE CAMPO O CÓDIGO DA ENTREGA</v>
      </c>
      <c r="B825" s="120" t="str">
        <f>B774</f>
        <v>DIGITAR NESTE CAMPO O CÓDIGO DA ENTREGA</v>
      </c>
      <c r="C825" s="120">
        <v>2026</v>
      </c>
      <c r="D825" s="33" t="s">
        <v>35</v>
      </c>
      <c r="E825" s="41" t="str">
        <f>IFERROR(VLOOKUP(E774&amp;D825,Instruções!$BD:$BN,8,0),"-")</f>
        <v>-</v>
      </c>
      <c r="F825" s="34" t="s">
        <v>12</v>
      </c>
      <c r="G825" s="30" t="str">
        <f t="shared" si="126"/>
        <v>-</v>
      </c>
      <c r="H825" s="32" t="str">
        <f t="shared" si="125"/>
        <v/>
      </c>
      <c r="I825" s="90">
        <f t="shared" si="124"/>
        <v>0</v>
      </c>
    </row>
    <row r="826" spans="1:9" x14ac:dyDescent="0.2">
      <c r="A826" s="120" t="str">
        <f>E774</f>
        <v>DIGITAR NESTE CAMPO O CÓDIGO DA ENTREGA</v>
      </c>
      <c r="B826" s="120" t="str">
        <f>B774</f>
        <v>DIGITAR NESTE CAMPO O CÓDIGO DA ENTREGA</v>
      </c>
      <c r="C826" s="120">
        <v>2026</v>
      </c>
      <c r="D826" s="33" t="s">
        <v>36</v>
      </c>
      <c r="E826" s="41" t="str">
        <f>IFERROR(VLOOKUP(E774&amp;D826,Instruções!$BD:$BN,8,0),"-")</f>
        <v>-</v>
      </c>
      <c r="F826" s="34" t="s">
        <v>12</v>
      </c>
      <c r="G826" s="30" t="str">
        <f t="shared" si="126"/>
        <v>-</v>
      </c>
      <c r="H826" s="32" t="str">
        <f t="shared" si="125"/>
        <v/>
      </c>
      <c r="I826" s="90">
        <f t="shared" si="124"/>
        <v>0</v>
      </c>
    </row>
    <row r="827" spans="1:9" x14ac:dyDescent="0.2">
      <c r="A827" s="120" t="str">
        <f>E774</f>
        <v>DIGITAR NESTE CAMPO O CÓDIGO DA ENTREGA</v>
      </c>
      <c r="B827" s="120" t="str">
        <f>B774</f>
        <v>DIGITAR NESTE CAMPO O CÓDIGO DA ENTREGA</v>
      </c>
      <c r="C827" s="120">
        <v>2026</v>
      </c>
      <c r="D827" s="33" t="s">
        <v>37</v>
      </c>
      <c r="E827" s="41" t="str">
        <f>IFERROR(VLOOKUP(E774&amp;D827,Instruções!$BD:$BN,8,0),"-")</f>
        <v>-</v>
      </c>
      <c r="F827" s="34" t="s">
        <v>12</v>
      </c>
      <c r="G827" s="30" t="str">
        <f t="shared" si="126"/>
        <v>-</v>
      </c>
      <c r="H827" s="32" t="str">
        <f t="shared" si="125"/>
        <v/>
      </c>
      <c r="I827" s="90">
        <f t="shared" si="124"/>
        <v>0</v>
      </c>
    </row>
    <row r="828" spans="1:9" x14ac:dyDescent="0.2">
      <c r="A828" s="120" t="str">
        <f>E774</f>
        <v>DIGITAR NESTE CAMPO O CÓDIGO DA ENTREGA</v>
      </c>
      <c r="B828" s="120" t="str">
        <f>B774</f>
        <v>DIGITAR NESTE CAMPO O CÓDIGO DA ENTREGA</v>
      </c>
      <c r="C828" s="120">
        <v>2026</v>
      </c>
      <c r="D828" s="33" t="s">
        <v>38</v>
      </c>
      <c r="E828" s="41" t="str">
        <f>IFERROR(VLOOKUP(E774&amp;D828,Instruções!$BD:$BN,8,0),"-")</f>
        <v>-</v>
      </c>
      <c r="F828" s="34" t="s">
        <v>12</v>
      </c>
      <c r="G828" s="30" t="str">
        <f t="shared" si="126"/>
        <v>-</v>
      </c>
      <c r="H828" s="32" t="str">
        <f t="shared" si="125"/>
        <v/>
      </c>
      <c r="I828" s="90">
        <f t="shared" si="124"/>
        <v>0</v>
      </c>
    </row>
    <row r="829" spans="1:9" x14ac:dyDescent="0.2">
      <c r="A829" s="120" t="str">
        <f>E774</f>
        <v>DIGITAR NESTE CAMPO O CÓDIGO DA ENTREGA</v>
      </c>
      <c r="B829" s="120" t="str">
        <f>B774</f>
        <v>DIGITAR NESTE CAMPO O CÓDIGO DA ENTREGA</v>
      </c>
      <c r="C829" s="120">
        <v>2026</v>
      </c>
      <c r="D829" s="43" t="str">
        <f>IFERROR(VLOOKUP(E774&amp;"-"&amp;1,Instruções!CH:CS,12,0),"")</f>
        <v/>
      </c>
      <c r="E829" s="42" t="str">
        <f>IFERROR(VLOOKUP(E774&amp;"-"&amp;1,Instruções!CH:CS,9,0),"")</f>
        <v/>
      </c>
      <c r="F829" s="38" t="s">
        <v>12</v>
      </c>
      <c r="G829" s="36" t="str">
        <f t="shared" si="126"/>
        <v/>
      </c>
      <c r="H829" s="32" t="str">
        <f t="shared" si="125"/>
        <v/>
      </c>
      <c r="I829" s="90">
        <f t="shared" si="124"/>
        <v>0</v>
      </c>
    </row>
    <row r="830" spans="1:9" x14ac:dyDescent="0.2">
      <c r="A830" s="120" t="str">
        <f>E774</f>
        <v>DIGITAR NESTE CAMPO O CÓDIGO DA ENTREGA</v>
      </c>
      <c r="B830" s="120" t="str">
        <f>B774</f>
        <v>DIGITAR NESTE CAMPO O CÓDIGO DA ENTREGA</v>
      </c>
      <c r="C830" s="120">
        <v>2026</v>
      </c>
      <c r="D830" s="43" t="str">
        <f>IFERROR(VLOOKUP(E774&amp;"-"&amp;2,Instruções!CH:CS,12,0),"")</f>
        <v/>
      </c>
      <c r="E830" s="42" t="str">
        <f>IFERROR(VLOOKUP(E774&amp;"-"&amp;2,Instruções!CH:CS,9,0),"")</f>
        <v/>
      </c>
      <c r="F830" s="38" t="s">
        <v>12</v>
      </c>
      <c r="G830" s="36" t="str">
        <f t="shared" si="126"/>
        <v/>
      </c>
      <c r="H830" s="32" t="str">
        <f t="shared" si="125"/>
        <v/>
      </c>
      <c r="I830" s="90">
        <f t="shared" si="124"/>
        <v>0</v>
      </c>
    </row>
    <row r="831" spans="1:9" x14ac:dyDescent="0.2">
      <c r="A831" s="120" t="str">
        <f>E774</f>
        <v>DIGITAR NESTE CAMPO O CÓDIGO DA ENTREGA</v>
      </c>
      <c r="B831" s="120" t="str">
        <f>B774</f>
        <v>DIGITAR NESTE CAMPO O CÓDIGO DA ENTREGA</v>
      </c>
      <c r="C831" s="120">
        <v>2026</v>
      </c>
      <c r="D831" s="43" t="str">
        <f>IFERROR(VLOOKUP(E774&amp;"-"&amp;3,Instruções!CH:CS,12,0),"")</f>
        <v/>
      </c>
      <c r="E831" s="42" t="str">
        <f>IFERROR(VLOOKUP(E774&amp;"-"&amp;3,Instruções!CH:CS,9,0),"")</f>
        <v/>
      </c>
      <c r="F831" s="38" t="s">
        <v>12</v>
      </c>
      <c r="G831" s="36" t="str">
        <f t="shared" si="126"/>
        <v/>
      </c>
      <c r="H831" s="32" t="str">
        <f t="shared" si="125"/>
        <v/>
      </c>
      <c r="I831" s="90">
        <f t="shared" si="124"/>
        <v>0</v>
      </c>
    </row>
    <row r="832" spans="1:9" x14ac:dyDescent="0.2">
      <c r="A832" s="120" t="str">
        <f>E774</f>
        <v>DIGITAR NESTE CAMPO O CÓDIGO DA ENTREGA</v>
      </c>
      <c r="B832" s="120" t="str">
        <f>B774</f>
        <v>DIGITAR NESTE CAMPO O CÓDIGO DA ENTREGA</v>
      </c>
      <c r="C832" s="120">
        <v>2026</v>
      </c>
      <c r="D832" s="43" t="str">
        <f>IFERROR(VLOOKUP(E774&amp;"-"&amp;4,Instruções!CH:CS,12,0),"")</f>
        <v/>
      </c>
      <c r="E832" s="42" t="str">
        <f>IFERROR(VLOOKUP(E774&amp;"-"&amp;4,Instruções!CH:CS,9,0),"")</f>
        <v/>
      </c>
      <c r="F832" s="38" t="s">
        <v>12</v>
      </c>
      <c r="G832" s="36" t="str">
        <f t="shared" si="126"/>
        <v/>
      </c>
      <c r="H832" s="32" t="str">
        <f t="shared" si="125"/>
        <v/>
      </c>
      <c r="I832" s="90">
        <f t="shared" si="124"/>
        <v>0</v>
      </c>
    </row>
    <row r="833" spans="1:9" x14ac:dyDescent="0.2">
      <c r="A833" s="120" t="str">
        <f>E774</f>
        <v>DIGITAR NESTE CAMPO O CÓDIGO DA ENTREGA</v>
      </c>
      <c r="B833" s="120" t="str">
        <f>B774</f>
        <v>DIGITAR NESTE CAMPO O CÓDIGO DA ENTREGA</v>
      </c>
      <c r="C833" s="120">
        <v>2026</v>
      </c>
      <c r="D833" s="43" t="str">
        <f>IFERROR(VLOOKUP(E774&amp;"-"&amp;5,Instruções!CH:CS,12,0),"")</f>
        <v/>
      </c>
      <c r="E833" s="42" t="str">
        <f>IFERROR(VLOOKUP(E774&amp;"-"&amp;5,Instruções!CH:CS,9,0),"")</f>
        <v/>
      </c>
      <c r="F833" s="38" t="s">
        <v>12</v>
      </c>
      <c r="G833" s="36" t="str">
        <f t="shared" si="126"/>
        <v/>
      </c>
      <c r="H833" s="32" t="str">
        <f t="shared" si="125"/>
        <v/>
      </c>
      <c r="I833" s="90">
        <f t="shared" si="124"/>
        <v>0</v>
      </c>
    </row>
    <row r="834" spans="1:9" ht="15.75" customHeight="1" x14ac:dyDescent="0.2">
      <c r="A834" s="120" t="str">
        <f>E774</f>
        <v>DIGITAR NESTE CAMPO O CÓDIGO DA ENTREGA</v>
      </c>
      <c r="B834" s="120" t="str">
        <f>B774</f>
        <v>DIGITAR NESTE CAMPO O CÓDIGO DA ENTREGA</v>
      </c>
      <c r="C834" s="120">
        <v>2026</v>
      </c>
      <c r="D834" s="102"/>
      <c r="E834" s="103" t="s">
        <v>39</v>
      </c>
      <c r="F834" s="38" t="s">
        <v>12</v>
      </c>
      <c r="G834" s="42"/>
      <c r="H834" s="32" t="str">
        <f>IF(G834="","","Não é possivel alterar 2024")</f>
        <v/>
      </c>
      <c r="I834" s="90">
        <f>IF(G834="",0,1)</f>
        <v>0</v>
      </c>
    </row>
    <row r="835" spans="1:9" x14ac:dyDescent="0.2">
      <c r="A835" s="120" t="str">
        <f>E774</f>
        <v>DIGITAR NESTE CAMPO O CÓDIGO DA ENTREGA</v>
      </c>
      <c r="B835" s="120" t="str">
        <f>B774&amp;"Ano:"&amp;D835</f>
        <v>DIGITAR NESTE CAMPO O CÓDIGO DA ENTREGAAno:TOTAL PREVISTO 2027</v>
      </c>
      <c r="C835" s="120">
        <v>2027</v>
      </c>
      <c r="D835" s="21" t="s">
        <v>8111</v>
      </c>
      <c r="E835" s="22">
        <f>IF(E836&gt;0,E836,SUM(E837:E842))</f>
        <v>0</v>
      </c>
      <c r="F835" s="23" t="s">
        <v>12</v>
      </c>
      <c r="G835" s="22">
        <f>IF(SUM(I836:I848)=0,E835,"Preencher total previsto para 2027")</f>
        <v>0</v>
      </c>
      <c r="H835" s="39" t="str">
        <f>IF(SUM(I836:I848)&gt;0,"Alteração meta 2027","")</f>
        <v/>
      </c>
      <c r="I835" s="90">
        <f t="shared" ref="I835:I847" si="127">IF(G835=E835,0,1)</f>
        <v>0</v>
      </c>
    </row>
    <row r="836" spans="1:9" x14ac:dyDescent="0.2">
      <c r="A836" s="120" t="str">
        <f>E774</f>
        <v>DIGITAR NESTE CAMPO O CÓDIGO DA ENTREGA</v>
      </c>
      <c r="B836" s="120" t="str">
        <f>B774&amp;D836&amp;2027</f>
        <v>DIGITAR NESTE CAMPO O CÓDIGO DA ENTREGAEstado2027</v>
      </c>
      <c r="C836" s="120">
        <v>2027</v>
      </c>
      <c r="D836" s="25" t="s">
        <v>32</v>
      </c>
      <c r="E836" s="26">
        <f>IFERROR(VLOOKUP(E774&amp;"(vazio)",Instruções!$BD:$BN,9,0),SUM(E837:E842))</f>
        <v>0</v>
      </c>
      <c r="F836" s="27" t="s">
        <v>12</v>
      </c>
      <c r="G836" s="26">
        <f>IF(SUM(I837:I848)=0,E836,"Preencher total previsto do Estado para 2027")</f>
        <v>0</v>
      </c>
      <c r="H836" s="40" t="str">
        <f t="shared" ref="H836:H847" si="128">IF(E836=G836,"","Alteração meta 2027")</f>
        <v/>
      </c>
      <c r="I836" s="90">
        <f t="shared" si="127"/>
        <v>0</v>
      </c>
    </row>
    <row r="837" spans="1:9" x14ac:dyDescent="0.2">
      <c r="A837" s="120" t="str">
        <f>E774</f>
        <v>DIGITAR NESTE CAMPO O CÓDIGO DA ENTREGA</v>
      </c>
      <c r="B837" s="120" t="str">
        <f>B774</f>
        <v>DIGITAR NESTE CAMPO O CÓDIGO DA ENTREGA</v>
      </c>
      <c r="C837" s="120">
        <v>2027</v>
      </c>
      <c r="D837" s="29" t="s">
        <v>33</v>
      </c>
      <c r="E837" s="30" t="str">
        <f>IFERROR(VLOOKUP(E774&amp;D837,Instruções!$BD:$BN,9,0),"-")</f>
        <v>-</v>
      </c>
      <c r="F837" s="31" t="s">
        <v>12</v>
      </c>
      <c r="G837" s="30" t="str">
        <f t="shared" ref="G837:G847" si="129">E837</f>
        <v>-</v>
      </c>
      <c r="H837" s="32" t="str">
        <f t="shared" si="128"/>
        <v/>
      </c>
      <c r="I837" s="90">
        <f t="shared" si="127"/>
        <v>0</v>
      </c>
    </row>
    <row r="838" spans="1:9" x14ac:dyDescent="0.2">
      <c r="A838" s="120" t="str">
        <f>E774</f>
        <v>DIGITAR NESTE CAMPO O CÓDIGO DA ENTREGA</v>
      </c>
      <c r="B838" s="120" t="str">
        <f>B774</f>
        <v>DIGITAR NESTE CAMPO O CÓDIGO DA ENTREGA</v>
      </c>
      <c r="C838" s="120">
        <v>2027</v>
      </c>
      <c r="D838" s="33" t="s">
        <v>34</v>
      </c>
      <c r="E838" s="41" t="str">
        <f>IFERROR(VLOOKUP(E774&amp;D838,Instruções!$BD:$BN,9,0),"-")</f>
        <v>-</v>
      </c>
      <c r="F838" s="34" t="s">
        <v>12</v>
      </c>
      <c r="G838" s="30" t="str">
        <f t="shared" si="129"/>
        <v>-</v>
      </c>
      <c r="H838" s="32" t="str">
        <f t="shared" si="128"/>
        <v/>
      </c>
      <c r="I838" s="90">
        <f t="shared" si="127"/>
        <v>0</v>
      </c>
    </row>
    <row r="839" spans="1:9" x14ac:dyDescent="0.2">
      <c r="A839" s="120" t="str">
        <f>E774</f>
        <v>DIGITAR NESTE CAMPO O CÓDIGO DA ENTREGA</v>
      </c>
      <c r="B839" s="120" t="str">
        <f>B774</f>
        <v>DIGITAR NESTE CAMPO O CÓDIGO DA ENTREGA</v>
      </c>
      <c r="C839" s="120">
        <v>2027</v>
      </c>
      <c r="D839" s="33" t="s">
        <v>35</v>
      </c>
      <c r="E839" s="41" t="str">
        <f>IFERROR(VLOOKUP(E774&amp;D839,Instruções!$BD:$BN,9,0),"-")</f>
        <v>-</v>
      </c>
      <c r="F839" s="34" t="s">
        <v>12</v>
      </c>
      <c r="G839" s="30" t="str">
        <f t="shared" si="129"/>
        <v>-</v>
      </c>
      <c r="H839" s="32" t="str">
        <f t="shared" si="128"/>
        <v/>
      </c>
      <c r="I839" s="90">
        <f t="shared" si="127"/>
        <v>0</v>
      </c>
    </row>
    <row r="840" spans="1:9" x14ac:dyDescent="0.2">
      <c r="A840" s="120" t="str">
        <f>E774</f>
        <v>DIGITAR NESTE CAMPO O CÓDIGO DA ENTREGA</v>
      </c>
      <c r="B840" s="120" t="str">
        <f>B774</f>
        <v>DIGITAR NESTE CAMPO O CÓDIGO DA ENTREGA</v>
      </c>
      <c r="C840" s="120">
        <v>2027</v>
      </c>
      <c r="D840" s="33" t="s">
        <v>36</v>
      </c>
      <c r="E840" s="41" t="str">
        <f>IFERROR(VLOOKUP(E774&amp;D840,Instruções!$BD:$BN,9,0),"-")</f>
        <v>-</v>
      </c>
      <c r="F840" s="34" t="s">
        <v>12</v>
      </c>
      <c r="G840" s="30" t="str">
        <f t="shared" si="129"/>
        <v>-</v>
      </c>
      <c r="H840" s="32" t="str">
        <f t="shared" si="128"/>
        <v/>
      </c>
      <c r="I840" s="90">
        <f t="shared" si="127"/>
        <v>0</v>
      </c>
    </row>
    <row r="841" spans="1:9" x14ac:dyDescent="0.2">
      <c r="A841" s="120" t="str">
        <f>E774</f>
        <v>DIGITAR NESTE CAMPO O CÓDIGO DA ENTREGA</v>
      </c>
      <c r="B841" s="120" t="str">
        <f>B774</f>
        <v>DIGITAR NESTE CAMPO O CÓDIGO DA ENTREGA</v>
      </c>
      <c r="C841" s="120">
        <v>2027</v>
      </c>
      <c r="D841" s="33" t="s">
        <v>37</v>
      </c>
      <c r="E841" s="41" t="str">
        <f>IFERROR(VLOOKUP(E774&amp;D841,Instruções!$BD:$BN,9,0),"-")</f>
        <v>-</v>
      </c>
      <c r="F841" s="34" t="s">
        <v>12</v>
      </c>
      <c r="G841" s="30" t="str">
        <f t="shared" si="129"/>
        <v>-</v>
      </c>
      <c r="H841" s="32" t="str">
        <f t="shared" si="128"/>
        <v/>
      </c>
      <c r="I841" s="90">
        <f t="shared" si="127"/>
        <v>0</v>
      </c>
    </row>
    <row r="842" spans="1:9" x14ac:dyDescent="0.2">
      <c r="A842" s="120" t="str">
        <f>E774</f>
        <v>DIGITAR NESTE CAMPO O CÓDIGO DA ENTREGA</v>
      </c>
      <c r="B842" s="120" t="str">
        <f>B774</f>
        <v>DIGITAR NESTE CAMPO O CÓDIGO DA ENTREGA</v>
      </c>
      <c r="C842" s="120">
        <v>2027</v>
      </c>
      <c r="D842" s="33" t="s">
        <v>38</v>
      </c>
      <c r="E842" s="44" t="str">
        <f>IFERROR(VLOOKUP(E774&amp;D842,Instruções!$BD:$BN,9,0),"-")</f>
        <v>-</v>
      </c>
      <c r="F842" s="34" t="s">
        <v>12</v>
      </c>
      <c r="G842" s="45" t="str">
        <f t="shared" si="129"/>
        <v>-</v>
      </c>
      <c r="H842" s="32" t="str">
        <f t="shared" si="128"/>
        <v/>
      </c>
      <c r="I842" s="90">
        <f t="shared" si="127"/>
        <v>0</v>
      </c>
    </row>
    <row r="843" spans="1:9" x14ac:dyDescent="0.2">
      <c r="A843" s="120" t="str">
        <f>E774</f>
        <v>DIGITAR NESTE CAMPO O CÓDIGO DA ENTREGA</v>
      </c>
      <c r="B843" s="120" t="str">
        <f>B774</f>
        <v>DIGITAR NESTE CAMPO O CÓDIGO DA ENTREGA</v>
      </c>
      <c r="C843" s="120">
        <v>2027</v>
      </c>
      <c r="D843" s="35" t="str">
        <f>IFERROR(VLOOKUP(E774&amp;"-"&amp;1,Instruções!CH:CS,12,0),"")</f>
        <v/>
      </c>
      <c r="E843" s="46" t="str">
        <f>IFERROR(VLOOKUP(E774&amp;"-"&amp;1,Instruções!CH:CS,10,0),"")</f>
        <v/>
      </c>
      <c r="F843" s="38" t="s">
        <v>12</v>
      </c>
      <c r="G843" s="47" t="str">
        <f t="shared" si="129"/>
        <v/>
      </c>
      <c r="H843" s="32" t="str">
        <f t="shared" si="128"/>
        <v/>
      </c>
      <c r="I843" s="90">
        <f t="shared" si="127"/>
        <v>0</v>
      </c>
    </row>
    <row r="844" spans="1:9" x14ac:dyDescent="0.2">
      <c r="A844" s="120" t="str">
        <f>E774</f>
        <v>DIGITAR NESTE CAMPO O CÓDIGO DA ENTREGA</v>
      </c>
      <c r="B844" s="120" t="str">
        <f>B774</f>
        <v>DIGITAR NESTE CAMPO O CÓDIGO DA ENTREGA</v>
      </c>
      <c r="C844" s="120">
        <v>2027</v>
      </c>
      <c r="D844" s="35" t="str">
        <f>IFERROR(VLOOKUP(E774&amp;"-"&amp;2,Instruções!CH:CS,12,0),"")</f>
        <v/>
      </c>
      <c r="E844" s="46" t="str">
        <f>IFERROR(VLOOKUP(E775&amp;"-"&amp;1,Instruções!CH:CS,10,0),"")</f>
        <v/>
      </c>
      <c r="F844" s="38" t="s">
        <v>12</v>
      </c>
      <c r="G844" s="47" t="str">
        <f t="shared" si="129"/>
        <v/>
      </c>
      <c r="H844" s="32" t="str">
        <f t="shared" si="128"/>
        <v/>
      </c>
      <c r="I844" s="90">
        <f t="shared" si="127"/>
        <v>0</v>
      </c>
    </row>
    <row r="845" spans="1:9" x14ac:dyDescent="0.2">
      <c r="A845" s="120" t="str">
        <f>E774</f>
        <v>DIGITAR NESTE CAMPO O CÓDIGO DA ENTREGA</v>
      </c>
      <c r="B845" s="120" t="str">
        <f>B774</f>
        <v>DIGITAR NESTE CAMPO O CÓDIGO DA ENTREGA</v>
      </c>
      <c r="C845" s="120">
        <v>2027</v>
      </c>
      <c r="D845" s="35" t="str">
        <f>IFERROR(VLOOKUP(E774&amp;"-"&amp;3,Instruções!CH:CS,12,0),"")</f>
        <v/>
      </c>
      <c r="E845" s="46" t="str">
        <f>IFERROR(VLOOKUP(E776&amp;"-"&amp;1,Instruções!CH:CS,10,0),"")</f>
        <v/>
      </c>
      <c r="F845" s="38" t="s">
        <v>12</v>
      </c>
      <c r="G845" s="47" t="str">
        <f t="shared" si="129"/>
        <v/>
      </c>
      <c r="H845" s="32" t="str">
        <f t="shared" si="128"/>
        <v/>
      </c>
      <c r="I845" s="90">
        <f t="shared" si="127"/>
        <v>0</v>
      </c>
    </row>
    <row r="846" spans="1:9" x14ac:dyDescent="0.2">
      <c r="A846" s="120" t="str">
        <f>E774</f>
        <v>DIGITAR NESTE CAMPO O CÓDIGO DA ENTREGA</v>
      </c>
      <c r="B846" s="120" t="str">
        <f>B774</f>
        <v>DIGITAR NESTE CAMPO O CÓDIGO DA ENTREGA</v>
      </c>
      <c r="C846" s="120">
        <v>2027</v>
      </c>
      <c r="D846" s="35" t="str">
        <f>IFERROR(VLOOKUP(E774&amp;"-"&amp;4,Instruções!CH:CS,12,0),"")</f>
        <v/>
      </c>
      <c r="E846" s="46" t="str">
        <f>IFERROR(VLOOKUP(E777&amp;"-"&amp;1,Instruções!CH:CS,10,0),"")</f>
        <v/>
      </c>
      <c r="F846" s="38" t="s">
        <v>12</v>
      </c>
      <c r="G846" s="47" t="str">
        <f t="shared" si="129"/>
        <v/>
      </c>
      <c r="H846" s="32" t="str">
        <f t="shared" si="128"/>
        <v/>
      </c>
      <c r="I846" s="90">
        <f t="shared" si="127"/>
        <v>0</v>
      </c>
    </row>
    <row r="847" spans="1:9" x14ac:dyDescent="0.2">
      <c r="A847" s="120" t="str">
        <f>E774</f>
        <v>DIGITAR NESTE CAMPO O CÓDIGO DA ENTREGA</v>
      </c>
      <c r="B847" s="120" t="str">
        <f>B774</f>
        <v>DIGITAR NESTE CAMPO O CÓDIGO DA ENTREGA</v>
      </c>
      <c r="C847" s="120">
        <v>2027</v>
      </c>
      <c r="D847" s="35" t="str">
        <f>IFERROR(VLOOKUP(E774&amp;"-"&amp;5,Instruções!CH:CS,12,0),"")</f>
        <v/>
      </c>
      <c r="E847" s="46" t="str">
        <f>IFERROR(VLOOKUP(E778&amp;"-"&amp;1,Instruções!CH:CS,10,0),"")</f>
        <v/>
      </c>
      <c r="F847" s="38" t="s">
        <v>12</v>
      </c>
      <c r="G847" s="47" t="str">
        <f t="shared" si="129"/>
        <v/>
      </c>
      <c r="H847" s="32" t="str">
        <f t="shared" si="128"/>
        <v/>
      </c>
      <c r="I847" s="90">
        <f t="shared" si="127"/>
        <v>0</v>
      </c>
    </row>
    <row r="848" spans="1:9" ht="15.75" customHeight="1" x14ac:dyDescent="0.2">
      <c r="A848" s="120" t="str">
        <f>E774</f>
        <v>DIGITAR NESTE CAMPO O CÓDIGO DA ENTREGA</v>
      </c>
      <c r="B848" s="120" t="str">
        <f>B774</f>
        <v>DIGITAR NESTE CAMPO O CÓDIGO DA ENTREGA</v>
      </c>
      <c r="C848" s="120">
        <v>2027</v>
      </c>
      <c r="D848" s="102"/>
      <c r="E848" s="103" t="s">
        <v>39</v>
      </c>
      <c r="F848" s="38" t="s">
        <v>12</v>
      </c>
      <c r="G848" s="47"/>
      <c r="H848" s="32" t="str">
        <f>IF(G848="","","Não é possivel alterar 2024")</f>
        <v/>
      </c>
      <c r="I848" s="90">
        <f>IF(G848="",0,1)</f>
        <v>0</v>
      </c>
    </row>
    <row r="849" spans="1:16" ht="39" customHeight="1" x14ac:dyDescent="0.2">
      <c r="A849" s="120" t="str">
        <f>E774</f>
        <v>DIGITAR NESTE CAMPO O CÓDIGO DA ENTREGA</v>
      </c>
      <c r="B849" s="120" t="str">
        <f>B848&amp;"Oquealterou"</f>
        <v>DIGITAR NESTE CAMPO O CÓDIGO DA ENTREGAOquealterou</v>
      </c>
      <c r="C849" s="120" t="s">
        <v>40</v>
      </c>
      <c r="D849" s="48" t="s">
        <v>41</v>
      </c>
      <c r="E849" s="129" t="s">
        <v>8399</v>
      </c>
      <c r="F849" s="129"/>
      <c r="G849" s="129"/>
      <c r="H849" s="49" t="str">
        <f>IF(H774="Excluir","Excluir",CONCATENATE("Alteração de: ",H775&amp;H776&amp;H777&amp;H778&amp;H779&amp;H780&amp;H781&amp;H782&amp;H783&amp;H784&amp;H785&amp;H786&amp;H787&amp;H789&amp;H790&amp;H791&amp;H792))</f>
        <v xml:space="preserve">Alteração de: </v>
      </c>
      <c r="I849" s="90" t="s">
        <v>9</v>
      </c>
    </row>
    <row r="850" spans="1:16" ht="20.25" customHeight="1" thickBot="1" x14ac:dyDescent="0.25">
      <c r="A850" s="122" t="s">
        <v>42</v>
      </c>
      <c r="B850" s="122" t="s">
        <v>43</v>
      </c>
      <c r="C850" s="122" t="s">
        <v>42</v>
      </c>
      <c r="D850" s="81" t="s">
        <v>42</v>
      </c>
      <c r="E850" s="82" t="s">
        <v>42</v>
      </c>
      <c r="F850" s="82" t="s">
        <v>42</v>
      </c>
      <c r="G850" s="82" t="s">
        <v>42</v>
      </c>
      <c r="H850" s="83" t="s">
        <v>42</v>
      </c>
      <c r="I850" s="91" t="s">
        <v>9</v>
      </c>
    </row>
    <row r="851" spans="1:16" ht="26.25" customHeight="1" x14ac:dyDescent="0.2">
      <c r="A851" s="120" t="str">
        <f>E851</f>
        <v>DIGITAR NESTE CAMPO O CÓDIGO DA ENTREGA</v>
      </c>
      <c r="B851" s="120" t="str">
        <f>E851</f>
        <v>DIGITAR NESTE CAMPO O CÓDIGO DA ENTREGA</v>
      </c>
      <c r="C851" s="120" t="s">
        <v>10</v>
      </c>
      <c r="D851" s="77" t="s">
        <v>11</v>
      </c>
      <c r="E851" s="89" t="s">
        <v>8112</v>
      </c>
      <c r="F851" s="78" t="s">
        <v>12</v>
      </c>
      <c r="G851" s="92">
        <f>IFERROR(VLOOKUP(E851,'Lista de Entregas'!H:J,3,0),"Código de entrega não existe")</f>
        <v>0</v>
      </c>
      <c r="H851" s="88" t="s">
        <v>4932</v>
      </c>
      <c r="I851" s="90" t="s">
        <v>9</v>
      </c>
      <c r="P851" s="4" t="s">
        <v>13</v>
      </c>
    </row>
    <row r="852" spans="1:16" ht="34.5" customHeight="1" x14ac:dyDescent="0.2">
      <c r="A852" s="120" t="str">
        <f>E851</f>
        <v>DIGITAR NESTE CAMPO O CÓDIGO DA ENTREGA</v>
      </c>
      <c r="B852" s="120" t="str">
        <f>B851&amp;"Titulo"</f>
        <v>DIGITAR NESTE CAMPO O CÓDIGO DA ENTREGATitulo</v>
      </c>
      <c r="C852" s="120" t="s">
        <v>10</v>
      </c>
      <c r="D852" s="10" t="s">
        <v>14</v>
      </c>
      <c r="E852" s="76" t="str">
        <f>IFERROR(VLOOKUP(E851,Instruções!S:BD,14,0),"Código de Entrega não existe")</f>
        <v>Código de Entrega não existe</v>
      </c>
      <c r="F852" s="12" t="s">
        <v>12</v>
      </c>
      <c r="G852" s="86" t="str">
        <f>IF(H851="Excluir","Se a entrega vai passar a ser vinculada a outra ação orçamentária, a opção selecionada deve ser Transferir e não Excluir. Se ela deve ser cancelada do PPA 2024-2027, a opção Excluir esta correta, informe a justificativa ao final do formulário.","")</f>
        <v/>
      </c>
      <c r="H852" s="13" t="str">
        <f>IF(G852="","",IF(E852=G852,""," Não é possível Alterar Título;"))</f>
        <v/>
      </c>
      <c r="I852" s="90" t="s">
        <v>9</v>
      </c>
      <c r="P852" s="4" t="s">
        <v>15</v>
      </c>
    </row>
    <row r="853" spans="1:16" ht="71.25" customHeight="1" x14ac:dyDescent="0.2">
      <c r="A853" s="120" t="str">
        <f>E851</f>
        <v>DIGITAR NESTE CAMPO O CÓDIGO DA ENTREGA</v>
      </c>
      <c r="B853" s="120" t="str">
        <f>B851&amp;"Descrição"</f>
        <v>DIGITAR NESTE CAMPO O CÓDIGO DA ENTREGADescrição</v>
      </c>
      <c r="C853" s="120" t="s">
        <v>10</v>
      </c>
      <c r="D853" s="10" t="s">
        <v>16</v>
      </c>
      <c r="E853" s="75" t="str">
        <f>IFERROR(VLOOKUP(E851,Instruções!S:BD,15,0),"Confirmar  código de entrega")</f>
        <v>Confirmar  código de entrega</v>
      </c>
      <c r="F853" s="12" t="s">
        <v>12</v>
      </c>
      <c r="G853" s="75"/>
      <c r="H853" s="14" t="str">
        <f>IF(G853="","",IF(E853=G853,""," Descrição;"))</f>
        <v/>
      </c>
      <c r="I853" s="90" t="s">
        <v>9</v>
      </c>
      <c r="P853" s="4" t="s">
        <v>4934</v>
      </c>
    </row>
    <row r="854" spans="1:16" x14ac:dyDescent="0.2">
      <c r="A854" s="120" t="str">
        <f>E851</f>
        <v>DIGITAR NESTE CAMPO O CÓDIGO DA ENTREGA</v>
      </c>
      <c r="B854" s="120" t="str">
        <f>B851&amp;"AÇÃO"</f>
        <v>DIGITAR NESTE CAMPO O CÓDIGO DA ENTREGAAÇÃO</v>
      </c>
      <c r="C854" s="120" t="s">
        <v>10</v>
      </c>
      <c r="D854" s="10" t="s">
        <v>17</v>
      </c>
      <c r="E854" s="11" t="str">
        <f>IFERROR(VLOOKUP(E851,Instruções!S:BD,10,0),"")</f>
        <v/>
      </c>
      <c r="F854" s="12" t="s">
        <v>12</v>
      </c>
      <c r="G854" s="85" t="str">
        <f>IF(H851="Transferir","Preencher neste campo o nº da orçamentária para qual a entrega vai ser transferida","")</f>
        <v/>
      </c>
      <c r="H854" s="14" t="str">
        <f>IF(G854="","",IF(E854=G854,"","Transferência de ação;"))</f>
        <v/>
      </c>
      <c r="I854" s="90" t="s">
        <v>9</v>
      </c>
      <c r="P854" s="4" t="s">
        <v>4932</v>
      </c>
    </row>
    <row r="855" spans="1:16" ht="27.75" customHeight="1" x14ac:dyDescent="0.2">
      <c r="A855" s="120" t="str">
        <f>E851</f>
        <v>DIGITAR NESTE CAMPO O CÓDIGO DA ENTREGA</v>
      </c>
      <c r="B855" s="120" t="str">
        <f>B851&amp;"Açãonome"</f>
        <v>DIGITAR NESTE CAMPO O CÓDIGO DA ENTREGAAçãonome</v>
      </c>
      <c r="C855" s="120" t="s">
        <v>10</v>
      </c>
      <c r="D855" s="10" t="s">
        <v>18</v>
      </c>
      <c r="E855" s="76" t="str">
        <f>IFERROR(VLOOKUP(E851,Instruções!S:BD,11,0),"")</f>
        <v/>
      </c>
      <c r="F855" s="12" t="s">
        <v>12</v>
      </c>
      <c r="G855" s="11"/>
      <c r="H855" s="14" t="str">
        <f>IF(G855="","",IF(E855=G855,""," Transterência para outra ação;"))</f>
        <v/>
      </c>
      <c r="I855" s="90" t="s">
        <v>9</v>
      </c>
    </row>
    <row r="856" spans="1:16" ht="39.75" customHeight="1" x14ac:dyDescent="0.2">
      <c r="A856" s="120" t="str">
        <f>E851</f>
        <v>DIGITAR NESTE CAMPO O CÓDIGO DA ENTREGA</v>
      </c>
      <c r="B856" s="120" t="str">
        <f>B851&amp;"Unidademedida"</f>
        <v>DIGITAR NESTE CAMPO O CÓDIGO DA ENTREGAUnidademedida</v>
      </c>
      <c r="C856" s="120" t="s">
        <v>10</v>
      </c>
      <c r="D856" s="10" t="s">
        <v>19</v>
      </c>
      <c r="E856" s="11" t="str">
        <f>IFERROR(VLOOKUP(E851,Instruções!S:BD,16,0),"")</f>
        <v/>
      </c>
      <c r="F856" s="12" t="s">
        <v>12</v>
      </c>
      <c r="G856" s="11"/>
      <c r="H856" s="119" t="str">
        <f>IF(G856="","",IF(E856=G856,"","Não é possível alterar a unidade de medida, pois isso descaracterizaria a concepção original da entrega"))</f>
        <v/>
      </c>
      <c r="I856" s="90" t="s">
        <v>9</v>
      </c>
    </row>
    <row r="857" spans="1:16" ht="51" customHeight="1" x14ac:dyDescent="0.2">
      <c r="A857" s="120" t="str">
        <f>E851</f>
        <v>DIGITAR NESTE CAMPO O CÓDIGO DA ENTREGA</v>
      </c>
      <c r="B857" s="120" t="str">
        <f>B851&amp;"MemoriaCalculo"</f>
        <v>DIGITAR NESTE CAMPO O CÓDIGO DA ENTREGAMemoriaCalculo</v>
      </c>
      <c r="C857" s="120" t="s">
        <v>10</v>
      </c>
      <c r="D857" s="10" t="s">
        <v>20</v>
      </c>
      <c r="E857" s="75" t="str">
        <f>IFERROR(VLOOKUP(E851,Instruções!S:BD,34,0),"")</f>
        <v/>
      </c>
      <c r="F857" s="12" t="s">
        <v>12</v>
      </c>
      <c r="G857" s="11"/>
      <c r="H857" s="14" t="str">
        <f>IF(G857="","",IF(E857=G857,""," Memória de Cálculo;"))</f>
        <v/>
      </c>
      <c r="I857" s="90" t="s">
        <v>9</v>
      </c>
    </row>
    <row r="858" spans="1:16" x14ac:dyDescent="0.2">
      <c r="A858" s="120" t="str">
        <f>E851</f>
        <v>DIGITAR NESTE CAMPO O CÓDIGO DA ENTREGA</v>
      </c>
      <c r="B858" s="120" t="str">
        <f>B851&amp;D858</f>
        <v>DIGITAR NESTE CAMPO O CÓDIGO DA ENTREGAFonte:</v>
      </c>
      <c r="C858" s="120" t="s">
        <v>10</v>
      </c>
      <c r="D858" s="15" t="s">
        <v>21</v>
      </c>
      <c r="E858" s="11" t="str">
        <f>IFERROR(VLOOKUP(E851,Instruções!S:BD,35,0),"")</f>
        <v/>
      </c>
      <c r="F858" s="12" t="s">
        <v>12</v>
      </c>
      <c r="G858" s="11"/>
      <c r="H858" s="14" t="str">
        <f>IF(G858="","",IF(E858=G858,""," Fonte;"))</f>
        <v/>
      </c>
      <c r="I858" s="90" t="s">
        <v>9</v>
      </c>
    </row>
    <row r="859" spans="1:16" ht="28.5" customHeight="1" x14ac:dyDescent="0.2">
      <c r="A859" s="120" t="str">
        <f>E851</f>
        <v>DIGITAR NESTE CAMPO O CÓDIGO DA ENTREGA</v>
      </c>
      <c r="B859" s="120" t="str">
        <f>B851&amp;D859</f>
        <v>DIGITAR NESTE CAMPO O CÓDIGO DA ENTREGAResponsável pela Informação no Órgão:</v>
      </c>
      <c r="C859" s="120" t="s">
        <v>10</v>
      </c>
      <c r="D859" s="10" t="s">
        <v>22</v>
      </c>
      <c r="E859" s="11" t="str">
        <f>IFERROR(VLOOKUP(E851,Instruções!S:BD,36,0),"")</f>
        <v/>
      </c>
      <c r="F859" s="12" t="s">
        <v>12</v>
      </c>
      <c r="G859" s="11"/>
      <c r="H859" s="14" t="str">
        <f>IF(G859="","",IF(E859=G859,""," Responsável;"))</f>
        <v/>
      </c>
      <c r="I859" s="90" t="s">
        <v>9</v>
      </c>
    </row>
    <row r="860" spans="1:16" x14ac:dyDescent="0.2">
      <c r="A860" s="120" t="str">
        <f>E851</f>
        <v>DIGITAR NESTE CAMPO O CÓDIGO DA ENTREGA</v>
      </c>
      <c r="B860" s="120" t="str">
        <f>B851&amp;D860</f>
        <v xml:space="preserve">DIGITAR NESTE CAMPO O CÓDIGO DA ENTREGACumulatividade: </v>
      </c>
      <c r="C860" s="120" t="s">
        <v>10</v>
      </c>
      <c r="D860" s="10" t="s">
        <v>23</v>
      </c>
      <c r="E860" s="11" t="str">
        <f>IFERROR(PROPER(VLOOKUP(E851,Instruções!S:BD,33,0)),"")</f>
        <v/>
      </c>
      <c r="F860" s="12" t="s">
        <v>12</v>
      </c>
      <c r="G860" s="11"/>
      <c r="H860" s="14" t="str">
        <f>IF(G860="","",IF(E860=G860,""," Cumulatividade;"))</f>
        <v/>
      </c>
      <c r="I860" s="90" t="s">
        <v>9</v>
      </c>
    </row>
    <row r="861" spans="1:16" ht="13.5" customHeight="1" x14ac:dyDescent="0.2">
      <c r="A861" s="120" t="str">
        <f>E851</f>
        <v>DIGITAR NESTE CAMPO O CÓDIGO DA ENTREGA</v>
      </c>
      <c r="B861" s="120" t="str">
        <f>B851&amp;D861</f>
        <v xml:space="preserve">DIGITAR NESTE CAMPO O CÓDIGO DA ENTREGAMarcação Criança e Adolescente: </v>
      </c>
      <c r="C861" s="120" t="s">
        <v>10</v>
      </c>
      <c r="D861" s="15" t="s">
        <v>24</v>
      </c>
      <c r="E861" s="16" t="str">
        <f>IFERROR(VLOOKUP(E851,Instruções!BS:CA,3,0),"")</f>
        <v/>
      </c>
      <c r="F861" s="12" t="s">
        <v>12</v>
      </c>
      <c r="G861" s="11"/>
      <c r="H861" s="14" t="str">
        <f>IF(G861="","",IF(E861=G861,""," Marcação Criança;"))</f>
        <v/>
      </c>
      <c r="I861" s="90" t="s">
        <v>9</v>
      </c>
    </row>
    <row r="862" spans="1:16" ht="13.5" customHeight="1" x14ac:dyDescent="0.2">
      <c r="A862" s="120" t="str">
        <f>E851</f>
        <v>DIGITAR NESTE CAMPO O CÓDIGO DA ENTREGA</v>
      </c>
      <c r="B862" s="120" t="str">
        <f>B851&amp;D862</f>
        <v xml:space="preserve">DIGITAR NESTE CAMPO O CÓDIGO DA ENTREGAMarcação Igualdade Racial: </v>
      </c>
      <c r="C862" s="120" t="s">
        <v>10</v>
      </c>
      <c r="D862" s="15" t="s">
        <v>25</v>
      </c>
      <c r="E862" s="16" t="str">
        <f>IFERROR(VLOOKUP(E851,Instruções!BS:CA,4,0),"")</f>
        <v/>
      </c>
      <c r="F862" s="12" t="s">
        <v>12</v>
      </c>
      <c r="G862" s="11"/>
      <c r="H862" s="14" t="str">
        <f>IF(G862="","",IF(E862=G862,""," Marcação Igualdade Racial;"))</f>
        <v/>
      </c>
      <c r="I862" s="90" t="s">
        <v>9</v>
      </c>
    </row>
    <row r="863" spans="1:16" ht="13.5" customHeight="1" x14ac:dyDescent="0.2">
      <c r="A863" s="120" t="str">
        <f>E851</f>
        <v>DIGITAR NESTE CAMPO O CÓDIGO DA ENTREGA</v>
      </c>
      <c r="B863" s="120" t="str">
        <f>B851&amp;D863</f>
        <v xml:space="preserve">DIGITAR NESTE CAMPO O CÓDIGO DA ENTREGAMarcação Mulher: </v>
      </c>
      <c r="C863" s="120" t="s">
        <v>10</v>
      </c>
      <c r="D863" s="15" t="s">
        <v>26</v>
      </c>
      <c r="E863" s="16" t="str">
        <f>IFERROR(VLOOKUP(E851,Instruções!BS:CA,5,0),"")</f>
        <v/>
      </c>
      <c r="F863" s="12" t="s">
        <v>12</v>
      </c>
      <c r="G863" s="11"/>
      <c r="H863" s="14" t="str">
        <f>IF(G863="","",IF(E863=G863,""," Marcação Mulher;"))</f>
        <v/>
      </c>
      <c r="I863" s="90" t="s">
        <v>9</v>
      </c>
    </row>
    <row r="864" spans="1:16" ht="13.5" customHeight="1" x14ac:dyDescent="0.2">
      <c r="A864" s="120" t="str">
        <f>E851</f>
        <v>DIGITAR NESTE CAMPO O CÓDIGO DA ENTREGA</v>
      </c>
      <c r="B864" s="120" t="str">
        <f>B851&amp;D864</f>
        <v xml:space="preserve">DIGITAR NESTE CAMPO O CÓDIGO DA ENTREGAMarcação Paraná Produtivo: </v>
      </c>
      <c r="C864" s="120" t="s">
        <v>10</v>
      </c>
      <c r="D864" s="15" t="s">
        <v>27</v>
      </c>
      <c r="E864" s="16" t="str">
        <f>IFERROR(VLOOKUP(E851,Instruções!BS:CA,6,0),"")</f>
        <v/>
      </c>
      <c r="F864" s="12" t="s">
        <v>12</v>
      </c>
      <c r="G864" s="11"/>
      <c r="H864" s="14" t="str">
        <f>IF(G864="","",IF(E864=G864,""," Marcação PR Produtivo;"))</f>
        <v/>
      </c>
      <c r="I864" s="90" t="s">
        <v>9</v>
      </c>
    </row>
    <row r="865" spans="1:9" ht="13.5" customHeight="1" x14ac:dyDescent="0.2">
      <c r="A865" s="121" t="str">
        <f>E852</f>
        <v>Código de Entrega não existe</v>
      </c>
      <c r="B865" s="121" t="str">
        <f>B852&amp;D865</f>
        <v>DIGITAR NESTE CAMPO O CÓDIGO DA ENTREGATituloMetas e Prioridades:</v>
      </c>
      <c r="C865" s="121" t="s">
        <v>10</v>
      </c>
      <c r="D865" s="93" t="s">
        <v>4933</v>
      </c>
      <c r="E865" s="94"/>
      <c r="F865" s="95" t="s">
        <v>12</v>
      </c>
      <c r="G865" s="96"/>
      <c r="H865" s="97" t="str">
        <f>IF(G865="","",IF(E865=G865,""," Metas e Prioridades;"))</f>
        <v/>
      </c>
      <c r="I865" s="90" t="s">
        <v>9</v>
      </c>
    </row>
    <row r="866" spans="1:9" ht="13.5" customHeight="1" x14ac:dyDescent="0.2">
      <c r="A866" s="120" t="str">
        <f>E851</f>
        <v>DIGITAR NESTE CAMPO O CÓDIGO DA ENTREGA</v>
      </c>
      <c r="B866" s="120" t="str">
        <f>B851&amp;D866</f>
        <v>DIGITAR NESTE CAMPO O CÓDIGO DA ENTREGAPlano de Governo:</v>
      </c>
      <c r="C866" s="120" t="s">
        <v>10</v>
      </c>
      <c r="D866" s="15" t="s">
        <v>28</v>
      </c>
      <c r="E866" s="118" t="str">
        <f>IFERROR(VLOOKUP(E851,Instruções!BS:CA,7,0),"")</f>
        <v/>
      </c>
      <c r="F866" s="12" t="s">
        <v>12</v>
      </c>
      <c r="G866" s="11"/>
      <c r="H866" s="14" t="str">
        <f>IF(G866="","",IF(E866=G866,""," Marcação Plano de Governo;"))</f>
        <v/>
      </c>
      <c r="I866" s="90" t="s">
        <v>9</v>
      </c>
    </row>
    <row r="867" spans="1:9" ht="36.75" customHeight="1" x14ac:dyDescent="0.2">
      <c r="A867" s="120" t="str">
        <f>E851</f>
        <v>DIGITAR NESTE CAMPO O CÓDIGO DA ENTREGA</v>
      </c>
      <c r="B867" s="120" t="str">
        <f>B851&amp;D867</f>
        <v>DIGITAR NESTE CAMPO O CÓDIGO DA ENTREGAODS:</v>
      </c>
      <c r="C867" s="120" t="s">
        <v>10</v>
      </c>
      <c r="D867" s="15" t="s">
        <v>29</v>
      </c>
      <c r="E867" s="118" t="str">
        <f>IFERROR(VLOOKUP(E851,Instruções!BS:CA,8,0),"")</f>
        <v/>
      </c>
      <c r="F867" s="12" t="s">
        <v>12</v>
      </c>
      <c r="G867" s="11"/>
      <c r="H867" s="14" t="str">
        <f>IF(G867="","",IF(E867=G867,""," Marcação ODS;"))</f>
        <v/>
      </c>
      <c r="I867" s="90" t="s">
        <v>9</v>
      </c>
    </row>
    <row r="868" spans="1:9" ht="24.75" customHeight="1" x14ac:dyDescent="0.2">
      <c r="A868" s="120" t="str">
        <f>E851</f>
        <v>DIGITAR NESTE CAMPO O CÓDIGO DA ENTREGA</v>
      </c>
      <c r="B868" s="120" t="str">
        <f>B851&amp;D868</f>
        <v xml:space="preserve">DIGITAR NESTE CAMPO O CÓDIGO DA ENTREGARanking de Competitividade: </v>
      </c>
      <c r="C868" s="120" t="s">
        <v>10</v>
      </c>
      <c r="D868" s="15" t="s">
        <v>30</v>
      </c>
      <c r="E868" s="118" t="str">
        <f>IFERROR(VLOOKUP(E851,Instruções!BS:CA,9,0),"")</f>
        <v/>
      </c>
      <c r="F868" s="12" t="s">
        <v>12</v>
      </c>
      <c r="G868" s="11"/>
      <c r="H868" s="14" t="str">
        <f>IF(G868="","",IF(E868=G868,""," Marcação Ranking;"))</f>
        <v/>
      </c>
      <c r="I868" s="90" t="s">
        <v>9</v>
      </c>
    </row>
    <row r="869" spans="1:9" ht="15" customHeight="1" x14ac:dyDescent="0.2">
      <c r="A869" s="120" t="str">
        <f>E851</f>
        <v>DIGITAR NESTE CAMPO O CÓDIGO DA ENTREGA</v>
      </c>
      <c r="B869" s="120" t="str">
        <f>B851&amp;D869</f>
        <v>DIGITAR NESTE CAMPO O CÓDIGO DA ENTREGATOTAL PREVISTO (2024-2027):</v>
      </c>
      <c r="C869" s="120" t="s">
        <v>31</v>
      </c>
      <c r="D869" s="17" t="s">
        <v>8107</v>
      </c>
      <c r="E869" s="18">
        <f>IF(E860="Não",MAX(E870,E884,E898,E912),E870+E884+E898+E912)</f>
        <v>0</v>
      </c>
      <c r="F869" s="19" t="s">
        <v>12</v>
      </c>
      <c r="G869" s="18">
        <f>IFERROR(IF(E860="Não",MAX(G870,G884,G898,G912),G870+G884+G898+G912),"Preencher Total Previsto")</f>
        <v>0</v>
      </c>
      <c r="H869" s="20" t="str">
        <f>IF(G869="","",IF(E869=G869,""," Meta;"))</f>
        <v/>
      </c>
      <c r="I869" s="90">
        <f t="shared" ref="I869:I882" si="130">IF(G869=E869,0,1)</f>
        <v>0</v>
      </c>
    </row>
    <row r="870" spans="1:9" x14ac:dyDescent="0.2">
      <c r="A870" s="120" t="str">
        <f>E851</f>
        <v>DIGITAR NESTE CAMPO O CÓDIGO DA ENTREGA</v>
      </c>
      <c r="B870" s="120" t="str">
        <f>B851&amp;"Ano:"&amp;D870</f>
        <v>DIGITAR NESTE CAMPO O CÓDIGO DA ENTREGAAno:TOTAL PREVISTO 2024</v>
      </c>
      <c r="C870" s="120">
        <v>2024</v>
      </c>
      <c r="D870" s="21" t="s">
        <v>8108</v>
      </c>
      <c r="E870" s="22">
        <f>IF(E871&gt;0,E871,SUM(E872:E877))</f>
        <v>0</v>
      </c>
      <c r="F870" s="23" t="s">
        <v>12</v>
      </c>
      <c r="G870" s="22">
        <f>IF(SUM(I871:I883)=0,E870,"Preencher total")</f>
        <v>0</v>
      </c>
      <c r="H870" s="24" t="str">
        <f>IF(SUM(E870:E883)=SUM(G870:G883),"","Não é possivel alterar 2024")</f>
        <v/>
      </c>
      <c r="I870" s="90">
        <f t="shared" si="130"/>
        <v>0</v>
      </c>
    </row>
    <row r="871" spans="1:9" x14ac:dyDescent="0.2">
      <c r="A871" s="120" t="str">
        <f>E851</f>
        <v>DIGITAR NESTE CAMPO O CÓDIGO DA ENTREGA</v>
      </c>
      <c r="B871" s="120" t="str">
        <f>B851&amp;D871&amp;2024</f>
        <v>DIGITAR NESTE CAMPO O CÓDIGO DA ENTREGAEstado2024</v>
      </c>
      <c r="C871" s="120">
        <v>2024</v>
      </c>
      <c r="D871" s="25" t="s">
        <v>32</v>
      </c>
      <c r="E871" s="26">
        <f>IFERROR(VLOOKUP(E851&amp;"(vazio)",Instruções!$BD:$BN,6,0),SUM(E872:E877))</f>
        <v>0</v>
      </c>
      <c r="F871" s="27" t="s">
        <v>12</v>
      </c>
      <c r="G871" s="26">
        <f>IF(SUM(I872:I883)=0,E871,"Preencher valores")</f>
        <v>0</v>
      </c>
      <c r="H871" s="28" t="str">
        <f t="shared" ref="H871:H882" si="131">IF(E871=G871,"","Não é possivel alterar 2024")</f>
        <v/>
      </c>
      <c r="I871" s="90">
        <f t="shared" si="130"/>
        <v>0</v>
      </c>
    </row>
    <row r="872" spans="1:9" x14ac:dyDescent="0.2">
      <c r="A872" s="120" t="str">
        <f>E851</f>
        <v>DIGITAR NESTE CAMPO O CÓDIGO DA ENTREGA</v>
      </c>
      <c r="B872" s="120" t="str">
        <f>B851</f>
        <v>DIGITAR NESTE CAMPO O CÓDIGO DA ENTREGA</v>
      </c>
      <c r="C872" s="120">
        <v>2024</v>
      </c>
      <c r="D872" s="29" t="s">
        <v>33</v>
      </c>
      <c r="E872" s="30" t="str">
        <f>IFERROR(VLOOKUP(E851&amp;D872,Instruções!$BD:$BN,6,0),"-")</f>
        <v>-</v>
      </c>
      <c r="F872" s="31" t="s">
        <v>12</v>
      </c>
      <c r="G872" s="30" t="str">
        <f t="shared" ref="G872:G882" si="132">E872</f>
        <v>-</v>
      </c>
      <c r="H872" s="32" t="str">
        <f t="shared" si="131"/>
        <v/>
      </c>
      <c r="I872" s="90">
        <f t="shared" si="130"/>
        <v>0</v>
      </c>
    </row>
    <row r="873" spans="1:9" x14ac:dyDescent="0.2">
      <c r="A873" s="120" t="str">
        <f>E851</f>
        <v>DIGITAR NESTE CAMPO O CÓDIGO DA ENTREGA</v>
      </c>
      <c r="B873" s="120" t="str">
        <f>B851</f>
        <v>DIGITAR NESTE CAMPO O CÓDIGO DA ENTREGA</v>
      </c>
      <c r="C873" s="120">
        <v>2024</v>
      </c>
      <c r="D873" s="33" t="s">
        <v>34</v>
      </c>
      <c r="E873" s="30" t="str">
        <f>IFERROR(VLOOKUP(E851&amp;D873,Instruções!$BD:$BN,6,0),"-")</f>
        <v>-</v>
      </c>
      <c r="F873" s="34" t="s">
        <v>12</v>
      </c>
      <c r="G873" s="30" t="str">
        <f t="shared" si="132"/>
        <v>-</v>
      </c>
      <c r="H873" s="32" t="str">
        <f t="shared" si="131"/>
        <v/>
      </c>
      <c r="I873" s="90">
        <f t="shared" si="130"/>
        <v>0</v>
      </c>
    </row>
    <row r="874" spans="1:9" x14ac:dyDescent="0.2">
      <c r="A874" s="120" t="str">
        <f>E851</f>
        <v>DIGITAR NESTE CAMPO O CÓDIGO DA ENTREGA</v>
      </c>
      <c r="B874" s="120" t="str">
        <f>B851</f>
        <v>DIGITAR NESTE CAMPO O CÓDIGO DA ENTREGA</v>
      </c>
      <c r="C874" s="120">
        <v>2024</v>
      </c>
      <c r="D874" s="33" t="s">
        <v>35</v>
      </c>
      <c r="E874" s="30" t="str">
        <f>IFERROR(VLOOKUP(E851&amp;D874,Instruções!$BD:$BN,6,0),"-")</f>
        <v>-</v>
      </c>
      <c r="F874" s="34" t="s">
        <v>12</v>
      </c>
      <c r="G874" s="30" t="str">
        <f t="shared" si="132"/>
        <v>-</v>
      </c>
      <c r="H874" s="32" t="str">
        <f t="shared" si="131"/>
        <v/>
      </c>
      <c r="I874" s="90">
        <f t="shared" si="130"/>
        <v>0</v>
      </c>
    </row>
    <row r="875" spans="1:9" x14ac:dyDescent="0.2">
      <c r="A875" s="120" t="str">
        <f>E851</f>
        <v>DIGITAR NESTE CAMPO O CÓDIGO DA ENTREGA</v>
      </c>
      <c r="B875" s="120" t="str">
        <f>B851</f>
        <v>DIGITAR NESTE CAMPO O CÓDIGO DA ENTREGA</v>
      </c>
      <c r="C875" s="120">
        <v>2024</v>
      </c>
      <c r="D875" s="33" t="s">
        <v>36</v>
      </c>
      <c r="E875" s="30" t="str">
        <f>IFERROR(VLOOKUP(E851&amp;D875,Instruções!$BD:$BN,6,0),"-")</f>
        <v>-</v>
      </c>
      <c r="F875" s="34" t="s">
        <v>12</v>
      </c>
      <c r="G875" s="30" t="str">
        <f t="shared" si="132"/>
        <v>-</v>
      </c>
      <c r="H875" s="32" t="str">
        <f t="shared" si="131"/>
        <v/>
      </c>
      <c r="I875" s="90">
        <f t="shared" si="130"/>
        <v>0</v>
      </c>
    </row>
    <row r="876" spans="1:9" x14ac:dyDescent="0.2">
      <c r="A876" s="120" t="str">
        <f>E851</f>
        <v>DIGITAR NESTE CAMPO O CÓDIGO DA ENTREGA</v>
      </c>
      <c r="B876" s="120" t="str">
        <f>B851</f>
        <v>DIGITAR NESTE CAMPO O CÓDIGO DA ENTREGA</v>
      </c>
      <c r="C876" s="120">
        <v>2024</v>
      </c>
      <c r="D876" s="33" t="s">
        <v>37</v>
      </c>
      <c r="E876" s="30" t="str">
        <f>IFERROR(VLOOKUP(E851&amp;D876,Instruções!$BD:$BN,6,0),"-")</f>
        <v>-</v>
      </c>
      <c r="F876" s="34" t="s">
        <v>12</v>
      </c>
      <c r="G876" s="30" t="str">
        <f t="shared" si="132"/>
        <v>-</v>
      </c>
      <c r="H876" s="32" t="str">
        <f t="shared" si="131"/>
        <v/>
      </c>
      <c r="I876" s="90">
        <f t="shared" si="130"/>
        <v>0</v>
      </c>
    </row>
    <row r="877" spans="1:9" x14ac:dyDescent="0.2">
      <c r="A877" s="120" t="str">
        <f>E851</f>
        <v>DIGITAR NESTE CAMPO O CÓDIGO DA ENTREGA</v>
      </c>
      <c r="B877" s="120" t="str">
        <f>B851</f>
        <v>DIGITAR NESTE CAMPO O CÓDIGO DA ENTREGA</v>
      </c>
      <c r="C877" s="120">
        <v>2024</v>
      </c>
      <c r="D877" s="33" t="s">
        <v>38</v>
      </c>
      <c r="E877" s="30" t="str">
        <f>IFERROR(VLOOKUP(E851&amp;D877,Instruções!$BD:$BN,6,0),"-")</f>
        <v>-</v>
      </c>
      <c r="F877" s="34" t="s">
        <v>12</v>
      </c>
      <c r="G877" s="30" t="str">
        <f t="shared" si="132"/>
        <v>-</v>
      </c>
      <c r="H877" s="32" t="str">
        <f t="shared" si="131"/>
        <v/>
      </c>
      <c r="I877" s="90">
        <f t="shared" si="130"/>
        <v>0</v>
      </c>
    </row>
    <row r="878" spans="1:9" x14ac:dyDescent="0.2">
      <c r="A878" s="120" t="str">
        <f>E851</f>
        <v>DIGITAR NESTE CAMPO O CÓDIGO DA ENTREGA</v>
      </c>
      <c r="B878" s="120" t="str">
        <f>B851</f>
        <v>DIGITAR NESTE CAMPO O CÓDIGO DA ENTREGA</v>
      </c>
      <c r="C878" s="120">
        <v>2024</v>
      </c>
      <c r="D878" s="35" t="str">
        <f>IFERROR(VLOOKUP(E851&amp;"-"&amp;1,Instruções!CH:CS,12,0),"")</f>
        <v/>
      </c>
      <c r="E878" s="36" t="str">
        <f>IFERROR(VLOOKUP(E851&amp;"-"&amp;1,Instruções!CH:CS,7,0),"")</f>
        <v/>
      </c>
      <c r="F878" s="37" t="s">
        <v>12</v>
      </c>
      <c r="G878" s="36" t="str">
        <f t="shared" si="132"/>
        <v/>
      </c>
      <c r="H878" s="32" t="str">
        <f t="shared" si="131"/>
        <v/>
      </c>
      <c r="I878" s="90">
        <f t="shared" si="130"/>
        <v>0</v>
      </c>
    </row>
    <row r="879" spans="1:9" x14ac:dyDescent="0.2">
      <c r="A879" s="120" t="str">
        <f>E851</f>
        <v>DIGITAR NESTE CAMPO O CÓDIGO DA ENTREGA</v>
      </c>
      <c r="B879" s="120" t="str">
        <f>B851</f>
        <v>DIGITAR NESTE CAMPO O CÓDIGO DA ENTREGA</v>
      </c>
      <c r="C879" s="120">
        <v>2024</v>
      </c>
      <c r="D879" s="35" t="str">
        <f>IFERROR(VLOOKUP(E851&amp;"-"&amp;2,Instruções!CH:CS,12,0),"")</f>
        <v/>
      </c>
      <c r="E879" s="36" t="str">
        <f>IFERROR(VLOOKUP(E851&amp;"-"&amp;2,Instruções!CH:CS,7,0),"")</f>
        <v/>
      </c>
      <c r="F879" s="37" t="s">
        <v>12</v>
      </c>
      <c r="G879" s="36" t="str">
        <f t="shared" si="132"/>
        <v/>
      </c>
      <c r="H879" s="32" t="str">
        <f t="shared" si="131"/>
        <v/>
      </c>
      <c r="I879" s="90">
        <f t="shared" si="130"/>
        <v>0</v>
      </c>
    </row>
    <row r="880" spans="1:9" x14ac:dyDescent="0.2">
      <c r="A880" s="120" t="str">
        <f>E851</f>
        <v>DIGITAR NESTE CAMPO O CÓDIGO DA ENTREGA</v>
      </c>
      <c r="B880" s="120" t="str">
        <f>B851</f>
        <v>DIGITAR NESTE CAMPO O CÓDIGO DA ENTREGA</v>
      </c>
      <c r="C880" s="120">
        <v>2024</v>
      </c>
      <c r="D880" s="35" t="str">
        <f>IFERROR(VLOOKUP(E851&amp;"-"&amp;3,Instruções!CH:CS,12,0),"")</f>
        <v/>
      </c>
      <c r="E880" s="36" t="str">
        <f>IFERROR(VLOOKUP(E851&amp;"-"&amp;3,Instruções!CH:CS,7,0),"")</f>
        <v/>
      </c>
      <c r="F880" s="37" t="s">
        <v>12</v>
      </c>
      <c r="G880" s="36" t="str">
        <f t="shared" si="132"/>
        <v/>
      </c>
      <c r="H880" s="32" t="str">
        <f t="shared" si="131"/>
        <v/>
      </c>
      <c r="I880" s="90">
        <f t="shared" si="130"/>
        <v>0</v>
      </c>
    </row>
    <row r="881" spans="1:9" x14ac:dyDescent="0.2">
      <c r="A881" s="120" t="str">
        <f>E851</f>
        <v>DIGITAR NESTE CAMPO O CÓDIGO DA ENTREGA</v>
      </c>
      <c r="B881" s="120" t="str">
        <f>B851</f>
        <v>DIGITAR NESTE CAMPO O CÓDIGO DA ENTREGA</v>
      </c>
      <c r="C881" s="120">
        <v>2024</v>
      </c>
      <c r="D881" s="35" t="str">
        <f>IFERROR(VLOOKUP(E851&amp;"-"&amp;4,Instruções!CH:CS,12,0),"")</f>
        <v/>
      </c>
      <c r="E881" s="36" t="str">
        <f>IFERROR(VLOOKUP(E851&amp;"-"&amp;4,Instruções!CH:CS,7,0),"")</f>
        <v/>
      </c>
      <c r="F881" s="37" t="s">
        <v>12</v>
      </c>
      <c r="G881" s="36" t="str">
        <f t="shared" si="132"/>
        <v/>
      </c>
      <c r="H881" s="32" t="str">
        <f t="shared" si="131"/>
        <v/>
      </c>
      <c r="I881" s="90">
        <f t="shared" si="130"/>
        <v>0</v>
      </c>
    </row>
    <row r="882" spans="1:9" x14ac:dyDescent="0.2">
      <c r="A882" s="120" t="str">
        <f>E851</f>
        <v>DIGITAR NESTE CAMPO O CÓDIGO DA ENTREGA</v>
      </c>
      <c r="B882" s="120" t="str">
        <f>B851</f>
        <v>DIGITAR NESTE CAMPO O CÓDIGO DA ENTREGA</v>
      </c>
      <c r="C882" s="120">
        <v>2024</v>
      </c>
      <c r="D882" s="35" t="str">
        <f>IFERROR(VLOOKUP(E851&amp;"-"&amp;5,Instruções!CH:CS,12,0),"")</f>
        <v/>
      </c>
      <c r="E882" s="36" t="str">
        <f>IFERROR(VLOOKUP(E851&amp;"-"&amp;5,Instruções!CH:CS,7,0),"")</f>
        <v/>
      </c>
      <c r="F882" s="37" t="s">
        <v>12</v>
      </c>
      <c r="G882" s="36" t="str">
        <f t="shared" si="132"/>
        <v/>
      </c>
      <c r="H882" s="32" t="str">
        <f t="shared" si="131"/>
        <v/>
      </c>
      <c r="I882" s="90">
        <f t="shared" si="130"/>
        <v>0</v>
      </c>
    </row>
    <row r="883" spans="1:9" x14ac:dyDescent="0.2">
      <c r="A883" s="120" t="str">
        <f>E851</f>
        <v>DIGITAR NESTE CAMPO O CÓDIGO DA ENTREGA</v>
      </c>
      <c r="B883" s="120" t="str">
        <f>B851</f>
        <v>DIGITAR NESTE CAMPO O CÓDIGO DA ENTREGA</v>
      </c>
      <c r="C883" s="120">
        <v>2024</v>
      </c>
      <c r="D883" s="102"/>
      <c r="E883" s="103" t="s">
        <v>39</v>
      </c>
      <c r="F883" s="38"/>
      <c r="G883" s="36"/>
      <c r="H883" s="32" t="str">
        <f>IF(G883="","","Não é possivel alterar 2024")</f>
        <v/>
      </c>
      <c r="I883" s="90">
        <f>IF(G883="",0,1)</f>
        <v>0</v>
      </c>
    </row>
    <row r="884" spans="1:9" x14ac:dyDescent="0.2">
      <c r="A884" s="120" t="str">
        <f>E851</f>
        <v>DIGITAR NESTE CAMPO O CÓDIGO DA ENTREGA</v>
      </c>
      <c r="B884" s="120" t="str">
        <f>B851&amp;"Ano:"&amp;D884</f>
        <v>DIGITAR NESTE CAMPO O CÓDIGO DA ENTREGAAno:TOTAL PREVISTO 2025</v>
      </c>
      <c r="C884" s="120">
        <v>2025</v>
      </c>
      <c r="D884" s="21" t="s">
        <v>8109</v>
      </c>
      <c r="E884" s="22">
        <f>IF(E885&gt;0,E885,SUM(E886:E891))</f>
        <v>0</v>
      </c>
      <c r="F884" s="23" t="s">
        <v>12</v>
      </c>
      <c r="G884" s="22">
        <f>IF(SUM(I885:I897)=0,E884,"Preencher total")</f>
        <v>0</v>
      </c>
      <c r="H884" s="39" t="str">
        <f>IF(SUM(I885:I897)&gt;0,"Não é possível alterar a meta de 2025","")</f>
        <v/>
      </c>
      <c r="I884" s="90">
        <f t="shared" ref="I884:I896" si="133">IF(G884=E884,0,1)</f>
        <v>0</v>
      </c>
    </row>
    <row r="885" spans="1:9" x14ac:dyDescent="0.2">
      <c r="A885" s="120" t="str">
        <f>E851</f>
        <v>DIGITAR NESTE CAMPO O CÓDIGO DA ENTREGA</v>
      </c>
      <c r="B885" s="120" t="str">
        <f>B851&amp;D885&amp;2025</f>
        <v>DIGITAR NESTE CAMPO O CÓDIGO DA ENTREGAEstado2025</v>
      </c>
      <c r="C885" s="120">
        <v>2025</v>
      </c>
      <c r="D885" s="25" t="s">
        <v>32</v>
      </c>
      <c r="E885" s="26">
        <f>IFERROR(VLOOKUP(E851&amp;"(vazio)",Instruções!$BD:$BN,7,0),SUM(E886:E891))</f>
        <v>0</v>
      </c>
      <c r="F885" s="27" t="s">
        <v>12</v>
      </c>
      <c r="G885" s="26">
        <f>IF(SUM(I886:I897)=0,E885,"Preencher valores")</f>
        <v>0</v>
      </c>
      <c r="H885" s="28" t="str">
        <f t="shared" ref="H885:H896" si="134">IF(E885=G885,"","Não é possível alterar 2025")</f>
        <v/>
      </c>
      <c r="I885" s="90">
        <f t="shared" si="133"/>
        <v>0</v>
      </c>
    </row>
    <row r="886" spans="1:9" x14ac:dyDescent="0.2">
      <c r="A886" s="120" t="str">
        <f>E851</f>
        <v>DIGITAR NESTE CAMPO O CÓDIGO DA ENTREGA</v>
      </c>
      <c r="C886" s="120">
        <v>2025</v>
      </c>
      <c r="D886" s="29" t="s">
        <v>33</v>
      </c>
      <c r="E886" s="30" t="str">
        <f>IFERROR(VLOOKUP(E851&amp;D886,Instruções!$BD:$BN,7,0),"-")</f>
        <v>-</v>
      </c>
      <c r="F886" s="31" t="s">
        <v>12</v>
      </c>
      <c r="G886" s="30" t="str">
        <f t="shared" ref="G886:G896" si="135">E886</f>
        <v>-</v>
      </c>
      <c r="H886" s="87" t="str">
        <f t="shared" si="134"/>
        <v/>
      </c>
      <c r="I886" s="90">
        <f t="shared" si="133"/>
        <v>0</v>
      </c>
    </row>
    <row r="887" spans="1:9" x14ac:dyDescent="0.2">
      <c r="A887" s="120" t="str">
        <f>E851</f>
        <v>DIGITAR NESTE CAMPO O CÓDIGO DA ENTREGA</v>
      </c>
      <c r="B887" s="120" t="str">
        <f>B851</f>
        <v>DIGITAR NESTE CAMPO O CÓDIGO DA ENTREGA</v>
      </c>
      <c r="C887" s="120">
        <v>2025</v>
      </c>
      <c r="D887" s="33" t="s">
        <v>34</v>
      </c>
      <c r="E887" s="41" t="str">
        <f>IFERROR(VLOOKUP(E851&amp;D887,Instruções!$BD:$BN,7,0),"-")</f>
        <v>-</v>
      </c>
      <c r="F887" s="34" t="s">
        <v>12</v>
      </c>
      <c r="G887" s="30" t="str">
        <f t="shared" si="135"/>
        <v>-</v>
      </c>
      <c r="H887" s="87" t="str">
        <f t="shared" si="134"/>
        <v/>
      </c>
      <c r="I887" s="90">
        <f t="shared" si="133"/>
        <v>0</v>
      </c>
    </row>
    <row r="888" spans="1:9" x14ac:dyDescent="0.2">
      <c r="A888" s="120" t="str">
        <f>E851</f>
        <v>DIGITAR NESTE CAMPO O CÓDIGO DA ENTREGA</v>
      </c>
      <c r="B888" s="120" t="str">
        <f>B851</f>
        <v>DIGITAR NESTE CAMPO O CÓDIGO DA ENTREGA</v>
      </c>
      <c r="C888" s="120">
        <v>2025</v>
      </c>
      <c r="D888" s="33" t="s">
        <v>35</v>
      </c>
      <c r="E888" s="41" t="str">
        <f>IFERROR(VLOOKUP(E851&amp;D888,Instruções!$BD:$BN,7,0),"-")</f>
        <v>-</v>
      </c>
      <c r="F888" s="34" t="s">
        <v>12</v>
      </c>
      <c r="G888" s="30" t="str">
        <f t="shared" si="135"/>
        <v>-</v>
      </c>
      <c r="H888" s="87" t="str">
        <f t="shared" si="134"/>
        <v/>
      </c>
      <c r="I888" s="90">
        <f t="shared" si="133"/>
        <v>0</v>
      </c>
    </row>
    <row r="889" spans="1:9" x14ac:dyDescent="0.2">
      <c r="A889" s="120" t="str">
        <f>E851</f>
        <v>DIGITAR NESTE CAMPO O CÓDIGO DA ENTREGA</v>
      </c>
      <c r="B889" s="120" t="str">
        <f>B851</f>
        <v>DIGITAR NESTE CAMPO O CÓDIGO DA ENTREGA</v>
      </c>
      <c r="C889" s="120">
        <v>2025</v>
      </c>
      <c r="D889" s="33" t="s">
        <v>36</v>
      </c>
      <c r="E889" s="41" t="str">
        <f>IFERROR(VLOOKUP(E851&amp;D889,Instruções!$BD:$BN,7,0),"-")</f>
        <v>-</v>
      </c>
      <c r="F889" s="34" t="s">
        <v>12</v>
      </c>
      <c r="G889" s="30" t="str">
        <f t="shared" si="135"/>
        <v>-</v>
      </c>
      <c r="H889" s="87" t="str">
        <f t="shared" si="134"/>
        <v/>
      </c>
      <c r="I889" s="90">
        <f t="shared" si="133"/>
        <v>0</v>
      </c>
    </row>
    <row r="890" spans="1:9" x14ac:dyDescent="0.2">
      <c r="A890" s="120" t="str">
        <f>E851</f>
        <v>DIGITAR NESTE CAMPO O CÓDIGO DA ENTREGA</v>
      </c>
      <c r="B890" s="120" t="str">
        <f>B851</f>
        <v>DIGITAR NESTE CAMPO O CÓDIGO DA ENTREGA</v>
      </c>
      <c r="C890" s="120">
        <v>2025</v>
      </c>
      <c r="D890" s="33" t="s">
        <v>37</v>
      </c>
      <c r="E890" s="41" t="str">
        <f>IFERROR(VLOOKUP(E851&amp;D890,Instruções!$BD:$BN,7,0),"-")</f>
        <v>-</v>
      </c>
      <c r="F890" s="34" t="s">
        <v>12</v>
      </c>
      <c r="G890" s="30" t="str">
        <f t="shared" si="135"/>
        <v>-</v>
      </c>
      <c r="H890" s="87" t="str">
        <f t="shared" si="134"/>
        <v/>
      </c>
      <c r="I890" s="90">
        <f t="shared" si="133"/>
        <v>0</v>
      </c>
    </row>
    <row r="891" spans="1:9" x14ac:dyDescent="0.2">
      <c r="A891" s="120" t="str">
        <f>E851</f>
        <v>DIGITAR NESTE CAMPO O CÓDIGO DA ENTREGA</v>
      </c>
      <c r="B891" s="120" t="str">
        <f>B851</f>
        <v>DIGITAR NESTE CAMPO O CÓDIGO DA ENTREGA</v>
      </c>
      <c r="C891" s="120">
        <v>2025</v>
      </c>
      <c r="D891" s="33" t="s">
        <v>38</v>
      </c>
      <c r="E891" s="41" t="str">
        <f>IFERROR(VLOOKUP(E851&amp;D891,Instruções!$BD:$BN,7,0),"-")</f>
        <v>-</v>
      </c>
      <c r="F891" s="34" t="s">
        <v>12</v>
      </c>
      <c r="G891" s="30" t="str">
        <f t="shared" si="135"/>
        <v>-</v>
      </c>
      <c r="H891" s="87" t="str">
        <f t="shared" si="134"/>
        <v/>
      </c>
      <c r="I891" s="90">
        <f t="shared" si="133"/>
        <v>0</v>
      </c>
    </row>
    <row r="892" spans="1:9" x14ac:dyDescent="0.2">
      <c r="A892" s="120" t="str">
        <f>E851</f>
        <v>DIGITAR NESTE CAMPO O CÓDIGO DA ENTREGA</v>
      </c>
      <c r="B892" s="120" t="str">
        <f>B851</f>
        <v>DIGITAR NESTE CAMPO O CÓDIGO DA ENTREGA</v>
      </c>
      <c r="C892" s="120">
        <v>2025</v>
      </c>
      <c r="D892" s="35" t="str">
        <f>IFERROR(VLOOKUP(E851&amp;"-"&amp;1,Instruções!CH:CS,12,0),"")</f>
        <v/>
      </c>
      <c r="E892" s="42" t="str">
        <f>IFERROR(VLOOKUP(E851&amp;"-"&amp;1,Instruções!CH:CS,8,0),"")</f>
        <v/>
      </c>
      <c r="F892" s="38" t="s">
        <v>12</v>
      </c>
      <c r="G892" s="36" t="str">
        <f t="shared" si="135"/>
        <v/>
      </c>
      <c r="H892" s="87" t="str">
        <f t="shared" si="134"/>
        <v/>
      </c>
      <c r="I892" s="90">
        <f t="shared" si="133"/>
        <v>0</v>
      </c>
    </row>
    <row r="893" spans="1:9" x14ac:dyDescent="0.2">
      <c r="A893" s="120" t="str">
        <f>E851</f>
        <v>DIGITAR NESTE CAMPO O CÓDIGO DA ENTREGA</v>
      </c>
      <c r="B893" s="120" t="str">
        <f>B851</f>
        <v>DIGITAR NESTE CAMPO O CÓDIGO DA ENTREGA</v>
      </c>
      <c r="C893" s="120">
        <v>2025</v>
      </c>
      <c r="D893" s="35" t="str">
        <f>IFERROR(VLOOKUP(E851&amp;"-"&amp;2,Instruções!CH:CS,12,0),"")</f>
        <v/>
      </c>
      <c r="E893" s="42" t="str">
        <f>IFERROR(VLOOKUP(E851&amp;"-"&amp;2,Instruções!CH:CS,8,0),"")</f>
        <v/>
      </c>
      <c r="F893" s="38" t="s">
        <v>12</v>
      </c>
      <c r="G893" s="36" t="str">
        <f t="shared" si="135"/>
        <v/>
      </c>
      <c r="H893" s="87" t="str">
        <f t="shared" si="134"/>
        <v/>
      </c>
      <c r="I893" s="90">
        <f t="shared" si="133"/>
        <v>0</v>
      </c>
    </row>
    <row r="894" spans="1:9" x14ac:dyDescent="0.2">
      <c r="A894" s="120" t="str">
        <f>E851</f>
        <v>DIGITAR NESTE CAMPO O CÓDIGO DA ENTREGA</v>
      </c>
      <c r="B894" s="120" t="str">
        <f>B851</f>
        <v>DIGITAR NESTE CAMPO O CÓDIGO DA ENTREGA</v>
      </c>
      <c r="C894" s="120">
        <v>2025</v>
      </c>
      <c r="D894" s="35" t="str">
        <f>IFERROR(VLOOKUP(E851&amp;"-"&amp;3,Instruções!CH:CS,12,0),"")</f>
        <v/>
      </c>
      <c r="E894" s="42" t="str">
        <f>IFERROR(VLOOKUP(E851&amp;"-"&amp;3,Instruções!CH:CS,8,0),"")</f>
        <v/>
      </c>
      <c r="F894" s="38" t="s">
        <v>12</v>
      </c>
      <c r="G894" s="36" t="str">
        <f t="shared" si="135"/>
        <v/>
      </c>
      <c r="H894" s="87" t="str">
        <f t="shared" si="134"/>
        <v/>
      </c>
      <c r="I894" s="90">
        <f t="shared" si="133"/>
        <v>0</v>
      </c>
    </row>
    <row r="895" spans="1:9" x14ac:dyDescent="0.2">
      <c r="A895" s="120" t="str">
        <f>E851</f>
        <v>DIGITAR NESTE CAMPO O CÓDIGO DA ENTREGA</v>
      </c>
      <c r="B895" s="120" t="str">
        <f>B851</f>
        <v>DIGITAR NESTE CAMPO O CÓDIGO DA ENTREGA</v>
      </c>
      <c r="C895" s="120">
        <v>2025</v>
      </c>
      <c r="D895" s="35" t="str">
        <f>IFERROR(VLOOKUP(E851&amp;"-"&amp;4,Instruções!CH:CS,12,0),"")</f>
        <v/>
      </c>
      <c r="E895" s="42" t="str">
        <f>IFERROR(VLOOKUP(E851&amp;"-"&amp;4,Instruções!CH:CS,8,0),"")</f>
        <v/>
      </c>
      <c r="F895" s="38" t="s">
        <v>12</v>
      </c>
      <c r="G895" s="36" t="str">
        <f t="shared" si="135"/>
        <v/>
      </c>
      <c r="H895" s="87" t="str">
        <f t="shared" si="134"/>
        <v/>
      </c>
      <c r="I895" s="90">
        <f t="shared" si="133"/>
        <v>0</v>
      </c>
    </row>
    <row r="896" spans="1:9" x14ac:dyDescent="0.2">
      <c r="A896" s="120" t="str">
        <f>E851</f>
        <v>DIGITAR NESTE CAMPO O CÓDIGO DA ENTREGA</v>
      </c>
      <c r="B896" s="120" t="str">
        <f>B851</f>
        <v>DIGITAR NESTE CAMPO O CÓDIGO DA ENTREGA</v>
      </c>
      <c r="C896" s="120">
        <v>2025</v>
      </c>
      <c r="D896" s="35" t="str">
        <f>IFERROR(VLOOKUP(E851&amp;"-"&amp;5,Instruções!CH:CS,12,0),"")</f>
        <v/>
      </c>
      <c r="E896" s="42" t="str">
        <f>IFERROR(VLOOKUP(E851&amp;"-"&amp;5,Instruções!CH:CS,8,0),"")</f>
        <v/>
      </c>
      <c r="F896" s="38" t="s">
        <v>12</v>
      </c>
      <c r="G896" s="36" t="str">
        <f t="shared" si="135"/>
        <v/>
      </c>
      <c r="H896" s="87" t="str">
        <f t="shared" si="134"/>
        <v/>
      </c>
      <c r="I896" s="90">
        <f t="shared" si="133"/>
        <v>0</v>
      </c>
    </row>
    <row r="897" spans="1:9" ht="15.75" customHeight="1" x14ac:dyDescent="0.2">
      <c r="A897" s="120" t="str">
        <f>E851</f>
        <v>DIGITAR NESTE CAMPO O CÓDIGO DA ENTREGA</v>
      </c>
      <c r="B897" s="120" t="str">
        <f>B851</f>
        <v>DIGITAR NESTE CAMPO O CÓDIGO DA ENTREGA</v>
      </c>
      <c r="C897" s="120">
        <v>2025</v>
      </c>
      <c r="D897" s="102"/>
      <c r="E897" s="103" t="s">
        <v>39</v>
      </c>
      <c r="F897" s="38" t="s">
        <v>12</v>
      </c>
      <c r="G897" s="42"/>
      <c r="H897" s="32" t="str">
        <f>IF(G897="","","Não é possivel alterar 2024")</f>
        <v/>
      </c>
      <c r="I897" s="90">
        <f>IF(G897="",0,1)</f>
        <v>0</v>
      </c>
    </row>
    <row r="898" spans="1:9" x14ac:dyDescent="0.2">
      <c r="A898" s="120" t="str">
        <f>E851</f>
        <v>DIGITAR NESTE CAMPO O CÓDIGO DA ENTREGA</v>
      </c>
      <c r="B898" s="120" t="str">
        <f>B851&amp;"Ano:"&amp;D898</f>
        <v>DIGITAR NESTE CAMPO O CÓDIGO DA ENTREGAAno:TOTAL PREVISTO 2026</v>
      </c>
      <c r="C898" s="120">
        <v>2026</v>
      </c>
      <c r="D898" s="21" t="s">
        <v>8110</v>
      </c>
      <c r="E898" s="22">
        <f>IF(E899&gt;0,E899,SUM(E900:E905))</f>
        <v>0</v>
      </c>
      <c r="F898" s="23" t="s">
        <v>12</v>
      </c>
      <c r="G898" s="22">
        <f>IF(SUM(I899:I911)=0,E898,"Preencher total previsto para 2027")</f>
        <v>0</v>
      </c>
      <c r="H898" s="39" t="str">
        <f>IF(SUM(I899:I911)&gt;0,"Alteração meta 2026","")</f>
        <v/>
      </c>
      <c r="I898" s="90">
        <f t="shared" ref="I898:I910" si="136">IF(G898=E898,0,1)</f>
        <v>0</v>
      </c>
    </row>
    <row r="899" spans="1:9" x14ac:dyDescent="0.2">
      <c r="A899" s="120" t="str">
        <f>E851</f>
        <v>DIGITAR NESTE CAMPO O CÓDIGO DA ENTREGA</v>
      </c>
      <c r="B899" s="120" t="str">
        <f>B851&amp;D899&amp;2027</f>
        <v>DIGITAR NESTE CAMPO O CÓDIGO DA ENTREGAEstado2027</v>
      </c>
      <c r="C899" s="120">
        <v>2026</v>
      </c>
      <c r="D899" s="25" t="s">
        <v>32</v>
      </c>
      <c r="E899" s="26">
        <f>IFERROR(VLOOKUP(E851&amp;"(vazio)",Instruções!$BD:$BN,8,0),SUM(E900:E905))</f>
        <v>0</v>
      </c>
      <c r="F899" s="27" t="s">
        <v>12</v>
      </c>
      <c r="G899" s="26">
        <f>IF(SUM(I900:I911)=0,E899,"Preencher total previsto do Estado para 2027")</f>
        <v>0</v>
      </c>
      <c r="H899" s="40" t="str">
        <f t="shared" ref="H899:H910" si="137">IF(E899=G899,"","Alteração meta 2026")</f>
        <v/>
      </c>
      <c r="I899" s="90">
        <f t="shared" si="136"/>
        <v>0</v>
      </c>
    </row>
    <row r="900" spans="1:9" x14ac:dyDescent="0.2">
      <c r="A900" s="120" t="str">
        <f>E851</f>
        <v>DIGITAR NESTE CAMPO O CÓDIGO DA ENTREGA</v>
      </c>
      <c r="B900" s="120" t="str">
        <f>B851</f>
        <v>DIGITAR NESTE CAMPO O CÓDIGO DA ENTREGA</v>
      </c>
      <c r="C900" s="120">
        <v>2026</v>
      </c>
      <c r="D900" s="29" t="s">
        <v>33</v>
      </c>
      <c r="E900" s="30" t="str">
        <f>IFERROR(VLOOKUP(E851&amp;D900,Instruções!$BD:$BN,8,0),"-")</f>
        <v>-</v>
      </c>
      <c r="F900" s="31" t="s">
        <v>12</v>
      </c>
      <c r="G900" s="30" t="str">
        <f t="shared" ref="G900:G910" si="138">E900</f>
        <v>-</v>
      </c>
      <c r="H900" s="32" t="str">
        <f t="shared" si="137"/>
        <v/>
      </c>
      <c r="I900" s="90">
        <f t="shared" si="136"/>
        <v>0</v>
      </c>
    </row>
    <row r="901" spans="1:9" x14ac:dyDescent="0.2">
      <c r="A901" s="120" t="str">
        <f>E851</f>
        <v>DIGITAR NESTE CAMPO O CÓDIGO DA ENTREGA</v>
      </c>
      <c r="B901" s="120" t="str">
        <f>B851</f>
        <v>DIGITAR NESTE CAMPO O CÓDIGO DA ENTREGA</v>
      </c>
      <c r="C901" s="120">
        <v>2026</v>
      </c>
      <c r="D901" s="33" t="s">
        <v>34</v>
      </c>
      <c r="E901" s="41" t="str">
        <f>IFERROR(VLOOKUP(E851&amp;D901,Instruções!$BD:$BN,8,0),"-")</f>
        <v>-</v>
      </c>
      <c r="F901" s="34" t="s">
        <v>12</v>
      </c>
      <c r="G901" s="30" t="str">
        <f t="shared" si="138"/>
        <v>-</v>
      </c>
      <c r="H901" s="32" t="str">
        <f t="shared" si="137"/>
        <v/>
      </c>
      <c r="I901" s="90">
        <f t="shared" si="136"/>
        <v>0</v>
      </c>
    </row>
    <row r="902" spans="1:9" x14ac:dyDescent="0.2">
      <c r="A902" s="120" t="str">
        <f>E851</f>
        <v>DIGITAR NESTE CAMPO O CÓDIGO DA ENTREGA</v>
      </c>
      <c r="B902" s="120" t="str">
        <f>B851</f>
        <v>DIGITAR NESTE CAMPO O CÓDIGO DA ENTREGA</v>
      </c>
      <c r="C902" s="120">
        <v>2026</v>
      </c>
      <c r="D902" s="33" t="s">
        <v>35</v>
      </c>
      <c r="E902" s="41" t="str">
        <f>IFERROR(VLOOKUP(E851&amp;D902,Instruções!$BD:$BN,8,0),"-")</f>
        <v>-</v>
      </c>
      <c r="F902" s="34" t="s">
        <v>12</v>
      </c>
      <c r="G902" s="30" t="str">
        <f t="shared" si="138"/>
        <v>-</v>
      </c>
      <c r="H902" s="32" t="str">
        <f t="shared" si="137"/>
        <v/>
      </c>
      <c r="I902" s="90">
        <f t="shared" si="136"/>
        <v>0</v>
      </c>
    </row>
    <row r="903" spans="1:9" x14ac:dyDescent="0.2">
      <c r="A903" s="120" t="str">
        <f>E851</f>
        <v>DIGITAR NESTE CAMPO O CÓDIGO DA ENTREGA</v>
      </c>
      <c r="B903" s="120" t="str">
        <f>B851</f>
        <v>DIGITAR NESTE CAMPO O CÓDIGO DA ENTREGA</v>
      </c>
      <c r="C903" s="120">
        <v>2026</v>
      </c>
      <c r="D903" s="33" t="s">
        <v>36</v>
      </c>
      <c r="E903" s="41" t="str">
        <f>IFERROR(VLOOKUP(E851&amp;D903,Instruções!$BD:$BN,8,0),"-")</f>
        <v>-</v>
      </c>
      <c r="F903" s="34" t="s">
        <v>12</v>
      </c>
      <c r="G903" s="30" t="str">
        <f t="shared" si="138"/>
        <v>-</v>
      </c>
      <c r="H903" s="32" t="str">
        <f t="shared" si="137"/>
        <v/>
      </c>
      <c r="I903" s="90">
        <f t="shared" si="136"/>
        <v>0</v>
      </c>
    </row>
    <row r="904" spans="1:9" x14ac:dyDescent="0.2">
      <c r="A904" s="120" t="str">
        <f>E851</f>
        <v>DIGITAR NESTE CAMPO O CÓDIGO DA ENTREGA</v>
      </c>
      <c r="B904" s="120" t="str">
        <f>B851</f>
        <v>DIGITAR NESTE CAMPO O CÓDIGO DA ENTREGA</v>
      </c>
      <c r="C904" s="120">
        <v>2026</v>
      </c>
      <c r="D904" s="33" t="s">
        <v>37</v>
      </c>
      <c r="E904" s="41" t="str">
        <f>IFERROR(VLOOKUP(E851&amp;D904,Instruções!$BD:$BN,8,0),"-")</f>
        <v>-</v>
      </c>
      <c r="F904" s="34" t="s">
        <v>12</v>
      </c>
      <c r="G904" s="30" t="str">
        <f t="shared" si="138"/>
        <v>-</v>
      </c>
      <c r="H904" s="32" t="str">
        <f t="shared" si="137"/>
        <v/>
      </c>
      <c r="I904" s="90">
        <f t="shared" si="136"/>
        <v>0</v>
      </c>
    </row>
    <row r="905" spans="1:9" x14ac:dyDescent="0.2">
      <c r="A905" s="120" t="str">
        <f>E851</f>
        <v>DIGITAR NESTE CAMPO O CÓDIGO DA ENTREGA</v>
      </c>
      <c r="B905" s="120" t="str">
        <f>B851</f>
        <v>DIGITAR NESTE CAMPO O CÓDIGO DA ENTREGA</v>
      </c>
      <c r="C905" s="120">
        <v>2026</v>
      </c>
      <c r="D905" s="33" t="s">
        <v>38</v>
      </c>
      <c r="E905" s="41" t="str">
        <f>IFERROR(VLOOKUP(E851&amp;D905,Instruções!$BD:$BN,8,0),"-")</f>
        <v>-</v>
      </c>
      <c r="F905" s="34" t="s">
        <v>12</v>
      </c>
      <c r="G905" s="30" t="str">
        <f t="shared" si="138"/>
        <v>-</v>
      </c>
      <c r="H905" s="32" t="str">
        <f t="shared" si="137"/>
        <v/>
      </c>
      <c r="I905" s="90">
        <f t="shared" si="136"/>
        <v>0</v>
      </c>
    </row>
    <row r="906" spans="1:9" x14ac:dyDescent="0.2">
      <c r="A906" s="120" t="str">
        <f>E851</f>
        <v>DIGITAR NESTE CAMPO O CÓDIGO DA ENTREGA</v>
      </c>
      <c r="B906" s="120" t="str">
        <f>B851</f>
        <v>DIGITAR NESTE CAMPO O CÓDIGO DA ENTREGA</v>
      </c>
      <c r="C906" s="120">
        <v>2026</v>
      </c>
      <c r="D906" s="43" t="str">
        <f>IFERROR(VLOOKUP(E851&amp;"-"&amp;1,Instruções!CH:CS,12,0),"")</f>
        <v/>
      </c>
      <c r="E906" s="42" t="str">
        <f>IFERROR(VLOOKUP(E851&amp;"-"&amp;1,Instruções!CH:CS,9,0),"")</f>
        <v/>
      </c>
      <c r="F906" s="38" t="s">
        <v>12</v>
      </c>
      <c r="G906" s="36" t="str">
        <f t="shared" si="138"/>
        <v/>
      </c>
      <c r="H906" s="32" t="str">
        <f t="shared" si="137"/>
        <v/>
      </c>
      <c r="I906" s="90">
        <f t="shared" si="136"/>
        <v>0</v>
      </c>
    </row>
    <row r="907" spans="1:9" x14ac:dyDescent="0.2">
      <c r="A907" s="120" t="str">
        <f>E851</f>
        <v>DIGITAR NESTE CAMPO O CÓDIGO DA ENTREGA</v>
      </c>
      <c r="B907" s="120" t="str">
        <f>B851</f>
        <v>DIGITAR NESTE CAMPO O CÓDIGO DA ENTREGA</v>
      </c>
      <c r="C907" s="120">
        <v>2026</v>
      </c>
      <c r="D907" s="43" t="str">
        <f>IFERROR(VLOOKUP(E851&amp;"-"&amp;2,Instruções!CH:CS,12,0),"")</f>
        <v/>
      </c>
      <c r="E907" s="42" t="str">
        <f>IFERROR(VLOOKUP(E851&amp;"-"&amp;2,Instruções!CH:CS,9,0),"")</f>
        <v/>
      </c>
      <c r="F907" s="38" t="s">
        <v>12</v>
      </c>
      <c r="G907" s="36" t="str">
        <f t="shared" si="138"/>
        <v/>
      </c>
      <c r="H907" s="32" t="str">
        <f t="shared" si="137"/>
        <v/>
      </c>
      <c r="I907" s="90">
        <f t="shared" si="136"/>
        <v>0</v>
      </c>
    </row>
    <row r="908" spans="1:9" x14ac:dyDescent="0.2">
      <c r="A908" s="120" t="str">
        <f>E851</f>
        <v>DIGITAR NESTE CAMPO O CÓDIGO DA ENTREGA</v>
      </c>
      <c r="B908" s="120" t="str">
        <f>B851</f>
        <v>DIGITAR NESTE CAMPO O CÓDIGO DA ENTREGA</v>
      </c>
      <c r="C908" s="120">
        <v>2026</v>
      </c>
      <c r="D908" s="43" t="str">
        <f>IFERROR(VLOOKUP(E851&amp;"-"&amp;3,Instruções!CH:CS,12,0),"")</f>
        <v/>
      </c>
      <c r="E908" s="42" t="str">
        <f>IFERROR(VLOOKUP(E851&amp;"-"&amp;3,Instruções!CH:CS,9,0),"")</f>
        <v/>
      </c>
      <c r="F908" s="38" t="s">
        <v>12</v>
      </c>
      <c r="G908" s="36" t="str">
        <f t="shared" si="138"/>
        <v/>
      </c>
      <c r="H908" s="32" t="str">
        <f t="shared" si="137"/>
        <v/>
      </c>
      <c r="I908" s="90">
        <f t="shared" si="136"/>
        <v>0</v>
      </c>
    </row>
    <row r="909" spans="1:9" x14ac:dyDescent="0.2">
      <c r="A909" s="120" t="str">
        <f>E851</f>
        <v>DIGITAR NESTE CAMPO O CÓDIGO DA ENTREGA</v>
      </c>
      <c r="B909" s="120" t="str">
        <f>B851</f>
        <v>DIGITAR NESTE CAMPO O CÓDIGO DA ENTREGA</v>
      </c>
      <c r="C909" s="120">
        <v>2026</v>
      </c>
      <c r="D909" s="43" t="str">
        <f>IFERROR(VLOOKUP(E851&amp;"-"&amp;4,Instruções!CH:CS,12,0),"")</f>
        <v/>
      </c>
      <c r="E909" s="42" t="str">
        <f>IFERROR(VLOOKUP(E851&amp;"-"&amp;4,Instruções!CH:CS,9,0),"")</f>
        <v/>
      </c>
      <c r="F909" s="38" t="s">
        <v>12</v>
      </c>
      <c r="G909" s="36" t="str">
        <f t="shared" si="138"/>
        <v/>
      </c>
      <c r="H909" s="32" t="str">
        <f t="shared" si="137"/>
        <v/>
      </c>
      <c r="I909" s="90">
        <f t="shared" si="136"/>
        <v>0</v>
      </c>
    </row>
    <row r="910" spans="1:9" x14ac:dyDescent="0.2">
      <c r="A910" s="120" t="str">
        <f>E851</f>
        <v>DIGITAR NESTE CAMPO O CÓDIGO DA ENTREGA</v>
      </c>
      <c r="B910" s="120" t="str">
        <f>B851</f>
        <v>DIGITAR NESTE CAMPO O CÓDIGO DA ENTREGA</v>
      </c>
      <c r="C910" s="120">
        <v>2026</v>
      </c>
      <c r="D910" s="43" t="str">
        <f>IFERROR(VLOOKUP(E851&amp;"-"&amp;5,Instruções!CH:CS,12,0),"")</f>
        <v/>
      </c>
      <c r="E910" s="42" t="str">
        <f>IFERROR(VLOOKUP(E851&amp;"-"&amp;5,Instruções!CH:CS,9,0),"")</f>
        <v/>
      </c>
      <c r="F910" s="38" t="s">
        <v>12</v>
      </c>
      <c r="G910" s="36" t="str">
        <f t="shared" si="138"/>
        <v/>
      </c>
      <c r="H910" s="32" t="str">
        <f t="shared" si="137"/>
        <v/>
      </c>
      <c r="I910" s="90">
        <f t="shared" si="136"/>
        <v>0</v>
      </c>
    </row>
    <row r="911" spans="1:9" ht="15.75" customHeight="1" x14ac:dyDescent="0.2">
      <c r="A911" s="120" t="str">
        <f>E851</f>
        <v>DIGITAR NESTE CAMPO O CÓDIGO DA ENTREGA</v>
      </c>
      <c r="B911" s="120" t="str">
        <f>B851</f>
        <v>DIGITAR NESTE CAMPO O CÓDIGO DA ENTREGA</v>
      </c>
      <c r="C911" s="120">
        <v>2026</v>
      </c>
      <c r="D911" s="102"/>
      <c r="E911" s="103" t="s">
        <v>39</v>
      </c>
      <c r="F911" s="38" t="s">
        <v>12</v>
      </c>
      <c r="G911" s="42"/>
      <c r="H911" s="32" t="str">
        <f>IF(G911="","","Não é possivel alterar 2024")</f>
        <v/>
      </c>
      <c r="I911" s="90">
        <f>IF(G911="",0,1)</f>
        <v>0</v>
      </c>
    </row>
    <row r="912" spans="1:9" x14ac:dyDescent="0.2">
      <c r="A912" s="120" t="str">
        <f>E851</f>
        <v>DIGITAR NESTE CAMPO O CÓDIGO DA ENTREGA</v>
      </c>
      <c r="B912" s="120" t="str">
        <f>B851&amp;"Ano:"&amp;D912</f>
        <v>DIGITAR NESTE CAMPO O CÓDIGO DA ENTREGAAno:TOTAL PREVISTO 2027</v>
      </c>
      <c r="C912" s="120">
        <v>2027</v>
      </c>
      <c r="D912" s="21" t="s">
        <v>8111</v>
      </c>
      <c r="E912" s="22">
        <f>IF(E913&gt;0,E913,SUM(E914:E919))</f>
        <v>0</v>
      </c>
      <c r="F912" s="23" t="s">
        <v>12</v>
      </c>
      <c r="G912" s="22">
        <f>IF(SUM(I913:I925)=0,E912,"Preencher total previsto para 2027")</f>
        <v>0</v>
      </c>
      <c r="H912" s="39" t="str">
        <f>IF(SUM(I913:I925)&gt;0,"Alteração meta 2027","")</f>
        <v/>
      </c>
      <c r="I912" s="90">
        <f t="shared" ref="I912:I924" si="139">IF(G912=E912,0,1)</f>
        <v>0</v>
      </c>
    </row>
    <row r="913" spans="1:16" x14ac:dyDescent="0.2">
      <c r="A913" s="120" t="str">
        <f>E851</f>
        <v>DIGITAR NESTE CAMPO O CÓDIGO DA ENTREGA</v>
      </c>
      <c r="B913" s="120" t="str">
        <f>B851&amp;D913&amp;2027</f>
        <v>DIGITAR NESTE CAMPO O CÓDIGO DA ENTREGAEstado2027</v>
      </c>
      <c r="C913" s="120">
        <v>2027</v>
      </c>
      <c r="D913" s="25" t="s">
        <v>32</v>
      </c>
      <c r="E913" s="26">
        <f>IFERROR(VLOOKUP(E851&amp;"(vazio)",Instruções!$BD:$BN,9,0),SUM(E914:E919))</f>
        <v>0</v>
      </c>
      <c r="F913" s="27" t="s">
        <v>12</v>
      </c>
      <c r="G913" s="26">
        <f>IF(SUM(I914:I925)=0,E913,"Preencher total previsto do Estado para 2027")</f>
        <v>0</v>
      </c>
      <c r="H913" s="40" t="str">
        <f t="shared" ref="H913:H924" si="140">IF(E913=G913,"","Alteração meta 2027")</f>
        <v/>
      </c>
      <c r="I913" s="90">
        <f t="shared" si="139"/>
        <v>0</v>
      </c>
    </row>
    <row r="914" spans="1:16" x14ac:dyDescent="0.2">
      <c r="A914" s="120" t="str">
        <f>E851</f>
        <v>DIGITAR NESTE CAMPO O CÓDIGO DA ENTREGA</v>
      </c>
      <c r="B914" s="120" t="str">
        <f>B851</f>
        <v>DIGITAR NESTE CAMPO O CÓDIGO DA ENTREGA</v>
      </c>
      <c r="C914" s="120">
        <v>2027</v>
      </c>
      <c r="D914" s="29" t="s">
        <v>33</v>
      </c>
      <c r="E914" s="30" t="str">
        <f>IFERROR(VLOOKUP(E851&amp;D914,Instruções!$BD:$BN,9,0),"-")</f>
        <v>-</v>
      </c>
      <c r="F914" s="31" t="s">
        <v>12</v>
      </c>
      <c r="G914" s="30" t="str">
        <f t="shared" ref="G914:G924" si="141">E914</f>
        <v>-</v>
      </c>
      <c r="H914" s="32" t="str">
        <f t="shared" si="140"/>
        <v/>
      </c>
      <c r="I914" s="90">
        <f t="shared" si="139"/>
        <v>0</v>
      </c>
    </row>
    <row r="915" spans="1:16" x14ac:dyDescent="0.2">
      <c r="A915" s="120" t="str">
        <f>E851</f>
        <v>DIGITAR NESTE CAMPO O CÓDIGO DA ENTREGA</v>
      </c>
      <c r="B915" s="120" t="str">
        <f>B851</f>
        <v>DIGITAR NESTE CAMPO O CÓDIGO DA ENTREGA</v>
      </c>
      <c r="C915" s="120">
        <v>2027</v>
      </c>
      <c r="D915" s="33" t="s">
        <v>34</v>
      </c>
      <c r="E915" s="41" t="str">
        <f>IFERROR(VLOOKUP(E851&amp;D915,Instruções!$BD:$BN,9,0),"-")</f>
        <v>-</v>
      </c>
      <c r="F915" s="34" t="s">
        <v>12</v>
      </c>
      <c r="G915" s="30" t="str">
        <f t="shared" si="141"/>
        <v>-</v>
      </c>
      <c r="H915" s="32" t="str">
        <f t="shared" si="140"/>
        <v/>
      </c>
      <c r="I915" s="90">
        <f t="shared" si="139"/>
        <v>0</v>
      </c>
    </row>
    <row r="916" spans="1:16" x14ac:dyDescent="0.2">
      <c r="A916" s="120" t="str">
        <f>E851</f>
        <v>DIGITAR NESTE CAMPO O CÓDIGO DA ENTREGA</v>
      </c>
      <c r="B916" s="120" t="str">
        <f>B851</f>
        <v>DIGITAR NESTE CAMPO O CÓDIGO DA ENTREGA</v>
      </c>
      <c r="C916" s="120">
        <v>2027</v>
      </c>
      <c r="D916" s="33" t="s">
        <v>35</v>
      </c>
      <c r="E916" s="41" t="str">
        <f>IFERROR(VLOOKUP(E851&amp;D916,Instruções!$BD:$BN,9,0),"-")</f>
        <v>-</v>
      </c>
      <c r="F916" s="34" t="s">
        <v>12</v>
      </c>
      <c r="G916" s="30" t="str">
        <f t="shared" si="141"/>
        <v>-</v>
      </c>
      <c r="H916" s="32" t="str">
        <f t="shared" si="140"/>
        <v/>
      </c>
      <c r="I916" s="90">
        <f t="shared" si="139"/>
        <v>0</v>
      </c>
    </row>
    <row r="917" spans="1:16" x14ac:dyDescent="0.2">
      <c r="A917" s="120" t="str">
        <f>E851</f>
        <v>DIGITAR NESTE CAMPO O CÓDIGO DA ENTREGA</v>
      </c>
      <c r="B917" s="120" t="str">
        <f>B851</f>
        <v>DIGITAR NESTE CAMPO O CÓDIGO DA ENTREGA</v>
      </c>
      <c r="C917" s="120">
        <v>2027</v>
      </c>
      <c r="D917" s="33" t="s">
        <v>36</v>
      </c>
      <c r="E917" s="41" t="str">
        <f>IFERROR(VLOOKUP(E851&amp;D917,Instruções!$BD:$BN,9,0),"-")</f>
        <v>-</v>
      </c>
      <c r="F917" s="34" t="s">
        <v>12</v>
      </c>
      <c r="G917" s="30" t="str">
        <f t="shared" si="141"/>
        <v>-</v>
      </c>
      <c r="H917" s="32" t="str">
        <f t="shared" si="140"/>
        <v/>
      </c>
      <c r="I917" s="90">
        <f t="shared" si="139"/>
        <v>0</v>
      </c>
    </row>
    <row r="918" spans="1:16" x14ac:dyDescent="0.2">
      <c r="A918" s="120" t="str">
        <f>E851</f>
        <v>DIGITAR NESTE CAMPO O CÓDIGO DA ENTREGA</v>
      </c>
      <c r="B918" s="120" t="str">
        <f>B851</f>
        <v>DIGITAR NESTE CAMPO O CÓDIGO DA ENTREGA</v>
      </c>
      <c r="C918" s="120">
        <v>2027</v>
      </c>
      <c r="D918" s="33" t="s">
        <v>37</v>
      </c>
      <c r="E918" s="41" t="str">
        <f>IFERROR(VLOOKUP(E851&amp;D918,Instruções!$BD:$BN,9,0),"-")</f>
        <v>-</v>
      </c>
      <c r="F918" s="34" t="s">
        <v>12</v>
      </c>
      <c r="G918" s="30" t="str">
        <f t="shared" si="141"/>
        <v>-</v>
      </c>
      <c r="H918" s="32" t="str">
        <f t="shared" si="140"/>
        <v/>
      </c>
      <c r="I918" s="90">
        <f t="shared" si="139"/>
        <v>0</v>
      </c>
    </row>
    <row r="919" spans="1:16" x14ac:dyDescent="0.2">
      <c r="A919" s="120" t="str">
        <f>E851</f>
        <v>DIGITAR NESTE CAMPO O CÓDIGO DA ENTREGA</v>
      </c>
      <c r="B919" s="120" t="str">
        <f>B851</f>
        <v>DIGITAR NESTE CAMPO O CÓDIGO DA ENTREGA</v>
      </c>
      <c r="C919" s="120">
        <v>2027</v>
      </c>
      <c r="D919" s="33" t="s">
        <v>38</v>
      </c>
      <c r="E919" s="44" t="str">
        <f>IFERROR(VLOOKUP(E851&amp;D919,Instruções!$BD:$BN,9,0),"-")</f>
        <v>-</v>
      </c>
      <c r="F919" s="34" t="s">
        <v>12</v>
      </c>
      <c r="G919" s="45" t="str">
        <f t="shared" si="141"/>
        <v>-</v>
      </c>
      <c r="H919" s="32" t="str">
        <f t="shared" si="140"/>
        <v/>
      </c>
      <c r="I919" s="90">
        <f t="shared" si="139"/>
        <v>0</v>
      </c>
    </row>
    <row r="920" spans="1:16" x14ac:dyDescent="0.2">
      <c r="A920" s="120" t="str">
        <f>E851</f>
        <v>DIGITAR NESTE CAMPO O CÓDIGO DA ENTREGA</v>
      </c>
      <c r="B920" s="120" t="str">
        <f>B851</f>
        <v>DIGITAR NESTE CAMPO O CÓDIGO DA ENTREGA</v>
      </c>
      <c r="C920" s="120">
        <v>2027</v>
      </c>
      <c r="D920" s="35" t="str">
        <f>IFERROR(VLOOKUP(E851&amp;"-"&amp;1,Instruções!CH:CS,12,0),"")</f>
        <v/>
      </c>
      <c r="E920" s="46" t="str">
        <f>IFERROR(VLOOKUP(E851&amp;"-"&amp;1,Instruções!CH:CS,10,0),"")</f>
        <v/>
      </c>
      <c r="F920" s="38" t="s">
        <v>12</v>
      </c>
      <c r="G920" s="47" t="str">
        <f t="shared" si="141"/>
        <v/>
      </c>
      <c r="H920" s="32" t="str">
        <f t="shared" si="140"/>
        <v/>
      </c>
      <c r="I920" s="90">
        <f t="shared" si="139"/>
        <v>0</v>
      </c>
    </row>
    <row r="921" spans="1:16" x14ac:dyDescent="0.2">
      <c r="A921" s="120" t="str">
        <f>E851</f>
        <v>DIGITAR NESTE CAMPO O CÓDIGO DA ENTREGA</v>
      </c>
      <c r="B921" s="120" t="str">
        <f>B851</f>
        <v>DIGITAR NESTE CAMPO O CÓDIGO DA ENTREGA</v>
      </c>
      <c r="C921" s="120">
        <v>2027</v>
      </c>
      <c r="D921" s="35" t="str">
        <f>IFERROR(VLOOKUP(E851&amp;"-"&amp;2,Instruções!CH:CS,12,0),"")</f>
        <v/>
      </c>
      <c r="E921" s="46" t="str">
        <f>IFERROR(VLOOKUP(E852&amp;"-"&amp;1,Instruções!CH:CS,10,0),"")</f>
        <v/>
      </c>
      <c r="F921" s="38" t="s">
        <v>12</v>
      </c>
      <c r="G921" s="47" t="str">
        <f t="shared" si="141"/>
        <v/>
      </c>
      <c r="H921" s="32" t="str">
        <f t="shared" si="140"/>
        <v/>
      </c>
      <c r="I921" s="90">
        <f t="shared" si="139"/>
        <v>0</v>
      </c>
    </row>
    <row r="922" spans="1:16" x14ac:dyDescent="0.2">
      <c r="A922" s="120" t="str">
        <f>E851</f>
        <v>DIGITAR NESTE CAMPO O CÓDIGO DA ENTREGA</v>
      </c>
      <c r="B922" s="120" t="str">
        <f>B851</f>
        <v>DIGITAR NESTE CAMPO O CÓDIGO DA ENTREGA</v>
      </c>
      <c r="C922" s="120">
        <v>2027</v>
      </c>
      <c r="D922" s="35" t="str">
        <f>IFERROR(VLOOKUP(E851&amp;"-"&amp;3,Instruções!CH:CS,12,0),"")</f>
        <v/>
      </c>
      <c r="E922" s="46" t="str">
        <f>IFERROR(VLOOKUP(E853&amp;"-"&amp;1,Instruções!CH:CS,10,0),"")</f>
        <v/>
      </c>
      <c r="F922" s="38" t="s">
        <v>12</v>
      </c>
      <c r="G922" s="47" t="str">
        <f t="shared" si="141"/>
        <v/>
      </c>
      <c r="H922" s="32" t="str">
        <f t="shared" si="140"/>
        <v/>
      </c>
      <c r="I922" s="90">
        <f t="shared" si="139"/>
        <v>0</v>
      </c>
    </row>
    <row r="923" spans="1:16" x14ac:dyDescent="0.2">
      <c r="A923" s="120" t="str">
        <f>E851</f>
        <v>DIGITAR NESTE CAMPO O CÓDIGO DA ENTREGA</v>
      </c>
      <c r="B923" s="120" t="str">
        <f>B851</f>
        <v>DIGITAR NESTE CAMPO O CÓDIGO DA ENTREGA</v>
      </c>
      <c r="C923" s="120">
        <v>2027</v>
      </c>
      <c r="D923" s="35" t="str">
        <f>IFERROR(VLOOKUP(E851&amp;"-"&amp;4,Instruções!CH:CS,12,0),"")</f>
        <v/>
      </c>
      <c r="E923" s="46" t="str">
        <f>IFERROR(VLOOKUP(E854&amp;"-"&amp;1,Instruções!CH:CS,10,0),"")</f>
        <v/>
      </c>
      <c r="F923" s="38" t="s">
        <v>12</v>
      </c>
      <c r="G923" s="47" t="str">
        <f t="shared" si="141"/>
        <v/>
      </c>
      <c r="H923" s="32" t="str">
        <f t="shared" si="140"/>
        <v/>
      </c>
      <c r="I923" s="90">
        <f t="shared" si="139"/>
        <v>0</v>
      </c>
    </row>
    <row r="924" spans="1:16" x14ac:dyDescent="0.2">
      <c r="A924" s="120" t="str">
        <f>E851</f>
        <v>DIGITAR NESTE CAMPO O CÓDIGO DA ENTREGA</v>
      </c>
      <c r="B924" s="120" t="str">
        <f>B851</f>
        <v>DIGITAR NESTE CAMPO O CÓDIGO DA ENTREGA</v>
      </c>
      <c r="C924" s="120">
        <v>2027</v>
      </c>
      <c r="D924" s="35" t="str">
        <f>IFERROR(VLOOKUP(E851&amp;"-"&amp;5,Instruções!CH:CS,12,0),"")</f>
        <v/>
      </c>
      <c r="E924" s="46" t="str">
        <f>IFERROR(VLOOKUP(E855&amp;"-"&amp;1,Instruções!CH:CS,10,0),"")</f>
        <v/>
      </c>
      <c r="F924" s="38" t="s">
        <v>12</v>
      </c>
      <c r="G924" s="47" t="str">
        <f t="shared" si="141"/>
        <v/>
      </c>
      <c r="H924" s="32" t="str">
        <f t="shared" si="140"/>
        <v/>
      </c>
      <c r="I924" s="90">
        <f t="shared" si="139"/>
        <v>0</v>
      </c>
    </row>
    <row r="925" spans="1:16" ht="15.75" customHeight="1" x14ac:dyDescent="0.2">
      <c r="A925" s="120" t="str">
        <f>E851</f>
        <v>DIGITAR NESTE CAMPO O CÓDIGO DA ENTREGA</v>
      </c>
      <c r="B925" s="120" t="str">
        <f>B851</f>
        <v>DIGITAR NESTE CAMPO O CÓDIGO DA ENTREGA</v>
      </c>
      <c r="C925" s="120">
        <v>2027</v>
      </c>
      <c r="D925" s="102"/>
      <c r="E925" s="103" t="s">
        <v>39</v>
      </c>
      <c r="F925" s="38" t="s">
        <v>12</v>
      </c>
      <c r="G925" s="47"/>
      <c r="H925" s="32" t="str">
        <f>IF(G925="","","Não é possivel alterar 2024")</f>
        <v/>
      </c>
      <c r="I925" s="90">
        <f>IF(G925="",0,1)</f>
        <v>0</v>
      </c>
    </row>
    <row r="926" spans="1:16" ht="39" customHeight="1" x14ac:dyDescent="0.2">
      <c r="A926" s="120" t="str">
        <f>E851</f>
        <v>DIGITAR NESTE CAMPO O CÓDIGO DA ENTREGA</v>
      </c>
      <c r="B926" s="120" t="str">
        <f>B925&amp;"Oquealterou"</f>
        <v>DIGITAR NESTE CAMPO O CÓDIGO DA ENTREGAOquealterou</v>
      </c>
      <c r="C926" s="120" t="s">
        <v>40</v>
      </c>
      <c r="D926" s="48" t="s">
        <v>41</v>
      </c>
      <c r="E926" s="129" t="s">
        <v>8399</v>
      </c>
      <c r="F926" s="129"/>
      <c r="G926" s="129"/>
      <c r="H926" s="49" t="str">
        <f>IF(H851="Excluir","Excluir",CONCATENATE("Alteração de: ",H852&amp;H853&amp;H854&amp;H855&amp;H856&amp;H857&amp;H858&amp;H859&amp;H860&amp;H861&amp;H862&amp;H863&amp;H864&amp;H866&amp;H867&amp;H868&amp;H869))</f>
        <v xml:space="preserve">Alteração de: </v>
      </c>
      <c r="I926" s="90" t="s">
        <v>9</v>
      </c>
    </row>
    <row r="927" spans="1:16" ht="20.25" customHeight="1" thickBot="1" x14ac:dyDescent="0.25">
      <c r="A927" s="122" t="s">
        <v>42</v>
      </c>
      <c r="B927" s="122" t="s">
        <v>43</v>
      </c>
      <c r="C927" s="122" t="s">
        <v>42</v>
      </c>
      <c r="D927" s="81" t="s">
        <v>42</v>
      </c>
      <c r="E927" s="82" t="s">
        <v>42</v>
      </c>
      <c r="F927" s="82" t="s">
        <v>42</v>
      </c>
      <c r="G927" s="82" t="s">
        <v>42</v>
      </c>
      <c r="H927" s="83" t="s">
        <v>42</v>
      </c>
      <c r="I927" s="91" t="s">
        <v>9</v>
      </c>
    </row>
    <row r="928" spans="1:16" ht="26.25" customHeight="1" x14ac:dyDescent="0.2">
      <c r="A928" s="120" t="str">
        <f>E928</f>
        <v>DIGITAR NESTE CAMPO O CÓDIGO DA ENTREGA</v>
      </c>
      <c r="B928" s="120" t="str">
        <f>E928</f>
        <v>DIGITAR NESTE CAMPO O CÓDIGO DA ENTREGA</v>
      </c>
      <c r="C928" s="120" t="s">
        <v>10</v>
      </c>
      <c r="D928" s="77" t="s">
        <v>11</v>
      </c>
      <c r="E928" s="89" t="s">
        <v>8112</v>
      </c>
      <c r="F928" s="78" t="s">
        <v>12</v>
      </c>
      <c r="G928" s="92">
        <f>IFERROR(VLOOKUP(E928,'Lista de Entregas'!H:J,3,0),"Código de entrega não existe")</f>
        <v>0</v>
      </c>
      <c r="H928" s="88" t="s">
        <v>4932</v>
      </c>
      <c r="I928" s="90" t="s">
        <v>9</v>
      </c>
      <c r="P928" s="4" t="s">
        <v>13</v>
      </c>
    </row>
    <row r="929" spans="1:16" ht="34.5" customHeight="1" x14ac:dyDescent="0.2">
      <c r="A929" s="120" t="str">
        <f>E928</f>
        <v>DIGITAR NESTE CAMPO O CÓDIGO DA ENTREGA</v>
      </c>
      <c r="B929" s="120" t="str">
        <f>B928&amp;"Titulo"</f>
        <v>DIGITAR NESTE CAMPO O CÓDIGO DA ENTREGATitulo</v>
      </c>
      <c r="C929" s="120" t="s">
        <v>10</v>
      </c>
      <c r="D929" s="10" t="s">
        <v>14</v>
      </c>
      <c r="E929" s="76" t="str">
        <f>IFERROR(VLOOKUP(E928,Instruções!S:BD,14,0),"Código de Entrega não existe")</f>
        <v>Código de Entrega não existe</v>
      </c>
      <c r="F929" s="12" t="s">
        <v>12</v>
      </c>
      <c r="G929" s="86" t="str">
        <f>IF(H928="Excluir","Se a entrega vai passar a ser vinculada a outra ação orçamentária, a opção selecionada deve ser Transferir e não Excluir. Se ela deve ser cancelada do PPA 2024-2027, a opção Excluir esta correta, informe a justificativa ao final do formulário.","")</f>
        <v/>
      </c>
      <c r="H929" s="13" t="str">
        <f>IF(G929="","",IF(E929=G929,""," Não é possível Alterar Título;"))</f>
        <v/>
      </c>
      <c r="I929" s="90" t="s">
        <v>9</v>
      </c>
      <c r="P929" s="4" t="s">
        <v>15</v>
      </c>
    </row>
    <row r="930" spans="1:16" ht="71.25" customHeight="1" x14ac:dyDescent="0.2">
      <c r="A930" s="120" t="str">
        <f>E928</f>
        <v>DIGITAR NESTE CAMPO O CÓDIGO DA ENTREGA</v>
      </c>
      <c r="B930" s="120" t="str">
        <f>B928&amp;"Descrição"</f>
        <v>DIGITAR NESTE CAMPO O CÓDIGO DA ENTREGADescrição</v>
      </c>
      <c r="C930" s="120" t="s">
        <v>10</v>
      </c>
      <c r="D930" s="10" t="s">
        <v>16</v>
      </c>
      <c r="E930" s="75" t="str">
        <f>IFERROR(VLOOKUP(E928,Instruções!S:BD,15,0),"Confirmar  código de entrega")</f>
        <v>Confirmar  código de entrega</v>
      </c>
      <c r="F930" s="12" t="s">
        <v>12</v>
      </c>
      <c r="G930" s="75"/>
      <c r="H930" s="14" t="str">
        <f>IF(G930="","",IF(E930=G930,""," Descrição;"))</f>
        <v/>
      </c>
      <c r="I930" s="90" t="s">
        <v>9</v>
      </c>
      <c r="P930" s="4" t="s">
        <v>4934</v>
      </c>
    </row>
    <row r="931" spans="1:16" x14ac:dyDescent="0.2">
      <c r="A931" s="120" t="str">
        <f>E928</f>
        <v>DIGITAR NESTE CAMPO O CÓDIGO DA ENTREGA</v>
      </c>
      <c r="B931" s="120" t="str">
        <f>B928&amp;"AÇÃO"</f>
        <v>DIGITAR NESTE CAMPO O CÓDIGO DA ENTREGAAÇÃO</v>
      </c>
      <c r="C931" s="120" t="s">
        <v>10</v>
      </c>
      <c r="D931" s="10" t="s">
        <v>17</v>
      </c>
      <c r="E931" s="11" t="str">
        <f>IFERROR(VLOOKUP(E928,Instruções!S:BD,10,0),"")</f>
        <v/>
      </c>
      <c r="F931" s="12" t="s">
        <v>12</v>
      </c>
      <c r="G931" s="85" t="str">
        <f>IF(H928="Transferir","Preencher neste campo o nº da orçamentária para qual a entrega vai ser transferida","")</f>
        <v/>
      </c>
      <c r="H931" s="14" t="str">
        <f>IF(G931="","",IF(E931=G931,"","Transferência de ação;"))</f>
        <v/>
      </c>
      <c r="I931" s="90" t="s">
        <v>9</v>
      </c>
      <c r="P931" s="4" t="s">
        <v>4932</v>
      </c>
    </row>
    <row r="932" spans="1:16" ht="27.75" customHeight="1" x14ac:dyDescent="0.2">
      <c r="A932" s="120" t="str">
        <f>E928</f>
        <v>DIGITAR NESTE CAMPO O CÓDIGO DA ENTREGA</v>
      </c>
      <c r="B932" s="120" t="str">
        <f>B928&amp;"Açãonome"</f>
        <v>DIGITAR NESTE CAMPO O CÓDIGO DA ENTREGAAçãonome</v>
      </c>
      <c r="C932" s="120" t="s">
        <v>10</v>
      </c>
      <c r="D932" s="10" t="s">
        <v>18</v>
      </c>
      <c r="E932" s="76" t="str">
        <f>IFERROR(VLOOKUP(E928,Instruções!S:BD,11,0),"")</f>
        <v/>
      </c>
      <c r="F932" s="12" t="s">
        <v>12</v>
      </c>
      <c r="G932" s="11"/>
      <c r="H932" s="14" t="str">
        <f>IF(G932="","",IF(E932=G932,""," Transterência para outra ação;"))</f>
        <v/>
      </c>
      <c r="I932" s="90" t="s">
        <v>9</v>
      </c>
    </row>
    <row r="933" spans="1:16" ht="39.75" customHeight="1" x14ac:dyDescent="0.2">
      <c r="A933" s="120" t="str">
        <f>E928</f>
        <v>DIGITAR NESTE CAMPO O CÓDIGO DA ENTREGA</v>
      </c>
      <c r="B933" s="120" t="str">
        <f>B928&amp;"Unidademedida"</f>
        <v>DIGITAR NESTE CAMPO O CÓDIGO DA ENTREGAUnidademedida</v>
      </c>
      <c r="C933" s="120" t="s">
        <v>10</v>
      </c>
      <c r="D933" s="10" t="s">
        <v>19</v>
      </c>
      <c r="E933" s="11" t="str">
        <f>IFERROR(VLOOKUP(E928,Instruções!S:BD,16,0),"")</f>
        <v/>
      </c>
      <c r="F933" s="12" t="s">
        <v>12</v>
      </c>
      <c r="G933" s="11"/>
      <c r="H933" s="119" t="str">
        <f>IF(G933="","",IF(E933=G933,"","Não é possível alterar a unidade de medida, pois isso descaracterizaria a concepção original da entrega"))</f>
        <v/>
      </c>
      <c r="I933" s="90" t="s">
        <v>9</v>
      </c>
    </row>
    <row r="934" spans="1:16" ht="51" customHeight="1" x14ac:dyDescent="0.2">
      <c r="A934" s="120" t="str">
        <f>E928</f>
        <v>DIGITAR NESTE CAMPO O CÓDIGO DA ENTREGA</v>
      </c>
      <c r="B934" s="120" t="str">
        <f>B928&amp;"MemoriaCalculo"</f>
        <v>DIGITAR NESTE CAMPO O CÓDIGO DA ENTREGAMemoriaCalculo</v>
      </c>
      <c r="C934" s="120" t="s">
        <v>10</v>
      </c>
      <c r="D934" s="10" t="s">
        <v>20</v>
      </c>
      <c r="E934" s="75" t="str">
        <f>IFERROR(VLOOKUP(E928,Instruções!S:BD,34,0),"")</f>
        <v/>
      </c>
      <c r="F934" s="12" t="s">
        <v>12</v>
      </c>
      <c r="G934" s="11"/>
      <c r="H934" s="14" t="str">
        <f>IF(G934="","",IF(E934=G934,""," Memória de Cálculo;"))</f>
        <v/>
      </c>
      <c r="I934" s="90" t="s">
        <v>9</v>
      </c>
    </row>
    <row r="935" spans="1:16" x14ac:dyDescent="0.2">
      <c r="A935" s="120" t="str">
        <f>E928</f>
        <v>DIGITAR NESTE CAMPO O CÓDIGO DA ENTREGA</v>
      </c>
      <c r="B935" s="120" t="str">
        <f>B928&amp;D935</f>
        <v>DIGITAR NESTE CAMPO O CÓDIGO DA ENTREGAFonte:</v>
      </c>
      <c r="C935" s="120" t="s">
        <v>10</v>
      </c>
      <c r="D935" s="15" t="s">
        <v>21</v>
      </c>
      <c r="E935" s="11" t="str">
        <f>IFERROR(VLOOKUP(E928,Instruções!S:BD,35,0),"")</f>
        <v/>
      </c>
      <c r="F935" s="12" t="s">
        <v>12</v>
      </c>
      <c r="G935" s="11"/>
      <c r="H935" s="14" t="str">
        <f>IF(G935="","",IF(E935=G935,""," Fonte;"))</f>
        <v/>
      </c>
      <c r="I935" s="90" t="s">
        <v>9</v>
      </c>
    </row>
    <row r="936" spans="1:16" ht="28.5" customHeight="1" x14ac:dyDescent="0.2">
      <c r="A936" s="120" t="str">
        <f>E928</f>
        <v>DIGITAR NESTE CAMPO O CÓDIGO DA ENTREGA</v>
      </c>
      <c r="B936" s="120" t="str">
        <f>B928&amp;D936</f>
        <v>DIGITAR NESTE CAMPO O CÓDIGO DA ENTREGAResponsável pela Informação no Órgão:</v>
      </c>
      <c r="C936" s="120" t="s">
        <v>10</v>
      </c>
      <c r="D936" s="10" t="s">
        <v>22</v>
      </c>
      <c r="E936" s="11" t="str">
        <f>IFERROR(VLOOKUP(E928,Instruções!S:BD,36,0),"")</f>
        <v/>
      </c>
      <c r="F936" s="12" t="s">
        <v>12</v>
      </c>
      <c r="G936" s="11"/>
      <c r="H936" s="14" t="str">
        <f>IF(G936="","",IF(E936=G936,""," Responsável;"))</f>
        <v/>
      </c>
      <c r="I936" s="90" t="s">
        <v>9</v>
      </c>
    </row>
    <row r="937" spans="1:16" x14ac:dyDescent="0.2">
      <c r="A937" s="120" t="str">
        <f>E928</f>
        <v>DIGITAR NESTE CAMPO O CÓDIGO DA ENTREGA</v>
      </c>
      <c r="B937" s="120" t="str">
        <f>B928&amp;D937</f>
        <v xml:space="preserve">DIGITAR NESTE CAMPO O CÓDIGO DA ENTREGACumulatividade: </v>
      </c>
      <c r="C937" s="120" t="s">
        <v>10</v>
      </c>
      <c r="D937" s="10" t="s">
        <v>23</v>
      </c>
      <c r="E937" s="11" t="str">
        <f>IFERROR(PROPER(VLOOKUP(E928,Instruções!S:BD,33,0)),"")</f>
        <v/>
      </c>
      <c r="F937" s="12" t="s">
        <v>12</v>
      </c>
      <c r="G937" s="11"/>
      <c r="H937" s="14" t="str">
        <f>IF(G937="","",IF(E937=G937,""," Cumulatividade;"))</f>
        <v/>
      </c>
      <c r="I937" s="90" t="s">
        <v>9</v>
      </c>
    </row>
    <row r="938" spans="1:16" ht="13.5" customHeight="1" x14ac:dyDescent="0.2">
      <c r="A938" s="120" t="str">
        <f>E928</f>
        <v>DIGITAR NESTE CAMPO O CÓDIGO DA ENTREGA</v>
      </c>
      <c r="B938" s="120" t="str">
        <f>B928&amp;D938</f>
        <v xml:space="preserve">DIGITAR NESTE CAMPO O CÓDIGO DA ENTREGAMarcação Criança e Adolescente: </v>
      </c>
      <c r="C938" s="120" t="s">
        <v>10</v>
      </c>
      <c r="D938" s="15" t="s">
        <v>24</v>
      </c>
      <c r="E938" s="16" t="str">
        <f>IFERROR(VLOOKUP(E928,Instruções!BS:CA,3,0),"")</f>
        <v/>
      </c>
      <c r="F938" s="12" t="s">
        <v>12</v>
      </c>
      <c r="G938" s="11"/>
      <c r="H938" s="14" t="str">
        <f>IF(G938="","",IF(E938=G938,""," Marcação Criança;"))</f>
        <v/>
      </c>
      <c r="I938" s="90" t="s">
        <v>9</v>
      </c>
    </row>
    <row r="939" spans="1:16" ht="13.5" customHeight="1" x14ac:dyDescent="0.2">
      <c r="A939" s="120" t="str">
        <f>E928</f>
        <v>DIGITAR NESTE CAMPO O CÓDIGO DA ENTREGA</v>
      </c>
      <c r="B939" s="120" t="str">
        <f>B928&amp;D939</f>
        <v xml:space="preserve">DIGITAR NESTE CAMPO O CÓDIGO DA ENTREGAMarcação Igualdade Racial: </v>
      </c>
      <c r="C939" s="120" t="s">
        <v>10</v>
      </c>
      <c r="D939" s="15" t="s">
        <v>25</v>
      </c>
      <c r="E939" s="16" t="str">
        <f>IFERROR(VLOOKUP(E928,Instruções!BS:CA,4,0),"")</f>
        <v/>
      </c>
      <c r="F939" s="12" t="s">
        <v>12</v>
      </c>
      <c r="G939" s="11"/>
      <c r="H939" s="14" t="str">
        <f>IF(G939="","",IF(E939=G939,""," Marcação Igualdade Racial;"))</f>
        <v/>
      </c>
      <c r="I939" s="90" t="s">
        <v>9</v>
      </c>
    </row>
    <row r="940" spans="1:16" ht="13.5" customHeight="1" x14ac:dyDescent="0.2">
      <c r="A940" s="120" t="str">
        <f>E928</f>
        <v>DIGITAR NESTE CAMPO O CÓDIGO DA ENTREGA</v>
      </c>
      <c r="B940" s="120" t="str">
        <f>B928&amp;D940</f>
        <v xml:space="preserve">DIGITAR NESTE CAMPO O CÓDIGO DA ENTREGAMarcação Mulher: </v>
      </c>
      <c r="C940" s="120" t="s">
        <v>10</v>
      </c>
      <c r="D940" s="15" t="s">
        <v>26</v>
      </c>
      <c r="E940" s="16" t="str">
        <f>IFERROR(VLOOKUP(E928,Instruções!BS:CA,5,0),"")</f>
        <v/>
      </c>
      <c r="F940" s="12" t="s">
        <v>12</v>
      </c>
      <c r="G940" s="11"/>
      <c r="H940" s="14" t="str">
        <f>IF(G940="","",IF(E940=G940,""," Marcação Mulher;"))</f>
        <v/>
      </c>
      <c r="I940" s="90" t="s">
        <v>9</v>
      </c>
    </row>
    <row r="941" spans="1:16" ht="13.5" customHeight="1" x14ac:dyDescent="0.2">
      <c r="A941" s="120" t="str">
        <f>E928</f>
        <v>DIGITAR NESTE CAMPO O CÓDIGO DA ENTREGA</v>
      </c>
      <c r="B941" s="120" t="str">
        <f>B928&amp;D941</f>
        <v xml:space="preserve">DIGITAR NESTE CAMPO O CÓDIGO DA ENTREGAMarcação Paraná Produtivo: </v>
      </c>
      <c r="C941" s="120" t="s">
        <v>10</v>
      </c>
      <c r="D941" s="15" t="s">
        <v>27</v>
      </c>
      <c r="E941" s="16" t="str">
        <f>IFERROR(VLOOKUP(E928,Instruções!BS:CA,6,0),"")</f>
        <v/>
      </c>
      <c r="F941" s="12" t="s">
        <v>12</v>
      </c>
      <c r="G941" s="11"/>
      <c r="H941" s="14" t="str">
        <f>IF(G941="","",IF(E941=G941,""," Marcação PR Produtivo;"))</f>
        <v/>
      </c>
      <c r="I941" s="90" t="s">
        <v>9</v>
      </c>
    </row>
    <row r="942" spans="1:16" ht="13.5" customHeight="1" x14ac:dyDescent="0.2">
      <c r="A942" s="121" t="str">
        <f>E929</f>
        <v>Código de Entrega não existe</v>
      </c>
      <c r="B942" s="121" t="str">
        <f>B929&amp;D942</f>
        <v>DIGITAR NESTE CAMPO O CÓDIGO DA ENTREGATituloMetas e Prioridades:</v>
      </c>
      <c r="C942" s="121" t="s">
        <v>10</v>
      </c>
      <c r="D942" s="93" t="s">
        <v>4933</v>
      </c>
      <c r="E942" s="94"/>
      <c r="F942" s="95" t="s">
        <v>12</v>
      </c>
      <c r="G942" s="96"/>
      <c r="H942" s="97" t="str">
        <f>IF(G942="","",IF(E942=G942,""," Metas e Prioridades;"))</f>
        <v/>
      </c>
      <c r="I942" s="90" t="s">
        <v>9</v>
      </c>
    </row>
    <row r="943" spans="1:16" ht="13.5" customHeight="1" x14ac:dyDescent="0.2">
      <c r="A943" s="120" t="str">
        <f>E928</f>
        <v>DIGITAR NESTE CAMPO O CÓDIGO DA ENTREGA</v>
      </c>
      <c r="B943" s="120" t="str">
        <f>B928&amp;D943</f>
        <v>DIGITAR NESTE CAMPO O CÓDIGO DA ENTREGAPlano de Governo:</v>
      </c>
      <c r="C943" s="120" t="s">
        <v>10</v>
      </c>
      <c r="D943" s="15" t="s">
        <v>28</v>
      </c>
      <c r="E943" s="118" t="str">
        <f>IFERROR(VLOOKUP(E928,Instruções!BS:CA,7,0),"")</f>
        <v/>
      </c>
      <c r="F943" s="12" t="s">
        <v>12</v>
      </c>
      <c r="G943" s="11"/>
      <c r="H943" s="14" t="str">
        <f>IF(G943="","",IF(E943=G943,""," Marcação Plano de Governo;"))</f>
        <v/>
      </c>
      <c r="I943" s="90" t="s">
        <v>9</v>
      </c>
    </row>
    <row r="944" spans="1:16" ht="36.75" customHeight="1" x14ac:dyDescent="0.2">
      <c r="A944" s="120" t="str">
        <f>E928</f>
        <v>DIGITAR NESTE CAMPO O CÓDIGO DA ENTREGA</v>
      </c>
      <c r="B944" s="120" t="str">
        <f>B928&amp;D944</f>
        <v>DIGITAR NESTE CAMPO O CÓDIGO DA ENTREGAODS:</v>
      </c>
      <c r="C944" s="120" t="s">
        <v>10</v>
      </c>
      <c r="D944" s="15" t="s">
        <v>29</v>
      </c>
      <c r="E944" s="118" t="str">
        <f>IFERROR(VLOOKUP(E928,Instruções!BS:CA,8,0),"")</f>
        <v/>
      </c>
      <c r="F944" s="12" t="s">
        <v>12</v>
      </c>
      <c r="G944" s="11"/>
      <c r="H944" s="14" t="str">
        <f>IF(G944="","",IF(E944=G944,""," Marcação ODS;"))</f>
        <v/>
      </c>
      <c r="I944" s="90" t="s">
        <v>9</v>
      </c>
    </row>
    <row r="945" spans="1:9" ht="24.75" customHeight="1" x14ac:dyDescent="0.2">
      <c r="A945" s="120" t="str">
        <f>E928</f>
        <v>DIGITAR NESTE CAMPO O CÓDIGO DA ENTREGA</v>
      </c>
      <c r="B945" s="120" t="str">
        <f>B928&amp;D945</f>
        <v xml:space="preserve">DIGITAR NESTE CAMPO O CÓDIGO DA ENTREGARanking de Competitividade: </v>
      </c>
      <c r="C945" s="120" t="s">
        <v>10</v>
      </c>
      <c r="D945" s="15" t="s">
        <v>30</v>
      </c>
      <c r="E945" s="118" t="str">
        <f>IFERROR(VLOOKUP(E928,Instruções!BS:CA,9,0),"")</f>
        <v/>
      </c>
      <c r="F945" s="12" t="s">
        <v>12</v>
      </c>
      <c r="G945" s="11"/>
      <c r="H945" s="14" t="str">
        <f>IF(G945="","",IF(E945=G945,""," Marcação Ranking;"))</f>
        <v/>
      </c>
      <c r="I945" s="90" t="s">
        <v>9</v>
      </c>
    </row>
    <row r="946" spans="1:9" ht="15" customHeight="1" x14ac:dyDescent="0.2">
      <c r="A946" s="120" t="str">
        <f>E928</f>
        <v>DIGITAR NESTE CAMPO O CÓDIGO DA ENTREGA</v>
      </c>
      <c r="B946" s="120" t="str">
        <f>B928&amp;D946</f>
        <v>DIGITAR NESTE CAMPO O CÓDIGO DA ENTREGATOTAL PREVISTO (2024-2027):</v>
      </c>
      <c r="C946" s="120" t="s">
        <v>31</v>
      </c>
      <c r="D946" s="17" t="s">
        <v>8107</v>
      </c>
      <c r="E946" s="18">
        <f>IF(E937="Não",MAX(E947,E961,E975,E989),E947+E961+E975+E989)</f>
        <v>0</v>
      </c>
      <c r="F946" s="19" t="s">
        <v>12</v>
      </c>
      <c r="G946" s="18">
        <f>IFERROR(IF(E937="Não",MAX(G947,G961,G975,G989),G947+G961+G975+G989),"Preencher Total Previsto")</f>
        <v>0</v>
      </c>
      <c r="H946" s="20" t="str">
        <f>IF(G946="","",IF(E946=G946,""," Meta;"))</f>
        <v/>
      </c>
      <c r="I946" s="90">
        <f t="shared" ref="I946:I959" si="142">IF(G946=E946,0,1)</f>
        <v>0</v>
      </c>
    </row>
    <row r="947" spans="1:9" x14ac:dyDescent="0.2">
      <c r="A947" s="120" t="str">
        <f>E928</f>
        <v>DIGITAR NESTE CAMPO O CÓDIGO DA ENTREGA</v>
      </c>
      <c r="B947" s="120" t="str">
        <f>B928&amp;"Ano:"&amp;D947</f>
        <v>DIGITAR NESTE CAMPO O CÓDIGO DA ENTREGAAno:TOTAL PREVISTO 2024</v>
      </c>
      <c r="C947" s="120">
        <v>2024</v>
      </c>
      <c r="D947" s="21" t="s">
        <v>8108</v>
      </c>
      <c r="E947" s="22">
        <f>IF(E948&gt;0,E948,SUM(E949:E954))</f>
        <v>0</v>
      </c>
      <c r="F947" s="23" t="s">
        <v>12</v>
      </c>
      <c r="G947" s="22">
        <f>IF(SUM(I948:I960)=0,E947,"Preencher total")</f>
        <v>0</v>
      </c>
      <c r="H947" s="24" t="str">
        <f>IF(SUM(E947:E960)=SUM(G947:G960),"","Não é possivel alterar 2024")</f>
        <v/>
      </c>
      <c r="I947" s="90">
        <f t="shared" si="142"/>
        <v>0</v>
      </c>
    </row>
    <row r="948" spans="1:9" x14ac:dyDescent="0.2">
      <c r="A948" s="120" t="str">
        <f>E928</f>
        <v>DIGITAR NESTE CAMPO O CÓDIGO DA ENTREGA</v>
      </c>
      <c r="B948" s="120" t="str">
        <f>B928&amp;D948&amp;2024</f>
        <v>DIGITAR NESTE CAMPO O CÓDIGO DA ENTREGAEstado2024</v>
      </c>
      <c r="C948" s="120">
        <v>2024</v>
      </c>
      <c r="D948" s="25" t="s">
        <v>32</v>
      </c>
      <c r="E948" s="26">
        <f>IFERROR(VLOOKUP(E928&amp;"(vazio)",Instruções!$BD:$BN,6,0),SUM(E949:E954))</f>
        <v>0</v>
      </c>
      <c r="F948" s="27" t="s">
        <v>12</v>
      </c>
      <c r="G948" s="26">
        <f>IF(SUM(I949:I960)=0,E948,"Preencher valores")</f>
        <v>0</v>
      </c>
      <c r="H948" s="28" t="str">
        <f t="shared" ref="H948:H959" si="143">IF(E948=G948,"","Não é possivel alterar 2024")</f>
        <v/>
      </c>
      <c r="I948" s="90">
        <f t="shared" si="142"/>
        <v>0</v>
      </c>
    </row>
    <row r="949" spans="1:9" x14ac:dyDescent="0.2">
      <c r="A949" s="120" t="str">
        <f>E928</f>
        <v>DIGITAR NESTE CAMPO O CÓDIGO DA ENTREGA</v>
      </c>
      <c r="B949" s="120" t="str">
        <f>B928</f>
        <v>DIGITAR NESTE CAMPO O CÓDIGO DA ENTREGA</v>
      </c>
      <c r="C949" s="120">
        <v>2024</v>
      </c>
      <c r="D949" s="29" t="s">
        <v>33</v>
      </c>
      <c r="E949" s="30" t="str">
        <f>IFERROR(VLOOKUP(E928&amp;D949,Instruções!$BD:$BN,6,0),"-")</f>
        <v>-</v>
      </c>
      <c r="F949" s="31" t="s">
        <v>12</v>
      </c>
      <c r="G949" s="30" t="str">
        <f t="shared" ref="G949:G959" si="144">E949</f>
        <v>-</v>
      </c>
      <c r="H949" s="32" t="str">
        <f t="shared" si="143"/>
        <v/>
      </c>
      <c r="I949" s="90">
        <f t="shared" si="142"/>
        <v>0</v>
      </c>
    </row>
    <row r="950" spans="1:9" x14ac:dyDescent="0.2">
      <c r="A950" s="120" t="str">
        <f>E928</f>
        <v>DIGITAR NESTE CAMPO O CÓDIGO DA ENTREGA</v>
      </c>
      <c r="B950" s="120" t="str">
        <f>B928</f>
        <v>DIGITAR NESTE CAMPO O CÓDIGO DA ENTREGA</v>
      </c>
      <c r="C950" s="120">
        <v>2024</v>
      </c>
      <c r="D950" s="33" t="s">
        <v>34</v>
      </c>
      <c r="E950" s="30" t="str">
        <f>IFERROR(VLOOKUP(E928&amp;D950,Instruções!$BD:$BN,6,0),"-")</f>
        <v>-</v>
      </c>
      <c r="F950" s="34" t="s">
        <v>12</v>
      </c>
      <c r="G950" s="30" t="str">
        <f t="shared" si="144"/>
        <v>-</v>
      </c>
      <c r="H950" s="32" t="str">
        <f t="shared" si="143"/>
        <v/>
      </c>
      <c r="I950" s="90">
        <f t="shared" si="142"/>
        <v>0</v>
      </c>
    </row>
    <row r="951" spans="1:9" x14ac:dyDescent="0.2">
      <c r="A951" s="120" t="str">
        <f>E928</f>
        <v>DIGITAR NESTE CAMPO O CÓDIGO DA ENTREGA</v>
      </c>
      <c r="B951" s="120" t="str">
        <f>B928</f>
        <v>DIGITAR NESTE CAMPO O CÓDIGO DA ENTREGA</v>
      </c>
      <c r="C951" s="120">
        <v>2024</v>
      </c>
      <c r="D951" s="33" t="s">
        <v>35</v>
      </c>
      <c r="E951" s="30" t="str">
        <f>IFERROR(VLOOKUP(E928&amp;D951,Instruções!$BD:$BN,6,0),"-")</f>
        <v>-</v>
      </c>
      <c r="F951" s="34" t="s">
        <v>12</v>
      </c>
      <c r="G951" s="30" t="str">
        <f t="shared" si="144"/>
        <v>-</v>
      </c>
      <c r="H951" s="32" t="str">
        <f t="shared" si="143"/>
        <v/>
      </c>
      <c r="I951" s="90">
        <f t="shared" si="142"/>
        <v>0</v>
      </c>
    </row>
    <row r="952" spans="1:9" x14ac:dyDescent="0.2">
      <c r="A952" s="120" t="str">
        <f>E928</f>
        <v>DIGITAR NESTE CAMPO O CÓDIGO DA ENTREGA</v>
      </c>
      <c r="B952" s="120" t="str">
        <f>B928</f>
        <v>DIGITAR NESTE CAMPO O CÓDIGO DA ENTREGA</v>
      </c>
      <c r="C952" s="120">
        <v>2024</v>
      </c>
      <c r="D952" s="33" t="s">
        <v>36</v>
      </c>
      <c r="E952" s="30" t="str">
        <f>IFERROR(VLOOKUP(E928&amp;D952,Instruções!$BD:$BN,6,0),"-")</f>
        <v>-</v>
      </c>
      <c r="F952" s="34" t="s">
        <v>12</v>
      </c>
      <c r="G952" s="30" t="str">
        <f t="shared" si="144"/>
        <v>-</v>
      </c>
      <c r="H952" s="32" t="str">
        <f t="shared" si="143"/>
        <v/>
      </c>
      <c r="I952" s="90">
        <f t="shared" si="142"/>
        <v>0</v>
      </c>
    </row>
    <row r="953" spans="1:9" x14ac:dyDescent="0.2">
      <c r="A953" s="120" t="str">
        <f>E928</f>
        <v>DIGITAR NESTE CAMPO O CÓDIGO DA ENTREGA</v>
      </c>
      <c r="B953" s="120" t="str">
        <f>B928</f>
        <v>DIGITAR NESTE CAMPO O CÓDIGO DA ENTREGA</v>
      </c>
      <c r="C953" s="120">
        <v>2024</v>
      </c>
      <c r="D953" s="33" t="s">
        <v>37</v>
      </c>
      <c r="E953" s="30" t="str">
        <f>IFERROR(VLOOKUP(E928&amp;D953,Instruções!$BD:$BN,6,0),"-")</f>
        <v>-</v>
      </c>
      <c r="F953" s="34" t="s">
        <v>12</v>
      </c>
      <c r="G953" s="30" t="str">
        <f t="shared" si="144"/>
        <v>-</v>
      </c>
      <c r="H953" s="32" t="str">
        <f t="shared" si="143"/>
        <v/>
      </c>
      <c r="I953" s="90">
        <f t="shared" si="142"/>
        <v>0</v>
      </c>
    </row>
    <row r="954" spans="1:9" x14ac:dyDescent="0.2">
      <c r="A954" s="120" t="str">
        <f>E928</f>
        <v>DIGITAR NESTE CAMPO O CÓDIGO DA ENTREGA</v>
      </c>
      <c r="B954" s="120" t="str">
        <f>B928</f>
        <v>DIGITAR NESTE CAMPO O CÓDIGO DA ENTREGA</v>
      </c>
      <c r="C954" s="120">
        <v>2024</v>
      </c>
      <c r="D954" s="33" t="s">
        <v>38</v>
      </c>
      <c r="E954" s="30" t="str">
        <f>IFERROR(VLOOKUP(E928&amp;D954,Instruções!$BD:$BN,6,0),"-")</f>
        <v>-</v>
      </c>
      <c r="F954" s="34" t="s">
        <v>12</v>
      </c>
      <c r="G954" s="30" t="str">
        <f t="shared" si="144"/>
        <v>-</v>
      </c>
      <c r="H954" s="32" t="str">
        <f t="shared" si="143"/>
        <v/>
      </c>
      <c r="I954" s="90">
        <f t="shared" si="142"/>
        <v>0</v>
      </c>
    </row>
    <row r="955" spans="1:9" x14ac:dyDescent="0.2">
      <c r="A955" s="120" t="str">
        <f>E928</f>
        <v>DIGITAR NESTE CAMPO O CÓDIGO DA ENTREGA</v>
      </c>
      <c r="B955" s="120" t="str">
        <f>B928</f>
        <v>DIGITAR NESTE CAMPO O CÓDIGO DA ENTREGA</v>
      </c>
      <c r="C955" s="120">
        <v>2024</v>
      </c>
      <c r="D955" s="35" t="str">
        <f>IFERROR(VLOOKUP(E928&amp;"-"&amp;1,Instruções!CH:CS,12,0),"")</f>
        <v/>
      </c>
      <c r="E955" s="36" t="str">
        <f>IFERROR(VLOOKUP(E928&amp;"-"&amp;1,Instruções!CH:CS,7,0),"")</f>
        <v/>
      </c>
      <c r="F955" s="37" t="s">
        <v>12</v>
      </c>
      <c r="G955" s="36" t="str">
        <f t="shared" si="144"/>
        <v/>
      </c>
      <c r="H955" s="32" t="str">
        <f t="shared" si="143"/>
        <v/>
      </c>
      <c r="I955" s="90">
        <f t="shared" si="142"/>
        <v>0</v>
      </c>
    </row>
    <row r="956" spans="1:9" x14ac:dyDescent="0.2">
      <c r="A956" s="120" t="str">
        <f>E928</f>
        <v>DIGITAR NESTE CAMPO O CÓDIGO DA ENTREGA</v>
      </c>
      <c r="B956" s="120" t="str">
        <f>B928</f>
        <v>DIGITAR NESTE CAMPO O CÓDIGO DA ENTREGA</v>
      </c>
      <c r="C956" s="120">
        <v>2024</v>
      </c>
      <c r="D956" s="35" t="str">
        <f>IFERROR(VLOOKUP(E928&amp;"-"&amp;2,Instruções!CH:CS,12,0),"")</f>
        <v/>
      </c>
      <c r="E956" s="36" t="str">
        <f>IFERROR(VLOOKUP(E928&amp;"-"&amp;2,Instruções!CH:CS,7,0),"")</f>
        <v/>
      </c>
      <c r="F956" s="37" t="s">
        <v>12</v>
      </c>
      <c r="G956" s="36" t="str">
        <f t="shared" si="144"/>
        <v/>
      </c>
      <c r="H956" s="32" t="str">
        <f t="shared" si="143"/>
        <v/>
      </c>
      <c r="I956" s="90">
        <f t="shared" si="142"/>
        <v>0</v>
      </c>
    </row>
    <row r="957" spans="1:9" x14ac:dyDescent="0.2">
      <c r="A957" s="120" t="str">
        <f>E928</f>
        <v>DIGITAR NESTE CAMPO O CÓDIGO DA ENTREGA</v>
      </c>
      <c r="B957" s="120" t="str">
        <f>B928</f>
        <v>DIGITAR NESTE CAMPO O CÓDIGO DA ENTREGA</v>
      </c>
      <c r="C957" s="120">
        <v>2024</v>
      </c>
      <c r="D957" s="35" t="str">
        <f>IFERROR(VLOOKUP(E928&amp;"-"&amp;3,Instruções!CH:CS,12,0),"")</f>
        <v/>
      </c>
      <c r="E957" s="36" t="str">
        <f>IFERROR(VLOOKUP(E928&amp;"-"&amp;3,Instruções!CH:CS,7,0),"")</f>
        <v/>
      </c>
      <c r="F957" s="37" t="s">
        <v>12</v>
      </c>
      <c r="G957" s="36" t="str">
        <f t="shared" si="144"/>
        <v/>
      </c>
      <c r="H957" s="32" t="str">
        <f t="shared" si="143"/>
        <v/>
      </c>
      <c r="I957" s="90">
        <f t="shared" si="142"/>
        <v>0</v>
      </c>
    </row>
    <row r="958" spans="1:9" x14ac:dyDescent="0.2">
      <c r="A958" s="120" t="str">
        <f>E928</f>
        <v>DIGITAR NESTE CAMPO O CÓDIGO DA ENTREGA</v>
      </c>
      <c r="B958" s="120" t="str">
        <f>B928</f>
        <v>DIGITAR NESTE CAMPO O CÓDIGO DA ENTREGA</v>
      </c>
      <c r="C958" s="120">
        <v>2024</v>
      </c>
      <c r="D958" s="35" t="str">
        <f>IFERROR(VLOOKUP(E928&amp;"-"&amp;4,Instruções!CH:CS,12,0),"")</f>
        <v/>
      </c>
      <c r="E958" s="36" t="str">
        <f>IFERROR(VLOOKUP(E928&amp;"-"&amp;4,Instruções!CH:CS,7,0),"")</f>
        <v/>
      </c>
      <c r="F958" s="37" t="s">
        <v>12</v>
      </c>
      <c r="G958" s="36" t="str">
        <f t="shared" si="144"/>
        <v/>
      </c>
      <c r="H958" s="32" t="str">
        <f t="shared" si="143"/>
        <v/>
      </c>
      <c r="I958" s="90">
        <f t="shared" si="142"/>
        <v>0</v>
      </c>
    </row>
    <row r="959" spans="1:9" x14ac:dyDescent="0.2">
      <c r="A959" s="120" t="str">
        <f>E928</f>
        <v>DIGITAR NESTE CAMPO O CÓDIGO DA ENTREGA</v>
      </c>
      <c r="B959" s="120" t="str">
        <f>B928</f>
        <v>DIGITAR NESTE CAMPO O CÓDIGO DA ENTREGA</v>
      </c>
      <c r="C959" s="120">
        <v>2024</v>
      </c>
      <c r="D959" s="35" t="str">
        <f>IFERROR(VLOOKUP(E928&amp;"-"&amp;5,Instruções!CH:CS,12,0),"")</f>
        <v/>
      </c>
      <c r="E959" s="36" t="str">
        <f>IFERROR(VLOOKUP(E928&amp;"-"&amp;5,Instruções!CH:CS,7,0),"")</f>
        <v/>
      </c>
      <c r="F959" s="37" t="s">
        <v>12</v>
      </c>
      <c r="G959" s="36" t="str">
        <f t="shared" si="144"/>
        <v/>
      </c>
      <c r="H959" s="32" t="str">
        <f t="shared" si="143"/>
        <v/>
      </c>
      <c r="I959" s="90">
        <f t="shared" si="142"/>
        <v>0</v>
      </c>
    </row>
    <row r="960" spans="1:9" x14ac:dyDescent="0.2">
      <c r="A960" s="120" t="str">
        <f>E928</f>
        <v>DIGITAR NESTE CAMPO O CÓDIGO DA ENTREGA</v>
      </c>
      <c r="B960" s="120" t="str">
        <f>B928</f>
        <v>DIGITAR NESTE CAMPO O CÓDIGO DA ENTREGA</v>
      </c>
      <c r="C960" s="120">
        <v>2024</v>
      </c>
      <c r="D960" s="102"/>
      <c r="E960" s="103" t="s">
        <v>39</v>
      </c>
      <c r="F960" s="38"/>
      <c r="G960" s="36"/>
      <c r="H960" s="32" t="str">
        <f>IF(G960="","","Não é possivel alterar 2024")</f>
        <v/>
      </c>
      <c r="I960" s="90">
        <f>IF(G960="",0,1)</f>
        <v>0</v>
      </c>
    </row>
    <row r="961" spans="1:9" x14ac:dyDescent="0.2">
      <c r="A961" s="120" t="str">
        <f>E928</f>
        <v>DIGITAR NESTE CAMPO O CÓDIGO DA ENTREGA</v>
      </c>
      <c r="B961" s="120" t="str">
        <f>B928&amp;"Ano:"&amp;D961</f>
        <v>DIGITAR NESTE CAMPO O CÓDIGO DA ENTREGAAno:TOTAL PREVISTO 2025</v>
      </c>
      <c r="C961" s="120">
        <v>2025</v>
      </c>
      <c r="D961" s="21" t="s">
        <v>8109</v>
      </c>
      <c r="E961" s="22">
        <f>IF(E962&gt;0,E962,SUM(E963:E968))</f>
        <v>0</v>
      </c>
      <c r="F961" s="23" t="s">
        <v>12</v>
      </c>
      <c r="G961" s="22">
        <f>IF(SUM(I962:I974)=0,E961,"Preencher total")</f>
        <v>0</v>
      </c>
      <c r="H961" s="39" t="str">
        <f>IF(SUM(I962:I974)&gt;0,"Não é possível alterar a meta de 2025","")</f>
        <v/>
      </c>
      <c r="I961" s="90">
        <f t="shared" ref="I961:I973" si="145">IF(G961=E961,0,1)</f>
        <v>0</v>
      </c>
    </row>
    <row r="962" spans="1:9" x14ac:dyDescent="0.2">
      <c r="A962" s="120" t="str">
        <f>E928</f>
        <v>DIGITAR NESTE CAMPO O CÓDIGO DA ENTREGA</v>
      </c>
      <c r="B962" s="120" t="str">
        <f>B928&amp;D962&amp;2025</f>
        <v>DIGITAR NESTE CAMPO O CÓDIGO DA ENTREGAEstado2025</v>
      </c>
      <c r="C962" s="120">
        <v>2025</v>
      </c>
      <c r="D962" s="25" t="s">
        <v>32</v>
      </c>
      <c r="E962" s="26">
        <f>IFERROR(VLOOKUP(E928&amp;"(vazio)",Instruções!$BD:$BN,7,0),SUM(E963:E968))</f>
        <v>0</v>
      </c>
      <c r="F962" s="27" t="s">
        <v>12</v>
      </c>
      <c r="G962" s="26">
        <f>IF(SUM(I963:I974)=0,E962,"Preencher valores")</f>
        <v>0</v>
      </c>
      <c r="H962" s="28" t="str">
        <f t="shared" ref="H962:H973" si="146">IF(E962=G962,"","Não é possível alterar 2025")</f>
        <v/>
      </c>
      <c r="I962" s="90">
        <f t="shared" si="145"/>
        <v>0</v>
      </c>
    </row>
    <row r="963" spans="1:9" x14ac:dyDescent="0.2">
      <c r="A963" s="120" t="str">
        <f>E928</f>
        <v>DIGITAR NESTE CAMPO O CÓDIGO DA ENTREGA</v>
      </c>
      <c r="C963" s="120">
        <v>2025</v>
      </c>
      <c r="D963" s="29" t="s">
        <v>33</v>
      </c>
      <c r="E963" s="30" t="str">
        <f>IFERROR(VLOOKUP(E928&amp;D963,Instruções!$BD:$BN,7,0),"-")</f>
        <v>-</v>
      </c>
      <c r="F963" s="31" t="s">
        <v>12</v>
      </c>
      <c r="G963" s="30" t="str">
        <f t="shared" ref="G963:G973" si="147">E963</f>
        <v>-</v>
      </c>
      <c r="H963" s="87" t="str">
        <f t="shared" si="146"/>
        <v/>
      </c>
      <c r="I963" s="90">
        <f t="shared" si="145"/>
        <v>0</v>
      </c>
    </row>
    <row r="964" spans="1:9" x14ac:dyDescent="0.2">
      <c r="A964" s="120" t="str">
        <f>E928</f>
        <v>DIGITAR NESTE CAMPO O CÓDIGO DA ENTREGA</v>
      </c>
      <c r="B964" s="120" t="str">
        <f>B928</f>
        <v>DIGITAR NESTE CAMPO O CÓDIGO DA ENTREGA</v>
      </c>
      <c r="C964" s="120">
        <v>2025</v>
      </c>
      <c r="D964" s="33" t="s">
        <v>34</v>
      </c>
      <c r="E964" s="41" t="str">
        <f>IFERROR(VLOOKUP(E928&amp;D964,Instruções!$BD:$BN,7,0),"-")</f>
        <v>-</v>
      </c>
      <c r="F964" s="34" t="s">
        <v>12</v>
      </c>
      <c r="G964" s="30" t="str">
        <f t="shared" si="147"/>
        <v>-</v>
      </c>
      <c r="H964" s="87" t="str">
        <f t="shared" si="146"/>
        <v/>
      </c>
      <c r="I964" s="90">
        <f t="shared" si="145"/>
        <v>0</v>
      </c>
    </row>
    <row r="965" spans="1:9" x14ac:dyDescent="0.2">
      <c r="A965" s="120" t="str">
        <f>E928</f>
        <v>DIGITAR NESTE CAMPO O CÓDIGO DA ENTREGA</v>
      </c>
      <c r="B965" s="120" t="str">
        <f>B928</f>
        <v>DIGITAR NESTE CAMPO O CÓDIGO DA ENTREGA</v>
      </c>
      <c r="C965" s="120">
        <v>2025</v>
      </c>
      <c r="D965" s="33" t="s">
        <v>35</v>
      </c>
      <c r="E965" s="41" t="str">
        <f>IFERROR(VLOOKUP(E928&amp;D965,Instruções!$BD:$BN,7,0),"-")</f>
        <v>-</v>
      </c>
      <c r="F965" s="34" t="s">
        <v>12</v>
      </c>
      <c r="G965" s="30" t="str">
        <f t="shared" si="147"/>
        <v>-</v>
      </c>
      <c r="H965" s="87" t="str">
        <f t="shared" si="146"/>
        <v/>
      </c>
      <c r="I965" s="90">
        <f t="shared" si="145"/>
        <v>0</v>
      </c>
    </row>
    <row r="966" spans="1:9" x14ac:dyDescent="0.2">
      <c r="A966" s="120" t="str">
        <f>E928</f>
        <v>DIGITAR NESTE CAMPO O CÓDIGO DA ENTREGA</v>
      </c>
      <c r="B966" s="120" t="str">
        <f>B928</f>
        <v>DIGITAR NESTE CAMPO O CÓDIGO DA ENTREGA</v>
      </c>
      <c r="C966" s="120">
        <v>2025</v>
      </c>
      <c r="D966" s="33" t="s">
        <v>36</v>
      </c>
      <c r="E966" s="41" t="str">
        <f>IFERROR(VLOOKUP(E928&amp;D966,Instruções!$BD:$BN,7,0),"-")</f>
        <v>-</v>
      </c>
      <c r="F966" s="34" t="s">
        <v>12</v>
      </c>
      <c r="G966" s="30" t="str">
        <f t="shared" si="147"/>
        <v>-</v>
      </c>
      <c r="H966" s="87" t="str">
        <f t="shared" si="146"/>
        <v/>
      </c>
      <c r="I966" s="90">
        <f t="shared" si="145"/>
        <v>0</v>
      </c>
    </row>
    <row r="967" spans="1:9" x14ac:dyDescent="0.2">
      <c r="A967" s="120" t="str">
        <f>E928</f>
        <v>DIGITAR NESTE CAMPO O CÓDIGO DA ENTREGA</v>
      </c>
      <c r="B967" s="120" t="str">
        <f>B928</f>
        <v>DIGITAR NESTE CAMPO O CÓDIGO DA ENTREGA</v>
      </c>
      <c r="C967" s="120">
        <v>2025</v>
      </c>
      <c r="D967" s="33" t="s">
        <v>37</v>
      </c>
      <c r="E967" s="41" t="str">
        <f>IFERROR(VLOOKUP(E928&amp;D967,Instruções!$BD:$BN,7,0),"-")</f>
        <v>-</v>
      </c>
      <c r="F967" s="34" t="s">
        <v>12</v>
      </c>
      <c r="G967" s="30" t="str">
        <f t="shared" si="147"/>
        <v>-</v>
      </c>
      <c r="H967" s="87" t="str">
        <f t="shared" si="146"/>
        <v/>
      </c>
      <c r="I967" s="90">
        <f t="shared" si="145"/>
        <v>0</v>
      </c>
    </row>
    <row r="968" spans="1:9" x14ac:dyDescent="0.2">
      <c r="A968" s="120" t="str">
        <f>E928</f>
        <v>DIGITAR NESTE CAMPO O CÓDIGO DA ENTREGA</v>
      </c>
      <c r="B968" s="120" t="str">
        <f>B928</f>
        <v>DIGITAR NESTE CAMPO O CÓDIGO DA ENTREGA</v>
      </c>
      <c r="C968" s="120">
        <v>2025</v>
      </c>
      <c r="D968" s="33" t="s">
        <v>38</v>
      </c>
      <c r="E968" s="41" t="str">
        <f>IFERROR(VLOOKUP(E928&amp;D968,Instruções!$BD:$BN,7,0),"-")</f>
        <v>-</v>
      </c>
      <c r="F968" s="34" t="s">
        <v>12</v>
      </c>
      <c r="G968" s="30" t="str">
        <f t="shared" si="147"/>
        <v>-</v>
      </c>
      <c r="H968" s="87" t="str">
        <f t="shared" si="146"/>
        <v/>
      </c>
      <c r="I968" s="90">
        <f t="shared" si="145"/>
        <v>0</v>
      </c>
    </row>
    <row r="969" spans="1:9" x14ac:dyDescent="0.2">
      <c r="A969" s="120" t="str">
        <f>E928</f>
        <v>DIGITAR NESTE CAMPO O CÓDIGO DA ENTREGA</v>
      </c>
      <c r="B969" s="120" t="str">
        <f>B928</f>
        <v>DIGITAR NESTE CAMPO O CÓDIGO DA ENTREGA</v>
      </c>
      <c r="C969" s="120">
        <v>2025</v>
      </c>
      <c r="D969" s="35" t="str">
        <f>IFERROR(VLOOKUP(E928&amp;"-"&amp;1,Instruções!CH:CS,12,0),"")</f>
        <v/>
      </c>
      <c r="E969" s="42" t="str">
        <f>IFERROR(VLOOKUP(E928&amp;"-"&amp;1,Instruções!CH:CS,8,0),"")</f>
        <v/>
      </c>
      <c r="F969" s="38" t="s">
        <v>12</v>
      </c>
      <c r="G969" s="36" t="str">
        <f t="shared" si="147"/>
        <v/>
      </c>
      <c r="H969" s="87" t="str">
        <f t="shared" si="146"/>
        <v/>
      </c>
      <c r="I969" s="90">
        <f t="shared" si="145"/>
        <v>0</v>
      </c>
    </row>
    <row r="970" spans="1:9" x14ac:dyDescent="0.2">
      <c r="A970" s="120" t="str">
        <f>E928</f>
        <v>DIGITAR NESTE CAMPO O CÓDIGO DA ENTREGA</v>
      </c>
      <c r="B970" s="120" t="str">
        <f>B928</f>
        <v>DIGITAR NESTE CAMPO O CÓDIGO DA ENTREGA</v>
      </c>
      <c r="C970" s="120">
        <v>2025</v>
      </c>
      <c r="D970" s="35" t="str">
        <f>IFERROR(VLOOKUP(E928&amp;"-"&amp;2,Instruções!CH:CS,12,0),"")</f>
        <v/>
      </c>
      <c r="E970" s="42" t="str">
        <f>IFERROR(VLOOKUP(E928&amp;"-"&amp;2,Instruções!CH:CS,8,0),"")</f>
        <v/>
      </c>
      <c r="F970" s="38" t="s">
        <v>12</v>
      </c>
      <c r="G970" s="36" t="str">
        <f t="shared" si="147"/>
        <v/>
      </c>
      <c r="H970" s="87" t="str">
        <f t="shared" si="146"/>
        <v/>
      </c>
      <c r="I970" s="90">
        <f t="shared" si="145"/>
        <v>0</v>
      </c>
    </row>
    <row r="971" spans="1:9" x14ac:dyDescent="0.2">
      <c r="A971" s="120" t="str">
        <f>E928</f>
        <v>DIGITAR NESTE CAMPO O CÓDIGO DA ENTREGA</v>
      </c>
      <c r="B971" s="120" t="str">
        <f>B928</f>
        <v>DIGITAR NESTE CAMPO O CÓDIGO DA ENTREGA</v>
      </c>
      <c r="C971" s="120">
        <v>2025</v>
      </c>
      <c r="D971" s="35" t="str">
        <f>IFERROR(VLOOKUP(E928&amp;"-"&amp;3,Instruções!CH:CS,12,0),"")</f>
        <v/>
      </c>
      <c r="E971" s="42" t="str">
        <f>IFERROR(VLOOKUP(E928&amp;"-"&amp;3,Instruções!CH:CS,8,0),"")</f>
        <v/>
      </c>
      <c r="F971" s="38" t="s">
        <v>12</v>
      </c>
      <c r="G971" s="36" t="str">
        <f t="shared" si="147"/>
        <v/>
      </c>
      <c r="H971" s="87" t="str">
        <f t="shared" si="146"/>
        <v/>
      </c>
      <c r="I971" s="90">
        <f t="shared" si="145"/>
        <v>0</v>
      </c>
    </row>
    <row r="972" spans="1:9" x14ac:dyDescent="0.2">
      <c r="A972" s="120" t="str">
        <f>E928</f>
        <v>DIGITAR NESTE CAMPO O CÓDIGO DA ENTREGA</v>
      </c>
      <c r="B972" s="120" t="str">
        <f>B928</f>
        <v>DIGITAR NESTE CAMPO O CÓDIGO DA ENTREGA</v>
      </c>
      <c r="C972" s="120">
        <v>2025</v>
      </c>
      <c r="D972" s="35" t="str">
        <f>IFERROR(VLOOKUP(E928&amp;"-"&amp;4,Instruções!CH:CS,12,0),"")</f>
        <v/>
      </c>
      <c r="E972" s="42" t="str">
        <f>IFERROR(VLOOKUP(E928&amp;"-"&amp;4,Instruções!CH:CS,8,0),"")</f>
        <v/>
      </c>
      <c r="F972" s="38" t="s">
        <v>12</v>
      </c>
      <c r="G972" s="36" t="str">
        <f t="shared" si="147"/>
        <v/>
      </c>
      <c r="H972" s="87" t="str">
        <f t="shared" si="146"/>
        <v/>
      </c>
      <c r="I972" s="90">
        <f t="shared" si="145"/>
        <v>0</v>
      </c>
    </row>
    <row r="973" spans="1:9" x14ac:dyDescent="0.2">
      <c r="A973" s="120" t="str">
        <f>E928</f>
        <v>DIGITAR NESTE CAMPO O CÓDIGO DA ENTREGA</v>
      </c>
      <c r="B973" s="120" t="str">
        <f>B928</f>
        <v>DIGITAR NESTE CAMPO O CÓDIGO DA ENTREGA</v>
      </c>
      <c r="C973" s="120">
        <v>2025</v>
      </c>
      <c r="D973" s="35" t="str">
        <f>IFERROR(VLOOKUP(E928&amp;"-"&amp;5,Instruções!CH:CS,12,0),"")</f>
        <v/>
      </c>
      <c r="E973" s="42" t="str">
        <f>IFERROR(VLOOKUP(E928&amp;"-"&amp;5,Instruções!CH:CS,8,0),"")</f>
        <v/>
      </c>
      <c r="F973" s="38" t="s">
        <v>12</v>
      </c>
      <c r="G973" s="36" t="str">
        <f t="shared" si="147"/>
        <v/>
      </c>
      <c r="H973" s="87" t="str">
        <f t="shared" si="146"/>
        <v/>
      </c>
      <c r="I973" s="90">
        <f t="shared" si="145"/>
        <v>0</v>
      </c>
    </row>
    <row r="974" spans="1:9" ht="15.75" customHeight="1" x14ac:dyDescent="0.2">
      <c r="A974" s="120" t="str">
        <f>E928</f>
        <v>DIGITAR NESTE CAMPO O CÓDIGO DA ENTREGA</v>
      </c>
      <c r="B974" s="120" t="str">
        <f>B928</f>
        <v>DIGITAR NESTE CAMPO O CÓDIGO DA ENTREGA</v>
      </c>
      <c r="C974" s="120">
        <v>2025</v>
      </c>
      <c r="D974" s="102"/>
      <c r="E974" s="103" t="s">
        <v>39</v>
      </c>
      <c r="F974" s="38" t="s">
        <v>12</v>
      </c>
      <c r="G974" s="42"/>
      <c r="H974" s="32" t="str">
        <f>IF(G974="","","Não é possivel alterar 2024")</f>
        <v/>
      </c>
      <c r="I974" s="90">
        <f>IF(G974="",0,1)</f>
        <v>0</v>
      </c>
    </row>
    <row r="975" spans="1:9" x14ac:dyDescent="0.2">
      <c r="A975" s="120" t="str">
        <f>E928</f>
        <v>DIGITAR NESTE CAMPO O CÓDIGO DA ENTREGA</v>
      </c>
      <c r="B975" s="120" t="str">
        <f>B928&amp;"Ano:"&amp;D975</f>
        <v>DIGITAR NESTE CAMPO O CÓDIGO DA ENTREGAAno:TOTAL PREVISTO 2026</v>
      </c>
      <c r="C975" s="120">
        <v>2026</v>
      </c>
      <c r="D975" s="21" t="s">
        <v>8110</v>
      </c>
      <c r="E975" s="22">
        <f>IF(E976&gt;0,E976,SUM(E977:E982))</f>
        <v>0</v>
      </c>
      <c r="F975" s="23" t="s">
        <v>12</v>
      </c>
      <c r="G975" s="22">
        <f>IF(SUM(I976:I988)=0,E975,"Preencher total previsto para 2027")</f>
        <v>0</v>
      </c>
      <c r="H975" s="39" t="str">
        <f>IF(SUM(I976:I988)&gt;0,"Alteração meta 2026","")</f>
        <v/>
      </c>
      <c r="I975" s="90">
        <f t="shared" ref="I975:I987" si="148">IF(G975=E975,0,1)</f>
        <v>0</v>
      </c>
    </row>
    <row r="976" spans="1:9" x14ac:dyDescent="0.2">
      <c r="A976" s="120" t="str">
        <f>E928</f>
        <v>DIGITAR NESTE CAMPO O CÓDIGO DA ENTREGA</v>
      </c>
      <c r="B976" s="120" t="str">
        <f>B928&amp;D976&amp;2027</f>
        <v>DIGITAR NESTE CAMPO O CÓDIGO DA ENTREGAEstado2027</v>
      </c>
      <c r="C976" s="120">
        <v>2026</v>
      </c>
      <c r="D976" s="25" t="s">
        <v>32</v>
      </c>
      <c r="E976" s="26">
        <f>IFERROR(VLOOKUP(E928&amp;"(vazio)",Instruções!$BD:$BN,8,0),SUM(E977:E982))</f>
        <v>0</v>
      </c>
      <c r="F976" s="27" t="s">
        <v>12</v>
      </c>
      <c r="G976" s="26">
        <f>IF(SUM(I977:I988)=0,E976,"Preencher total previsto do Estado para 2027")</f>
        <v>0</v>
      </c>
      <c r="H976" s="40" t="str">
        <f t="shared" ref="H976:H987" si="149">IF(E976=G976,"","Alteração meta 2026")</f>
        <v/>
      </c>
      <c r="I976" s="90">
        <f t="shared" si="148"/>
        <v>0</v>
      </c>
    </row>
    <row r="977" spans="1:9" x14ac:dyDescent="0.2">
      <c r="A977" s="120" t="str">
        <f>E928</f>
        <v>DIGITAR NESTE CAMPO O CÓDIGO DA ENTREGA</v>
      </c>
      <c r="B977" s="120" t="str">
        <f>B928</f>
        <v>DIGITAR NESTE CAMPO O CÓDIGO DA ENTREGA</v>
      </c>
      <c r="C977" s="120">
        <v>2026</v>
      </c>
      <c r="D977" s="29" t="s">
        <v>33</v>
      </c>
      <c r="E977" s="30" t="str">
        <f>IFERROR(VLOOKUP(E928&amp;D977,Instruções!$BD:$BN,8,0),"-")</f>
        <v>-</v>
      </c>
      <c r="F977" s="31" t="s">
        <v>12</v>
      </c>
      <c r="G977" s="30" t="str">
        <f t="shared" ref="G977:G987" si="150">E977</f>
        <v>-</v>
      </c>
      <c r="H977" s="32" t="str">
        <f t="shared" si="149"/>
        <v/>
      </c>
      <c r="I977" s="90">
        <f t="shared" si="148"/>
        <v>0</v>
      </c>
    </row>
    <row r="978" spans="1:9" x14ac:dyDescent="0.2">
      <c r="A978" s="120" t="str">
        <f>E928</f>
        <v>DIGITAR NESTE CAMPO O CÓDIGO DA ENTREGA</v>
      </c>
      <c r="B978" s="120" t="str">
        <f>B928</f>
        <v>DIGITAR NESTE CAMPO O CÓDIGO DA ENTREGA</v>
      </c>
      <c r="C978" s="120">
        <v>2026</v>
      </c>
      <c r="D978" s="33" t="s">
        <v>34</v>
      </c>
      <c r="E978" s="41" t="str">
        <f>IFERROR(VLOOKUP(E928&amp;D978,Instruções!$BD:$BN,8,0),"-")</f>
        <v>-</v>
      </c>
      <c r="F978" s="34" t="s">
        <v>12</v>
      </c>
      <c r="G978" s="30" t="str">
        <f t="shared" si="150"/>
        <v>-</v>
      </c>
      <c r="H978" s="32" t="str">
        <f t="shared" si="149"/>
        <v/>
      </c>
      <c r="I978" s="90">
        <f t="shared" si="148"/>
        <v>0</v>
      </c>
    </row>
    <row r="979" spans="1:9" x14ac:dyDescent="0.2">
      <c r="A979" s="120" t="str">
        <f>E928</f>
        <v>DIGITAR NESTE CAMPO O CÓDIGO DA ENTREGA</v>
      </c>
      <c r="B979" s="120" t="str">
        <f>B928</f>
        <v>DIGITAR NESTE CAMPO O CÓDIGO DA ENTREGA</v>
      </c>
      <c r="C979" s="120">
        <v>2026</v>
      </c>
      <c r="D979" s="33" t="s">
        <v>35</v>
      </c>
      <c r="E979" s="41" t="str">
        <f>IFERROR(VLOOKUP(E928&amp;D979,Instruções!$BD:$BN,8,0),"-")</f>
        <v>-</v>
      </c>
      <c r="F979" s="34" t="s">
        <v>12</v>
      </c>
      <c r="G979" s="30" t="str">
        <f t="shared" si="150"/>
        <v>-</v>
      </c>
      <c r="H979" s="32" t="str">
        <f t="shared" si="149"/>
        <v/>
      </c>
      <c r="I979" s="90">
        <f t="shared" si="148"/>
        <v>0</v>
      </c>
    </row>
    <row r="980" spans="1:9" x14ac:dyDescent="0.2">
      <c r="A980" s="120" t="str">
        <f>E928</f>
        <v>DIGITAR NESTE CAMPO O CÓDIGO DA ENTREGA</v>
      </c>
      <c r="B980" s="120" t="str">
        <f>B928</f>
        <v>DIGITAR NESTE CAMPO O CÓDIGO DA ENTREGA</v>
      </c>
      <c r="C980" s="120">
        <v>2026</v>
      </c>
      <c r="D980" s="33" t="s">
        <v>36</v>
      </c>
      <c r="E980" s="41" t="str">
        <f>IFERROR(VLOOKUP(E928&amp;D980,Instruções!$BD:$BN,8,0),"-")</f>
        <v>-</v>
      </c>
      <c r="F980" s="34" t="s">
        <v>12</v>
      </c>
      <c r="G980" s="30" t="str">
        <f t="shared" si="150"/>
        <v>-</v>
      </c>
      <c r="H980" s="32" t="str">
        <f t="shared" si="149"/>
        <v/>
      </c>
      <c r="I980" s="90">
        <f t="shared" si="148"/>
        <v>0</v>
      </c>
    </row>
    <row r="981" spans="1:9" x14ac:dyDescent="0.2">
      <c r="A981" s="120" t="str">
        <f>E928</f>
        <v>DIGITAR NESTE CAMPO O CÓDIGO DA ENTREGA</v>
      </c>
      <c r="B981" s="120" t="str">
        <f>B928</f>
        <v>DIGITAR NESTE CAMPO O CÓDIGO DA ENTREGA</v>
      </c>
      <c r="C981" s="120">
        <v>2026</v>
      </c>
      <c r="D981" s="33" t="s">
        <v>37</v>
      </c>
      <c r="E981" s="41" t="str">
        <f>IFERROR(VLOOKUP(E928&amp;D981,Instruções!$BD:$BN,8,0),"-")</f>
        <v>-</v>
      </c>
      <c r="F981" s="34" t="s">
        <v>12</v>
      </c>
      <c r="G981" s="30" t="str">
        <f t="shared" si="150"/>
        <v>-</v>
      </c>
      <c r="H981" s="32" t="str">
        <f t="shared" si="149"/>
        <v/>
      </c>
      <c r="I981" s="90">
        <f t="shared" si="148"/>
        <v>0</v>
      </c>
    </row>
    <row r="982" spans="1:9" x14ac:dyDescent="0.2">
      <c r="A982" s="120" t="str">
        <f>E928</f>
        <v>DIGITAR NESTE CAMPO O CÓDIGO DA ENTREGA</v>
      </c>
      <c r="B982" s="120" t="str">
        <f>B928</f>
        <v>DIGITAR NESTE CAMPO O CÓDIGO DA ENTREGA</v>
      </c>
      <c r="C982" s="120">
        <v>2026</v>
      </c>
      <c r="D982" s="33" t="s">
        <v>38</v>
      </c>
      <c r="E982" s="41" t="str">
        <f>IFERROR(VLOOKUP(E928&amp;D982,Instruções!$BD:$BN,8,0),"-")</f>
        <v>-</v>
      </c>
      <c r="F982" s="34" t="s">
        <v>12</v>
      </c>
      <c r="G982" s="30" t="str">
        <f t="shared" si="150"/>
        <v>-</v>
      </c>
      <c r="H982" s="32" t="str">
        <f t="shared" si="149"/>
        <v/>
      </c>
      <c r="I982" s="90">
        <f t="shared" si="148"/>
        <v>0</v>
      </c>
    </row>
    <row r="983" spans="1:9" x14ac:dyDescent="0.2">
      <c r="A983" s="120" t="str">
        <f>E928</f>
        <v>DIGITAR NESTE CAMPO O CÓDIGO DA ENTREGA</v>
      </c>
      <c r="B983" s="120" t="str">
        <f>B928</f>
        <v>DIGITAR NESTE CAMPO O CÓDIGO DA ENTREGA</v>
      </c>
      <c r="C983" s="120">
        <v>2026</v>
      </c>
      <c r="D983" s="43" t="str">
        <f>IFERROR(VLOOKUP(E928&amp;"-"&amp;1,Instruções!CH:CS,12,0),"")</f>
        <v/>
      </c>
      <c r="E983" s="42" t="str">
        <f>IFERROR(VLOOKUP(E928&amp;"-"&amp;1,Instruções!CH:CS,9,0),"")</f>
        <v/>
      </c>
      <c r="F983" s="38" t="s">
        <v>12</v>
      </c>
      <c r="G983" s="36" t="str">
        <f t="shared" si="150"/>
        <v/>
      </c>
      <c r="H983" s="32" t="str">
        <f t="shared" si="149"/>
        <v/>
      </c>
      <c r="I983" s="90">
        <f t="shared" si="148"/>
        <v>0</v>
      </c>
    </row>
    <row r="984" spans="1:9" x14ac:dyDescent="0.2">
      <c r="A984" s="120" t="str">
        <f>E928</f>
        <v>DIGITAR NESTE CAMPO O CÓDIGO DA ENTREGA</v>
      </c>
      <c r="B984" s="120" t="str">
        <f>B928</f>
        <v>DIGITAR NESTE CAMPO O CÓDIGO DA ENTREGA</v>
      </c>
      <c r="C984" s="120">
        <v>2026</v>
      </c>
      <c r="D984" s="43" t="str">
        <f>IFERROR(VLOOKUP(E928&amp;"-"&amp;2,Instruções!CH:CS,12,0),"")</f>
        <v/>
      </c>
      <c r="E984" s="42" t="str">
        <f>IFERROR(VLOOKUP(E928&amp;"-"&amp;2,Instruções!CH:CS,9,0),"")</f>
        <v/>
      </c>
      <c r="F984" s="38" t="s">
        <v>12</v>
      </c>
      <c r="G984" s="36" t="str">
        <f t="shared" si="150"/>
        <v/>
      </c>
      <c r="H984" s="32" t="str">
        <f t="shared" si="149"/>
        <v/>
      </c>
      <c r="I984" s="90">
        <f t="shared" si="148"/>
        <v>0</v>
      </c>
    </row>
    <row r="985" spans="1:9" x14ac:dyDescent="0.2">
      <c r="A985" s="120" t="str">
        <f>E928</f>
        <v>DIGITAR NESTE CAMPO O CÓDIGO DA ENTREGA</v>
      </c>
      <c r="B985" s="120" t="str">
        <f>B928</f>
        <v>DIGITAR NESTE CAMPO O CÓDIGO DA ENTREGA</v>
      </c>
      <c r="C985" s="120">
        <v>2026</v>
      </c>
      <c r="D985" s="43" t="str">
        <f>IFERROR(VLOOKUP(E928&amp;"-"&amp;3,Instruções!CH:CS,12,0),"")</f>
        <v/>
      </c>
      <c r="E985" s="42" t="str">
        <f>IFERROR(VLOOKUP(E928&amp;"-"&amp;3,Instruções!CH:CS,9,0),"")</f>
        <v/>
      </c>
      <c r="F985" s="38" t="s">
        <v>12</v>
      </c>
      <c r="G985" s="36" t="str">
        <f t="shared" si="150"/>
        <v/>
      </c>
      <c r="H985" s="32" t="str">
        <f t="shared" si="149"/>
        <v/>
      </c>
      <c r="I985" s="90">
        <f t="shared" si="148"/>
        <v>0</v>
      </c>
    </row>
    <row r="986" spans="1:9" x14ac:dyDescent="0.2">
      <c r="A986" s="120" t="str">
        <f>E928</f>
        <v>DIGITAR NESTE CAMPO O CÓDIGO DA ENTREGA</v>
      </c>
      <c r="B986" s="120" t="str">
        <f>B928</f>
        <v>DIGITAR NESTE CAMPO O CÓDIGO DA ENTREGA</v>
      </c>
      <c r="C986" s="120">
        <v>2026</v>
      </c>
      <c r="D986" s="43" t="str">
        <f>IFERROR(VLOOKUP(E928&amp;"-"&amp;4,Instruções!CH:CS,12,0),"")</f>
        <v/>
      </c>
      <c r="E986" s="42" t="str">
        <f>IFERROR(VLOOKUP(E928&amp;"-"&amp;4,Instruções!CH:CS,9,0),"")</f>
        <v/>
      </c>
      <c r="F986" s="38" t="s">
        <v>12</v>
      </c>
      <c r="G986" s="36" t="str">
        <f t="shared" si="150"/>
        <v/>
      </c>
      <c r="H986" s="32" t="str">
        <f t="shared" si="149"/>
        <v/>
      </c>
      <c r="I986" s="90">
        <f t="shared" si="148"/>
        <v>0</v>
      </c>
    </row>
    <row r="987" spans="1:9" x14ac:dyDescent="0.2">
      <c r="A987" s="120" t="str">
        <f>E928</f>
        <v>DIGITAR NESTE CAMPO O CÓDIGO DA ENTREGA</v>
      </c>
      <c r="B987" s="120" t="str">
        <f>B928</f>
        <v>DIGITAR NESTE CAMPO O CÓDIGO DA ENTREGA</v>
      </c>
      <c r="C987" s="120">
        <v>2026</v>
      </c>
      <c r="D987" s="43" t="str">
        <f>IFERROR(VLOOKUP(E928&amp;"-"&amp;5,Instruções!CH:CS,12,0),"")</f>
        <v/>
      </c>
      <c r="E987" s="42" t="str">
        <f>IFERROR(VLOOKUP(E928&amp;"-"&amp;5,Instruções!CH:CS,9,0),"")</f>
        <v/>
      </c>
      <c r="F987" s="38" t="s">
        <v>12</v>
      </c>
      <c r="G987" s="36" t="str">
        <f t="shared" si="150"/>
        <v/>
      </c>
      <c r="H987" s="32" t="str">
        <f t="shared" si="149"/>
        <v/>
      </c>
      <c r="I987" s="90">
        <f t="shared" si="148"/>
        <v>0</v>
      </c>
    </row>
    <row r="988" spans="1:9" ht="15.75" customHeight="1" x14ac:dyDescent="0.2">
      <c r="A988" s="120" t="str">
        <f>E928</f>
        <v>DIGITAR NESTE CAMPO O CÓDIGO DA ENTREGA</v>
      </c>
      <c r="B988" s="120" t="str">
        <f>B928</f>
        <v>DIGITAR NESTE CAMPO O CÓDIGO DA ENTREGA</v>
      </c>
      <c r="C988" s="120">
        <v>2026</v>
      </c>
      <c r="D988" s="102"/>
      <c r="E988" s="103" t="s">
        <v>39</v>
      </c>
      <c r="F988" s="38" t="s">
        <v>12</v>
      </c>
      <c r="G988" s="42"/>
      <c r="H988" s="32" t="str">
        <f>IF(G988="","","Não é possivel alterar 2024")</f>
        <v/>
      </c>
      <c r="I988" s="90">
        <f>IF(G988="",0,1)</f>
        <v>0</v>
      </c>
    </row>
    <row r="989" spans="1:9" x14ac:dyDescent="0.2">
      <c r="A989" s="120" t="str">
        <f>E928</f>
        <v>DIGITAR NESTE CAMPO O CÓDIGO DA ENTREGA</v>
      </c>
      <c r="B989" s="120" t="str">
        <f>B928&amp;"Ano:"&amp;D989</f>
        <v>DIGITAR NESTE CAMPO O CÓDIGO DA ENTREGAAno:TOTAL PREVISTO 2027</v>
      </c>
      <c r="C989" s="120">
        <v>2027</v>
      </c>
      <c r="D989" s="21" t="s">
        <v>8111</v>
      </c>
      <c r="E989" s="22">
        <f>IF(E990&gt;0,E990,SUM(E991:E996))</f>
        <v>0</v>
      </c>
      <c r="F989" s="23" t="s">
        <v>12</v>
      </c>
      <c r="G989" s="22">
        <f>IF(SUM(I990:I1002)=0,E989,"Preencher total previsto para 2027")</f>
        <v>0</v>
      </c>
      <c r="H989" s="39" t="str">
        <f>IF(SUM(I990:I1002)&gt;0,"Alteração meta 2027","")</f>
        <v/>
      </c>
      <c r="I989" s="90">
        <f t="shared" ref="I989:I1001" si="151">IF(G989=E989,0,1)</f>
        <v>0</v>
      </c>
    </row>
    <row r="990" spans="1:9" x14ac:dyDescent="0.2">
      <c r="A990" s="120" t="str">
        <f>E928</f>
        <v>DIGITAR NESTE CAMPO O CÓDIGO DA ENTREGA</v>
      </c>
      <c r="B990" s="120" t="str">
        <f>B928&amp;D990&amp;2027</f>
        <v>DIGITAR NESTE CAMPO O CÓDIGO DA ENTREGAEstado2027</v>
      </c>
      <c r="C990" s="120">
        <v>2027</v>
      </c>
      <c r="D990" s="25" t="s">
        <v>32</v>
      </c>
      <c r="E990" s="26">
        <f>IFERROR(VLOOKUP(E928&amp;"(vazio)",Instruções!$BD:$BN,9,0),SUM(E991:E996))</f>
        <v>0</v>
      </c>
      <c r="F990" s="27" t="s">
        <v>12</v>
      </c>
      <c r="G990" s="26">
        <f>IF(SUM(I991:I1002)=0,E990,"Preencher total previsto do Estado para 2027")</f>
        <v>0</v>
      </c>
      <c r="H990" s="40" t="str">
        <f t="shared" ref="H990:H1001" si="152">IF(E990=G990,"","Alteração meta 2027")</f>
        <v/>
      </c>
      <c r="I990" s="90">
        <f t="shared" si="151"/>
        <v>0</v>
      </c>
    </row>
    <row r="991" spans="1:9" x14ac:dyDescent="0.2">
      <c r="A991" s="120" t="str">
        <f>E928</f>
        <v>DIGITAR NESTE CAMPO O CÓDIGO DA ENTREGA</v>
      </c>
      <c r="B991" s="120" t="str">
        <f>B928</f>
        <v>DIGITAR NESTE CAMPO O CÓDIGO DA ENTREGA</v>
      </c>
      <c r="C991" s="120">
        <v>2027</v>
      </c>
      <c r="D991" s="29" t="s">
        <v>33</v>
      </c>
      <c r="E991" s="30" t="str">
        <f>IFERROR(VLOOKUP(E928&amp;D991,Instruções!$BD:$BN,9,0),"-")</f>
        <v>-</v>
      </c>
      <c r="F991" s="31" t="s">
        <v>12</v>
      </c>
      <c r="G991" s="30" t="str">
        <f t="shared" ref="G991:G1001" si="153">E991</f>
        <v>-</v>
      </c>
      <c r="H991" s="32" t="str">
        <f t="shared" si="152"/>
        <v/>
      </c>
      <c r="I991" s="90">
        <f t="shared" si="151"/>
        <v>0</v>
      </c>
    </row>
    <row r="992" spans="1:9" x14ac:dyDescent="0.2">
      <c r="A992" s="120" t="str">
        <f>E928</f>
        <v>DIGITAR NESTE CAMPO O CÓDIGO DA ENTREGA</v>
      </c>
      <c r="B992" s="120" t="str">
        <f>B928</f>
        <v>DIGITAR NESTE CAMPO O CÓDIGO DA ENTREGA</v>
      </c>
      <c r="C992" s="120">
        <v>2027</v>
      </c>
      <c r="D992" s="33" t="s">
        <v>34</v>
      </c>
      <c r="E992" s="41" t="str">
        <f>IFERROR(VLOOKUP(E928&amp;D992,Instruções!$BD:$BN,9,0),"-")</f>
        <v>-</v>
      </c>
      <c r="F992" s="34" t="s">
        <v>12</v>
      </c>
      <c r="G992" s="30" t="str">
        <f t="shared" si="153"/>
        <v>-</v>
      </c>
      <c r="H992" s="32" t="str">
        <f t="shared" si="152"/>
        <v/>
      </c>
      <c r="I992" s="90">
        <f t="shared" si="151"/>
        <v>0</v>
      </c>
    </row>
    <row r="993" spans="1:16" x14ac:dyDescent="0.2">
      <c r="A993" s="120" t="str">
        <f>E928</f>
        <v>DIGITAR NESTE CAMPO O CÓDIGO DA ENTREGA</v>
      </c>
      <c r="B993" s="120" t="str">
        <f>B928</f>
        <v>DIGITAR NESTE CAMPO O CÓDIGO DA ENTREGA</v>
      </c>
      <c r="C993" s="120">
        <v>2027</v>
      </c>
      <c r="D993" s="33" t="s">
        <v>35</v>
      </c>
      <c r="E993" s="41" t="str">
        <f>IFERROR(VLOOKUP(E928&amp;D993,Instruções!$BD:$BN,9,0),"-")</f>
        <v>-</v>
      </c>
      <c r="F993" s="34" t="s">
        <v>12</v>
      </c>
      <c r="G993" s="30" t="str">
        <f t="shared" si="153"/>
        <v>-</v>
      </c>
      <c r="H993" s="32" t="str">
        <f t="shared" si="152"/>
        <v/>
      </c>
      <c r="I993" s="90">
        <f t="shared" si="151"/>
        <v>0</v>
      </c>
    </row>
    <row r="994" spans="1:16" x14ac:dyDescent="0.2">
      <c r="A994" s="120" t="str">
        <f>E928</f>
        <v>DIGITAR NESTE CAMPO O CÓDIGO DA ENTREGA</v>
      </c>
      <c r="B994" s="120" t="str">
        <f>B928</f>
        <v>DIGITAR NESTE CAMPO O CÓDIGO DA ENTREGA</v>
      </c>
      <c r="C994" s="120">
        <v>2027</v>
      </c>
      <c r="D994" s="33" t="s">
        <v>36</v>
      </c>
      <c r="E994" s="41" t="str">
        <f>IFERROR(VLOOKUP(E928&amp;D994,Instruções!$BD:$BN,9,0),"-")</f>
        <v>-</v>
      </c>
      <c r="F994" s="34" t="s">
        <v>12</v>
      </c>
      <c r="G994" s="30" t="str">
        <f t="shared" si="153"/>
        <v>-</v>
      </c>
      <c r="H994" s="32" t="str">
        <f t="shared" si="152"/>
        <v/>
      </c>
      <c r="I994" s="90">
        <f t="shared" si="151"/>
        <v>0</v>
      </c>
    </row>
    <row r="995" spans="1:16" x14ac:dyDescent="0.2">
      <c r="A995" s="120" t="str">
        <f>E928</f>
        <v>DIGITAR NESTE CAMPO O CÓDIGO DA ENTREGA</v>
      </c>
      <c r="B995" s="120" t="str">
        <f>B928</f>
        <v>DIGITAR NESTE CAMPO O CÓDIGO DA ENTREGA</v>
      </c>
      <c r="C995" s="120">
        <v>2027</v>
      </c>
      <c r="D995" s="33" t="s">
        <v>37</v>
      </c>
      <c r="E995" s="41" t="str">
        <f>IFERROR(VLOOKUP(E928&amp;D995,Instruções!$BD:$BN,9,0),"-")</f>
        <v>-</v>
      </c>
      <c r="F995" s="34" t="s">
        <v>12</v>
      </c>
      <c r="G995" s="30" t="str">
        <f t="shared" si="153"/>
        <v>-</v>
      </c>
      <c r="H995" s="32" t="str">
        <f t="shared" si="152"/>
        <v/>
      </c>
      <c r="I995" s="90">
        <f t="shared" si="151"/>
        <v>0</v>
      </c>
    </row>
    <row r="996" spans="1:16" x14ac:dyDescent="0.2">
      <c r="A996" s="120" t="str">
        <f>E928</f>
        <v>DIGITAR NESTE CAMPO O CÓDIGO DA ENTREGA</v>
      </c>
      <c r="B996" s="120" t="str">
        <f>B928</f>
        <v>DIGITAR NESTE CAMPO O CÓDIGO DA ENTREGA</v>
      </c>
      <c r="C996" s="120">
        <v>2027</v>
      </c>
      <c r="D996" s="33" t="s">
        <v>38</v>
      </c>
      <c r="E996" s="44" t="str">
        <f>IFERROR(VLOOKUP(E928&amp;D996,Instruções!$BD:$BN,9,0),"-")</f>
        <v>-</v>
      </c>
      <c r="F996" s="34" t="s">
        <v>12</v>
      </c>
      <c r="G996" s="45" t="str">
        <f t="shared" si="153"/>
        <v>-</v>
      </c>
      <c r="H996" s="32" t="str">
        <f t="shared" si="152"/>
        <v/>
      </c>
      <c r="I996" s="90">
        <f t="shared" si="151"/>
        <v>0</v>
      </c>
    </row>
    <row r="997" spans="1:16" x14ac:dyDescent="0.2">
      <c r="A997" s="120" t="str">
        <f>E928</f>
        <v>DIGITAR NESTE CAMPO O CÓDIGO DA ENTREGA</v>
      </c>
      <c r="B997" s="120" t="str">
        <f>B928</f>
        <v>DIGITAR NESTE CAMPO O CÓDIGO DA ENTREGA</v>
      </c>
      <c r="C997" s="120">
        <v>2027</v>
      </c>
      <c r="D997" s="35" t="str">
        <f>IFERROR(VLOOKUP(E928&amp;"-"&amp;1,Instruções!CH:CS,12,0),"")</f>
        <v/>
      </c>
      <c r="E997" s="46" t="str">
        <f>IFERROR(VLOOKUP(E928&amp;"-"&amp;1,Instruções!CH:CS,10,0),"")</f>
        <v/>
      </c>
      <c r="F997" s="38" t="s">
        <v>12</v>
      </c>
      <c r="G997" s="47" t="str">
        <f t="shared" si="153"/>
        <v/>
      </c>
      <c r="H997" s="32" t="str">
        <f t="shared" si="152"/>
        <v/>
      </c>
      <c r="I997" s="90">
        <f t="shared" si="151"/>
        <v>0</v>
      </c>
    </row>
    <row r="998" spans="1:16" x14ac:dyDescent="0.2">
      <c r="A998" s="120" t="str">
        <f>E928</f>
        <v>DIGITAR NESTE CAMPO O CÓDIGO DA ENTREGA</v>
      </c>
      <c r="B998" s="120" t="str">
        <f>B928</f>
        <v>DIGITAR NESTE CAMPO O CÓDIGO DA ENTREGA</v>
      </c>
      <c r="C998" s="120">
        <v>2027</v>
      </c>
      <c r="D998" s="35" t="str">
        <f>IFERROR(VLOOKUP(E928&amp;"-"&amp;2,Instruções!CH:CS,12,0),"")</f>
        <v/>
      </c>
      <c r="E998" s="46" t="str">
        <f>IFERROR(VLOOKUP(E929&amp;"-"&amp;1,Instruções!CH:CS,10,0),"")</f>
        <v/>
      </c>
      <c r="F998" s="38" t="s">
        <v>12</v>
      </c>
      <c r="G998" s="47" t="str">
        <f t="shared" si="153"/>
        <v/>
      </c>
      <c r="H998" s="32" t="str">
        <f t="shared" si="152"/>
        <v/>
      </c>
      <c r="I998" s="90">
        <f t="shared" si="151"/>
        <v>0</v>
      </c>
    </row>
    <row r="999" spans="1:16" x14ac:dyDescent="0.2">
      <c r="A999" s="120" t="str">
        <f>E928</f>
        <v>DIGITAR NESTE CAMPO O CÓDIGO DA ENTREGA</v>
      </c>
      <c r="B999" s="120" t="str">
        <f>B928</f>
        <v>DIGITAR NESTE CAMPO O CÓDIGO DA ENTREGA</v>
      </c>
      <c r="C999" s="120">
        <v>2027</v>
      </c>
      <c r="D999" s="35" t="str">
        <f>IFERROR(VLOOKUP(E928&amp;"-"&amp;3,Instruções!CH:CS,12,0),"")</f>
        <v/>
      </c>
      <c r="E999" s="46" t="str">
        <f>IFERROR(VLOOKUP(E930&amp;"-"&amp;1,Instruções!CH:CS,10,0),"")</f>
        <v/>
      </c>
      <c r="F999" s="38" t="s">
        <v>12</v>
      </c>
      <c r="G999" s="47" t="str">
        <f t="shared" si="153"/>
        <v/>
      </c>
      <c r="H999" s="32" t="str">
        <f t="shared" si="152"/>
        <v/>
      </c>
      <c r="I999" s="90">
        <f t="shared" si="151"/>
        <v>0</v>
      </c>
    </row>
    <row r="1000" spans="1:16" x14ac:dyDescent="0.2">
      <c r="A1000" s="120" t="str">
        <f>E928</f>
        <v>DIGITAR NESTE CAMPO O CÓDIGO DA ENTREGA</v>
      </c>
      <c r="B1000" s="120" t="str">
        <f>B928</f>
        <v>DIGITAR NESTE CAMPO O CÓDIGO DA ENTREGA</v>
      </c>
      <c r="C1000" s="120">
        <v>2027</v>
      </c>
      <c r="D1000" s="35" t="str">
        <f>IFERROR(VLOOKUP(E928&amp;"-"&amp;4,Instruções!CH:CS,12,0),"")</f>
        <v/>
      </c>
      <c r="E1000" s="46" t="str">
        <f>IFERROR(VLOOKUP(E931&amp;"-"&amp;1,Instruções!CH:CS,10,0),"")</f>
        <v/>
      </c>
      <c r="F1000" s="38" t="s">
        <v>12</v>
      </c>
      <c r="G1000" s="47" t="str">
        <f t="shared" si="153"/>
        <v/>
      </c>
      <c r="H1000" s="32" t="str">
        <f t="shared" si="152"/>
        <v/>
      </c>
      <c r="I1000" s="90">
        <f t="shared" si="151"/>
        <v>0</v>
      </c>
    </row>
    <row r="1001" spans="1:16" x14ac:dyDescent="0.2">
      <c r="A1001" s="120" t="str">
        <f>E928</f>
        <v>DIGITAR NESTE CAMPO O CÓDIGO DA ENTREGA</v>
      </c>
      <c r="B1001" s="120" t="str">
        <f>B928</f>
        <v>DIGITAR NESTE CAMPO O CÓDIGO DA ENTREGA</v>
      </c>
      <c r="C1001" s="120">
        <v>2027</v>
      </c>
      <c r="D1001" s="35" t="str">
        <f>IFERROR(VLOOKUP(E928&amp;"-"&amp;5,Instruções!CH:CS,12,0),"")</f>
        <v/>
      </c>
      <c r="E1001" s="46" t="str">
        <f>IFERROR(VLOOKUP(E932&amp;"-"&amp;1,Instruções!CH:CS,10,0),"")</f>
        <v/>
      </c>
      <c r="F1001" s="38" t="s">
        <v>12</v>
      </c>
      <c r="G1001" s="47" t="str">
        <f t="shared" si="153"/>
        <v/>
      </c>
      <c r="H1001" s="32" t="str">
        <f t="shared" si="152"/>
        <v/>
      </c>
      <c r="I1001" s="90">
        <f t="shared" si="151"/>
        <v>0</v>
      </c>
    </row>
    <row r="1002" spans="1:16" ht="15.75" customHeight="1" x14ac:dyDescent="0.2">
      <c r="A1002" s="120" t="str">
        <f>E928</f>
        <v>DIGITAR NESTE CAMPO O CÓDIGO DA ENTREGA</v>
      </c>
      <c r="B1002" s="120" t="str">
        <f>B928</f>
        <v>DIGITAR NESTE CAMPO O CÓDIGO DA ENTREGA</v>
      </c>
      <c r="C1002" s="120">
        <v>2027</v>
      </c>
      <c r="D1002" s="102"/>
      <c r="E1002" s="103" t="s">
        <v>39</v>
      </c>
      <c r="F1002" s="38" t="s">
        <v>12</v>
      </c>
      <c r="G1002" s="47"/>
      <c r="H1002" s="32" t="str">
        <f>IF(G1002="","","Não é possivel alterar 2024")</f>
        <v/>
      </c>
      <c r="I1002" s="90">
        <f>IF(G1002="",0,1)</f>
        <v>0</v>
      </c>
    </row>
    <row r="1003" spans="1:16" ht="39" customHeight="1" x14ac:dyDescent="0.2">
      <c r="A1003" s="120" t="str">
        <f>E928</f>
        <v>DIGITAR NESTE CAMPO O CÓDIGO DA ENTREGA</v>
      </c>
      <c r="B1003" s="120" t="str">
        <f>B1002&amp;"Oquealterou"</f>
        <v>DIGITAR NESTE CAMPO O CÓDIGO DA ENTREGAOquealterou</v>
      </c>
      <c r="C1003" s="120" t="s">
        <v>40</v>
      </c>
      <c r="D1003" s="48" t="s">
        <v>41</v>
      </c>
      <c r="E1003" s="129" t="s">
        <v>8399</v>
      </c>
      <c r="F1003" s="129"/>
      <c r="G1003" s="129"/>
      <c r="H1003" s="49" t="str">
        <f>IF(H928="Excluir","Excluir",CONCATENATE("Alteração de: ",H929&amp;H930&amp;H931&amp;H932&amp;H933&amp;H934&amp;H935&amp;H936&amp;H937&amp;H938&amp;H939&amp;H940&amp;H941&amp;H943&amp;H944&amp;H945&amp;H946))</f>
        <v xml:space="preserve">Alteração de: </v>
      </c>
      <c r="I1003" s="90" t="s">
        <v>9</v>
      </c>
    </row>
    <row r="1004" spans="1:16" ht="20.25" customHeight="1" thickBot="1" x14ac:dyDescent="0.25">
      <c r="A1004" s="122" t="s">
        <v>42</v>
      </c>
      <c r="B1004" s="122" t="s">
        <v>43</v>
      </c>
      <c r="C1004" s="122" t="s">
        <v>42</v>
      </c>
      <c r="D1004" s="81" t="s">
        <v>42</v>
      </c>
      <c r="E1004" s="82" t="s">
        <v>42</v>
      </c>
      <c r="F1004" s="82" t="s">
        <v>42</v>
      </c>
      <c r="G1004" s="82" t="s">
        <v>42</v>
      </c>
      <c r="H1004" s="83" t="s">
        <v>42</v>
      </c>
      <c r="I1004" s="91" t="s">
        <v>9</v>
      </c>
    </row>
    <row r="1005" spans="1:16" ht="26.25" customHeight="1" x14ac:dyDescent="0.2">
      <c r="A1005" s="120" t="str">
        <f>E1005</f>
        <v>DIGITAR NESTE CAMPO O CÓDIGO DA ENTREGA</v>
      </c>
      <c r="B1005" s="120" t="str">
        <f>E1005</f>
        <v>DIGITAR NESTE CAMPO O CÓDIGO DA ENTREGA</v>
      </c>
      <c r="C1005" s="120" t="s">
        <v>10</v>
      </c>
      <c r="D1005" s="77" t="s">
        <v>11</v>
      </c>
      <c r="E1005" s="89" t="s">
        <v>8112</v>
      </c>
      <c r="F1005" s="78" t="s">
        <v>12</v>
      </c>
      <c r="G1005" s="92">
        <f>IFERROR(VLOOKUP(E1005,'Lista de Entregas'!H:J,3,0),"Código de entrega não existe")</f>
        <v>0</v>
      </c>
      <c r="H1005" s="88" t="s">
        <v>4932</v>
      </c>
      <c r="I1005" s="90" t="s">
        <v>9</v>
      </c>
      <c r="P1005" s="4" t="s">
        <v>13</v>
      </c>
    </row>
    <row r="1006" spans="1:16" ht="34.5" customHeight="1" x14ac:dyDescent="0.2">
      <c r="A1006" s="120" t="str">
        <f>E1005</f>
        <v>DIGITAR NESTE CAMPO O CÓDIGO DA ENTREGA</v>
      </c>
      <c r="B1006" s="120" t="str">
        <f>B1005&amp;"Titulo"</f>
        <v>DIGITAR NESTE CAMPO O CÓDIGO DA ENTREGATitulo</v>
      </c>
      <c r="C1006" s="120" t="s">
        <v>10</v>
      </c>
      <c r="D1006" s="10" t="s">
        <v>14</v>
      </c>
      <c r="E1006" s="76" t="str">
        <f>IFERROR(VLOOKUP(E1005,Instruções!S:BD,14,0),"Código de Entrega não existe")</f>
        <v>Código de Entrega não existe</v>
      </c>
      <c r="F1006" s="12" t="s">
        <v>12</v>
      </c>
      <c r="G1006" s="86" t="str">
        <f>IF(H1005="Excluir","Se a entrega vai passar a ser vinculada a outra ação orçamentária, a opção selecionada deve ser Transferir e não Excluir. Se ela deve ser cancelada do PPA 2024-2027, a opção Excluir esta correta, informe a justificativa ao final do formulário.","")</f>
        <v/>
      </c>
      <c r="H1006" s="13" t="str">
        <f>IF(G1006="","",IF(E1006=G1006,""," Não é possível Alterar Título;"))</f>
        <v/>
      </c>
      <c r="I1006" s="90" t="s">
        <v>9</v>
      </c>
      <c r="P1006" s="4" t="s">
        <v>15</v>
      </c>
    </row>
    <row r="1007" spans="1:16" ht="71.25" customHeight="1" x14ac:dyDescent="0.2">
      <c r="A1007" s="120" t="str">
        <f>E1005</f>
        <v>DIGITAR NESTE CAMPO O CÓDIGO DA ENTREGA</v>
      </c>
      <c r="B1007" s="120" t="str">
        <f>B1005&amp;"Descrição"</f>
        <v>DIGITAR NESTE CAMPO O CÓDIGO DA ENTREGADescrição</v>
      </c>
      <c r="C1007" s="120" t="s">
        <v>10</v>
      </c>
      <c r="D1007" s="10" t="s">
        <v>16</v>
      </c>
      <c r="E1007" s="75" t="str">
        <f>IFERROR(VLOOKUP(E1005,Instruções!S:BD,15,0),"Confirmar  código de entrega")</f>
        <v>Confirmar  código de entrega</v>
      </c>
      <c r="F1007" s="12" t="s">
        <v>12</v>
      </c>
      <c r="G1007" s="75"/>
      <c r="H1007" s="14" t="str">
        <f>IF(G1007="","",IF(E1007=G1007,""," Descrição;"))</f>
        <v/>
      </c>
      <c r="I1007" s="90" t="s">
        <v>9</v>
      </c>
      <c r="P1007" s="4" t="s">
        <v>4934</v>
      </c>
    </row>
    <row r="1008" spans="1:16" x14ac:dyDescent="0.2">
      <c r="A1008" s="120" t="str">
        <f>E1005</f>
        <v>DIGITAR NESTE CAMPO O CÓDIGO DA ENTREGA</v>
      </c>
      <c r="B1008" s="120" t="str">
        <f>B1005&amp;"AÇÃO"</f>
        <v>DIGITAR NESTE CAMPO O CÓDIGO DA ENTREGAAÇÃO</v>
      </c>
      <c r="C1008" s="120" t="s">
        <v>10</v>
      </c>
      <c r="D1008" s="10" t="s">
        <v>17</v>
      </c>
      <c r="E1008" s="11" t="str">
        <f>IFERROR(VLOOKUP(E1005,Instruções!S:BD,10,0),"")</f>
        <v/>
      </c>
      <c r="F1008" s="12" t="s">
        <v>12</v>
      </c>
      <c r="G1008" s="85" t="str">
        <f>IF(H1005="Transferir","Preencher neste campo o nº da orçamentária para qual a entrega vai ser transferida","")</f>
        <v/>
      </c>
      <c r="H1008" s="14" t="str">
        <f>IF(G1008="","",IF(E1008=G1008,"","Transferência de ação;"))</f>
        <v/>
      </c>
      <c r="I1008" s="90" t="s">
        <v>9</v>
      </c>
      <c r="P1008" s="4" t="s">
        <v>4932</v>
      </c>
    </row>
    <row r="1009" spans="1:9" ht="27.75" customHeight="1" x14ac:dyDescent="0.2">
      <c r="A1009" s="120" t="str">
        <f>E1005</f>
        <v>DIGITAR NESTE CAMPO O CÓDIGO DA ENTREGA</v>
      </c>
      <c r="B1009" s="120" t="str">
        <f>B1005&amp;"Açãonome"</f>
        <v>DIGITAR NESTE CAMPO O CÓDIGO DA ENTREGAAçãonome</v>
      </c>
      <c r="C1009" s="120" t="s">
        <v>10</v>
      </c>
      <c r="D1009" s="10" t="s">
        <v>18</v>
      </c>
      <c r="E1009" s="76" t="str">
        <f>IFERROR(VLOOKUP(E1005,Instruções!S:BD,11,0),"")</f>
        <v/>
      </c>
      <c r="F1009" s="12" t="s">
        <v>12</v>
      </c>
      <c r="G1009" s="11"/>
      <c r="H1009" s="14" t="str">
        <f>IF(G1009="","",IF(E1009=G1009,""," Transterência para outra ação;"))</f>
        <v/>
      </c>
      <c r="I1009" s="90" t="s">
        <v>9</v>
      </c>
    </row>
    <row r="1010" spans="1:9" ht="39.75" customHeight="1" x14ac:dyDescent="0.2">
      <c r="A1010" s="120" t="str">
        <f>E1005</f>
        <v>DIGITAR NESTE CAMPO O CÓDIGO DA ENTREGA</v>
      </c>
      <c r="B1010" s="120" t="str">
        <f>B1005&amp;"Unidademedida"</f>
        <v>DIGITAR NESTE CAMPO O CÓDIGO DA ENTREGAUnidademedida</v>
      </c>
      <c r="C1010" s="120" t="s">
        <v>10</v>
      </c>
      <c r="D1010" s="10" t="s">
        <v>19</v>
      </c>
      <c r="E1010" s="11" t="str">
        <f>IFERROR(VLOOKUP(E1005,Instruções!S:BD,16,0),"")</f>
        <v/>
      </c>
      <c r="F1010" s="12" t="s">
        <v>12</v>
      </c>
      <c r="G1010" s="11"/>
      <c r="H1010" s="119" t="str">
        <f>IF(G1010="","",IF(E1010=G1010,"","Não é possível alterar a unidade de medida, pois isso descaracterizaria a concepção original da entrega"))</f>
        <v/>
      </c>
      <c r="I1010" s="90" t="s">
        <v>9</v>
      </c>
    </row>
    <row r="1011" spans="1:9" ht="51" customHeight="1" x14ac:dyDescent="0.2">
      <c r="A1011" s="120" t="str">
        <f>E1005</f>
        <v>DIGITAR NESTE CAMPO O CÓDIGO DA ENTREGA</v>
      </c>
      <c r="B1011" s="120" t="str">
        <f>B1005&amp;"MemoriaCalculo"</f>
        <v>DIGITAR NESTE CAMPO O CÓDIGO DA ENTREGAMemoriaCalculo</v>
      </c>
      <c r="C1011" s="120" t="s">
        <v>10</v>
      </c>
      <c r="D1011" s="10" t="s">
        <v>20</v>
      </c>
      <c r="E1011" s="75" t="str">
        <f>IFERROR(VLOOKUP(E1005,Instruções!S:BD,34,0),"")</f>
        <v/>
      </c>
      <c r="F1011" s="12" t="s">
        <v>12</v>
      </c>
      <c r="G1011" s="11"/>
      <c r="H1011" s="14" t="str">
        <f>IF(G1011="","",IF(E1011=G1011,""," Memória de Cálculo;"))</f>
        <v/>
      </c>
      <c r="I1011" s="90" t="s">
        <v>9</v>
      </c>
    </row>
    <row r="1012" spans="1:9" x14ac:dyDescent="0.2">
      <c r="A1012" s="120" t="str">
        <f>E1005</f>
        <v>DIGITAR NESTE CAMPO O CÓDIGO DA ENTREGA</v>
      </c>
      <c r="B1012" s="120" t="str">
        <f>B1005&amp;D1012</f>
        <v>DIGITAR NESTE CAMPO O CÓDIGO DA ENTREGAFonte:</v>
      </c>
      <c r="C1012" s="120" t="s">
        <v>10</v>
      </c>
      <c r="D1012" s="15" t="s">
        <v>21</v>
      </c>
      <c r="E1012" s="11" t="str">
        <f>IFERROR(VLOOKUP(E1005,Instruções!S:BD,35,0),"")</f>
        <v/>
      </c>
      <c r="F1012" s="12" t="s">
        <v>12</v>
      </c>
      <c r="G1012" s="11"/>
      <c r="H1012" s="14" t="str">
        <f>IF(G1012="","",IF(E1012=G1012,""," Fonte;"))</f>
        <v/>
      </c>
      <c r="I1012" s="90" t="s">
        <v>9</v>
      </c>
    </row>
    <row r="1013" spans="1:9" ht="28.5" customHeight="1" x14ac:dyDescent="0.2">
      <c r="A1013" s="120" t="str">
        <f>E1005</f>
        <v>DIGITAR NESTE CAMPO O CÓDIGO DA ENTREGA</v>
      </c>
      <c r="B1013" s="120" t="str">
        <f>B1005&amp;D1013</f>
        <v>DIGITAR NESTE CAMPO O CÓDIGO DA ENTREGAResponsável pela Informação no Órgão:</v>
      </c>
      <c r="C1013" s="120" t="s">
        <v>10</v>
      </c>
      <c r="D1013" s="10" t="s">
        <v>22</v>
      </c>
      <c r="E1013" s="11" t="str">
        <f>IFERROR(VLOOKUP(E1005,Instruções!S:BD,36,0),"")</f>
        <v/>
      </c>
      <c r="F1013" s="12" t="s">
        <v>12</v>
      </c>
      <c r="G1013" s="11"/>
      <c r="H1013" s="14" t="str">
        <f>IF(G1013="","",IF(E1013=G1013,""," Responsável;"))</f>
        <v/>
      </c>
      <c r="I1013" s="90" t="s">
        <v>9</v>
      </c>
    </row>
    <row r="1014" spans="1:9" x14ac:dyDescent="0.2">
      <c r="A1014" s="120" t="str">
        <f>E1005</f>
        <v>DIGITAR NESTE CAMPO O CÓDIGO DA ENTREGA</v>
      </c>
      <c r="B1014" s="120" t="str">
        <f>B1005&amp;D1014</f>
        <v xml:space="preserve">DIGITAR NESTE CAMPO O CÓDIGO DA ENTREGACumulatividade: </v>
      </c>
      <c r="C1014" s="120" t="s">
        <v>10</v>
      </c>
      <c r="D1014" s="10" t="s">
        <v>23</v>
      </c>
      <c r="E1014" s="11" t="str">
        <f>IFERROR(PROPER(VLOOKUP(E1005,Instruções!S:BD,33,0)),"")</f>
        <v/>
      </c>
      <c r="F1014" s="12" t="s">
        <v>12</v>
      </c>
      <c r="G1014" s="11"/>
      <c r="H1014" s="14" t="str">
        <f>IF(G1014="","",IF(E1014=G1014,""," Cumulatividade;"))</f>
        <v/>
      </c>
      <c r="I1014" s="90" t="s">
        <v>9</v>
      </c>
    </row>
    <row r="1015" spans="1:9" ht="13.5" customHeight="1" x14ac:dyDescent="0.2">
      <c r="A1015" s="120" t="str">
        <f>E1005</f>
        <v>DIGITAR NESTE CAMPO O CÓDIGO DA ENTREGA</v>
      </c>
      <c r="B1015" s="120" t="str">
        <f>B1005&amp;D1015</f>
        <v xml:space="preserve">DIGITAR NESTE CAMPO O CÓDIGO DA ENTREGAMarcação Criança e Adolescente: </v>
      </c>
      <c r="C1015" s="120" t="s">
        <v>10</v>
      </c>
      <c r="D1015" s="15" t="s">
        <v>24</v>
      </c>
      <c r="E1015" s="16" t="str">
        <f>IFERROR(VLOOKUP(E1005,Instruções!BS:CA,3,0),"")</f>
        <v/>
      </c>
      <c r="F1015" s="12" t="s">
        <v>12</v>
      </c>
      <c r="G1015" s="11"/>
      <c r="H1015" s="14" t="str">
        <f>IF(G1015="","",IF(E1015=G1015,""," Marcação Criança;"))</f>
        <v/>
      </c>
      <c r="I1015" s="90" t="s">
        <v>9</v>
      </c>
    </row>
    <row r="1016" spans="1:9" ht="13.5" customHeight="1" x14ac:dyDescent="0.2">
      <c r="A1016" s="120" t="str">
        <f>E1005</f>
        <v>DIGITAR NESTE CAMPO O CÓDIGO DA ENTREGA</v>
      </c>
      <c r="B1016" s="120" t="str">
        <f>B1005&amp;D1016</f>
        <v xml:space="preserve">DIGITAR NESTE CAMPO O CÓDIGO DA ENTREGAMarcação Igualdade Racial: </v>
      </c>
      <c r="C1016" s="120" t="s">
        <v>10</v>
      </c>
      <c r="D1016" s="15" t="s">
        <v>25</v>
      </c>
      <c r="E1016" s="16" t="str">
        <f>IFERROR(VLOOKUP(E1005,Instruções!BS:CA,4,0),"")</f>
        <v/>
      </c>
      <c r="F1016" s="12" t="s">
        <v>12</v>
      </c>
      <c r="G1016" s="11"/>
      <c r="H1016" s="14" t="str">
        <f>IF(G1016="","",IF(E1016=G1016,""," Marcação Igualdade Racial;"))</f>
        <v/>
      </c>
      <c r="I1016" s="90" t="s">
        <v>9</v>
      </c>
    </row>
    <row r="1017" spans="1:9" ht="13.5" customHeight="1" x14ac:dyDescent="0.2">
      <c r="A1017" s="120" t="str">
        <f>E1005</f>
        <v>DIGITAR NESTE CAMPO O CÓDIGO DA ENTREGA</v>
      </c>
      <c r="B1017" s="120" t="str">
        <f>B1005&amp;D1017</f>
        <v xml:space="preserve">DIGITAR NESTE CAMPO O CÓDIGO DA ENTREGAMarcação Mulher: </v>
      </c>
      <c r="C1017" s="120" t="s">
        <v>10</v>
      </c>
      <c r="D1017" s="15" t="s">
        <v>26</v>
      </c>
      <c r="E1017" s="16" t="str">
        <f>IFERROR(VLOOKUP(E1005,Instruções!BS:CA,5,0),"")</f>
        <v/>
      </c>
      <c r="F1017" s="12" t="s">
        <v>12</v>
      </c>
      <c r="G1017" s="11"/>
      <c r="H1017" s="14" t="str">
        <f>IF(G1017="","",IF(E1017=G1017,""," Marcação Mulher;"))</f>
        <v/>
      </c>
      <c r="I1017" s="90" t="s">
        <v>9</v>
      </c>
    </row>
    <row r="1018" spans="1:9" ht="13.5" customHeight="1" x14ac:dyDescent="0.2">
      <c r="A1018" s="120" t="str">
        <f>E1005</f>
        <v>DIGITAR NESTE CAMPO O CÓDIGO DA ENTREGA</v>
      </c>
      <c r="B1018" s="120" t="str">
        <f>B1005&amp;D1018</f>
        <v xml:space="preserve">DIGITAR NESTE CAMPO O CÓDIGO DA ENTREGAMarcação Paraná Produtivo: </v>
      </c>
      <c r="C1018" s="120" t="s">
        <v>10</v>
      </c>
      <c r="D1018" s="15" t="s">
        <v>27</v>
      </c>
      <c r="E1018" s="16" t="str">
        <f>IFERROR(VLOOKUP(E1005,Instruções!BS:CA,6,0),"")</f>
        <v/>
      </c>
      <c r="F1018" s="12" t="s">
        <v>12</v>
      </c>
      <c r="G1018" s="11"/>
      <c r="H1018" s="14" t="str">
        <f>IF(G1018="","",IF(E1018=G1018,""," Marcação PR Produtivo;"))</f>
        <v/>
      </c>
      <c r="I1018" s="90" t="s">
        <v>9</v>
      </c>
    </row>
    <row r="1019" spans="1:9" ht="13.5" customHeight="1" x14ac:dyDescent="0.2">
      <c r="A1019" s="121" t="str">
        <f>E1006</f>
        <v>Código de Entrega não existe</v>
      </c>
      <c r="B1019" s="121" t="str">
        <f>B1006&amp;D1019</f>
        <v>DIGITAR NESTE CAMPO O CÓDIGO DA ENTREGATituloMetas e Prioridades:</v>
      </c>
      <c r="C1019" s="121" t="s">
        <v>10</v>
      </c>
      <c r="D1019" s="93" t="s">
        <v>4933</v>
      </c>
      <c r="E1019" s="94"/>
      <c r="F1019" s="95" t="s">
        <v>12</v>
      </c>
      <c r="G1019" s="96"/>
      <c r="H1019" s="97" t="str">
        <f>IF(G1019="","",IF(E1019=G1019,""," Metas e Prioridades;"))</f>
        <v/>
      </c>
      <c r="I1019" s="90" t="s">
        <v>9</v>
      </c>
    </row>
    <row r="1020" spans="1:9" ht="13.5" customHeight="1" x14ac:dyDescent="0.2">
      <c r="A1020" s="120" t="str">
        <f>E1005</f>
        <v>DIGITAR NESTE CAMPO O CÓDIGO DA ENTREGA</v>
      </c>
      <c r="B1020" s="120" t="str">
        <f>B1005&amp;D1020</f>
        <v>DIGITAR NESTE CAMPO O CÓDIGO DA ENTREGAPlano de Governo:</v>
      </c>
      <c r="C1020" s="120" t="s">
        <v>10</v>
      </c>
      <c r="D1020" s="15" t="s">
        <v>28</v>
      </c>
      <c r="E1020" s="118" t="str">
        <f>IFERROR(VLOOKUP(E1005,Instruções!BS:CA,7,0),"")</f>
        <v/>
      </c>
      <c r="F1020" s="12" t="s">
        <v>12</v>
      </c>
      <c r="G1020" s="11"/>
      <c r="H1020" s="14" t="str">
        <f>IF(G1020="","",IF(E1020=G1020,""," Marcação Plano de Governo;"))</f>
        <v/>
      </c>
      <c r="I1020" s="90" t="s">
        <v>9</v>
      </c>
    </row>
    <row r="1021" spans="1:9" ht="36.75" customHeight="1" x14ac:dyDescent="0.2">
      <c r="A1021" s="120" t="str">
        <f>E1005</f>
        <v>DIGITAR NESTE CAMPO O CÓDIGO DA ENTREGA</v>
      </c>
      <c r="B1021" s="120" t="str">
        <f>B1005&amp;D1021</f>
        <v>DIGITAR NESTE CAMPO O CÓDIGO DA ENTREGAODS:</v>
      </c>
      <c r="C1021" s="120" t="s">
        <v>10</v>
      </c>
      <c r="D1021" s="15" t="s">
        <v>29</v>
      </c>
      <c r="E1021" s="118" t="str">
        <f>IFERROR(VLOOKUP(E1005,Instruções!BS:CA,8,0),"")</f>
        <v/>
      </c>
      <c r="F1021" s="12" t="s">
        <v>12</v>
      </c>
      <c r="G1021" s="11"/>
      <c r="H1021" s="14" t="str">
        <f>IF(G1021="","",IF(E1021=G1021,""," Marcação ODS;"))</f>
        <v/>
      </c>
      <c r="I1021" s="90" t="s">
        <v>9</v>
      </c>
    </row>
    <row r="1022" spans="1:9" ht="24.75" customHeight="1" x14ac:dyDescent="0.2">
      <c r="A1022" s="120" t="str">
        <f>E1005</f>
        <v>DIGITAR NESTE CAMPO O CÓDIGO DA ENTREGA</v>
      </c>
      <c r="B1022" s="120" t="str">
        <f>B1005&amp;D1022</f>
        <v xml:space="preserve">DIGITAR NESTE CAMPO O CÓDIGO DA ENTREGARanking de Competitividade: </v>
      </c>
      <c r="C1022" s="120" t="s">
        <v>10</v>
      </c>
      <c r="D1022" s="15" t="s">
        <v>30</v>
      </c>
      <c r="E1022" s="118" t="str">
        <f>IFERROR(VLOOKUP(E1005,Instruções!BS:CA,9,0),"")</f>
        <v/>
      </c>
      <c r="F1022" s="12" t="s">
        <v>12</v>
      </c>
      <c r="G1022" s="11"/>
      <c r="H1022" s="14" t="str">
        <f>IF(G1022="","",IF(E1022=G1022,""," Marcação Ranking;"))</f>
        <v/>
      </c>
      <c r="I1022" s="90" t="s">
        <v>9</v>
      </c>
    </row>
    <row r="1023" spans="1:9" ht="15" customHeight="1" x14ac:dyDescent="0.2">
      <c r="A1023" s="120" t="str">
        <f>E1005</f>
        <v>DIGITAR NESTE CAMPO O CÓDIGO DA ENTREGA</v>
      </c>
      <c r="B1023" s="120" t="str">
        <f>B1005&amp;D1023</f>
        <v>DIGITAR NESTE CAMPO O CÓDIGO DA ENTREGATOTAL PREVISTO (2024-2027):</v>
      </c>
      <c r="C1023" s="120" t="s">
        <v>31</v>
      </c>
      <c r="D1023" s="17" t="s">
        <v>8107</v>
      </c>
      <c r="E1023" s="18">
        <f>IF(E1014="Não",MAX(E1024,E1038,E1052,E1066),E1024+E1038+E1052+E1066)</f>
        <v>0</v>
      </c>
      <c r="F1023" s="19" t="s">
        <v>12</v>
      </c>
      <c r="G1023" s="18">
        <f>IFERROR(IF(E1014="Não",MAX(G1024,G1038,G1052,G1066),G1024+G1038+G1052+G1066),"Preencher Total Previsto")</f>
        <v>0</v>
      </c>
      <c r="H1023" s="20" t="str">
        <f>IF(G1023="","",IF(E1023=G1023,""," Meta;"))</f>
        <v/>
      </c>
      <c r="I1023" s="90">
        <f t="shared" ref="I1023:I1036" si="154">IF(G1023=E1023,0,1)</f>
        <v>0</v>
      </c>
    </row>
    <row r="1024" spans="1:9" x14ac:dyDescent="0.2">
      <c r="A1024" s="120" t="str">
        <f>E1005</f>
        <v>DIGITAR NESTE CAMPO O CÓDIGO DA ENTREGA</v>
      </c>
      <c r="B1024" s="120" t="str">
        <f>B1005&amp;"Ano:"&amp;D1024</f>
        <v>DIGITAR NESTE CAMPO O CÓDIGO DA ENTREGAAno:TOTAL PREVISTO 2024</v>
      </c>
      <c r="C1024" s="120">
        <v>2024</v>
      </c>
      <c r="D1024" s="21" t="s">
        <v>8108</v>
      </c>
      <c r="E1024" s="22">
        <f>IF(E1025&gt;0,E1025,SUM(E1026:E1031))</f>
        <v>0</v>
      </c>
      <c r="F1024" s="23" t="s">
        <v>12</v>
      </c>
      <c r="G1024" s="22">
        <f>IF(SUM(I1025:I1037)=0,E1024,"Preencher total")</f>
        <v>0</v>
      </c>
      <c r="H1024" s="24" t="str">
        <f>IF(SUM(E1024:E1037)=SUM(G1024:G1037),"","Não é possivel alterar 2024")</f>
        <v/>
      </c>
      <c r="I1024" s="90">
        <f t="shared" si="154"/>
        <v>0</v>
      </c>
    </row>
    <row r="1025" spans="1:9" x14ac:dyDescent="0.2">
      <c r="A1025" s="120" t="str">
        <f>E1005</f>
        <v>DIGITAR NESTE CAMPO O CÓDIGO DA ENTREGA</v>
      </c>
      <c r="B1025" s="120" t="str">
        <f>B1005&amp;D1025&amp;2024</f>
        <v>DIGITAR NESTE CAMPO O CÓDIGO DA ENTREGAEstado2024</v>
      </c>
      <c r="C1025" s="120">
        <v>2024</v>
      </c>
      <c r="D1025" s="25" t="s">
        <v>32</v>
      </c>
      <c r="E1025" s="26">
        <f>IFERROR(VLOOKUP(E1005&amp;"(vazio)",Instruções!$BD:$BN,6,0),SUM(E1026:E1031))</f>
        <v>0</v>
      </c>
      <c r="F1025" s="27" t="s">
        <v>12</v>
      </c>
      <c r="G1025" s="26">
        <f>IF(SUM(I1026:I1037)=0,E1025,"Preencher valores")</f>
        <v>0</v>
      </c>
      <c r="H1025" s="28" t="str">
        <f t="shared" ref="H1025:H1036" si="155">IF(E1025=G1025,"","Não é possivel alterar 2024")</f>
        <v/>
      </c>
      <c r="I1025" s="90">
        <f t="shared" si="154"/>
        <v>0</v>
      </c>
    </row>
    <row r="1026" spans="1:9" x14ac:dyDescent="0.2">
      <c r="A1026" s="120" t="str">
        <f>E1005</f>
        <v>DIGITAR NESTE CAMPO O CÓDIGO DA ENTREGA</v>
      </c>
      <c r="B1026" s="120" t="str">
        <f>B1005</f>
        <v>DIGITAR NESTE CAMPO O CÓDIGO DA ENTREGA</v>
      </c>
      <c r="C1026" s="120">
        <v>2024</v>
      </c>
      <c r="D1026" s="29" t="s">
        <v>33</v>
      </c>
      <c r="E1026" s="30" t="str">
        <f>IFERROR(VLOOKUP(E1005&amp;D1026,Instruções!$BD:$BN,6,0),"-")</f>
        <v>-</v>
      </c>
      <c r="F1026" s="31" t="s">
        <v>12</v>
      </c>
      <c r="G1026" s="30" t="str">
        <f t="shared" ref="G1026:G1036" si="156">E1026</f>
        <v>-</v>
      </c>
      <c r="H1026" s="32" t="str">
        <f t="shared" si="155"/>
        <v/>
      </c>
      <c r="I1026" s="90">
        <f t="shared" si="154"/>
        <v>0</v>
      </c>
    </row>
    <row r="1027" spans="1:9" x14ac:dyDescent="0.2">
      <c r="A1027" s="120" t="str">
        <f>E1005</f>
        <v>DIGITAR NESTE CAMPO O CÓDIGO DA ENTREGA</v>
      </c>
      <c r="B1027" s="120" t="str">
        <f>B1005</f>
        <v>DIGITAR NESTE CAMPO O CÓDIGO DA ENTREGA</v>
      </c>
      <c r="C1027" s="120">
        <v>2024</v>
      </c>
      <c r="D1027" s="33" t="s">
        <v>34</v>
      </c>
      <c r="E1027" s="30" t="str">
        <f>IFERROR(VLOOKUP(E1005&amp;D1027,Instruções!$BD:$BN,6,0),"-")</f>
        <v>-</v>
      </c>
      <c r="F1027" s="34" t="s">
        <v>12</v>
      </c>
      <c r="G1027" s="30" t="str">
        <f t="shared" si="156"/>
        <v>-</v>
      </c>
      <c r="H1027" s="32" t="str">
        <f t="shared" si="155"/>
        <v/>
      </c>
      <c r="I1027" s="90">
        <f t="shared" si="154"/>
        <v>0</v>
      </c>
    </row>
    <row r="1028" spans="1:9" x14ac:dyDescent="0.2">
      <c r="A1028" s="120" t="str">
        <f>E1005</f>
        <v>DIGITAR NESTE CAMPO O CÓDIGO DA ENTREGA</v>
      </c>
      <c r="B1028" s="120" t="str">
        <f>B1005</f>
        <v>DIGITAR NESTE CAMPO O CÓDIGO DA ENTREGA</v>
      </c>
      <c r="C1028" s="120">
        <v>2024</v>
      </c>
      <c r="D1028" s="33" t="s">
        <v>35</v>
      </c>
      <c r="E1028" s="30" t="str">
        <f>IFERROR(VLOOKUP(E1005&amp;D1028,Instruções!$BD:$BN,6,0),"-")</f>
        <v>-</v>
      </c>
      <c r="F1028" s="34" t="s">
        <v>12</v>
      </c>
      <c r="G1028" s="30" t="str">
        <f t="shared" si="156"/>
        <v>-</v>
      </c>
      <c r="H1028" s="32" t="str">
        <f t="shared" si="155"/>
        <v/>
      </c>
      <c r="I1028" s="90">
        <f t="shared" si="154"/>
        <v>0</v>
      </c>
    </row>
    <row r="1029" spans="1:9" x14ac:dyDescent="0.2">
      <c r="A1029" s="120" t="str">
        <f>E1005</f>
        <v>DIGITAR NESTE CAMPO O CÓDIGO DA ENTREGA</v>
      </c>
      <c r="B1029" s="120" t="str">
        <f>B1005</f>
        <v>DIGITAR NESTE CAMPO O CÓDIGO DA ENTREGA</v>
      </c>
      <c r="C1029" s="120">
        <v>2024</v>
      </c>
      <c r="D1029" s="33" t="s">
        <v>36</v>
      </c>
      <c r="E1029" s="30" t="str">
        <f>IFERROR(VLOOKUP(E1005&amp;D1029,Instruções!$BD:$BN,6,0),"-")</f>
        <v>-</v>
      </c>
      <c r="F1029" s="34" t="s">
        <v>12</v>
      </c>
      <c r="G1029" s="30" t="str">
        <f t="shared" si="156"/>
        <v>-</v>
      </c>
      <c r="H1029" s="32" t="str">
        <f t="shared" si="155"/>
        <v/>
      </c>
      <c r="I1029" s="90">
        <f t="shared" si="154"/>
        <v>0</v>
      </c>
    </row>
    <row r="1030" spans="1:9" x14ac:dyDescent="0.2">
      <c r="A1030" s="120" t="str">
        <f>E1005</f>
        <v>DIGITAR NESTE CAMPO O CÓDIGO DA ENTREGA</v>
      </c>
      <c r="B1030" s="120" t="str">
        <f>B1005</f>
        <v>DIGITAR NESTE CAMPO O CÓDIGO DA ENTREGA</v>
      </c>
      <c r="C1030" s="120">
        <v>2024</v>
      </c>
      <c r="D1030" s="33" t="s">
        <v>37</v>
      </c>
      <c r="E1030" s="30" t="str">
        <f>IFERROR(VLOOKUP(E1005&amp;D1030,Instruções!$BD:$BN,6,0),"-")</f>
        <v>-</v>
      </c>
      <c r="F1030" s="34" t="s">
        <v>12</v>
      </c>
      <c r="G1030" s="30" t="str">
        <f t="shared" si="156"/>
        <v>-</v>
      </c>
      <c r="H1030" s="32" t="str">
        <f t="shared" si="155"/>
        <v/>
      </c>
      <c r="I1030" s="90">
        <f t="shared" si="154"/>
        <v>0</v>
      </c>
    </row>
    <row r="1031" spans="1:9" x14ac:dyDescent="0.2">
      <c r="A1031" s="120" t="str">
        <f>E1005</f>
        <v>DIGITAR NESTE CAMPO O CÓDIGO DA ENTREGA</v>
      </c>
      <c r="B1031" s="120" t="str">
        <f>B1005</f>
        <v>DIGITAR NESTE CAMPO O CÓDIGO DA ENTREGA</v>
      </c>
      <c r="C1031" s="120">
        <v>2024</v>
      </c>
      <c r="D1031" s="33" t="s">
        <v>38</v>
      </c>
      <c r="E1031" s="30" t="str">
        <f>IFERROR(VLOOKUP(E1005&amp;D1031,Instruções!$BD:$BN,6,0),"-")</f>
        <v>-</v>
      </c>
      <c r="F1031" s="34" t="s">
        <v>12</v>
      </c>
      <c r="G1031" s="30" t="str">
        <f t="shared" si="156"/>
        <v>-</v>
      </c>
      <c r="H1031" s="32" t="str">
        <f t="shared" si="155"/>
        <v/>
      </c>
      <c r="I1031" s="90">
        <f t="shared" si="154"/>
        <v>0</v>
      </c>
    </row>
    <row r="1032" spans="1:9" x14ac:dyDescent="0.2">
      <c r="A1032" s="120" t="str">
        <f>E1005</f>
        <v>DIGITAR NESTE CAMPO O CÓDIGO DA ENTREGA</v>
      </c>
      <c r="B1032" s="120" t="str">
        <f>B1005</f>
        <v>DIGITAR NESTE CAMPO O CÓDIGO DA ENTREGA</v>
      </c>
      <c r="C1032" s="120">
        <v>2024</v>
      </c>
      <c r="D1032" s="35" t="str">
        <f>IFERROR(VLOOKUP(E1005&amp;"-"&amp;1,Instruções!CH:CS,12,0),"")</f>
        <v/>
      </c>
      <c r="E1032" s="36" t="str">
        <f>IFERROR(VLOOKUP(E1005&amp;"-"&amp;1,Instruções!CH:CS,7,0),"")</f>
        <v/>
      </c>
      <c r="F1032" s="37" t="s">
        <v>12</v>
      </c>
      <c r="G1032" s="36" t="str">
        <f t="shared" si="156"/>
        <v/>
      </c>
      <c r="H1032" s="32" t="str">
        <f t="shared" si="155"/>
        <v/>
      </c>
      <c r="I1032" s="90">
        <f t="shared" si="154"/>
        <v>0</v>
      </c>
    </row>
    <row r="1033" spans="1:9" x14ac:dyDescent="0.2">
      <c r="A1033" s="120" t="str">
        <f>E1005</f>
        <v>DIGITAR NESTE CAMPO O CÓDIGO DA ENTREGA</v>
      </c>
      <c r="B1033" s="120" t="str">
        <f>B1005</f>
        <v>DIGITAR NESTE CAMPO O CÓDIGO DA ENTREGA</v>
      </c>
      <c r="C1033" s="120">
        <v>2024</v>
      </c>
      <c r="D1033" s="35" t="str">
        <f>IFERROR(VLOOKUP(E1005&amp;"-"&amp;2,Instruções!CH:CS,12,0),"")</f>
        <v/>
      </c>
      <c r="E1033" s="36" t="str">
        <f>IFERROR(VLOOKUP(E1005&amp;"-"&amp;2,Instruções!CH:CS,7,0),"")</f>
        <v/>
      </c>
      <c r="F1033" s="37" t="s">
        <v>12</v>
      </c>
      <c r="G1033" s="36" t="str">
        <f t="shared" si="156"/>
        <v/>
      </c>
      <c r="H1033" s="32" t="str">
        <f t="shared" si="155"/>
        <v/>
      </c>
      <c r="I1033" s="90">
        <f t="shared" si="154"/>
        <v>0</v>
      </c>
    </row>
    <row r="1034" spans="1:9" x14ac:dyDescent="0.2">
      <c r="A1034" s="120" t="str">
        <f>E1005</f>
        <v>DIGITAR NESTE CAMPO O CÓDIGO DA ENTREGA</v>
      </c>
      <c r="B1034" s="120" t="str">
        <f>B1005</f>
        <v>DIGITAR NESTE CAMPO O CÓDIGO DA ENTREGA</v>
      </c>
      <c r="C1034" s="120">
        <v>2024</v>
      </c>
      <c r="D1034" s="35" t="str">
        <f>IFERROR(VLOOKUP(E1005&amp;"-"&amp;3,Instruções!CH:CS,12,0),"")</f>
        <v/>
      </c>
      <c r="E1034" s="36" t="str">
        <f>IFERROR(VLOOKUP(E1005&amp;"-"&amp;3,Instruções!CH:CS,7,0),"")</f>
        <v/>
      </c>
      <c r="F1034" s="37" t="s">
        <v>12</v>
      </c>
      <c r="G1034" s="36" t="str">
        <f t="shared" si="156"/>
        <v/>
      </c>
      <c r="H1034" s="32" t="str">
        <f t="shared" si="155"/>
        <v/>
      </c>
      <c r="I1034" s="90">
        <f t="shared" si="154"/>
        <v>0</v>
      </c>
    </row>
    <row r="1035" spans="1:9" x14ac:dyDescent="0.2">
      <c r="A1035" s="120" t="str">
        <f>E1005</f>
        <v>DIGITAR NESTE CAMPO O CÓDIGO DA ENTREGA</v>
      </c>
      <c r="B1035" s="120" t="str">
        <f>B1005</f>
        <v>DIGITAR NESTE CAMPO O CÓDIGO DA ENTREGA</v>
      </c>
      <c r="C1035" s="120">
        <v>2024</v>
      </c>
      <c r="D1035" s="35" t="str">
        <f>IFERROR(VLOOKUP(E1005&amp;"-"&amp;4,Instruções!CH:CS,12,0),"")</f>
        <v/>
      </c>
      <c r="E1035" s="36" t="str">
        <f>IFERROR(VLOOKUP(E1005&amp;"-"&amp;4,Instruções!CH:CS,7,0),"")</f>
        <v/>
      </c>
      <c r="F1035" s="37" t="s">
        <v>12</v>
      </c>
      <c r="G1035" s="36" t="str">
        <f t="shared" si="156"/>
        <v/>
      </c>
      <c r="H1035" s="32" t="str">
        <f t="shared" si="155"/>
        <v/>
      </c>
      <c r="I1035" s="90">
        <f t="shared" si="154"/>
        <v>0</v>
      </c>
    </row>
    <row r="1036" spans="1:9" x14ac:dyDescent="0.2">
      <c r="A1036" s="120" t="str">
        <f>E1005</f>
        <v>DIGITAR NESTE CAMPO O CÓDIGO DA ENTREGA</v>
      </c>
      <c r="B1036" s="120" t="str">
        <f>B1005</f>
        <v>DIGITAR NESTE CAMPO O CÓDIGO DA ENTREGA</v>
      </c>
      <c r="C1036" s="120">
        <v>2024</v>
      </c>
      <c r="D1036" s="35" t="str">
        <f>IFERROR(VLOOKUP(E1005&amp;"-"&amp;5,Instruções!CH:CS,12,0),"")</f>
        <v/>
      </c>
      <c r="E1036" s="36" t="str">
        <f>IFERROR(VLOOKUP(E1005&amp;"-"&amp;5,Instruções!CH:CS,7,0),"")</f>
        <v/>
      </c>
      <c r="F1036" s="37" t="s">
        <v>12</v>
      </c>
      <c r="G1036" s="36" t="str">
        <f t="shared" si="156"/>
        <v/>
      </c>
      <c r="H1036" s="32" t="str">
        <f t="shared" si="155"/>
        <v/>
      </c>
      <c r="I1036" s="90">
        <f t="shared" si="154"/>
        <v>0</v>
      </c>
    </row>
    <row r="1037" spans="1:9" x14ac:dyDescent="0.2">
      <c r="A1037" s="120" t="str">
        <f>E1005</f>
        <v>DIGITAR NESTE CAMPO O CÓDIGO DA ENTREGA</v>
      </c>
      <c r="B1037" s="120" t="str">
        <f>B1005</f>
        <v>DIGITAR NESTE CAMPO O CÓDIGO DA ENTREGA</v>
      </c>
      <c r="C1037" s="120">
        <v>2024</v>
      </c>
      <c r="D1037" s="102"/>
      <c r="E1037" s="103" t="s">
        <v>39</v>
      </c>
      <c r="F1037" s="38"/>
      <c r="G1037" s="36"/>
      <c r="H1037" s="32" t="str">
        <f>IF(G1037="","","Não é possivel alterar 2024")</f>
        <v/>
      </c>
      <c r="I1037" s="90">
        <f>IF(G1037="",0,1)</f>
        <v>0</v>
      </c>
    </row>
    <row r="1038" spans="1:9" x14ac:dyDescent="0.2">
      <c r="A1038" s="120" t="str">
        <f>E1005</f>
        <v>DIGITAR NESTE CAMPO O CÓDIGO DA ENTREGA</v>
      </c>
      <c r="B1038" s="120" t="str">
        <f>B1005&amp;"Ano:"&amp;D1038</f>
        <v>DIGITAR NESTE CAMPO O CÓDIGO DA ENTREGAAno:TOTAL PREVISTO 2025</v>
      </c>
      <c r="C1038" s="120">
        <v>2025</v>
      </c>
      <c r="D1038" s="21" t="s">
        <v>8109</v>
      </c>
      <c r="E1038" s="22">
        <f>IF(E1039&gt;0,E1039,SUM(E1040:E1045))</f>
        <v>0</v>
      </c>
      <c r="F1038" s="23" t="s">
        <v>12</v>
      </c>
      <c r="G1038" s="22">
        <f>IF(SUM(I1039:I1051)=0,E1038,"Preencher total")</f>
        <v>0</v>
      </c>
      <c r="H1038" s="39" t="str">
        <f>IF(SUM(I1039:I1051)&gt;0,"Não é possível alterar a meta de 2025","")</f>
        <v/>
      </c>
      <c r="I1038" s="90">
        <f t="shared" ref="I1038:I1050" si="157">IF(G1038=E1038,0,1)</f>
        <v>0</v>
      </c>
    </row>
    <row r="1039" spans="1:9" x14ac:dyDescent="0.2">
      <c r="A1039" s="120" t="str">
        <f>E1005</f>
        <v>DIGITAR NESTE CAMPO O CÓDIGO DA ENTREGA</v>
      </c>
      <c r="B1039" s="120" t="str">
        <f>B1005&amp;D1039&amp;2025</f>
        <v>DIGITAR NESTE CAMPO O CÓDIGO DA ENTREGAEstado2025</v>
      </c>
      <c r="C1039" s="120">
        <v>2025</v>
      </c>
      <c r="D1039" s="25" t="s">
        <v>32</v>
      </c>
      <c r="E1039" s="26">
        <f>IFERROR(VLOOKUP(E1005&amp;"(vazio)",Instruções!$BD:$BN,7,0),SUM(E1040:E1045))</f>
        <v>0</v>
      </c>
      <c r="F1039" s="27" t="s">
        <v>12</v>
      </c>
      <c r="G1039" s="26">
        <f>IF(SUM(I1040:I1051)=0,E1039,"Preencher valores")</f>
        <v>0</v>
      </c>
      <c r="H1039" s="28" t="str">
        <f t="shared" ref="H1039:H1050" si="158">IF(E1039=G1039,"","Não é possível alterar 2025")</f>
        <v/>
      </c>
      <c r="I1039" s="90">
        <f t="shared" si="157"/>
        <v>0</v>
      </c>
    </row>
    <row r="1040" spans="1:9" x14ac:dyDescent="0.2">
      <c r="A1040" s="120" t="str">
        <f>E1005</f>
        <v>DIGITAR NESTE CAMPO O CÓDIGO DA ENTREGA</v>
      </c>
      <c r="C1040" s="120">
        <v>2025</v>
      </c>
      <c r="D1040" s="29" t="s">
        <v>33</v>
      </c>
      <c r="E1040" s="30" t="str">
        <f>IFERROR(VLOOKUP(E1005&amp;D1040,Instruções!$BD:$BN,7,0),"-")</f>
        <v>-</v>
      </c>
      <c r="F1040" s="31" t="s">
        <v>12</v>
      </c>
      <c r="G1040" s="30" t="str">
        <f t="shared" ref="G1040:G1050" si="159">E1040</f>
        <v>-</v>
      </c>
      <c r="H1040" s="87" t="str">
        <f t="shared" si="158"/>
        <v/>
      </c>
      <c r="I1040" s="90">
        <f t="shared" si="157"/>
        <v>0</v>
      </c>
    </row>
    <row r="1041" spans="1:9" x14ac:dyDescent="0.2">
      <c r="A1041" s="120" t="str">
        <f>E1005</f>
        <v>DIGITAR NESTE CAMPO O CÓDIGO DA ENTREGA</v>
      </c>
      <c r="B1041" s="120" t="str">
        <f>B1005</f>
        <v>DIGITAR NESTE CAMPO O CÓDIGO DA ENTREGA</v>
      </c>
      <c r="C1041" s="120">
        <v>2025</v>
      </c>
      <c r="D1041" s="33" t="s">
        <v>34</v>
      </c>
      <c r="E1041" s="41" t="str">
        <f>IFERROR(VLOOKUP(E1005&amp;D1041,Instruções!$BD:$BN,7,0),"-")</f>
        <v>-</v>
      </c>
      <c r="F1041" s="34" t="s">
        <v>12</v>
      </c>
      <c r="G1041" s="30" t="str">
        <f t="shared" si="159"/>
        <v>-</v>
      </c>
      <c r="H1041" s="87" t="str">
        <f t="shared" si="158"/>
        <v/>
      </c>
      <c r="I1041" s="90">
        <f t="shared" si="157"/>
        <v>0</v>
      </c>
    </row>
    <row r="1042" spans="1:9" x14ac:dyDescent="0.2">
      <c r="A1042" s="120" t="str">
        <f>E1005</f>
        <v>DIGITAR NESTE CAMPO O CÓDIGO DA ENTREGA</v>
      </c>
      <c r="B1042" s="120" t="str">
        <f>B1005</f>
        <v>DIGITAR NESTE CAMPO O CÓDIGO DA ENTREGA</v>
      </c>
      <c r="C1042" s="120">
        <v>2025</v>
      </c>
      <c r="D1042" s="33" t="s">
        <v>35</v>
      </c>
      <c r="E1042" s="41" t="str">
        <f>IFERROR(VLOOKUP(E1005&amp;D1042,Instruções!$BD:$BN,7,0),"-")</f>
        <v>-</v>
      </c>
      <c r="F1042" s="34" t="s">
        <v>12</v>
      </c>
      <c r="G1042" s="30" t="str">
        <f t="shared" si="159"/>
        <v>-</v>
      </c>
      <c r="H1042" s="87" t="str">
        <f t="shared" si="158"/>
        <v/>
      </c>
      <c r="I1042" s="90">
        <f t="shared" si="157"/>
        <v>0</v>
      </c>
    </row>
    <row r="1043" spans="1:9" x14ac:dyDescent="0.2">
      <c r="A1043" s="120" t="str">
        <f>E1005</f>
        <v>DIGITAR NESTE CAMPO O CÓDIGO DA ENTREGA</v>
      </c>
      <c r="B1043" s="120" t="str">
        <f>B1005</f>
        <v>DIGITAR NESTE CAMPO O CÓDIGO DA ENTREGA</v>
      </c>
      <c r="C1043" s="120">
        <v>2025</v>
      </c>
      <c r="D1043" s="33" t="s">
        <v>36</v>
      </c>
      <c r="E1043" s="41" t="str">
        <f>IFERROR(VLOOKUP(E1005&amp;D1043,Instruções!$BD:$BN,7,0),"-")</f>
        <v>-</v>
      </c>
      <c r="F1043" s="34" t="s">
        <v>12</v>
      </c>
      <c r="G1043" s="30" t="str">
        <f t="shared" si="159"/>
        <v>-</v>
      </c>
      <c r="H1043" s="87" t="str">
        <f t="shared" si="158"/>
        <v/>
      </c>
      <c r="I1043" s="90">
        <f t="shared" si="157"/>
        <v>0</v>
      </c>
    </row>
    <row r="1044" spans="1:9" x14ac:dyDescent="0.2">
      <c r="A1044" s="120" t="str">
        <f>E1005</f>
        <v>DIGITAR NESTE CAMPO O CÓDIGO DA ENTREGA</v>
      </c>
      <c r="B1044" s="120" t="str">
        <f>B1005</f>
        <v>DIGITAR NESTE CAMPO O CÓDIGO DA ENTREGA</v>
      </c>
      <c r="C1044" s="120">
        <v>2025</v>
      </c>
      <c r="D1044" s="33" t="s">
        <v>37</v>
      </c>
      <c r="E1044" s="41" t="str">
        <f>IFERROR(VLOOKUP(E1005&amp;D1044,Instruções!$BD:$BN,7,0),"-")</f>
        <v>-</v>
      </c>
      <c r="F1044" s="34" t="s">
        <v>12</v>
      </c>
      <c r="G1044" s="30" t="str">
        <f t="shared" si="159"/>
        <v>-</v>
      </c>
      <c r="H1044" s="87" t="str">
        <f t="shared" si="158"/>
        <v/>
      </c>
      <c r="I1044" s="90">
        <f t="shared" si="157"/>
        <v>0</v>
      </c>
    </row>
    <row r="1045" spans="1:9" x14ac:dyDescent="0.2">
      <c r="A1045" s="120" t="str">
        <f>E1005</f>
        <v>DIGITAR NESTE CAMPO O CÓDIGO DA ENTREGA</v>
      </c>
      <c r="B1045" s="120" t="str">
        <f>B1005</f>
        <v>DIGITAR NESTE CAMPO O CÓDIGO DA ENTREGA</v>
      </c>
      <c r="C1045" s="120">
        <v>2025</v>
      </c>
      <c r="D1045" s="33" t="s">
        <v>38</v>
      </c>
      <c r="E1045" s="41" t="str">
        <f>IFERROR(VLOOKUP(E1005&amp;D1045,Instruções!$BD:$BN,7,0),"-")</f>
        <v>-</v>
      </c>
      <c r="F1045" s="34" t="s">
        <v>12</v>
      </c>
      <c r="G1045" s="30" t="str">
        <f t="shared" si="159"/>
        <v>-</v>
      </c>
      <c r="H1045" s="87" t="str">
        <f t="shared" si="158"/>
        <v/>
      </c>
      <c r="I1045" s="90">
        <f t="shared" si="157"/>
        <v>0</v>
      </c>
    </row>
    <row r="1046" spans="1:9" x14ac:dyDescent="0.2">
      <c r="A1046" s="120" t="str">
        <f>E1005</f>
        <v>DIGITAR NESTE CAMPO O CÓDIGO DA ENTREGA</v>
      </c>
      <c r="B1046" s="120" t="str">
        <f>B1005</f>
        <v>DIGITAR NESTE CAMPO O CÓDIGO DA ENTREGA</v>
      </c>
      <c r="C1046" s="120">
        <v>2025</v>
      </c>
      <c r="D1046" s="35" t="str">
        <f>IFERROR(VLOOKUP(E1005&amp;"-"&amp;1,Instruções!CH:CS,12,0),"")</f>
        <v/>
      </c>
      <c r="E1046" s="42" t="str">
        <f>IFERROR(VLOOKUP(E1005&amp;"-"&amp;1,Instruções!CH:CS,8,0),"")</f>
        <v/>
      </c>
      <c r="F1046" s="38" t="s">
        <v>12</v>
      </c>
      <c r="G1046" s="36" t="str">
        <f t="shared" si="159"/>
        <v/>
      </c>
      <c r="H1046" s="87" t="str">
        <f t="shared" si="158"/>
        <v/>
      </c>
      <c r="I1046" s="90">
        <f t="shared" si="157"/>
        <v>0</v>
      </c>
    </row>
    <row r="1047" spans="1:9" x14ac:dyDescent="0.2">
      <c r="A1047" s="120" t="str">
        <f>E1005</f>
        <v>DIGITAR NESTE CAMPO O CÓDIGO DA ENTREGA</v>
      </c>
      <c r="B1047" s="120" t="str">
        <f>B1005</f>
        <v>DIGITAR NESTE CAMPO O CÓDIGO DA ENTREGA</v>
      </c>
      <c r="C1047" s="120">
        <v>2025</v>
      </c>
      <c r="D1047" s="35" t="str">
        <f>IFERROR(VLOOKUP(E1005&amp;"-"&amp;2,Instruções!CH:CS,12,0),"")</f>
        <v/>
      </c>
      <c r="E1047" s="42" t="str">
        <f>IFERROR(VLOOKUP(E1005&amp;"-"&amp;2,Instruções!CH:CS,8,0),"")</f>
        <v/>
      </c>
      <c r="F1047" s="38" t="s">
        <v>12</v>
      </c>
      <c r="G1047" s="36" t="str">
        <f t="shared" si="159"/>
        <v/>
      </c>
      <c r="H1047" s="87" t="str">
        <f t="shared" si="158"/>
        <v/>
      </c>
      <c r="I1047" s="90">
        <f t="shared" si="157"/>
        <v>0</v>
      </c>
    </row>
    <row r="1048" spans="1:9" x14ac:dyDescent="0.2">
      <c r="A1048" s="120" t="str">
        <f>E1005</f>
        <v>DIGITAR NESTE CAMPO O CÓDIGO DA ENTREGA</v>
      </c>
      <c r="B1048" s="120" t="str">
        <f>B1005</f>
        <v>DIGITAR NESTE CAMPO O CÓDIGO DA ENTREGA</v>
      </c>
      <c r="C1048" s="120">
        <v>2025</v>
      </c>
      <c r="D1048" s="35" t="str">
        <f>IFERROR(VLOOKUP(E1005&amp;"-"&amp;3,Instruções!CH:CS,12,0),"")</f>
        <v/>
      </c>
      <c r="E1048" s="42" t="str">
        <f>IFERROR(VLOOKUP(E1005&amp;"-"&amp;3,Instruções!CH:CS,8,0),"")</f>
        <v/>
      </c>
      <c r="F1048" s="38" t="s">
        <v>12</v>
      </c>
      <c r="G1048" s="36" t="str">
        <f t="shared" si="159"/>
        <v/>
      </c>
      <c r="H1048" s="87" t="str">
        <f t="shared" si="158"/>
        <v/>
      </c>
      <c r="I1048" s="90">
        <f t="shared" si="157"/>
        <v>0</v>
      </c>
    </row>
    <row r="1049" spans="1:9" x14ac:dyDescent="0.2">
      <c r="A1049" s="120" t="str">
        <f>E1005</f>
        <v>DIGITAR NESTE CAMPO O CÓDIGO DA ENTREGA</v>
      </c>
      <c r="B1049" s="120" t="str">
        <f>B1005</f>
        <v>DIGITAR NESTE CAMPO O CÓDIGO DA ENTREGA</v>
      </c>
      <c r="C1049" s="120">
        <v>2025</v>
      </c>
      <c r="D1049" s="35" t="str">
        <f>IFERROR(VLOOKUP(E1005&amp;"-"&amp;4,Instruções!CH:CS,12,0),"")</f>
        <v/>
      </c>
      <c r="E1049" s="42" t="str">
        <f>IFERROR(VLOOKUP(E1005&amp;"-"&amp;4,Instruções!CH:CS,8,0),"")</f>
        <v/>
      </c>
      <c r="F1049" s="38" t="s">
        <v>12</v>
      </c>
      <c r="G1049" s="36" t="str">
        <f t="shared" si="159"/>
        <v/>
      </c>
      <c r="H1049" s="87" t="str">
        <f t="shared" si="158"/>
        <v/>
      </c>
      <c r="I1049" s="90">
        <f t="shared" si="157"/>
        <v>0</v>
      </c>
    </row>
    <row r="1050" spans="1:9" x14ac:dyDescent="0.2">
      <c r="A1050" s="120" t="str">
        <f>E1005</f>
        <v>DIGITAR NESTE CAMPO O CÓDIGO DA ENTREGA</v>
      </c>
      <c r="B1050" s="120" t="str">
        <f>B1005</f>
        <v>DIGITAR NESTE CAMPO O CÓDIGO DA ENTREGA</v>
      </c>
      <c r="C1050" s="120">
        <v>2025</v>
      </c>
      <c r="D1050" s="35" t="str">
        <f>IFERROR(VLOOKUP(E1005&amp;"-"&amp;5,Instruções!CH:CS,12,0),"")</f>
        <v/>
      </c>
      <c r="E1050" s="42" t="str">
        <f>IFERROR(VLOOKUP(E1005&amp;"-"&amp;5,Instruções!CH:CS,8,0),"")</f>
        <v/>
      </c>
      <c r="F1050" s="38" t="s">
        <v>12</v>
      </c>
      <c r="G1050" s="36" t="str">
        <f t="shared" si="159"/>
        <v/>
      </c>
      <c r="H1050" s="87" t="str">
        <f t="shared" si="158"/>
        <v/>
      </c>
      <c r="I1050" s="90">
        <f t="shared" si="157"/>
        <v>0</v>
      </c>
    </row>
    <row r="1051" spans="1:9" ht="15.75" customHeight="1" x14ac:dyDescent="0.2">
      <c r="A1051" s="120" t="str">
        <f>E1005</f>
        <v>DIGITAR NESTE CAMPO O CÓDIGO DA ENTREGA</v>
      </c>
      <c r="B1051" s="120" t="str">
        <f>B1005</f>
        <v>DIGITAR NESTE CAMPO O CÓDIGO DA ENTREGA</v>
      </c>
      <c r="C1051" s="120">
        <v>2025</v>
      </c>
      <c r="D1051" s="102"/>
      <c r="E1051" s="103" t="s">
        <v>39</v>
      </c>
      <c r="F1051" s="38" t="s">
        <v>12</v>
      </c>
      <c r="G1051" s="42"/>
      <c r="H1051" s="32" t="str">
        <f>IF(G1051="","","Não é possivel alterar 2024")</f>
        <v/>
      </c>
      <c r="I1051" s="90">
        <f>IF(G1051="",0,1)</f>
        <v>0</v>
      </c>
    </row>
    <row r="1052" spans="1:9" x14ac:dyDescent="0.2">
      <c r="A1052" s="120" t="str">
        <f>E1005</f>
        <v>DIGITAR NESTE CAMPO O CÓDIGO DA ENTREGA</v>
      </c>
      <c r="B1052" s="120" t="str">
        <f>B1005&amp;"Ano:"&amp;D1052</f>
        <v>DIGITAR NESTE CAMPO O CÓDIGO DA ENTREGAAno:TOTAL PREVISTO 2026</v>
      </c>
      <c r="C1052" s="120">
        <v>2026</v>
      </c>
      <c r="D1052" s="21" t="s">
        <v>8110</v>
      </c>
      <c r="E1052" s="22">
        <f>IF(E1053&gt;0,E1053,SUM(E1054:E1059))</f>
        <v>0</v>
      </c>
      <c r="F1052" s="23" t="s">
        <v>12</v>
      </c>
      <c r="G1052" s="22">
        <f>IF(SUM(I1053:I1065)=0,E1052,"Preencher total previsto para 2027")</f>
        <v>0</v>
      </c>
      <c r="H1052" s="39" t="str">
        <f>IF(SUM(I1053:I1065)&gt;0,"Alteração meta 2026","")</f>
        <v/>
      </c>
      <c r="I1052" s="90">
        <f t="shared" ref="I1052:I1064" si="160">IF(G1052=E1052,0,1)</f>
        <v>0</v>
      </c>
    </row>
    <row r="1053" spans="1:9" x14ac:dyDescent="0.2">
      <c r="A1053" s="120" t="str">
        <f>E1005</f>
        <v>DIGITAR NESTE CAMPO O CÓDIGO DA ENTREGA</v>
      </c>
      <c r="B1053" s="120" t="str">
        <f>B1005&amp;D1053&amp;2027</f>
        <v>DIGITAR NESTE CAMPO O CÓDIGO DA ENTREGAEstado2027</v>
      </c>
      <c r="C1053" s="120">
        <v>2026</v>
      </c>
      <c r="D1053" s="25" t="s">
        <v>32</v>
      </c>
      <c r="E1053" s="26">
        <f>IFERROR(VLOOKUP(E1005&amp;"(vazio)",Instruções!$BD:$BN,8,0),SUM(E1054:E1059))</f>
        <v>0</v>
      </c>
      <c r="F1053" s="27" t="s">
        <v>12</v>
      </c>
      <c r="G1053" s="26">
        <f>IF(SUM(I1054:I1065)=0,E1053,"Preencher total previsto do Estado para 2027")</f>
        <v>0</v>
      </c>
      <c r="H1053" s="40" t="str">
        <f t="shared" ref="H1053:H1064" si="161">IF(E1053=G1053,"","Alteração meta 2026")</f>
        <v/>
      </c>
      <c r="I1053" s="90">
        <f t="shared" si="160"/>
        <v>0</v>
      </c>
    </row>
    <row r="1054" spans="1:9" x14ac:dyDescent="0.2">
      <c r="A1054" s="120" t="str">
        <f>E1005</f>
        <v>DIGITAR NESTE CAMPO O CÓDIGO DA ENTREGA</v>
      </c>
      <c r="B1054" s="120" t="str">
        <f>B1005</f>
        <v>DIGITAR NESTE CAMPO O CÓDIGO DA ENTREGA</v>
      </c>
      <c r="C1054" s="120">
        <v>2026</v>
      </c>
      <c r="D1054" s="29" t="s">
        <v>33</v>
      </c>
      <c r="E1054" s="30" t="str">
        <f>IFERROR(VLOOKUP(E1005&amp;D1054,Instruções!$BD:$BN,8,0),"-")</f>
        <v>-</v>
      </c>
      <c r="F1054" s="31" t="s">
        <v>12</v>
      </c>
      <c r="G1054" s="30" t="str">
        <f t="shared" ref="G1054:G1064" si="162">E1054</f>
        <v>-</v>
      </c>
      <c r="H1054" s="32" t="str">
        <f t="shared" si="161"/>
        <v/>
      </c>
      <c r="I1054" s="90">
        <f t="shared" si="160"/>
        <v>0</v>
      </c>
    </row>
    <row r="1055" spans="1:9" x14ac:dyDescent="0.2">
      <c r="A1055" s="120" t="str">
        <f>E1005</f>
        <v>DIGITAR NESTE CAMPO O CÓDIGO DA ENTREGA</v>
      </c>
      <c r="B1055" s="120" t="str">
        <f>B1005</f>
        <v>DIGITAR NESTE CAMPO O CÓDIGO DA ENTREGA</v>
      </c>
      <c r="C1055" s="120">
        <v>2026</v>
      </c>
      <c r="D1055" s="33" t="s">
        <v>34</v>
      </c>
      <c r="E1055" s="41" t="str">
        <f>IFERROR(VLOOKUP(E1005&amp;D1055,Instruções!$BD:$BN,8,0),"-")</f>
        <v>-</v>
      </c>
      <c r="F1055" s="34" t="s">
        <v>12</v>
      </c>
      <c r="G1055" s="30" t="str">
        <f t="shared" si="162"/>
        <v>-</v>
      </c>
      <c r="H1055" s="32" t="str">
        <f t="shared" si="161"/>
        <v/>
      </c>
      <c r="I1055" s="90">
        <f t="shared" si="160"/>
        <v>0</v>
      </c>
    </row>
    <row r="1056" spans="1:9" x14ac:dyDescent="0.2">
      <c r="A1056" s="120" t="str">
        <f>E1005</f>
        <v>DIGITAR NESTE CAMPO O CÓDIGO DA ENTREGA</v>
      </c>
      <c r="B1056" s="120" t="str">
        <f>B1005</f>
        <v>DIGITAR NESTE CAMPO O CÓDIGO DA ENTREGA</v>
      </c>
      <c r="C1056" s="120">
        <v>2026</v>
      </c>
      <c r="D1056" s="33" t="s">
        <v>35</v>
      </c>
      <c r="E1056" s="41" t="str">
        <f>IFERROR(VLOOKUP(E1005&amp;D1056,Instruções!$BD:$BN,8,0),"-")</f>
        <v>-</v>
      </c>
      <c r="F1056" s="34" t="s">
        <v>12</v>
      </c>
      <c r="G1056" s="30" t="str">
        <f t="shared" si="162"/>
        <v>-</v>
      </c>
      <c r="H1056" s="32" t="str">
        <f t="shared" si="161"/>
        <v/>
      </c>
      <c r="I1056" s="90">
        <f t="shared" si="160"/>
        <v>0</v>
      </c>
    </row>
    <row r="1057" spans="1:9" x14ac:dyDescent="0.2">
      <c r="A1057" s="120" t="str">
        <f>E1005</f>
        <v>DIGITAR NESTE CAMPO O CÓDIGO DA ENTREGA</v>
      </c>
      <c r="B1057" s="120" t="str">
        <f>B1005</f>
        <v>DIGITAR NESTE CAMPO O CÓDIGO DA ENTREGA</v>
      </c>
      <c r="C1057" s="120">
        <v>2026</v>
      </c>
      <c r="D1057" s="33" t="s">
        <v>36</v>
      </c>
      <c r="E1057" s="41" t="str">
        <f>IFERROR(VLOOKUP(E1005&amp;D1057,Instruções!$BD:$BN,8,0),"-")</f>
        <v>-</v>
      </c>
      <c r="F1057" s="34" t="s">
        <v>12</v>
      </c>
      <c r="G1057" s="30" t="str">
        <f t="shared" si="162"/>
        <v>-</v>
      </c>
      <c r="H1057" s="32" t="str">
        <f t="shared" si="161"/>
        <v/>
      </c>
      <c r="I1057" s="90">
        <f t="shared" si="160"/>
        <v>0</v>
      </c>
    </row>
    <row r="1058" spans="1:9" x14ac:dyDescent="0.2">
      <c r="A1058" s="120" t="str">
        <f>E1005</f>
        <v>DIGITAR NESTE CAMPO O CÓDIGO DA ENTREGA</v>
      </c>
      <c r="B1058" s="120" t="str">
        <f>B1005</f>
        <v>DIGITAR NESTE CAMPO O CÓDIGO DA ENTREGA</v>
      </c>
      <c r="C1058" s="120">
        <v>2026</v>
      </c>
      <c r="D1058" s="33" t="s">
        <v>37</v>
      </c>
      <c r="E1058" s="41" t="str">
        <f>IFERROR(VLOOKUP(E1005&amp;D1058,Instruções!$BD:$BN,8,0),"-")</f>
        <v>-</v>
      </c>
      <c r="F1058" s="34" t="s">
        <v>12</v>
      </c>
      <c r="G1058" s="30" t="str">
        <f t="shared" si="162"/>
        <v>-</v>
      </c>
      <c r="H1058" s="32" t="str">
        <f t="shared" si="161"/>
        <v/>
      </c>
      <c r="I1058" s="90">
        <f t="shared" si="160"/>
        <v>0</v>
      </c>
    </row>
    <row r="1059" spans="1:9" x14ac:dyDescent="0.2">
      <c r="A1059" s="120" t="str">
        <f>E1005</f>
        <v>DIGITAR NESTE CAMPO O CÓDIGO DA ENTREGA</v>
      </c>
      <c r="B1059" s="120" t="str">
        <f>B1005</f>
        <v>DIGITAR NESTE CAMPO O CÓDIGO DA ENTREGA</v>
      </c>
      <c r="C1059" s="120">
        <v>2026</v>
      </c>
      <c r="D1059" s="33" t="s">
        <v>38</v>
      </c>
      <c r="E1059" s="41" t="str">
        <f>IFERROR(VLOOKUP(E1005&amp;D1059,Instruções!$BD:$BN,8,0),"-")</f>
        <v>-</v>
      </c>
      <c r="F1059" s="34" t="s">
        <v>12</v>
      </c>
      <c r="G1059" s="30" t="str">
        <f t="shared" si="162"/>
        <v>-</v>
      </c>
      <c r="H1059" s="32" t="str">
        <f t="shared" si="161"/>
        <v/>
      </c>
      <c r="I1059" s="90">
        <f t="shared" si="160"/>
        <v>0</v>
      </c>
    </row>
    <row r="1060" spans="1:9" x14ac:dyDescent="0.2">
      <c r="A1060" s="120" t="str">
        <f>E1005</f>
        <v>DIGITAR NESTE CAMPO O CÓDIGO DA ENTREGA</v>
      </c>
      <c r="B1060" s="120" t="str">
        <f>B1005</f>
        <v>DIGITAR NESTE CAMPO O CÓDIGO DA ENTREGA</v>
      </c>
      <c r="C1060" s="120">
        <v>2026</v>
      </c>
      <c r="D1060" s="43" t="str">
        <f>IFERROR(VLOOKUP(E1005&amp;"-"&amp;1,Instruções!CH:CS,12,0),"")</f>
        <v/>
      </c>
      <c r="E1060" s="42" t="str">
        <f>IFERROR(VLOOKUP(E1005&amp;"-"&amp;1,Instruções!CH:CS,9,0),"")</f>
        <v/>
      </c>
      <c r="F1060" s="38" t="s">
        <v>12</v>
      </c>
      <c r="G1060" s="36" t="str">
        <f t="shared" si="162"/>
        <v/>
      </c>
      <c r="H1060" s="32" t="str">
        <f t="shared" si="161"/>
        <v/>
      </c>
      <c r="I1060" s="90">
        <f t="shared" si="160"/>
        <v>0</v>
      </c>
    </row>
    <row r="1061" spans="1:9" x14ac:dyDescent="0.2">
      <c r="A1061" s="120" t="str">
        <f>E1005</f>
        <v>DIGITAR NESTE CAMPO O CÓDIGO DA ENTREGA</v>
      </c>
      <c r="B1061" s="120" t="str">
        <f>B1005</f>
        <v>DIGITAR NESTE CAMPO O CÓDIGO DA ENTREGA</v>
      </c>
      <c r="C1061" s="120">
        <v>2026</v>
      </c>
      <c r="D1061" s="43" t="str">
        <f>IFERROR(VLOOKUP(E1005&amp;"-"&amp;2,Instruções!CH:CS,12,0),"")</f>
        <v/>
      </c>
      <c r="E1061" s="42" t="str">
        <f>IFERROR(VLOOKUP(E1005&amp;"-"&amp;2,Instruções!CH:CS,9,0),"")</f>
        <v/>
      </c>
      <c r="F1061" s="38" t="s">
        <v>12</v>
      </c>
      <c r="G1061" s="36" t="str">
        <f t="shared" si="162"/>
        <v/>
      </c>
      <c r="H1061" s="32" t="str">
        <f t="shared" si="161"/>
        <v/>
      </c>
      <c r="I1061" s="90">
        <f t="shared" si="160"/>
        <v>0</v>
      </c>
    </row>
    <row r="1062" spans="1:9" x14ac:dyDescent="0.2">
      <c r="A1062" s="120" t="str">
        <f>E1005</f>
        <v>DIGITAR NESTE CAMPO O CÓDIGO DA ENTREGA</v>
      </c>
      <c r="B1062" s="120" t="str">
        <f>B1005</f>
        <v>DIGITAR NESTE CAMPO O CÓDIGO DA ENTREGA</v>
      </c>
      <c r="C1062" s="120">
        <v>2026</v>
      </c>
      <c r="D1062" s="43" t="str">
        <f>IFERROR(VLOOKUP(E1005&amp;"-"&amp;3,Instruções!CH:CS,12,0),"")</f>
        <v/>
      </c>
      <c r="E1062" s="42" t="str">
        <f>IFERROR(VLOOKUP(E1005&amp;"-"&amp;3,Instruções!CH:CS,9,0),"")</f>
        <v/>
      </c>
      <c r="F1062" s="38" t="s">
        <v>12</v>
      </c>
      <c r="G1062" s="36" t="str">
        <f t="shared" si="162"/>
        <v/>
      </c>
      <c r="H1062" s="32" t="str">
        <f t="shared" si="161"/>
        <v/>
      </c>
      <c r="I1062" s="90">
        <f t="shared" si="160"/>
        <v>0</v>
      </c>
    </row>
    <row r="1063" spans="1:9" x14ac:dyDescent="0.2">
      <c r="A1063" s="120" t="str">
        <f>E1005</f>
        <v>DIGITAR NESTE CAMPO O CÓDIGO DA ENTREGA</v>
      </c>
      <c r="B1063" s="120" t="str">
        <f>B1005</f>
        <v>DIGITAR NESTE CAMPO O CÓDIGO DA ENTREGA</v>
      </c>
      <c r="C1063" s="120">
        <v>2026</v>
      </c>
      <c r="D1063" s="43" t="str">
        <f>IFERROR(VLOOKUP(E1005&amp;"-"&amp;4,Instruções!CH:CS,12,0),"")</f>
        <v/>
      </c>
      <c r="E1063" s="42" t="str">
        <f>IFERROR(VLOOKUP(E1005&amp;"-"&amp;4,Instruções!CH:CS,9,0),"")</f>
        <v/>
      </c>
      <c r="F1063" s="38" t="s">
        <v>12</v>
      </c>
      <c r="G1063" s="36" t="str">
        <f t="shared" si="162"/>
        <v/>
      </c>
      <c r="H1063" s="32" t="str">
        <f t="shared" si="161"/>
        <v/>
      </c>
      <c r="I1063" s="90">
        <f t="shared" si="160"/>
        <v>0</v>
      </c>
    </row>
    <row r="1064" spans="1:9" x14ac:dyDescent="0.2">
      <c r="A1064" s="120" t="str">
        <f>E1005</f>
        <v>DIGITAR NESTE CAMPO O CÓDIGO DA ENTREGA</v>
      </c>
      <c r="B1064" s="120" t="str">
        <f>B1005</f>
        <v>DIGITAR NESTE CAMPO O CÓDIGO DA ENTREGA</v>
      </c>
      <c r="C1064" s="120">
        <v>2026</v>
      </c>
      <c r="D1064" s="43" t="str">
        <f>IFERROR(VLOOKUP(E1005&amp;"-"&amp;5,Instruções!CH:CS,12,0),"")</f>
        <v/>
      </c>
      <c r="E1064" s="42" t="str">
        <f>IFERROR(VLOOKUP(E1005&amp;"-"&amp;5,Instruções!CH:CS,9,0),"")</f>
        <v/>
      </c>
      <c r="F1064" s="38" t="s">
        <v>12</v>
      </c>
      <c r="G1064" s="36" t="str">
        <f t="shared" si="162"/>
        <v/>
      </c>
      <c r="H1064" s="32" t="str">
        <f t="shared" si="161"/>
        <v/>
      </c>
      <c r="I1064" s="90">
        <f t="shared" si="160"/>
        <v>0</v>
      </c>
    </row>
    <row r="1065" spans="1:9" ht="15.75" customHeight="1" x14ac:dyDescent="0.2">
      <c r="A1065" s="120" t="str">
        <f>E1005</f>
        <v>DIGITAR NESTE CAMPO O CÓDIGO DA ENTREGA</v>
      </c>
      <c r="B1065" s="120" t="str">
        <f>B1005</f>
        <v>DIGITAR NESTE CAMPO O CÓDIGO DA ENTREGA</v>
      </c>
      <c r="C1065" s="120">
        <v>2026</v>
      </c>
      <c r="D1065" s="102"/>
      <c r="E1065" s="103" t="s">
        <v>39</v>
      </c>
      <c r="F1065" s="38" t="s">
        <v>12</v>
      </c>
      <c r="G1065" s="42"/>
      <c r="H1065" s="32" t="str">
        <f>IF(G1065="","","Não é possivel alterar 2024")</f>
        <v/>
      </c>
      <c r="I1065" s="90">
        <f>IF(G1065="",0,1)</f>
        <v>0</v>
      </c>
    </row>
    <row r="1066" spans="1:9" x14ac:dyDescent="0.2">
      <c r="A1066" s="120" t="str">
        <f>E1005</f>
        <v>DIGITAR NESTE CAMPO O CÓDIGO DA ENTREGA</v>
      </c>
      <c r="B1066" s="120" t="str">
        <f>B1005&amp;"Ano:"&amp;D1066</f>
        <v>DIGITAR NESTE CAMPO O CÓDIGO DA ENTREGAAno:TOTAL PREVISTO 2027</v>
      </c>
      <c r="C1066" s="120">
        <v>2027</v>
      </c>
      <c r="D1066" s="21" t="s">
        <v>8111</v>
      </c>
      <c r="E1066" s="22">
        <f>IF(E1067&gt;0,E1067,SUM(E1068:E1073))</f>
        <v>0</v>
      </c>
      <c r="F1066" s="23" t="s">
        <v>12</v>
      </c>
      <c r="G1066" s="22">
        <f>IF(SUM(I1067:I1079)=0,E1066,"Preencher total previsto para 2027")</f>
        <v>0</v>
      </c>
      <c r="H1066" s="39" t="str">
        <f>IF(SUM(I1067:I1079)&gt;0,"Alteração meta 2027","")</f>
        <v/>
      </c>
      <c r="I1066" s="90">
        <f t="shared" ref="I1066:I1078" si="163">IF(G1066=E1066,0,1)</f>
        <v>0</v>
      </c>
    </row>
    <row r="1067" spans="1:9" x14ac:dyDescent="0.2">
      <c r="A1067" s="120" t="str">
        <f>E1005</f>
        <v>DIGITAR NESTE CAMPO O CÓDIGO DA ENTREGA</v>
      </c>
      <c r="B1067" s="120" t="str">
        <f>B1005&amp;D1067&amp;2027</f>
        <v>DIGITAR NESTE CAMPO O CÓDIGO DA ENTREGAEstado2027</v>
      </c>
      <c r="C1067" s="120">
        <v>2027</v>
      </c>
      <c r="D1067" s="25" t="s">
        <v>32</v>
      </c>
      <c r="E1067" s="26">
        <f>IFERROR(VLOOKUP(E1005&amp;"(vazio)",Instruções!$BD:$BN,9,0),SUM(E1068:E1073))</f>
        <v>0</v>
      </c>
      <c r="F1067" s="27" t="s">
        <v>12</v>
      </c>
      <c r="G1067" s="26">
        <f>IF(SUM(I1068:I1079)=0,E1067,"Preencher total previsto do Estado para 2027")</f>
        <v>0</v>
      </c>
      <c r="H1067" s="40" t="str">
        <f t="shared" ref="H1067:H1078" si="164">IF(E1067=G1067,"","Alteração meta 2027")</f>
        <v/>
      </c>
      <c r="I1067" s="90">
        <f t="shared" si="163"/>
        <v>0</v>
      </c>
    </row>
    <row r="1068" spans="1:9" x14ac:dyDescent="0.2">
      <c r="A1068" s="120" t="str">
        <f>E1005</f>
        <v>DIGITAR NESTE CAMPO O CÓDIGO DA ENTREGA</v>
      </c>
      <c r="B1068" s="120" t="str">
        <f>B1005</f>
        <v>DIGITAR NESTE CAMPO O CÓDIGO DA ENTREGA</v>
      </c>
      <c r="C1068" s="120">
        <v>2027</v>
      </c>
      <c r="D1068" s="29" t="s">
        <v>33</v>
      </c>
      <c r="E1068" s="30" t="str">
        <f>IFERROR(VLOOKUP(E1005&amp;D1068,Instruções!$BD:$BN,9,0),"-")</f>
        <v>-</v>
      </c>
      <c r="F1068" s="31" t="s">
        <v>12</v>
      </c>
      <c r="G1068" s="30" t="str">
        <f t="shared" ref="G1068:G1078" si="165">E1068</f>
        <v>-</v>
      </c>
      <c r="H1068" s="32" t="str">
        <f t="shared" si="164"/>
        <v/>
      </c>
      <c r="I1068" s="90">
        <f t="shared" si="163"/>
        <v>0</v>
      </c>
    </row>
    <row r="1069" spans="1:9" x14ac:dyDescent="0.2">
      <c r="A1069" s="120" t="str">
        <f>E1005</f>
        <v>DIGITAR NESTE CAMPO O CÓDIGO DA ENTREGA</v>
      </c>
      <c r="B1069" s="120" t="str">
        <f>B1005</f>
        <v>DIGITAR NESTE CAMPO O CÓDIGO DA ENTREGA</v>
      </c>
      <c r="C1069" s="120">
        <v>2027</v>
      </c>
      <c r="D1069" s="33" t="s">
        <v>34</v>
      </c>
      <c r="E1069" s="41" t="str">
        <f>IFERROR(VLOOKUP(E1005&amp;D1069,Instruções!$BD:$BN,9,0),"-")</f>
        <v>-</v>
      </c>
      <c r="F1069" s="34" t="s">
        <v>12</v>
      </c>
      <c r="G1069" s="30" t="str">
        <f t="shared" si="165"/>
        <v>-</v>
      </c>
      <c r="H1069" s="32" t="str">
        <f t="shared" si="164"/>
        <v/>
      </c>
      <c r="I1069" s="90">
        <f t="shared" si="163"/>
        <v>0</v>
      </c>
    </row>
    <row r="1070" spans="1:9" x14ac:dyDescent="0.2">
      <c r="A1070" s="120" t="str">
        <f>E1005</f>
        <v>DIGITAR NESTE CAMPO O CÓDIGO DA ENTREGA</v>
      </c>
      <c r="B1070" s="120" t="str">
        <f>B1005</f>
        <v>DIGITAR NESTE CAMPO O CÓDIGO DA ENTREGA</v>
      </c>
      <c r="C1070" s="120">
        <v>2027</v>
      </c>
      <c r="D1070" s="33" t="s">
        <v>35</v>
      </c>
      <c r="E1070" s="41" t="str">
        <f>IFERROR(VLOOKUP(E1005&amp;D1070,Instruções!$BD:$BN,9,0),"-")</f>
        <v>-</v>
      </c>
      <c r="F1070" s="34" t="s">
        <v>12</v>
      </c>
      <c r="G1070" s="30" t="str">
        <f t="shared" si="165"/>
        <v>-</v>
      </c>
      <c r="H1070" s="32" t="str">
        <f t="shared" si="164"/>
        <v/>
      </c>
      <c r="I1070" s="90">
        <f t="shared" si="163"/>
        <v>0</v>
      </c>
    </row>
    <row r="1071" spans="1:9" x14ac:dyDescent="0.2">
      <c r="A1071" s="120" t="str">
        <f>E1005</f>
        <v>DIGITAR NESTE CAMPO O CÓDIGO DA ENTREGA</v>
      </c>
      <c r="B1071" s="120" t="str">
        <f>B1005</f>
        <v>DIGITAR NESTE CAMPO O CÓDIGO DA ENTREGA</v>
      </c>
      <c r="C1071" s="120">
        <v>2027</v>
      </c>
      <c r="D1071" s="33" t="s">
        <v>36</v>
      </c>
      <c r="E1071" s="41" t="str">
        <f>IFERROR(VLOOKUP(E1005&amp;D1071,Instruções!$BD:$BN,9,0),"-")</f>
        <v>-</v>
      </c>
      <c r="F1071" s="34" t="s">
        <v>12</v>
      </c>
      <c r="G1071" s="30" t="str">
        <f t="shared" si="165"/>
        <v>-</v>
      </c>
      <c r="H1071" s="32" t="str">
        <f t="shared" si="164"/>
        <v/>
      </c>
      <c r="I1071" s="90">
        <f t="shared" si="163"/>
        <v>0</v>
      </c>
    </row>
    <row r="1072" spans="1:9" x14ac:dyDescent="0.2">
      <c r="A1072" s="120" t="str">
        <f>E1005</f>
        <v>DIGITAR NESTE CAMPO O CÓDIGO DA ENTREGA</v>
      </c>
      <c r="B1072" s="120" t="str">
        <f>B1005</f>
        <v>DIGITAR NESTE CAMPO O CÓDIGO DA ENTREGA</v>
      </c>
      <c r="C1072" s="120">
        <v>2027</v>
      </c>
      <c r="D1072" s="33" t="s">
        <v>37</v>
      </c>
      <c r="E1072" s="41" t="str">
        <f>IFERROR(VLOOKUP(E1005&amp;D1072,Instruções!$BD:$BN,9,0),"-")</f>
        <v>-</v>
      </c>
      <c r="F1072" s="34" t="s">
        <v>12</v>
      </c>
      <c r="G1072" s="30" t="str">
        <f t="shared" si="165"/>
        <v>-</v>
      </c>
      <c r="H1072" s="32" t="str">
        <f t="shared" si="164"/>
        <v/>
      </c>
      <c r="I1072" s="90">
        <f t="shared" si="163"/>
        <v>0</v>
      </c>
    </row>
    <row r="1073" spans="1:16" x14ac:dyDescent="0.2">
      <c r="A1073" s="120" t="str">
        <f>E1005</f>
        <v>DIGITAR NESTE CAMPO O CÓDIGO DA ENTREGA</v>
      </c>
      <c r="B1073" s="120" t="str">
        <f>B1005</f>
        <v>DIGITAR NESTE CAMPO O CÓDIGO DA ENTREGA</v>
      </c>
      <c r="C1073" s="120">
        <v>2027</v>
      </c>
      <c r="D1073" s="33" t="s">
        <v>38</v>
      </c>
      <c r="E1073" s="44" t="str">
        <f>IFERROR(VLOOKUP(E1005&amp;D1073,Instruções!$BD:$BN,9,0),"-")</f>
        <v>-</v>
      </c>
      <c r="F1073" s="34" t="s">
        <v>12</v>
      </c>
      <c r="G1073" s="45" t="str">
        <f t="shared" si="165"/>
        <v>-</v>
      </c>
      <c r="H1073" s="32" t="str">
        <f t="shared" si="164"/>
        <v/>
      </c>
      <c r="I1073" s="90">
        <f t="shared" si="163"/>
        <v>0</v>
      </c>
    </row>
    <row r="1074" spans="1:16" x14ac:dyDescent="0.2">
      <c r="A1074" s="120" t="str">
        <f>E1005</f>
        <v>DIGITAR NESTE CAMPO O CÓDIGO DA ENTREGA</v>
      </c>
      <c r="B1074" s="120" t="str">
        <f>B1005</f>
        <v>DIGITAR NESTE CAMPO O CÓDIGO DA ENTREGA</v>
      </c>
      <c r="C1074" s="120">
        <v>2027</v>
      </c>
      <c r="D1074" s="35" t="str">
        <f>IFERROR(VLOOKUP(E1005&amp;"-"&amp;1,Instruções!CH:CS,12,0),"")</f>
        <v/>
      </c>
      <c r="E1074" s="46" t="str">
        <f>IFERROR(VLOOKUP(E1005&amp;"-"&amp;1,Instruções!CH:CS,10,0),"")</f>
        <v/>
      </c>
      <c r="F1074" s="38" t="s">
        <v>12</v>
      </c>
      <c r="G1074" s="47" t="str">
        <f t="shared" si="165"/>
        <v/>
      </c>
      <c r="H1074" s="32" t="str">
        <f t="shared" si="164"/>
        <v/>
      </c>
      <c r="I1074" s="90">
        <f t="shared" si="163"/>
        <v>0</v>
      </c>
    </row>
    <row r="1075" spans="1:16" x14ac:dyDescent="0.2">
      <c r="A1075" s="120" t="str">
        <f>E1005</f>
        <v>DIGITAR NESTE CAMPO O CÓDIGO DA ENTREGA</v>
      </c>
      <c r="B1075" s="120" t="str">
        <f>B1005</f>
        <v>DIGITAR NESTE CAMPO O CÓDIGO DA ENTREGA</v>
      </c>
      <c r="C1075" s="120">
        <v>2027</v>
      </c>
      <c r="D1075" s="35" t="str">
        <f>IFERROR(VLOOKUP(E1005&amp;"-"&amp;2,Instruções!CH:CS,12,0),"")</f>
        <v/>
      </c>
      <c r="E1075" s="46" t="str">
        <f>IFERROR(VLOOKUP(E1006&amp;"-"&amp;1,Instruções!CH:CS,10,0),"")</f>
        <v/>
      </c>
      <c r="F1075" s="38" t="s">
        <v>12</v>
      </c>
      <c r="G1075" s="47" t="str">
        <f t="shared" si="165"/>
        <v/>
      </c>
      <c r="H1075" s="32" t="str">
        <f t="shared" si="164"/>
        <v/>
      </c>
      <c r="I1075" s="90">
        <f t="shared" si="163"/>
        <v>0</v>
      </c>
    </row>
    <row r="1076" spans="1:16" x14ac:dyDescent="0.2">
      <c r="A1076" s="120" t="str">
        <f>E1005</f>
        <v>DIGITAR NESTE CAMPO O CÓDIGO DA ENTREGA</v>
      </c>
      <c r="B1076" s="120" t="str">
        <f>B1005</f>
        <v>DIGITAR NESTE CAMPO O CÓDIGO DA ENTREGA</v>
      </c>
      <c r="C1076" s="120">
        <v>2027</v>
      </c>
      <c r="D1076" s="35" t="str">
        <f>IFERROR(VLOOKUP(E1005&amp;"-"&amp;3,Instruções!CH:CS,12,0),"")</f>
        <v/>
      </c>
      <c r="E1076" s="46" t="str">
        <f>IFERROR(VLOOKUP(E1007&amp;"-"&amp;1,Instruções!CH:CS,10,0),"")</f>
        <v/>
      </c>
      <c r="F1076" s="38" t="s">
        <v>12</v>
      </c>
      <c r="G1076" s="47" t="str">
        <f t="shared" si="165"/>
        <v/>
      </c>
      <c r="H1076" s="32" t="str">
        <f t="shared" si="164"/>
        <v/>
      </c>
      <c r="I1076" s="90">
        <f t="shared" si="163"/>
        <v>0</v>
      </c>
    </row>
    <row r="1077" spans="1:16" x14ac:dyDescent="0.2">
      <c r="A1077" s="120" t="str">
        <f>E1005</f>
        <v>DIGITAR NESTE CAMPO O CÓDIGO DA ENTREGA</v>
      </c>
      <c r="B1077" s="120" t="str">
        <f>B1005</f>
        <v>DIGITAR NESTE CAMPO O CÓDIGO DA ENTREGA</v>
      </c>
      <c r="C1077" s="120">
        <v>2027</v>
      </c>
      <c r="D1077" s="35" t="str">
        <f>IFERROR(VLOOKUP(E1005&amp;"-"&amp;4,Instruções!CH:CS,12,0),"")</f>
        <v/>
      </c>
      <c r="E1077" s="46" t="str">
        <f>IFERROR(VLOOKUP(E1008&amp;"-"&amp;1,Instruções!CH:CS,10,0),"")</f>
        <v/>
      </c>
      <c r="F1077" s="38" t="s">
        <v>12</v>
      </c>
      <c r="G1077" s="47" t="str">
        <f t="shared" si="165"/>
        <v/>
      </c>
      <c r="H1077" s="32" t="str">
        <f t="shared" si="164"/>
        <v/>
      </c>
      <c r="I1077" s="90">
        <f t="shared" si="163"/>
        <v>0</v>
      </c>
    </row>
    <row r="1078" spans="1:16" x14ac:dyDescent="0.2">
      <c r="A1078" s="120" t="str">
        <f>E1005</f>
        <v>DIGITAR NESTE CAMPO O CÓDIGO DA ENTREGA</v>
      </c>
      <c r="B1078" s="120" t="str">
        <f>B1005</f>
        <v>DIGITAR NESTE CAMPO O CÓDIGO DA ENTREGA</v>
      </c>
      <c r="C1078" s="120">
        <v>2027</v>
      </c>
      <c r="D1078" s="35" t="str">
        <f>IFERROR(VLOOKUP(E1005&amp;"-"&amp;5,Instruções!CH:CS,12,0),"")</f>
        <v/>
      </c>
      <c r="E1078" s="46" t="str">
        <f>IFERROR(VLOOKUP(E1009&amp;"-"&amp;1,Instruções!CH:CS,10,0),"")</f>
        <v/>
      </c>
      <c r="F1078" s="38" t="s">
        <v>12</v>
      </c>
      <c r="G1078" s="47" t="str">
        <f t="shared" si="165"/>
        <v/>
      </c>
      <c r="H1078" s="32" t="str">
        <f t="shared" si="164"/>
        <v/>
      </c>
      <c r="I1078" s="90">
        <f t="shared" si="163"/>
        <v>0</v>
      </c>
    </row>
    <row r="1079" spans="1:16" ht="15.75" customHeight="1" x14ac:dyDescent="0.2">
      <c r="A1079" s="120" t="str">
        <f>E1005</f>
        <v>DIGITAR NESTE CAMPO O CÓDIGO DA ENTREGA</v>
      </c>
      <c r="B1079" s="120" t="str">
        <f>B1005</f>
        <v>DIGITAR NESTE CAMPO O CÓDIGO DA ENTREGA</v>
      </c>
      <c r="C1079" s="120">
        <v>2027</v>
      </c>
      <c r="D1079" s="102"/>
      <c r="E1079" s="103" t="s">
        <v>39</v>
      </c>
      <c r="F1079" s="38" t="s">
        <v>12</v>
      </c>
      <c r="G1079" s="47"/>
      <c r="H1079" s="32" t="str">
        <f>IF(G1079="","","Não é possivel alterar 2024")</f>
        <v/>
      </c>
      <c r="I1079" s="90">
        <f>IF(G1079="",0,1)</f>
        <v>0</v>
      </c>
    </row>
    <row r="1080" spans="1:16" ht="39" customHeight="1" x14ac:dyDescent="0.2">
      <c r="A1080" s="120" t="str">
        <f>E1005</f>
        <v>DIGITAR NESTE CAMPO O CÓDIGO DA ENTREGA</v>
      </c>
      <c r="B1080" s="120" t="str">
        <f>B1079&amp;"Oquealterou"</f>
        <v>DIGITAR NESTE CAMPO O CÓDIGO DA ENTREGAOquealterou</v>
      </c>
      <c r="C1080" s="120" t="s">
        <v>40</v>
      </c>
      <c r="D1080" s="48" t="s">
        <v>41</v>
      </c>
      <c r="E1080" s="129" t="s">
        <v>8399</v>
      </c>
      <c r="F1080" s="129"/>
      <c r="G1080" s="129"/>
      <c r="H1080" s="49" t="str">
        <f>IF(H1005="Excluir","Excluir",CONCATENATE("Alteração de: ",H1006&amp;H1007&amp;H1008&amp;H1009&amp;H1010&amp;H1011&amp;H1012&amp;H1013&amp;H1014&amp;H1015&amp;H1016&amp;H1017&amp;H1018&amp;H1020&amp;H1021&amp;H1022&amp;H1023))</f>
        <v xml:space="preserve">Alteração de: </v>
      </c>
      <c r="I1080" s="90" t="s">
        <v>9</v>
      </c>
    </row>
    <row r="1081" spans="1:16" ht="20.25" customHeight="1" thickBot="1" x14ac:dyDescent="0.25">
      <c r="A1081" s="122" t="s">
        <v>42</v>
      </c>
      <c r="B1081" s="122" t="s">
        <v>43</v>
      </c>
      <c r="C1081" s="122" t="s">
        <v>42</v>
      </c>
      <c r="D1081" s="81" t="s">
        <v>42</v>
      </c>
      <c r="E1081" s="82" t="s">
        <v>42</v>
      </c>
      <c r="F1081" s="82" t="s">
        <v>42</v>
      </c>
      <c r="G1081" s="82" t="s">
        <v>42</v>
      </c>
      <c r="H1081" s="83" t="s">
        <v>42</v>
      </c>
      <c r="I1081" s="91" t="s">
        <v>9</v>
      </c>
    </row>
    <row r="1082" spans="1:16" ht="26.25" customHeight="1" x14ac:dyDescent="0.2">
      <c r="A1082" s="120" t="str">
        <f>E1082</f>
        <v>DIGITAR NESTE CAMPO O CÓDIGO DA ENTREGA</v>
      </c>
      <c r="B1082" s="120" t="str">
        <f>E1082</f>
        <v>DIGITAR NESTE CAMPO O CÓDIGO DA ENTREGA</v>
      </c>
      <c r="C1082" s="120" t="s">
        <v>10</v>
      </c>
      <c r="D1082" s="77" t="s">
        <v>11</v>
      </c>
      <c r="E1082" s="89" t="s">
        <v>8112</v>
      </c>
      <c r="F1082" s="78" t="s">
        <v>12</v>
      </c>
      <c r="G1082" s="92">
        <f>IFERROR(VLOOKUP(E1082,'Lista de Entregas'!H:J,3,0),"Código de entrega não existe")</f>
        <v>0</v>
      </c>
      <c r="H1082" s="88" t="s">
        <v>4932</v>
      </c>
      <c r="I1082" s="90" t="s">
        <v>9</v>
      </c>
      <c r="P1082" s="4" t="s">
        <v>13</v>
      </c>
    </row>
    <row r="1083" spans="1:16" ht="34.5" customHeight="1" x14ac:dyDescent="0.2">
      <c r="A1083" s="120" t="str">
        <f>E1082</f>
        <v>DIGITAR NESTE CAMPO O CÓDIGO DA ENTREGA</v>
      </c>
      <c r="B1083" s="120" t="str">
        <f>B1082&amp;"Titulo"</f>
        <v>DIGITAR NESTE CAMPO O CÓDIGO DA ENTREGATitulo</v>
      </c>
      <c r="C1083" s="120" t="s">
        <v>10</v>
      </c>
      <c r="D1083" s="10" t="s">
        <v>14</v>
      </c>
      <c r="E1083" s="76" t="str">
        <f>IFERROR(VLOOKUP(E1082,Instruções!S:BD,14,0),"Código de Entrega não existe")</f>
        <v>Código de Entrega não existe</v>
      </c>
      <c r="F1083" s="12" t="s">
        <v>12</v>
      </c>
      <c r="G1083" s="86" t="str">
        <f>IF(H1082="Excluir","Se a entrega vai passar a ser vinculada a outra ação orçamentária, a opção selecionada deve ser Transferir e não Excluir. Se ela deve ser cancelada do PPA 2024-2027, a opção Excluir esta correta, informe a justificativa ao final do formulário.","")</f>
        <v/>
      </c>
      <c r="H1083" s="13" t="str">
        <f>IF(G1083="","",IF(E1083=G1083,""," Não é possível Alterar Título;"))</f>
        <v/>
      </c>
      <c r="I1083" s="90" t="s">
        <v>9</v>
      </c>
      <c r="P1083" s="4" t="s">
        <v>15</v>
      </c>
    </row>
    <row r="1084" spans="1:16" ht="71.25" customHeight="1" x14ac:dyDescent="0.2">
      <c r="A1084" s="120" t="str">
        <f>E1082</f>
        <v>DIGITAR NESTE CAMPO O CÓDIGO DA ENTREGA</v>
      </c>
      <c r="B1084" s="120" t="str">
        <f>B1082&amp;"Descrição"</f>
        <v>DIGITAR NESTE CAMPO O CÓDIGO DA ENTREGADescrição</v>
      </c>
      <c r="C1084" s="120" t="s">
        <v>10</v>
      </c>
      <c r="D1084" s="10" t="s">
        <v>16</v>
      </c>
      <c r="E1084" s="75" t="str">
        <f>IFERROR(VLOOKUP(E1082,Instruções!S:BD,15,0),"Confirmar  código de entrega")</f>
        <v>Confirmar  código de entrega</v>
      </c>
      <c r="F1084" s="12" t="s">
        <v>12</v>
      </c>
      <c r="G1084" s="75"/>
      <c r="H1084" s="14" t="str">
        <f>IF(G1084="","",IF(E1084=G1084,""," Descrição;"))</f>
        <v/>
      </c>
      <c r="I1084" s="90" t="s">
        <v>9</v>
      </c>
      <c r="P1084" s="4" t="s">
        <v>4934</v>
      </c>
    </row>
    <row r="1085" spans="1:16" x14ac:dyDescent="0.2">
      <c r="A1085" s="120" t="str">
        <f>E1082</f>
        <v>DIGITAR NESTE CAMPO O CÓDIGO DA ENTREGA</v>
      </c>
      <c r="B1085" s="120" t="str">
        <f>B1082&amp;"AÇÃO"</f>
        <v>DIGITAR NESTE CAMPO O CÓDIGO DA ENTREGAAÇÃO</v>
      </c>
      <c r="C1085" s="120" t="s">
        <v>10</v>
      </c>
      <c r="D1085" s="10" t="s">
        <v>17</v>
      </c>
      <c r="E1085" s="11" t="str">
        <f>IFERROR(VLOOKUP(E1082,Instruções!S:BD,10,0),"")</f>
        <v/>
      </c>
      <c r="F1085" s="12" t="s">
        <v>12</v>
      </c>
      <c r="G1085" s="85" t="str">
        <f>IF(H1082="Transferir","Preencher neste campo o nº da orçamentária para qual a entrega vai ser transferida","")</f>
        <v/>
      </c>
      <c r="H1085" s="14" t="str">
        <f>IF(G1085="","",IF(E1085=G1085,"","Transferência de ação;"))</f>
        <v/>
      </c>
      <c r="I1085" s="90" t="s">
        <v>9</v>
      </c>
      <c r="P1085" s="4" t="s">
        <v>4932</v>
      </c>
    </row>
    <row r="1086" spans="1:16" ht="27.75" customHeight="1" x14ac:dyDescent="0.2">
      <c r="A1086" s="120" t="str">
        <f>E1082</f>
        <v>DIGITAR NESTE CAMPO O CÓDIGO DA ENTREGA</v>
      </c>
      <c r="B1086" s="120" t="str">
        <f>B1082&amp;"Açãonome"</f>
        <v>DIGITAR NESTE CAMPO O CÓDIGO DA ENTREGAAçãonome</v>
      </c>
      <c r="C1086" s="120" t="s">
        <v>10</v>
      </c>
      <c r="D1086" s="10" t="s">
        <v>18</v>
      </c>
      <c r="E1086" s="76" t="str">
        <f>IFERROR(VLOOKUP(E1082,Instruções!S:BD,11,0),"")</f>
        <v/>
      </c>
      <c r="F1086" s="12" t="s">
        <v>12</v>
      </c>
      <c r="G1086" s="11"/>
      <c r="H1086" s="14" t="str">
        <f>IF(G1086="","",IF(E1086=G1086,""," Transterência para outra ação;"))</f>
        <v/>
      </c>
      <c r="I1086" s="90" t="s">
        <v>9</v>
      </c>
    </row>
    <row r="1087" spans="1:16" ht="39.75" customHeight="1" x14ac:dyDescent="0.2">
      <c r="A1087" s="120" t="str">
        <f>E1082</f>
        <v>DIGITAR NESTE CAMPO O CÓDIGO DA ENTREGA</v>
      </c>
      <c r="B1087" s="120" t="str">
        <f>B1082&amp;"Unidademedida"</f>
        <v>DIGITAR NESTE CAMPO O CÓDIGO DA ENTREGAUnidademedida</v>
      </c>
      <c r="C1087" s="120" t="s">
        <v>10</v>
      </c>
      <c r="D1087" s="10" t="s">
        <v>19</v>
      </c>
      <c r="E1087" s="11" t="str">
        <f>IFERROR(VLOOKUP(E1082,Instruções!S:BD,16,0),"")</f>
        <v/>
      </c>
      <c r="F1087" s="12" t="s">
        <v>12</v>
      </c>
      <c r="G1087" s="11"/>
      <c r="H1087" s="119" t="str">
        <f>IF(G1087="","",IF(E1087=G1087,"","Não é possível alterar a unidade de medida, pois isso descaracterizaria a concepção original da entrega"))</f>
        <v/>
      </c>
      <c r="I1087" s="90" t="s">
        <v>9</v>
      </c>
    </row>
    <row r="1088" spans="1:16" ht="51" customHeight="1" x14ac:dyDescent="0.2">
      <c r="A1088" s="120" t="str">
        <f>E1082</f>
        <v>DIGITAR NESTE CAMPO O CÓDIGO DA ENTREGA</v>
      </c>
      <c r="B1088" s="120" t="str">
        <f>B1082&amp;"MemoriaCalculo"</f>
        <v>DIGITAR NESTE CAMPO O CÓDIGO DA ENTREGAMemoriaCalculo</v>
      </c>
      <c r="C1088" s="120" t="s">
        <v>10</v>
      </c>
      <c r="D1088" s="10" t="s">
        <v>20</v>
      </c>
      <c r="E1088" s="75" t="str">
        <f>IFERROR(VLOOKUP(E1082,Instruções!S:BD,34,0),"")</f>
        <v/>
      </c>
      <c r="F1088" s="12" t="s">
        <v>12</v>
      </c>
      <c r="G1088" s="11"/>
      <c r="H1088" s="14" t="str">
        <f>IF(G1088="","",IF(E1088=G1088,""," Memória de Cálculo;"))</f>
        <v/>
      </c>
      <c r="I1088" s="90" t="s">
        <v>9</v>
      </c>
    </row>
    <row r="1089" spans="1:9" x14ac:dyDescent="0.2">
      <c r="A1089" s="120" t="str">
        <f>E1082</f>
        <v>DIGITAR NESTE CAMPO O CÓDIGO DA ENTREGA</v>
      </c>
      <c r="B1089" s="120" t="str">
        <f>B1082&amp;D1089</f>
        <v>DIGITAR NESTE CAMPO O CÓDIGO DA ENTREGAFonte:</v>
      </c>
      <c r="C1089" s="120" t="s">
        <v>10</v>
      </c>
      <c r="D1089" s="15" t="s">
        <v>21</v>
      </c>
      <c r="E1089" s="11" t="str">
        <f>IFERROR(VLOOKUP(E1082,Instruções!S:BD,35,0),"")</f>
        <v/>
      </c>
      <c r="F1089" s="12" t="s">
        <v>12</v>
      </c>
      <c r="G1089" s="11"/>
      <c r="H1089" s="14" t="str">
        <f>IF(G1089="","",IF(E1089=G1089,""," Fonte;"))</f>
        <v/>
      </c>
      <c r="I1089" s="90" t="s">
        <v>9</v>
      </c>
    </row>
    <row r="1090" spans="1:9" ht="28.5" customHeight="1" x14ac:dyDescent="0.2">
      <c r="A1090" s="120" t="str">
        <f>E1082</f>
        <v>DIGITAR NESTE CAMPO O CÓDIGO DA ENTREGA</v>
      </c>
      <c r="B1090" s="120" t="str">
        <f>B1082&amp;D1090</f>
        <v>DIGITAR NESTE CAMPO O CÓDIGO DA ENTREGAResponsável pela Informação no Órgão:</v>
      </c>
      <c r="C1090" s="120" t="s">
        <v>10</v>
      </c>
      <c r="D1090" s="10" t="s">
        <v>22</v>
      </c>
      <c r="E1090" s="11" t="str">
        <f>IFERROR(VLOOKUP(E1082,Instruções!S:BD,36,0),"")</f>
        <v/>
      </c>
      <c r="F1090" s="12" t="s">
        <v>12</v>
      </c>
      <c r="G1090" s="11"/>
      <c r="H1090" s="14" t="str">
        <f>IF(G1090="","",IF(E1090=G1090,""," Responsável;"))</f>
        <v/>
      </c>
      <c r="I1090" s="90" t="s">
        <v>9</v>
      </c>
    </row>
    <row r="1091" spans="1:9" x14ac:dyDescent="0.2">
      <c r="A1091" s="120" t="str">
        <f>E1082</f>
        <v>DIGITAR NESTE CAMPO O CÓDIGO DA ENTREGA</v>
      </c>
      <c r="B1091" s="120" t="str">
        <f>B1082&amp;D1091</f>
        <v xml:space="preserve">DIGITAR NESTE CAMPO O CÓDIGO DA ENTREGACumulatividade: </v>
      </c>
      <c r="C1091" s="120" t="s">
        <v>10</v>
      </c>
      <c r="D1091" s="10" t="s">
        <v>23</v>
      </c>
      <c r="E1091" s="11" t="str">
        <f>IFERROR(PROPER(VLOOKUP(E1082,Instruções!S:BD,33,0)),"")</f>
        <v/>
      </c>
      <c r="F1091" s="12" t="s">
        <v>12</v>
      </c>
      <c r="G1091" s="11"/>
      <c r="H1091" s="14" t="str">
        <f>IF(G1091="","",IF(E1091=G1091,""," Cumulatividade;"))</f>
        <v/>
      </c>
      <c r="I1091" s="90" t="s">
        <v>9</v>
      </c>
    </row>
    <row r="1092" spans="1:9" ht="13.5" customHeight="1" x14ac:dyDescent="0.2">
      <c r="A1092" s="120" t="str">
        <f>E1082</f>
        <v>DIGITAR NESTE CAMPO O CÓDIGO DA ENTREGA</v>
      </c>
      <c r="B1092" s="120" t="str">
        <f>B1082&amp;D1092</f>
        <v xml:space="preserve">DIGITAR NESTE CAMPO O CÓDIGO DA ENTREGAMarcação Criança e Adolescente: </v>
      </c>
      <c r="C1092" s="120" t="s">
        <v>10</v>
      </c>
      <c r="D1092" s="15" t="s">
        <v>24</v>
      </c>
      <c r="E1092" s="16" t="str">
        <f>IFERROR(VLOOKUP(E1082,Instruções!BS:CA,3,0),"")</f>
        <v/>
      </c>
      <c r="F1092" s="12" t="s">
        <v>12</v>
      </c>
      <c r="G1092" s="11"/>
      <c r="H1092" s="14" t="str">
        <f>IF(G1092="","",IF(E1092=G1092,""," Marcação Criança;"))</f>
        <v/>
      </c>
      <c r="I1092" s="90" t="s">
        <v>9</v>
      </c>
    </row>
    <row r="1093" spans="1:9" ht="13.5" customHeight="1" x14ac:dyDescent="0.2">
      <c r="A1093" s="120" t="str">
        <f>E1082</f>
        <v>DIGITAR NESTE CAMPO O CÓDIGO DA ENTREGA</v>
      </c>
      <c r="B1093" s="120" t="str">
        <f>B1082&amp;D1093</f>
        <v xml:space="preserve">DIGITAR NESTE CAMPO O CÓDIGO DA ENTREGAMarcação Igualdade Racial: </v>
      </c>
      <c r="C1093" s="120" t="s">
        <v>10</v>
      </c>
      <c r="D1093" s="15" t="s">
        <v>25</v>
      </c>
      <c r="E1093" s="16" t="str">
        <f>IFERROR(VLOOKUP(E1082,Instruções!BS:CA,4,0),"")</f>
        <v/>
      </c>
      <c r="F1093" s="12" t="s">
        <v>12</v>
      </c>
      <c r="G1093" s="11"/>
      <c r="H1093" s="14" t="str">
        <f>IF(G1093="","",IF(E1093=G1093,""," Marcação Igualdade Racial;"))</f>
        <v/>
      </c>
      <c r="I1093" s="90" t="s">
        <v>9</v>
      </c>
    </row>
    <row r="1094" spans="1:9" ht="13.5" customHeight="1" x14ac:dyDescent="0.2">
      <c r="A1094" s="120" t="str">
        <f>E1082</f>
        <v>DIGITAR NESTE CAMPO O CÓDIGO DA ENTREGA</v>
      </c>
      <c r="B1094" s="120" t="str">
        <f>B1082&amp;D1094</f>
        <v xml:space="preserve">DIGITAR NESTE CAMPO O CÓDIGO DA ENTREGAMarcação Mulher: </v>
      </c>
      <c r="C1094" s="120" t="s">
        <v>10</v>
      </c>
      <c r="D1094" s="15" t="s">
        <v>26</v>
      </c>
      <c r="E1094" s="16" t="str">
        <f>IFERROR(VLOOKUP(E1082,Instruções!BS:CA,5,0),"")</f>
        <v/>
      </c>
      <c r="F1094" s="12" t="s">
        <v>12</v>
      </c>
      <c r="G1094" s="11"/>
      <c r="H1094" s="14" t="str">
        <f>IF(G1094="","",IF(E1094=G1094,""," Marcação Mulher;"))</f>
        <v/>
      </c>
      <c r="I1094" s="90" t="s">
        <v>9</v>
      </c>
    </row>
    <row r="1095" spans="1:9" ht="13.5" customHeight="1" x14ac:dyDescent="0.2">
      <c r="A1095" s="120" t="str">
        <f>E1082</f>
        <v>DIGITAR NESTE CAMPO O CÓDIGO DA ENTREGA</v>
      </c>
      <c r="B1095" s="120" t="str">
        <f>B1082&amp;D1095</f>
        <v xml:space="preserve">DIGITAR NESTE CAMPO O CÓDIGO DA ENTREGAMarcação Paraná Produtivo: </v>
      </c>
      <c r="C1095" s="120" t="s">
        <v>10</v>
      </c>
      <c r="D1095" s="15" t="s">
        <v>27</v>
      </c>
      <c r="E1095" s="16" t="str">
        <f>IFERROR(VLOOKUP(E1082,Instruções!BS:CA,6,0),"")</f>
        <v/>
      </c>
      <c r="F1095" s="12" t="s">
        <v>12</v>
      </c>
      <c r="G1095" s="11"/>
      <c r="H1095" s="14" t="str">
        <f>IF(G1095="","",IF(E1095=G1095,""," Marcação PR Produtivo;"))</f>
        <v/>
      </c>
      <c r="I1095" s="90" t="s">
        <v>9</v>
      </c>
    </row>
    <row r="1096" spans="1:9" ht="13.5" customHeight="1" x14ac:dyDescent="0.2">
      <c r="A1096" s="121" t="str">
        <f>E1083</f>
        <v>Código de Entrega não existe</v>
      </c>
      <c r="B1096" s="121" t="str">
        <f>B1083&amp;D1096</f>
        <v>DIGITAR NESTE CAMPO O CÓDIGO DA ENTREGATituloMetas e Prioridades:</v>
      </c>
      <c r="C1096" s="121" t="s">
        <v>10</v>
      </c>
      <c r="D1096" s="93" t="s">
        <v>4933</v>
      </c>
      <c r="E1096" s="94"/>
      <c r="F1096" s="95" t="s">
        <v>12</v>
      </c>
      <c r="G1096" s="96"/>
      <c r="H1096" s="97" t="str">
        <f>IF(G1096="","",IF(E1096=G1096,""," Metas e Prioridades;"))</f>
        <v/>
      </c>
      <c r="I1096" s="90" t="s">
        <v>9</v>
      </c>
    </row>
    <row r="1097" spans="1:9" ht="13.5" customHeight="1" x14ac:dyDescent="0.2">
      <c r="A1097" s="120" t="str">
        <f>E1082</f>
        <v>DIGITAR NESTE CAMPO O CÓDIGO DA ENTREGA</v>
      </c>
      <c r="B1097" s="120" t="str">
        <f>B1082&amp;D1097</f>
        <v>DIGITAR NESTE CAMPO O CÓDIGO DA ENTREGAPlano de Governo:</v>
      </c>
      <c r="C1097" s="120" t="s">
        <v>10</v>
      </c>
      <c r="D1097" s="15" t="s">
        <v>28</v>
      </c>
      <c r="E1097" s="118" t="str">
        <f>IFERROR(VLOOKUP(E1082,Instruções!BS:CA,7,0),"")</f>
        <v/>
      </c>
      <c r="F1097" s="12" t="s">
        <v>12</v>
      </c>
      <c r="G1097" s="11"/>
      <c r="H1097" s="14" t="str">
        <f>IF(G1097="","",IF(E1097=G1097,""," Marcação Plano de Governo;"))</f>
        <v/>
      </c>
      <c r="I1097" s="90" t="s">
        <v>9</v>
      </c>
    </row>
    <row r="1098" spans="1:9" ht="36.75" customHeight="1" x14ac:dyDescent="0.2">
      <c r="A1098" s="120" t="str">
        <f>E1082</f>
        <v>DIGITAR NESTE CAMPO O CÓDIGO DA ENTREGA</v>
      </c>
      <c r="B1098" s="120" t="str">
        <f>B1082&amp;D1098</f>
        <v>DIGITAR NESTE CAMPO O CÓDIGO DA ENTREGAODS:</v>
      </c>
      <c r="C1098" s="120" t="s">
        <v>10</v>
      </c>
      <c r="D1098" s="15" t="s">
        <v>29</v>
      </c>
      <c r="E1098" s="118" t="str">
        <f>IFERROR(VLOOKUP(E1082,Instruções!BS:CA,8,0),"")</f>
        <v/>
      </c>
      <c r="F1098" s="12" t="s">
        <v>12</v>
      </c>
      <c r="G1098" s="11"/>
      <c r="H1098" s="14" t="str">
        <f>IF(G1098="","",IF(E1098=G1098,""," Marcação ODS;"))</f>
        <v/>
      </c>
      <c r="I1098" s="90" t="s">
        <v>9</v>
      </c>
    </row>
    <row r="1099" spans="1:9" ht="24.75" customHeight="1" x14ac:dyDescent="0.2">
      <c r="A1099" s="120" t="str">
        <f>E1082</f>
        <v>DIGITAR NESTE CAMPO O CÓDIGO DA ENTREGA</v>
      </c>
      <c r="B1099" s="120" t="str">
        <f>B1082&amp;D1099</f>
        <v xml:space="preserve">DIGITAR NESTE CAMPO O CÓDIGO DA ENTREGARanking de Competitividade: </v>
      </c>
      <c r="C1099" s="120" t="s">
        <v>10</v>
      </c>
      <c r="D1099" s="15" t="s">
        <v>30</v>
      </c>
      <c r="E1099" s="118" t="str">
        <f>IFERROR(VLOOKUP(E1082,Instruções!BS:CA,9,0),"")</f>
        <v/>
      </c>
      <c r="F1099" s="12" t="s">
        <v>12</v>
      </c>
      <c r="G1099" s="11"/>
      <c r="H1099" s="14" t="str">
        <f>IF(G1099="","",IF(E1099=G1099,""," Marcação Ranking;"))</f>
        <v/>
      </c>
      <c r="I1099" s="90" t="s">
        <v>9</v>
      </c>
    </row>
    <row r="1100" spans="1:9" ht="15" customHeight="1" x14ac:dyDescent="0.2">
      <c r="A1100" s="120" t="str">
        <f>E1082</f>
        <v>DIGITAR NESTE CAMPO O CÓDIGO DA ENTREGA</v>
      </c>
      <c r="B1100" s="120" t="str">
        <f>B1082&amp;D1100</f>
        <v>DIGITAR NESTE CAMPO O CÓDIGO DA ENTREGATOTAL PREVISTO (2024-2027):</v>
      </c>
      <c r="C1100" s="120" t="s">
        <v>31</v>
      </c>
      <c r="D1100" s="17" t="s">
        <v>8107</v>
      </c>
      <c r="E1100" s="18">
        <f>IF(E1091="Não",MAX(E1101,E1115,E1129,E1143),E1101+E1115+E1129+E1143)</f>
        <v>0</v>
      </c>
      <c r="F1100" s="19" t="s">
        <v>12</v>
      </c>
      <c r="G1100" s="18">
        <f>IFERROR(IF(E1091="Não",MAX(G1101,G1115,G1129,G1143),G1101+G1115+G1129+G1143),"Preencher Total Previsto")</f>
        <v>0</v>
      </c>
      <c r="H1100" s="20" t="str">
        <f>IF(G1100="","",IF(E1100=G1100,""," Meta;"))</f>
        <v/>
      </c>
      <c r="I1100" s="90">
        <f t="shared" ref="I1100:I1113" si="166">IF(G1100=E1100,0,1)</f>
        <v>0</v>
      </c>
    </row>
    <row r="1101" spans="1:9" x14ac:dyDescent="0.2">
      <c r="A1101" s="120" t="str">
        <f>E1082</f>
        <v>DIGITAR NESTE CAMPO O CÓDIGO DA ENTREGA</v>
      </c>
      <c r="B1101" s="120" t="str">
        <f>B1082&amp;"Ano:"&amp;D1101</f>
        <v>DIGITAR NESTE CAMPO O CÓDIGO DA ENTREGAAno:TOTAL PREVISTO 2024</v>
      </c>
      <c r="C1101" s="120">
        <v>2024</v>
      </c>
      <c r="D1101" s="21" t="s">
        <v>8108</v>
      </c>
      <c r="E1101" s="22">
        <f>IF(E1102&gt;0,E1102,SUM(E1103:E1108))</f>
        <v>0</v>
      </c>
      <c r="F1101" s="23" t="s">
        <v>12</v>
      </c>
      <c r="G1101" s="22">
        <f>IF(SUM(I1102:I1114)=0,E1101,"Preencher total")</f>
        <v>0</v>
      </c>
      <c r="H1101" s="24" t="str">
        <f>IF(SUM(E1101:E1114)=SUM(G1101:G1114),"","Não é possivel alterar 2024")</f>
        <v/>
      </c>
      <c r="I1101" s="90">
        <f t="shared" si="166"/>
        <v>0</v>
      </c>
    </row>
    <row r="1102" spans="1:9" x14ac:dyDescent="0.2">
      <c r="A1102" s="120" t="str">
        <f>E1082</f>
        <v>DIGITAR NESTE CAMPO O CÓDIGO DA ENTREGA</v>
      </c>
      <c r="B1102" s="120" t="str">
        <f>B1082&amp;D1102&amp;2024</f>
        <v>DIGITAR NESTE CAMPO O CÓDIGO DA ENTREGAEstado2024</v>
      </c>
      <c r="C1102" s="120">
        <v>2024</v>
      </c>
      <c r="D1102" s="25" t="s">
        <v>32</v>
      </c>
      <c r="E1102" s="26">
        <f>IFERROR(VLOOKUP(E1082&amp;"(vazio)",Instruções!$BD:$BN,6,0),SUM(E1103:E1108))</f>
        <v>0</v>
      </c>
      <c r="F1102" s="27" t="s">
        <v>12</v>
      </c>
      <c r="G1102" s="26">
        <f>IF(SUM(I1103:I1114)=0,E1102,"Preencher valores")</f>
        <v>0</v>
      </c>
      <c r="H1102" s="28" t="str">
        <f t="shared" ref="H1102:H1113" si="167">IF(E1102=G1102,"","Não é possivel alterar 2024")</f>
        <v/>
      </c>
      <c r="I1102" s="90">
        <f t="shared" si="166"/>
        <v>0</v>
      </c>
    </row>
    <row r="1103" spans="1:9" x14ac:dyDescent="0.2">
      <c r="A1103" s="120" t="str">
        <f>E1082</f>
        <v>DIGITAR NESTE CAMPO O CÓDIGO DA ENTREGA</v>
      </c>
      <c r="B1103" s="120" t="str">
        <f>B1082</f>
        <v>DIGITAR NESTE CAMPO O CÓDIGO DA ENTREGA</v>
      </c>
      <c r="C1103" s="120">
        <v>2024</v>
      </c>
      <c r="D1103" s="29" t="s">
        <v>33</v>
      </c>
      <c r="E1103" s="30" t="str">
        <f>IFERROR(VLOOKUP(E1082&amp;D1103,Instruções!$BD:$BN,6,0),"-")</f>
        <v>-</v>
      </c>
      <c r="F1103" s="31" t="s">
        <v>12</v>
      </c>
      <c r="G1103" s="30" t="str">
        <f t="shared" ref="G1103:G1113" si="168">E1103</f>
        <v>-</v>
      </c>
      <c r="H1103" s="32" t="str">
        <f t="shared" si="167"/>
        <v/>
      </c>
      <c r="I1103" s="90">
        <f t="shared" si="166"/>
        <v>0</v>
      </c>
    </row>
    <row r="1104" spans="1:9" x14ac:dyDescent="0.2">
      <c r="A1104" s="120" t="str">
        <f>E1082</f>
        <v>DIGITAR NESTE CAMPO O CÓDIGO DA ENTREGA</v>
      </c>
      <c r="B1104" s="120" t="str">
        <f>B1082</f>
        <v>DIGITAR NESTE CAMPO O CÓDIGO DA ENTREGA</v>
      </c>
      <c r="C1104" s="120">
        <v>2024</v>
      </c>
      <c r="D1104" s="33" t="s">
        <v>34</v>
      </c>
      <c r="E1104" s="30" t="str">
        <f>IFERROR(VLOOKUP(E1082&amp;D1104,Instruções!$BD:$BN,6,0),"-")</f>
        <v>-</v>
      </c>
      <c r="F1104" s="34" t="s">
        <v>12</v>
      </c>
      <c r="G1104" s="30" t="str">
        <f t="shared" si="168"/>
        <v>-</v>
      </c>
      <c r="H1104" s="32" t="str">
        <f t="shared" si="167"/>
        <v/>
      </c>
      <c r="I1104" s="90">
        <f t="shared" si="166"/>
        <v>0</v>
      </c>
    </row>
    <row r="1105" spans="1:9" x14ac:dyDescent="0.2">
      <c r="A1105" s="120" t="str">
        <f>E1082</f>
        <v>DIGITAR NESTE CAMPO O CÓDIGO DA ENTREGA</v>
      </c>
      <c r="B1105" s="120" t="str">
        <f>B1082</f>
        <v>DIGITAR NESTE CAMPO O CÓDIGO DA ENTREGA</v>
      </c>
      <c r="C1105" s="120">
        <v>2024</v>
      </c>
      <c r="D1105" s="33" t="s">
        <v>35</v>
      </c>
      <c r="E1105" s="30" t="str">
        <f>IFERROR(VLOOKUP(E1082&amp;D1105,Instruções!$BD:$BN,6,0),"-")</f>
        <v>-</v>
      </c>
      <c r="F1105" s="34" t="s">
        <v>12</v>
      </c>
      <c r="G1105" s="30" t="str">
        <f t="shared" si="168"/>
        <v>-</v>
      </c>
      <c r="H1105" s="32" t="str">
        <f t="shared" si="167"/>
        <v/>
      </c>
      <c r="I1105" s="90">
        <f t="shared" si="166"/>
        <v>0</v>
      </c>
    </row>
    <row r="1106" spans="1:9" x14ac:dyDescent="0.2">
      <c r="A1106" s="120" t="str">
        <f>E1082</f>
        <v>DIGITAR NESTE CAMPO O CÓDIGO DA ENTREGA</v>
      </c>
      <c r="B1106" s="120" t="str">
        <f>B1082</f>
        <v>DIGITAR NESTE CAMPO O CÓDIGO DA ENTREGA</v>
      </c>
      <c r="C1106" s="120">
        <v>2024</v>
      </c>
      <c r="D1106" s="33" t="s">
        <v>36</v>
      </c>
      <c r="E1106" s="30" t="str">
        <f>IFERROR(VLOOKUP(E1082&amp;D1106,Instruções!$BD:$BN,6,0),"-")</f>
        <v>-</v>
      </c>
      <c r="F1106" s="34" t="s">
        <v>12</v>
      </c>
      <c r="G1106" s="30" t="str">
        <f t="shared" si="168"/>
        <v>-</v>
      </c>
      <c r="H1106" s="32" t="str">
        <f t="shared" si="167"/>
        <v/>
      </c>
      <c r="I1106" s="90">
        <f t="shared" si="166"/>
        <v>0</v>
      </c>
    </row>
    <row r="1107" spans="1:9" x14ac:dyDescent="0.2">
      <c r="A1107" s="120" t="str">
        <f>E1082</f>
        <v>DIGITAR NESTE CAMPO O CÓDIGO DA ENTREGA</v>
      </c>
      <c r="B1107" s="120" t="str">
        <f>B1082</f>
        <v>DIGITAR NESTE CAMPO O CÓDIGO DA ENTREGA</v>
      </c>
      <c r="C1107" s="120">
        <v>2024</v>
      </c>
      <c r="D1107" s="33" t="s">
        <v>37</v>
      </c>
      <c r="E1107" s="30" t="str">
        <f>IFERROR(VLOOKUP(E1082&amp;D1107,Instruções!$BD:$BN,6,0),"-")</f>
        <v>-</v>
      </c>
      <c r="F1107" s="34" t="s">
        <v>12</v>
      </c>
      <c r="G1107" s="30" t="str">
        <f t="shared" si="168"/>
        <v>-</v>
      </c>
      <c r="H1107" s="32" t="str">
        <f t="shared" si="167"/>
        <v/>
      </c>
      <c r="I1107" s="90">
        <f t="shared" si="166"/>
        <v>0</v>
      </c>
    </row>
    <row r="1108" spans="1:9" x14ac:dyDescent="0.2">
      <c r="A1108" s="120" t="str">
        <f>E1082</f>
        <v>DIGITAR NESTE CAMPO O CÓDIGO DA ENTREGA</v>
      </c>
      <c r="B1108" s="120" t="str">
        <f>B1082</f>
        <v>DIGITAR NESTE CAMPO O CÓDIGO DA ENTREGA</v>
      </c>
      <c r="C1108" s="120">
        <v>2024</v>
      </c>
      <c r="D1108" s="33" t="s">
        <v>38</v>
      </c>
      <c r="E1108" s="30" t="str">
        <f>IFERROR(VLOOKUP(E1082&amp;D1108,Instruções!$BD:$BN,6,0),"-")</f>
        <v>-</v>
      </c>
      <c r="F1108" s="34" t="s">
        <v>12</v>
      </c>
      <c r="G1108" s="30" t="str">
        <f t="shared" si="168"/>
        <v>-</v>
      </c>
      <c r="H1108" s="32" t="str">
        <f t="shared" si="167"/>
        <v/>
      </c>
      <c r="I1108" s="90">
        <f t="shared" si="166"/>
        <v>0</v>
      </c>
    </row>
    <row r="1109" spans="1:9" x14ac:dyDescent="0.2">
      <c r="A1109" s="120" t="str">
        <f>E1082</f>
        <v>DIGITAR NESTE CAMPO O CÓDIGO DA ENTREGA</v>
      </c>
      <c r="B1109" s="120" t="str">
        <f>B1082</f>
        <v>DIGITAR NESTE CAMPO O CÓDIGO DA ENTREGA</v>
      </c>
      <c r="C1109" s="120">
        <v>2024</v>
      </c>
      <c r="D1109" s="35" t="str">
        <f>IFERROR(VLOOKUP(E1082&amp;"-"&amp;1,Instruções!CH:CS,12,0),"")</f>
        <v/>
      </c>
      <c r="E1109" s="36" t="str">
        <f>IFERROR(VLOOKUP(E1082&amp;"-"&amp;1,Instruções!CH:CS,7,0),"")</f>
        <v/>
      </c>
      <c r="F1109" s="37" t="s">
        <v>12</v>
      </c>
      <c r="G1109" s="36" t="str">
        <f t="shared" si="168"/>
        <v/>
      </c>
      <c r="H1109" s="32" t="str">
        <f t="shared" si="167"/>
        <v/>
      </c>
      <c r="I1109" s="90">
        <f t="shared" si="166"/>
        <v>0</v>
      </c>
    </row>
    <row r="1110" spans="1:9" x14ac:dyDescent="0.2">
      <c r="A1110" s="120" t="str">
        <f>E1082</f>
        <v>DIGITAR NESTE CAMPO O CÓDIGO DA ENTREGA</v>
      </c>
      <c r="B1110" s="120" t="str">
        <f>B1082</f>
        <v>DIGITAR NESTE CAMPO O CÓDIGO DA ENTREGA</v>
      </c>
      <c r="C1110" s="120">
        <v>2024</v>
      </c>
      <c r="D1110" s="35" t="str">
        <f>IFERROR(VLOOKUP(E1082&amp;"-"&amp;2,Instruções!CH:CS,12,0),"")</f>
        <v/>
      </c>
      <c r="E1110" s="36" t="str">
        <f>IFERROR(VLOOKUP(E1082&amp;"-"&amp;2,Instruções!CH:CS,7,0),"")</f>
        <v/>
      </c>
      <c r="F1110" s="37" t="s">
        <v>12</v>
      </c>
      <c r="G1110" s="36" t="str">
        <f t="shared" si="168"/>
        <v/>
      </c>
      <c r="H1110" s="32" t="str">
        <f t="shared" si="167"/>
        <v/>
      </c>
      <c r="I1110" s="90">
        <f t="shared" si="166"/>
        <v>0</v>
      </c>
    </row>
    <row r="1111" spans="1:9" x14ac:dyDescent="0.2">
      <c r="A1111" s="120" t="str">
        <f>E1082</f>
        <v>DIGITAR NESTE CAMPO O CÓDIGO DA ENTREGA</v>
      </c>
      <c r="B1111" s="120" t="str">
        <f>B1082</f>
        <v>DIGITAR NESTE CAMPO O CÓDIGO DA ENTREGA</v>
      </c>
      <c r="C1111" s="120">
        <v>2024</v>
      </c>
      <c r="D1111" s="35" t="str">
        <f>IFERROR(VLOOKUP(E1082&amp;"-"&amp;3,Instruções!CH:CS,12,0),"")</f>
        <v/>
      </c>
      <c r="E1111" s="36" t="str">
        <f>IFERROR(VLOOKUP(E1082&amp;"-"&amp;3,Instruções!CH:CS,7,0),"")</f>
        <v/>
      </c>
      <c r="F1111" s="37" t="s">
        <v>12</v>
      </c>
      <c r="G1111" s="36" t="str">
        <f t="shared" si="168"/>
        <v/>
      </c>
      <c r="H1111" s="32" t="str">
        <f t="shared" si="167"/>
        <v/>
      </c>
      <c r="I1111" s="90">
        <f t="shared" si="166"/>
        <v>0</v>
      </c>
    </row>
    <row r="1112" spans="1:9" x14ac:dyDescent="0.2">
      <c r="A1112" s="120" t="str">
        <f>E1082</f>
        <v>DIGITAR NESTE CAMPO O CÓDIGO DA ENTREGA</v>
      </c>
      <c r="B1112" s="120" t="str">
        <f>B1082</f>
        <v>DIGITAR NESTE CAMPO O CÓDIGO DA ENTREGA</v>
      </c>
      <c r="C1112" s="120">
        <v>2024</v>
      </c>
      <c r="D1112" s="35" t="str">
        <f>IFERROR(VLOOKUP(E1082&amp;"-"&amp;4,Instruções!CH:CS,12,0),"")</f>
        <v/>
      </c>
      <c r="E1112" s="36" t="str">
        <f>IFERROR(VLOOKUP(E1082&amp;"-"&amp;4,Instruções!CH:CS,7,0),"")</f>
        <v/>
      </c>
      <c r="F1112" s="37" t="s">
        <v>12</v>
      </c>
      <c r="G1112" s="36" t="str">
        <f t="shared" si="168"/>
        <v/>
      </c>
      <c r="H1112" s="32" t="str">
        <f t="shared" si="167"/>
        <v/>
      </c>
      <c r="I1112" s="90">
        <f t="shared" si="166"/>
        <v>0</v>
      </c>
    </row>
    <row r="1113" spans="1:9" x14ac:dyDescent="0.2">
      <c r="A1113" s="120" t="str">
        <f>E1082</f>
        <v>DIGITAR NESTE CAMPO O CÓDIGO DA ENTREGA</v>
      </c>
      <c r="B1113" s="120" t="str">
        <f>B1082</f>
        <v>DIGITAR NESTE CAMPO O CÓDIGO DA ENTREGA</v>
      </c>
      <c r="C1113" s="120">
        <v>2024</v>
      </c>
      <c r="D1113" s="35" t="str">
        <f>IFERROR(VLOOKUP(E1082&amp;"-"&amp;5,Instruções!CH:CS,12,0),"")</f>
        <v/>
      </c>
      <c r="E1113" s="36" t="str">
        <f>IFERROR(VLOOKUP(E1082&amp;"-"&amp;5,Instruções!CH:CS,7,0),"")</f>
        <v/>
      </c>
      <c r="F1113" s="37" t="s">
        <v>12</v>
      </c>
      <c r="G1113" s="36" t="str">
        <f t="shared" si="168"/>
        <v/>
      </c>
      <c r="H1113" s="32" t="str">
        <f t="shared" si="167"/>
        <v/>
      </c>
      <c r="I1113" s="90">
        <f t="shared" si="166"/>
        <v>0</v>
      </c>
    </row>
    <row r="1114" spans="1:9" x14ac:dyDescent="0.2">
      <c r="A1114" s="120" t="str">
        <f>E1082</f>
        <v>DIGITAR NESTE CAMPO O CÓDIGO DA ENTREGA</v>
      </c>
      <c r="B1114" s="120" t="str">
        <f>B1082</f>
        <v>DIGITAR NESTE CAMPO O CÓDIGO DA ENTREGA</v>
      </c>
      <c r="C1114" s="120">
        <v>2024</v>
      </c>
      <c r="D1114" s="102"/>
      <c r="E1114" s="103" t="s">
        <v>39</v>
      </c>
      <c r="F1114" s="38"/>
      <c r="G1114" s="36"/>
      <c r="H1114" s="32" t="str">
        <f>IF(G1114="","","Não é possivel alterar 2024")</f>
        <v/>
      </c>
      <c r="I1114" s="90">
        <f>IF(G1114="",0,1)</f>
        <v>0</v>
      </c>
    </row>
    <row r="1115" spans="1:9" x14ac:dyDescent="0.2">
      <c r="A1115" s="120" t="str">
        <f>E1082</f>
        <v>DIGITAR NESTE CAMPO O CÓDIGO DA ENTREGA</v>
      </c>
      <c r="B1115" s="120" t="str">
        <f>B1082&amp;"Ano:"&amp;D1115</f>
        <v>DIGITAR NESTE CAMPO O CÓDIGO DA ENTREGAAno:TOTAL PREVISTO 2025</v>
      </c>
      <c r="C1115" s="120">
        <v>2025</v>
      </c>
      <c r="D1115" s="21" t="s">
        <v>8109</v>
      </c>
      <c r="E1115" s="22">
        <f>IF(E1116&gt;0,E1116,SUM(E1117:E1122))</f>
        <v>0</v>
      </c>
      <c r="F1115" s="23" t="s">
        <v>12</v>
      </c>
      <c r="G1115" s="22">
        <f>IF(SUM(I1116:I1128)=0,E1115,"Preencher total")</f>
        <v>0</v>
      </c>
      <c r="H1115" s="39" t="str">
        <f>IF(SUM(I1116:I1128)&gt;0,"Não é possível alterar a meta de 2025","")</f>
        <v/>
      </c>
      <c r="I1115" s="90">
        <f t="shared" ref="I1115:I1127" si="169">IF(G1115=E1115,0,1)</f>
        <v>0</v>
      </c>
    </row>
    <row r="1116" spans="1:9" x14ac:dyDescent="0.2">
      <c r="A1116" s="120" t="str">
        <f>E1082</f>
        <v>DIGITAR NESTE CAMPO O CÓDIGO DA ENTREGA</v>
      </c>
      <c r="B1116" s="120" t="str">
        <f>B1082&amp;D1116&amp;2025</f>
        <v>DIGITAR NESTE CAMPO O CÓDIGO DA ENTREGAEstado2025</v>
      </c>
      <c r="C1116" s="120">
        <v>2025</v>
      </c>
      <c r="D1116" s="25" t="s">
        <v>32</v>
      </c>
      <c r="E1116" s="26">
        <f>IFERROR(VLOOKUP(E1082&amp;"(vazio)",Instruções!$BD:$BN,7,0),SUM(E1117:E1122))</f>
        <v>0</v>
      </c>
      <c r="F1116" s="27" t="s">
        <v>12</v>
      </c>
      <c r="G1116" s="26">
        <f>IF(SUM(I1117:I1128)=0,E1116,"Preencher valores")</f>
        <v>0</v>
      </c>
      <c r="H1116" s="28" t="str">
        <f t="shared" ref="H1116:H1127" si="170">IF(E1116=G1116,"","Não é possível alterar 2025")</f>
        <v/>
      </c>
      <c r="I1116" s="90">
        <f t="shared" si="169"/>
        <v>0</v>
      </c>
    </row>
    <row r="1117" spans="1:9" x14ac:dyDescent="0.2">
      <c r="A1117" s="120" t="str">
        <f>E1082</f>
        <v>DIGITAR NESTE CAMPO O CÓDIGO DA ENTREGA</v>
      </c>
      <c r="C1117" s="120">
        <v>2025</v>
      </c>
      <c r="D1117" s="29" t="s">
        <v>33</v>
      </c>
      <c r="E1117" s="30" t="str">
        <f>IFERROR(VLOOKUP(E1082&amp;D1117,Instruções!$BD:$BN,7,0),"-")</f>
        <v>-</v>
      </c>
      <c r="F1117" s="31" t="s">
        <v>12</v>
      </c>
      <c r="G1117" s="30" t="str">
        <f t="shared" ref="G1117:G1127" si="171">E1117</f>
        <v>-</v>
      </c>
      <c r="H1117" s="87" t="str">
        <f t="shared" si="170"/>
        <v/>
      </c>
      <c r="I1117" s="90">
        <f t="shared" si="169"/>
        <v>0</v>
      </c>
    </row>
    <row r="1118" spans="1:9" x14ac:dyDescent="0.2">
      <c r="A1118" s="120" t="str">
        <f>E1082</f>
        <v>DIGITAR NESTE CAMPO O CÓDIGO DA ENTREGA</v>
      </c>
      <c r="B1118" s="120" t="str">
        <f>B1082</f>
        <v>DIGITAR NESTE CAMPO O CÓDIGO DA ENTREGA</v>
      </c>
      <c r="C1118" s="120">
        <v>2025</v>
      </c>
      <c r="D1118" s="33" t="s">
        <v>34</v>
      </c>
      <c r="E1118" s="41" t="str">
        <f>IFERROR(VLOOKUP(E1082&amp;D1118,Instruções!$BD:$BN,7,0),"-")</f>
        <v>-</v>
      </c>
      <c r="F1118" s="34" t="s">
        <v>12</v>
      </c>
      <c r="G1118" s="30" t="str">
        <f t="shared" si="171"/>
        <v>-</v>
      </c>
      <c r="H1118" s="87" t="str">
        <f t="shared" si="170"/>
        <v/>
      </c>
      <c r="I1118" s="90">
        <f t="shared" si="169"/>
        <v>0</v>
      </c>
    </row>
    <row r="1119" spans="1:9" x14ac:dyDescent="0.2">
      <c r="A1119" s="120" t="str">
        <f>E1082</f>
        <v>DIGITAR NESTE CAMPO O CÓDIGO DA ENTREGA</v>
      </c>
      <c r="B1119" s="120" t="str">
        <f>B1082</f>
        <v>DIGITAR NESTE CAMPO O CÓDIGO DA ENTREGA</v>
      </c>
      <c r="C1119" s="120">
        <v>2025</v>
      </c>
      <c r="D1119" s="33" t="s">
        <v>35</v>
      </c>
      <c r="E1119" s="41" t="str">
        <f>IFERROR(VLOOKUP(E1082&amp;D1119,Instruções!$BD:$BN,7,0),"-")</f>
        <v>-</v>
      </c>
      <c r="F1119" s="34" t="s">
        <v>12</v>
      </c>
      <c r="G1119" s="30" t="str">
        <f t="shared" si="171"/>
        <v>-</v>
      </c>
      <c r="H1119" s="87" t="str">
        <f t="shared" si="170"/>
        <v/>
      </c>
      <c r="I1119" s="90">
        <f t="shared" si="169"/>
        <v>0</v>
      </c>
    </row>
    <row r="1120" spans="1:9" x14ac:dyDescent="0.2">
      <c r="A1120" s="120" t="str">
        <f>E1082</f>
        <v>DIGITAR NESTE CAMPO O CÓDIGO DA ENTREGA</v>
      </c>
      <c r="B1120" s="120" t="str">
        <f>B1082</f>
        <v>DIGITAR NESTE CAMPO O CÓDIGO DA ENTREGA</v>
      </c>
      <c r="C1120" s="120">
        <v>2025</v>
      </c>
      <c r="D1120" s="33" t="s">
        <v>36</v>
      </c>
      <c r="E1120" s="41" t="str">
        <f>IFERROR(VLOOKUP(E1082&amp;D1120,Instruções!$BD:$BN,7,0),"-")</f>
        <v>-</v>
      </c>
      <c r="F1120" s="34" t="s">
        <v>12</v>
      </c>
      <c r="G1120" s="30" t="str">
        <f t="shared" si="171"/>
        <v>-</v>
      </c>
      <c r="H1120" s="87" t="str">
        <f t="shared" si="170"/>
        <v/>
      </c>
      <c r="I1120" s="90">
        <f t="shared" si="169"/>
        <v>0</v>
      </c>
    </row>
    <row r="1121" spans="1:9" x14ac:dyDescent="0.2">
      <c r="A1121" s="120" t="str">
        <f>E1082</f>
        <v>DIGITAR NESTE CAMPO O CÓDIGO DA ENTREGA</v>
      </c>
      <c r="B1121" s="120" t="str">
        <f>B1082</f>
        <v>DIGITAR NESTE CAMPO O CÓDIGO DA ENTREGA</v>
      </c>
      <c r="C1121" s="120">
        <v>2025</v>
      </c>
      <c r="D1121" s="33" t="s">
        <v>37</v>
      </c>
      <c r="E1121" s="41" t="str">
        <f>IFERROR(VLOOKUP(E1082&amp;D1121,Instruções!$BD:$BN,7,0),"-")</f>
        <v>-</v>
      </c>
      <c r="F1121" s="34" t="s">
        <v>12</v>
      </c>
      <c r="G1121" s="30" t="str">
        <f t="shared" si="171"/>
        <v>-</v>
      </c>
      <c r="H1121" s="87" t="str">
        <f t="shared" si="170"/>
        <v/>
      </c>
      <c r="I1121" s="90">
        <f t="shared" si="169"/>
        <v>0</v>
      </c>
    </row>
    <row r="1122" spans="1:9" x14ac:dyDescent="0.2">
      <c r="A1122" s="120" t="str">
        <f>E1082</f>
        <v>DIGITAR NESTE CAMPO O CÓDIGO DA ENTREGA</v>
      </c>
      <c r="B1122" s="120" t="str">
        <f>B1082</f>
        <v>DIGITAR NESTE CAMPO O CÓDIGO DA ENTREGA</v>
      </c>
      <c r="C1122" s="120">
        <v>2025</v>
      </c>
      <c r="D1122" s="33" t="s">
        <v>38</v>
      </c>
      <c r="E1122" s="41" t="str">
        <f>IFERROR(VLOOKUP(E1082&amp;D1122,Instruções!$BD:$BN,7,0),"-")</f>
        <v>-</v>
      </c>
      <c r="F1122" s="34" t="s">
        <v>12</v>
      </c>
      <c r="G1122" s="30" t="str">
        <f t="shared" si="171"/>
        <v>-</v>
      </c>
      <c r="H1122" s="87" t="str">
        <f t="shared" si="170"/>
        <v/>
      </c>
      <c r="I1122" s="90">
        <f t="shared" si="169"/>
        <v>0</v>
      </c>
    </row>
    <row r="1123" spans="1:9" x14ac:dyDescent="0.2">
      <c r="A1123" s="120" t="str">
        <f>E1082</f>
        <v>DIGITAR NESTE CAMPO O CÓDIGO DA ENTREGA</v>
      </c>
      <c r="B1123" s="120" t="str">
        <f>B1082</f>
        <v>DIGITAR NESTE CAMPO O CÓDIGO DA ENTREGA</v>
      </c>
      <c r="C1123" s="120">
        <v>2025</v>
      </c>
      <c r="D1123" s="35" t="str">
        <f>IFERROR(VLOOKUP(E1082&amp;"-"&amp;1,Instruções!CH:CS,12,0),"")</f>
        <v/>
      </c>
      <c r="E1123" s="42" t="str">
        <f>IFERROR(VLOOKUP(E1082&amp;"-"&amp;1,Instruções!CH:CS,8,0),"")</f>
        <v/>
      </c>
      <c r="F1123" s="38" t="s">
        <v>12</v>
      </c>
      <c r="G1123" s="36" t="str">
        <f t="shared" si="171"/>
        <v/>
      </c>
      <c r="H1123" s="87" t="str">
        <f t="shared" si="170"/>
        <v/>
      </c>
      <c r="I1123" s="90">
        <f t="shared" si="169"/>
        <v>0</v>
      </c>
    </row>
    <row r="1124" spans="1:9" x14ac:dyDescent="0.2">
      <c r="A1124" s="120" t="str">
        <f>E1082</f>
        <v>DIGITAR NESTE CAMPO O CÓDIGO DA ENTREGA</v>
      </c>
      <c r="B1124" s="120" t="str">
        <f>B1082</f>
        <v>DIGITAR NESTE CAMPO O CÓDIGO DA ENTREGA</v>
      </c>
      <c r="C1124" s="120">
        <v>2025</v>
      </c>
      <c r="D1124" s="35" t="str">
        <f>IFERROR(VLOOKUP(E1082&amp;"-"&amp;2,Instruções!CH:CS,12,0),"")</f>
        <v/>
      </c>
      <c r="E1124" s="42" t="str">
        <f>IFERROR(VLOOKUP(E1082&amp;"-"&amp;2,Instruções!CH:CS,8,0),"")</f>
        <v/>
      </c>
      <c r="F1124" s="38" t="s">
        <v>12</v>
      </c>
      <c r="G1124" s="36" t="str">
        <f t="shared" si="171"/>
        <v/>
      </c>
      <c r="H1124" s="87" t="str">
        <f t="shared" si="170"/>
        <v/>
      </c>
      <c r="I1124" s="90">
        <f t="shared" si="169"/>
        <v>0</v>
      </c>
    </row>
    <row r="1125" spans="1:9" x14ac:dyDescent="0.2">
      <c r="A1125" s="120" t="str">
        <f>E1082</f>
        <v>DIGITAR NESTE CAMPO O CÓDIGO DA ENTREGA</v>
      </c>
      <c r="B1125" s="120" t="str">
        <f>B1082</f>
        <v>DIGITAR NESTE CAMPO O CÓDIGO DA ENTREGA</v>
      </c>
      <c r="C1125" s="120">
        <v>2025</v>
      </c>
      <c r="D1125" s="35" t="str">
        <f>IFERROR(VLOOKUP(E1082&amp;"-"&amp;3,Instruções!CH:CS,12,0),"")</f>
        <v/>
      </c>
      <c r="E1125" s="42" t="str">
        <f>IFERROR(VLOOKUP(E1082&amp;"-"&amp;3,Instruções!CH:CS,8,0),"")</f>
        <v/>
      </c>
      <c r="F1125" s="38" t="s">
        <v>12</v>
      </c>
      <c r="G1125" s="36" t="str">
        <f t="shared" si="171"/>
        <v/>
      </c>
      <c r="H1125" s="87" t="str">
        <f t="shared" si="170"/>
        <v/>
      </c>
      <c r="I1125" s="90">
        <f t="shared" si="169"/>
        <v>0</v>
      </c>
    </row>
    <row r="1126" spans="1:9" x14ac:dyDescent="0.2">
      <c r="A1126" s="120" t="str">
        <f>E1082</f>
        <v>DIGITAR NESTE CAMPO O CÓDIGO DA ENTREGA</v>
      </c>
      <c r="B1126" s="120" t="str">
        <f>B1082</f>
        <v>DIGITAR NESTE CAMPO O CÓDIGO DA ENTREGA</v>
      </c>
      <c r="C1126" s="120">
        <v>2025</v>
      </c>
      <c r="D1126" s="35" t="str">
        <f>IFERROR(VLOOKUP(E1082&amp;"-"&amp;4,Instruções!CH:CS,12,0),"")</f>
        <v/>
      </c>
      <c r="E1126" s="42" t="str">
        <f>IFERROR(VLOOKUP(E1082&amp;"-"&amp;4,Instruções!CH:CS,8,0),"")</f>
        <v/>
      </c>
      <c r="F1126" s="38" t="s">
        <v>12</v>
      </c>
      <c r="G1126" s="36" t="str">
        <f t="shared" si="171"/>
        <v/>
      </c>
      <c r="H1126" s="87" t="str">
        <f t="shared" si="170"/>
        <v/>
      </c>
      <c r="I1126" s="90">
        <f t="shared" si="169"/>
        <v>0</v>
      </c>
    </row>
    <row r="1127" spans="1:9" x14ac:dyDescent="0.2">
      <c r="A1127" s="120" t="str">
        <f>E1082</f>
        <v>DIGITAR NESTE CAMPO O CÓDIGO DA ENTREGA</v>
      </c>
      <c r="B1127" s="120" t="str">
        <f>B1082</f>
        <v>DIGITAR NESTE CAMPO O CÓDIGO DA ENTREGA</v>
      </c>
      <c r="C1127" s="120">
        <v>2025</v>
      </c>
      <c r="D1127" s="35" t="str">
        <f>IFERROR(VLOOKUP(E1082&amp;"-"&amp;5,Instruções!CH:CS,12,0),"")</f>
        <v/>
      </c>
      <c r="E1127" s="42" t="str">
        <f>IFERROR(VLOOKUP(E1082&amp;"-"&amp;5,Instruções!CH:CS,8,0),"")</f>
        <v/>
      </c>
      <c r="F1127" s="38" t="s">
        <v>12</v>
      </c>
      <c r="G1127" s="36" t="str">
        <f t="shared" si="171"/>
        <v/>
      </c>
      <c r="H1127" s="87" t="str">
        <f t="shared" si="170"/>
        <v/>
      </c>
      <c r="I1127" s="90">
        <f t="shared" si="169"/>
        <v>0</v>
      </c>
    </row>
    <row r="1128" spans="1:9" ht="15.75" customHeight="1" x14ac:dyDescent="0.2">
      <c r="A1128" s="120" t="str">
        <f>E1082</f>
        <v>DIGITAR NESTE CAMPO O CÓDIGO DA ENTREGA</v>
      </c>
      <c r="B1128" s="120" t="str">
        <f>B1082</f>
        <v>DIGITAR NESTE CAMPO O CÓDIGO DA ENTREGA</v>
      </c>
      <c r="C1128" s="120">
        <v>2025</v>
      </c>
      <c r="D1128" s="102"/>
      <c r="E1128" s="103" t="s">
        <v>39</v>
      </c>
      <c r="F1128" s="38" t="s">
        <v>12</v>
      </c>
      <c r="G1128" s="42"/>
      <c r="H1128" s="32" t="str">
        <f>IF(G1128="","","Não é possivel alterar 2024")</f>
        <v/>
      </c>
      <c r="I1128" s="90">
        <f>IF(G1128="",0,1)</f>
        <v>0</v>
      </c>
    </row>
    <row r="1129" spans="1:9" x14ac:dyDescent="0.2">
      <c r="A1129" s="120" t="str">
        <f>E1082</f>
        <v>DIGITAR NESTE CAMPO O CÓDIGO DA ENTREGA</v>
      </c>
      <c r="B1129" s="120" t="str">
        <f>B1082&amp;"Ano:"&amp;D1129</f>
        <v>DIGITAR NESTE CAMPO O CÓDIGO DA ENTREGAAno:TOTAL PREVISTO 2026</v>
      </c>
      <c r="C1129" s="120">
        <v>2026</v>
      </c>
      <c r="D1129" s="21" t="s">
        <v>8110</v>
      </c>
      <c r="E1129" s="22">
        <f>IF(E1130&gt;0,E1130,SUM(E1131:E1136))</f>
        <v>0</v>
      </c>
      <c r="F1129" s="23" t="s">
        <v>12</v>
      </c>
      <c r="G1129" s="22">
        <f>IF(SUM(I1130:I1142)=0,E1129,"Preencher total previsto para 2027")</f>
        <v>0</v>
      </c>
      <c r="H1129" s="39" t="str">
        <f>IF(SUM(I1130:I1142)&gt;0,"Alteração meta 2026","")</f>
        <v/>
      </c>
      <c r="I1129" s="90">
        <f t="shared" ref="I1129:I1141" si="172">IF(G1129=E1129,0,1)</f>
        <v>0</v>
      </c>
    </row>
    <row r="1130" spans="1:9" x14ac:dyDescent="0.2">
      <c r="A1130" s="120" t="str">
        <f>E1082</f>
        <v>DIGITAR NESTE CAMPO O CÓDIGO DA ENTREGA</v>
      </c>
      <c r="B1130" s="120" t="str">
        <f>B1082&amp;D1130&amp;2027</f>
        <v>DIGITAR NESTE CAMPO O CÓDIGO DA ENTREGAEstado2027</v>
      </c>
      <c r="C1130" s="120">
        <v>2026</v>
      </c>
      <c r="D1130" s="25" t="s">
        <v>32</v>
      </c>
      <c r="E1130" s="26">
        <f>IFERROR(VLOOKUP(E1082&amp;"(vazio)",Instruções!$BD:$BN,8,0),SUM(E1131:E1136))</f>
        <v>0</v>
      </c>
      <c r="F1130" s="27" t="s">
        <v>12</v>
      </c>
      <c r="G1130" s="26">
        <f>IF(SUM(I1131:I1142)=0,E1130,"Preencher total previsto do Estado para 2027")</f>
        <v>0</v>
      </c>
      <c r="H1130" s="40" t="str">
        <f t="shared" ref="H1130:H1141" si="173">IF(E1130=G1130,"","Alteração meta 2026")</f>
        <v/>
      </c>
      <c r="I1130" s="90">
        <f t="shared" si="172"/>
        <v>0</v>
      </c>
    </row>
    <row r="1131" spans="1:9" x14ac:dyDescent="0.2">
      <c r="A1131" s="120" t="str">
        <f>E1082</f>
        <v>DIGITAR NESTE CAMPO O CÓDIGO DA ENTREGA</v>
      </c>
      <c r="B1131" s="120" t="str">
        <f>B1082</f>
        <v>DIGITAR NESTE CAMPO O CÓDIGO DA ENTREGA</v>
      </c>
      <c r="C1131" s="120">
        <v>2026</v>
      </c>
      <c r="D1131" s="29" t="s">
        <v>33</v>
      </c>
      <c r="E1131" s="30" t="str">
        <f>IFERROR(VLOOKUP(E1082&amp;D1131,Instruções!$BD:$BN,8,0),"-")</f>
        <v>-</v>
      </c>
      <c r="F1131" s="31" t="s">
        <v>12</v>
      </c>
      <c r="G1131" s="30" t="str">
        <f t="shared" ref="G1131:G1141" si="174">E1131</f>
        <v>-</v>
      </c>
      <c r="H1131" s="32" t="str">
        <f t="shared" si="173"/>
        <v/>
      </c>
      <c r="I1131" s="90">
        <f t="shared" si="172"/>
        <v>0</v>
      </c>
    </row>
    <row r="1132" spans="1:9" x14ac:dyDescent="0.2">
      <c r="A1132" s="120" t="str">
        <f>E1082</f>
        <v>DIGITAR NESTE CAMPO O CÓDIGO DA ENTREGA</v>
      </c>
      <c r="B1132" s="120" t="str">
        <f>B1082</f>
        <v>DIGITAR NESTE CAMPO O CÓDIGO DA ENTREGA</v>
      </c>
      <c r="C1132" s="120">
        <v>2026</v>
      </c>
      <c r="D1132" s="33" t="s">
        <v>34</v>
      </c>
      <c r="E1132" s="41" t="str">
        <f>IFERROR(VLOOKUP(E1082&amp;D1132,Instruções!$BD:$BN,8,0),"-")</f>
        <v>-</v>
      </c>
      <c r="F1132" s="34" t="s">
        <v>12</v>
      </c>
      <c r="G1132" s="30" t="str">
        <f t="shared" si="174"/>
        <v>-</v>
      </c>
      <c r="H1132" s="32" t="str">
        <f t="shared" si="173"/>
        <v/>
      </c>
      <c r="I1132" s="90">
        <f t="shared" si="172"/>
        <v>0</v>
      </c>
    </row>
    <row r="1133" spans="1:9" x14ac:dyDescent="0.2">
      <c r="A1133" s="120" t="str">
        <f>E1082</f>
        <v>DIGITAR NESTE CAMPO O CÓDIGO DA ENTREGA</v>
      </c>
      <c r="B1133" s="120" t="str">
        <f>B1082</f>
        <v>DIGITAR NESTE CAMPO O CÓDIGO DA ENTREGA</v>
      </c>
      <c r="C1133" s="120">
        <v>2026</v>
      </c>
      <c r="D1133" s="33" t="s">
        <v>35</v>
      </c>
      <c r="E1133" s="41" t="str">
        <f>IFERROR(VLOOKUP(E1082&amp;D1133,Instruções!$BD:$BN,8,0),"-")</f>
        <v>-</v>
      </c>
      <c r="F1133" s="34" t="s">
        <v>12</v>
      </c>
      <c r="G1133" s="30" t="str">
        <f t="shared" si="174"/>
        <v>-</v>
      </c>
      <c r="H1133" s="32" t="str">
        <f t="shared" si="173"/>
        <v/>
      </c>
      <c r="I1133" s="90">
        <f t="shared" si="172"/>
        <v>0</v>
      </c>
    </row>
    <row r="1134" spans="1:9" x14ac:dyDescent="0.2">
      <c r="A1134" s="120" t="str">
        <f>E1082</f>
        <v>DIGITAR NESTE CAMPO O CÓDIGO DA ENTREGA</v>
      </c>
      <c r="B1134" s="120" t="str">
        <f>B1082</f>
        <v>DIGITAR NESTE CAMPO O CÓDIGO DA ENTREGA</v>
      </c>
      <c r="C1134" s="120">
        <v>2026</v>
      </c>
      <c r="D1134" s="33" t="s">
        <v>36</v>
      </c>
      <c r="E1134" s="41" t="str">
        <f>IFERROR(VLOOKUP(E1082&amp;D1134,Instruções!$BD:$BN,8,0),"-")</f>
        <v>-</v>
      </c>
      <c r="F1134" s="34" t="s">
        <v>12</v>
      </c>
      <c r="G1134" s="30" t="str">
        <f t="shared" si="174"/>
        <v>-</v>
      </c>
      <c r="H1134" s="32" t="str">
        <f t="shared" si="173"/>
        <v/>
      </c>
      <c r="I1134" s="90">
        <f t="shared" si="172"/>
        <v>0</v>
      </c>
    </row>
    <row r="1135" spans="1:9" x14ac:dyDescent="0.2">
      <c r="A1135" s="120" t="str">
        <f>E1082</f>
        <v>DIGITAR NESTE CAMPO O CÓDIGO DA ENTREGA</v>
      </c>
      <c r="B1135" s="120" t="str">
        <f>B1082</f>
        <v>DIGITAR NESTE CAMPO O CÓDIGO DA ENTREGA</v>
      </c>
      <c r="C1135" s="120">
        <v>2026</v>
      </c>
      <c r="D1135" s="33" t="s">
        <v>37</v>
      </c>
      <c r="E1135" s="41" t="str">
        <f>IFERROR(VLOOKUP(E1082&amp;D1135,Instruções!$BD:$BN,8,0),"-")</f>
        <v>-</v>
      </c>
      <c r="F1135" s="34" t="s">
        <v>12</v>
      </c>
      <c r="G1135" s="30" t="str">
        <f t="shared" si="174"/>
        <v>-</v>
      </c>
      <c r="H1135" s="32" t="str">
        <f t="shared" si="173"/>
        <v/>
      </c>
      <c r="I1135" s="90">
        <f t="shared" si="172"/>
        <v>0</v>
      </c>
    </row>
    <row r="1136" spans="1:9" x14ac:dyDescent="0.2">
      <c r="A1136" s="120" t="str">
        <f>E1082</f>
        <v>DIGITAR NESTE CAMPO O CÓDIGO DA ENTREGA</v>
      </c>
      <c r="B1136" s="120" t="str">
        <f>B1082</f>
        <v>DIGITAR NESTE CAMPO O CÓDIGO DA ENTREGA</v>
      </c>
      <c r="C1136" s="120">
        <v>2026</v>
      </c>
      <c r="D1136" s="33" t="s">
        <v>38</v>
      </c>
      <c r="E1136" s="41" t="str">
        <f>IFERROR(VLOOKUP(E1082&amp;D1136,Instruções!$BD:$BN,8,0),"-")</f>
        <v>-</v>
      </c>
      <c r="F1136" s="34" t="s">
        <v>12</v>
      </c>
      <c r="G1136" s="30" t="str">
        <f t="shared" si="174"/>
        <v>-</v>
      </c>
      <c r="H1136" s="32" t="str">
        <f t="shared" si="173"/>
        <v/>
      </c>
      <c r="I1136" s="90">
        <f t="shared" si="172"/>
        <v>0</v>
      </c>
    </row>
    <row r="1137" spans="1:9" x14ac:dyDescent="0.2">
      <c r="A1137" s="120" t="str">
        <f>E1082</f>
        <v>DIGITAR NESTE CAMPO O CÓDIGO DA ENTREGA</v>
      </c>
      <c r="B1137" s="120" t="str">
        <f>B1082</f>
        <v>DIGITAR NESTE CAMPO O CÓDIGO DA ENTREGA</v>
      </c>
      <c r="C1137" s="120">
        <v>2026</v>
      </c>
      <c r="D1137" s="43" t="str">
        <f>IFERROR(VLOOKUP(E1082&amp;"-"&amp;1,Instruções!CH:CS,12,0),"")</f>
        <v/>
      </c>
      <c r="E1137" s="42" t="str">
        <f>IFERROR(VLOOKUP(E1082&amp;"-"&amp;1,Instruções!CH:CS,9,0),"")</f>
        <v/>
      </c>
      <c r="F1137" s="38" t="s">
        <v>12</v>
      </c>
      <c r="G1137" s="36" t="str">
        <f t="shared" si="174"/>
        <v/>
      </c>
      <c r="H1137" s="32" t="str">
        <f t="shared" si="173"/>
        <v/>
      </c>
      <c r="I1137" s="90">
        <f t="shared" si="172"/>
        <v>0</v>
      </c>
    </row>
    <row r="1138" spans="1:9" x14ac:dyDescent="0.2">
      <c r="A1138" s="120" t="str">
        <f>E1082</f>
        <v>DIGITAR NESTE CAMPO O CÓDIGO DA ENTREGA</v>
      </c>
      <c r="B1138" s="120" t="str">
        <f>B1082</f>
        <v>DIGITAR NESTE CAMPO O CÓDIGO DA ENTREGA</v>
      </c>
      <c r="C1138" s="120">
        <v>2026</v>
      </c>
      <c r="D1138" s="43" t="str">
        <f>IFERROR(VLOOKUP(E1082&amp;"-"&amp;2,Instruções!CH:CS,12,0),"")</f>
        <v/>
      </c>
      <c r="E1138" s="42" t="str">
        <f>IFERROR(VLOOKUP(E1082&amp;"-"&amp;2,Instruções!CH:CS,9,0),"")</f>
        <v/>
      </c>
      <c r="F1138" s="38" t="s">
        <v>12</v>
      </c>
      <c r="G1138" s="36" t="str">
        <f t="shared" si="174"/>
        <v/>
      </c>
      <c r="H1138" s="32" t="str">
        <f t="shared" si="173"/>
        <v/>
      </c>
      <c r="I1138" s="90">
        <f t="shared" si="172"/>
        <v>0</v>
      </c>
    </row>
    <row r="1139" spans="1:9" x14ac:dyDescent="0.2">
      <c r="A1139" s="120" t="str">
        <f>E1082</f>
        <v>DIGITAR NESTE CAMPO O CÓDIGO DA ENTREGA</v>
      </c>
      <c r="B1139" s="120" t="str">
        <f>B1082</f>
        <v>DIGITAR NESTE CAMPO O CÓDIGO DA ENTREGA</v>
      </c>
      <c r="C1139" s="120">
        <v>2026</v>
      </c>
      <c r="D1139" s="43" t="str">
        <f>IFERROR(VLOOKUP(E1082&amp;"-"&amp;3,Instruções!CH:CS,12,0),"")</f>
        <v/>
      </c>
      <c r="E1139" s="42" t="str">
        <f>IFERROR(VLOOKUP(E1082&amp;"-"&amp;3,Instruções!CH:CS,9,0),"")</f>
        <v/>
      </c>
      <c r="F1139" s="38" t="s">
        <v>12</v>
      </c>
      <c r="G1139" s="36" t="str">
        <f t="shared" si="174"/>
        <v/>
      </c>
      <c r="H1139" s="32" t="str">
        <f t="shared" si="173"/>
        <v/>
      </c>
      <c r="I1139" s="90">
        <f t="shared" si="172"/>
        <v>0</v>
      </c>
    </row>
    <row r="1140" spans="1:9" x14ac:dyDescent="0.2">
      <c r="A1140" s="120" t="str">
        <f>E1082</f>
        <v>DIGITAR NESTE CAMPO O CÓDIGO DA ENTREGA</v>
      </c>
      <c r="B1140" s="120" t="str">
        <f>B1082</f>
        <v>DIGITAR NESTE CAMPO O CÓDIGO DA ENTREGA</v>
      </c>
      <c r="C1140" s="120">
        <v>2026</v>
      </c>
      <c r="D1140" s="43" t="str">
        <f>IFERROR(VLOOKUP(E1082&amp;"-"&amp;4,Instruções!CH:CS,12,0),"")</f>
        <v/>
      </c>
      <c r="E1140" s="42" t="str">
        <f>IFERROR(VLOOKUP(E1082&amp;"-"&amp;4,Instruções!CH:CS,9,0),"")</f>
        <v/>
      </c>
      <c r="F1140" s="38" t="s">
        <v>12</v>
      </c>
      <c r="G1140" s="36" t="str">
        <f t="shared" si="174"/>
        <v/>
      </c>
      <c r="H1140" s="32" t="str">
        <f t="shared" si="173"/>
        <v/>
      </c>
      <c r="I1140" s="90">
        <f t="shared" si="172"/>
        <v>0</v>
      </c>
    </row>
    <row r="1141" spans="1:9" x14ac:dyDescent="0.2">
      <c r="A1141" s="120" t="str">
        <f>E1082</f>
        <v>DIGITAR NESTE CAMPO O CÓDIGO DA ENTREGA</v>
      </c>
      <c r="B1141" s="120" t="str">
        <f>B1082</f>
        <v>DIGITAR NESTE CAMPO O CÓDIGO DA ENTREGA</v>
      </c>
      <c r="C1141" s="120">
        <v>2026</v>
      </c>
      <c r="D1141" s="43" t="str">
        <f>IFERROR(VLOOKUP(E1082&amp;"-"&amp;5,Instruções!CH:CS,12,0),"")</f>
        <v/>
      </c>
      <c r="E1141" s="42" t="str">
        <f>IFERROR(VLOOKUP(E1082&amp;"-"&amp;5,Instruções!CH:CS,9,0),"")</f>
        <v/>
      </c>
      <c r="F1141" s="38" t="s">
        <v>12</v>
      </c>
      <c r="G1141" s="36" t="str">
        <f t="shared" si="174"/>
        <v/>
      </c>
      <c r="H1141" s="32" t="str">
        <f t="shared" si="173"/>
        <v/>
      </c>
      <c r="I1141" s="90">
        <f t="shared" si="172"/>
        <v>0</v>
      </c>
    </row>
    <row r="1142" spans="1:9" ht="15.75" customHeight="1" x14ac:dyDescent="0.2">
      <c r="A1142" s="120" t="str">
        <f>E1082</f>
        <v>DIGITAR NESTE CAMPO O CÓDIGO DA ENTREGA</v>
      </c>
      <c r="B1142" s="120" t="str">
        <f>B1082</f>
        <v>DIGITAR NESTE CAMPO O CÓDIGO DA ENTREGA</v>
      </c>
      <c r="C1142" s="120">
        <v>2026</v>
      </c>
      <c r="D1142" s="102"/>
      <c r="E1142" s="103" t="s">
        <v>39</v>
      </c>
      <c r="F1142" s="38" t="s">
        <v>12</v>
      </c>
      <c r="G1142" s="42"/>
      <c r="H1142" s="32" t="str">
        <f>IF(G1142="","","Não é possivel alterar 2024")</f>
        <v/>
      </c>
      <c r="I1142" s="90">
        <f>IF(G1142="",0,1)</f>
        <v>0</v>
      </c>
    </row>
    <row r="1143" spans="1:9" x14ac:dyDescent="0.2">
      <c r="A1143" s="120" t="str">
        <f>E1082</f>
        <v>DIGITAR NESTE CAMPO O CÓDIGO DA ENTREGA</v>
      </c>
      <c r="B1143" s="120" t="str">
        <f>B1082&amp;"Ano:"&amp;D1143</f>
        <v>DIGITAR NESTE CAMPO O CÓDIGO DA ENTREGAAno:TOTAL PREVISTO 2027</v>
      </c>
      <c r="C1143" s="120">
        <v>2027</v>
      </c>
      <c r="D1143" s="21" t="s">
        <v>8111</v>
      </c>
      <c r="E1143" s="22">
        <f>IF(E1144&gt;0,E1144,SUM(E1145:E1150))</f>
        <v>0</v>
      </c>
      <c r="F1143" s="23" t="s">
        <v>12</v>
      </c>
      <c r="G1143" s="22">
        <f>IF(SUM(I1144:I1156)=0,E1143,"Preencher total previsto para 2027")</f>
        <v>0</v>
      </c>
      <c r="H1143" s="39" t="str">
        <f>IF(SUM(I1144:I1156)&gt;0,"Alteração meta 2027","")</f>
        <v/>
      </c>
      <c r="I1143" s="90">
        <f t="shared" ref="I1143:I1155" si="175">IF(G1143=E1143,0,1)</f>
        <v>0</v>
      </c>
    </row>
    <row r="1144" spans="1:9" x14ac:dyDescent="0.2">
      <c r="A1144" s="120" t="str">
        <f>E1082</f>
        <v>DIGITAR NESTE CAMPO O CÓDIGO DA ENTREGA</v>
      </c>
      <c r="B1144" s="120" t="str">
        <f>B1082&amp;D1144&amp;2027</f>
        <v>DIGITAR NESTE CAMPO O CÓDIGO DA ENTREGAEstado2027</v>
      </c>
      <c r="C1144" s="120">
        <v>2027</v>
      </c>
      <c r="D1144" s="25" t="s">
        <v>32</v>
      </c>
      <c r="E1144" s="26">
        <f>IFERROR(VLOOKUP(E1082&amp;"(vazio)",Instruções!$BD:$BN,9,0),SUM(E1145:E1150))</f>
        <v>0</v>
      </c>
      <c r="F1144" s="27" t="s">
        <v>12</v>
      </c>
      <c r="G1144" s="26">
        <f>IF(SUM(I1145:I1156)=0,E1144,"Preencher total previsto do Estado para 2027")</f>
        <v>0</v>
      </c>
      <c r="H1144" s="40" t="str">
        <f t="shared" ref="H1144:H1155" si="176">IF(E1144=G1144,"","Alteração meta 2027")</f>
        <v/>
      </c>
      <c r="I1144" s="90">
        <f t="shared" si="175"/>
        <v>0</v>
      </c>
    </row>
    <row r="1145" spans="1:9" x14ac:dyDescent="0.2">
      <c r="A1145" s="120" t="str">
        <f>E1082</f>
        <v>DIGITAR NESTE CAMPO O CÓDIGO DA ENTREGA</v>
      </c>
      <c r="B1145" s="120" t="str">
        <f>B1082</f>
        <v>DIGITAR NESTE CAMPO O CÓDIGO DA ENTREGA</v>
      </c>
      <c r="C1145" s="120">
        <v>2027</v>
      </c>
      <c r="D1145" s="29" t="s">
        <v>33</v>
      </c>
      <c r="E1145" s="30" t="str">
        <f>IFERROR(VLOOKUP(E1082&amp;D1145,Instruções!$BD:$BN,9,0),"-")</f>
        <v>-</v>
      </c>
      <c r="F1145" s="31" t="s">
        <v>12</v>
      </c>
      <c r="G1145" s="30" t="str">
        <f t="shared" ref="G1145:G1155" si="177">E1145</f>
        <v>-</v>
      </c>
      <c r="H1145" s="32" t="str">
        <f t="shared" si="176"/>
        <v/>
      </c>
      <c r="I1145" s="90">
        <f t="shared" si="175"/>
        <v>0</v>
      </c>
    </row>
    <row r="1146" spans="1:9" x14ac:dyDescent="0.2">
      <c r="A1146" s="120" t="str">
        <f>E1082</f>
        <v>DIGITAR NESTE CAMPO O CÓDIGO DA ENTREGA</v>
      </c>
      <c r="B1146" s="120" t="str">
        <f>B1082</f>
        <v>DIGITAR NESTE CAMPO O CÓDIGO DA ENTREGA</v>
      </c>
      <c r="C1146" s="120">
        <v>2027</v>
      </c>
      <c r="D1146" s="33" t="s">
        <v>34</v>
      </c>
      <c r="E1146" s="41" t="str">
        <f>IFERROR(VLOOKUP(E1082&amp;D1146,Instruções!$BD:$BN,9,0),"-")</f>
        <v>-</v>
      </c>
      <c r="F1146" s="34" t="s">
        <v>12</v>
      </c>
      <c r="G1146" s="30" t="str">
        <f t="shared" si="177"/>
        <v>-</v>
      </c>
      <c r="H1146" s="32" t="str">
        <f t="shared" si="176"/>
        <v/>
      </c>
      <c r="I1146" s="90">
        <f t="shared" si="175"/>
        <v>0</v>
      </c>
    </row>
    <row r="1147" spans="1:9" x14ac:dyDescent="0.2">
      <c r="A1147" s="120" t="str">
        <f>E1082</f>
        <v>DIGITAR NESTE CAMPO O CÓDIGO DA ENTREGA</v>
      </c>
      <c r="B1147" s="120" t="str">
        <f>B1082</f>
        <v>DIGITAR NESTE CAMPO O CÓDIGO DA ENTREGA</v>
      </c>
      <c r="C1147" s="120">
        <v>2027</v>
      </c>
      <c r="D1147" s="33" t="s">
        <v>35</v>
      </c>
      <c r="E1147" s="41" t="str">
        <f>IFERROR(VLOOKUP(E1082&amp;D1147,Instruções!$BD:$BN,9,0),"-")</f>
        <v>-</v>
      </c>
      <c r="F1147" s="34" t="s">
        <v>12</v>
      </c>
      <c r="G1147" s="30" t="str">
        <f t="shared" si="177"/>
        <v>-</v>
      </c>
      <c r="H1147" s="32" t="str">
        <f t="shared" si="176"/>
        <v/>
      </c>
      <c r="I1147" s="90">
        <f t="shared" si="175"/>
        <v>0</v>
      </c>
    </row>
    <row r="1148" spans="1:9" x14ac:dyDescent="0.2">
      <c r="A1148" s="120" t="str">
        <f>E1082</f>
        <v>DIGITAR NESTE CAMPO O CÓDIGO DA ENTREGA</v>
      </c>
      <c r="B1148" s="120" t="str">
        <f>B1082</f>
        <v>DIGITAR NESTE CAMPO O CÓDIGO DA ENTREGA</v>
      </c>
      <c r="C1148" s="120">
        <v>2027</v>
      </c>
      <c r="D1148" s="33" t="s">
        <v>36</v>
      </c>
      <c r="E1148" s="41" t="str">
        <f>IFERROR(VLOOKUP(E1082&amp;D1148,Instruções!$BD:$BN,9,0),"-")</f>
        <v>-</v>
      </c>
      <c r="F1148" s="34" t="s">
        <v>12</v>
      </c>
      <c r="G1148" s="30" t="str">
        <f t="shared" si="177"/>
        <v>-</v>
      </c>
      <c r="H1148" s="32" t="str">
        <f t="shared" si="176"/>
        <v/>
      </c>
      <c r="I1148" s="90">
        <f t="shared" si="175"/>
        <v>0</v>
      </c>
    </row>
    <row r="1149" spans="1:9" x14ac:dyDescent="0.2">
      <c r="A1149" s="120" t="str">
        <f>E1082</f>
        <v>DIGITAR NESTE CAMPO O CÓDIGO DA ENTREGA</v>
      </c>
      <c r="B1149" s="120" t="str">
        <f>B1082</f>
        <v>DIGITAR NESTE CAMPO O CÓDIGO DA ENTREGA</v>
      </c>
      <c r="C1149" s="120">
        <v>2027</v>
      </c>
      <c r="D1149" s="33" t="s">
        <v>37</v>
      </c>
      <c r="E1149" s="41" t="str">
        <f>IFERROR(VLOOKUP(E1082&amp;D1149,Instruções!$BD:$BN,9,0),"-")</f>
        <v>-</v>
      </c>
      <c r="F1149" s="34" t="s">
        <v>12</v>
      </c>
      <c r="G1149" s="30" t="str">
        <f t="shared" si="177"/>
        <v>-</v>
      </c>
      <c r="H1149" s="32" t="str">
        <f t="shared" si="176"/>
        <v/>
      </c>
      <c r="I1149" s="90">
        <f t="shared" si="175"/>
        <v>0</v>
      </c>
    </row>
    <row r="1150" spans="1:9" x14ac:dyDescent="0.2">
      <c r="A1150" s="120" t="str">
        <f>E1082</f>
        <v>DIGITAR NESTE CAMPO O CÓDIGO DA ENTREGA</v>
      </c>
      <c r="B1150" s="120" t="str">
        <f>B1082</f>
        <v>DIGITAR NESTE CAMPO O CÓDIGO DA ENTREGA</v>
      </c>
      <c r="C1150" s="120">
        <v>2027</v>
      </c>
      <c r="D1150" s="33" t="s">
        <v>38</v>
      </c>
      <c r="E1150" s="44" t="str">
        <f>IFERROR(VLOOKUP(E1082&amp;D1150,Instruções!$BD:$BN,9,0),"-")</f>
        <v>-</v>
      </c>
      <c r="F1150" s="34" t="s">
        <v>12</v>
      </c>
      <c r="G1150" s="45" t="str">
        <f t="shared" si="177"/>
        <v>-</v>
      </c>
      <c r="H1150" s="32" t="str">
        <f t="shared" si="176"/>
        <v/>
      </c>
      <c r="I1150" s="90">
        <f t="shared" si="175"/>
        <v>0</v>
      </c>
    </row>
    <row r="1151" spans="1:9" x14ac:dyDescent="0.2">
      <c r="A1151" s="120" t="str">
        <f>E1082</f>
        <v>DIGITAR NESTE CAMPO O CÓDIGO DA ENTREGA</v>
      </c>
      <c r="B1151" s="120" t="str">
        <f>B1082</f>
        <v>DIGITAR NESTE CAMPO O CÓDIGO DA ENTREGA</v>
      </c>
      <c r="C1151" s="120">
        <v>2027</v>
      </c>
      <c r="D1151" s="35" t="str">
        <f>IFERROR(VLOOKUP(E1082&amp;"-"&amp;1,Instruções!CH:CS,12,0),"")</f>
        <v/>
      </c>
      <c r="E1151" s="46" t="str">
        <f>IFERROR(VLOOKUP(E1082&amp;"-"&amp;1,Instruções!CH:CS,10,0),"")</f>
        <v/>
      </c>
      <c r="F1151" s="38" t="s">
        <v>12</v>
      </c>
      <c r="G1151" s="47" t="str">
        <f t="shared" si="177"/>
        <v/>
      </c>
      <c r="H1151" s="32" t="str">
        <f t="shared" si="176"/>
        <v/>
      </c>
      <c r="I1151" s="90">
        <f t="shared" si="175"/>
        <v>0</v>
      </c>
    </row>
    <row r="1152" spans="1:9" x14ac:dyDescent="0.2">
      <c r="A1152" s="120" t="str">
        <f>E1082</f>
        <v>DIGITAR NESTE CAMPO O CÓDIGO DA ENTREGA</v>
      </c>
      <c r="B1152" s="120" t="str">
        <f>B1082</f>
        <v>DIGITAR NESTE CAMPO O CÓDIGO DA ENTREGA</v>
      </c>
      <c r="C1152" s="120">
        <v>2027</v>
      </c>
      <c r="D1152" s="35" t="str">
        <f>IFERROR(VLOOKUP(E1082&amp;"-"&amp;2,Instruções!CH:CS,12,0),"")</f>
        <v/>
      </c>
      <c r="E1152" s="46" t="str">
        <f>IFERROR(VLOOKUP(E1083&amp;"-"&amp;1,Instruções!CH:CS,10,0),"")</f>
        <v/>
      </c>
      <c r="F1152" s="38" t="s">
        <v>12</v>
      </c>
      <c r="G1152" s="47" t="str">
        <f t="shared" si="177"/>
        <v/>
      </c>
      <c r="H1152" s="32" t="str">
        <f t="shared" si="176"/>
        <v/>
      </c>
      <c r="I1152" s="90">
        <f t="shared" si="175"/>
        <v>0</v>
      </c>
    </row>
    <row r="1153" spans="1:16" x14ac:dyDescent="0.2">
      <c r="A1153" s="120" t="str">
        <f>E1082</f>
        <v>DIGITAR NESTE CAMPO O CÓDIGO DA ENTREGA</v>
      </c>
      <c r="B1153" s="120" t="str">
        <f>B1082</f>
        <v>DIGITAR NESTE CAMPO O CÓDIGO DA ENTREGA</v>
      </c>
      <c r="C1153" s="120">
        <v>2027</v>
      </c>
      <c r="D1153" s="35" t="str">
        <f>IFERROR(VLOOKUP(E1082&amp;"-"&amp;3,Instruções!CH:CS,12,0),"")</f>
        <v/>
      </c>
      <c r="E1153" s="46" t="str">
        <f>IFERROR(VLOOKUP(E1084&amp;"-"&amp;1,Instruções!CH:CS,10,0),"")</f>
        <v/>
      </c>
      <c r="F1153" s="38" t="s">
        <v>12</v>
      </c>
      <c r="G1153" s="47" t="str">
        <f t="shared" si="177"/>
        <v/>
      </c>
      <c r="H1153" s="32" t="str">
        <f t="shared" si="176"/>
        <v/>
      </c>
      <c r="I1153" s="90">
        <f t="shared" si="175"/>
        <v>0</v>
      </c>
    </row>
    <row r="1154" spans="1:16" x14ac:dyDescent="0.2">
      <c r="A1154" s="120" t="str">
        <f>E1082</f>
        <v>DIGITAR NESTE CAMPO O CÓDIGO DA ENTREGA</v>
      </c>
      <c r="B1154" s="120" t="str">
        <f>B1082</f>
        <v>DIGITAR NESTE CAMPO O CÓDIGO DA ENTREGA</v>
      </c>
      <c r="C1154" s="120">
        <v>2027</v>
      </c>
      <c r="D1154" s="35" t="str">
        <f>IFERROR(VLOOKUP(E1082&amp;"-"&amp;4,Instruções!CH:CS,12,0),"")</f>
        <v/>
      </c>
      <c r="E1154" s="46" t="str">
        <f>IFERROR(VLOOKUP(E1085&amp;"-"&amp;1,Instruções!CH:CS,10,0),"")</f>
        <v/>
      </c>
      <c r="F1154" s="38" t="s">
        <v>12</v>
      </c>
      <c r="G1154" s="47" t="str">
        <f t="shared" si="177"/>
        <v/>
      </c>
      <c r="H1154" s="32" t="str">
        <f t="shared" si="176"/>
        <v/>
      </c>
      <c r="I1154" s="90">
        <f t="shared" si="175"/>
        <v>0</v>
      </c>
    </row>
    <row r="1155" spans="1:16" x14ac:dyDescent="0.2">
      <c r="A1155" s="120" t="str">
        <f>E1082</f>
        <v>DIGITAR NESTE CAMPO O CÓDIGO DA ENTREGA</v>
      </c>
      <c r="B1155" s="120" t="str">
        <f>B1082</f>
        <v>DIGITAR NESTE CAMPO O CÓDIGO DA ENTREGA</v>
      </c>
      <c r="C1155" s="120">
        <v>2027</v>
      </c>
      <c r="D1155" s="35" t="str">
        <f>IFERROR(VLOOKUP(E1082&amp;"-"&amp;5,Instruções!CH:CS,12,0),"")</f>
        <v/>
      </c>
      <c r="E1155" s="46" t="str">
        <f>IFERROR(VLOOKUP(E1086&amp;"-"&amp;1,Instruções!CH:CS,10,0),"")</f>
        <v/>
      </c>
      <c r="F1155" s="38" t="s">
        <v>12</v>
      </c>
      <c r="G1155" s="47" t="str">
        <f t="shared" si="177"/>
        <v/>
      </c>
      <c r="H1155" s="32" t="str">
        <f t="shared" si="176"/>
        <v/>
      </c>
      <c r="I1155" s="90">
        <f t="shared" si="175"/>
        <v>0</v>
      </c>
    </row>
    <row r="1156" spans="1:16" ht="15.75" customHeight="1" x14ac:dyDescent="0.2">
      <c r="A1156" s="120" t="str">
        <f>E1082</f>
        <v>DIGITAR NESTE CAMPO O CÓDIGO DA ENTREGA</v>
      </c>
      <c r="B1156" s="120" t="str">
        <f>B1082</f>
        <v>DIGITAR NESTE CAMPO O CÓDIGO DA ENTREGA</v>
      </c>
      <c r="C1156" s="120">
        <v>2027</v>
      </c>
      <c r="D1156" s="102"/>
      <c r="E1156" s="103" t="s">
        <v>39</v>
      </c>
      <c r="F1156" s="38" t="s">
        <v>12</v>
      </c>
      <c r="G1156" s="47"/>
      <c r="H1156" s="32" t="str">
        <f>IF(G1156="","","Não é possivel alterar 2024")</f>
        <v/>
      </c>
      <c r="I1156" s="90">
        <f>IF(G1156="",0,1)</f>
        <v>0</v>
      </c>
    </row>
    <row r="1157" spans="1:16" ht="39" customHeight="1" x14ac:dyDescent="0.2">
      <c r="A1157" s="120" t="str">
        <f>E1082</f>
        <v>DIGITAR NESTE CAMPO O CÓDIGO DA ENTREGA</v>
      </c>
      <c r="B1157" s="120" t="str">
        <f>B1156&amp;"Oquealterou"</f>
        <v>DIGITAR NESTE CAMPO O CÓDIGO DA ENTREGAOquealterou</v>
      </c>
      <c r="C1157" s="120" t="s">
        <v>40</v>
      </c>
      <c r="D1157" s="48" t="s">
        <v>41</v>
      </c>
      <c r="E1157" s="129" t="s">
        <v>8399</v>
      </c>
      <c r="F1157" s="129"/>
      <c r="G1157" s="129"/>
      <c r="H1157" s="49" t="str">
        <f>IF(H1082="Excluir","Excluir",CONCATENATE("Alteração de: ",H1083&amp;H1084&amp;H1085&amp;H1086&amp;H1087&amp;H1088&amp;H1089&amp;H1090&amp;H1091&amp;H1092&amp;H1093&amp;H1094&amp;H1095&amp;H1097&amp;H1098&amp;H1099&amp;H1100))</f>
        <v xml:space="preserve">Alteração de: </v>
      </c>
      <c r="I1157" s="90" t="s">
        <v>9</v>
      </c>
    </row>
    <row r="1158" spans="1:16" ht="20.25" customHeight="1" thickBot="1" x14ac:dyDescent="0.25">
      <c r="A1158" s="122" t="s">
        <v>42</v>
      </c>
      <c r="B1158" s="122" t="s">
        <v>43</v>
      </c>
      <c r="C1158" s="122" t="s">
        <v>42</v>
      </c>
      <c r="D1158" s="81" t="s">
        <v>42</v>
      </c>
      <c r="E1158" s="82" t="s">
        <v>42</v>
      </c>
      <c r="F1158" s="82" t="s">
        <v>42</v>
      </c>
      <c r="G1158" s="82" t="s">
        <v>42</v>
      </c>
      <c r="H1158" s="83" t="s">
        <v>42</v>
      </c>
      <c r="I1158" s="91" t="s">
        <v>9</v>
      </c>
    </row>
    <row r="1159" spans="1:16" ht="26.25" customHeight="1" x14ac:dyDescent="0.2">
      <c r="A1159" s="120" t="str">
        <f>E1159</f>
        <v>DIGITAR NESTE CAMPO O CÓDIGO DA ENTREGA</v>
      </c>
      <c r="B1159" s="120" t="str">
        <f>E1159</f>
        <v>DIGITAR NESTE CAMPO O CÓDIGO DA ENTREGA</v>
      </c>
      <c r="C1159" s="120" t="s">
        <v>10</v>
      </c>
      <c r="D1159" s="77" t="s">
        <v>11</v>
      </c>
      <c r="E1159" s="89" t="s">
        <v>8112</v>
      </c>
      <c r="F1159" s="78" t="s">
        <v>12</v>
      </c>
      <c r="G1159" s="92">
        <f>IFERROR(VLOOKUP(E1159,'Lista de Entregas'!H:J,3,0),"Código de entrega não existe")</f>
        <v>0</v>
      </c>
      <c r="H1159" s="88" t="s">
        <v>4932</v>
      </c>
      <c r="I1159" s="90" t="s">
        <v>9</v>
      </c>
      <c r="P1159" s="4" t="s">
        <v>13</v>
      </c>
    </row>
    <row r="1160" spans="1:16" ht="34.5" customHeight="1" x14ac:dyDescent="0.2">
      <c r="A1160" s="120" t="str">
        <f>E1159</f>
        <v>DIGITAR NESTE CAMPO O CÓDIGO DA ENTREGA</v>
      </c>
      <c r="B1160" s="120" t="str">
        <f>B1159&amp;"Titulo"</f>
        <v>DIGITAR NESTE CAMPO O CÓDIGO DA ENTREGATitulo</v>
      </c>
      <c r="C1160" s="120" t="s">
        <v>10</v>
      </c>
      <c r="D1160" s="10" t="s">
        <v>14</v>
      </c>
      <c r="E1160" s="76" t="str">
        <f>IFERROR(VLOOKUP(E1159,Instruções!S:BD,14,0),"Código de Entrega não existe")</f>
        <v>Código de Entrega não existe</v>
      </c>
      <c r="F1160" s="12" t="s">
        <v>12</v>
      </c>
      <c r="G1160" s="86" t="str">
        <f>IF(H1159="Excluir","Se a entrega vai passar a ser vinculada a outra ação orçamentária, a opção selecionada deve ser Transferir e não Excluir. Se ela deve ser cancelada do PPA 2024-2027, a opção Excluir esta correta, informe a justificativa ao final do formulário.","")</f>
        <v/>
      </c>
      <c r="H1160" s="13" t="str">
        <f>IF(G1160="","",IF(E1160=G1160,""," Não é possível Alterar Título;"))</f>
        <v/>
      </c>
      <c r="I1160" s="90" t="s">
        <v>9</v>
      </c>
      <c r="P1160" s="4" t="s">
        <v>15</v>
      </c>
    </row>
    <row r="1161" spans="1:16" ht="71.25" customHeight="1" x14ac:dyDescent="0.2">
      <c r="A1161" s="120" t="str">
        <f>E1159</f>
        <v>DIGITAR NESTE CAMPO O CÓDIGO DA ENTREGA</v>
      </c>
      <c r="B1161" s="120" t="str">
        <f>B1159&amp;"Descrição"</f>
        <v>DIGITAR NESTE CAMPO O CÓDIGO DA ENTREGADescrição</v>
      </c>
      <c r="C1161" s="120" t="s">
        <v>10</v>
      </c>
      <c r="D1161" s="10" t="s">
        <v>16</v>
      </c>
      <c r="E1161" s="75" t="str">
        <f>IFERROR(VLOOKUP(E1159,Instruções!S:BD,15,0),"Confirmar  código de entrega")</f>
        <v>Confirmar  código de entrega</v>
      </c>
      <c r="F1161" s="12" t="s">
        <v>12</v>
      </c>
      <c r="G1161" s="75"/>
      <c r="H1161" s="14" t="str">
        <f>IF(G1161="","",IF(E1161=G1161,""," Descrição;"))</f>
        <v/>
      </c>
      <c r="I1161" s="90" t="s">
        <v>9</v>
      </c>
      <c r="P1161" s="4" t="s">
        <v>4934</v>
      </c>
    </row>
    <row r="1162" spans="1:16" x14ac:dyDescent="0.2">
      <c r="A1162" s="120" t="str">
        <f>E1159</f>
        <v>DIGITAR NESTE CAMPO O CÓDIGO DA ENTREGA</v>
      </c>
      <c r="B1162" s="120" t="str">
        <f>B1159&amp;"AÇÃO"</f>
        <v>DIGITAR NESTE CAMPO O CÓDIGO DA ENTREGAAÇÃO</v>
      </c>
      <c r="C1162" s="120" t="s">
        <v>10</v>
      </c>
      <c r="D1162" s="10" t="s">
        <v>17</v>
      </c>
      <c r="E1162" s="11" t="str">
        <f>IFERROR(VLOOKUP(E1159,Instruções!S:BD,10,0),"")</f>
        <v/>
      </c>
      <c r="F1162" s="12" t="s">
        <v>12</v>
      </c>
      <c r="G1162" s="85" t="str">
        <f>IF(H1159="Transferir","Preencher neste campo o nº da orçamentária para qual a entrega vai ser transferida","")</f>
        <v/>
      </c>
      <c r="H1162" s="14" t="str">
        <f>IF(G1162="","",IF(E1162=G1162,"","Transferência de ação;"))</f>
        <v/>
      </c>
      <c r="I1162" s="90" t="s">
        <v>9</v>
      </c>
      <c r="P1162" s="4" t="s">
        <v>4932</v>
      </c>
    </row>
    <row r="1163" spans="1:16" ht="27.75" customHeight="1" x14ac:dyDescent="0.2">
      <c r="A1163" s="120" t="str">
        <f>E1159</f>
        <v>DIGITAR NESTE CAMPO O CÓDIGO DA ENTREGA</v>
      </c>
      <c r="B1163" s="120" t="str">
        <f>B1159&amp;"Açãonome"</f>
        <v>DIGITAR NESTE CAMPO O CÓDIGO DA ENTREGAAçãonome</v>
      </c>
      <c r="C1163" s="120" t="s">
        <v>10</v>
      </c>
      <c r="D1163" s="10" t="s">
        <v>18</v>
      </c>
      <c r="E1163" s="76" t="str">
        <f>IFERROR(VLOOKUP(E1159,Instruções!S:BD,11,0),"")</f>
        <v/>
      </c>
      <c r="F1163" s="12" t="s">
        <v>12</v>
      </c>
      <c r="G1163" s="11"/>
      <c r="H1163" s="14" t="str">
        <f>IF(G1163="","",IF(E1163=G1163,""," Transterência para outra ação;"))</f>
        <v/>
      </c>
      <c r="I1163" s="90" t="s">
        <v>9</v>
      </c>
    </row>
    <row r="1164" spans="1:16" ht="39.75" customHeight="1" x14ac:dyDescent="0.2">
      <c r="A1164" s="120" t="str">
        <f>E1159</f>
        <v>DIGITAR NESTE CAMPO O CÓDIGO DA ENTREGA</v>
      </c>
      <c r="B1164" s="120" t="str">
        <f>B1159&amp;"Unidademedida"</f>
        <v>DIGITAR NESTE CAMPO O CÓDIGO DA ENTREGAUnidademedida</v>
      </c>
      <c r="C1164" s="120" t="s">
        <v>10</v>
      </c>
      <c r="D1164" s="10" t="s">
        <v>19</v>
      </c>
      <c r="E1164" s="11" t="str">
        <f>IFERROR(VLOOKUP(E1159,Instruções!S:BD,16,0),"")</f>
        <v/>
      </c>
      <c r="F1164" s="12" t="s">
        <v>12</v>
      </c>
      <c r="G1164" s="11"/>
      <c r="H1164" s="119" t="str">
        <f>IF(G1164="","",IF(E1164=G1164,"","Não é possível alterar a unidade de medida, pois isso descaracterizaria a concepção original da entrega"))</f>
        <v/>
      </c>
      <c r="I1164" s="90" t="s">
        <v>9</v>
      </c>
    </row>
    <row r="1165" spans="1:16" ht="51" customHeight="1" x14ac:dyDescent="0.2">
      <c r="A1165" s="120" t="str">
        <f>E1159</f>
        <v>DIGITAR NESTE CAMPO O CÓDIGO DA ENTREGA</v>
      </c>
      <c r="B1165" s="120" t="str">
        <f>B1159&amp;"MemoriaCalculo"</f>
        <v>DIGITAR NESTE CAMPO O CÓDIGO DA ENTREGAMemoriaCalculo</v>
      </c>
      <c r="C1165" s="120" t="s">
        <v>10</v>
      </c>
      <c r="D1165" s="10" t="s">
        <v>20</v>
      </c>
      <c r="E1165" s="75" t="str">
        <f>IFERROR(VLOOKUP(E1159,Instruções!S:BD,34,0),"")</f>
        <v/>
      </c>
      <c r="F1165" s="12" t="s">
        <v>12</v>
      </c>
      <c r="G1165" s="11"/>
      <c r="H1165" s="14" t="str">
        <f>IF(G1165="","",IF(E1165=G1165,""," Memória de Cálculo;"))</f>
        <v/>
      </c>
      <c r="I1165" s="90" t="s">
        <v>9</v>
      </c>
    </row>
    <row r="1166" spans="1:16" x14ac:dyDescent="0.2">
      <c r="A1166" s="120" t="str">
        <f>E1159</f>
        <v>DIGITAR NESTE CAMPO O CÓDIGO DA ENTREGA</v>
      </c>
      <c r="B1166" s="120" t="str">
        <f>B1159&amp;D1166</f>
        <v>DIGITAR NESTE CAMPO O CÓDIGO DA ENTREGAFonte:</v>
      </c>
      <c r="C1166" s="120" t="s">
        <v>10</v>
      </c>
      <c r="D1166" s="15" t="s">
        <v>21</v>
      </c>
      <c r="E1166" s="11" t="str">
        <f>IFERROR(VLOOKUP(E1159,Instruções!S:BD,35,0),"")</f>
        <v/>
      </c>
      <c r="F1166" s="12" t="s">
        <v>12</v>
      </c>
      <c r="G1166" s="11"/>
      <c r="H1166" s="14" t="str">
        <f>IF(G1166="","",IF(E1166=G1166,""," Fonte;"))</f>
        <v/>
      </c>
      <c r="I1166" s="90" t="s">
        <v>9</v>
      </c>
    </row>
    <row r="1167" spans="1:16" ht="28.5" customHeight="1" x14ac:dyDescent="0.2">
      <c r="A1167" s="120" t="str">
        <f>E1159</f>
        <v>DIGITAR NESTE CAMPO O CÓDIGO DA ENTREGA</v>
      </c>
      <c r="B1167" s="120" t="str">
        <f>B1159&amp;D1167</f>
        <v>DIGITAR NESTE CAMPO O CÓDIGO DA ENTREGAResponsável pela Informação no Órgão:</v>
      </c>
      <c r="C1167" s="120" t="s">
        <v>10</v>
      </c>
      <c r="D1167" s="10" t="s">
        <v>22</v>
      </c>
      <c r="E1167" s="11" t="str">
        <f>IFERROR(VLOOKUP(E1159,Instruções!S:BD,36,0),"")</f>
        <v/>
      </c>
      <c r="F1167" s="12" t="s">
        <v>12</v>
      </c>
      <c r="G1167" s="11"/>
      <c r="H1167" s="14" t="str">
        <f>IF(G1167="","",IF(E1167=G1167,""," Responsável;"))</f>
        <v/>
      </c>
      <c r="I1167" s="90" t="s">
        <v>9</v>
      </c>
    </row>
    <row r="1168" spans="1:16" x14ac:dyDescent="0.2">
      <c r="A1168" s="120" t="str">
        <f>E1159</f>
        <v>DIGITAR NESTE CAMPO O CÓDIGO DA ENTREGA</v>
      </c>
      <c r="B1168" s="120" t="str">
        <f>B1159&amp;D1168</f>
        <v xml:space="preserve">DIGITAR NESTE CAMPO O CÓDIGO DA ENTREGACumulatividade: </v>
      </c>
      <c r="C1168" s="120" t="s">
        <v>10</v>
      </c>
      <c r="D1168" s="10" t="s">
        <v>23</v>
      </c>
      <c r="E1168" s="11" t="str">
        <f>IFERROR(PROPER(VLOOKUP(E1159,Instruções!S:BD,33,0)),"")</f>
        <v/>
      </c>
      <c r="F1168" s="12" t="s">
        <v>12</v>
      </c>
      <c r="G1168" s="11"/>
      <c r="H1168" s="14" t="str">
        <f>IF(G1168="","",IF(E1168=G1168,""," Cumulatividade;"))</f>
        <v/>
      </c>
      <c r="I1168" s="90" t="s">
        <v>9</v>
      </c>
    </row>
    <row r="1169" spans="1:9" ht="13.5" customHeight="1" x14ac:dyDescent="0.2">
      <c r="A1169" s="120" t="str">
        <f>E1159</f>
        <v>DIGITAR NESTE CAMPO O CÓDIGO DA ENTREGA</v>
      </c>
      <c r="B1169" s="120" t="str">
        <f>B1159&amp;D1169</f>
        <v xml:space="preserve">DIGITAR NESTE CAMPO O CÓDIGO DA ENTREGAMarcação Criança e Adolescente: </v>
      </c>
      <c r="C1169" s="120" t="s">
        <v>10</v>
      </c>
      <c r="D1169" s="15" t="s">
        <v>24</v>
      </c>
      <c r="E1169" s="16" t="str">
        <f>IFERROR(VLOOKUP(E1159,Instruções!BS:CA,3,0),"")</f>
        <v/>
      </c>
      <c r="F1169" s="12" t="s">
        <v>12</v>
      </c>
      <c r="G1169" s="11"/>
      <c r="H1169" s="14" t="str">
        <f>IF(G1169="","",IF(E1169=G1169,""," Marcação Criança;"))</f>
        <v/>
      </c>
      <c r="I1169" s="90" t="s">
        <v>9</v>
      </c>
    </row>
    <row r="1170" spans="1:9" ht="13.5" customHeight="1" x14ac:dyDescent="0.2">
      <c r="A1170" s="120" t="str">
        <f>E1159</f>
        <v>DIGITAR NESTE CAMPO O CÓDIGO DA ENTREGA</v>
      </c>
      <c r="B1170" s="120" t="str">
        <f>B1159&amp;D1170</f>
        <v xml:space="preserve">DIGITAR NESTE CAMPO O CÓDIGO DA ENTREGAMarcação Igualdade Racial: </v>
      </c>
      <c r="C1170" s="120" t="s">
        <v>10</v>
      </c>
      <c r="D1170" s="15" t="s">
        <v>25</v>
      </c>
      <c r="E1170" s="16" t="str">
        <f>IFERROR(VLOOKUP(E1159,Instruções!BS:CA,4,0),"")</f>
        <v/>
      </c>
      <c r="F1170" s="12" t="s">
        <v>12</v>
      </c>
      <c r="G1170" s="11"/>
      <c r="H1170" s="14" t="str">
        <f>IF(G1170="","",IF(E1170=G1170,""," Marcação Igualdade Racial;"))</f>
        <v/>
      </c>
      <c r="I1170" s="90" t="s">
        <v>9</v>
      </c>
    </row>
    <row r="1171" spans="1:9" ht="13.5" customHeight="1" x14ac:dyDescent="0.2">
      <c r="A1171" s="120" t="str">
        <f>E1159</f>
        <v>DIGITAR NESTE CAMPO O CÓDIGO DA ENTREGA</v>
      </c>
      <c r="B1171" s="120" t="str">
        <f>B1159&amp;D1171</f>
        <v xml:space="preserve">DIGITAR NESTE CAMPO O CÓDIGO DA ENTREGAMarcação Mulher: </v>
      </c>
      <c r="C1171" s="120" t="s">
        <v>10</v>
      </c>
      <c r="D1171" s="15" t="s">
        <v>26</v>
      </c>
      <c r="E1171" s="16" t="str">
        <f>IFERROR(VLOOKUP(E1159,Instruções!BS:CA,5,0),"")</f>
        <v/>
      </c>
      <c r="F1171" s="12" t="s">
        <v>12</v>
      </c>
      <c r="G1171" s="11"/>
      <c r="H1171" s="14" t="str">
        <f>IF(G1171="","",IF(E1171=G1171,""," Marcação Mulher;"))</f>
        <v/>
      </c>
      <c r="I1171" s="90" t="s">
        <v>9</v>
      </c>
    </row>
    <row r="1172" spans="1:9" ht="13.5" customHeight="1" x14ac:dyDescent="0.2">
      <c r="A1172" s="120" t="str">
        <f>E1159</f>
        <v>DIGITAR NESTE CAMPO O CÓDIGO DA ENTREGA</v>
      </c>
      <c r="B1172" s="120" t="str">
        <f>B1159&amp;D1172</f>
        <v xml:space="preserve">DIGITAR NESTE CAMPO O CÓDIGO DA ENTREGAMarcação Paraná Produtivo: </v>
      </c>
      <c r="C1172" s="120" t="s">
        <v>10</v>
      </c>
      <c r="D1172" s="15" t="s">
        <v>27</v>
      </c>
      <c r="E1172" s="16" t="str">
        <f>IFERROR(VLOOKUP(E1159,Instruções!BS:CA,6,0),"")</f>
        <v/>
      </c>
      <c r="F1172" s="12" t="s">
        <v>12</v>
      </c>
      <c r="G1172" s="11"/>
      <c r="H1172" s="14" t="str">
        <f>IF(G1172="","",IF(E1172=G1172,""," Marcação PR Produtivo;"))</f>
        <v/>
      </c>
      <c r="I1172" s="90" t="s">
        <v>9</v>
      </c>
    </row>
    <row r="1173" spans="1:9" ht="13.5" customHeight="1" x14ac:dyDescent="0.2">
      <c r="A1173" s="121" t="str">
        <f>E1160</f>
        <v>Código de Entrega não existe</v>
      </c>
      <c r="B1173" s="121" t="str">
        <f>B1160&amp;D1173</f>
        <v>DIGITAR NESTE CAMPO O CÓDIGO DA ENTREGATituloMetas e Prioridades:</v>
      </c>
      <c r="C1173" s="121" t="s">
        <v>10</v>
      </c>
      <c r="D1173" s="93" t="s">
        <v>4933</v>
      </c>
      <c r="E1173" s="94"/>
      <c r="F1173" s="95" t="s">
        <v>12</v>
      </c>
      <c r="G1173" s="96"/>
      <c r="H1173" s="97" t="str">
        <f>IF(G1173="","",IF(E1173=G1173,""," Metas e Prioridades;"))</f>
        <v/>
      </c>
      <c r="I1173" s="90" t="s">
        <v>9</v>
      </c>
    </row>
    <row r="1174" spans="1:9" ht="13.5" customHeight="1" x14ac:dyDescent="0.2">
      <c r="A1174" s="120" t="str">
        <f>E1159</f>
        <v>DIGITAR NESTE CAMPO O CÓDIGO DA ENTREGA</v>
      </c>
      <c r="B1174" s="120" t="str">
        <f>B1159&amp;D1174</f>
        <v>DIGITAR NESTE CAMPO O CÓDIGO DA ENTREGAPlano de Governo:</v>
      </c>
      <c r="C1174" s="120" t="s">
        <v>10</v>
      </c>
      <c r="D1174" s="15" t="s">
        <v>28</v>
      </c>
      <c r="E1174" s="118" t="str">
        <f>IFERROR(VLOOKUP(E1159,Instruções!BS:CA,7,0),"")</f>
        <v/>
      </c>
      <c r="F1174" s="12" t="s">
        <v>12</v>
      </c>
      <c r="G1174" s="11"/>
      <c r="H1174" s="14" t="str">
        <f>IF(G1174="","",IF(E1174=G1174,""," Marcação Plano de Governo;"))</f>
        <v/>
      </c>
      <c r="I1174" s="90" t="s">
        <v>9</v>
      </c>
    </row>
    <row r="1175" spans="1:9" ht="36.75" customHeight="1" x14ac:dyDescent="0.2">
      <c r="A1175" s="120" t="str">
        <f>E1159</f>
        <v>DIGITAR NESTE CAMPO O CÓDIGO DA ENTREGA</v>
      </c>
      <c r="B1175" s="120" t="str">
        <f>B1159&amp;D1175</f>
        <v>DIGITAR NESTE CAMPO O CÓDIGO DA ENTREGAODS:</v>
      </c>
      <c r="C1175" s="120" t="s">
        <v>10</v>
      </c>
      <c r="D1175" s="15" t="s">
        <v>29</v>
      </c>
      <c r="E1175" s="118" t="str">
        <f>IFERROR(VLOOKUP(E1159,Instruções!BS:CA,8,0),"")</f>
        <v/>
      </c>
      <c r="F1175" s="12" t="s">
        <v>12</v>
      </c>
      <c r="G1175" s="11"/>
      <c r="H1175" s="14" t="str">
        <f>IF(G1175="","",IF(E1175=G1175,""," Marcação ODS;"))</f>
        <v/>
      </c>
      <c r="I1175" s="90" t="s">
        <v>9</v>
      </c>
    </row>
    <row r="1176" spans="1:9" ht="24.75" customHeight="1" x14ac:dyDescent="0.2">
      <c r="A1176" s="120" t="str">
        <f>E1159</f>
        <v>DIGITAR NESTE CAMPO O CÓDIGO DA ENTREGA</v>
      </c>
      <c r="B1176" s="120" t="str">
        <f>B1159&amp;D1176</f>
        <v xml:space="preserve">DIGITAR NESTE CAMPO O CÓDIGO DA ENTREGARanking de Competitividade: </v>
      </c>
      <c r="C1176" s="120" t="s">
        <v>10</v>
      </c>
      <c r="D1176" s="15" t="s">
        <v>30</v>
      </c>
      <c r="E1176" s="118" t="str">
        <f>IFERROR(VLOOKUP(E1159,Instruções!BS:CA,9,0),"")</f>
        <v/>
      </c>
      <c r="F1176" s="12" t="s">
        <v>12</v>
      </c>
      <c r="G1176" s="11"/>
      <c r="H1176" s="14" t="str">
        <f>IF(G1176="","",IF(E1176=G1176,""," Marcação Ranking;"))</f>
        <v/>
      </c>
      <c r="I1176" s="90" t="s">
        <v>9</v>
      </c>
    </row>
    <row r="1177" spans="1:9" ht="15" customHeight="1" x14ac:dyDescent="0.2">
      <c r="A1177" s="120" t="str">
        <f>E1159</f>
        <v>DIGITAR NESTE CAMPO O CÓDIGO DA ENTREGA</v>
      </c>
      <c r="B1177" s="120" t="str">
        <f>B1159&amp;D1177</f>
        <v>DIGITAR NESTE CAMPO O CÓDIGO DA ENTREGATOTAL PREVISTO (2024-2027):</v>
      </c>
      <c r="C1177" s="120" t="s">
        <v>31</v>
      </c>
      <c r="D1177" s="17" t="s">
        <v>8107</v>
      </c>
      <c r="E1177" s="18">
        <f>IF(E1168="Não",MAX(E1178,E1192,E1206,E1220),E1178+E1192+E1206+E1220)</f>
        <v>0</v>
      </c>
      <c r="F1177" s="19" t="s">
        <v>12</v>
      </c>
      <c r="G1177" s="18">
        <f>IFERROR(IF(E1168="Não",MAX(G1178,G1192,G1206,G1220),G1178+G1192+G1206+G1220),"Preencher Total Previsto")</f>
        <v>0</v>
      </c>
      <c r="H1177" s="20" t="str">
        <f>IF(G1177="","",IF(E1177=G1177,""," Meta;"))</f>
        <v/>
      </c>
      <c r="I1177" s="90">
        <f t="shared" ref="I1177:I1190" si="178">IF(G1177=E1177,0,1)</f>
        <v>0</v>
      </c>
    </row>
    <row r="1178" spans="1:9" x14ac:dyDescent="0.2">
      <c r="A1178" s="120" t="str">
        <f>E1159</f>
        <v>DIGITAR NESTE CAMPO O CÓDIGO DA ENTREGA</v>
      </c>
      <c r="B1178" s="120" t="str">
        <f>B1159&amp;"Ano:"&amp;D1178</f>
        <v>DIGITAR NESTE CAMPO O CÓDIGO DA ENTREGAAno:TOTAL PREVISTO 2024</v>
      </c>
      <c r="C1178" s="120">
        <v>2024</v>
      </c>
      <c r="D1178" s="21" t="s">
        <v>8108</v>
      </c>
      <c r="E1178" s="22">
        <f>IF(E1179&gt;0,E1179,SUM(E1180:E1185))</f>
        <v>0</v>
      </c>
      <c r="F1178" s="23" t="s">
        <v>12</v>
      </c>
      <c r="G1178" s="22">
        <f>IF(SUM(I1179:I1191)=0,E1178,"Preencher total")</f>
        <v>0</v>
      </c>
      <c r="H1178" s="24" t="str">
        <f>IF(SUM(E1178:E1191)=SUM(G1178:G1191),"","Não é possivel alterar 2024")</f>
        <v/>
      </c>
      <c r="I1178" s="90">
        <f t="shared" si="178"/>
        <v>0</v>
      </c>
    </row>
    <row r="1179" spans="1:9" x14ac:dyDescent="0.2">
      <c r="A1179" s="120" t="str">
        <f>E1159</f>
        <v>DIGITAR NESTE CAMPO O CÓDIGO DA ENTREGA</v>
      </c>
      <c r="B1179" s="120" t="str">
        <f>B1159&amp;D1179&amp;2024</f>
        <v>DIGITAR NESTE CAMPO O CÓDIGO DA ENTREGAEstado2024</v>
      </c>
      <c r="C1179" s="120">
        <v>2024</v>
      </c>
      <c r="D1179" s="25" t="s">
        <v>32</v>
      </c>
      <c r="E1179" s="26">
        <f>IFERROR(VLOOKUP(E1159&amp;"(vazio)",Instruções!$BD:$BN,6,0),SUM(E1180:E1185))</f>
        <v>0</v>
      </c>
      <c r="F1179" s="27" t="s">
        <v>12</v>
      </c>
      <c r="G1179" s="26">
        <f>IF(SUM(I1180:I1191)=0,E1179,"Preencher valores")</f>
        <v>0</v>
      </c>
      <c r="H1179" s="28" t="str">
        <f t="shared" ref="H1179:H1190" si="179">IF(E1179=G1179,"","Não é possivel alterar 2024")</f>
        <v/>
      </c>
      <c r="I1179" s="90">
        <f t="shared" si="178"/>
        <v>0</v>
      </c>
    </row>
    <row r="1180" spans="1:9" x14ac:dyDescent="0.2">
      <c r="A1180" s="120" t="str">
        <f>E1159</f>
        <v>DIGITAR NESTE CAMPO O CÓDIGO DA ENTREGA</v>
      </c>
      <c r="B1180" s="120" t="str">
        <f>B1159</f>
        <v>DIGITAR NESTE CAMPO O CÓDIGO DA ENTREGA</v>
      </c>
      <c r="C1180" s="120">
        <v>2024</v>
      </c>
      <c r="D1180" s="29" t="s">
        <v>33</v>
      </c>
      <c r="E1180" s="30" t="str">
        <f>IFERROR(VLOOKUP(E1159&amp;D1180,Instruções!$BD:$BN,6,0),"-")</f>
        <v>-</v>
      </c>
      <c r="F1180" s="31" t="s">
        <v>12</v>
      </c>
      <c r="G1180" s="30" t="str">
        <f t="shared" ref="G1180:G1190" si="180">E1180</f>
        <v>-</v>
      </c>
      <c r="H1180" s="32" t="str">
        <f t="shared" si="179"/>
        <v/>
      </c>
      <c r="I1180" s="90">
        <f t="shared" si="178"/>
        <v>0</v>
      </c>
    </row>
    <row r="1181" spans="1:9" x14ac:dyDescent="0.2">
      <c r="A1181" s="120" t="str">
        <f>E1159</f>
        <v>DIGITAR NESTE CAMPO O CÓDIGO DA ENTREGA</v>
      </c>
      <c r="B1181" s="120" t="str">
        <f>B1159</f>
        <v>DIGITAR NESTE CAMPO O CÓDIGO DA ENTREGA</v>
      </c>
      <c r="C1181" s="120">
        <v>2024</v>
      </c>
      <c r="D1181" s="33" t="s">
        <v>34</v>
      </c>
      <c r="E1181" s="30" t="str">
        <f>IFERROR(VLOOKUP(E1159&amp;D1181,Instruções!$BD:$BN,6,0),"-")</f>
        <v>-</v>
      </c>
      <c r="F1181" s="34" t="s">
        <v>12</v>
      </c>
      <c r="G1181" s="30" t="str">
        <f t="shared" si="180"/>
        <v>-</v>
      </c>
      <c r="H1181" s="32" t="str">
        <f t="shared" si="179"/>
        <v/>
      </c>
      <c r="I1181" s="90">
        <f t="shared" si="178"/>
        <v>0</v>
      </c>
    </row>
    <row r="1182" spans="1:9" x14ac:dyDescent="0.2">
      <c r="A1182" s="120" t="str">
        <f>E1159</f>
        <v>DIGITAR NESTE CAMPO O CÓDIGO DA ENTREGA</v>
      </c>
      <c r="B1182" s="120" t="str">
        <f>B1159</f>
        <v>DIGITAR NESTE CAMPO O CÓDIGO DA ENTREGA</v>
      </c>
      <c r="C1182" s="120">
        <v>2024</v>
      </c>
      <c r="D1182" s="33" t="s">
        <v>35</v>
      </c>
      <c r="E1182" s="30" t="str">
        <f>IFERROR(VLOOKUP(E1159&amp;D1182,Instruções!$BD:$BN,6,0),"-")</f>
        <v>-</v>
      </c>
      <c r="F1182" s="34" t="s">
        <v>12</v>
      </c>
      <c r="G1182" s="30" t="str">
        <f t="shared" si="180"/>
        <v>-</v>
      </c>
      <c r="H1182" s="32" t="str">
        <f t="shared" si="179"/>
        <v/>
      </c>
      <c r="I1182" s="90">
        <f t="shared" si="178"/>
        <v>0</v>
      </c>
    </row>
    <row r="1183" spans="1:9" x14ac:dyDescent="0.2">
      <c r="A1183" s="120" t="str">
        <f>E1159</f>
        <v>DIGITAR NESTE CAMPO O CÓDIGO DA ENTREGA</v>
      </c>
      <c r="B1183" s="120" t="str">
        <f>B1159</f>
        <v>DIGITAR NESTE CAMPO O CÓDIGO DA ENTREGA</v>
      </c>
      <c r="C1183" s="120">
        <v>2024</v>
      </c>
      <c r="D1183" s="33" t="s">
        <v>36</v>
      </c>
      <c r="E1183" s="30" t="str">
        <f>IFERROR(VLOOKUP(E1159&amp;D1183,Instruções!$BD:$BN,6,0),"-")</f>
        <v>-</v>
      </c>
      <c r="F1183" s="34" t="s">
        <v>12</v>
      </c>
      <c r="G1183" s="30" t="str">
        <f t="shared" si="180"/>
        <v>-</v>
      </c>
      <c r="H1183" s="32" t="str">
        <f t="shared" si="179"/>
        <v/>
      </c>
      <c r="I1183" s="90">
        <f t="shared" si="178"/>
        <v>0</v>
      </c>
    </row>
    <row r="1184" spans="1:9" x14ac:dyDescent="0.2">
      <c r="A1184" s="120" t="str">
        <f>E1159</f>
        <v>DIGITAR NESTE CAMPO O CÓDIGO DA ENTREGA</v>
      </c>
      <c r="B1184" s="120" t="str">
        <f>B1159</f>
        <v>DIGITAR NESTE CAMPO O CÓDIGO DA ENTREGA</v>
      </c>
      <c r="C1184" s="120">
        <v>2024</v>
      </c>
      <c r="D1184" s="33" t="s">
        <v>37</v>
      </c>
      <c r="E1184" s="30" t="str">
        <f>IFERROR(VLOOKUP(E1159&amp;D1184,Instruções!$BD:$BN,6,0),"-")</f>
        <v>-</v>
      </c>
      <c r="F1184" s="34" t="s">
        <v>12</v>
      </c>
      <c r="G1184" s="30" t="str">
        <f t="shared" si="180"/>
        <v>-</v>
      </c>
      <c r="H1184" s="32" t="str">
        <f t="shared" si="179"/>
        <v/>
      </c>
      <c r="I1184" s="90">
        <f t="shared" si="178"/>
        <v>0</v>
      </c>
    </row>
    <row r="1185" spans="1:9" x14ac:dyDescent="0.2">
      <c r="A1185" s="120" t="str">
        <f>E1159</f>
        <v>DIGITAR NESTE CAMPO O CÓDIGO DA ENTREGA</v>
      </c>
      <c r="B1185" s="120" t="str">
        <f>B1159</f>
        <v>DIGITAR NESTE CAMPO O CÓDIGO DA ENTREGA</v>
      </c>
      <c r="C1185" s="120">
        <v>2024</v>
      </c>
      <c r="D1185" s="33" t="s">
        <v>38</v>
      </c>
      <c r="E1185" s="30" t="str">
        <f>IFERROR(VLOOKUP(E1159&amp;D1185,Instruções!$BD:$BN,6,0),"-")</f>
        <v>-</v>
      </c>
      <c r="F1185" s="34" t="s">
        <v>12</v>
      </c>
      <c r="G1185" s="30" t="str">
        <f t="shared" si="180"/>
        <v>-</v>
      </c>
      <c r="H1185" s="32" t="str">
        <f t="shared" si="179"/>
        <v/>
      </c>
      <c r="I1185" s="90">
        <f t="shared" si="178"/>
        <v>0</v>
      </c>
    </row>
    <row r="1186" spans="1:9" x14ac:dyDescent="0.2">
      <c r="A1186" s="120" t="str">
        <f>E1159</f>
        <v>DIGITAR NESTE CAMPO O CÓDIGO DA ENTREGA</v>
      </c>
      <c r="B1186" s="120" t="str">
        <f>B1159</f>
        <v>DIGITAR NESTE CAMPO O CÓDIGO DA ENTREGA</v>
      </c>
      <c r="C1186" s="120">
        <v>2024</v>
      </c>
      <c r="D1186" s="35" t="str">
        <f>IFERROR(VLOOKUP(E1159&amp;"-"&amp;1,Instruções!CH:CS,12,0),"")</f>
        <v/>
      </c>
      <c r="E1186" s="36" t="str">
        <f>IFERROR(VLOOKUP(E1159&amp;"-"&amp;1,Instruções!CH:CS,7,0),"")</f>
        <v/>
      </c>
      <c r="F1186" s="37" t="s">
        <v>12</v>
      </c>
      <c r="G1186" s="36" t="str">
        <f t="shared" si="180"/>
        <v/>
      </c>
      <c r="H1186" s="32" t="str">
        <f t="shared" si="179"/>
        <v/>
      </c>
      <c r="I1186" s="90">
        <f t="shared" si="178"/>
        <v>0</v>
      </c>
    </row>
    <row r="1187" spans="1:9" x14ac:dyDescent="0.2">
      <c r="A1187" s="120" t="str">
        <f>E1159</f>
        <v>DIGITAR NESTE CAMPO O CÓDIGO DA ENTREGA</v>
      </c>
      <c r="B1187" s="120" t="str">
        <f>B1159</f>
        <v>DIGITAR NESTE CAMPO O CÓDIGO DA ENTREGA</v>
      </c>
      <c r="C1187" s="120">
        <v>2024</v>
      </c>
      <c r="D1187" s="35" t="str">
        <f>IFERROR(VLOOKUP(E1159&amp;"-"&amp;2,Instruções!CH:CS,12,0),"")</f>
        <v/>
      </c>
      <c r="E1187" s="36" t="str">
        <f>IFERROR(VLOOKUP(E1159&amp;"-"&amp;2,Instruções!CH:CS,7,0),"")</f>
        <v/>
      </c>
      <c r="F1187" s="37" t="s">
        <v>12</v>
      </c>
      <c r="G1187" s="36" t="str">
        <f t="shared" si="180"/>
        <v/>
      </c>
      <c r="H1187" s="32" t="str">
        <f t="shared" si="179"/>
        <v/>
      </c>
      <c r="I1187" s="90">
        <f t="shared" si="178"/>
        <v>0</v>
      </c>
    </row>
    <row r="1188" spans="1:9" x14ac:dyDescent="0.2">
      <c r="A1188" s="120" t="str">
        <f>E1159</f>
        <v>DIGITAR NESTE CAMPO O CÓDIGO DA ENTREGA</v>
      </c>
      <c r="B1188" s="120" t="str">
        <f>B1159</f>
        <v>DIGITAR NESTE CAMPO O CÓDIGO DA ENTREGA</v>
      </c>
      <c r="C1188" s="120">
        <v>2024</v>
      </c>
      <c r="D1188" s="35" t="str">
        <f>IFERROR(VLOOKUP(E1159&amp;"-"&amp;3,Instruções!CH:CS,12,0),"")</f>
        <v/>
      </c>
      <c r="E1188" s="36" t="str">
        <f>IFERROR(VLOOKUP(E1159&amp;"-"&amp;3,Instruções!CH:CS,7,0),"")</f>
        <v/>
      </c>
      <c r="F1188" s="37" t="s">
        <v>12</v>
      </c>
      <c r="G1188" s="36" t="str">
        <f t="shared" si="180"/>
        <v/>
      </c>
      <c r="H1188" s="32" t="str">
        <f t="shared" si="179"/>
        <v/>
      </c>
      <c r="I1188" s="90">
        <f t="shared" si="178"/>
        <v>0</v>
      </c>
    </row>
    <row r="1189" spans="1:9" x14ac:dyDescent="0.2">
      <c r="A1189" s="120" t="str">
        <f>E1159</f>
        <v>DIGITAR NESTE CAMPO O CÓDIGO DA ENTREGA</v>
      </c>
      <c r="B1189" s="120" t="str">
        <f>B1159</f>
        <v>DIGITAR NESTE CAMPO O CÓDIGO DA ENTREGA</v>
      </c>
      <c r="C1189" s="120">
        <v>2024</v>
      </c>
      <c r="D1189" s="35" t="str">
        <f>IFERROR(VLOOKUP(E1159&amp;"-"&amp;4,Instruções!CH:CS,12,0),"")</f>
        <v/>
      </c>
      <c r="E1189" s="36" t="str">
        <f>IFERROR(VLOOKUP(E1159&amp;"-"&amp;4,Instruções!CH:CS,7,0),"")</f>
        <v/>
      </c>
      <c r="F1189" s="37" t="s">
        <v>12</v>
      </c>
      <c r="G1189" s="36" t="str">
        <f t="shared" si="180"/>
        <v/>
      </c>
      <c r="H1189" s="32" t="str">
        <f t="shared" si="179"/>
        <v/>
      </c>
      <c r="I1189" s="90">
        <f t="shared" si="178"/>
        <v>0</v>
      </c>
    </row>
    <row r="1190" spans="1:9" x14ac:dyDescent="0.2">
      <c r="A1190" s="120" t="str">
        <f>E1159</f>
        <v>DIGITAR NESTE CAMPO O CÓDIGO DA ENTREGA</v>
      </c>
      <c r="B1190" s="120" t="str">
        <f>B1159</f>
        <v>DIGITAR NESTE CAMPO O CÓDIGO DA ENTREGA</v>
      </c>
      <c r="C1190" s="120">
        <v>2024</v>
      </c>
      <c r="D1190" s="35" t="str">
        <f>IFERROR(VLOOKUP(E1159&amp;"-"&amp;5,Instruções!CH:CS,12,0),"")</f>
        <v/>
      </c>
      <c r="E1190" s="36" t="str">
        <f>IFERROR(VLOOKUP(E1159&amp;"-"&amp;5,Instruções!CH:CS,7,0),"")</f>
        <v/>
      </c>
      <c r="F1190" s="37" t="s">
        <v>12</v>
      </c>
      <c r="G1190" s="36" t="str">
        <f t="shared" si="180"/>
        <v/>
      </c>
      <c r="H1190" s="32" t="str">
        <f t="shared" si="179"/>
        <v/>
      </c>
      <c r="I1190" s="90">
        <f t="shared" si="178"/>
        <v>0</v>
      </c>
    </row>
    <row r="1191" spans="1:9" x14ac:dyDescent="0.2">
      <c r="A1191" s="120" t="str">
        <f>E1159</f>
        <v>DIGITAR NESTE CAMPO O CÓDIGO DA ENTREGA</v>
      </c>
      <c r="B1191" s="120" t="str">
        <f>B1159</f>
        <v>DIGITAR NESTE CAMPO O CÓDIGO DA ENTREGA</v>
      </c>
      <c r="C1191" s="120">
        <v>2024</v>
      </c>
      <c r="D1191" s="102"/>
      <c r="E1191" s="103" t="s">
        <v>39</v>
      </c>
      <c r="F1191" s="38"/>
      <c r="G1191" s="36"/>
      <c r="H1191" s="32" t="str">
        <f>IF(G1191="","","Não é possivel alterar 2024")</f>
        <v/>
      </c>
      <c r="I1191" s="90">
        <f>IF(G1191="",0,1)</f>
        <v>0</v>
      </c>
    </row>
    <row r="1192" spans="1:9" x14ac:dyDescent="0.2">
      <c r="A1192" s="120" t="str">
        <f>E1159</f>
        <v>DIGITAR NESTE CAMPO O CÓDIGO DA ENTREGA</v>
      </c>
      <c r="B1192" s="120" t="str">
        <f>B1159&amp;"Ano:"&amp;D1192</f>
        <v>DIGITAR NESTE CAMPO O CÓDIGO DA ENTREGAAno:TOTAL PREVISTO 2025</v>
      </c>
      <c r="C1192" s="120">
        <v>2025</v>
      </c>
      <c r="D1192" s="21" t="s">
        <v>8109</v>
      </c>
      <c r="E1192" s="22">
        <f>IF(E1193&gt;0,E1193,SUM(E1194:E1199))</f>
        <v>0</v>
      </c>
      <c r="F1192" s="23" t="s">
        <v>12</v>
      </c>
      <c r="G1192" s="22">
        <f>IF(SUM(I1193:I1205)=0,E1192,"Preencher total")</f>
        <v>0</v>
      </c>
      <c r="H1192" s="39" t="str">
        <f>IF(SUM(I1193:I1205)&gt;0,"Não é possível alterar a meta de 2025","")</f>
        <v/>
      </c>
      <c r="I1192" s="90">
        <f t="shared" ref="I1192:I1204" si="181">IF(G1192=E1192,0,1)</f>
        <v>0</v>
      </c>
    </row>
    <row r="1193" spans="1:9" x14ac:dyDescent="0.2">
      <c r="A1193" s="120" t="str">
        <f>E1159</f>
        <v>DIGITAR NESTE CAMPO O CÓDIGO DA ENTREGA</v>
      </c>
      <c r="B1193" s="120" t="str">
        <f>B1159&amp;D1193&amp;2025</f>
        <v>DIGITAR NESTE CAMPO O CÓDIGO DA ENTREGAEstado2025</v>
      </c>
      <c r="C1193" s="120">
        <v>2025</v>
      </c>
      <c r="D1193" s="25" t="s">
        <v>32</v>
      </c>
      <c r="E1193" s="26">
        <f>IFERROR(VLOOKUP(E1159&amp;"(vazio)",Instruções!$BD:$BN,7,0),SUM(E1194:E1199))</f>
        <v>0</v>
      </c>
      <c r="F1193" s="27" t="s">
        <v>12</v>
      </c>
      <c r="G1193" s="26">
        <f>IF(SUM(I1194:I1205)=0,E1193,"Preencher valores")</f>
        <v>0</v>
      </c>
      <c r="H1193" s="28" t="str">
        <f t="shared" ref="H1193:H1204" si="182">IF(E1193=G1193,"","Não é possível alterar 2025")</f>
        <v/>
      </c>
      <c r="I1193" s="90">
        <f t="shared" si="181"/>
        <v>0</v>
      </c>
    </row>
    <row r="1194" spans="1:9" x14ac:dyDescent="0.2">
      <c r="A1194" s="120" t="str">
        <f>E1159</f>
        <v>DIGITAR NESTE CAMPO O CÓDIGO DA ENTREGA</v>
      </c>
      <c r="C1194" s="120">
        <v>2025</v>
      </c>
      <c r="D1194" s="29" t="s">
        <v>33</v>
      </c>
      <c r="E1194" s="30" t="str">
        <f>IFERROR(VLOOKUP(E1159&amp;D1194,Instruções!$BD:$BN,7,0),"-")</f>
        <v>-</v>
      </c>
      <c r="F1194" s="31" t="s">
        <v>12</v>
      </c>
      <c r="G1194" s="30" t="str">
        <f t="shared" ref="G1194:G1204" si="183">E1194</f>
        <v>-</v>
      </c>
      <c r="H1194" s="87" t="str">
        <f t="shared" si="182"/>
        <v/>
      </c>
      <c r="I1194" s="90">
        <f t="shared" si="181"/>
        <v>0</v>
      </c>
    </row>
    <row r="1195" spans="1:9" x14ac:dyDescent="0.2">
      <c r="A1195" s="120" t="str">
        <f>E1159</f>
        <v>DIGITAR NESTE CAMPO O CÓDIGO DA ENTREGA</v>
      </c>
      <c r="B1195" s="120" t="str">
        <f>B1159</f>
        <v>DIGITAR NESTE CAMPO O CÓDIGO DA ENTREGA</v>
      </c>
      <c r="C1195" s="120">
        <v>2025</v>
      </c>
      <c r="D1195" s="33" t="s">
        <v>34</v>
      </c>
      <c r="E1195" s="41" t="str">
        <f>IFERROR(VLOOKUP(E1159&amp;D1195,Instruções!$BD:$BN,7,0),"-")</f>
        <v>-</v>
      </c>
      <c r="F1195" s="34" t="s">
        <v>12</v>
      </c>
      <c r="G1195" s="30" t="str">
        <f t="shared" si="183"/>
        <v>-</v>
      </c>
      <c r="H1195" s="87" t="str">
        <f t="shared" si="182"/>
        <v/>
      </c>
      <c r="I1195" s="90">
        <f t="shared" si="181"/>
        <v>0</v>
      </c>
    </row>
    <row r="1196" spans="1:9" x14ac:dyDescent="0.2">
      <c r="A1196" s="120" t="str">
        <f>E1159</f>
        <v>DIGITAR NESTE CAMPO O CÓDIGO DA ENTREGA</v>
      </c>
      <c r="B1196" s="120" t="str">
        <f>B1159</f>
        <v>DIGITAR NESTE CAMPO O CÓDIGO DA ENTREGA</v>
      </c>
      <c r="C1196" s="120">
        <v>2025</v>
      </c>
      <c r="D1196" s="33" t="s">
        <v>35</v>
      </c>
      <c r="E1196" s="41" t="str">
        <f>IFERROR(VLOOKUP(E1159&amp;D1196,Instruções!$BD:$BN,7,0),"-")</f>
        <v>-</v>
      </c>
      <c r="F1196" s="34" t="s">
        <v>12</v>
      </c>
      <c r="G1196" s="30" t="str">
        <f t="shared" si="183"/>
        <v>-</v>
      </c>
      <c r="H1196" s="87" t="str">
        <f t="shared" si="182"/>
        <v/>
      </c>
      <c r="I1196" s="90">
        <f t="shared" si="181"/>
        <v>0</v>
      </c>
    </row>
    <row r="1197" spans="1:9" x14ac:dyDescent="0.2">
      <c r="A1197" s="120" t="str">
        <f>E1159</f>
        <v>DIGITAR NESTE CAMPO O CÓDIGO DA ENTREGA</v>
      </c>
      <c r="B1197" s="120" t="str">
        <f>B1159</f>
        <v>DIGITAR NESTE CAMPO O CÓDIGO DA ENTREGA</v>
      </c>
      <c r="C1197" s="120">
        <v>2025</v>
      </c>
      <c r="D1197" s="33" t="s">
        <v>36</v>
      </c>
      <c r="E1197" s="41" t="str">
        <f>IFERROR(VLOOKUP(E1159&amp;D1197,Instruções!$BD:$BN,7,0),"-")</f>
        <v>-</v>
      </c>
      <c r="F1197" s="34" t="s">
        <v>12</v>
      </c>
      <c r="G1197" s="30" t="str">
        <f t="shared" si="183"/>
        <v>-</v>
      </c>
      <c r="H1197" s="87" t="str">
        <f t="shared" si="182"/>
        <v/>
      </c>
      <c r="I1197" s="90">
        <f t="shared" si="181"/>
        <v>0</v>
      </c>
    </row>
    <row r="1198" spans="1:9" x14ac:dyDescent="0.2">
      <c r="A1198" s="120" t="str">
        <f>E1159</f>
        <v>DIGITAR NESTE CAMPO O CÓDIGO DA ENTREGA</v>
      </c>
      <c r="B1198" s="120" t="str">
        <f>B1159</f>
        <v>DIGITAR NESTE CAMPO O CÓDIGO DA ENTREGA</v>
      </c>
      <c r="C1198" s="120">
        <v>2025</v>
      </c>
      <c r="D1198" s="33" t="s">
        <v>37</v>
      </c>
      <c r="E1198" s="41" t="str">
        <f>IFERROR(VLOOKUP(E1159&amp;D1198,Instruções!$BD:$BN,7,0),"-")</f>
        <v>-</v>
      </c>
      <c r="F1198" s="34" t="s">
        <v>12</v>
      </c>
      <c r="G1198" s="30" t="str">
        <f t="shared" si="183"/>
        <v>-</v>
      </c>
      <c r="H1198" s="87" t="str">
        <f t="shared" si="182"/>
        <v/>
      </c>
      <c r="I1198" s="90">
        <f t="shared" si="181"/>
        <v>0</v>
      </c>
    </row>
    <row r="1199" spans="1:9" x14ac:dyDescent="0.2">
      <c r="A1199" s="120" t="str">
        <f>E1159</f>
        <v>DIGITAR NESTE CAMPO O CÓDIGO DA ENTREGA</v>
      </c>
      <c r="B1199" s="120" t="str">
        <f>B1159</f>
        <v>DIGITAR NESTE CAMPO O CÓDIGO DA ENTREGA</v>
      </c>
      <c r="C1199" s="120">
        <v>2025</v>
      </c>
      <c r="D1199" s="33" t="s">
        <v>38</v>
      </c>
      <c r="E1199" s="41" t="str">
        <f>IFERROR(VLOOKUP(E1159&amp;D1199,Instruções!$BD:$BN,7,0),"-")</f>
        <v>-</v>
      </c>
      <c r="F1199" s="34" t="s">
        <v>12</v>
      </c>
      <c r="G1199" s="30" t="str">
        <f t="shared" si="183"/>
        <v>-</v>
      </c>
      <c r="H1199" s="87" t="str">
        <f t="shared" si="182"/>
        <v/>
      </c>
      <c r="I1199" s="90">
        <f t="shared" si="181"/>
        <v>0</v>
      </c>
    </row>
    <row r="1200" spans="1:9" x14ac:dyDescent="0.2">
      <c r="A1200" s="120" t="str">
        <f>E1159</f>
        <v>DIGITAR NESTE CAMPO O CÓDIGO DA ENTREGA</v>
      </c>
      <c r="B1200" s="120" t="str">
        <f>B1159</f>
        <v>DIGITAR NESTE CAMPO O CÓDIGO DA ENTREGA</v>
      </c>
      <c r="C1200" s="120">
        <v>2025</v>
      </c>
      <c r="D1200" s="35" t="str">
        <f>IFERROR(VLOOKUP(E1159&amp;"-"&amp;1,Instruções!CH:CS,12,0),"")</f>
        <v/>
      </c>
      <c r="E1200" s="42" t="str">
        <f>IFERROR(VLOOKUP(E1159&amp;"-"&amp;1,Instruções!CH:CS,8,0),"")</f>
        <v/>
      </c>
      <c r="F1200" s="38" t="s">
        <v>12</v>
      </c>
      <c r="G1200" s="36" t="str">
        <f t="shared" si="183"/>
        <v/>
      </c>
      <c r="H1200" s="87" t="str">
        <f t="shared" si="182"/>
        <v/>
      </c>
      <c r="I1200" s="90">
        <f t="shared" si="181"/>
        <v>0</v>
      </c>
    </row>
    <row r="1201" spans="1:9" x14ac:dyDescent="0.2">
      <c r="A1201" s="120" t="str">
        <f>E1159</f>
        <v>DIGITAR NESTE CAMPO O CÓDIGO DA ENTREGA</v>
      </c>
      <c r="B1201" s="120" t="str">
        <f>B1159</f>
        <v>DIGITAR NESTE CAMPO O CÓDIGO DA ENTREGA</v>
      </c>
      <c r="C1201" s="120">
        <v>2025</v>
      </c>
      <c r="D1201" s="35" t="str">
        <f>IFERROR(VLOOKUP(E1159&amp;"-"&amp;2,Instruções!CH:CS,12,0),"")</f>
        <v/>
      </c>
      <c r="E1201" s="42" t="str">
        <f>IFERROR(VLOOKUP(E1159&amp;"-"&amp;2,Instruções!CH:CS,8,0),"")</f>
        <v/>
      </c>
      <c r="F1201" s="38" t="s">
        <v>12</v>
      </c>
      <c r="G1201" s="36" t="str">
        <f t="shared" si="183"/>
        <v/>
      </c>
      <c r="H1201" s="87" t="str">
        <f t="shared" si="182"/>
        <v/>
      </c>
      <c r="I1201" s="90">
        <f t="shared" si="181"/>
        <v>0</v>
      </c>
    </row>
    <row r="1202" spans="1:9" x14ac:dyDescent="0.2">
      <c r="A1202" s="120" t="str">
        <f>E1159</f>
        <v>DIGITAR NESTE CAMPO O CÓDIGO DA ENTREGA</v>
      </c>
      <c r="B1202" s="120" t="str">
        <f>B1159</f>
        <v>DIGITAR NESTE CAMPO O CÓDIGO DA ENTREGA</v>
      </c>
      <c r="C1202" s="120">
        <v>2025</v>
      </c>
      <c r="D1202" s="35" t="str">
        <f>IFERROR(VLOOKUP(E1159&amp;"-"&amp;3,Instruções!CH:CS,12,0),"")</f>
        <v/>
      </c>
      <c r="E1202" s="42" t="str">
        <f>IFERROR(VLOOKUP(E1159&amp;"-"&amp;3,Instruções!CH:CS,8,0),"")</f>
        <v/>
      </c>
      <c r="F1202" s="38" t="s">
        <v>12</v>
      </c>
      <c r="G1202" s="36" t="str">
        <f t="shared" si="183"/>
        <v/>
      </c>
      <c r="H1202" s="87" t="str">
        <f t="shared" si="182"/>
        <v/>
      </c>
      <c r="I1202" s="90">
        <f t="shared" si="181"/>
        <v>0</v>
      </c>
    </row>
    <row r="1203" spans="1:9" x14ac:dyDescent="0.2">
      <c r="A1203" s="120" t="str">
        <f>E1159</f>
        <v>DIGITAR NESTE CAMPO O CÓDIGO DA ENTREGA</v>
      </c>
      <c r="B1203" s="120" t="str">
        <f>B1159</f>
        <v>DIGITAR NESTE CAMPO O CÓDIGO DA ENTREGA</v>
      </c>
      <c r="C1203" s="120">
        <v>2025</v>
      </c>
      <c r="D1203" s="35" t="str">
        <f>IFERROR(VLOOKUP(E1159&amp;"-"&amp;4,Instruções!CH:CS,12,0),"")</f>
        <v/>
      </c>
      <c r="E1203" s="42" t="str">
        <f>IFERROR(VLOOKUP(E1159&amp;"-"&amp;4,Instruções!CH:CS,8,0),"")</f>
        <v/>
      </c>
      <c r="F1203" s="38" t="s">
        <v>12</v>
      </c>
      <c r="G1203" s="36" t="str">
        <f t="shared" si="183"/>
        <v/>
      </c>
      <c r="H1203" s="87" t="str">
        <f t="shared" si="182"/>
        <v/>
      </c>
      <c r="I1203" s="90">
        <f t="shared" si="181"/>
        <v>0</v>
      </c>
    </row>
    <row r="1204" spans="1:9" x14ac:dyDescent="0.2">
      <c r="A1204" s="120" t="str">
        <f>E1159</f>
        <v>DIGITAR NESTE CAMPO O CÓDIGO DA ENTREGA</v>
      </c>
      <c r="B1204" s="120" t="str">
        <f>B1159</f>
        <v>DIGITAR NESTE CAMPO O CÓDIGO DA ENTREGA</v>
      </c>
      <c r="C1204" s="120">
        <v>2025</v>
      </c>
      <c r="D1204" s="35" t="str">
        <f>IFERROR(VLOOKUP(E1159&amp;"-"&amp;5,Instruções!CH:CS,12,0),"")</f>
        <v/>
      </c>
      <c r="E1204" s="42" t="str">
        <f>IFERROR(VLOOKUP(E1159&amp;"-"&amp;5,Instruções!CH:CS,8,0),"")</f>
        <v/>
      </c>
      <c r="F1204" s="38" t="s">
        <v>12</v>
      </c>
      <c r="G1204" s="36" t="str">
        <f t="shared" si="183"/>
        <v/>
      </c>
      <c r="H1204" s="87" t="str">
        <f t="shared" si="182"/>
        <v/>
      </c>
      <c r="I1204" s="90">
        <f t="shared" si="181"/>
        <v>0</v>
      </c>
    </row>
    <row r="1205" spans="1:9" ht="15.75" customHeight="1" x14ac:dyDescent="0.2">
      <c r="A1205" s="120" t="str">
        <f>E1159</f>
        <v>DIGITAR NESTE CAMPO O CÓDIGO DA ENTREGA</v>
      </c>
      <c r="B1205" s="120" t="str">
        <f>B1159</f>
        <v>DIGITAR NESTE CAMPO O CÓDIGO DA ENTREGA</v>
      </c>
      <c r="C1205" s="120">
        <v>2025</v>
      </c>
      <c r="D1205" s="102"/>
      <c r="E1205" s="103" t="s">
        <v>39</v>
      </c>
      <c r="F1205" s="38" t="s">
        <v>12</v>
      </c>
      <c r="G1205" s="42"/>
      <c r="H1205" s="32" t="str">
        <f>IF(G1205="","","Não é possivel alterar 2024")</f>
        <v/>
      </c>
      <c r="I1205" s="90">
        <f>IF(G1205="",0,1)</f>
        <v>0</v>
      </c>
    </row>
    <row r="1206" spans="1:9" x14ac:dyDescent="0.2">
      <c r="A1206" s="120" t="str">
        <f>E1159</f>
        <v>DIGITAR NESTE CAMPO O CÓDIGO DA ENTREGA</v>
      </c>
      <c r="B1206" s="120" t="str">
        <f>B1159&amp;"Ano:"&amp;D1206</f>
        <v>DIGITAR NESTE CAMPO O CÓDIGO DA ENTREGAAno:TOTAL PREVISTO 2026</v>
      </c>
      <c r="C1206" s="120">
        <v>2026</v>
      </c>
      <c r="D1206" s="21" t="s">
        <v>8110</v>
      </c>
      <c r="E1206" s="22">
        <f>IF(E1207&gt;0,E1207,SUM(E1208:E1213))</f>
        <v>0</v>
      </c>
      <c r="F1206" s="23" t="s">
        <v>12</v>
      </c>
      <c r="G1206" s="22">
        <f>IF(SUM(I1207:I1219)=0,E1206,"Preencher total previsto para 2027")</f>
        <v>0</v>
      </c>
      <c r="H1206" s="39" t="str">
        <f>IF(SUM(I1207:I1219)&gt;0,"Alteração meta 2026","")</f>
        <v/>
      </c>
      <c r="I1206" s="90">
        <f t="shared" ref="I1206:I1218" si="184">IF(G1206=E1206,0,1)</f>
        <v>0</v>
      </c>
    </row>
    <row r="1207" spans="1:9" x14ac:dyDescent="0.2">
      <c r="A1207" s="120" t="str">
        <f>E1159</f>
        <v>DIGITAR NESTE CAMPO O CÓDIGO DA ENTREGA</v>
      </c>
      <c r="B1207" s="120" t="str">
        <f>B1159&amp;D1207&amp;2027</f>
        <v>DIGITAR NESTE CAMPO O CÓDIGO DA ENTREGAEstado2027</v>
      </c>
      <c r="C1207" s="120">
        <v>2026</v>
      </c>
      <c r="D1207" s="25" t="s">
        <v>32</v>
      </c>
      <c r="E1207" s="26">
        <f>IFERROR(VLOOKUP(E1159&amp;"(vazio)",Instruções!$BD:$BN,8,0),SUM(E1208:E1213))</f>
        <v>0</v>
      </c>
      <c r="F1207" s="27" t="s">
        <v>12</v>
      </c>
      <c r="G1207" s="26">
        <f>IF(SUM(I1208:I1219)=0,E1207,"Preencher total previsto do Estado para 2027")</f>
        <v>0</v>
      </c>
      <c r="H1207" s="40" t="str">
        <f t="shared" ref="H1207:H1218" si="185">IF(E1207=G1207,"","Alteração meta 2026")</f>
        <v/>
      </c>
      <c r="I1207" s="90">
        <f t="shared" si="184"/>
        <v>0</v>
      </c>
    </row>
    <row r="1208" spans="1:9" x14ac:dyDescent="0.2">
      <c r="A1208" s="120" t="str">
        <f>E1159</f>
        <v>DIGITAR NESTE CAMPO O CÓDIGO DA ENTREGA</v>
      </c>
      <c r="B1208" s="120" t="str">
        <f>B1159</f>
        <v>DIGITAR NESTE CAMPO O CÓDIGO DA ENTREGA</v>
      </c>
      <c r="C1208" s="120">
        <v>2026</v>
      </c>
      <c r="D1208" s="29" t="s">
        <v>33</v>
      </c>
      <c r="E1208" s="30" t="str">
        <f>IFERROR(VLOOKUP(E1159&amp;D1208,Instruções!$BD:$BN,8,0),"-")</f>
        <v>-</v>
      </c>
      <c r="F1208" s="31" t="s">
        <v>12</v>
      </c>
      <c r="G1208" s="30" t="str">
        <f t="shared" ref="G1208:G1218" si="186">E1208</f>
        <v>-</v>
      </c>
      <c r="H1208" s="32" t="str">
        <f t="shared" si="185"/>
        <v/>
      </c>
      <c r="I1208" s="90">
        <f t="shared" si="184"/>
        <v>0</v>
      </c>
    </row>
    <row r="1209" spans="1:9" x14ac:dyDescent="0.2">
      <c r="A1209" s="120" t="str">
        <f>E1159</f>
        <v>DIGITAR NESTE CAMPO O CÓDIGO DA ENTREGA</v>
      </c>
      <c r="B1209" s="120" t="str">
        <f>B1159</f>
        <v>DIGITAR NESTE CAMPO O CÓDIGO DA ENTREGA</v>
      </c>
      <c r="C1209" s="120">
        <v>2026</v>
      </c>
      <c r="D1209" s="33" t="s">
        <v>34</v>
      </c>
      <c r="E1209" s="41" t="str">
        <f>IFERROR(VLOOKUP(E1159&amp;D1209,Instruções!$BD:$BN,8,0),"-")</f>
        <v>-</v>
      </c>
      <c r="F1209" s="34" t="s">
        <v>12</v>
      </c>
      <c r="G1209" s="30" t="str">
        <f t="shared" si="186"/>
        <v>-</v>
      </c>
      <c r="H1209" s="32" t="str">
        <f t="shared" si="185"/>
        <v/>
      </c>
      <c r="I1209" s="90">
        <f t="shared" si="184"/>
        <v>0</v>
      </c>
    </row>
    <row r="1210" spans="1:9" x14ac:dyDescent="0.2">
      <c r="A1210" s="120" t="str">
        <f>E1159</f>
        <v>DIGITAR NESTE CAMPO O CÓDIGO DA ENTREGA</v>
      </c>
      <c r="B1210" s="120" t="str">
        <f>B1159</f>
        <v>DIGITAR NESTE CAMPO O CÓDIGO DA ENTREGA</v>
      </c>
      <c r="C1210" s="120">
        <v>2026</v>
      </c>
      <c r="D1210" s="33" t="s">
        <v>35</v>
      </c>
      <c r="E1210" s="41" t="str">
        <f>IFERROR(VLOOKUP(E1159&amp;D1210,Instruções!$BD:$BN,8,0),"-")</f>
        <v>-</v>
      </c>
      <c r="F1210" s="34" t="s">
        <v>12</v>
      </c>
      <c r="G1210" s="30" t="str">
        <f t="shared" si="186"/>
        <v>-</v>
      </c>
      <c r="H1210" s="32" t="str">
        <f t="shared" si="185"/>
        <v/>
      </c>
      <c r="I1210" s="90">
        <f t="shared" si="184"/>
        <v>0</v>
      </c>
    </row>
    <row r="1211" spans="1:9" x14ac:dyDescent="0.2">
      <c r="A1211" s="120" t="str">
        <f>E1159</f>
        <v>DIGITAR NESTE CAMPO O CÓDIGO DA ENTREGA</v>
      </c>
      <c r="B1211" s="120" t="str">
        <f>B1159</f>
        <v>DIGITAR NESTE CAMPO O CÓDIGO DA ENTREGA</v>
      </c>
      <c r="C1211" s="120">
        <v>2026</v>
      </c>
      <c r="D1211" s="33" t="s">
        <v>36</v>
      </c>
      <c r="E1211" s="41" t="str">
        <f>IFERROR(VLOOKUP(E1159&amp;D1211,Instruções!$BD:$BN,8,0),"-")</f>
        <v>-</v>
      </c>
      <c r="F1211" s="34" t="s">
        <v>12</v>
      </c>
      <c r="G1211" s="30" t="str">
        <f t="shared" si="186"/>
        <v>-</v>
      </c>
      <c r="H1211" s="32" t="str">
        <f t="shared" si="185"/>
        <v/>
      </c>
      <c r="I1211" s="90">
        <f t="shared" si="184"/>
        <v>0</v>
      </c>
    </row>
    <row r="1212" spans="1:9" x14ac:dyDescent="0.2">
      <c r="A1212" s="120" t="str">
        <f>E1159</f>
        <v>DIGITAR NESTE CAMPO O CÓDIGO DA ENTREGA</v>
      </c>
      <c r="B1212" s="120" t="str">
        <f>B1159</f>
        <v>DIGITAR NESTE CAMPO O CÓDIGO DA ENTREGA</v>
      </c>
      <c r="C1212" s="120">
        <v>2026</v>
      </c>
      <c r="D1212" s="33" t="s">
        <v>37</v>
      </c>
      <c r="E1212" s="41" t="str">
        <f>IFERROR(VLOOKUP(E1159&amp;D1212,Instruções!$BD:$BN,8,0),"-")</f>
        <v>-</v>
      </c>
      <c r="F1212" s="34" t="s">
        <v>12</v>
      </c>
      <c r="G1212" s="30" t="str">
        <f t="shared" si="186"/>
        <v>-</v>
      </c>
      <c r="H1212" s="32" t="str">
        <f t="shared" si="185"/>
        <v/>
      </c>
      <c r="I1212" s="90">
        <f t="shared" si="184"/>
        <v>0</v>
      </c>
    </row>
    <row r="1213" spans="1:9" x14ac:dyDescent="0.2">
      <c r="A1213" s="120" t="str">
        <f>E1159</f>
        <v>DIGITAR NESTE CAMPO O CÓDIGO DA ENTREGA</v>
      </c>
      <c r="B1213" s="120" t="str">
        <f>B1159</f>
        <v>DIGITAR NESTE CAMPO O CÓDIGO DA ENTREGA</v>
      </c>
      <c r="C1213" s="120">
        <v>2026</v>
      </c>
      <c r="D1213" s="33" t="s">
        <v>38</v>
      </c>
      <c r="E1213" s="41" t="str">
        <f>IFERROR(VLOOKUP(E1159&amp;D1213,Instruções!$BD:$BN,8,0),"-")</f>
        <v>-</v>
      </c>
      <c r="F1213" s="34" t="s">
        <v>12</v>
      </c>
      <c r="G1213" s="30" t="str">
        <f t="shared" si="186"/>
        <v>-</v>
      </c>
      <c r="H1213" s="32" t="str">
        <f t="shared" si="185"/>
        <v/>
      </c>
      <c r="I1213" s="90">
        <f t="shared" si="184"/>
        <v>0</v>
      </c>
    </row>
    <row r="1214" spans="1:9" x14ac:dyDescent="0.2">
      <c r="A1214" s="120" t="str">
        <f>E1159</f>
        <v>DIGITAR NESTE CAMPO O CÓDIGO DA ENTREGA</v>
      </c>
      <c r="B1214" s="120" t="str">
        <f>B1159</f>
        <v>DIGITAR NESTE CAMPO O CÓDIGO DA ENTREGA</v>
      </c>
      <c r="C1214" s="120">
        <v>2026</v>
      </c>
      <c r="D1214" s="43" t="str">
        <f>IFERROR(VLOOKUP(E1159&amp;"-"&amp;1,Instruções!CH:CS,12,0),"")</f>
        <v/>
      </c>
      <c r="E1214" s="42" t="str">
        <f>IFERROR(VLOOKUP(E1159&amp;"-"&amp;1,Instruções!CH:CS,9,0),"")</f>
        <v/>
      </c>
      <c r="F1214" s="38" t="s">
        <v>12</v>
      </c>
      <c r="G1214" s="36" t="str">
        <f t="shared" si="186"/>
        <v/>
      </c>
      <c r="H1214" s="32" t="str">
        <f t="shared" si="185"/>
        <v/>
      </c>
      <c r="I1214" s="90">
        <f t="shared" si="184"/>
        <v>0</v>
      </c>
    </row>
    <row r="1215" spans="1:9" x14ac:dyDescent="0.2">
      <c r="A1215" s="120" t="str">
        <f>E1159</f>
        <v>DIGITAR NESTE CAMPO O CÓDIGO DA ENTREGA</v>
      </c>
      <c r="B1215" s="120" t="str">
        <f>B1159</f>
        <v>DIGITAR NESTE CAMPO O CÓDIGO DA ENTREGA</v>
      </c>
      <c r="C1215" s="120">
        <v>2026</v>
      </c>
      <c r="D1215" s="43" t="str">
        <f>IFERROR(VLOOKUP(E1159&amp;"-"&amp;2,Instruções!CH:CS,12,0),"")</f>
        <v/>
      </c>
      <c r="E1215" s="42" t="str">
        <f>IFERROR(VLOOKUP(E1159&amp;"-"&amp;2,Instruções!CH:CS,9,0),"")</f>
        <v/>
      </c>
      <c r="F1215" s="38" t="s">
        <v>12</v>
      </c>
      <c r="G1215" s="36" t="str">
        <f t="shared" si="186"/>
        <v/>
      </c>
      <c r="H1215" s="32" t="str">
        <f t="shared" si="185"/>
        <v/>
      </c>
      <c r="I1215" s="90">
        <f t="shared" si="184"/>
        <v>0</v>
      </c>
    </row>
    <row r="1216" spans="1:9" x14ac:dyDescent="0.2">
      <c r="A1216" s="120" t="str">
        <f>E1159</f>
        <v>DIGITAR NESTE CAMPO O CÓDIGO DA ENTREGA</v>
      </c>
      <c r="B1216" s="120" t="str">
        <f>B1159</f>
        <v>DIGITAR NESTE CAMPO O CÓDIGO DA ENTREGA</v>
      </c>
      <c r="C1216" s="120">
        <v>2026</v>
      </c>
      <c r="D1216" s="43" t="str">
        <f>IFERROR(VLOOKUP(E1159&amp;"-"&amp;3,Instruções!CH:CS,12,0),"")</f>
        <v/>
      </c>
      <c r="E1216" s="42" t="str">
        <f>IFERROR(VLOOKUP(E1159&amp;"-"&amp;3,Instruções!CH:CS,9,0),"")</f>
        <v/>
      </c>
      <c r="F1216" s="38" t="s">
        <v>12</v>
      </c>
      <c r="G1216" s="36" t="str">
        <f t="shared" si="186"/>
        <v/>
      </c>
      <c r="H1216" s="32" t="str">
        <f t="shared" si="185"/>
        <v/>
      </c>
      <c r="I1216" s="90">
        <f t="shared" si="184"/>
        <v>0</v>
      </c>
    </row>
    <row r="1217" spans="1:9" x14ac:dyDescent="0.2">
      <c r="A1217" s="120" t="str">
        <f>E1159</f>
        <v>DIGITAR NESTE CAMPO O CÓDIGO DA ENTREGA</v>
      </c>
      <c r="B1217" s="120" t="str">
        <f>B1159</f>
        <v>DIGITAR NESTE CAMPO O CÓDIGO DA ENTREGA</v>
      </c>
      <c r="C1217" s="120">
        <v>2026</v>
      </c>
      <c r="D1217" s="43" t="str">
        <f>IFERROR(VLOOKUP(E1159&amp;"-"&amp;4,Instruções!CH:CS,12,0),"")</f>
        <v/>
      </c>
      <c r="E1217" s="42" t="str">
        <f>IFERROR(VLOOKUP(E1159&amp;"-"&amp;4,Instruções!CH:CS,9,0),"")</f>
        <v/>
      </c>
      <c r="F1217" s="38" t="s">
        <v>12</v>
      </c>
      <c r="G1217" s="36" t="str">
        <f t="shared" si="186"/>
        <v/>
      </c>
      <c r="H1217" s="32" t="str">
        <f t="shared" si="185"/>
        <v/>
      </c>
      <c r="I1217" s="90">
        <f t="shared" si="184"/>
        <v>0</v>
      </c>
    </row>
    <row r="1218" spans="1:9" x14ac:dyDescent="0.2">
      <c r="A1218" s="120" t="str">
        <f>E1159</f>
        <v>DIGITAR NESTE CAMPO O CÓDIGO DA ENTREGA</v>
      </c>
      <c r="B1218" s="120" t="str">
        <f>B1159</f>
        <v>DIGITAR NESTE CAMPO O CÓDIGO DA ENTREGA</v>
      </c>
      <c r="C1218" s="120">
        <v>2026</v>
      </c>
      <c r="D1218" s="43" t="str">
        <f>IFERROR(VLOOKUP(E1159&amp;"-"&amp;5,Instruções!CH:CS,12,0),"")</f>
        <v/>
      </c>
      <c r="E1218" s="42" t="str">
        <f>IFERROR(VLOOKUP(E1159&amp;"-"&amp;5,Instruções!CH:CS,9,0),"")</f>
        <v/>
      </c>
      <c r="F1218" s="38" t="s">
        <v>12</v>
      </c>
      <c r="G1218" s="36" t="str">
        <f t="shared" si="186"/>
        <v/>
      </c>
      <c r="H1218" s="32" t="str">
        <f t="shared" si="185"/>
        <v/>
      </c>
      <c r="I1218" s="90">
        <f t="shared" si="184"/>
        <v>0</v>
      </c>
    </row>
    <row r="1219" spans="1:9" ht="15.75" customHeight="1" x14ac:dyDescent="0.2">
      <c r="A1219" s="120" t="str">
        <f>E1159</f>
        <v>DIGITAR NESTE CAMPO O CÓDIGO DA ENTREGA</v>
      </c>
      <c r="B1219" s="120" t="str">
        <f>B1159</f>
        <v>DIGITAR NESTE CAMPO O CÓDIGO DA ENTREGA</v>
      </c>
      <c r="C1219" s="120">
        <v>2026</v>
      </c>
      <c r="D1219" s="102"/>
      <c r="E1219" s="103" t="s">
        <v>39</v>
      </c>
      <c r="F1219" s="38" t="s">
        <v>12</v>
      </c>
      <c r="G1219" s="42"/>
      <c r="H1219" s="32" t="str">
        <f>IF(G1219="","","Não é possivel alterar 2024")</f>
        <v/>
      </c>
      <c r="I1219" s="90">
        <f>IF(G1219="",0,1)</f>
        <v>0</v>
      </c>
    </row>
    <row r="1220" spans="1:9" x14ac:dyDescent="0.2">
      <c r="A1220" s="120" t="str">
        <f>E1159</f>
        <v>DIGITAR NESTE CAMPO O CÓDIGO DA ENTREGA</v>
      </c>
      <c r="B1220" s="120" t="str">
        <f>B1159&amp;"Ano:"&amp;D1220</f>
        <v>DIGITAR NESTE CAMPO O CÓDIGO DA ENTREGAAno:TOTAL PREVISTO 2027</v>
      </c>
      <c r="C1220" s="120">
        <v>2027</v>
      </c>
      <c r="D1220" s="21" t="s">
        <v>8111</v>
      </c>
      <c r="E1220" s="22">
        <f>IF(E1221&gt;0,E1221,SUM(E1222:E1227))</f>
        <v>0</v>
      </c>
      <c r="F1220" s="23" t="s">
        <v>12</v>
      </c>
      <c r="G1220" s="22">
        <f>IF(SUM(I1221:I1233)=0,E1220,"Preencher total previsto para 2027")</f>
        <v>0</v>
      </c>
      <c r="H1220" s="39" t="str">
        <f>IF(SUM(I1221:I1233)&gt;0,"Alteração meta 2027","")</f>
        <v/>
      </c>
      <c r="I1220" s="90">
        <f t="shared" ref="I1220:I1232" si="187">IF(G1220=E1220,0,1)</f>
        <v>0</v>
      </c>
    </row>
    <row r="1221" spans="1:9" x14ac:dyDescent="0.2">
      <c r="A1221" s="120" t="str">
        <f>E1159</f>
        <v>DIGITAR NESTE CAMPO O CÓDIGO DA ENTREGA</v>
      </c>
      <c r="B1221" s="120" t="str">
        <f>B1159&amp;D1221&amp;2027</f>
        <v>DIGITAR NESTE CAMPO O CÓDIGO DA ENTREGAEstado2027</v>
      </c>
      <c r="C1221" s="120">
        <v>2027</v>
      </c>
      <c r="D1221" s="25" t="s">
        <v>32</v>
      </c>
      <c r="E1221" s="26">
        <f>IFERROR(VLOOKUP(E1159&amp;"(vazio)",Instruções!$BD:$BN,9,0),SUM(E1222:E1227))</f>
        <v>0</v>
      </c>
      <c r="F1221" s="27" t="s">
        <v>12</v>
      </c>
      <c r="G1221" s="26">
        <f>IF(SUM(I1222:I1233)=0,E1221,"Preencher total previsto do Estado para 2027")</f>
        <v>0</v>
      </c>
      <c r="H1221" s="40" t="str">
        <f t="shared" ref="H1221:H1232" si="188">IF(E1221=G1221,"","Alteração meta 2027")</f>
        <v/>
      </c>
      <c r="I1221" s="90">
        <f t="shared" si="187"/>
        <v>0</v>
      </c>
    </row>
    <row r="1222" spans="1:9" x14ac:dyDescent="0.2">
      <c r="A1222" s="120" t="str">
        <f>E1159</f>
        <v>DIGITAR NESTE CAMPO O CÓDIGO DA ENTREGA</v>
      </c>
      <c r="B1222" s="120" t="str">
        <f>B1159</f>
        <v>DIGITAR NESTE CAMPO O CÓDIGO DA ENTREGA</v>
      </c>
      <c r="C1222" s="120">
        <v>2027</v>
      </c>
      <c r="D1222" s="29" t="s">
        <v>33</v>
      </c>
      <c r="E1222" s="30" t="str">
        <f>IFERROR(VLOOKUP(E1159&amp;D1222,Instruções!$BD:$BN,9,0),"-")</f>
        <v>-</v>
      </c>
      <c r="F1222" s="31" t="s">
        <v>12</v>
      </c>
      <c r="G1222" s="30" t="str">
        <f t="shared" ref="G1222:G1232" si="189">E1222</f>
        <v>-</v>
      </c>
      <c r="H1222" s="32" t="str">
        <f t="shared" si="188"/>
        <v/>
      </c>
      <c r="I1222" s="90">
        <f t="shared" si="187"/>
        <v>0</v>
      </c>
    </row>
    <row r="1223" spans="1:9" x14ac:dyDescent="0.2">
      <c r="A1223" s="120" t="str">
        <f>E1159</f>
        <v>DIGITAR NESTE CAMPO O CÓDIGO DA ENTREGA</v>
      </c>
      <c r="B1223" s="120" t="str">
        <f>B1159</f>
        <v>DIGITAR NESTE CAMPO O CÓDIGO DA ENTREGA</v>
      </c>
      <c r="C1223" s="120">
        <v>2027</v>
      </c>
      <c r="D1223" s="33" t="s">
        <v>34</v>
      </c>
      <c r="E1223" s="41" t="str">
        <f>IFERROR(VLOOKUP(E1159&amp;D1223,Instruções!$BD:$BN,9,0),"-")</f>
        <v>-</v>
      </c>
      <c r="F1223" s="34" t="s">
        <v>12</v>
      </c>
      <c r="G1223" s="30" t="str">
        <f t="shared" si="189"/>
        <v>-</v>
      </c>
      <c r="H1223" s="32" t="str">
        <f t="shared" si="188"/>
        <v/>
      </c>
      <c r="I1223" s="90">
        <f t="shared" si="187"/>
        <v>0</v>
      </c>
    </row>
    <row r="1224" spans="1:9" x14ac:dyDescent="0.2">
      <c r="A1224" s="120" t="str">
        <f>E1159</f>
        <v>DIGITAR NESTE CAMPO O CÓDIGO DA ENTREGA</v>
      </c>
      <c r="B1224" s="120" t="str">
        <f>B1159</f>
        <v>DIGITAR NESTE CAMPO O CÓDIGO DA ENTREGA</v>
      </c>
      <c r="C1224" s="120">
        <v>2027</v>
      </c>
      <c r="D1224" s="33" t="s">
        <v>35</v>
      </c>
      <c r="E1224" s="41" t="str">
        <f>IFERROR(VLOOKUP(E1159&amp;D1224,Instruções!$BD:$BN,9,0),"-")</f>
        <v>-</v>
      </c>
      <c r="F1224" s="34" t="s">
        <v>12</v>
      </c>
      <c r="G1224" s="30" t="str">
        <f t="shared" si="189"/>
        <v>-</v>
      </c>
      <c r="H1224" s="32" t="str">
        <f t="shared" si="188"/>
        <v/>
      </c>
      <c r="I1224" s="90">
        <f t="shared" si="187"/>
        <v>0</v>
      </c>
    </row>
    <row r="1225" spans="1:9" x14ac:dyDescent="0.2">
      <c r="A1225" s="120" t="str">
        <f>E1159</f>
        <v>DIGITAR NESTE CAMPO O CÓDIGO DA ENTREGA</v>
      </c>
      <c r="B1225" s="120" t="str">
        <f>B1159</f>
        <v>DIGITAR NESTE CAMPO O CÓDIGO DA ENTREGA</v>
      </c>
      <c r="C1225" s="120">
        <v>2027</v>
      </c>
      <c r="D1225" s="33" t="s">
        <v>36</v>
      </c>
      <c r="E1225" s="41" t="str">
        <f>IFERROR(VLOOKUP(E1159&amp;D1225,Instruções!$BD:$BN,9,0),"-")</f>
        <v>-</v>
      </c>
      <c r="F1225" s="34" t="s">
        <v>12</v>
      </c>
      <c r="G1225" s="30" t="str">
        <f t="shared" si="189"/>
        <v>-</v>
      </c>
      <c r="H1225" s="32" t="str">
        <f t="shared" si="188"/>
        <v/>
      </c>
      <c r="I1225" s="90">
        <f t="shared" si="187"/>
        <v>0</v>
      </c>
    </row>
    <row r="1226" spans="1:9" x14ac:dyDescent="0.2">
      <c r="A1226" s="120" t="str">
        <f>E1159</f>
        <v>DIGITAR NESTE CAMPO O CÓDIGO DA ENTREGA</v>
      </c>
      <c r="B1226" s="120" t="str">
        <f>B1159</f>
        <v>DIGITAR NESTE CAMPO O CÓDIGO DA ENTREGA</v>
      </c>
      <c r="C1226" s="120">
        <v>2027</v>
      </c>
      <c r="D1226" s="33" t="s">
        <v>37</v>
      </c>
      <c r="E1226" s="41" t="str">
        <f>IFERROR(VLOOKUP(E1159&amp;D1226,Instruções!$BD:$BN,9,0),"-")</f>
        <v>-</v>
      </c>
      <c r="F1226" s="34" t="s">
        <v>12</v>
      </c>
      <c r="G1226" s="30" t="str">
        <f t="shared" si="189"/>
        <v>-</v>
      </c>
      <c r="H1226" s="32" t="str">
        <f t="shared" si="188"/>
        <v/>
      </c>
      <c r="I1226" s="90">
        <f t="shared" si="187"/>
        <v>0</v>
      </c>
    </row>
    <row r="1227" spans="1:9" x14ac:dyDescent="0.2">
      <c r="A1227" s="120" t="str">
        <f>E1159</f>
        <v>DIGITAR NESTE CAMPO O CÓDIGO DA ENTREGA</v>
      </c>
      <c r="B1227" s="120" t="str">
        <f>B1159</f>
        <v>DIGITAR NESTE CAMPO O CÓDIGO DA ENTREGA</v>
      </c>
      <c r="C1227" s="120">
        <v>2027</v>
      </c>
      <c r="D1227" s="33" t="s">
        <v>38</v>
      </c>
      <c r="E1227" s="44" t="str">
        <f>IFERROR(VLOOKUP(E1159&amp;D1227,Instruções!$BD:$BN,9,0),"-")</f>
        <v>-</v>
      </c>
      <c r="F1227" s="34" t="s">
        <v>12</v>
      </c>
      <c r="G1227" s="45" t="str">
        <f t="shared" si="189"/>
        <v>-</v>
      </c>
      <c r="H1227" s="32" t="str">
        <f t="shared" si="188"/>
        <v/>
      </c>
      <c r="I1227" s="90">
        <f t="shared" si="187"/>
        <v>0</v>
      </c>
    </row>
    <row r="1228" spans="1:9" x14ac:dyDescent="0.2">
      <c r="A1228" s="120" t="str">
        <f>E1159</f>
        <v>DIGITAR NESTE CAMPO O CÓDIGO DA ENTREGA</v>
      </c>
      <c r="B1228" s="120" t="str">
        <f>B1159</f>
        <v>DIGITAR NESTE CAMPO O CÓDIGO DA ENTREGA</v>
      </c>
      <c r="C1228" s="120">
        <v>2027</v>
      </c>
      <c r="D1228" s="35" t="str">
        <f>IFERROR(VLOOKUP(E1159&amp;"-"&amp;1,Instruções!CH:CS,12,0),"")</f>
        <v/>
      </c>
      <c r="E1228" s="46" t="str">
        <f>IFERROR(VLOOKUP(E1159&amp;"-"&amp;1,Instruções!CH:CS,10,0),"")</f>
        <v/>
      </c>
      <c r="F1228" s="38" t="s">
        <v>12</v>
      </c>
      <c r="G1228" s="47" t="str">
        <f t="shared" si="189"/>
        <v/>
      </c>
      <c r="H1228" s="32" t="str">
        <f t="shared" si="188"/>
        <v/>
      </c>
      <c r="I1228" s="90">
        <f t="shared" si="187"/>
        <v>0</v>
      </c>
    </row>
    <row r="1229" spans="1:9" x14ac:dyDescent="0.2">
      <c r="A1229" s="120" t="str">
        <f>E1159</f>
        <v>DIGITAR NESTE CAMPO O CÓDIGO DA ENTREGA</v>
      </c>
      <c r="B1229" s="120" t="str">
        <f>B1159</f>
        <v>DIGITAR NESTE CAMPO O CÓDIGO DA ENTREGA</v>
      </c>
      <c r="C1229" s="120">
        <v>2027</v>
      </c>
      <c r="D1229" s="35" t="str">
        <f>IFERROR(VLOOKUP(E1159&amp;"-"&amp;2,Instruções!CH:CS,12,0),"")</f>
        <v/>
      </c>
      <c r="E1229" s="46" t="str">
        <f>IFERROR(VLOOKUP(E1160&amp;"-"&amp;1,Instruções!CH:CS,10,0),"")</f>
        <v/>
      </c>
      <c r="F1229" s="38" t="s">
        <v>12</v>
      </c>
      <c r="G1229" s="47" t="str">
        <f t="shared" si="189"/>
        <v/>
      </c>
      <c r="H1229" s="32" t="str">
        <f t="shared" si="188"/>
        <v/>
      </c>
      <c r="I1229" s="90">
        <f t="shared" si="187"/>
        <v>0</v>
      </c>
    </row>
    <row r="1230" spans="1:9" x14ac:dyDescent="0.2">
      <c r="A1230" s="120" t="str">
        <f>E1159</f>
        <v>DIGITAR NESTE CAMPO O CÓDIGO DA ENTREGA</v>
      </c>
      <c r="B1230" s="120" t="str">
        <f>B1159</f>
        <v>DIGITAR NESTE CAMPO O CÓDIGO DA ENTREGA</v>
      </c>
      <c r="C1230" s="120">
        <v>2027</v>
      </c>
      <c r="D1230" s="35" t="str">
        <f>IFERROR(VLOOKUP(E1159&amp;"-"&amp;3,Instruções!CH:CS,12,0),"")</f>
        <v/>
      </c>
      <c r="E1230" s="46" t="str">
        <f>IFERROR(VLOOKUP(E1161&amp;"-"&amp;1,Instruções!CH:CS,10,0),"")</f>
        <v/>
      </c>
      <c r="F1230" s="38" t="s">
        <v>12</v>
      </c>
      <c r="G1230" s="47" t="str">
        <f t="shared" si="189"/>
        <v/>
      </c>
      <c r="H1230" s="32" t="str">
        <f t="shared" si="188"/>
        <v/>
      </c>
      <c r="I1230" s="90">
        <f t="shared" si="187"/>
        <v>0</v>
      </c>
    </row>
    <row r="1231" spans="1:9" x14ac:dyDescent="0.2">
      <c r="A1231" s="120" t="str">
        <f>E1159</f>
        <v>DIGITAR NESTE CAMPO O CÓDIGO DA ENTREGA</v>
      </c>
      <c r="B1231" s="120" t="str">
        <f>B1159</f>
        <v>DIGITAR NESTE CAMPO O CÓDIGO DA ENTREGA</v>
      </c>
      <c r="C1231" s="120">
        <v>2027</v>
      </c>
      <c r="D1231" s="35" t="str">
        <f>IFERROR(VLOOKUP(E1159&amp;"-"&amp;4,Instruções!CH:CS,12,0),"")</f>
        <v/>
      </c>
      <c r="E1231" s="46" t="str">
        <f>IFERROR(VLOOKUP(E1162&amp;"-"&amp;1,Instruções!CH:CS,10,0),"")</f>
        <v/>
      </c>
      <c r="F1231" s="38" t="s">
        <v>12</v>
      </c>
      <c r="G1231" s="47" t="str">
        <f t="shared" si="189"/>
        <v/>
      </c>
      <c r="H1231" s="32" t="str">
        <f t="shared" si="188"/>
        <v/>
      </c>
      <c r="I1231" s="90">
        <f t="shared" si="187"/>
        <v>0</v>
      </c>
    </row>
    <row r="1232" spans="1:9" x14ac:dyDescent="0.2">
      <c r="A1232" s="120" t="str">
        <f>E1159</f>
        <v>DIGITAR NESTE CAMPO O CÓDIGO DA ENTREGA</v>
      </c>
      <c r="B1232" s="120" t="str">
        <f>B1159</f>
        <v>DIGITAR NESTE CAMPO O CÓDIGO DA ENTREGA</v>
      </c>
      <c r="C1232" s="120">
        <v>2027</v>
      </c>
      <c r="D1232" s="35" t="str">
        <f>IFERROR(VLOOKUP(E1159&amp;"-"&amp;5,Instruções!CH:CS,12,0),"")</f>
        <v/>
      </c>
      <c r="E1232" s="46" t="str">
        <f>IFERROR(VLOOKUP(E1163&amp;"-"&amp;1,Instruções!CH:CS,10,0),"")</f>
        <v/>
      </c>
      <c r="F1232" s="38" t="s">
        <v>12</v>
      </c>
      <c r="G1232" s="47" t="str">
        <f t="shared" si="189"/>
        <v/>
      </c>
      <c r="H1232" s="32" t="str">
        <f t="shared" si="188"/>
        <v/>
      </c>
      <c r="I1232" s="90">
        <f t="shared" si="187"/>
        <v>0</v>
      </c>
    </row>
    <row r="1233" spans="1:16" ht="15.75" customHeight="1" x14ac:dyDescent="0.2">
      <c r="A1233" s="120" t="str">
        <f>E1159</f>
        <v>DIGITAR NESTE CAMPO O CÓDIGO DA ENTREGA</v>
      </c>
      <c r="B1233" s="120" t="str">
        <f>B1159</f>
        <v>DIGITAR NESTE CAMPO O CÓDIGO DA ENTREGA</v>
      </c>
      <c r="C1233" s="120">
        <v>2027</v>
      </c>
      <c r="D1233" s="102"/>
      <c r="E1233" s="103" t="s">
        <v>39</v>
      </c>
      <c r="F1233" s="38" t="s">
        <v>12</v>
      </c>
      <c r="G1233" s="47"/>
      <c r="H1233" s="32" t="str">
        <f>IF(G1233="","","Não é possivel alterar 2024")</f>
        <v/>
      </c>
      <c r="I1233" s="90">
        <f>IF(G1233="",0,1)</f>
        <v>0</v>
      </c>
    </row>
    <row r="1234" spans="1:16" ht="39" customHeight="1" x14ac:dyDescent="0.2">
      <c r="A1234" s="120" t="str">
        <f>E1159</f>
        <v>DIGITAR NESTE CAMPO O CÓDIGO DA ENTREGA</v>
      </c>
      <c r="B1234" s="120" t="str">
        <f>B1233&amp;"Oquealterou"</f>
        <v>DIGITAR NESTE CAMPO O CÓDIGO DA ENTREGAOquealterou</v>
      </c>
      <c r="C1234" s="120" t="s">
        <v>40</v>
      </c>
      <c r="D1234" s="48" t="s">
        <v>41</v>
      </c>
      <c r="E1234" s="129" t="s">
        <v>8399</v>
      </c>
      <c r="F1234" s="129"/>
      <c r="G1234" s="129"/>
      <c r="H1234" s="49" t="str">
        <f>IF(H1159="Excluir","Excluir",CONCATENATE("Alteração de: ",H1160&amp;H1161&amp;H1162&amp;H1163&amp;H1164&amp;H1165&amp;H1166&amp;H1167&amp;H1168&amp;H1169&amp;H1170&amp;H1171&amp;H1172&amp;H1174&amp;H1175&amp;H1176&amp;H1177))</f>
        <v xml:space="preserve">Alteração de: </v>
      </c>
      <c r="I1234" s="90" t="s">
        <v>9</v>
      </c>
    </row>
    <row r="1235" spans="1:16" ht="20.25" customHeight="1" thickBot="1" x14ac:dyDescent="0.25">
      <c r="A1235" s="122" t="s">
        <v>42</v>
      </c>
      <c r="B1235" s="122" t="s">
        <v>43</v>
      </c>
      <c r="C1235" s="122" t="s">
        <v>42</v>
      </c>
      <c r="D1235" s="81" t="s">
        <v>42</v>
      </c>
      <c r="E1235" s="82" t="s">
        <v>42</v>
      </c>
      <c r="F1235" s="82" t="s">
        <v>42</v>
      </c>
      <c r="G1235" s="82" t="s">
        <v>42</v>
      </c>
      <c r="H1235" s="83" t="s">
        <v>42</v>
      </c>
      <c r="I1235" s="91" t="s">
        <v>9</v>
      </c>
    </row>
    <row r="1236" spans="1:16" ht="26.25" customHeight="1" x14ac:dyDescent="0.2">
      <c r="A1236" s="120" t="str">
        <f>E1236</f>
        <v>DIGITAR NESTE CAMPO O CÓDIGO DA ENTREGA</v>
      </c>
      <c r="B1236" s="120" t="str">
        <f>E1236</f>
        <v>DIGITAR NESTE CAMPO O CÓDIGO DA ENTREGA</v>
      </c>
      <c r="C1236" s="120" t="s">
        <v>10</v>
      </c>
      <c r="D1236" s="77" t="s">
        <v>11</v>
      </c>
      <c r="E1236" s="89" t="s">
        <v>8112</v>
      </c>
      <c r="F1236" s="78" t="s">
        <v>12</v>
      </c>
      <c r="G1236" s="92">
        <f>IFERROR(VLOOKUP(E1236,'Lista de Entregas'!H:J,3,0),"Código de entrega não existe")</f>
        <v>0</v>
      </c>
      <c r="H1236" s="88" t="s">
        <v>4932</v>
      </c>
      <c r="I1236" s="90" t="s">
        <v>9</v>
      </c>
      <c r="P1236" s="4" t="s">
        <v>13</v>
      </c>
    </row>
    <row r="1237" spans="1:16" ht="34.5" customHeight="1" x14ac:dyDescent="0.2">
      <c r="A1237" s="120" t="str">
        <f>E1236</f>
        <v>DIGITAR NESTE CAMPO O CÓDIGO DA ENTREGA</v>
      </c>
      <c r="B1237" s="120" t="str">
        <f>B1236&amp;"Titulo"</f>
        <v>DIGITAR NESTE CAMPO O CÓDIGO DA ENTREGATitulo</v>
      </c>
      <c r="C1237" s="120" t="s">
        <v>10</v>
      </c>
      <c r="D1237" s="10" t="s">
        <v>14</v>
      </c>
      <c r="E1237" s="76" t="str">
        <f>IFERROR(VLOOKUP(E1236,Instruções!S:BD,14,0),"Código de Entrega não existe")</f>
        <v>Código de Entrega não existe</v>
      </c>
      <c r="F1237" s="12" t="s">
        <v>12</v>
      </c>
      <c r="G1237" s="86" t="str">
        <f>IF(H1236="Excluir","Se a entrega vai passar a ser vinculada a outra ação orçamentária, a opção selecionada deve ser Transferir e não Excluir. Se ela deve ser cancelada do PPA 2024-2027, a opção Excluir esta correta, informe a justificativa ao final do formulário.","")</f>
        <v/>
      </c>
      <c r="H1237" s="13" t="str">
        <f>IF(G1237="","",IF(E1237=G1237,""," Não é possível Alterar Título;"))</f>
        <v/>
      </c>
      <c r="I1237" s="90" t="s">
        <v>9</v>
      </c>
      <c r="P1237" s="4" t="s">
        <v>15</v>
      </c>
    </row>
    <row r="1238" spans="1:16" ht="71.25" customHeight="1" x14ac:dyDescent="0.2">
      <c r="A1238" s="120" t="str">
        <f>E1236</f>
        <v>DIGITAR NESTE CAMPO O CÓDIGO DA ENTREGA</v>
      </c>
      <c r="B1238" s="120" t="str">
        <f>B1236&amp;"Descrição"</f>
        <v>DIGITAR NESTE CAMPO O CÓDIGO DA ENTREGADescrição</v>
      </c>
      <c r="C1238" s="120" t="s">
        <v>10</v>
      </c>
      <c r="D1238" s="10" t="s">
        <v>16</v>
      </c>
      <c r="E1238" s="75" t="str">
        <f>IFERROR(VLOOKUP(E1236,Instruções!S:BD,15,0),"Confirmar  código de entrega")</f>
        <v>Confirmar  código de entrega</v>
      </c>
      <c r="F1238" s="12" t="s">
        <v>12</v>
      </c>
      <c r="G1238" s="75"/>
      <c r="H1238" s="14" t="str">
        <f>IF(G1238="","",IF(E1238=G1238,""," Descrição;"))</f>
        <v/>
      </c>
      <c r="I1238" s="90" t="s">
        <v>9</v>
      </c>
      <c r="P1238" s="4" t="s">
        <v>4934</v>
      </c>
    </row>
    <row r="1239" spans="1:16" x14ac:dyDescent="0.2">
      <c r="A1239" s="120" t="str">
        <f>E1236</f>
        <v>DIGITAR NESTE CAMPO O CÓDIGO DA ENTREGA</v>
      </c>
      <c r="B1239" s="120" t="str">
        <f>B1236&amp;"AÇÃO"</f>
        <v>DIGITAR NESTE CAMPO O CÓDIGO DA ENTREGAAÇÃO</v>
      </c>
      <c r="C1239" s="120" t="s">
        <v>10</v>
      </c>
      <c r="D1239" s="10" t="s">
        <v>17</v>
      </c>
      <c r="E1239" s="11" t="str">
        <f>IFERROR(VLOOKUP(E1236,Instruções!S:BD,10,0),"")</f>
        <v/>
      </c>
      <c r="F1239" s="12" t="s">
        <v>12</v>
      </c>
      <c r="G1239" s="85" t="str">
        <f>IF(H1236="Transferir","Preencher neste campo o nº da orçamentária para qual a entrega vai ser transferida","")</f>
        <v/>
      </c>
      <c r="H1239" s="14" t="str">
        <f>IF(G1239="","",IF(E1239=G1239,"","Transferência de ação;"))</f>
        <v/>
      </c>
      <c r="I1239" s="90" t="s">
        <v>9</v>
      </c>
      <c r="P1239" s="4" t="s">
        <v>4932</v>
      </c>
    </row>
    <row r="1240" spans="1:16" ht="27.75" customHeight="1" x14ac:dyDescent="0.2">
      <c r="A1240" s="120" t="str">
        <f>E1236</f>
        <v>DIGITAR NESTE CAMPO O CÓDIGO DA ENTREGA</v>
      </c>
      <c r="B1240" s="120" t="str">
        <f>B1236&amp;"Açãonome"</f>
        <v>DIGITAR NESTE CAMPO O CÓDIGO DA ENTREGAAçãonome</v>
      </c>
      <c r="C1240" s="120" t="s">
        <v>10</v>
      </c>
      <c r="D1240" s="10" t="s">
        <v>18</v>
      </c>
      <c r="E1240" s="76" t="str">
        <f>IFERROR(VLOOKUP(E1236,Instruções!S:BD,11,0),"")</f>
        <v/>
      </c>
      <c r="F1240" s="12" t="s">
        <v>12</v>
      </c>
      <c r="G1240" s="11"/>
      <c r="H1240" s="14" t="str">
        <f>IF(G1240="","",IF(E1240=G1240,""," Transterência para outra ação;"))</f>
        <v/>
      </c>
      <c r="I1240" s="90" t="s">
        <v>9</v>
      </c>
    </row>
    <row r="1241" spans="1:16" ht="39.75" customHeight="1" x14ac:dyDescent="0.2">
      <c r="A1241" s="120" t="str">
        <f>E1236</f>
        <v>DIGITAR NESTE CAMPO O CÓDIGO DA ENTREGA</v>
      </c>
      <c r="B1241" s="120" t="str">
        <f>B1236&amp;"Unidademedida"</f>
        <v>DIGITAR NESTE CAMPO O CÓDIGO DA ENTREGAUnidademedida</v>
      </c>
      <c r="C1241" s="120" t="s">
        <v>10</v>
      </c>
      <c r="D1241" s="10" t="s">
        <v>19</v>
      </c>
      <c r="E1241" s="11" t="str">
        <f>IFERROR(VLOOKUP(E1236,Instruções!S:BD,16,0),"")</f>
        <v/>
      </c>
      <c r="F1241" s="12" t="s">
        <v>12</v>
      </c>
      <c r="G1241" s="11"/>
      <c r="H1241" s="119" t="str">
        <f>IF(G1241="","",IF(E1241=G1241,"","Não é possível alterar a unidade de medida, pois isso descaracterizaria a concepção original da entrega"))</f>
        <v/>
      </c>
      <c r="I1241" s="90" t="s">
        <v>9</v>
      </c>
    </row>
    <row r="1242" spans="1:16" ht="51" customHeight="1" x14ac:dyDescent="0.2">
      <c r="A1242" s="120" t="str">
        <f>E1236</f>
        <v>DIGITAR NESTE CAMPO O CÓDIGO DA ENTREGA</v>
      </c>
      <c r="B1242" s="120" t="str">
        <f>B1236&amp;"MemoriaCalculo"</f>
        <v>DIGITAR NESTE CAMPO O CÓDIGO DA ENTREGAMemoriaCalculo</v>
      </c>
      <c r="C1242" s="120" t="s">
        <v>10</v>
      </c>
      <c r="D1242" s="10" t="s">
        <v>20</v>
      </c>
      <c r="E1242" s="75" t="str">
        <f>IFERROR(VLOOKUP(E1236,Instruções!S:BD,34,0),"")</f>
        <v/>
      </c>
      <c r="F1242" s="12" t="s">
        <v>12</v>
      </c>
      <c r="G1242" s="11"/>
      <c r="H1242" s="14" t="str">
        <f>IF(G1242="","",IF(E1242=G1242,""," Memória de Cálculo;"))</f>
        <v/>
      </c>
      <c r="I1242" s="90" t="s">
        <v>9</v>
      </c>
    </row>
    <row r="1243" spans="1:16" x14ac:dyDescent="0.2">
      <c r="A1243" s="120" t="str">
        <f>E1236</f>
        <v>DIGITAR NESTE CAMPO O CÓDIGO DA ENTREGA</v>
      </c>
      <c r="B1243" s="120" t="str">
        <f>B1236&amp;D1243</f>
        <v>DIGITAR NESTE CAMPO O CÓDIGO DA ENTREGAFonte:</v>
      </c>
      <c r="C1243" s="120" t="s">
        <v>10</v>
      </c>
      <c r="D1243" s="15" t="s">
        <v>21</v>
      </c>
      <c r="E1243" s="11" t="str">
        <f>IFERROR(VLOOKUP(E1236,Instruções!S:BD,35,0),"")</f>
        <v/>
      </c>
      <c r="F1243" s="12" t="s">
        <v>12</v>
      </c>
      <c r="G1243" s="11"/>
      <c r="H1243" s="14" t="str">
        <f>IF(G1243="","",IF(E1243=G1243,""," Fonte;"))</f>
        <v/>
      </c>
      <c r="I1243" s="90" t="s">
        <v>9</v>
      </c>
    </row>
    <row r="1244" spans="1:16" ht="28.5" customHeight="1" x14ac:dyDescent="0.2">
      <c r="A1244" s="120" t="str">
        <f>E1236</f>
        <v>DIGITAR NESTE CAMPO O CÓDIGO DA ENTREGA</v>
      </c>
      <c r="B1244" s="120" t="str">
        <f>B1236&amp;D1244</f>
        <v>DIGITAR NESTE CAMPO O CÓDIGO DA ENTREGAResponsável pela Informação no Órgão:</v>
      </c>
      <c r="C1244" s="120" t="s">
        <v>10</v>
      </c>
      <c r="D1244" s="10" t="s">
        <v>22</v>
      </c>
      <c r="E1244" s="11" t="str">
        <f>IFERROR(VLOOKUP(E1236,Instruções!S:BD,36,0),"")</f>
        <v/>
      </c>
      <c r="F1244" s="12" t="s">
        <v>12</v>
      </c>
      <c r="G1244" s="11"/>
      <c r="H1244" s="14" t="str">
        <f>IF(G1244="","",IF(E1244=G1244,""," Responsável;"))</f>
        <v/>
      </c>
      <c r="I1244" s="90" t="s">
        <v>9</v>
      </c>
    </row>
    <row r="1245" spans="1:16" x14ac:dyDescent="0.2">
      <c r="A1245" s="120" t="str">
        <f>E1236</f>
        <v>DIGITAR NESTE CAMPO O CÓDIGO DA ENTREGA</v>
      </c>
      <c r="B1245" s="120" t="str">
        <f>B1236&amp;D1245</f>
        <v xml:space="preserve">DIGITAR NESTE CAMPO O CÓDIGO DA ENTREGACumulatividade: </v>
      </c>
      <c r="C1245" s="120" t="s">
        <v>10</v>
      </c>
      <c r="D1245" s="10" t="s">
        <v>23</v>
      </c>
      <c r="E1245" s="11" t="str">
        <f>IFERROR(PROPER(VLOOKUP(E1236,Instruções!S:BD,33,0)),"")</f>
        <v/>
      </c>
      <c r="F1245" s="12" t="s">
        <v>12</v>
      </c>
      <c r="G1245" s="11"/>
      <c r="H1245" s="14" t="str">
        <f>IF(G1245="","",IF(E1245=G1245,""," Cumulatividade;"))</f>
        <v/>
      </c>
      <c r="I1245" s="90" t="s">
        <v>9</v>
      </c>
    </row>
    <row r="1246" spans="1:16" ht="13.5" customHeight="1" x14ac:dyDescent="0.2">
      <c r="A1246" s="120" t="str">
        <f>E1236</f>
        <v>DIGITAR NESTE CAMPO O CÓDIGO DA ENTREGA</v>
      </c>
      <c r="B1246" s="120" t="str">
        <f>B1236&amp;D1246</f>
        <v xml:space="preserve">DIGITAR NESTE CAMPO O CÓDIGO DA ENTREGAMarcação Criança e Adolescente: </v>
      </c>
      <c r="C1246" s="120" t="s">
        <v>10</v>
      </c>
      <c r="D1246" s="15" t="s">
        <v>24</v>
      </c>
      <c r="E1246" s="16" t="str">
        <f>IFERROR(VLOOKUP(E1236,Instruções!BS:CA,3,0),"")</f>
        <v/>
      </c>
      <c r="F1246" s="12" t="s">
        <v>12</v>
      </c>
      <c r="G1246" s="11"/>
      <c r="H1246" s="14" t="str">
        <f>IF(G1246="","",IF(E1246=G1246,""," Marcação Criança;"))</f>
        <v/>
      </c>
      <c r="I1246" s="90" t="s">
        <v>9</v>
      </c>
    </row>
    <row r="1247" spans="1:16" ht="13.5" customHeight="1" x14ac:dyDescent="0.2">
      <c r="A1247" s="120" t="str">
        <f>E1236</f>
        <v>DIGITAR NESTE CAMPO O CÓDIGO DA ENTREGA</v>
      </c>
      <c r="B1247" s="120" t="str">
        <f>B1236&amp;D1247</f>
        <v xml:space="preserve">DIGITAR NESTE CAMPO O CÓDIGO DA ENTREGAMarcação Igualdade Racial: </v>
      </c>
      <c r="C1247" s="120" t="s">
        <v>10</v>
      </c>
      <c r="D1247" s="15" t="s">
        <v>25</v>
      </c>
      <c r="E1247" s="16" t="str">
        <f>IFERROR(VLOOKUP(E1236,Instruções!BS:CA,4,0),"")</f>
        <v/>
      </c>
      <c r="F1247" s="12" t="s">
        <v>12</v>
      </c>
      <c r="G1247" s="11"/>
      <c r="H1247" s="14" t="str">
        <f>IF(G1247="","",IF(E1247=G1247,""," Marcação Igualdade Racial;"))</f>
        <v/>
      </c>
      <c r="I1247" s="90" t="s">
        <v>9</v>
      </c>
    </row>
    <row r="1248" spans="1:16" ht="13.5" customHeight="1" x14ac:dyDescent="0.2">
      <c r="A1248" s="120" t="str">
        <f>E1236</f>
        <v>DIGITAR NESTE CAMPO O CÓDIGO DA ENTREGA</v>
      </c>
      <c r="B1248" s="120" t="str">
        <f>B1236&amp;D1248</f>
        <v xml:space="preserve">DIGITAR NESTE CAMPO O CÓDIGO DA ENTREGAMarcação Mulher: </v>
      </c>
      <c r="C1248" s="120" t="s">
        <v>10</v>
      </c>
      <c r="D1248" s="15" t="s">
        <v>26</v>
      </c>
      <c r="E1248" s="16" t="str">
        <f>IFERROR(VLOOKUP(E1236,Instruções!BS:CA,5,0),"")</f>
        <v/>
      </c>
      <c r="F1248" s="12" t="s">
        <v>12</v>
      </c>
      <c r="G1248" s="11"/>
      <c r="H1248" s="14" t="str">
        <f>IF(G1248="","",IF(E1248=G1248,""," Marcação Mulher;"))</f>
        <v/>
      </c>
      <c r="I1248" s="90" t="s">
        <v>9</v>
      </c>
    </row>
    <row r="1249" spans="1:9" ht="13.5" customHeight="1" x14ac:dyDescent="0.2">
      <c r="A1249" s="120" t="str">
        <f>E1236</f>
        <v>DIGITAR NESTE CAMPO O CÓDIGO DA ENTREGA</v>
      </c>
      <c r="B1249" s="120" t="str">
        <f>B1236&amp;D1249</f>
        <v xml:space="preserve">DIGITAR NESTE CAMPO O CÓDIGO DA ENTREGAMarcação Paraná Produtivo: </v>
      </c>
      <c r="C1249" s="120" t="s">
        <v>10</v>
      </c>
      <c r="D1249" s="15" t="s">
        <v>27</v>
      </c>
      <c r="E1249" s="16" t="str">
        <f>IFERROR(VLOOKUP(E1236,Instruções!BS:CA,6,0),"")</f>
        <v/>
      </c>
      <c r="F1249" s="12" t="s">
        <v>12</v>
      </c>
      <c r="G1249" s="11"/>
      <c r="H1249" s="14" t="str">
        <f>IF(G1249="","",IF(E1249=G1249,""," Marcação PR Produtivo;"))</f>
        <v/>
      </c>
      <c r="I1249" s="90" t="s">
        <v>9</v>
      </c>
    </row>
    <row r="1250" spans="1:9" ht="13.5" customHeight="1" x14ac:dyDescent="0.2">
      <c r="A1250" s="121" t="str">
        <f>E1237</f>
        <v>Código de Entrega não existe</v>
      </c>
      <c r="B1250" s="121" t="str">
        <f>B1237&amp;D1250</f>
        <v>DIGITAR NESTE CAMPO O CÓDIGO DA ENTREGATituloMetas e Prioridades:</v>
      </c>
      <c r="C1250" s="121" t="s">
        <v>10</v>
      </c>
      <c r="D1250" s="93" t="s">
        <v>4933</v>
      </c>
      <c r="E1250" s="94"/>
      <c r="F1250" s="95" t="s">
        <v>12</v>
      </c>
      <c r="G1250" s="96"/>
      <c r="H1250" s="97" t="str">
        <f>IF(G1250="","",IF(E1250=G1250,""," Metas e Prioridades;"))</f>
        <v/>
      </c>
      <c r="I1250" s="90" t="s">
        <v>9</v>
      </c>
    </row>
    <row r="1251" spans="1:9" ht="13.5" customHeight="1" x14ac:dyDescent="0.2">
      <c r="A1251" s="120" t="str">
        <f>E1236</f>
        <v>DIGITAR NESTE CAMPO O CÓDIGO DA ENTREGA</v>
      </c>
      <c r="B1251" s="120" t="str">
        <f>B1236&amp;D1251</f>
        <v>DIGITAR NESTE CAMPO O CÓDIGO DA ENTREGAPlano de Governo:</v>
      </c>
      <c r="C1251" s="120" t="s">
        <v>10</v>
      </c>
      <c r="D1251" s="15" t="s">
        <v>28</v>
      </c>
      <c r="E1251" s="118" t="str">
        <f>IFERROR(VLOOKUP(E1236,Instruções!BS:CA,7,0),"")</f>
        <v/>
      </c>
      <c r="F1251" s="12" t="s">
        <v>12</v>
      </c>
      <c r="G1251" s="11"/>
      <c r="H1251" s="14" t="str">
        <f>IF(G1251="","",IF(E1251=G1251,""," Marcação Plano de Governo;"))</f>
        <v/>
      </c>
      <c r="I1251" s="90" t="s">
        <v>9</v>
      </c>
    </row>
    <row r="1252" spans="1:9" ht="36.75" customHeight="1" x14ac:dyDescent="0.2">
      <c r="A1252" s="120" t="str">
        <f>E1236</f>
        <v>DIGITAR NESTE CAMPO O CÓDIGO DA ENTREGA</v>
      </c>
      <c r="B1252" s="120" t="str">
        <f>B1236&amp;D1252</f>
        <v>DIGITAR NESTE CAMPO O CÓDIGO DA ENTREGAODS:</v>
      </c>
      <c r="C1252" s="120" t="s">
        <v>10</v>
      </c>
      <c r="D1252" s="15" t="s">
        <v>29</v>
      </c>
      <c r="E1252" s="118" t="str">
        <f>IFERROR(VLOOKUP(E1236,Instruções!BS:CA,8,0),"")</f>
        <v/>
      </c>
      <c r="F1252" s="12" t="s">
        <v>12</v>
      </c>
      <c r="G1252" s="11"/>
      <c r="H1252" s="14" t="str">
        <f>IF(G1252="","",IF(E1252=G1252,""," Marcação ODS;"))</f>
        <v/>
      </c>
      <c r="I1252" s="90" t="s">
        <v>9</v>
      </c>
    </row>
    <row r="1253" spans="1:9" ht="24.75" customHeight="1" x14ac:dyDescent="0.2">
      <c r="A1253" s="120" t="str">
        <f>E1236</f>
        <v>DIGITAR NESTE CAMPO O CÓDIGO DA ENTREGA</v>
      </c>
      <c r="B1253" s="120" t="str">
        <f>B1236&amp;D1253</f>
        <v xml:space="preserve">DIGITAR NESTE CAMPO O CÓDIGO DA ENTREGARanking de Competitividade: </v>
      </c>
      <c r="C1253" s="120" t="s">
        <v>10</v>
      </c>
      <c r="D1253" s="15" t="s">
        <v>30</v>
      </c>
      <c r="E1253" s="118" t="str">
        <f>IFERROR(VLOOKUP(E1236,Instruções!BS:CA,9,0),"")</f>
        <v/>
      </c>
      <c r="F1253" s="12" t="s">
        <v>12</v>
      </c>
      <c r="G1253" s="11"/>
      <c r="H1253" s="14" t="str">
        <f>IF(G1253="","",IF(E1253=G1253,""," Marcação Ranking;"))</f>
        <v/>
      </c>
      <c r="I1253" s="90" t="s">
        <v>9</v>
      </c>
    </row>
    <row r="1254" spans="1:9" ht="15" customHeight="1" x14ac:dyDescent="0.2">
      <c r="A1254" s="120" t="str">
        <f>E1236</f>
        <v>DIGITAR NESTE CAMPO O CÓDIGO DA ENTREGA</v>
      </c>
      <c r="B1254" s="120" t="str">
        <f>B1236&amp;D1254</f>
        <v>DIGITAR NESTE CAMPO O CÓDIGO DA ENTREGATOTAL PREVISTO (2024-2027):</v>
      </c>
      <c r="C1254" s="120" t="s">
        <v>31</v>
      </c>
      <c r="D1254" s="17" t="s">
        <v>8107</v>
      </c>
      <c r="E1254" s="18">
        <f>IF(E1245="Não",MAX(E1255,E1269,E1283,E1297),E1255+E1269+E1283+E1297)</f>
        <v>0</v>
      </c>
      <c r="F1254" s="19" t="s">
        <v>12</v>
      </c>
      <c r="G1254" s="18">
        <f>IFERROR(IF(E1245="Não",MAX(G1255,G1269,G1283,G1297),G1255+G1269+G1283+G1297),"Preencher Total Previsto")</f>
        <v>0</v>
      </c>
      <c r="H1254" s="20" t="str">
        <f>IF(G1254="","",IF(E1254=G1254,""," Meta;"))</f>
        <v/>
      </c>
      <c r="I1254" s="90">
        <f t="shared" ref="I1254:I1267" si="190">IF(G1254=E1254,0,1)</f>
        <v>0</v>
      </c>
    </row>
    <row r="1255" spans="1:9" x14ac:dyDescent="0.2">
      <c r="A1255" s="120" t="str">
        <f>E1236</f>
        <v>DIGITAR NESTE CAMPO O CÓDIGO DA ENTREGA</v>
      </c>
      <c r="B1255" s="120" t="str">
        <f>B1236&amp;"Ano:"&amp;D1255</f>
        <v>DIGITAR NESTE CAMPO O CÓDIGO DA ENTREGAAno:TOTAL PREVISTO 2024</v>
      </c>
      <c r="C1255" s="120">
        <v>2024</v>
      </c>
      <c r="D1255" s="21" t="s">
        <v>8108</v>
      </c>
      <c r="E1255" s="22">
        <f>IF(E1256&gt;0,E1256,SUM(E1257:E1262))</f>
        <v>0</v>
      </c>
      <c r="F1255" s="23" t="s">
        <v>12</v>
      </c>
      <c r="G1255" s="22">
        <f>IF(SUM(I1256:I1268)=0,E1255,"Preencher total")</f>
        <v>0</v>
      </c>
      <c r="H1255" s="24" t="str">
        <f>IF(SUM(E1255:E1268)=SUM(G1255:G1268),"","Não é possivel alterar 2024")</f>
        <v/>
      </c>
      <c r="I1255" s="90">
        <f t="shared" si="190"/>
        <v>0</v>
      </c>
    </row>
    <row r="1256" spans="1:9" x14ac:dyDescent="0.2">
      <c r="A1256" s="120" t="str">
        <f>E1236</f>
        <v>DIGITAR NESTE CAMPO O CÓDIGO DA ENTREGA</v>
      </c>
      <c r="B1256" s="120" t="str">
        <f>B1236&amp;D1256&amp;2024</f>
        <v>DIGITAR NESTE CAMPO O CÓDIGO DA ENTREGAEstado2024</v>
      </c>
      <c r="C1256" s="120">
        <v>2024</v>
      </c>
      <c r="D1256" s="25" t="s">
        <v>32</v>
      </c>
      <c r="E1256" s="26">
        <f>IFERROR(VLOOKUP(E1236&amp;"(vazio)",Instruções!$BD:$BN,6,0),SUM(E1257:E1262))</f>
        <v>0</v>
      </c>
      <c r="F1256" s="27" t="s">
        <v>12</v>
      </c>
      <c r="G1256" s="26">
        <f>IF(SUM(I1257:I1268)=0,E1256,"Preencher valores")</f>
        <v>0</v>
      </c>
      <c r="H1256" s="28" t="str">
        <f t="shared" ref="H1256:H1267" si="191">IF(E1256=G1256,"","Não é possivel alterar 2024")</f>
        <v/>
      </c>
      <c r="I1256" s="90">
        <f t="shared" si="190"/>
        <v>0</v>
      </c>
    </row>
    <row r="1257" spans="1:9" x14ac:dyDescent="0.2">
      <c r="A1257" s="120" t="str">
        <f>E1236</f>
        <v>DIGITAR NESTE CAMPO O CÓDIGO DA ENTREGA</v>
      </c>
      <c r="B1257" s="120" t="str">
        <f>B1236</f>
        <v>DIGITAR NESTE CAMPO O CÓDIGO DA ENTREGA</v>
      </c>
      <c r="C1257" s="120">
        <v>2024</v>
      </c>
      <c r="D1257" s="29" t="s">
        <v>33</v>
      </c>
      <c r="E1257" s="30" t="str">
        <f>IFERROR(VLOOKUP(E1236&amp;D1257,Instruções!$BD:$BN,6,0),"-")</f>
        <v>-</v>
      </c>
      <c r="F1257" s="31" t="s">
        <v>12</v>
      </c>
      <c r="G1257" s="30" t="str">
        <f t="shared" ref="G1257:G1267" si="192">E1257</f>
        <v>-</v>
      </c>
      <c r="H1257" s="32" t="str">
        <f t="shared" si="191"/>
        <v/>
      </c>
      <c r="I1257" s="90">
        <f t="shared" si="190"/>
        <v>0</v>
      </c>
    </row>
    <row r="1258" spans="1:9" x14ac:dyDescent="0.2">
      <c r="A1258" s="120" t="str">
        <f>E1236</f>
        <v>DIGITAR NESTE CAMPO O CÓDIGO DA ENTREGA</v>
      </c>
      <c r="B1258" s="120" t="str">
        <f>B1236</f>
        <v>DIGITAR NESTE CAMPO O CÓDIGO DA ENTREGA</v>
      </c>
      <c r="C1258" s="120">
        <v>2024</v>
      </c>
      <c r="D1258" s="33" t="s">
        <v>34</v>
      </c>
      <c r="E1258" s="30" t="str">
        <f>IFERROR(VLOOKUP(E1236&amp;D1258,Instruções!$BD:$BN,6,0),"-")</f>
        <v>-</v>
      </c>
      <c r="F1258" s="34" t="s">
        <v>12</v>
      </c>
      <c r="G1258" s="30" t="str">
        <f t="shared" si="192"/>
        <v>-</v>
      </c>
      <c r="H1258" s="32" t="str">
        <f t="shared" si="191"/>
        <v/>
      </c>
      <c r="I1258" s="90">
        <f t="shared" si="190"/>
        <v>0</v>
      </c>
    </row>
    <row r="1259" spans="1:9" x14ac:dyDescent="0.2">
      <c r="A1259" s="120" t="str">
        <f>E1236</f>
        <v>DIGITAR NESTE CAMPO O CÓDIGO DA ENTREGA</v>
      </c>
      <c r="B1259" s="120" t="str">
        <f>B1236</f>
        <v>DIGITAR NESTE CAMPO O CÓDIGO DA ENTREGA</v>
      </c>
      <c r="C1259" s="120">
        <v>2024</v>
      </c>
      <c r="D1259" s="33" t="s">
        <v>35</v>
      </c>
      <c r="E1259" s="30" t="str">
        <f>IFERROR(VLOOKUP(E1236&amp;D1259,Instruções!$BD:$BN,6,0),"-")</f>
        <v>-</v>
      </c>
      <c r="F1259" s="34" t="s">
        <v>12</v>
      </c>
      <c r="G1259" s="30" t="str">
        <f t="shared" si="192"/>
        <v>-</v>
      </c>
      <c r="H1259" s="32" t="str">
        <f t="shared" si="191"/>
        <v/>
      </c>
      <c r="I1259" s="90">
        <f t="shared" si="190"/>
        <v>0</v>
      </c>
    </row>
    <row r="1260" spans="1:9" x14ac:dyDescent="0.2">
      <c r="A1260" s="120" t="str">
        <f>E1236</f>
        <v>DIGITAR NESTE CAMPO O CÓDIGO DA ENTREGA</v>
      </c>
      <c r="B1260" s="120" t="str">
        <f>B1236</f>
        <v>DIGITAR NESTE CAMPO O CÓDIGO DA ENTREGA</v>
      </c>
      <c r="C1260" s="120">
        <v>2024</v>
      </c>
      <c r="D1260" s="33" t="s">
        <v>36</v>
      </c>
      <c r="E1260" s="30" t="str">
        <f>IFERROR(VLOOKUP(E1236&amp;D1260,Instruções!$BD:$BN,6,0),"-")</f>
        <v>-</v>
      </c>
      <c r="F1260" s="34" t="s">
        <v>12</v>
      </c>
      <c r="G1260" s="30" t="str">
        <f t="shared" si="192"/>
        <v>-</v>
      </c>
      <c r="H1260" s="32" t="str">
        <f t="shared" si="191"/>
        <v/>
      </c>
      <c r="I1260" s="90">
        <f t="shared" si="190"/>
        <v>0</v>
      </c>
    </row>
    <row r="1261" spans="1:9" x14ac:dyDescent="0.2">
      <c r="A1261" s="120" t="str">
        <f>E1236</f>
        <v>DIGITAR NESTE CAMPO O CÓDIGO DA ENTREGA</v>
      </c>
      <c r="B1261" s="120" t="str">
        <f>B1236</f>
        <v>DIGITAR NESTE CAMPO O CÓDIGO DA ENTREGA</v>
      </c>
      <c r="C1261" s="120">
        <v>2024</v>
      </c>
      <c r="D1261" s="33" t="s">
        <v>37</v>
      </c>
      <c r="E1261" s="30" t="str">
        <f>IFERROR(VLOOKUP(E1236&amp;D1261,Instruções!$BD:$BN,6,0),"-")</f>
        <v>-</v>
      </c>
      <c r="F1261" s="34" t="s">
        <v>12</v>
      </c>
      <c r="G1261" s="30" t="str">
        <f t="shared" si="192"/>
        <v>-</v>
      </c>
      <c r="H1261" s="32" t="str">
        <f t="shared" si="191"/>
        <v/>
      </c>
      <c r="I1261" s="90">
        <f t="shared" si="190"/>
        <v>0</v>
      </c>
    </row>
    <row r="1262" spans="1:9" x14ac:dyDescent="0.2">
      <c r="A1262" s="120" t="str">
        <f>E1236</f>
        <v>DIGITAR NESTE CAMPO O CÓDIGO DA ENTREGA</v>
      </c>
      <c r="B1262" s="120" t="str">
        <f>B1236</f>
        <v>DIGITAR NESTE CAMPO O CÓDIGO DA ENTREGA</v>
      </c>
      <c r="C1262" s="120">
        <v>2024</v>
      </c>
      <c r="D1262" s="33" t="s">
        <v>38</v>
      </c>
      <c r="E1262" s="30" t="str">
        <f>IFERROR(VLOOKUP(E1236&amp;D1262,Instruções!$BD:$BN,6,0),"-")</f>
        <v>-</v>
      </c>
      <c r="F1262" s="34" t="s">
        <v>12</v>
      </c>
      <c r="G1262" s="30" t="str">
        <f t="shared" si="192"/>
        <v>-</v>
      </c>
      <c r="H1262" s="32" t="str">
        <f t="shared" si="191"/>
        <v/>
      </c>
      <c r="I1262" s="90">
        <f t="shared" si="190"/>
        <v>0</v>
      </c>
    </row>
    <row r="1263" spans="1:9" x14ac:dyDescent="0.2">
      <c r="A1263" s="120" t="str">
        <f>E1236</f>
        <v>DIGITAR NESTE CAMPO O CÓDIGO DA ENTREGA</v>
      </c>
      <c r="B1263" s="120" t="str">
        <f>B1236</f>
        <v>DIGITAR NESTE CAMPO O CÓDIGO DA ENTREGA</v>
      </c>
      <c r="C1263" s="120">
        <v>2024</v>
      </c>
      <c r="D1263" s="35" t="str">
        <f>IFERROR(VLOOKUP(E1236&amp;"-"&amp;1,Instruções!CH:CS,12,0),"")</f>
        <v/>
      </c>
      <c r="E1263" s="36" t="str">
        <f>IFERROR(VLOOKUP(E1236&amp;"-"&amp;1,Instruções!CH:CS,7,0),"")</f>
        <v/>
      </c>
      <c r="F1263" s="37" t="s">
        <v>12</v>
      </c>
      <c r="G1263" s="36" t="str">
        <f t="shared" si="192"/>
        <v/>
      </c>
      <c r="H1263" s="32" t="str">
        <f t="shared" si="191"/>
        <v/>
      </c>
      <c r="I1263" s="90">
        <f t="shared" si="190"/>
        <v>0</v>
      </c>
    </row>
    <row r="1264" spans="1:9" x14ac:dyDescent="0.2">
      <c r="A1264" s="120" t="str">
        <f>E1236</f>
        <v>DIGITAR NESTE CAMPO O CÓDIGO DA ENTREGA</v>
      </c>
      <c r="B1264" s="120" t="str">
        <f>B1236</f>
        <v>DIGITAR NESTE CAMPO O CÓDIGO DA ENTREGA</v>
      </c>
      <c r="C1264" s="120">
        <v>2024</v>
      </c>
      <c r="D1264" s="35" t="str">
        <f>IFERROR(VLOOKUP(E1236&amp;"-"&amp;2,Instruções!CH:CS,12,0),"")</f>
        <v/>
      </c>
      <c r="E1264" s="36" t="str">
        <f>IFERROR(VLOOKUP(E1236&amp;"-"&amp;2,Instruções!CH:CS,7,0),"")</f>
        <v/>
      </c>
      <c r="F1264" s="37" t="s">
        <v>12</v>
      </c>
      <c r="G1264" s="36" t="str">
        <f t="shared" si="192"/>
        <v/>
      </c>
      <c r="H1264" s="32" t="str">
        <f t="shared" si="191"/>
        <v/>
      </c>
      <c r="I1264" s="90">
        <f t="shared" si="190"/>
        <v>0</v>
      </c>
    </row>
    <row r="1265" spans="1:9" x14ac:dyDescent="0.2">
      <c r="A1265" s="120" t="str">
        <f>E1236</f>
        <v>DIGITAR NESTE CAMPO O CÓDIGO DA ENTREGA</v>
      </c>
      <c r="B1265" s="120" t="str">
        <f>B1236</f>
        <v>DIGITAR NESTE CAMPO O CÓDIGO DA ENTREGA</v>
      </c>
      <c r="C1265" s="120">
        <v>2024</v>
      </c>
      <c r="D1265" s="35" t="str">
        <f>IFERROR(VLOOKUP(E1236&amp;"-"&amp;3,Instruções!CH:CS,12,0),"")</f>
        <v/>
      </c>
      <c r="E1265" s="36" t="str">
        <f>IFERROR(VLOOKUP(E1236&amp;"-"&amp;3,Instruções!CH:CS,7,0),"")</f>
        <v/>
      </c>
      <c r="F1265" s="37" t="s">
        <v>12</v>
      </c>
      <c r="G1265" s="36" t="str">
        <f t="shared" si="192"/>
        <v/>
      </c>
      <c r="H1265" s="32" t="str">
        <f t="shared" si="191"/>
        <v/>
      </c>
      <c r="I1265" s="90">
        <f t="shared" si="190"/>
        <v>0</v>
      </c>
    </row>
    <row r="1266" spans="1:9" x14ac:dyDescent="0.2">
      <c r="A1266" s="120" t="str">
        <f>E1236</f>
        <v>DIGITAR NESTE CAMPO O CÓDIGO DA ENTREGA</v>
      </c>
      <c r="B1266" s="120" t="str">
        <f>B1236</f>
        <v>DIGITAR NESTE CAMPO O CÓDIGO DA ENTREGA</v>
      </c>
      <c r="C1266" s="120">
        <v>2024</v>
      </c>
      <c r="D1266" s="35" t="str">
        <f>IFERROR(VLOOKUP(E1236&amp;"-"&amp;4,Instruções!CH:CS,12,0),"")</f>
        <v/>
      </c>
      <c r="E1266" s="36" t="str">
        <f>IFERROR(VLOOKUP(E1236&amp;"-"&amp;4,Instruções!CH:CS,7,0),"")</f>
        <v/>
      </c>
      <c r="F1266" s="37" t="s">
        <v>12</v>
      </c>
      <c r="G1266" s="36" t="str">
        <f t="shared" si="192"/>
        <v/>
      </c>
      <c r="H1266" s="32" t="str">
        <f t="shared" si="191"/>
        <v/>
      </c>
      <c r="I1266" s="90">
        <f t="shared" si="190"/>
        <v>0</v>
      </c>
    </row>
    <row r="1267" spans="1:9" x14ac:dyDescent="0.2">
      <c r="A1267" s="120" t="str">
        <f>E1236</f>
        <v>DIGITAR NESTE CAMPO O CÓDIGO DA ENTREGA</v>
      </c>
      <c r="B1267" s="120" t="str">
        <f>B1236</f>
        <v>DIGITAR NESTE CAMPO O CÓDIGO DA ENTREGA</v>
      </c>
      <c r="C1267" s="120">
        <v>2024</v>
      </c>
      <c r="D1267" s="35" t="str">
        <f>IFERROR(VLOOKUP(E1236&amp;"-"&amp;5,Instruções!CH:CS,12,0),"")</f>
        <v/>
      </c>
      <c r="E1267" s="36" t="str">
        <f>IFERROR(VLOOKUP(E1236&amp;"-"&amp;5,Instruções!CH:CS,7,0),"")</f>
        <v/>
      </c>
      <c r="F1267" s="37" t="s">
        <v>12</v>
      </c>
      <c r="G1267" s="36" t="str">
        <f t="shared" si="192"/>
        <v/>
      </c>
      <c r="H1267" s="32" t="str">
        <f t="shared" si="191"/>
        <v/>
      </c>
      <c r="I1267" s="90">
        <f t="shared" si="190"/>
        <v>0</v>
      </c>
    </row>
    <row r="1268" spans="1:9" x14ac:dyDescent="0.2">
      <c r="A1268" s="120" t="str">
        <f>E1236</f>
        <v>DIGITAR NESTE CAMPO O CÓDIGO DA ENTREGA</v>
      </c>
      <c r="B1268" s="120" t="str">
        <f>B1236</f>
        <v>DIGITAR NESTE CAMPO O CÓDIGO DA ENTREGA</v>
      </c>
      <c r="C1268" s="120">
        <v>2024</v>
      </c>
      <c r="D1268" s="102"/>
      <c r="E1268" s="103" t="s">
        <v>39</v>
      </c>
      <c r="F1268" s="38"/>
      <c r="G1268" s="36"/>
      <c r="H1268" s="32" t="str">
        <f>IF(G1268="","","Não é possivel alterar 2024")</f>
        <v/>
      </c>
      <c r="I1268" s="90">
        <f>IF(G1268="",0,1)</f>
        <v>0</v>
      </c>
    </row>
    <row r="1269" spans="1:9" x14ac:dyDescent="0.2">
      <c r="A1269" s="120" t="str">
        <f>E1236</f>
        <v>DIGITAR NESTE CAMPO O CÓDIGO DA ENTREGA</v>
      </c>
      <c r="B1269" s="120" t="str">
        <f>B1236&amp;"Ano:"&amp;D1269</f>
        <v>DIGITAR NESTE CAMPO O CÓDIGO DA ENTREGAAno:TOTAL PREVISTO 2025</v>
      </c>
      <c r="C1269" s="120">
        <v>2025</v>
      </c>
      <c r="D1269" s="21" t="s">
        <v>8109</v>
      </c>
      <c r="E1269" s="22">
        <f>IF(E1270&gt;0,E1270,SUM(E1271:E1276))</f>
        <v>0</v>
      </c>
      <c r="F1269" s="23" t="s">
        <v>12</v>
      </c>
      <c r="G1269" s="22">
        <f>IF(SUM(I1270:I1282)=0,E1269,"Preencher total")</f>
        <v>0</v>
      </c>
      <c r="H1269" s="39" t="str">
        <f>IF(SUM(I1270:I1282)&gt;0,"Não é possível alterar a meta de 2025","")</f>
        <v/>
      </c>
      <c r="I1269" s="90">
        <f t="shared" ref="I1269:I1281" si="193">IF(G1269=E1269,0,1)</f>
        <v>0</v>
      </c>
    </row>
    <row r="1270" spans="1:9" x14ac:dyDescent="0.2">
      <c r="A1270" s="120" t="str">
        <f>E1236</f>
        <v>DIGITAR NESTE CAMPO O CÓDIGO DA ENTREGA</v>
      </c>
      <c r="B1270" s="120" t="str">
        <f>B1236&amp;D1270&amp;2025</f>
        <v>DIGITAR NESTE CAMPO O CÓDIGO DA ENTREGAEstado2025</v>
      </c>
      <c r="C1270" s="120">
        <v>2025</v>
      </c>
      <c r="D1270" s="25" t="s">
        <v>32</v>
      </c>
      <c r="E1270" s="26">
        <f>IFERROR(VLOOKUP(E1236&amp;"(vazio)",Instruções!$BD:$BN,7,0),SUM(E1271:E1276))</f>
        <v>0</v>
      </c>
      <c r="F1270" s="27" t="s">
        <v>12</v>
      </c>
      <c r="G1270" s="26">
        <f>IF(SUM(I1271:I1282)=0,E1270,"Preencher valores")</f>
        <v>0</v>
      </c>
      <c r="H1270" s="28" t="str">
        <f t="shared" ref="H1270:H1281" si="194">IF(E1270=G1270,"","Não é possível alterar 2025")</f>
        <v/>
      </c>
      <c r="I1270" s="90">
        <f t="shared" si="193"/>
        <v>0</v>
      </c>
    </row>
    <row r="1271" spans="1:9" x14ac:dyDescent="0.2">
      <c r="A1271" s="120" t="str">
        <f>E1236</f>
        <v>DIGITAR NESTE CAMPO O CÓDIGO DA ENTREGA</v>
      </c>
      <c r="C1271" s="120">
        <v>2025</v>
      </c>
      <c r="D1271" s="29" t="s">
        <v>33</v>
      </c>
      <c r="E1271" s="30" t="str">
        <f>IFERROR(VLOOKUP(E1236&amp;D1271,Instruções!$BD:$BN,7,0),"-")</f>
        <v>-</v>
      </c>
      <c r="F1271" s="31" t="s">
        <v>12</v>
      </c>
      <c r="G1271" s="30" t="str">
        <f t="shared" ref="G1271:G1281" si="195">E1271</f>
        <v>-</v>
      </c>
      <c r="H1271" s="87" t="str">
        <f t="shared" si="194"/>
        <v/>
      </c>
      <c r="I1271" s="90">
        <f t="shared" si="193"/>
        <v>0</v>
      </c>
    </row>
    <row r="1272" spans="1:9" x14ac:dyDescent="0.2">
      <c r="A1272" s="120" t="str">
        <f>E1236</f>
        <v>DIGITAR NESTE CAMPO O CÓDIGO DA ENTREGA</v>
      </c>
      <c r="B1272" s="120" t="str">
        <f>B1236</f>
        <v>DIGITAR NESTE CAMPO O CÓDIGO DA ENTREGA</v>
      </c>
      <c r="C1272" s="120">
        <v>2025</v>
      </c>
      <c r="D1272" s="33" t="s">
        <v>34</v>
      </c>
      <c r="E1272" s="41" t="str">
        <f>IFERROR(VLOOKUP(E1236&amp;D1272,Instruções!$BD:$BN,7,0),"-")</f>
        <v>-</v>
      </c>
      <c r="F1272" s="34" t="s">
        <v>12</v>
      </c>
      <c r="G1272" s="30" t="str">
        <f t="shared" si="195"/>
        <v>-</v>
      </c>
      <c r="H1272" s="87" t="str">
        <f t="shared" si="194"/>
        <v/>
      </c>
      <c r="I1272" s="90">
        <f t="shared" si="193"/>
        <v>0</v>
      </c>
    </row>
    <row r="1273" spans="1:9" x14ac:dyDescent="0.2">
      <c r="A1273" s="120" t="str">
        <f>E1236</f>
        <v>DIGITAR NESTE CAMPO O CÓDIGO DA ENTREGA</v>
      </c>
      <c r="B1273" s="120" t="str">
        <f>B1236</f>
        <v>DIGITAR NESTE CAMPO O CÓDIGO DA ENTREGA</v>
      </c>
      <c r="C1273" s="120">
        <v>2025</v>
      </c>
      <c r="D1273" s="33" t="s">
        <v>35</v>
      </c>
      <c r="E1273" s="41" t="str">
        <f>IFERROR(VLOOKUP(E1236&amp;D1273,Instruções!$BD:$BN,7,0),"-")</f>
        <v>-</v>
      </c>
      <c r="F1273" s="34" t="s">
        <v>12</v>
      </c>
      <c r="G1273" s="30" t="str">
        <f t="shared" si="195"/>
        <v>-</v>
      </c>
      <c r="H1273" s="87" t="str">
        <f t="shared" si="194"/>
        <v/>
      </c>
      <c r="I1273" s="90">
        <f t="shared" si="193"/>
        <v>0</v>
      </c>
    </row>
    <row r="1274" spans="1:9" x14ac:dyDescent="0.2">
      <c r="A1274" s="120" t="str">
        <f>E1236</f>
        <v>DIGITAR NESTE CAMPO O CÓDIGO DA ENTREGA</v>
      </c>
      <c r="B1274" s="120" t="str">
        <f>B1236</f>
        <v>DIGITAR NESTE CAMPO O CÓDIGO DA ENTREGA</v>
      </c>
      <c r="C1274" s="120">
        <v>2025</v>
      </c>
      <c r="D1274" s="33" t="s">
        <v>36</v>
      </c>
      <c r="E1274" s="41" t="str">
        <f>IFERROR(VLOOKUP(E1236&amp;D1274,Instruções!$BD:$BN,7,0),"-")</f>
        <v>-</v>
      </c>
      <c r="F1274" s="34" t="s">
        <v>12</v>
      </c>
      <c r="G1274" s="30" t="str">
        <f t="shared" si="195"/>
        <v>-</v>
      </c>
      <c r="H1274" s="87" t="str">
        <f t="shared" si="194"/>
        <v/>
      </c>
      <c r="I1274" s="90">
        <f t="shared" si="193"/>
        <v>0</v>
      </c>
    </row>
    <row r="1275" spans="1:9" x14ac:dyDescent="0.2">
      <c r="A1275" s="120" t="str">
        <f>E1236</f>
        <v>DIGITAR NESTE CAMPO O CÓDIGO DA ENTREGA</v>
      </c>
      <c r="B1275" s="120" t="str">
        <f>B1236</f>
        <v>DIGITAR NESTE CAMPO O CÓDIGO DA ENTREGA</v>
      </c>
      <c r="C1275" s="120">
        <v>2025</v>
      </c>
      <c r="D1275" s="33" t="s">
        <v>37</v>
      </c>
      <c r="E1275" s="41" t="str">
        <f>IFERROR(VLOOKUP(E1236&amp;D1275,Instruções!$BD:$BN,7,0),"-")</f>
        <v>-</v>
      </c>
      <c r="F1275" s="34" t="s">
        <v>12</v>
      </c>
      <c r="G1275" s="30" t="str">
        <f t="shared" si="195"/>
        <v>-</v>
      </c>
      <c r="H1275" s="87" t="str">
        <f t="shared" si="194"/>
        <v/>
      </c>
      <c r="I1275" s="90">
        <f t="shared" si="193"/>
        <v>0</v>
      </c>
    </row>
    <row r="1276" spans="1:9" x14ac:dyDescent="0.2">
      <c r="A1276" s="120" t="str">
        <f>E1236</f>
        <v>DIGITAR NESTE CAMPO O CÓDIGO DA ENTREGA</v>
      </c>
      <c r="B1276" s="120" t="str">
        <f>B1236</f>
        <v>DIGITAR NESTE CAMPO O CÓDIGO DA ENTREGA</v>
      </c>
      <c r="C1276" s="120">
        <v>2025</v>
      </c>
      <c r="D1276" s="33" t="s">
        <v>38</v>
      </c>
      <c r="E1276" s="41" t="str">
        <f>IFERROR(VLOOKUP(E1236&amp;D1276,Instruções!$BD:$BN,7,0),"-")</f>
        <v>-</v>
      </c>
      <c r="F1276" s="34" t="s">
        <v>12</v>
      </c>
      <c r="G1276" s="30" t="str">
        <f t="shared" si="195"/>
        <v>-</v>
      </c>
      <c r="H1276" s="87" t="str">
        <f t="shared" si="194"/>
        <v/>
      </c>
      <c r="I1276" s="90">
        <f t="shared" si="193"/>
        <v>0</v>
      </c>
    </row>
    <row r="1277" spans="1:9" x14ac:dyDescent="0.2">
      <c r="A1277" s="120" t="str">
        <f>E1236</f>
        <v>DIGITAR NESTE CAMPO O CÓDIGO DA ENTREGA</v>
      </c>
      <c r="B1277" s="120" t="str">
        <f>B1236</f>
        <v>DIGITAR NESTE CAMPO O CÓDIGO DA ENTREGA</v>
      </c>
      <c r="C1277" s="120">
        <v>2025</v>
      </c>
      <c r="D1277" s="35" t="str">
        <f>IFERROR(VLOOKUP(E1236&amp;"-"&amp;1,Instruções!CH:CS,12,0),"")</f>
        <v/>
      </c>
      <c r="E1277" s="42" t="str">
        <f>IFERROR(VLOOKUP(E1236&amp;"-"&amp;1,Instruções!CH:CS,8,0),"")</f>
        <v/>
      </c>
      <c r="F1277" s="38" t="s">
        <v>12</v>
      </c>
      <c r="G1277" s="36" t="str">
        <f t="shared" si="195"/>
        <v/>
      </c>
      <c r="H1277" s="87" t="str">
        <f t="shared" si="194"/>
        <v/>
      </c>
      <c r="I1277" s="90">
        <f t="shared" si="193"/>
        <v>0</v>
      </c>
    </row>
    <row r="1278" spans="1:9" x14ac:dyDescent="0.2">
      <c r="A1278" s="120" t="str">
        <f>E1236</f>
        <v>DIGITAR NESTE CAMPO O CÓDIGO DA ENTREGA</v>
      </c>
      <c r="B1278" s="120" t="str">
        <f>B1236</f>
        <v>DIGITAR NESTE CAMPO O CÓDIGO DA ENTREGA</v>
      </c>
      <c r="C1278" s="120">
        <v>2025</v>
      </c>
      <c r="D1278" s="35" t="str">
        <f>IFERROR(VLOOKUP(E1236&amp;"-"&amp;2,Instruções!CH:CS,12,0),"")</f>
        <v/>
      </c>
      <c r="E1278" s="42" t="str">
        <f>IFERROR(VLOOKUP(E1236&amp;"-"&amp;2,Instruções!CH:CS,8,0),"")</f>
        <v/>
      </c>
      <c r="F1278" s="38" t="s">
        <v>12</v>
      </c>
      <c r="G1278" s="36" t="str">
        <f t="shared" si="195"/>
        <v/>
      </c>
      <c r="H1278" s="87" t="str">
        <f t="shared" si="194"/>
        <v/>
      </c>
      <c r="I1278" s="90">
        <f t="shared" si="193"/>
        <v>0</v>
      </c>
    </row>
    <row r="1279" spans="1:9" x14ac:dyDescent="0.2">
      <c r="A1279" s="120" t="str">
        <f>E1236</f>
        <v>DIGITAR NESTE CAMPO O CÓDIGO DA ENTREGA</v>
      </c>
      <c r="B1279" s="120" t="str">
        <f>B1236</f>
        <v>DIGITAR NESTE CAMPO O CÓDIGO DA ENTREGA</v>
      </c>
      <c r="C1279" s="120">
        <v>2025</v>
      </c>
      <c r="D1279" s="35" t="str">
        <f>IFERROR(VLOOKUP(E1236&amp;"-"&amp;3,Instruções!CH:CS,12,0),"")</f>
        <v/>
      </c>
      <c r="E1279" s="42" t="str">
        <f>IFERROR(VLOOKUP(E1236&amp;"-"&amp;3,Instruções!CH:CS,8,0),"")</f>
        <v/>
      </c>
      <c r="F1279" s="38" t="s">
        <v>12</v>
      </c>
      <c r="G1279" s="36" t="str">
        <f t="shared" si="195"/>
        <v/>
      </c>
      <c r="H1279" s="87" t="str">
        <f t="shared" si="194"/>
        <v/>
      </c>
      <c r="I1279" s="90">
        <f t="shared" si="193"/>
        <v>0</v>
      </c>
    </row>
    <row r="1280" spans="1:9" x14ac:dyDescent="0.2">
      <c r="A1280" s="120" t="str">
        <f>E1236</f>
        <v>DIGITAR NESTE CAMPO O CÓDIGO DA ENTREGA</v>
      </c>
      <c r="B1280" s="120" t="str">
        <f>B1236</f>
        <v>DIGITAR NESTE CAMPO O CÓDIGO DA ENTREGA</v>
      </c>
      <c r="C1280" s="120">
        <v>2025</v>
      </c>
      <c r="D1280" s="35" t="str">
        <f>IFERROR(VLOOKUP(E1236&amp;"-"&amp;4,Instruções!CH:CS,12,0),"")</f>
        <v/>
      </c>
      <c r="E1280" s="42" t="str">
        <f>IFERROR(VLOOKUP(E1236&amp;"-"&amp;4,Instruções!CH:CS,8,0),"")</f>
        <v/>
      </c>
      <c r="F1280" s="38" t="s">
        <v>12</v>
      </c>
      <c r="G1280" s="36" t="str">
        <f t="shared" si="195"/>
        <v/>
      </c>
      <c r="H1280" s="87" t="str">
        <f t="shared" si="194"/>
        <v/>
      </c>
      <c r="I1280" s="90">
        <f t="shared" si="193"/>
        <v>0</v>
      </c>
    </row>
    <row r="1281" spans="1:9" x14ac:dyDescent="0.2">
      <c r="A1281" s="120" t="str">
        <f>E1236</f>
        <v>DIGITAR NESTE CAMPO O CÓDIGO DA ENTREGA</v>
      </c>
      <c r="B1281" s="120" t="str">
        <f>B1236</f>
        <v>DIGITAR NESTE CAMPO O CÓDIGO DA ENTREGA</v>
      </c>
      <c r="C1281" s="120">
        <v>2025</v>
      </c>
      <c r="D1281" s="35" t="str">
        <f>IFERROR(VLOOKUP(E1236&amp;"-"&amp;5,Instruções!CH:CS,12,0),"")</f>
        <v/>
      </c>
      <c r="E1281" s="42" t="str">
        <f>IFERROR(VLOOKUP(E1236&amp;"-"&amp;5,Instruções!CH:CS,8,0),"")</f>
        <v/>
      </c>
      <c r="F1281" s="38" t="s">
        <v>12</v>
      </c>
      <c r="G1281" s="36" t="str">
        <f t="shared" si="195"/>
        <v/>
      </c>
      <c r="H1281" s="87" t="str">
        <f t="shared" si="194"/>
        <v/>
      </c>
      <c r="I1281" s="90">
        <f t="shared" si="193"/>
        <v>0</v>
      </c>
    </row>
    <row r="1282" spans="1:9" ht="15.75" customHeight="1" x14ac:dyDescent="0.2">
      <c r="A1282" s="120" t="str">
        <f>E1236</f>
        <v>DIGITAR NESTE CAMPO O CÓDIGO DA ENTREGA</v>
      </c>
      <c r="B1282" s="120" t="str">
        <f>B1236</f>
        <v>DIGITAR NESTE CAMPO O CÓDIGO DA ENTREGA</v>
      </c>
      <c r="C1282" s="120">
        <v>2025</v>
      </c>
      <c r="D1282" s="102"/>
      <c r="E1282" s="103" t="s">
        <v>39</v>
      </c>
      <c r="F1282" s="38" t="s">
        <v>12</v>
      </c>
      <c r="G1282" s="42"/>
      <c r="H1282" s="32" t="str">
        <f>IF(G1282="","","Não é possivel alterar 2024")</f>
        <v/>
      </c>
      <c r="I1282" s="90">
        <f>IF(G1282="",0,1)</f>
        <v>0</v>
      </c>
    </row>
    <row r="1283" spans="1:9" x14ac:dyDescent="0.2">
      <c r="A1283" s="120" t="str">
        <f>E1236</f>
        <v>DIGITAR NESTE CAMPO O CÓDIGO DA ENTREGA</v>
      </c>
      <c r="B1283" s="120" t="str">
        <f>B1236&amp;"Ano:"&amp;D1283</f>
        <v>DIGITAR NESTE CAMPO O CÓDIGO DA ENTREGAAno:TOTAL PREVISTO 2026</v>
      </c>
      <c r="C1283" s="120">
        <v>2026</v>
      </c>
      <c r="D1283" s="21" t="s">
        <v>8110</v>
      </c>
      <c r="E1283" s="22">
        <f>IF(E1284&gt;0,E1284,SUM(E1285:E1290))</f>
        <v>0</v>
      </c>
      <c r="F1283" s="23" t="s">
        <v>12</v>
      </c>
      <c r="G1283" s="22">
        <f>IF(SUM(I1284:I1296)=0,E1283,"Preencher total previsto para 2027")</f>
        <v>0</v>
      </c>
      <c r="H1283" s="39" t="str">
        <f>IF(SUM(I1284:I1296)&gt;0,"Alteração meta 2026","")</f>
        <v/>
      </c>
      <c r="I1283" s="90">
        <f t="shared" ref="I1283:I1295" si="196">IF(G1283=E1283,0,1)</f>
        <v>0</v>
      </c>
    </row>
    <row r="1284" spans="1:9" x14ac:dyDescent="0.2">
      <c r="A1284" s="120" t="str">
        <f>E1236</f>
        <v>DIGITAR NESTE CAMPO O CÓDIGO DA ENTREGA</v>
      </c>
      <c r="B1284" s="120" t="str">
        <f>B1236&amp;D1284&amp;2027</f>
        <v>DIGITAR NESTE CAMPO O CÓDIGO DA ENTREGAEstado2027</v>
      </c>
      <c r="C1284" s="120">
        <v>2026</v>
      </c>
      <c r="D1284" s="25" t="s">
        <v>32</v>
      </c>
      <c r="E1284" s="26">
        <f>IFERROR(VLOOKUP(E1236&amp;"(vazio)",Instruções!$BD:$BN,8,0),SUM(E1285:E1290))</f>
        <v>0</v>
      </c>
      <c r="F1284" s="27" t="s">
        <v>12</v>
      </c>
      <c r="G1284" s="26">
        <f>IF(SUM(I1285:I1296)=0,E1284,"Preencher total previsto do Estado para 2027")</f>
        <v>0</v>
      </c>
      <c r="H1284" s="40" t="str">
        <f t="shared" ref="H1284:H1295" si="197">IF(E1284=G1284,"","Alteração meta 2026")</f>
        <v/>
      </c>
      <c r="I1284" s="90">
        <f t="shared" si="196"/>
        <v>0</v>
      </c>
    </row>
    <row r="1285" spans="1:9" x14ac:dyDescent="0.2">
      <c r="A1285" s="120" t="str">
        <f>E1236</f>
        <v>DIGITAR NESTE CAMPO O CÓDIGO DA ENTREGA</v>
      </c>
      <c r="B1285" s="120" t="str">
        <f>B1236</f>
        <v>DIGITAR NESTE CAMPO O CÓDIGO DA ENTREGA</v>
      </c>
      <c r="C1285" s="120">
        <v>2026</v>
      </c>
      <c r="D1285" s="29" t="s">
        <v>33</v>
      </c>
      <c r="E1285" s="30" t="str">
        <f>IFERROR(VLOOKUP(E1236&amp;D1285,Instruções!$BD:$BN,8,0),"-")</f>
        <v>-</v>
      </c>
      <c r="F1285" s="31" t="s">
        <v>12</v>
      </c>
      <c r="G1285" s="30" t="str">
        <f t="shared" ref="G1285:G1295" si="198">E1285</f>
        <v>-</v>
      </c>
      <c r="H1285" s="32" t="str">
        <f t="shared" si="197"/>
        <v/>
      </c>
      <c r="I1285" s="90">
        <f t="shared" si="196"/>
        <v>0</v>
      </c>
    </row>
    <row r="1286" spans="1:9" x14ac:dyDescent="0.2">
      <c r="A1286" s="120" t="str">
        <f>E1236</f>
        <v>DIGITAR NESTE CAMPO O CÓDIGO DA ENTREGA</v>
      </c>
      <c r="B1286" s="120" t="str">
        <f>B1236</f>
        <v>DIGITAR NESTE CAMPO O CÓDIGO DA ENTREGA</v>
      </c>
      <c r="C1286" s="120">
        <v>2026</v>
      </c>
      <c r="D1286" s="33" t="s">
        <v>34</v>
      </c>
      <c r="E1286" s="41" t="str">
        <f>IFERROR(VLOOKUP(E1236&amp;D1286,Instruções!$BD:$BN,8,0),"-")</f>
        <v>-</v>
      </c>
      <c r="F1286" s="34" t="s">
        <v>12</v>
      </c>
      <c r="G1286" s="30" t="str">
        <f t="shared" si="198"/>
        <v>-</v>
      </c>
      <c r="H1286" s="32" t="str">
        <f t="shared" si="197"/>
        <v/>
      </c>
      <c r="I1286" s="90">
        <f t="shared" si="196"/>
        <v>0</v>
      </c>
    </row>
    <row r="1287" spans="1:9" x14ac:dyDescent="0.2">
      <c r="A1287" s="120" t="str">
        <f>E1236</f>
        <v>DIGITAR NESTE CAMPO O CÓDIGO DA ENTREGA</v>
      </c>
      <c r="B1287" s="120" t="str">
        <f>B1236</f>
        <v>DIGITAR NESTE CAMPO O CÓDIGO DA ENTREGA</v>
      </c>
      <c r="C1287" s="120">
        <v>2026</v>
      </c>
      <c r="D1287" s="33" t="s">
        <v>35</v>
      </c>
      <c r="E1287" s="41" t="str">
        <f>IFERROR(VLOOKUP(E1236&amp;D1287,Instruções!$BD:$BN,8,0),"-")</f>
        <v>-</v>
      </c>
      <c r="F1287" s="34" t="s">
        <v>12</v>
      </c>
      <c r="G1287" s="30" t="str">
        <f t="shared" si="198"/>
        <v>-</v>
      </c>
      <c r="H1287" s="32" t="str">
        <f t="shared" si="197"/>
        <v/>
      </c>
      <c r="I1287" s="90">
        <f t="shared" si="196"/>
        <v>0</v>
      </c>
    </row>
    <row r="1288" spans="1:9" x14ac:dyDescent="0.2">
      <c r="A1288" s="120" t="str">
        <f>E1236</f>
        <v>DIGITAR NESTE CAMPO O CÓDIGO DA ENTREGA</v>
      </c>
      <c r="B1288" s="120" t="str">
        <f>B1236</f>
        <v>DIGITAR NESTE CAMPO O CÓDIGO DA ENTREGA</v>
      </c>
      <c r="C1288" s="120">
        <v>2026</v>
      </c>
      <c r="D1288" s="33" t="s">
        <v>36</v>
      </c>
      <c r="E1288" s="41" t="str">
        <f>IFERROR(VLOOKUP(E1236&amp;D1288,Instruções!$BD:$BN,8,0),"-")</f>
        <v>-</v>
      </c>
      <c r="F1288" s="34" t="s">
        <v>12</v>
      </c>
      <c r="G1288" s="30" t="str">
        <f t="shared" si="198"/>
        <v>-</v>
      </c>
      <c r="H1288" s="32" t="str">
        <f t="shared" si="197"/>
        <v/>
      </c>
      <c r="I1288" s="90">
        <f t="shared" si="196"/>
        <v>0</v>
      </c>
    </row>
    <row r="1289" spans="1:9" x14ac:dyDescent="0.2">
      <c r="A1289" s="120" t="str">
        <f>E1236</f>
        <v>DIGITAR NESTE CAMPO O CÓDIGO DA ENTREGA</v>
      </c>
      <c r="B1289" s="120" t="str">
        <f>B1236</f>
        <v>DIGITAR NESTE CAMPO O CÓDIGO DA ENTREGA</v>
      </c>
      <c r="C1289" s="120">
        <v>2026</v>
      </c>
      <c r="D1289" s="33" t="s">
        <v>37</v>
      </c>
      <c r="E1289" s="41" t="str">
        <f>IFERROR(VLOOKUP(E1236&amp;D1289,Instruções!$BD:$BN,8,0),"-")</f>
        <v>-</v>
      </c>
      <c r="F1289" s="34" t="s">
        <v>12</v>
      </c>
      <c r="G1289" s="30" t="str">
        <f t="shared" si="198"/>
        <v>-</v>
      </c>
      <c r="H1289" s="32" t="str">
        <f t="shared" si="197"/>
        <v/>
      </c>
      <c r="I1289" s="90">
        <f t="shared" si="196"/>
        <v>0</v>
      </c>
    </row>
    <row r="1290" spans="1:9" x14ac:dyDescent="0.2">
      <c r="A1290" s="120" t="str">
        <f>E1236</f>
        <v>DIGITAR NESTE CAMPO O CÓDIGO DA ENTREGA</v>
      </c>
      <c r="B1290" s="120" t="str">
        <f>B1236</f>
        <v>DIGITAR NESTE CAMPO O CÓDIGO DA ENTREGA</v>
      </c>
      <c r="C1290" s="120">
        <v>2026</v>
      </c>
      <c r="D1290" s="33" t="s">
        <v>38</v>
      </c>
      <c r="E1290" s="41" t="str">
        <f>IFERROR(VLOOKUP(E1236&amp;D1290,Instruções!$BD:$BN,8,0),"-")</f>
        <v>-</v>
      </c>
      <c r="F1290" s="34" t="s">
        <v>12</v>
      </c>
      <c r="G1290" s="30" t="str">
        <f t="shared" si="198"/>
        <v>-</v>
      </c>
      <c r="H1290" s="32" t="str">
        <f t="shared" si="197"/>
        <v/>
      </c>
      <c r="I1290" s="90">
        <f t="shared" si="196"/>
        <v>0</v>
      </c>
    </row>
    <row r="1291" spans="1:9" x14ac:dyDescent="0.2">
      <c r="A1291" s="120" t="str">
        <f>E1236</f>
        <v>DIGITAR NESTE CAMPO O CÓDIGO DA ENTREGA</v>
      </c>
      <c r="B1291" s="120" t="str">
        <f>B1236</f>
        <v>DIGITAR NESTE CAMPO O CÓDIGO DA ENTREGA</v>
      </c>
      <c r="C1291" s="120">
        <v>2026</v>
      </c>
      <c r="D1291" s="43" t="str">
        <f>IFERROR(VLOOKUP(E1236&amp;"-"&amp;1,Instruções!CH:CS,12,0),"")</f>
        <v/>
      </c>
      <c r="E1291" s="42" t="str">
        <f>IFERROR(VLOOKUP(E1236&amp;"-"&amp;1,Instruções!CH:CS,9,0),"")</f>
        <v/>
      </c>
      <c r="F1291" s="38" t="s">
        <v>12</v>
      </c>
      <c r="G1291" s="36" t="str">
        <f t="shared" si="198"/>
        <v/>
      </c>
      <c r="H1291" s="32" t="str">
        <f t="shared" si="197"/>
        <v/>
      </c>
      <c r="I1291" s="90">
        <f t="shared" si="196"/>
        <v>0</v>
      </c>
    </row>
    <row r="1292" spans="1:9" x14ac:dyDescent="0.2">
      <c r="A1292" s="120" t="str">
        <f>E1236</f>
        <v>DIGITAR NESTE CAMPO O CÓDIGO DA ENTREGA</v>
      </c>
      <c r="B1292" s="120" t="str">
        <f>B1236</f>
        <v>DIGITAR NESTE CAMPO O CÓDIGO DA ENTREGA</v>
      </c>
      <c r="C1292" s="120">
        <v>2026</v>
      </c>
      <c r="D1292" s="43" t="str">
        <f>IFERROR(VLOOKUP(E1236&amp;"-"&amp;2,Instruções!CH:CS,12,0),"")</f>
        <v/>
      </c>
      <c r="E1292" s="42" t="str">
        <f>IFERROR(VLOOKUP(E1236&amp;"-"&amp;2,Instruções!CH:CS,9,0),"")</f>
        <v/>
      </c>
      <c r="F1292" s="38" t="s">
        <v>12</v>
      </c>
      <c r="G1292" s="36" t="str">
        <f t="shared" si="198"/>
        <v/>
      </c>
      <c r="H1292" s="32" t="str">
        <f t="shared" si="197"/>
        <v/>
      </c>
      <c r="I1292" s="90">
        <f t="shared" si="196"/>
        <v>0</v>
      </c>
    </row>
    <row r="1293" spans="1:9" x14ac:dyDescent="0.2">
      <c r="A1293" s="120" t="str">
        <f>E1236</f>
        <v>DIGITAR NESTE CAMPO O CÓDIGO DA ENTREGA</v>
      </c>
      <c r="B1293" s="120" t="str">
        <f>B1236</f>
        <v>DIGITAR NESTE CAMPO O CÓDIGO DA ENTREGA</v>
      </c>
      <c r="C1293" s="120">
        <v>2026</v>
      </c>
      <c r="D1293" s="43" t="str">
        <f>IFERROR(VLOOKUP(E1236&amp;"-"&amp;3,Instruções!CH:CS,12,0),"")</f>
        <v/>
      </c>
      <c r="E1293" s="42" t="str">
        <f>IFERROR(VLOOKUP(E1236&amp;"-"&amp;3,Instruções!CH:CS,9,0),"")</f>
        <v/>
      </c>
      <c r="F1293" s="38" t="s">
        <v>12</v>
      </c>
      <c r="G1293" s="36" t="str">
        <f t="shared" si="198"/>
        <v/>
      </c>
      <c r="H1293" s="32" t="str">
        <f t="shared" si="197"/>
        <v/>
      </c>
      <c r="I1293" s="90">
        <f t="shared" si="196"/>
        <v>0</v>
      </c>
    </row>
    <row r="1294" spans="1:9" x14ac:dyDescent="0.2">
      <c r="A1294" s="120" t="str">
        <f>E1236</f>
        <v>DIGITAR NESTE CAMPO O CÓDIGO DA ENTREGA</v>
      </c>
      <c r="B1294" s="120" t="str">
        <f>B1236</f>
        <v>DIGITAR NESTE CAMPO O CÓDIGO DA ENTREGA</v>
      </c>
      <c r="C1294" s="120">
        <v>2026</v>
      </c>
      <c r="D1294" s="43" t="str">
        <f>IFERROR(VLOOKUP(E1236&amp;"-"&amp;4,Instruções!CH:CS,12,0),"")</f>
        <v/>
      </c>
      <c r="E1294" s="42" t="str">
        <f>IFERROR(VLOOKUP(E1236&amp;"-"&amp;4,Instruções!CH:CS,9,0),"")</f>
        <v/>
      </c>
      <c r="F1294" s="38" t="s">
        <v>12</v>
      </c>
      <c r="G1294" s="36" t="str">
        <f t="shared" si="198"/>
        <v/>
      </c>
      <c r="H1294" s="32" t="str">
        <f t="shared" si="197"/>
        <v/>
      </c>
      <c r="I1294" s="90">
        <f t="shared" si="196"/>
        <v>0</v>
      </c>
    </row>
    <row r="1295" spans="1:9" x14ac:dyDescent="0.2">
      <c r="A1295" s="120" t="str">
        <f>E1236</f>
        <v>DIGITAR NESTE CAMPO O CÓDIGO DA ENTREGA</v>
      </c>
      <c r="B1295" s="120" t="str">
        <f>B1236</f>
        <v>DIGITAR NESTE CAMPO O CÓDIGO DA ENTREGA</v>
      </c>
      <c r="C1295" s="120">
        <v>2026</v>
      </c>
      <c r="D1295" s="43" t="str">
        <f>IFERROR(VLOOKUP(E1236&amp;"-"&amp;5,Instruções!CH:CS,12,0),"")</f>
        <v/>
      </c>
      <c r="E1295" s="42" t="str">
        <f>IFERROR(VLOOKUP(E1236&amp;"-"&amp;5,Instruções!CH:CS,9,0),"")</f>
        <v/>
      </c>
      <c r="F1295" s="38" t="s">
        <v>12</v>
      </c>
      <c r="G1295" s="36" t="str">
        <f t="shared" si="198"/>
        <v/>
      </c>
      <c r="H1295" s="32" t="str">
        <f t="shared" si="197"/>
        <v/>
      </c>
      <c r="I1295" s="90">
        <f t="shared" si="196"/>
        <v>0</v>
      </c>
    </row>
    <row r="1296" spans="1:9" ht="15.75" customHeight="1" x14ac:dyDescent="0.2">
      <c r="A1296" s="120" t="str">
        <f>E1236</f>
        <v>DIGITAR NESTE CAMPO O CÓDIGO DA ENTREGA</v>
      </c>
      <c r="B1296" s="120" t="str">
        <f>B1236</f>
        <v>DIGITAR NESTE CAMPO O CÓDIGO DA ENTREGA</v>
      </c>
      <c r="C1296" s="120">
        <v>2026</v>
      </c>
      <c r="D1296" s="102"/>
      <c r="E1296" s="103" t="s">
        <v>39</v>
      </c>
      <c r="F1296" s="38" t="s">
        <v>12</v>
      </c>
      <c r="G1296" s="42"/>
      <c r="H1296" s="32" t="str">
        <f>IF(G1296="","","Não é possivel alterar 2024")</f>
        <v/>
      </c>
      <c r="I1296" s="90">
        <f>IF(G1296="",0,1)</f>
        <v>0</v>
      </c>
    </row>
    <row r="1297" spans="1:9" x14ac:dyDescent="0.2">
      <c r="A1297" s="120" t="str">
        <f>E1236</f>
        <v>DIGITAR NESTE CAMPO O CÓDIGO DA ENTREGA</v>
      </c>
      <c r="B1297" s="120" t="str">
        <f>B1236&amp;"Ano:"&amp;D1297</f>
        <v>DIGITAR NESTE CAMPO O CÓDIGO DA ENTREGAAno:TOTAL PREVISTO 2027</v>
      </c>
      <c r="C1297" s="120">
        <v>2027</v>
      </c>
      <c r="D1297" s="21" t="s">
        <v>8111</v>
      </c>
      <c r="E1297" s="22">
        <f>IF(E1298&gt;0,E1298,SUM(E1299:E1304))</f>
        <v>0</v>
      </c>
      <c r="F1297" s="23" t="s">
        <v>12</v>
      </c>
      <c r="G1297" s="22">
        <f>IF(SUM(I1298:I1310)=0,E1297,"Preencher total previsto para 2027")</f>
        <v>0</v>
      </c>
      <c r="H1297" s="39" t="str">
        <f>IF(SUM(I1298:I1310)&gt;0,"Alteração meta 2027","")</f>
        <v/>
      </c>
      <c r="I1297" s="90">
        <f t="shared" ref="I1297:I1309" si="199">IF(G1297=E1297,0,1)</f>
        <v>0</v>
      </c>
    </row>
    <row r="1298" spans="1:9" x14ac:dyDescent="0.2">
      <c r="A1298" s="120" t="str">
        <f>E1236</f>
        <v>DIGITAR NESTE CAMPO O CÓDIGO DA ENTREGA</v>
      </c>
      <c r="B1298" s="120" t="str">
        <f>B1236&amp;D1298&amp;2027</f>
        <v>DIGITAR NESTE CAMPO O CÓDIGO DA ENTREGAEstado2027</v>
      </c>
      <c r="C1298" s="120">
        <v>2027</v>
      </c>
      <c r="D1298" s="25" t="s">
        <v>32</v>
      </c>
      <c r="E1298" s="26">
        <f>IFERROR(VLOOKUP(E1236&amp;"(vazio)",Instruções!$BD:$BN,9,0),SUM(E1299:E1304))</f>
        <v>0</v>
      </c>
      <c r="F1298" s="27" t="s">
        <v>12</v>
      </c>
      <c r="G1298" s="26">
        <f>IF(SUM(I1299:I1310)=0,E1298,"Preencher total previsto do Estado para 2027")</f>
        <v>0</v>
      </c>
      <c r="H1298" s="40" t="str">
        <f t="shared" ref="H1298:H1309" si="200">IF(E1298=G1298,"","Alteração meta 2027")</f>
        <v/>
      </c>
      <c r="I1298" s="90">
        <f t="shared" si="199"/>
        <v>0</v>
      </c>
    </row>
    <row r="1299" spans="1:9" x14ac:dyDescent="0.2">
      <c r="A1299" s="120" t="str">
        <f>E1236</f>
        <v>DIGITAR NESTE CAMPO O CÓDIGO DA ENTREGA</v>
      </c>
      <c r="B1299" s="120" t="str">
        <f>B1236</f>
        <v>DIGITAR NESTE CAMPO O CÓDIGO DA ENTREGA</v>
      </c>
      <c r="C1299" s="120">
        <v>2027</v>
      </c>
      <c r="D1299" s="29" t="s">
        <v>33</v>
      </c>
      <c r="E1299" s="30" t="str">
        <f>IFERROR(VLOOKUP(E1236&amp;D1299,Instruções!$BD:$BN,9,0),"-")</f>
        <v>-</v>
      </c>
      <c r="F1299" s="31" t="s">
        <v>12</v>
      </c>
      <c r="G1299" s="30" t="str">
        <f t="shared" ref="G1299:G1309" si="201">E1299</f>
        <v>-</v>
      </c>
      <c r="H1299" s="32" t="str">
        <f t="shared" si="200"/>
        <v/>
      </c>
      <c r="I1299" s="90">
        <f t="shared" si="199"/>
        <v>0</v>
      </c>
    </row>
    <row r="1300" spans="1:9" x14ac:dyDescent="0.2">
      <c r="A1300" s="120" t="str">
        <f>E1236</f>
        <v>DIGITAR NESTE CAMPO O CÓDIGO DA ENTREGA</v>
      </c>
      <c r="B1300" s="120" t="str">
        <f>B1236</f>
        <v>DIGITAR NESTE CAMPO O CÓDIGO DA ENTREGA</v>
      </c>
      <c r="C1300" s="120">
        <v>2027</v>
      </c>
      <c r="D1300" s="33" t="s">
        <v>34</v>
      </c>
      <c r="E1300" s="41" t="str">
        <f>IFERROR(VLOOKUP(E1236&amp;D1300,Instruções!$BD:$BN,9,0),"-")</f>
        <v>-</v>
      </c>
      <c r="F1300" s="34" t="s">
        <v>12</v>
      </c>
      <c r="G1300" s="30" t="str">
        <f t="shared" si="201"/>
        <v>-</v>
      </c>
      <c r="H1300" s="32" t="str">
        <f t="shared" si="200"/>
        <v/>
      </c>
      <c r="I1300" s="90">
        <f t="shared" si="199"/>
        <v>0</v>
      </c>
    </row>
    <row r="1301" spans="1:9" x14ac:dyDescent="0.2">
      <c r="A1301" s="120" t="str">
        <f>E1236</f>
        <v>DIGITAR NESTE CAMPO O CÓDIGO DA ENTREGA</v>
      </c>
      <c r="B1301" s="120" t="str">
        <f>B1236</f>
        <v>DIGITAR NESTE CAMPO O CÓDIGO DA ENTREGA</v>
      </c>
      <c r="C1301" s="120">
        <v>2027</v>
      </c>
      <c r="D1301" s="33" t="s">
        <v>35</v>
      </c>
      <c r="E1301" s="41" t="str">
        <f>IFERROR(VLOOKUP(E1236&amp;D1301,Instruções!$BD:$BN,9,0),"-")</f>
        <v>-</v>
      </c>
      <c r="F1301" s="34" t="s">
        <v>12</v>
      </c>
      <c r="G1301" s="30" t="str">
        <f t="shared" si="201"/>
        <v>-</v>
      </c>
      <c r="H1301" s="32" t="str">
        <f t="shared" si="200"/>
        <v/>
      </c>
      <c r="I1301" s="90">
        <f t="shared" si="199"/>
        <v>0</v>
      </c>
    </row>
    <row r="1302" spans="1:9" x14ac:dyDescent="0.2">
      <c r="A1302" s="120" t="str">
        <f>E1236</f>
        <v>DIGITAR NESTE CAMPO O CÓDIGO DA ENTREGA</v>
      </c>
      <c r="B1302" s="120" t="str">
        <f>B1236</f>
        <v>DIGITAR NESTE CAMPO O CÓDIGO DA ENTREGA</v>
      </c>
      <c r="C1302" s="120">
        <v>2027</v>
      </c>
      <c r="D1302" s="33" t="s">
        <v>36</v>
      </c>
      <c r="E1302" s="41" t="str">
        <f>IFERROR(VLOOKUP(E1236&amp;D1302,Instruções!$BD:$BN,9,0),"-")</f>
        <v>-</v>
      </c>
      <c r="F1302" s="34" t="s">
        <v>12</v>
      </c>
      <c r="G1302" s="30" t="str">
        <f t="shared" si="201"/>
        <v>-</v>
      </c>
      <c r="H1302" s="32" t="str">
        <f t="shared" si="200"/>
        <v/>
      </c>
      <c r="I1302" s="90">
        <f t="shared" si="199"/>
        <v>0</v>
      </c>
    </row>
    <row r="1303" spans="1:9" x14ac:dyDescent="0.2">
      <c r="A1303" s="120" t="str">
        <f>E1236</f>
        <v>DIGITAR NESTE CAMPO O CÓDIGO DA ENTREGA</v>
      </c>
      <c r="B1303" s="120" t="str">
        <f>B1236</f>
        <v>DIGITAR NESTE CAMPO O CÓDIGO DA ENTREGA</v>
      </c>
      <c r="C1303" s="120">
        <v>2027</v>
      </c>
      <c r="D1303" s="33" t="s">
        <v>37</v>
      </c>
      <c r="E1303" s="41" t="str">
        <f>IFERROR(VLOOKUP(E1236&amp;D1303,Instruções!$BD:$BN,9,0),"-")</f>
        <v>-</v>
      </c>
      <c r="F1303" s="34" t="s">
        <v>12</v>
      </c>
      <c r="G1303" s="30" t="str">
        <f t="shared" si="201"/>
        <v>-</v>
      </c>
      <c r="H1303" s="32" t="str">
        <f t="shared" si="200"/>
        <v/>
      </c>
      <c r="I1303" s="90">
        <f t="shared" si="199"/>
        <v>0</v>
      </c>
    </row>
    <row r="1304" spans="1:9" x14ac:dyDescent="0.2">
      <c r="A1304" s="120" t="str">
        <f>E1236</f>
        <v>DIGITAR NESTE CAMPO O CÓDIGO DA ENTREGA</v>
      </c>
      <c r="B1304" s="120" t="str">
        <f>B1236</f>
        <v>DIGITAR NESTE CAMPO O CÓDIGO DA ENTREGA</v>
      </c>
      <c r="C1304" s="120">
        <v>2027</v>
      </c>
      <c r="D1304" s="33" t="s">
        <v>38</v>
      </c>
      <c r="E1304" s="44" t="str">
        <f>IFERROR(VLOOKUP(E1236&amp;D1304,Instruções!$BD:$BN,9,0),"-")</f>
        <v>-</v>
      </c>
      <c r="F1304" s="34" t="s">
        <v>12</v>
      </c>
      <c r="G1304" s="45" t="str">
        <f t="shared" si="201"/>
        <v>-</v>
      </c>
      <c r="H1304" s="32" t="str">
        <f t="shared" si="200"/>
        <v/>
      </c>
      <c r="I1304" s="90">
        <f t="shared" si="199"/>
        <v>0</v>
      </c>
    </row>
    <row r="1305" spans="1:9" x14ac:dyDescent="0.2">
      <c r="A1305" s="120" t="str">
        <f>E1236</f>
        <v>DIGITAR NESTE CAMPO O CÓDIGO DA ENTREGA</v>
      </c>
      <c r="B1305" s="120" t="str">
        <f>B1236</f>
        <v>DIGITAR NESTE CAMPO O CÓDIGO DA ENTREGA</v>
      </c>
      <c r="C1305" s="120">
        <v>2027</v>
      </c>
      <c r="D1305" s="35" t="str">
        <f>IFERROR(VLOOKUP(E1236&amp;"-"&amp;1,Instruções!CH:CS,12,0),"")</f>
        <v/>
      </c>
      <c r="E1305" s="46" t="str">
        <f>IFERROR(VLOOKUP(E1236&amp;"-"&amp;1,Instruções!CH:CS,10,0),"")</f>
        <v/>
      </c>
      <c r="F1305" s="38" t="s">
        <v>12</v>
      </c>
      <c r="G1305" s="47" t="str">
        <f t="shared" si="201"/>
        <v/>
      </c>
      <c r="H1305" s="32" t="str">
        <f t="shared" si="200"/>
        <v/>
      </c>
      <c r="I1305" s="90">
        <f t="shared" si="199"/>
        <v>0</v>
      </c>
    </row>
    <row r="1306" spans="1:9" x14ac:dyDescent="0.2">
      <c r="A1306" s="120" t="str">
        <f>E1236</f>
        <v>DIGITAR NESTE CAMPO O CÓDIGO DA ENTREGA</v>
      </c>
      <c r="B1306" s="120" t="str">
        <f>B1236</f>
        <v>DIGITAR NESTE CAMPO O CÓDIGO DA ENTREGA</v>
      </c>
      <c r="C1306" s="120">
        <v>2027</v>
      </c>
      <c r="D1306" s="35" t="str">
        <f>IFERROR(VLOOKUP(E1236&amp;"-"&amp;2,Instruções!CH:CS,12,0),"")</f>
        <v/>
      </c>
      <c r="E1306" s="46" t="str">
        <f>IFERROR(VLOOKUP(E1237&amp;"-"&amp;1,Instruções!CH:CS,10,0),"")</f>
        <v/>
      </c>
      <c r="F1306" s="38" t="s">
        <v>12</v>
      </c>
      <c r="G1306" s="47" t="str">
        <f t="shared" si="201"/>
        <v/>
      </c>
      <c r="H1306" s="32" t="str">
        <f t="shared" si="200"/>
        <v/>
      </c>
      <c r="I1306" s="90">
        <f t="shared" si="199"/>
        <v>0</v>
      </c>
    </row>
    <row r="1307" spans="1:9" x14ac:dyDescent="0.2">
      <c r="A1307" s="120" t="str">
        <f>E1236</f>
        <v>DIGITAR NESTE CAMPO O CÓDIGO DA ENTREGA</v>
      </c>
      <c r="B1307" s="120" t="str">
        <f>B1236</f>
        <v>DIGITAR NESTE CAMPO O CÓDIGO DA ENTREGA</v>
      </c>
      <c r="C1307" s="120">
        <v>2027</v>
      </c>
      <c r="D1307" s="35" t="str">
        <f>IFERROR(VLOOKUP(E1236&amp;"-"&amp;3,Instruções!CH:CS,12,0),"")</f>
        <v/>
      </c>
      <c r="E1307" s="46" t="str">
        <f>IFERROR(VLOOKUP(E1238&amp;"-"&amp;1,Instruções!CH:CS,10,0),"")</f>
        <v/>
      </c>
      <c r="F1307" s="38" t="s">
        <v>12</v>
      </c>
      <c r="G1307" s="47" t="str">
        <f t="shared" si="201"/>
        <v/>
      </c>
      <c r="H1307" s="32" t="str">
        <f t="shared" si="200"/>
        <v/>
      </c>
      <c r="I1307" s="90">
        <f t="shared" si="199"/>
        <v>0</v>
      </c>
    </row>
    <row r="1308" spans="1:9" x14ac:dyDescent="0.2">
      <c r="A1308" s="120" t="str">
        <f>E1236</f>
        <v>DIGITAR NESTE CAMPO O CÓDIGO DA ENTREGA</v>
      </c>
      <c r="B1308" s="120" t="str">
        <f>B1236</f>
        <v>DIGITAR NESTE CAMPO O CÓDIGO DA ENTREGA</v>
      </c>
      <c r="C1308" s="120">
        <v>2027</v>
      </c>
      <c r="D1308" s="35" t="str">
        <f>IFERROR(VLOOKUP(E1236&amp;"-"&amp;4,Instruções!CH:CS,12,0),"")</f>
        <v/>
      </c>
      <c r="E1308" s="46" t="str">
        <f>IFERROR(VLOOKUP(E1239&amp;"-"&amp;1,Instruções!CH:CS,10,0),"")</f>
        <v/>
      </c>
      <c r="F1308" s="38" t="s">
        <v>12</v>
      </c>
      <c r="G1308" s="47" t="str">
        <f t="shared" si="201"/>
        <v/>
      </c>
      <c r="H1308" s="32" t="str">
        <f t="shared" si="200"/>
        <v/>
      </c>
      <c r="I1308" s="90">
        <f t="shared" si="199"/>
        <v>0</v>
      </c>
    </row>
    <row r="1309" spans="1:9" x14ac:dyDescent="0.2">
      <c r="A1309" s="120" t="str">
        <f>E1236</f>
        <v>DIGITAR NESTE CAMPO O CÓDIGO DA ENTREGA</v>
      </c>
      <c r="B1309" s="120" t="str">
        <f>B1236</f>
        <v>DIGITAR NESTE CAMPO O CÓDIGO DA ENTREGA</v>
      </c>
      <c r="C1309" s="120">
        <v>2027</v>
      </c>
      <c r="D1309" s="35" t="str">
        <f>IFERROR(VLOOKUP(E1236&amp;"-"&amp;5,Instruções!CH:CS,12,0),"")</f>
        <v/>
      </c>
      <c r="E1309" s="46" t="str">
        <f>IFERROR(VLOOKUP(E1240&amp;"-"&amp;1,Instruções!CH:CS,10,0),"")</f>
        <v/>
      </c>
      <c r="F1309" s="38" t="s">
        <v>12</v>
      </c>
      <c r="G1309" s="47" t="str">
        <f t="shared" si="201"/>
        <v/>
      </c>
      <c r="H1309" s="32" t="str">
        <f t="shared" si="200"/>
        <v/>
      </c>
      <c r="I1309" s="90">
        <f t="shared" si="199"/>
        <v>0</v>
      </c>
    </row>
    <row r="1310" spans="1:9" ht="15.75" customHeight="1" x14ac:dyDescent="0.2">
      <c r="A1310" s="120" t="str">
        <f>E1236</f>
        <v>DIGITAR NESTE CAMPO O CÓDIGO DA ENTREGA</v>
      </c>
      <c r="B1310" s="120" t="str">
        <f>B1236</f>
        <v>DIGITAR NESTE CAMPO O CÓDIGO DA ENTREGA</v>
      </c>
      <c r="C1310" s="120">
        <v>2027</v>
      </c>
      <c r="D1310" s="102"/>
      <c r="E1310" s="103" t="s">
        <v>39</v>
      </c>
      <c r="F1310" s="38" t="s">
        <v>12</v>
      </c>
      <c r="G1310" s="47"/>
      <c r="H1310" s="32" t="str">
        <f>IF(G1310="","","Não é possivel alterar 2024")</f>
        <v/>
      </c>
      <c r="I1310" s="90">
        <f>IF(G1310="",0,1)</f>
        <v>0</v>
      </c>
    </row>
    <row r="1311" spans="1:9" ht="39" customHeight="1" x14ac:dyDescent="0.2">
      <c r="A1311" s="120" t="str">
        <f>E1236</f>
        <v>DIGITAR NESTE CAMPO O CÓDIGO DA ENTREGA</v>
      </c>
      <c r="B1311" s="120" t="str">
        <f>B1310&amp;"Oquealterou"</f>
        <v>DIGITAR NESTE CAMPO O CÓDIGO DA ENTREGAOquealterou</v>
      </c>
      <c r="C1311" s="120" t="s">
        <v>40</v>
      </c>
      <c r="D1311" s="48" t="s">
        <v>41</v>
      </c>
      <c r="E1311" s="129" t="s">
        <v>8399</v>
      </c>
      <c r="F1311" s="129"/>
      <c r="G1311" s="129"/>
      <c r="H1311" s="49" t="str">
        <f>IF(H1236="Excluir","Excluir",CONCATENATE("Alteração de: ",H1237&amp;H1238&amp;H1239&amp;H1240&amp;H1241&amp;H1242&amp;H1243&amp;H1244&amp;H1245&amp;H1246&amp;H1247&amp;H1248&amp;H1249&amp;H1251&amp;H1252&amp;H1253&amp;H1254))</f>
        <v xml:space="preserve">Alteração de: </v>
      </c>
      <c r="I1311" s="90" t="s">
        <v>9</v>
      </c>
    </row>
    <row r="1312" spans="1:9" ht="20.25" customHeight="1" thickBot="1" x14ac:dyDescent="0.25">
      <c r="A1312" s="122" t="s">
        <v>42</v>
      </c>
      <c r="B1312" s="122" t="s">
        <v>43</v>
      </c>
      <c r="C1312" s="122" t="s">
        <v>42</v>
      </c>
      <c r="D1312" s="81" t="s">
        <v>42</v>
      </c>
      <c r="E1312" s="82" t="s">
        <v>42</v>
      </c>
      <c r="F1312" s="82" t="s">
        <v>42</v>
      </c>
      <c r="G1312" s="82" t="s">
        <v>42</v>
      </c>
      <c r="H1312" s="83" t="s">
        <v>42</v>
      </c>
      <c r="I1312" s="91" t="s">
        <v>9</v>
      </c>
    </row>
    <row r="1313" spans="1:16" ht="26.25" customHeight="1" x14ac:dyDescent="0.2">
      <c r="A1313" s="120" t="str">
        <f>E1313</f>
        <v>DIGITAR NESTE CAMPO O CÓDIGO DA ENTREGA</v>
      </c>
      <c r="B1313" s="120" t="str">
        <f>E1313</f>
        <v>DIGITAR NESTE CAMPO O CÓDIGO DA ENTREGA</v>
      </c>
      <c r="C1313" s="120" t="s">
        <v>10</v>
      </c>
      <c r="D1313" s="77" t="s">
        <v>11</v>
      </c>
      <c r="E1313" s="89" t="s">
        <v>8112</v>
      </c>
      <c r="F1313" s="78" t="s">
        <v>12</v>
      </c>
      <c r="G1313" s="92">
        <f>IFERROR(VLOOKUP(E1313,'Lista de Entregas'!H:J,3,0),"Código de entrega não existe")</f>
        <v>0</v>
      </c>
      <c r="H1313" s="88" t="s">
        <v>4932</v>
      </c>
      <c r="I1313" s="90" t="s">
        <v>9</v>
      </c>
      <c r="P1313" s="4" t="s">
        <v>13</v>
      </c>
    </row>
    <row r="1314" spans="1:16" ht="34.5" customHeight="1" x14ac:dyDescent="0.2">
      <c r="A1314" s="120" t="str">
        <f>E1313</f>
        <v>DIGITAR NESTE CAMPO O CÓDIGO DA ENTREGA</v>
      </c>
      <c r="B1314" s="120" t="str">
        <f>B1313&amp;"Titulo"</f>
        <v>DIGITAR NESTE CAMPO O CÓDIGO DA ENTREGATitulo</v>
      </c>
      <c r="C1314" s="120" t="s">
        <v>10</v>
      </c>
      <c r="D1314" s="10" t="s">
        <v>14</v>
      </c>
      <c r="E1314" s="76" t="str">
        <f>IFERROR(VLOOKUP(E1313,Instruções!S:BD,14,0),"Código de Entrega não existe")</f>
        <v>Código de Entrega não existe</v>
      </c>
      <c r="F1314" s="12" t="s">
        <v>12</v>
      </c>
      <c r="G1314" s="86" t="str">
        <f>IF(H1313="Excluir","Se a entrega vai passar a ser vinculada a outra ação orçamentária, a opção selecionada deve ser Transferir e não Excluir. Se ela deve ser cancelada do PPA 2024-2027, a opção Excluir esta correta, informe a justificativa ao final do formulário.","")</f>
        <v/>
      </c>
      <c r="H1314" s="13" t="str">
        <f>IF(G1314="","",IF(E1314=G1314,""," Não é possível Alterar Título;"))</f>
        <v/>
      </c>
      <c r="I1314" s="90" t="s">
        <v>9</v>
      </c>
      <c r="P1314" s="4" t="s">
        <v>15</v>
      </c>
    </row>
    <row r="1315" spans="1:16" ht="71.25" customHeight="1" x14ac:dyDescent="0.2">
      <c r="A1315" s="120" t="str">
        <f>E1313</f>
        <v>DIGITAR NESTE CAMPO O CÓDIGO DA ENTREGA</v>
      </c>
      <c r="B1315" s="120" t="str">
        <f>B1313&amp;"Descrição"</f>
        <v>DIGITAR NESTE CAMPO O CÓDIGO DA ENTREGADescrição</v>
      </c>
      <c r="C1315" s="120" t="s">
        <v>10</v>
      </c>
      <c r="D1315" s="10" t="s">
        <v>16</v>
      </c>
      <c r="E1315" s="75" t="str">
        <f>IFERROR(VLOOKUP(E1313,Instruções!S:BD,15,0),"Confirmar  código de entrega")</f>
        <v>Confirmar  código de entrega</v>
      </c>
      <c r="F1315" s="12" t="s">
        <v>12</v>
      </c>
      <c r="G1315" s="75"/>
      <c r="H1315" s="14" t="str">
        <f>IF(G1315="","",IF(E1315=G1315,""," Descrição;"))</f>
        <v/>
      </c>
      <c r="I1315" s="90" t="s">
        <v>9</v>
      </c>
      <c r="P1315" s="4" t="s">
        <v>4934</v>
      </c>
    </row>
    <row r="1316" spans="1:16" x14ac:dyDescent="0.2">
      <c r="A1316" s="120" t="str">
        <f>E1313</f>
        <v>DIGITAR NESTE CAMPO O CÓDIGO DA ENTREGA</v>
      </c>
      <c r="B1316" s="120" t="str">
        <f>B1313&amp;"AÇÃO"</f>
        <v>DIGITAR NESTE CAMPO O CÓDIGO DA ENTREGAAÇÃO</v>
      </c>
      <c r="C1316" s="120" t="s">
        <v>10</v>
      </c>
      <c r="D1316" s="10" t="s">
        <v>17</v>
      </c>
      <c r="E1316" s="11" t="str">
        <f>IFERROR(VLOOKUP(E1313,Instruções!S:BD,10,0),"")</f>
        <v/>
      </c>
      <c r="F1316" s="12" t="s">
        <v>12</v>
      </c>
      <c r="G1316" s="85" t="str">
        <f>IF(H1313="Transferir","Preencher neste campo o nº da orçamentária para qual a entrega vai ser transferida","")</f>
        <v/>
      </c>
      <c r="H1316" s="14" t="str">
        <f>IF(G1316="","",IF(E1316=G1316,"","Transferência de ação;"))</f>
        <v/>
      </c>
      <c r="I1316" s="90" t="s">
        <v>9</v>
      </c>
      <c r="P1316" s="4" t="s">
        <v>4932</v>
      </c>
    </row>
    <row r="1317" spans="1:16" ht="27.75" customHeight="1" x14ac:dyDescent="0.2">
      <c r="A1317" s="120" t="str">
        <f>E1313</f>
        <v>DIGITAR NESTE CAMPO O CÓDIGO DA ENTREGA</v>
      </c>
      <c r="B1317" s="120" t="str">
        <f>B1313&amp;"Açãonome"</f>
        <v>DIGITAR NESTE CAMPO O CÓDIGO DA ENTREGAAçãonome</v>
      </c>
      <c r="C1317" s="120" t="s">
        <v>10</v>
      </c>
      <c r="D1317" s="10" t="s">
        <v>18</v>
      </c>
      <c r="E1317" s="76" t="str">
        <f>IFERROR(VLOOKUP(E1313,Instruções!S:BD,11,0),"")</f>
        <v/>
      </c>
      <c r="F1317" s="12" t="s">
        <v>12</v>
      </c>
      <c r="G1317" s="11"/>
      <c r="H1317" s="14" t="str">
        <f>IF(G1317="","",IF(E1317=G1317,""," Transterência para outra ação;"))</f>
        <v/>
      </c>
      <c r="I1317" s="90" t="s">
        <v>9</v>
      </c>
    </row>
    <row r="1318" spans="1:16" ht="39.75" customHeight="1" x14ac:dyDescent="0.2">
      <c r="A1318" s="120" t="str">
        <f>E1313</f>
        <v>DIGITAR NESTE CAMPO O CÓDIGO DA ENTREGA</v>
      </c>
      <c r="B1318" s="120" t="str">
        <f>B1313&amp;"Unidademedida"</f>
        <v>DIGITAR NESTE CAMPO O CÓDIGO DA ENTREGAUnidademedida</v>
      </c>
      <c r="C1318" s="120" t="s">
        <v>10</v>
      </c>
      <c r="D1318" s="10" t="s">
        <v>19</v>
      </c>
      <c r="E1318" s="11" t="str">
        <f>IFERROR(VLOOKUP(E1313,Instruções!S:BD,16,0),"")</f>
        <v/>
      </c>
      <c r="F1318" s="12" t="s">
        <v>12</v>
      </c>
      <c r="G1318" s="11"/>
      <c r="H1318" s="119" t="str">
        <f>IF(G1318="","",IF(E1318=G1318,"","Não é possível alterar a unidade de medida, pois isso descaracterizaria a concepção original da entrega"))</f>
        <v/>
      </c>
      <c r="I1318" s="90" t="s">
        <v>9</v>
      </c>
    </row>
    <row r="1319" spans="1:16" ht="51" customHeight="1" x14ac:dyDescent="0.2">
      <c r="A1319" s="120" t="str">
        <f>E1313</f>
        <v>DIGITAR NESTE CAMPO O CÓDIGO DA ENTREGA</v>
      </c>
      <c r="B1319" s="120" t="str">
        <f>B1313&amp;"MemoriaCalculo"</f>
        <v>DIGITAR NESTE CAMPO O CÓDIGO DA ENTREGAMemoriaCalculo</v>
      </c>
      <c r="C1319" s="120" t="s">
        <v>10</v>
      </c>
      <c r="D1319" s="10" t="s">
        <v>20</v>
      </c>
      <c r="E1319" s="75" t="str">
        <f>IFERROR(VLOOKUP(E1313,Instruções!S:BD,34,0),"")</f>
        <v/>
      </c>
      <c r="F1319" s="12" t="s">
        <v>12</v>
      </c>
      <c r="G1319" s="11"/>
      <c r="H1319" s="14" t="str">
        <f>IF(G1319="","",IF(E1319=G1319,""," Memória de Cálculo;"))</f>
        <v/>
      </c>
      <c r="I1319" s="90" t="s">
        <v>9</v>
      </c>
    </row>
    <row r="1320" spans="1:16" x14ac:dyDescent="0.2">
      <c r="A1320" s="120" t="str">
        <f>E1313</f>
        <v>DIGITAR NESTE CAMPO O CÓDIGO DA ENTREGA</v>
      </c>
      <c r="B1320" s="120" t="str">
        <f>B1313&amp;D1320</f>
        <v>DIGITAR NESTE CAMPO O CÓDIGO DA ENTREGAFonte:</v>
      </c>
      <c r="C1320" s="120" t="s">
        <v>10</v>
      </c>
      <c r="D1320" s="15" t="s">
        <v>21</v>
      </c>
      <c r="E1320" s="11" t="str">
        <f>IFERROR(VLOOKUP(E1313,Instruções!S:BD,35,0),"")</f>
        <v/>
      </c>
      <c r="F1320" s="12" t="s">
        <v>12</v>
      </c>
      <c r="G1320" s="11"/>
      <c r="H1320" s="14" t="str">
        <f>IF(G1320="","",IF(E1320=G1320,""," Fonte;"))</f>
        <v/>
      </c>
      <c r="I1320" s="90" t="s">
        <v>9</v>
      </c>
    </row>
    <row r="1321" spans="1:16" ht="28.5" customHeight="1" x14ac:dyDescent="0.2">
      <c r="A1321" s="120" t="str">
        <f>E1313</f>
        <v>DIGITAR NESTE CAMPO O CÓDIGO DA ENTREGA</v>
      </c>
      <c r="B1321" s="120" t="str">
        <f>B1313&amp;D1321</f>
        <v>DIGITAR NESTE CAMPO O CÓDIGO DA ENTREGAResponsável pela Informação no Órgão:</v>
      </c>
      <c r="C1321" s="120" t="s">
        <v>10</v>
      </c>
      <c r="D1321" s="10" t="s">
        <v>22</v>
      </c>
      <c r="E1321" s="11" t="str">
        <f>IFERROR(VLOOKUP(E1313,Instruções!S:BD,36,0),"")</f>
        <v/>
      </c>
      <c r="F1321" s="12" t="s">
        <v>12</v>
      </c>
      <c r="G1321" s="11"/>
      <c r="H1321" s="14" t="str">
        <f>IF(G1321="","",IF(E1321=G1321,""," Responsável;"))</f>
        <v/>
      </c>
      <c r="I1321" s="90" t="s">
        <v>9</v>
      </c>
    </row>
    <row r="1322" spans="1:16" x14ac:dyDescent="0.2">
      <c r="A1322" s="120" t="str">
        <f>E1313</f>
        <v>DIGITAR NESTE CAMPO O CÓDIGO DA ENTREGA</v>
      </c>
      <c r="B1322" s="120" t="str">
        <f>B1313&amp;D1322</f>
        <v xml:space="preserve">DIGITAR NESTE CAMPO O CÓDIGO DA ENTREGACumulatividade: </v>
      </c>
      <c r="C1322" s="120" t="s">
        <v>10</v>
      </c>
      <c r="D1322" s="10" t="s">
        <v>23</v>
      </c>
      <c r="E1322" s="11" t="str">
        <f>IFERROR(PROPER(VLOOKUP(E1313,Instruções!S:BD,33,0)),"")</f>
        <v/>
      </c>
      <c r="F1322" s="12" t="s">
        <v>12</v>
      </c>
      <c r="G1322" s="11"/>
      <c r="H1322" s="14" t="str">
        <f>IF(G1322="","",IF(E1322=G1322,""," Cumulatividade;"))</f>
        <v/>
      </c>
      <c r="I1322" s="90" t="s">
        <v>9</v>
      </c>
    </row>
    <row r="1323" spans="1:16" ht="13.5" customHeight="1" x14ac:dyDescent="0.2">
      <c r="A1323" s="120" t="str">
        <f>E1313</f>
        <v>DIGITAR NESTE CAMPO O CÓDIGO DA ENTREGA</v>
      </c>
      <c r="B1323" s="120" t="str">
        <f>B1313&amp;D1323</f>
        <v xml:space="preserve">DIGITAR NESTE CAMPO O CÓDIGO DA ENTREGAMarcação Criança e Adolescente: </v>
      </c>
      <c r="C1323" s="120" t="s">
        <v>10</v>
      </c>
      <c r="D1323" s="15" t="s">
        <v>24</v>
      </c>
      <c r="E1323" s="16" t="str">
        <f>IFERROR(VLOOKUP(E1313,Instruções!BS:CA,3,0),"")</f>
        <v/>
      </c>
      <c r="F1323" s="12" t="s">
        <v>12</v>
      </c>
      <c r="G1323" s="11"/>
      <c r="H1323" s="14" t="str">
        <f>IF(G1323="","",IF(E1323=G1323,""," Marcação Criança;"))</f>
        <v/>
      </c>
      <c r="I1323" s="90" t="s">
        <v>9</v>
      </c>
    </row>
    <row r="1324" spans="1:16" ht="13.5" customHeight="1" x14ac:dyDescent="0.2">
      <c r="A1324" s="120" t="str">
        <f>E1313</f>
        <v>DIGITAR NESTE CAMPO O CÓDIGO DA ENTREGA</v>
      </c>
      <c r="B1324" s="120" t="str">
        <f>B1313&amp;D1324</f>
        <v xml:space="preserve">DIGITAR NESTE CAMPO O CÓDIGO DA ENTREGAMarcação Igualdade Racial: </v>
      </c>
      <c r="C1324" s="120" t="s">
        <v>10</v>
      </c>
      <c r="D1324" s="15" t="s">
        <v>25</v>
      </c>
      <c r="E1324" s="16" t="str">
        <f>IFERROR(VLOOKUP(E1313,Instruções!BS:CA,4,0),"")</f>
        <v/>
      </c>
      <c r="F1324" s="12" t="s">
        <v>12</v>
      </c>
      <c r="G1324" s="11"/>
      <c r="H1324" s="14" t="str">
        <f>IF(G1324="","",IF(E1324=G1324,""," Marcação Igualdade Racial;"))</f>
        <v/>
      </c>
      <c r="I1324" s="90" t="s">
        <v>9</v>
      </c>
    </row>
    <row r="1325" spans="1:16" ht="13.5" customHeight="1" x14ac:dyDescent="0.2">
      <c r="A1325" s="120" t="str">
        <f>E1313</f>
        <v>DIGITAR NESTE CAMPO O CÓDIGO DA ENTREGA</v>
      </c>
      <c r="B1325" s="120" t="str">
        <f>B1313&amp;D1325</f>
        <v xml:space="preserve">DIGITAR NESTE CAMPO O CÓDIGO DA ENTREGAMarcação Mulher: </v>
      </c>
      <c r="C1325" s="120" t="s">
        <v>10</v>
      </c>
      <c r="D1325" s="15" t="s">
        <v>26</v>
      </c>
      <c r="E1325" s="16" t="str">
        <f>IFERROR(VLOOKUP(E1313,Instruções!BS:CA,5,0),"")</f>
        <v/>
      </c>
      <c r="F1325" s="12" t="s">
        <v>12</v>
      </c>
      <c r="G1325" s="11"/>
      <c r="H1325" s="14" t="str">
        <f>IF(G1325="","",IF(E1325=G1325,""," Marcação Mulher;"))</f>
        <v/>
      </c>
      <c r="I1325" s="90" t="s">
        <v>9</v>
      </c>
    </row>
    <row r="1326" spans="1:16" ht="13.5" customHeight="1" x14ac:dyDescent="0.2">
      <c r="A1326" s="120" t="str">
        <f>E1313</f>
        <v>DIGITAR NESTE CAMPO O CÓDIGO DA ENTREGA</v>
      </c>
      <c r="B1326" s="120" t="str">
        <f>B1313&amp;D1326</f>
        <v xml:space="preserve">DIGITAR NESTE CAMPO O CÓDIGO DA ENTREGAMarcação Paraná Produtivo: </v>
      </c>
      <c r="C1326" s="120" t="s">
        <v>10</v>
      </c>
      <c r="D1326" s="15" t="s">
        <v>27</v>
      </c>
      <c r="E1326" s="16" t="str">
        <f>IFERROR(VLOOKUP(E1313,Instruções!BS:CA,6,0),"")</f>
        <v/>
      </c>
      <c r="F1326" s="12" t="s">
        <v>12</v>
      </c>
      <c r="G1326" s="11"/>
      <c r="H1326" s="14" t="str">
        <f>IF(G1326="","",IF(E1326=G1326,""," Marcação PR Produtivo;"))</f>
        <v/>
      </c>
      <c r="I1326" s="90" t="s">
        <v>9</v>
      </c>
    </row>
    <row r="1327" spans="1:16" ht="13.5" customHeight="1" x14ac:dyDescent="0.2">
      <c r="A1327" s="121" t="str">
        <f>E1314</f>
        <v>Código de Entrega não existe</v>
      </c>
      <c r="B1327" s="121" t="str">
        <f>B1314&amp;D1327</f>
        <v>DIGITAR NESTE CAMPO O CÓDIGO DA ENTREGATituloMetas e Prioridades:</v>
      </c>
      <c r="C1327" s="121" t="s">
        <v>10</v>
      </c>
      <c r="D1327" s="93" t="s">
        <v>4933</v>
      </c>
      <c r="E1327" s="94"/>
      <c r="F1327" s="95" t="s">
        <v>12</v>
      </c>
      <c r="G1327" s="96"/>
      <c r="H1327" s="97" t="str">
        <f>IF(G1327="","",IF(E1327=G1327,""," Metas e Prioridades;"))</f>
        <v/>
      </c>
      <c r="I1327" s="90" t="s">
        <v>9</v>
      </c>
    </row>
    <row r="1328" spans="1:16" ht="13.5" customHeight="1" x14ac:dyDescent="0.2">
      <c r="A1328" s="120" t="str">
        <f>E1313</f>
        <v>DIGITAR NESTE CAMPO O CÓDIGO DA ENTREGA</v>
      </c>
      <c r="B1328" s="120" t="str">
        <f>B1313&amp;D1328</f>
        <v>DIGITAR NESTE CAMPO O CÓDIGO DA ENTREGAPlano de Governo:</v>
      </c>
      <c r="C1328" s="120" t="s">
        <v>10</v>
      </c>
      <c r="D1328" s="15" t="s">
        <v>28</v>
      </c>
      <c r="E1328" s="118" t="str">
        <f>IFERROR(VLOOKUP(E1313,Instruções!BS:CA,7,0),"")</f>
        <v/>
      </c>
      <c r="F1328" s="12" t="s">
        <v>12</v>
      </c>
      <c r="G1328" s="11"/>
      <c r="H1328" s="14" t="str">
        <f>IF(G1328="","",IF(E1328=G1328,""," Marcação Plano de Governo;"))</f>
        <v/>
      </c>
      <c r="I1328" s="90" t="s">
        <v>9</v>
      </c>
    </row>
    <row r="1329" spans="1:9" ht="36.75" customHeight="1" x14ac:dyDescent="0.2">
      <c r="A1329" s="120" t="str">
        <f>E1313</f>
        <v>DIGITAR NESTE CAMPO O CÓDIGO DA ENTREGA</v>
      </c>
      <c r="B1329" s="120" t="str">
        <f>B1313&amp;D1329</f>
        <v>DIGITAR NESTE CAMPO O CÓDIGO DA ENTREGAODS:</v>
      </c>
      <c r="C1329" s="120" t="s">
        <v>10</v>
      </c>
      <c r="D1329" s="15" t="s">
        <v>29</v>
      </c>
      <c r="E1329" s="118" t="str">
        <f>IFERROR(VLOOKUP(E1313,Instruções!BS:CA,8,0),"")</f>
        <v/>
      </c>
      <c r="F1329" s="12" t="s">
        <v>12</v>
      </c>
      <c r="G1329" s="11"/>
      <c r="H1329" s="14" t="str">
        <f>IF(G1329="","",IF(E1329=G1329,""," Marcação ODS;"))</f>
        <v/>
      </c>
      <c r="I1329" s="90" t="s">
        <v>9</v>
      </c>
    </row>
    <row r="1330" spans="1:9" ht="24.75" customHeight="1" x14ac:dyDescent="0.2">
      <c r="A1330" s="120" t="str">
        <f>E1313</f>
        <v>DIGITAR NESTE CAMPO O CÓDIGO DA ENTREGA</v>
      </c>
      <c r="B1330" s="120" t="str">
        <f>B1313&amp;D1330</f>
        <v xml:space="preserve">DIGITAR NESTE CAMPO O CÓDIGO DA ENTREGARanking de Competitividade: </v>
      </c>
      <c r="C1330" s="120" t="s">
        <v>10</v>
      </c>
      <c r="D1330" s="15" t="s">
        <v>30</v>
      </c>
      <c r="E1330" s="118" t="str">
        <f>IFERROR(VLOOKUP(E1313,Instruções!BS:CA,9,0),"")</f>
        <v/>
      </c>
      <c r="F1330" s="12" t="s">
        <v>12</v>
      </c>
      <c r="G1330" s="11"/>
      <c r="H1330" s="14" t="str">
        <f>IF(G1330="","",IF(E1330=G1330,""," Marcação Ranking;"))</f>
        <v/>
      </c>
      <c r="I1330" s="90" t="s">
        <v>9</v>
      </c>
    </row>
    <row r="1331" spans="1:9" ht="15" customHeight="1" x14ac:dyDescent="0.2">
      <c r="A1331" s="120" t="str">
        <f>E1313</f>
        <v>DIGITAR NESTE CAMPO O CÓDIGO DA ENTREGA</v>
      </c>
      <c r="B1331" s="120" t="str">
        <f>B1313&amp;D1331</f>
        <v>DIGITAR NESTE CAMPO O CÓDIGO DA ENTREGATOTAL PREVISTO (2024-2027):</v>
      </c>
      <c r="C1331" s="120" t="s">
        <v>31</v>
      </c>
      <c r="D1331" s="17" t="s">
        <v>8107</v>
      </c>
      <c r="E1331" s="18">
        <f>IF(E1322="Não",MAX(E1332,E1346,E1360,E1374),E1332+E1346+E1360+E1374)</f>
        <v>0</v>
      </c>
      <c r="F1331" s="19" t="s">
        <v>12</v>
      </c>
      <c r="G1331" s="18">
        <f>IFERROR(IF(E1322="Não",MAX(G1332,G1346,G1360,G1374),G1332+G1346+G1360+G1374),"Preencher Total Previsto")</f>
        <v>0</v>
      </c>
      <c r="H1331" s="20" t="str">
        <f>IF(G1331="","",IF(E1331=G1331,""," Meta;"))</f>
        <v/>
      </c>
      <c r="I1331" s="90">
        <f t="shared" ref="I1331:I1344" si="202">IF(G1331=E1331,0,1)</f>
        <v>0</v>
      </c>
    </row>
    <row r="1332" spans="1:9" x14ac:dyDescent="0.2">
      <c r="A1332" s="120" t="str">
        <f>E1313</f>
        <v>DIGITAR NESTE CAMPO O CÓDIGO DA ENTREGA</v>
      </c>
      <c r="B1332" s="120" t="str">
        <f>B1313&amp;"Ano:"&amp;D1332</f>
        <v>DIGITAR NESTE CAMPO O CÓDIGO DA ENTREGAAno:TOTAL PREVISTO 2024</v>
      </c>
      <c r="C1332" s="120">
        <v>2024</v>
      </c>
      <c r="D1332" s="21" t="s">
        <v>8108</v>
      </c>
      <c r="E1332" s="22">
        <f>IF(E1333&gt;0,E1333,SUM(E1334:E1339))</f>
        <v>0</v>
      </c>
      <c r="F1332" s="23" t="s">
        <v>12</v>
      </c>
      <c r="G1332" s="22">
        <f>IF(SUM(I1333:I1345)=0,E1332,"Preencher total")</f>
        <v>0</v>
      </c>
      <c r="H1332" s="24" t="str">
        <f>IF(SUM(E1332:E1345)=SUM(G1332:G1345),"","Não é possivel alterar 2024")</f>
        <v/>
      </c>
      <c r="I1332" s="90">
        <f t="shared" si="202"/>
        <v>0</v>
      </c>
    </row>
    <row r="1333" spans="1:9" x14ac:dyDescent="0.2">
      <c r="A1333" s="120" t="str">
        <f>E1313</f>
        <v>DIGITAR NESTE CAMPO O CÓDIGO DA ENTREGA</v>
      </c>
      <c r="B1333" s="120" t="str">
        <f>B1313&amp;D1333&amp;2024</f>
        <v>DIGITAR NESTE CAMPO O CÓDIGO DA ENTREGAEstado2024</v>
      </c>
      <c r="C1333" s="120">
        <v>2024</v>
      </c>
      <c r="D1333" s="25" t="s">
        <v>32</v>
      </c>
      <c r="E1333" s="26">
        <f>IFERROR(VLOOKUP(E1313&amp;"(vazio)",Instruções!$BD:$BN,6,0),SUM(E1334:E1339))</f>
        <v>0</v>
      </c>
      <c r="F1333" s="27" t="s">
        <v>12</v>
      </c>
      <c r="G1333" s="26">
        <f>IF(SUM(I1334:I1345)=0,E1333,"Preencher valores")</f>
        <v>0</v>
      </c>
      <c r="H1333" s="28" t="str">
        <f t="shared" ref="H1333:H1344" si="203">IF(E1333=G1333,"","Não é possivel alterar 2024")</f>
        <v/>
      </c>
      <c r="I1333" s="90">
        <f t="shared" si="202"/>
        <v>0</v>
      </c>
    </row>
    <row r="1334" spans="1:9" x14ac:dyDescent="0.2">
      <c r="A1334" s="120" t="str">
        <f>E1313</f>
        <v>DIGITAR NESTE CAMPO O CÓDIGO DA ENTREGA</v>
      </c>
      <c r="B1334" s="120" t="str">
        <f>B1313</f>
        <v>DIGITAR NESTE CAMPO O CÓDIGO DA ENTREGA</v>
      </c>
      <c r="C1334" s="120">
        <v>2024</v>
      </c>
      <c r="D1334" s="29" t="s">
        <v>33</v>
      </c>
      <c r="E1334" s="30" t="str">
        <f>IFERROR(VLOOKUP(E1313&amp;D1334,Instruções!$BD:$BN,6,0),"-")</f>
        <v>-</v>
      </c>
      <c r="F1334" s="31" t="s">
        <v>12</v>
      </c>
      <c r="G1334" s="30" t="str">
        <f t="shared" ref="G1334:G1344" si="204">E1334</f>
        <v>-</v>
      </c>
      <c r="H1334" s="32" t="str">
        <f t="shared" si="203"/>
        <v/>
      </c>
      <c r="I1334" s="90">
        <f t="shared" si="202"/>
        <v>0</v>
      </c>
    </row>
    <row r="1335" spans="1:9" x14ac:dyDescent="0.2">
      <c r="A1335" s="120" t="str">
        <f>E1313</f>
        <v>DIGITAR NESTE CAMPO O CÓDIGO DA ENTREGA</v>
      </c>
      <c r="B1335" s="120" t="str">
        <f>B1313</f>
        <v>DIGITAR NESTE CAMPO O CÓDIGO DA ENTREGA</v>
      </c>
      <c r="C1335" s="120">
        <v>2024</v>
      </c>
      <c r="D1335" s="33" t="s">
        <v>34</v>
      </c>
      <c r="E1335" s="30" t="str">
        <f>IFERROR(VLOOKUP(E1313&amp;D1335,Instruções!$BD:$BN,6,0),"-")</f>
        <v>-</v>
      </c>
      <c r="F1335" s="34" t="s">
        <v>12</v>
      </c>
      <c r="G1335" s="30" t="str">
        <f t="shared" si="204"/>
        <v>-</v>
      </c>
      <c r="H1335" s="32" t="str">
        <f t="shared" si="203"/>
        <v/>
      </c>
      <c r="I1335" s="90">
        <f t="shared" si="202"/>
        <v>0</v>
      </c>
    </row>
    <row r="1336" spans="1:9" x14ac:dyDescent="0.2">
      <c r="A1336" s="120" t="str">
        <f>E1313</f>
        <v>DIGITAR NESTE CAMPO O CÓDIGO DA ENTREGA</v>
      </c>
      <c r="B1336" s="120" t="str">
        <f>B1313</f>
        <v>DIGITAR NESTE CAMPO O CÓDIGO DA ENTREGA</v>
      </c>
      <c r="C1336" s="120">
        <v>2024</v>
      </c>
      <c r="D1336" s="33" t="s">
        <v>35</v>
      </c>
      <c r="E1336" s="30" t="str">
        <f>IFERROR(VLOOKUP(E1313&amp;D1336,Instruções!$BD:$BN,6,0),"-")</f>
        <v>-</v>
      </c>
      <c r="F1336" s="34" t="s">
        <v>12</v>
      </c>
      <c r="G1336" s="30" t="str">
        <f t="shared" si="204"/>
        <v>-</v>
      </c>
      <c r="H1336" s="32" t="str">
        <f t="shared" si="203"/>
        <v/>
      </c>
      <c r="I1336" s="90">
        <f t="shared" si="202"/>
        <v>0</v>
      </c>
    </row>
    <row r="1337" spans="1:9" x14ac:dyDescent="0.2">
      <c r="A1337" s="120" t="str">
        <f>E1313</f>
        <v>DIGITAR NESTE CAMPO O CÓDIGO DA ENTREGA</v>
      </c>
      <c r="B1337" s="120" t="str">
        <f>B1313</f>
        <v>DIGITAR NESTE CAMPO O CÓDIGO DA ENTREGA</v>
      </c>
      <c r="C1337" s="120">
        <v>2024</v>
      </c>
      <c r="D1337" s="33" t="s">
        <v>36</v>
      </c>
      <c r="E1337" s="30" t="str">
        <f>IFERROR(VLOOKUP(E1313&amp;D1337,Instruções!$BD:$BN,6,0),"-")</f>
        <v>-</v>
      </c>
      <c r="F1337" s="34" t="s">
        <v>12</v>
      </c>
      <c r="G1337" s="30" t="str">
        <f t="shared" si="204"/>
        <v>-</v>
      </c>
      <c r="H1337" s="32" t="str">
        <f t="shared" si="203"/>
        <v/>
      </c>
      <c r="I1337" s="90">
        <f t="shared" si="202"/>
        <v>0</v>
      </c>
    </row>
    <row r="1338" spans="1:9" x14ac:dyDescent="0.2">
      <c r="A1338" s="120" t="str">
        <f>E1313</f>
        <v>DIGITAR NESTE CAMPO O CÓDIGO DA ENTREGA</v>
      </c>
      <c r="B1338" s="120" t="str">
        <f>B1313</f>
        <v>DIGITAR NESTE CAMPO O CÓDIGO DA ENTREGA</v>
      </c>
      <c r="C1338" s="120">
        <v>2024</v>
      </c>
      <c r="D1338" s="33" t="s">
        <v>37</v>
      </c>
      <c r="E1338" s="30" t="str">
        <f>IFERROR(VLOOKUP(E1313&amp;D1338,Instruções!$BD:$BN,6,0),"-")</f>
        <v>-</v>
      </c>
      <c r="F1338" s="34" t="s">
        <v>12</v>
      </c>
      <c r="G1338" s="30" t="str">
        <f t="shared" si="204"/>
        <v>-</v>
      </c>
      <c r="H1338" s="32" t="str">
        <f t="shared" si="203"/>
        <v/>
      </c>
      <c r="I1338" s="90">
        <f t="shared" si="202"/>
        <v>0</v>
      </c>
    </row>
    <row r="1339" spans="1:9" x14ac:dyDescent="0.2">
      <c r="A1339" s="120" t="str">
        <f>E1313</f>
        <v>DIGITAR NESTE CAMPO O CÓDIGO DA ENTREGA</v>
      </c>
      <c r="B1339" s="120" t="str">
        <f>B1313</f>
        <v>DIGITAR NESTE CAMPO O CÓDIGO DA ENTREGA</v>
      </c>
      <c r="C1339" s="120">
        <v>2024</v>
      </c>
      <c r="D1339" s="33" t="s">
        <v>38</v>
      </c>
      <c r="E1339" s="30" t="str">
        <f>IFERROR(VLOOKUP(E1313&amp;D1339,Instruções!$BD:$BN,6,0),"-")</f>
        <v>-</v>
      </c>
      <c r="F1339" s="34" t="s">
        <v>12</v>
      </c>
      <c r="G1339" s="30" t="str">
        <f t="shared" si="204"/>
        <v>-</v>
      </c>
      <c r="H1339" s="32" t="str">
        <f t="shared" si="203"/>
        <v/>
      </c>
      <c r="I1339" s="90">
        <f t="shared" si="202"/>
        <v>0</v>
      </c>
    </row>
    <row r="1340" spans="1:9" x14ac:dyDescent="0.2">
      <c r="A1340" s="120" t="str">
        <f>E1313</f>
        <v>DIGITAR NESTE CAMPO O CÓDIGO DA ENTREGA</v>
      </c>
      <c r="B1340" s="120" t="str">
        <f>B1313</f>
        <v>DIGITAR NESTE CAMPO O CÓDIGO DA ENTREGA</v>
      </c>
      <c r="C1340" s="120">
        <v>2024</v>
      </c>
      <c r="D1340" s="35" t="str">
        <f>IFERROR(VLOOKUP(E1313&amp;"-"&amp;1,Instruções!CH:CS,12,0),"")</f>
        <v/>
      </c>
      <c r="E1340" s="36" t="str">
        <f>IFERROR(VLOOKUP(E1313&amp;"-"&amp;1,Instruções!CH:CS,7,0),"")</f>
        <v/>
      </c>
      <c r="F1340" s="37" t="s">
        <v>12</v>
      </c>
      <c r="G1340" s="36" t="str">
        <f t="shared" si="204"/>
        <v/>
      </c>
      <c r="H1340" s="32" t="str">
        <f t="shared" si="203"/>
        <v/>
      </c>
      <c r="I1340" s="90">
        <f t="shared" si="202"/>
        <v>0</v>
      </c>
    </row>
    <row r="1341" spans="1:9" x14ac:dyDescent="0.2">
      <c r="A1341" s="120" t="str">
        <f>E1313</f>
        <v>DIGITAR NESTE CAMPO O CÓDIGO DA ENTREGA</v>
      </c>
      <c r="B1341" s="120" t="str">
        <f>B1313</f>
        <v>DIGITAR NESTE CAMPO O CÓDIGO DA ENTREGA</v>
      </c>
      <c r="C1341" s="120">
        <v>2024</v>
      </c>
      <c r="D1341" s="35" t="str">
        <f>IFERROR(VLOOKUP(E1313&amp;"-"&amp;2,Instruções!CH:CS,12,0),"")</f>
        <v/>
      </c>
      <c r="E1341" s="36" t="str">
        <f>IFERROR(VLOOKUP(E1313&amp;"-"&amp;2,Instruções!CH:CS,7,0),"")</f>
        <v/>
      </c>
      <c r="F1341" s="37" t="s">
        <v>12</v>
      </c>
      <c r="G1341" s="36" t="str">
        <f t="shared" si="204"/>
        <v/>
      </c>
      <c r="H1341" s="32" t="str">
        <f t="shared" si="203"/>
        <v/>
      </c>
      <c r="I1341" s="90">
        <f t="shared" si="202"/>
        <v>0</v>
      </c>
    </row>
    <row r="1342" spans="1:9" x14ac:dyDescent="0.2">
      <c r="A1342" s="120" t="str">
        <f>E1313</f>
        <v>DIGITAR NESTE CAMPO O CÓDIGO DA ENTREGA</v>
      </c>
      <c r="B1342" s="120" t="str">
        <f>B1313</f>
        <v>DIGITAR NESTE CAMPO O CÓDIGO DA ENTREGA</v>
      </c>
      <c r="C1342" s="120">
        <v>2024</v>
      </c>
      <c r="D1342" s="35" t="str">
        <f>IFERROR(VLOOKUP(E1313&amp;"-"&amp;3,Instruções!CH:CS,12,0),"")</f>
        <v/>
      </c>
      <c r="E1342" s="36" t="str">
        <f>IFERROR(VLOOKUP(E1313&amp;"-"&amp;3,Instruções!CH:CS,7,0),"")</f>
        <v/>
      </c>
      <c r="F1342" s="37" t="s">
        <v>12</v>
      </c>
      <c r="G1342" s="36" t="str">
        <f t="shared" si="204"/>
        <v/>
      </c>
      <c r="H1342" s="32" t="str">
        <f t="shared" si="203"/>
        <v/>
      </c>
      <c r="I1342" s="90">
        <f t="shared" si="202"/>
        <v>0</v>
      </c>
    </row>
    <row r="1343" spans="1:9" x14ac:dyDescent="0.2">
      <c r="A1343" s="120" t="str">
        <f>E1313</f>
        <v>DIGITAR NESTE CAMPO O CÓDIGO DA ENTREGA</v>
      </c>
      <c r="B1343" s="120" t="str">
        <f>B1313</f>
        <v>DIGITAR NESTE CAMPO O CÓDIGO DA ENTREGA</v>
      </c>
      <c r="C1343" s="120">
        <v>2024</v>
      </c>
      <c r="D1343" s="35" t="str">
        <f>IFERROR(VLOOKUP(E1313&amp;"-"&amp;4,Instruções!CH:CS,12,0),"")</f>
        <v/>
      </c>
      <c r="E1343" s="36" t="str">
        <f>IFERROR(VLOOKUP(E1313&amp;"-"&amp;4,Instruções!CH:CS,7,0),"")</f>
        <v/>
      </c>
      <c r="F1343" s="37" t="s">
        <v>12</v>
      </c>
      <c r="G1343" s="36" t="str">
        <f t="shared" si="204"/>
        <v/>
      </c>
      <c r="H1343" s="32" t="str">
        <f t="shared" si="203"/>
        <v/>
      </c>
      <c r="I1343" s="90">
        <f t="shared" si="202"/>
        <v>0</v>
      </c>
    </row>
    <row r="1344" spans="1:9" x14ac:dyDescent="0.2">
      <c r="A1344" s="120" t="str">
        <f>E1313</f>
        <v>DIGITAR NESTE CAMPO O CÓDIGO DA ENTREGA</v>
      </c>
      <c r="B1344" s="120" t="str">
        <f>B1313</f>
        <v>DIGITAR NESTE CAMPO O CÓDIGO DA ENTREGA</v>
      </c>
      <c r="C1344" s="120">
        <v>2024</v>
      </c>
      <c r="D1344" s="35" t="str">
        <f>IFERROR(VLOOKUP(E1313&amp;"-"&amp;5,Instruções!CH:CS,12,0),"")</f>
        <v/>
      </c>
      <c r="E1344" s="36" t="str">
        <f>IFERROR(VLOOKUP(E1313&amp;"-"&amp;5,Instruções!CH:CS,7,0),"")</f>
        <v/>
      </c>
      <c r="F1344" s="37" t="s">
        <v>12</v>
      </c>
      <c r="G1344" s="36" t="str">
        <f t="shared" si="204"/>
        <v/>
      </c>
      <c r="H1344" s="32" t="str">
        <f t="shared" si="203"/>
        <v/>
      </c>
      <c r="I1344" s="90">
        <f t="shared" si="202"/>
        <v>0</v>
      </c>
    </row>
    <row r="1345" spans="1:9" x14ac:dyDescent="0.2">
      <c r="A1345" s="120" t="str">
        <f>E1313</f>
        <v>DIGITAR NESTE CAMPO O CÓDIGO DA ENTREGA</v>
      </c>
      <c r="B1345" s="120" t="str">
        <f>B1313</f>
        <v>DIGITAR NESTE CAMPO O CÓDIGO DA ENTREGA</v>
      </c>
      <c r="C1345" s="120">
        <v>2024</v>
      </c>
      <c r="D1345" s="102"/>
      <c r="E1345" s="103" t="s">
        <v>39</v>
      </c>
      <c r="F1345" s="38"/>
      <c r="G1345" s="36"/>
      <c r="H1345" s="32" t="str">
        <f>IF(G1345="","","Não é possivel alterar 2024")</f>
        <v/>
      </c>
      <c r="I1345" s="90">
        <f>IF(G1345="",0,1)</f>
        <v>0</v>
      </c>
    </row>
    <row r="1346" spans="1:9" x14ac:dyDescent="0.2">
      <c r="A1346" s="120" t="str">
        <f>E1313</f>
        <v>DIGITAR NESTE CAMPO O CÓDIGO DA ENTREGA</v>
      </c>
      <c r="B1346" s="120" t="str">
        <f>B1313&amp;"Ano:"&amp;D1346</f>
        <v>DIGITAR NESTE CAMPO O CÓDIGO DA ENTREGAAno:TOTAL PREVISTO 2025</v>
      </c>
      <c r="C1346" s="120">
        <v>2025</v>
      </c>
      <c r="D1346" s="21" t="s">
        <v>8109</v>
      </c>
      <c r="E1346" s="22">
        <f>IF(E1347&gt;0,E1347,SUM(E1348:E1353))</f>
        <v>0</v>
      </c>
      <c r="F1346" s="23" t="s">
        <v>12</v>
      </c>
      <c r="G1346" s="22">
        <f>IF(SUM(I1347:I1359)=0,E1346,"Preencher total")</f>
        <v>0</v>
      </c>
      <c r="H1346" s="39" t="str">
        <f>IF(SUM(I1347:I1359)&gt;0,"Não é possível alterar a meta de 2025","")</f>
        <v/>
      </c>
      <c r="I1346" s="90">
        <f t="shared" ref="I1346:I1358" si="205">IF(G1346=E1346,0,1)</f>
        <v>0</v>
      </c>
    </row>
    <row r="1347" spans="1:9" x14ac:dyDescent="0.2">
      <c r="A1347" s="120" t="str">
        <f>E1313</f>
        <v>DIGITAR NESTE CAMPO O CÓDIGO DA ENTREGA</v>
      </c>
      <c r="B1347" s="120" t="str">
        <f>B1313&amp;D1347&amp;2025</f>
        <v>DIGITAR NESTE CAMPO O CÓDIGO DA ENTREGAEstado2025</v>
      </c>
      <c r="C1347" s="120">
        <v>2025</v>
      </c>
      <c r="D1347" s="25" t="s">
        <v>32</v>
      </c>
      <c r="E1347" s="26">
        <f>IFERROR(VLOOKUP(E1313&amp;"(vazio)",Instruções!$BD:$BN,7,0),SUM(E1348:E1353))</f>
        <v>0</v>
      </c>
      <c r="F1347" s="27" t="s">
        <v>12</v>
      </c>
      <c r="G1347" s="26">
        <f>IF(SUM(I1348:I1359)=0,E1347,"Preencher valores")</f>
        <v>0</v>
      </c>
      <c r="H1347" s="28" t="str">
        <f t="shared" ref="H1347:H1358" si="206">IF(E1347=G1347,"","Não é possível alterar 2025")</f>
        <v/>
      </c>
      <c r="I1347" s="90">
        <f t="shared" si="205"/>
        <v>0</v>
      </c>
    </row>
    <row r="1348" spans="1:9" x14ac:dyDescent="0.2">
      <c r="A1348" s="120" t="str">
        <f>E1313</f>
        <v>DIGITAR NESTE CAMPO O CÓDIGO DA ENTREGA</v>
      </c>
      <c r="C1348" s="120">
        <v>2025</v>
      </c>
      <c r="D1348" s="29" t="s">
        <v>33</v>
      </c>
      <c r="E1348" s="30" t="str">
        <f>IFERROR(VLOOKUP(E1313&amp;D1348,Instruções!$BD:$BN,7,0),"-")</f>
        <v>-</v>
      </c>
      <c r="F1348" s="31" t="s">
        <v>12</v>
      </c>
      <c r="G1348" s="30" t="str">
        <f t="shared" ref="G1348:G1358" si="207">E1348</f>
        <v>-</v>
      </c>
      <c r="H1348" s="87" t="str">
        <f t="shared" si="206"/>
        <v/>
      </c>
      <c r="I1348" s="90">
        <f t="shared" si="205"/>
        <v>0</v>
      </c>
    </row>
    <row r="1349" spans="1:9" x14ac:dyDescent="0.2">
      <c r="A1349" s="120" t="str">
        <f>E1313</f>
        <v>DIGITAR NESTE CAMPO O CÓDIGO DA ENTREGA</v>
      </c>
      <c r="B1349" s="120" t="str">
        <f>B1313</f>
        <v>DIGITAR NESTE CAMPO O CÓDIGO DA ENTREGA</v>
      </c>
      <c r="C1349" s="120">
        <v>2025</v>
      </c>
      <c r="D1349" s="33" t="s">
        <v>34</v>
      </c>
      <c r="E1349" s="41" t="str">
        <f>IFERROR(VLOOKUP(E1313&amp;D1349,Instruções!$BD:$BN,7,0),"-")</f>
        <v>-</v>
      </c>
      <c r="F1349" s="34" t="s">
        <v>12</v>
      </c>
      <c r="G1349" s="30" t="str">
        <f t="shared" si="207"/>
        <v>-</v>
      </c>
      <c r="H1349" s="87" t="str">
        <f t="shared" si="206"/>
        <v/>
      </c>
      <c r="I1349" s="90">
        <f t="shared" si="205"/>
        <v>0</v>
      </c>
    </row>
    <row r="1350" spans="1:9" x14ac:dyDescent="0.2">
      <c r="A1350" s="120" t="str">
        <f>E1313</f>
        <v>DIGITAR NESTE CAMPO O CÓDIGO DA ENTREGA</v>
      </c>
      <c r="B1350" s="120" t="str">
        <f>B1313</f>
        <v>DIGITAR NESTE CAMPO O CÓDIGO DA ENTREGA</v>
      </c>
      <c r="C1350" s="120">
        <v>2025</v>
      </c>
      <c r="D1350" s="33" t="s">
        <v>35</v>
      </c>
      <c r="E1350" s="41" t="str">
        <f>IFERROR(VLOOKUP(E1313&amp;D1350,Instruções!$BD:$BN,7,0),"-")</f>
        <v>-</v>
      </c>
      <c r="F1350" s="34" t="s">
        <v>12</v>
      </c>
      <c r="G1350" s="30" t="str">
        <f t="shared" si="207"/>
        <v>-</v>
      </c>
      <c r="H1350" s="87" t="str">
        <f t="shared" si="206"/>
        <v/>
      </c>
      <c r="I1350" s="90">
        <f t="shared" si="205"/>
        <v>0</v>
      </c>
    </row>
    <row r="1351" spans="1:9" x14ac:dyDescent="0.2">
      <c r="A1351" s="120" t="str">
        <f>E1313</f>
        <v>DIGITAR NESTE CAMPO O CÓDIGO DA ENTREGA</v>
      </c>
      <c r="B1351" s="120" t="str">
        <f>B1313</f>
        <v>DIGITAR NESTE CAMPO O CÓDIGO DA ENTREGA</v>
      </c>
      <c r="C1351" s="120">
        <v>2025</v>
      </c>
      <c r="D1351" s="33" t="s">
        <v>36</v>
      </c>
      <c r="E1351" s="41" t="str">
        <f>IFERROR(VLOOKUP(E1313&amp;D1351,Instruções!$BD:$BN,7,0),"-")</f>
        <v>-</v>
      </c>
      <c r="F1351" s="34" t="s">
        <v>12</v>
      </c>
      <c r="G1351" s="30" t="str">
        <f t="shared" si="207"/>
        <v>-</v>
      </c>
      <c r="H1351" s="87" t="str">
        <f t="shared" si="206"/>
        <v/>
      </c>
      <c r="I1351" s="90">
        <f t="shared" si="205"/>
        <v>0</v>
      </c>
    </row>
    <row r="1352" spans="1:9" x14ac:dyDescent="0.2">
      <c r="A1352" s="120" t="str">
        <f>E1313</f>
        <v>DIGITAR NESTE CAMPO O CÓDIGO DA ENTREGA</v>
      </c>
      <c r="B1352" s="120" t="str">
        <f>B1313</f>
        <v>DIGITAR NESTE CAMPO O CÓDIGO DA ENTREGA</v>
      </c>
      <c r="C1352" s="120">
        <v>2025</v>
      </c>
      <c r="D1352" s="33" t="s">
        <v>37</v>
      </c>
      <c r="E1352" s="41" t="str">
        <f>IFERROR(VLOOKUP(E1313&amp;D1352,Instruções!$BD:$BN,7,0),"-")</f>
        <v>-</v>
      </c>
      <c r="F1352" s="34" t="s">
        <v>12</v>
      </c>
      <c r="G1352" s="30" t="str">
        <f t="shared" si="207"/>
        <v>-</v>
      </c>
      <c r="H1352" s="87" t="str">
        <f t="shared" si="206"/>
        <v/>
      </c>
      <c r="I1352" s="90">
        <f t="shared" si="205"/>
        <v>0</v>
      </c>
    </row>
    <row r="1353" spans="1:9" x14ac:dyDescent="0.2">
      <c r="A1353" s="120" t="str">
        <f>E1313</f>
        <v>DIGITAR NESTE CAMPO O CÓDIGO DA ENTREGA</v>
      </c>
      <c r="B1353" s="120" t="str">
        <f>B1313</f>
        <v>DIGITAR NESTE CAMPO O CÓDIGO DA ENTREGA</v>
      </c>
      <c r="C1353" s="120">
        <v>2025</v>
      </c>
      <c r="D1353" s="33" t="s">
        <v>38</v>
      </c>
      <c r="E1353" s="41" t="str">
        <f>IFERROR(VLOOKUP(E1313&amp;D1353,Instruções!$BD:$BN,7,0),"-")</f>
        <v>-</v>
      </c>
      <c r="F1353" s="34" t="s">
        <v>12</v>
      </c>
      <c r="G1353" s="30" t="str">
        <f t="shared" si="207"/>
        <v>-</v>
      </c>
      <c r="H1353" s="87" t="str">
        <f t="shared" si="206"/>
        <v/>
      </c>
      <c r="I1353" s="90">
        <f t="shared" si="205"/>
        <v>0</v>
      </c>
    </row>
    <row r="1354" spans="1:9" x14ac:dyDescent="0.2">
      <c r="A1354" s="120" t="str">
        <f>E1313</f>
        <v>DIGITAR NESTE CAMPO O CÓDIGO DA ENTREGA</v>
      </c>
      <c r="B1354" s="120" t="str">
        <f>B1313</f>
        <v>DIGITAR NESTE CAMPO O CÓDIGO DA ENTREGA</v>
      </c>
      <c r="C1354" s="120">
        <v>2025</v>
      </c>
      <c r="D1354" s="35" t="str">
        <f>IFERROR(VLOOKUP(E1313&amp;"-"&amp;1,Instruções!CH:CS,12,0),"")</f>
        <v/>
      </c>
      <c r="E1354" s="42" t="str">
        <f>IFERROR(VLOOKUP(E1313&amp;"-"&amp;1,Instruções!CH:CS,8,0),"")</f>
        <v/>
      </c>
      <c r="F1354" s="38" t="s">
        <v>12</v>
      </c>
      <c r="G1354" s="36" t="str">
        <f t="shared" si="207"/>
        <v/>
      </c>
      <c r="H1354" s="87" t="str">
        <f t="shared" si="206"/>
        <v/>
      </c>
      <c r="I1354" s="90">
        <f t="shared" si="205"/>
        <v>0</v>
      </c>
    </row>
    <row r="1355" spans="1:9" x14ac:dyDescent="0.2">
      <c r="A1355" s="120" t="str">
        <f>E1313</f>
        <v>DIGITAR NESTE CAMPO O CÓDIGO DA ENTREGA</v>
      </c>
      <c r="B1355" s="120" t="str">
        <f>B1313</f>
        <v>DIGITAR NESTE CAMPO O CÓDIGO DA ENTREGA</v>
      </c>
      <c r="C1355" s="120">
        <v>2025</v>
      </c>
      <c r="D1355" s="35" t="str">
        <f>IFERROR(VLOOKUP(E1313&amp;"-"&amp;2,Instruções!CH:CS,12,0),"")</f>
        <v/>
      </c>
      <c r="E1355" s="42" t="str">
        <f>IFERROR(VLOOKUP(E1313&amp;"-"&amp;2,Instruções!CH:CS,8,0),"")</f>
        <v/>
      </c>
      <c r="F1355" s="38" t="s">
        <v>12</v>
      </c>
      <c r="G1355" s="36" t="str">
        <f t="shared" si="207"/>
        <v/>
      </c>
      <c r="H1355" s="87" t="str">
        <f t="shared" si="206"/>
        <v/>
      </c>
      <c r="I1355" s="90">
        <f t="shared" si="205"/>
        <v>0</v>
      </c>
    </row>
    <row r="1356" spans="1:9" x14ac:dyDescent="0.2">
      <c r="A1356" s="120" t="str">
        <f>E1313</f>
        <v>DIGITAR NESTE CAMPO O CÓDIGO DA ENTREGA</v>
      </c>
      <c r="B1356" s="120" t="str">
        <f>B1313</f>
        <v>DIGITAR NESTE CAMPO O CÓDIGO DA ENTREGA</v>
      </c>
      <c r="C1356" s="120">
        <v>2025</v>
      </c>
      <c r="D1356" s="35" t="str">
        <f>IFERROR(VLOOKUP(E1313&amp;"-"&amp;3,Instruções!CH:CS,12,0),"")</f>
        <v/>
      </c>
      <c r="E1356" s="42" t="str">
        <f>IFERROR(VLOOKUP(E1313&amp;"-"&amp;3,Instruções!CH:CS,8,0),"")</f>
        <v/>
      </c>
      <c r="F1356" s="38" t="s">
        <v>12</v>
      </c>
      <c r="G1356" s="36" t="str">
        <f t="shared" si="207"/>
        <v/>
      </c>
      <c r="H1356" s="87" t="str">
        <f t="shared" si="206"/>
        <v/>
      </c>
      <c r="I1356" s="90">
        <f t="shared" si="205"/>
        <v>0</v>
      </c>
    </row>
    <row r="1357" spans="1:9" x14ac:dyDescent="0.2">
      <c r="A1357" s="120" t="str">
        <f>E1313</f>
        <v>DIGITAR NESTE CAMPO O CÓDIGO DA ENTREGA</v>
      </c>
      <c r="B1357" s="120" t="str">
        <f>B1313</f>
        <v>DIGITAR NESTE CAMPO O CÓDIGO DA ENTREGA</v>
      </c>
      <c r="C1357" s="120">
        <v>2025</v>
      </c>
      <c r="D1357" s="35" t="str">
        <f>IFERROR(VLOOKUP(E1313&amp;"-"&amp;4,Instruções!CH:CS,12,0),"")</f>
        <v/>
      </c>
      <c r="E1357" s="42" t="str">
        <f>IFERROR(VLOOKUP(E1313&amp;"-"&amp;4,Instruções!CH:CS,8,0),"")</f>
        <v/>
      </c>
      <c r="F1357" s="38" t="s">
        <v>12</v>
      </c>
      <c r="G1357" s="36" t="str">
        <f t="shared" si="207"/>
        <v/>
      </c>
      <c r="H1357" s="87" t="str">
        <f t="shared" si="206"/>
        <v/>
      </c>
      <c r="I1357" s="90">
        <f t="shared" si="205"/>
        <v>0</v>
      </c>
    </row>
    <row r="1358" spans="1:9" x14ac:dyDescent="0.2">
      <c r="A1358" s="120" t="str">
        <f>E1313</f>
        <v>DIGITAR NESTE CAMPO O CÓDIGO DA ENTREGA</v>
      </c>
      <c r="B1358" s="120" t="str">
        <f>B1313</f>
        <v>DIGITAR NESTE CAMPO O CÓDIGO DA ENTREGA</v>
      </c>
      <c r="C1358" s="120">
        <v>2025</v>
      </c>
      <c r="D1358" s="35" t="str">
        <f>IFERROR(VLOOKUP(E1313&amp;"-"&amp;5,Instruções!CH:CS,12,0),"")</f>
        <v/>
      </c>
      <c r="E1358" s="42" t="str">
        <f>IFERROR(VLOOKUP(E1313&amp;"-"&amp;5,Instruções!CH:CS,8,0),"")</f>
        <v/>
      </c>
      <c r="F1358" s="38" t="s">
        <v>12</v>
      </c>
      <c r="G1358" s="36" t="str">
        <f t="shared" si="207"/>
        <v/>
      </c>
      <c r="H1358" s="87" t="str">
        <f t="shared" si="206"/>
        <v/>
      </c>
      <c r="I1358" s="90">
        <f t="shared" si="205"/>
        <v>0</v>
      </c>
    </row>
    <row r="1359" spans="1:9" ht="15.75" customHeight="1" x14ac:dyDescent="0.2">
      <c r="A1359" s="120" t="str">
        <f>E1313</f>
        <v>DIGITAR NESTE CAMPO O CÓDIGO DA ENTREGA</v>
      </c>
      <c r="B1359" s="120" t="str">
        <f>B1313</f>
        <v>DIGITAR NESTE CAMPO O CÓDIGO DA ENTREGA</v>
      </c>
      <c r="C1359" s="120">
        <v>2025</v>
      </c>
      <c r="D1359" s="102"/>
      <c r="E1359" s="103" t="s">
        <v>39</v>
      </c>
      <c r="F1359" s="38" t="s">
        <v>12</v>
      </c>
      <c r="G1359" s="42"/>
      <c r="H1359" s="32" t="str">
        <f>IF(G1359="","","Não é possivel alterar 2024")</f>
        <v/>
      </c>
      <c r="I1359" s="90">
        <f>IF(G1359="",0,1)</f>
        <v>0</v>
      </c>
    </row>
    <row r="1360" spans="1:9" x14ac:dyDescent="0.2">
      <c r="A1360" s="120" t="str">
        <f>E1313</f>
        <v>DIGITAR NESTE CAMPO O CÓDIGO DA ENTREGA</v>
      </c>
      <c r="B1360" s="120" t="str">
        <f>B1313&amp;"Ano:"&amp;D1360</f>
        <v>DIGITAR NESTE CAMPO O CÓDIGO DA ENTREGAAno:TOTAL PREVISTO 2026</v>
      </c>
      <c r="C1360" s="120">
        <v>2026</v>
      </c>
      <c r="D1360" s="21" t="s">
        <v>8110</v>
      </c>
      <c r="E1360" s="22">
        <f>IF(E1361&gt;0,E1361,SUM(E1362:E1367))</f>
        <v>0</v>
      </c>
      <c r="F1360" s="23" t="s">
        <v>12</v>
      </c>
      <c r="G1360" s="22">
        <f>IF(SUM(I1361:I1373)=0,E1360,"Preencher total previsto para 2027")</f>
        <v>0</v>
      </c>
      <c r="H1360" s="39" t="str">
        <f>IF(SUM(I1361:I1373)&gt;0,"Alteração meta 2026","")</f>
        <v/>
      </c>
      <c r="I1360" s="90">
        <f t="shared" ref="I1360:I1372" si="208">IF(G1360=E1360,0,1)</f>
        <v>0</v>
      </c>
    </row>
    <row r="1361" spans="1:9" x14ac:dyDescent="0.2">
      <c r="A1361" s="120" t="str">
        <f>E1313</f>
        <v>DIGITAR NESTE CAMPO O CÓDIGO DA ENTREGA</v>
      </c>
      <c r="B1361" s="120" t="str">
        <f>B1313&amp;D1361&amp;2027</f>
        <v>DIGITAR NESTE CAMPO O CÓDIGO DA ENTREGAEstado2027</v>
      </c>
      <c r="C1361" s="120">
        <v>2026</v>
      </c>
      <c r="D1361" s="25" t="s">
        <v>32</v>
      </c>
      <c r="E1361" s="26">
        <f>IFERROR(VLOOKUP(E1313&amp;"(vazio)",Instruções!$BD:$BN,8,0),SUM(E1362:E1367))</f>
        <v>0</v>
      </c>
      <c r="F1361" s="27" t="s">
        <v>12</v>
      </c>
      <c r="G1361" s="26">
        <f>IF(SUM(I1362:I1373)=0,E1361,"Preencher total previsto do Estado para 2027")</f>
        <v>0</v>
      </c>
      <c r="H1361" s="40" t="str">
        <f t="shared" ref="H1361:H1372" si="209">IF(E1361=G1361,"","Alteração meta 2026")</f>
        <v/>
      </c>
      <c r="I1361" s="90">
        <f t="shared" si="208"/>
        <v>0</v>
      </c>
    </row>
    <row r="1362" spans="1:9" x14ac:dyDescent="0.2">
      <c r="A1362" s="120" t="str">
        <f>E1313</f>
        <v>DIGITAR NESTE CAMPO O CÓDIGO DA ENTREGA</v>
      </c>
      <c r="B1362" s="120" t="str">
        <f>B1313</f>
        <v>DIGITAR NESTE CAMPO O CÓDIGO DA ENTREGA</v>
      </c>
      <c r="C1362" s="120">
        <v>2026</v>
      </c>
      <c r="D1362" s="29" t="s">
        <v>33</v>
      </c>
      <c r="E1362" s="30" t="str">
        <f>IFERROR(VLOOKUP(E1313&amp;D1362,Instruções!$BD:$BN,8,0),"-")</f>
        <v>-</v>
      </c>
      <c r="F1362" s="31" t="s">
        <v>12</v>
      </c>
      <c r="G1362" s="30" t="str">
        <f t="shared" ref="G1362:G1372" si="210">E1362</f>
        <v>-</v>
      </c>
      <c r="H1362" s="32" t="str">
        <f t="shared" si="209"/>
        <v/>
      </c>
      <c r="I1362" s="90">
        <f t="shared" si="208"/>
        <v>0</v>
      </c>
    </row>
    <row r="1363" spans="1:9" x14ac:dyDescent="0.2">
      <c r="A1363" s="120" t="str">
        <f>E1313</f>
        <v>DIGITAR NESTE CAMPO O CÓDIGO DA ENTREGA</v>
      </c>
      <c r="B1363" s="120" t="str">
        <f>B1313</f>
        <v>DIGITAR NESTE CAMPO O CÓDIGO DA ENTREGA</v>
      </c>
      <c r="C1363" s="120">
        <v>2026</v>
      </c>
      <c r="D1363" s="33" t="s">
        <v>34</v>
      </c>
      <c r="E1363" s="41" t="str">
        <f>IFERROR(VLOOKUP(E1313&amp;D1363,Instruções!$BD:$BN,8,0),"-")</f>
        <v>-</v>
      </c>
      <c r="F1363" s="34" t="s">
        <v>12</v>
      </c>
      <c r="G1363" s="30" t="str">
        <f t="shared" si="210"/>
        <v>-</v>
      </c>
      <c r="H1363" s="32" t="str">
        <f t="shared" si="209"/>
        <v/>
      </c>
      <c r="I1363" s="90">
        <f t="shared" si="208"/>
        <v>0</v>
      </c>
    </row>
    <row r="1364" spans="1:9" x14ac:dyDescent="0.2">
      <c r="A1364" s="120" t="str">
        <f>E1313</f>
        <v>DIGITAR NESTE CAMPO O CÓDIGO DA ENTREGA</v>
      </c>
      <c r="B1364" s="120" t="str">
        <f>B1313</f>
        <v>DIGITAR NESTE CAMPO O CÓDIGO DA ENTREGA</v>
      </c>
      <c r="C1364" s="120">
        <v>2026</v>
      </c>
      <c r="D1364" s="33" t="s">
        <v>35</v>
      </c>
      <c r="E1364" s="41" t="str">
        <f>IFERROR(VLOOKUP(E1313&amp;D1364,Instruções!$BD:$BN,8,0),"-")</f>
        <v>-</v>
      </c>
      <c r="F1364" s="34" t="s">
        <v>12</v>
      </c>
      <c r="G1364" s="30" t="str">
        <f t="shared" si="210"/>
        <v>-</v>
      </c>
      <c r="H1364" s="32" t="str">
        <f t="shared" si="209"/>
        <v/>
      </c>
      <c r="I1364" s="90">
        <f t="shared" si="208"/>
        <v>0</v>
      </c>
    </row>
    <row r="1365" spans="1:9" x14ac:dyDescent="0.2">
      <c r="A1365" s="120" t="str">
        <f>E1313</f>
        <v>DIGITAR NESTE CAMPO O CÓDIGO DA ENTREGA</v>
      </c>
      <c r="B1365" s="120" t="str">
        <f>B1313</f>
        <v>DIGITAR NESTE CAMPO O CÓDIGO DA ENTREGA</v>
      </c>
      <c r="C1365" s="120">
        <v>2026</v>
      </c>
      <c r="D1365" s="33" t="s">
        <v>36</v>
      </c>
      <c r="E1365" s="41" t="str">
        <f>IFERROR(VLOOKUP(E1313&amp;D1365,Instruções!$BD:$BN,8,0),"-")</f>
        <v>-</v>
      </c>
      <c r="F1365" s="34" t="s">
        <v>12</v>
      </c>
      <c r="G1365" s="30" t="str">
        <f t="shared" si="210"/>
        <v>-</v>
      </c>
      <c r="H1365" s="32" t="str">
        <f t="shared" si="209"/>
        <v/>
      </c>
      <c r="I1365" s="90">
        <f t="shared" si="208"/>
        <v>0</v>
      </c>
    </row>
    <row r="1366" spans="1:9" x14ac:dyDescent="0.2">
      <c r="A1366" s="120" t="str">
        <f>E1313</f>
        <v>DIGITAR NESTE CAMPO O CÓDIGO DA ENTREGA</v>
      </c>
      <c r="B1366" s="120" t="str">
        <f>B1313</f>
        <v>DIGITAR NESTE CAMPO O CÓDIGO DA ENTREGA</v>
      </c>
      <c r="C1366" s="120">
        <v>2026</v>
      </c>
      <c r="D1366" s="33" t="s">
        <v>37</v>
      </c>
      <c r="E1366" s="41" t="str">
        <f>IFERROR(VLOOKUP(E1313&amp;D1366,Instruções!$BD:$BN,8,0),"-")</f>
        <v>-</v>
      </c>
      <c r="F1366" s="34" t="s">
        <v>12</v>
      </c>
      <c r="G1366" s="30" t="str">
        <f t="shared" si="210"/>
        <v>-</v>
      </c>
      <c r="H1366" s="32" t="str">
        <f t="shared" si="209"/>
        <v/>
      </c>
      <c r="I1366" s="90">
        <f t="shared" si="208"/>
        <v>0</v>
      </c>
    </row>
    <row r="1367" spans="1:9" x14ac:dyDescent="0.2">
      <c r="A1367" s="120" t="str">
        <f>E1313</f>
        <v>DIGITAR NESTE CAMPO O CÓDIGO DA ENTREGA</v>
      </c>
      <c r="B1367" s="120" t="str">
        <f>B1313</f>
        <v>DIGITAR NESTE CAMPO O CÓDIGO DA ENTREGA</v>
      </c>
      <c r="C1367" s="120">
        <v>2026</v>
      </c>
      <c r="D1367" s="33" t="s">
        <v>38</v>
      </c>
      <c r="E1367" s="41" t="str">
        <f>IFERROR(VLOOKUP(E1313&amp;D1367,Instruções!$BD:$BN,8,0),"-")</f>
        <v>-</v>
      </c>
      <c r="F1367" s="34" t="s">
        <v>12</v>
      </c>
      <c r="G1367" s="30" t="str">
        <f t="shared" si="210"/>
        <v>-</v>
      </c>
      <c r="H1367" s="32" t="str">
        <f t="shared" si="209"/>
        <v/>
      </c>
      <c r="I1367" s="90">
        <f t="shared" si="208"/>
        <v>0</v>
      </c>
    </row>
    <row r="1368" spans="1:9" x14ac:dyDescent="0.2">
      <c r="A1368" s="120" t="str">
        <f>E1313</f>
        <v>DIGITAR NESTE CAMPO O CÓDIGO DA ENTREGA</v>
      </c>
      <c r="B1368" s="120" t="str">
        <f>B1313</f>
        <v>DIGITAR NESTE CAMPO O CÓDIGO DA ENTREGA</v>
      </c>
      <c r="C1368" s="120">
        <v>2026</v>
      </c>
      <c r="D1368" s="43" t="str">
        <f>IFERROR(VLOOKUP(E1313&amp;"-"&amp;1,Instruções!CH:CS,12,0),"")</f>
        <v/>
      </c>
      <c r="E1368" s="42" t="str">
        <f>IFERROR(VLOOKUP(E1313&amp;"-"&amp;1,Instruções!CH:CS,9,0),"")</f>
        <v/>
      </c>
      <c r="F1368" s="38" t="s">
        <v>12</v>
      </c>
      <c r="G1368" s="36" t="str">
        <f t="shared" si="210"/>
        <v/>
      </c>
      <c r="H1368" s="32" t="str">
        <f t="shared" si="209"/>
        <v/>
      </c>
      <c r="I1368" s="90">
        <f t="shared" si="208"/>
        <v>0</v>
      </c>
    </row>
    <row r="1369" spans="1:9" x14ac:dyDescent="0.2">
      <c r="A1369" s="120" t="str">
        <f>E1313</f>
        <v>DIGITAR NESTE CAMPO O CÓDIGO DA ENTREGA</v>
      </c>
      <c r="B1369" s="120" t="str">
        <f>B1313</f>
        <v>DIGITAR NESTE CAMPO O CÓDIGO DA ENTREGA</v>
      </c>
      <c r="C1369" s="120">
        <v>2026</v>
      </c>
      <c r="D1369" s="43" t="str">
        <f>IFERROR(VLOOKUP(E1313&amp;"-"&amp;2,Instruções!CH:CS,12,0),"")</f>
        <v/>
      </c>
      <c r="E1369" s="42" t="str">
        <f>IFERROR(VLOOKUP(E1313&amp;"-"&amp;2,Instruções!CH:CS,9,0),"")</f>
        <v/>
      </c>
      <c r="F1369" s="38" t="s">
        <v>12</v>
      </c>
      <c r="G1369" s="36" t="str">
        <f t="shared" si="210"/>
        <v/>
      </c>
      <c r="H1369" s="32" t="str">
        <f t="shared" si="209"/>
        <v/>
      </c>
      <c r="I1369" s="90">
        <f t="shared" si="208"/>
        <v>0</v>
      </c>
    </row>
    <row r="1370" spans="1:9" x14ac:dyDescent="0.2">
      <c r="A1370" s="120" t="str">
        <f>E1313</f>
        <v>DIGITAR NESTE CAMPO O CÓDIGO DA ENTREGA</v>
      </c>
      <c r="B1370" s="120" t="str">
        <f>B1313</f>
        <v>DIGITAR NESTE CAMPO O CÓDIGO DA ENTREGA</v>
      </c>
      <c r="C1370" s="120">
        <v>2026</v>
      </c>
      <c r="D1370" s="43" t="str">
        <f>IFERROR(VLOOKUP(E1313&amp;"-"&amp;3,Instruções!CH:CS,12,0),"")</f>
        <v/>
      </c>
      <c r="E1370" s="42" t="str">
        <f>IFERROR(VLOOKUP(E1313&amp;"-"&amp;3,Instruções!CH:CS,9,0),"")</f>
        <v/>
      </c>
      <c r="F1370" s="38" t="s">
        <v>12</v>
      </c>
      <c r="G1370" s="36" t="str">
        <f t="shared" si="210"/>
        <v/>
      </c>
      <c r="H1370" s="32" t="str">
        <f t="shared" si="209"/>
        <v/>
      </c>
      <c r="I1370" s="90">
        <f t="shared" si="208"/>
        <v>0</v>
      </c>
    </row>
    <row r="1371" spans="1:9" x14ac:dyDescent="0.2">
      <c r="A1371" s="120" t="str">
        <f>E1313</f>
        <v>DIGITAR NESTE CAMPO O CÓDIGO DA ENTREGA</v>
      </c>
      <c r="B1371" s="120" t="str">
        <f>B1313</f>
        <v>DIGITAR NESTE CAMPO O CÓDIGO DA ENTREGA</v>
      </c>
      <c r="C1371" s="120">
        <v>2026</v>
      </c>
      <c r="D1371" s="43" t="str">
        <f>IFERROR(VLOOKUP(E1313&amp;"-"&amp;4,Instruções!CH:CS,12,0),"")</f>
        <v/>
      </c>
      <c r="E1371" s="42" t="str">
        <f>IFERROR(VLOOKUP(E1313&amp;"-"&amp;4,Instruções!CH:CS,9,0),"")</f>
        <v/>
      </c>
      <c r="F1371" s="38" t="s">
        <v>12</v>
      </c>
      <c r="G1371" s="36" t="str">
        <f t="shared" si="210"/>
        <v/>
      </c>
      <c r="H1371" s="32" t="str">
        <f t="shared" si="209"/>
        <v/>
      </c>
      <c r="I1371" s="90">
        <f t="shared" si="208"/>
        <v>0</v>
      </c>
    </row>
    <row r="1372" spans="1:9" x14ac:dyDescent="0.2">
      <c r="A1372" s="120" t="str">
        <f>E1313</f>
        <v>DIGITAR NESTE CAMPO O CÓDIGO DA ENTREGA</v>
      </c>
      <c r="B1372" s="120" t="str">
        <f>B1313</f>
        <v>DIGITAR NESTE CAMPO O CÓDIGO DA ENTREGA</v>
      </c>
      <c r="C1372" s="120">
        <v>2026</v>
      </c>
      <c r="D1372" s="43" t="str">
        <f>IFERROR(VLOOKUP(E1313&amp;"-"&amp;5,Instruções!CH:CS,12,0),"")</f>
        <v/>
      </c>
      <c r="E1372" s="42" t="str">
        <f>IFERROR(VLOOKUP(E1313&amp;"-"&amp;5,Instruções!CH:CS,9,0),"")</f>
        <v/>
      </c>
      <c r="F1372" s="38" t="s">
        <v>12</v>
      </c>
      <c r="G1372" s="36" t="str">
        <f t="shared" si="210"/>
        <v/>
      </c>
      <c r="H1372" s="32" t="str">
        <f t="shared" si="209"/>
        <v/>
      </c>
      <c r="I1372" s="90">
        <f t="shared" si="208"/>
        <v>0</v>
      </c>
    </row>
    <row r="1373" spans="1:9" ht="15.75" customHeight="1" x14ac:dyDescent="0.2">
      <c r="A1373" s="120" t="str">
        <f>E1313</f>
        <v>DIGITAR NESTE CAMPO O CÓDIGO DA ENTREGA</v>
      </c>
      <c r="B1373" s="120" t="str">
        <f>B1313</f>
        <v>DIGITAR NESTE CAMPO O CÓDIGO DA ENTREGA</v>
      </c>
      <c r="C1373" s="120">
        <v>2026</v>
      </c>
      <c r="D1373" s="102"/>
      <c r="E1373" s="103" t="s">
        <v>39</v>
      </c>
      <c r="F1373" s="38" t="s">
        <v>12</v>
      </c>
      <c r="G1373" s="42"/>
      <c r="H1373" s="32" t="str">
        <f>IF(G1373="","","Não é possivel alterar 2024")</f>
        <v/>
      </c>
      <c r="I1373" s="90">
        <f>IF(G1373="",0,1)</f>
        <v>0</v>
      </c>
    </row>
    <row r="1374" spans="1:9" x14ac:dyDescent="0.2">
      <c r="A1374" s="120" t="str">
        <f>E1313</f>
        <v>DIGITAR NESTE CAMPO O CÓDIGO DA ENTREGA</v>
      </c>
      <c r="B1374" s="120" t="str">
        <f>B1313&amp;"Ano:"&amp;D1374</f>
        <v>DIGITAR NESTE CAMPO O CÓDIGO DA ENTREGAAno:TOTAL PREVISTO 2027</v>
      </c>
      <c r="C1374" s="120">
        <v>2027</v>
      </c>
      <c r="D1374" s="21" t="s">
        <v>8111</v>
      </c>
      <c r="E1374" s="22">
        <f>IF(E1375&gt;0,E1375,SUM(E1376:E1381))</f>
        <v>0</v>
      </c>
      <c r="F1374" s="23" t="s">
        <v>12</v>
      </c>
      <c r="G1374" s="22">
        <f>IF(SUM(I1375:I1387)=0,E1374,"Preencher total previsto para 2027")</f>
        <v>0</v>
      </c>
      <c r="H1374" s="39" t="str">
        <f>IF(SUM(I1375:I1387)&gt;0,"Alteração meta 2027","")</f>
        <v/>
      </c>
      <c r="I1374" s="90">
        <f t="shared" ref="I1374:I1386" si="211">IF(G1374=E1374,0,1)</f>
        <v>0</v>
      </c>
    </row>
    <row r="1375" spans="1:9" x14ac:dyDescent="0.2">
      <c r="A1375" s="120" t="str">
        <f>E1313</f>
        <v>DIGITAR NESTE CAMPO O CÓDIGO DA ENTREGA</v>
      </c>
      <c r="B1375" s="120" t="str">
        <f>B1313&amp;D1375&amp;2027</f>
        <v>DIGITAR NESTE CAMPO O CÓDIGO DA ENTREGAEstado2027</v>
      </c>
      <c r="C1375" s="120">
        <v>2027</v>
      </c>
      <c r="D1375" s="25" t="s">
        <v>32</v>
      </c>
      <c r="E1375" s="26">
        <f>IFERROR(VLOOKUP(E1313&amp;"(vazio)",Instruções!$BD:$BN,9,0),SUM(E1376:E1381))</f>
        <v>0</v>
      </c>
      <c r="F1375" s="27" t="s">
        <v>12</v>
      </c>
      <c r="G1375" s="26">
        <f>IF(SUM(I1376:I1387)=0,E1375,"Preencher total previsto do Estado para 2027")</f>
        <v>0</v>
      </c>
      <c r="H1375" s="40" t="str">
        <f t="shared" ref="H1375:H1386" si="212">IF(E1375=G1375,"","Alteração meta 2027")</f>
        <v/>
      </c>
      <c r="I1375" s="90">
        <f t="shared" si="211"/>
        <v>0</v>
      </c>
    </row>
    <row r="1376" spans="1:9" x14ac:dyDescent="0.2">
      <c r="A1376" s="120" t="str">
        <f>E1313</f>
        <v>DIGITAR NESTE CAMPO O CÓDIGO DA ENTREGA</v>
      </c>
      <c r="B1376" s="120" t="str">
        <f>B1313</f>
        <v>DIGITAR NESTE CAMPO O CÓDIGO DA ENTREGA</v>
      </c>
      <c r="C1376" s="120">
        <v>2027</v>
      </c>
      <c r="D1376" s="29" t="s">
        <v>33</v>
      </c>
      <c r="E1376" s="30" t="str">
        <f>IFERROR(VLOOKUP(E1313&amp;D1376,Instruções!$BD:$BN,9,0),"-")</f>
        <v>-</v>
      </c>
      <c r="F1376" s="31" t="s">
        <v>12</v>
      </c>
      <c r="G1376" s="30" t="str">
        <f t="shared" ref="G1376:G1386" si="213">E1376</f>
        <v>-</v>
      </c>
      <c r="H1376" s="32" t="str">
        <f t="shared" si="212"/>
        <v/>
      </c>
      <c r="I1376" s="90">
        <f t="shared" si="211"/>
        <v>0</v>
      </c>
    </row>
    <row r="1377" spans="1:16" x14ac:dyDescent="0.2">
      <c r="A1377" s="120" t="str">
        <f>E1313</f>
        <v>DIGITAR NESTE CAMPO O CÓDIGO DA ENTREGA</v>
      </c>
      <c r="B1377" s="120" t="str">
        <f>B1313</f>
        <v>DIGITAR NESTE CAMPO O CÓDIGO DA ENTREGA</v>
      </c>
      <c r="C1377" s="120">
        <v>2027</v>
      </c>
      <c r="D1377" s="33" t="s">
        <v>34</v>
      </c>
      <c r="E1377" s="41" t="str">
        <f>IFERROR(VLOOKUP(E1313&amp;D1377,Instruções!$BD:$BN,9,0),"-")</f>
        <v>-</v>
      </c>
      <c r="F1377" s="34" t="s">
        <v>12</v>
      </c>
      <c r="G1377" s="30" t="str">
        <f t="shared" si="213"/>
        <v>-</v>
      </c>
      <c r="H1377" s="32" t="str">
        <f t="shared" si="212"/>
        <v/>
      </c>
      <c r="I1377" s="90">
        <f t="shared" si="211"/>
        <v>0</v>
      </c>
    </row>
    <row r="1378" spans="1:16" x14ac:dyDescent="0.2">
      <c r="A1378" s="120" t="str">
        <f>E1313</f>
        <v>DIGITAR NESTE CAMPO O CÓDIGO DA ENTREGA</v>
      </c>
      <c r="B1378" s="120" t="str">
        <f>B1313</f>
        <v>DIGITAR NESTE CAMPO O CÓDIGO DA ENTREGA</v>
      </c>
      <c r="C1378" s="120">
        <v>2027</v>
      </c>
      <c r="D1378" s="33" t="s">
        <v>35</v>
      </c>
      <c r="E1378" s="41" t="str">
        <f>IFERROR(VLOOKUP(E1313&amp;D1378,Instruções!$BD:$BN,9,0),"-")</f>
        <v>-</v>
      </c>
      <c r="F1378" s="34" t="s">
        <v>12</v>
      </c>
      <c r="G1378" s="30" t="str">
        <f t="shared" si="213"/>
        <v>-</v>
      </c>
      <c r="H1378" s="32" t="str">
        <f t="shared" si="212"/>
        <v/>
      </c>
      <c r="I1378" s="90">
        <f t="shared" si="211"/>
        <v>0</v>
      </c>
    </row>
    <row r="1379" spans="1:16" x14ac:dyDescent="0.2">
      <c r="A1379" s="120" t="str">
        <f>E1313</f>
        <v>DIGITAR NESTE CAMPO O CÓDIGO DA ENTREGA</v>
      </c>
      <c r="B1379" s="120" t="str">
        <f>B1313</f>
        <v>DIGITAR NESTE CAMPO O CÓDIGO DA ENTREGA</v>
      </c>
      <c r="C1379" s="120">
        <v>2027</v>
      </c>
      <c r="D1379" s="33" t="s">
        <v>36</v>
      </c>
      <c r="E1379" s="41" t="str">
        <f>IFERROR(VLOOKUP(E1313&amp;D1379,Instruções!$BD:$BN,9,0),"-")</f>
        <v>-</v>
      </c>
      <c r="F1379" s="34" t="s">
        <v>12</v>
      </c>
      <c r="G1379" s="30" t="str">
        <f t="shared" si="213"/>
        <v>-</v>
      </c>
      <c r="H1379" s="32" t="str">
        <f t="shared" si="212"/>
        <v/>
      </c>
      <c r="I1379" s="90">
        <f t="shared" si="211"/>
        <v>0</v>
      </c>
    </row>
    <row r="1380" spans="1:16" x14ac:dyDescent="0.2">
      <c r="A1380" s="120" t="str">
        <f>E1313</f>
        <v>DIGITAR NESTE CAMPO O CÓDIGO DA ENTREGA</v>
      </c>
      <c r="B1380" s="120" t="str">
        <f>B1313</f>
        <v>DIGITAR NESTE CAMPO O CÓDIGO DA ENTREGA</v>
      </c>
      <c r="C1380" s="120">
        <v>2027</v>
      </c>
      <c r="D1380" s="33" t="s">
        <v>37</v>
      </c>
      <c r="E1380" s="41" t="str">
        <f>IFERROR(VLOOKUP(E1313&amp;D1380,Instruções!$BD:$BN,9,0),"-")</f>
        <v>-</v>
      </c>
      <c r="F1380" s="34" t="s">
        <v>12</v>
      </c>
      <c r="G1380" s="30" t="str">
        <f t="shared" si="213"/>
        <v>-</v>
      </c>
      <c r="H1380" s="32" t="str">
        <f t="shared" si="212"/>
        <v/>
      </c>
      <c r="I1380" s="90">
        <f t="shared" si="211"/>
        <v>0</v>
      </c>
    </row>
    <row r="1381" spans="1:16" x14ac:dyDescent="0.2">
      <c r="A1381" s="120" t="str">
        <f>E1313</f>
        <v>DIGITAR NESTE CAMPO O CÓDIGO DA ENTREGA</v>
      </c>
      <c r="B1381" s="120" t="str">
        <f>B1313</f>
        <v>DIGITAR NESTE CAMPO O CÓDIGO DA ENTREGA</v>
      </c>
      <c r="C1381" s="120">
        <v>2027</v>
      </c>
      <c r="D1381" s="33" t="s">
        <v>38</v>
      </c>
      <c r="E1381" s="44" t="str">
        <f>IFERROR(VLOOKUP(E1313&amp;D1381,Instruções!$BD:$BN,9,0),"-")</f>
        <v>-</v>
      </c>
      <c r="F1381" s="34" t="s">
        <v>12</v>
      </c>
      <c r="G1381" s="45" t="str">
        <f t="shared" si="213"/>
        <v>-</v>
      </c>
      <c r="H1381" s="32" t="str">
        <f t="shared" si="212"/>
        <v/>
      </c>
      <c r="I1381" s="90">
        <f t="shared" si="211"/>
        <v>0</v>
      </c>
    </row>
    <row r="1382" spans="1:16" x14ac:dyDescent="0.2">
      <c r="A1382" s="120" t="str">
        <f>E1313</f>
        <v>DIGITAR NESTE CAMPO O CÓDIGO DA ENTREGA</v>
      </c>
      <c r="B1382" s="120" t="str">
        <f>B1313</f>
        <v>DIGITAR NESTE CAMPO O CÓDIGO DA ENTREGA</v>
      </c>
      <c r="C1382" s="120">
        <v>2027</v>
      </c>
      <c r="D1382" s="35" t="str">
        <f>IFERROR(VLOOKUP(E1313&amp;"-"&amp;1,Instruções!CH:CS,12,0),"")</f>
        <v/>
      </c>
      <c r="E1382" s="46" t="str">
        <f>IFERROR(VLOOKUP(E1313&amp;"-"&amp;1,Instruções!CH:CS,10,0),"")</f>
        <v/>
      </c>
      <c r="F1382" s="38" t="s">
        <v>12</v>
      </c>
      <c r="G1382" s="47" t="str">
        <f t="shared" si="213"/>
        <v/>
      </c>
      <c r="H1382" s="32" t="str">
        <f t="shared" si="212"/>
        <v/>
      </c>
      <c r="I1382" s="90">
        <f t="shared" si="211"/>
        <v>0</v>
      </c>
    </row>
    <row r="1383" spans="1:16" x14ac:dyDescent="0.2">
      <c r="A1383" s="120" t="str">
        <f>E1313</f>
        <v>DIGITAR NESTE CAMPO O CÓDIGO DA ENTREGA</v>
      </c>
      <c r="B1383" s="120" t="str">
        <f>B1313</f>
        <v>DIGITAR NESTE CAMPO O CÓDIGO DA ENTREGA</v>
      </c>
      <c r="C1383" s="120">
        <v>2027</v>
      </c>
      <c r="D1383" s="35" t="str">
        <f>IFERROR(VLOOKUP(E1313&amp;"-"&amp;2,Instruções!CH:CS,12,0),"")</f>
        <v/>
      </c>
      <c r="E1383" s="46" t="str">
        <f>IFERROR(VLOOKUP(E1314&amp;"-"&amp;1,Instruções!CH:CS,10,0),"")</f>
        <v/>
      </c>
      <c r="F1383" s="38" t="s">
        <v>12</v>
      </c>
      <c r="G1383" s="47" t="str">
        <f t="shared" si="213"/>
        <v/>
      </c>
      <c r="H1383" s="32" t="str">
        <f t="shared" si="212"/>
        <v/>
      </c>
      <c r="I1383" s="90">
        <f t="shared" si="211"/>
        <v>0</v>
      </c>
    </row>
    <row r="1384" spans="1:16" x14ac:dyDescent="0.2">
      <c r="A1384" s="120" t="str">
        <f>E1313</f>
        <v>DIGITAR NESTE CAMPO O CÓDIGO DA ENTREGA</v>
      </c>
      <c r="B1384" s="120" t="str">
        <f>B1313</f>
        <v>DIGITAR NESTE CAMPO O CÓDIGO DA ENTREGA</v>
      </c>
      <c r="C1384" s="120">
        <v>2027</v>
      </c>
      <c r="D1384" s="35" t="str">
        <f>IFERROR(VLOOKUP(E1313&amp;"-"&amp;3,Instruções!CH:CS,12,0),"")</f>
        <v/>
      </c>
      <c r="E1384" s="46" t="str">
        <f>IFERROR(VLOOKUP(E1315&amp;"-"&amp;1,Instruções!CH:CS,10,0),"")</f>
        <v/>
      </c>
      <c r="F1384" s="38" t="s">
        <v>12</v>
      </c>
      <c r="G1384" s="47" t="str">
        <f t="shared" si="213"/>
        <v/>
      </c>
      <c r="H1384" s="32" t="str">
        <f t="shared" si="212"/>
        <v/>
      </c>
      <c r="I1384" s="90">
        <f t="shared" si="211"/>
        <v>0</v>
      </c>
    </row>
    <row r="1385" spans="1:16" x14ac:dyDescent="0.2">
      <c r="A1385" s="120" t="str">
        <f>E1313</f>
        <v>DIGITAR NESTE CAMPO O CÓDIGO DA ENTREGA</v>
      </c>
      <c r="B1385" s="120" t="str">
        <f>B1313</f>
        <v>DIGITAR NESTE CAMPO O CÓDIGO DA ENTREGA</v>
      </c>
      <c r="C1385" s="120">
        <v>2027</v>
      </c>
      <c r="D1385" s="35" t="str">
        <f>IFERROR(VLOOKUP(E1313&amp;"-"&amp;4,Instruções!CH:CS,12,0),"")</f>
        <v/>
      </c>
      <c r="E1385" s="46" t="str">
        <f>IFERROR(VLOOKUP(E1316&amp;"-"&amp;1,Instruções!CH:CS,10,0),"")</f>
        <v/>
      </c>
      <c r="F1385" s="38" t="s">
        <v>12</v>
      </c>
      <c r="G1385" s="47" t="str">
        <f t="shared" si="213"/>
        <v/>
      </c>
      <c r="H1385" s="32" t="str">
        <f t="shared" si="212"/>
        <v/>
      </c>
      <c r="I1385" s="90">
        <f t="shared" si="211"/>
        <v>0</v>
      </c>
    </row>
    <row r="1386" spans="1:16" x14ac:dyDescent="0.2">
      <c r="A1386" s="120" t="str">
        <f>E1313</f>
        <v>DIGITAR NESTE CAMPO O CÓDIGO DA ENTREGA</v>
      </c>
      <c r="B1386" s="120" t="str">
        <f>B1313</f>
        <v>DIGITAR NESTE CAMPO O CÓDIGO DA ENTREGA</v>
      </c>
      <c r="C1386" s="120">
        <v>2027</v>
      </c>
      <c r="D1386" s="35" t="str">
        <f>IFERROR(VLOOKUP(E1313&amp;"-"&amp;5,Instruções!CH:CS,12,0),"")</f>
        <v/>
      </c>
      <c r="E1386" s="46" t="str">
        <f>IFERROR(VLOOKUP(E1317&amp;"-"&amp;1,Instruções!CH:CS,10,0),"")</f>
        <v/>
      </c>
      <c r="F1386" s="38" t="s">
        <v>12</v>
      </c>
      <c r="G1386" s="47" t="str">
        <f t="shared" si="213"/>
        <v/>
      </c>
      <c r="H1386" s="32" t="str">
        <f t="shared" si="212"/>
        <v/>
      </c>
      <c r="I1386" s="90">
        <f t="shared" si="211"/>
        <v>0</v>
      </c>
    </row>
    <row r="1387" spans="1:16" ht="15.75" customHeight="1" x14ac:dyDescent="0.2">
      <c r="A1387" s="120" t="str">
        <f>E1313</f>
        <v>DIGITAR NESTE CAMPO O CÓDIGO DA ENTREGA</v>
      </c>
      <c r="B1387" s="120" t="str">
        <f>B1313</f>
        <v>DIGITAR NESTE CAMPO O CÓDIGO DA ENTREGA</v>
      </c>
      <c r="C1387" s="120">
        <v>2027</v>
      </c>
      <c r="D1387" s="102"/>
      <c r="E1387" s="103" t="s">
        <v>39</v>
      </c>
      <c r="F1387" s="38" t="s">
        <v>12</v>
      </c>
      <c r="G1387" s="47"/>
      <c r="H1387" s="32" t="str">
        <f>IF(G1387="","","Não é possivel alterar 2024")</f>
        <v/>
      </c>
      <c r="I1387" s="90">
        <f>IF(G1387="",0,1)</f>
        <v>0</v>
      </c>
    </row>
    <row r="1388" spans="1:16" ht="39" customHeight="1" x14ac:dyDescent="0.2">
      <c r="A1388" s="120" t="str">
        <f>E1313</f>
        <v>DIGITAR NESTE CAMPO O CÓDIGO DA ENTREGA</v>
      </c>
      <c r="B1388" s="120" t="str">
        <f>B1387&amp;"Oquealterou"</f>
        <v>DIGITAR NESTE CAMPO O CÓDIGO DA ENTREGAOquealterou</v>
      </c>
      <c r="C1388" s="120" t="s">
        <v>40</v>
      </c>
      <c r="D1388" s="48" t="s">
        <v>41</v>
      </c>
      <c r="E1388" s="129" t="s">
        <v>8399</v>
      </c>
      <c r="F1388" s="129"/>
      <c r="G1388" s="129"/>
      <c r="H1388" s="49" t="str">
        <f>IF(H1313="Excluir","Excluir",CONCATENATE("Alteração de: ",H1314&amp;H1315&amp;H1316&amp;H1317&amp;H1318&amp;H1319&amp;H1320&amp;H1321&amp;H1322&amp;H1323&amp;H1324&amp;H1325&amp;H1326&amp;H1328&amp;H1329&amp;H1330&amp;H1331))</f>
        <v xml:space="preserve">Alteração de: </v>
      </c>
      <c r="I1388" s="90" t="s">
        <v>9</v>
      </c>
    </row>
    <row r="1389" spans="1:16" ht="20.25" customHeight="1" thickBot="1" x14ac:dyDescent="0.25">
      <c r="A1389" s="122" t="s">
        <v>42</v>
      </c>
      <c r="B1389" s="122" t="s">
        <v>43</v>
      </c>
      <c r="C1389" s="122" t="s">
        <v>42</v>
      </c>
      <c r="D1389" s="81" t="s">
        <v>42</v>
      </c>
      <c r="E1389" s="82" t="s">
        <v>42</v>
      </c>
      <c r="F1389" s="82" t="s">
        <v>42</v>
      </c>
      <c r="G1389" s="82" t="s">
        <v>42</v>
      </c>
      <c r="H1389" s="83" t="s">
        <v>42</v>
      </c>
      <c r="I1389" s="91" t="s">
        <v>9</v>
      </c>
    </row>
    <row r="1390" spans="1:16" ht="26.25" customHeight="1" x14ac:dyDescent="0.2">
      <c r="A1390" s="120" t="str">
        <f>E1390</f>
        <v>DIGITAR NESTE CAMPO O CÓDIGO DA ENTREGA</v>
      </c>
      <c r="B1390" s="120" t="str">
        <f>E1390</f>
        <v>DIGITAR NESTE CAMPO O CÓDIGO DA ENTREGA</v>
      </c>
      <c r="C1390" s="120" t="s">
        <v>10</v>
      </c>
      <c r="D1390" s="77" t="s">
        <v>11</v>
      </c>
      <c r="E1390" s="89" t="s">
        <v>8112</v>
      </c>
      <c r="F1390" s="78" t="s">
        <v>12</v>
      </c>
      <c r="G1390" s="92">
        <f>IFERROR(VLOOKUP(E1390,'Lista de Entregas'!H:J,3,0),"Código de entrega não existe")</f>
        <v>0</v>
      </c>
      <c r="H1390" s="88" t="s">
        <v>4932</v>
      </c>
      <c r="I1390" s="90" t="s">
        <v>9</v>
      </c>
      <c r="P1390" s="4" t="s">
        <v>13</v>
      </c>
    </row>
    <row r="1391" spans="1:16" ht="34.5" customHeight="1" x14ac:dyDescent="0.2">
      <c r="A1391" s="120" t="str">
        <f>E1390</f>
        <v>DIGITAR NESTE CAMPO O CÓDIGO DA ENTREGA</v>
      </c>
      <c r="B1391" s="120" t="str">
        <f>B1390&amp;"Titulo"</f>
        <v>DIGITAR NESTE CAMPO O CÓDIGO DA ENTREGATitulo</v>
      </c>
      <c r="C1391" s="120" t="s">
        <v>10</v>
      </c>
      <c r="D1391" s="10" t="s">
        <v>14</v>
      </c>
      <c r="E1391" s="76" t="str">
        <f>IFERROR(VLOOKUP(E1390,Instruções!S:BD,14,0),"Código de Entrega não existe")</f>
        <v>Código de Entrega não existe</v>
      </c>
      <c r="F1391" s="12" t="s">
        <v>12</v>
      </c>
      <c r="G1391" s="86" t="str">
        <f>IF(H1390="Excluir","Se a entrega vai passar a ser vinculada a outra ação orçamentária, a opção selecionada deve ser Transferir e não Excluir. Se ela deve ser cancelada do PPA 2024-2027, a opção Excluir esta correta, informe a justificativa ao final do formulário.","")</f>
        <v/>
      </c>
      <c r="H1391" s="13" t="str">
        <f>IF(G1391="","",IF(E1391=G1391,""," Não é possível Alterar Título;"))</f>
        <v/>
      </c>
      <c r="I1391" s="90" t="s">
        <v>9</v>
      </c>
      <c r="P1391" s="4" t="s">
        <v>15</v>
      </c>
    </row>
    <row r="1392" spans="1:16" ht="71.25" customHeight="1" x14ac:dyDescent="0.2">
      <c r="A1392" s="120" t="str">
        <f>E1390</f>
        <v>DIGITAR NESTE CAMPO O CÓDIGO DA ENTREGA</v>
      </c>
      <c r="B1392" s="120" t="str">
        <f>B1390&amp;"Descrição"</f>
        <v>DIGITAR NESTE CAMPO O CÓDIGO DA ENTREGADescrição</v>
      </c>
      <c r="C1392" s="120" t="s">
        <v>10</v>
      </c>
      <c r="D1392" s="10" t="s">
        <v>16</v>
      </c>
      <c r="E1392" s="75" t="str">
        <f>IFERROR(VLOOKUP(E1390,Instruções!S:BD,15,0),"Confirmar  código de entrega")</f>
        <v>Confirmar  código de entrega</v>
      </c>
      <c r="F1392" s="12" t="s">
        <v>12</v>
      </c>
      <c r="G1392" s="75"/>
      <c r="H1392" s="14" t="str">
        <f>IF(G1392="","",IF(E1392=G1392,""," Descrição;"))</f>
        <v/>
      </c>
      <c r="I1392" s="90" t="s">
        <v>9</v>
      </c>
      <c r="P1392" s="4" t="s">
        <v>4934</v>
      </c>
    </row>
    <row r="1393" spans="1:16" x14ac:dyDescent="0.2">
      <c r="A1393" s="120" t="str">
        <f>E1390</f>
        <v>DIGITAR NESTE CAMPO O CÓDIGO DA ENTREGA</v>
      </c>
      <c r="B1393" s="120" t="str">
        <f>B1390&amp;"AÇÃO"</f>
        <v>DIGITAR NESTE CAMPO O CÓDIGO DA ENTREGAAÇÃO</v>
      </c>
      <c r="C1393" s="120" t="s">
        <v>10</v>
      </c>
      <c r="D1393" s="10" t="s">
        <v>17</v>
      </c>
      <c r="E1393" s="11" t="str">
        <f>IFERROR(VLOOKUP(E1390,Instruções!S:BD,10,0),"")</f>
        <v/>
      </c>
      <c r="F1393" s="12" t="s">
        <v>12</v>
      </c>
      <c r="G1393" s="85" t="str">
        <f>IF(H1390="Transferir","Preencher neste campo o nº da orçamentária para qual a entrega vai ser transferida","")</f>
        <v/>
      </c>
      <c r="H1393" s="14" t="str">
        <f>IF(G1393="","",IF(E1393=G1393,"","Transferência de ação;"))</f>
        <v/>
      </c>
      <c r="I1393" s="90" t="s">
        <v>9</v>
      </c>
      <c r="P1393" s="4" t="s">
        <v>4932</v>
      </c>
    </row>
    <row r="1394" spans="1:16" ht="27.75" customHeight="1" x14ac:dyDescent="0.2">
      <c r="A1394" s="120" t="str">
        <f>E1390</f>
        <v>DIGITAR NESTE CAMPO O CÓDIGO DA ENTREGA</v>
      </c>
      <c r="B1394" s="120" t="str">
        <f>B1390&amp;"Açãonome"</f>
        <v>DIGITAR NESTE CAMPO O CÓDIGO DA ENTREGAAçãonome</v>
      </c>
      <c r="C1394" s="120" t="s">
        <v>10</v>
      </c>
      <c r="D1394" s="10" t="s">
        <v>18</v>
      </c>
      <c r="E1394" s="76" t="str">
        <f>IFERROR(VLOOKUP(E1390,Instruções!S:BD,11,0),"")</f>
        <v/>
      </c>
      <c r="F1394" s="12" t="s">
        <v>12</v>
      </c>
      <c r="G1394" s="11"/>
      <c r="H1394" s="14" t="str">
        <f>IF(G1394="","",IF(E1394=G1394,""," Transterência para outra ação;"))</f>
        <v/>
      </c>
      <c r="I1394" s="90" t="s">
        <v>9</v>
      </c>
    </row>
    <row r="1395" spans="1:16" ht="39.75" customHeight="1" x14ac:dyDescent="0.2">
      <c r="A1395" s="120" t="str">
        <f>E1390</f>
        <v>DIGITAR NESTE CAMPO O CÓDIGO DA ENTREGA</v>
      </c>
      <c r="B1395" s="120" t="str">
        <f>B1390&amp;"Unidademedida"</f>
        <v>DIGITAR NESTE CAMPO O CÓDIGO DA ENTREGAUnidademedida</v>
      </c>
      <c r="C1395" s="120" t="s">
        <v>10</v>
      </c>
      <c r="D1395" s="10" t="s">
        <v>19</v>
      </c>
      <c r="E1395" s="11" t="str">
        <f>IFERROR(VLOOKUP(E1390,Instruções!S:BD,16,0),"")</f>
        <v/>
      </c>
      <c r="F1395" s="12" t="s">
        <v>12</v>
      </c>
      <c r="G1395" s="11"/>
      <c r="H1395" s="119" t="str">
        <f>IF(G1395="","",IF(E1395=G1395,"","Não é possível alterar a unidade de medida, pois isso descaracterizaria a concepção original da entrega"))</f>
        <v/>
      </c>
      <c r="I1395" s="90" t="s">
        <v>9</v>
      </c>
    </row>
    <row r="1396" spans="1:16" ht="51" customHeight="1" x14ac:dyDescent="0.2">
      <c r="A1396" s="120" t="str">
        <f>E1390</f>
        <v>DIGITAR NESTE CAMPO O CÓDIGO DA ENTREGA</v>
      </c>
      <c r="B1396" s="120" t="str">
        <f>B1390&amp;"MemoriaCalculo"</f>
        <v>DIGITAR NESTE CAMPO O CÓDIGO DA ENTREGAMemoriaCalculo</v>
      </c>
      <c r="C1396" s="120" t="s">
        <v>10</v>
      </c>
      <c r="D1396" s="10" t="s">
        <v>20</v>
      </c>
      <c r="E1396" s="75" t="str">
        <f>IFERROR(VLOOKUP(E1390,Instruções!S:BD,34,0),"")</f>
        <v/>
      </c>
      <c r="F1396" s="12" t="s">
        <v>12</v>
      </c>
      <c r="G1396" s="11"/>
      <c r="H1396" s="14" t="str">
        <f>IF(G1396="","",IF(E1396=G1396,""," Memória de Cálculo;"))</f>
        <v/>
      </c>
      <c r="I1396" s="90" t="s">
        <v>9</v>
      </c>
    </row>
    <row r="1397" spans="1:16" x14ac:dyDescent="0.2">
      <c r="A1397" s="120" t="str">
        <f>E1390</f>
        <v>DIGITAR NESTE CAMPO O CÓDIGO DA ENTREGA</v>
      </c>
      <c r="B1397" s="120" t="str">
        <f>B1390&amp;D1397</f>
        <v>DIGITAR NESTE CAMPO O CÓDIGO DA ENTREGAFonte:</v>
      </c>
      <c r="C1397" s="120" t="s">
        <v>10</v>
      </c>
      <c r="D1397" s="15" t="s">
        <v>21</v>
      </c>
      <c r="E1397" s="11" t="str">
        <f>IFERROR(VLOOKUP(E1390,Instruções!S:BD,35,0),"")</f>
        <v/>
      </c>
      <c r="F1397" s="12" t="s">
        <v>12</v>
      </c>
      <c r="G1397" s="11"/>
      <c r="H1397" s="14" t="str">
        <f>IF(G1397="","",IF(E1397=G1397,""," Fonte;"))</f>
        <v/>
      </c>
      <c r="I1397" s="90" t="s">
        <v>9</v>
      </c>
    </row>
    <row r="1398" spans="1:16" ht="28.5" customHeight="1" x14ac:dyDescent="0.2">
      <c r="A1398" s="120" t="str">
        <f>E1390</f>
        <v>DIGITAR NESTE CAMPO O CÓDIGO DA ENTREGA</v>
      </c>
      <c r="B1398" s="120" t="str">
        <f>B1390&amp;D1398</f>
        <v>DIGITAR NESTE CAMPO O CÓDIGO DA ENTREGAResponsável pela Informação no Órgão:</v>
      </c>
      <c r="C1398" s="120" t="s">
        <v>10</v>
      </c>
      <c r="D1398" s="10" t="s">
        <v>22</v>
      </c>
      <c r="E1398" s="11" t="str">
        <f>IFERROR(VLOOKUP(E1390,Instruções!S:BD,36,0),"")</f>
        <v/>
      </c>
      <c r="F1398" s="12" t="s">
        <v>12</v>
      </c>
      <c r="G1398" s="11"/>
      <c r="H1398" s="14" t="str">
        <f>IF(G1398="","",IF(E1398=G1398,""," Responsável;"))</f>
        <v/>
      </c>
      <c r="I1398" s="90" t="s">
        <v>9</v>
      </c>
    </row>
    <row r="1399" spans="1:16" x14ac:dyDescent="0.2">
      <c r="A1399" s="120" t="str">
        <f>E1390</f>
        <v>DIGITAR NESTE CAMPO O CÓDIGO DA ENTREGA</v>
      </c>
      <c r="B1399" s="120" t="str">
        <f>B1390&amp;D1399</f>
        <v xml:space="preserve">DIGITAR NESTE CAMPO O CÓDIGO DA ENTREGACumulatividade: </v>
      </c>
      <c r="C1399" s="120" t="s">
        <v>10</v>
      </c>
      <c r="D1399" s="10" t="s">
        <v>23</v>
      </c>
      <c r="E1399" s="11" t="str">
        <f>IFERROR(PROPER(VLOOKUP(E1390,Instruções!S:BD,33,0)),"")</f>
        <v/>
      </c>
      <c r="F1399" s="12" t="s">
        <v>12</v>
      </c>
      <c r="G1399" s="11"/>
      <c r="H1399" s="14" t="str">
        <f>IF(G1399="","",IF(E1399=G1399,""," Cumulatividade;"))</f>
        <v/>
      </c>
      <c r="I1399" s="90" t="s">
        <v>9</v>
      </c>
    </row>
    <row r="1400" spans="1:16" ht="13.5" customHeight="1" x14ac:dyDescent="0.2">
      <c r="A1400" s="120" t="str">
        <f>E1390</f>
        <v>DIGITAR NESTE CAMPO O CÓDIGO DA ENTREGA</v>
      </c>
      <c r="B1400" s="120" t="str">
        <f>B1390&amp;D1400</f>
        <v xml:space="preserve">DIGITAR NESTE CAMPO O CÓDIGO DA ENTREGAMarcação Criança e Adolescente: </v>
      </c>
      <c r="C1400" s="120" t="s">
        <v>10</v>
      </c>
      <c r="D1400" s="15" t="s">
        <v>24</v>
      </c>
      <c r="E1400" s="16" t="str">
        <f>IFERROR(VLOOKUP(E1390,Instruções!BS:CA,3,0),"")</f>
        <v/>
      </c>
      <c r="F1400" s="12" t="s">
        <v>12</v>
      </c>
      <c r="G1400" s="11"/>
      <c r="H1400" s="14" t="str">
        <f>IF(G1400="","",IF(E1400=G1400,""," Marcação Criança;"))</f>
        <v/>
      </c>
      <c r="I1400" s="90" t="s">
        <v>9</v>
      </c>
    </row>
    <row r="1401" spans="1:16" ht="13.5" customHeight="1" x14ac:dyDescent="0.2">
      <c r="A1401" s="120" t="str">
        <f>E1390</f>
        <v>DIGITAR NESTE CAMPO O CÓDIGO DA ENTREGA</v>
      </c>
      <c r="B1401" s="120" t="str">
        <f>B1390&amp;D1401</f>
        <v xml:space="preserve">DIGITAR NESTE CAMPO O CÓDIGO DA ENTREGAMarcação Igualdade Racial: </v>
      </c>
      <c r="C1401" s="120" t="s">
        <v>10</v>
      </c>
      <c r="D1401" s="15" t="s">
        <v>25</v>
      </c>
      <c r="E1401" s="16" t="str">
        <f>IFERROR(VLOOKUP(E1390,Instruções!BS:CA,4,0),"")</f>
        <v/>
      </c>
      <c r="F1401" s="12" t="s">
        <v>12</v>
      </c>
      <c r="G1401" s="11"/>
      <c r="H1401" s="14" t="str">
        <f>IF(G1401="","",IF(E1401=G1401,""," Marcação Igualdade Racial;"))</f>
        <v/>
      </c>
      <c r="I1401" s="90" t="s">
        <v>9</v>
      </c>
    </row>
    <row r="1402" spans="1:16" ht="13.5" customHeight="1" x14ac:dyDescent="0.2">
      <c r="A1402" s="120" t="str">
        <f>E1390</f>
        <v>DIGITAR NESTE CAMPO O CÓDIGO DA ENTREGA</v>
      </c>
      <c r="B1402" s="120" t="str">
        <f>B1390&amp;D1402</f>
        <v xml:space="preserve">DIGITAR NESTE CAMPO O CÓDIGO DA ENTREGAMarcação Mulher: </v>
      </c>
      <c r="C1402" s="120" t="s">
        <v>10</v>
      </c>
      <c r="D1402" s="15" t="s">
        <v>26</v>
      </c>
      <c r="E1402" s="16" t="str">
        <f>IFERROR(VLOOKUP(E1390,Instruções!BS:CA,5,0),"")</f>
        <v/>
      </c>
      <c r="F1402" s="12" t="s">
        <v>12</v>
      </c>
      <c r="G1402" s="11"/>
      <c r="H1402" s="14" t="str">
        <f>IF(G1402="","",IF(E1402=G1402,""," Marcação Mulher;"))</f>
        <v/>
      </c>
      <c r="I1402" s="90" t="s">
        <v>9</v>
      </c>
    </row>
    <row r="1403" spans="1:16" ht="13.5" customHeight="1" x14ac:dyDescent="0.2">
      <c r="A1403" s="120" t="str">
        <f>E1390</f>
        <v>DIGITAR NESTE CAMPO O CÓDIGO DA ENTREGA</v>
      </c>
      <c r="B1403" s="120" t="str">
        <f>B1390&amp;D1403</f>
        <v xml:space="preserve">DIGITAR NESTE CAMPO O CÓDIGO DA ENTREGAMarcação Paraná Produtivo: </v>
      </c>
      <c r="C1403" s="120" t="s">
        <v>10</v>
      </c>
      <c r="D1403" s="15" t="s">
        <v>27</v>
      </c>
      <c r="E1403" s="16" t="str">
        <f>IFERROR(VLOOKUP(E1390,Instruções!BS:CA,6,0),"")</f>
        <v/>
      </c>
      <c r="F1403" s="12" t="s">
        <v>12</v>
      </c>
      <c r="G1403" s="11"/>
      <c r="H1403" s="14" t="str">
        <f>IF(G1403="","",IF(E1403=G1403,""," Marcação PR Produtivo;"))</f>
        <v/>
      </c>
      <c r="I1403" s="90" t="s">
        <v>9</v>
      </c>
    </row>
    <row r="1404" spans="1:16" ht="13.5" customHeight="1" x14ac:dyDescent="0.2">
      <c r="A1404" s="121" t="str">
        <f>E1391</f>
        <v>Código de Entrega não existe</v>
      </c>
      <c r="B1404" s="121" t="str">
        <f>B1391&amp;D1404</f>
        <v>DIGITAR NESTE CAMPO O CÓDIGO DA ENTREGATituloMetas e Prioridades:</v>
      </c>
      <c r="C1404" s="121" t="s">
        <v>10</v>
      </c>
      <c r="D1404" s="93" t="s">
        <v>4933</v>
      </c>
      <c r="E1404" s="94"/>
      <c r="F1404" s="95" t="s">
        <v>12</v>
      </c>
      <c r="G1404" s="96"/>
      <c r="H1404" s="97" t="str">
        <f>IF(G1404="","",IF(E1404=G1404,""," Metas e Prioridades;"))</f>
        <v/>
      </c>
      <c r="I1404" s="90" t="s">
        <v>9</v>
      </c>
    </row>
    <row r="1405" spans="1:16" ht="13.5" customHeight="1" x14ac:dyDescent="0.2">
      <c r="A1405" s="120" t="str">
        <f>E1390</f>
        <v>DIGITAR NESTE CAMPO O CÓDIGO DA ENTREGA</v>
      </c>
      <c r="B1405" s="120" t="str">
        <f>B1390&amp;D1405</f>
        <v>DIGITAR NESTE CAMPO O CÓDIGO DA ENTREGAPlano de Governo:</v>
      </c>
      <c r="C1405" s="120" t="s">
        <v>10</v>
      </c>
      <c r="D1405" s="15" t="s">
        <v>28</v>
      </c>
      <c r="E1405" s="118" t="str">
        <f>IFERROR(VLOOKUP(E1390,Instruções!BS:CA,7,0),"")</f>
        <v/>
      </c>
      <c r="F1405" s="12" t="s">
        <v>12</v>
      </c>
      <c r="G1405" s="11"/>
      <c r="H1405" s="14" t="str">
        <f>IF(G1405="","",IF(E1405=G1405,""," Marcação Plano de Governo;"))</f>
        <v/>
      </c>
      <c r="I1405" s="90" t="s">
        <v>9</v>
      </c>
    </row>
    <row r="1406" spans="1:16" ht="36.75" customHeight="1" x14ac:dyDescent="0.2">
      <c r="A1406" s="120" t="str">
        <f>E1390</f>
        <v>DIGITAR NESTE CAMPO O CÓDIGO DA ENTREGA</v>
      </c>
      <c r="B1406" s="120" t="str">
        <f>B1390&amp;D1406</f>
        <v>DIGITAR NESTE CAMPO O CÓDIGO DA ENTREGAODS:</v>
      </c>
      <c r="C1406" s="120" t="s">
        <v>10</v>
      </c>
      <c r="D1406" s="15" t="s">
        <v>29</v>
      </c>
      <c r="E1406" s="118" t="str">
        <f>IFERROR(VLOOKUP(E1390,Instruções!BS:CA,8,0),"")</f>
        <v/>
      </c>
      <c r="F1406" s="12" t="s">
        <v>12</v>
      </c>
      <c r="G1406" s="11"/>
      <c r="H1406" s="14" t="str">
        <f>IF(G1406="","",IF(E1406=G1406,""," Marcação ODS;"))</f>
        <v/>
      </c>
      <c r="I1406" s="90" t="s">
        <v>9</v>
      </c>
    </row>
    <row r="1407" spans="1:16" ht="24.75" customHeight="1" x14ac:dyDescent="0.2">
      <c r="A1407" s="120" t="str">
        <f>E1390</f>
        <v>DIGITAR NESTE CAMPO O CÓDIGO DA ENTREGA</v>
      </c>
      <c r="B1407" s="120" t="str">
        <f>B1390&amp;D1407</f>
        <v xml:space="preserve">DIGITAR NESTE CAMPO O CÓDIGO DA ENTREGARanking de Competitividade: </v>
      </c>
      <c r="C1407" s="120" t="s">
        <v>10</v>
      </c>
      <c r="D1407" s="15" t="s">
        <v>30</v>
      </c>
      <c r="E1407" s="118" t="str">
        <f>IFERROR(VLOOKUP(E1390,Instruções!BS:CA,9,0),"")</f>
        <v/>
      </c>
      <c r="F1407" s="12" t="s">
        <v>12</v>
      </c>
      <c r="G1407" s="11"/>
      <c r="H1407" s="14" t="str">
        <f>IF(G1407="","",IF(E1407=G1407,""," Marcação Ranking;"))</f>
        <v/>
      </c>
      <c r="I1407" s="90" t="s">
        <v>9</v>
      </c>
    </row>
    <row r="1408" spans="1:16" ht="15" customHeight="1" x14ac:dyDescent="0.2">
      <c r="A1408" s="120" t="str">
        <f>E1390</f>
        <v>DIGITAR NESTE CAMPO O CÓDIGO DA ENTREGA</v>
      </c>
      <c r="B1408" s="120" t="str">
        <f>B1390&amp;D1408</f>
        <v>DIGITAR NESTE CAMPO O CÓDIGO DA ENTREGATOTAL PREVISTO (2024-2027):</v>
      </c>
      <c r="C1408" s="120" t="s">
        <v>31</v>
      </c>
      <c r="D1408" s="17" t="s">
        <v>8107</v>
      </c>
      <c r="E1408" s="18">
        <f>IF(E1399="Não",MAX(E1409,E1423,E1437,E1451),E1409+E1423+E1437+E1451)</f>
        <v>0</v>
      </c>
      <c r="F1408" s="19" t="s">
        <v>12</v>
      </c>
      <c r="G1408" s="18">
        <f>IFERROR(IF(E1399="Não",MAX(G1409,G1423,G1437,G1451),G1409+G1423+G1437+G1451),"Preencher Total Previsto")</f>
        <v>0</v>
      </c>
      <c r="H1408" s="20" t="str">
        <f>IF(G1408="","",IF(E1408=G1408,""," Meta;"))</f>
        <v/>
      </c>
      <c r="I1408" s="90">
        <f t="shared" ref="I1408:I1421" si="214">IF(G1408=E1408,0,1)</f>
        <v>0</v>
      </c>
    </row>
    <row r="1409" spans="1:9" x14ac:dyDescent="0.2">
      <c r="A1409" s="120" t="str">
        <f>E1390</f>
        <v>DIGITAR NESTE CAMPO O CÓDIGO DA ENTREGA</v>
      </c>
      <c r="B1409" s="120" t="str">
        <f>B1390&amp;"Ano:"&amp;D1409</f>
        <v>DIGITAR NESTE CAMPO O CÓDIGO DA ENTREGAAno:TOTAL PREVISTO 2024</v>
      </c>
      <c r="C1409" s="120">
        <v>2024</v>
      </c>
      <c r="D1409" s="21" t="s">
        <v>8108</v>
      </c>
      <c r="E1409" s="22">
        <f>IF(E1410&gt;0,E1410,SUM(E1411:E1416))</f>
        <v>0</v>
      </c>
      <c r="F1409" s="23" t="s">
        <v>12</v>
      </c>
      <c r="G1409" s="22">
        <f>IF(SUM(I1410:I1422)=0,E1409,"Preencher total")</f>
        <v>0</v>
      </c>
      <c r="H1409" s="24" t="str">
        <f>IF(SUM(E1409:E1422)=SUM(G1409:G1422),"","Não é possivel alterar 2024")</f>
        <v/>
      </c>
      <c r="I1409" s="90">
        <f t="shared" si="214"/>
        <v>0</v>
      </c>
    </row>
    <row r="1410" spans="1:9" x14ac:dyDescent="0.2">
      <c r="A1410" s="120" t="str">
        <f>E1390</f>
        <v>DIGITAR NESTE CAMPO O CÓDIGO DA ENTREGA</v>
      </c>
      <c r="B1410" s="120" t="str">
        <f>B1390&amp;D1410&amp;2024</f>
        <v>DIGITAR NESTE CAMPO O CÓDIGO DA ENTREGAEstado2024</v>
      </c>
      <c r="C1410" s="120">
        <v>2024</v>
      </c>
      <c r="D1410" s="25" t="s">
        <v>32</v>
      </c>
      <c r="E1410" s="26">
        <f>IFERROR(VLOOKUP(E1390&amp;"(vazio)",Instruções!$BD:$BN,6,0),SUM(E1411:E1416))</f>
        <v>0</v>
      </c>
      <c r="F1410" s="27" t="s">
        <v>12</v>
      </c>
      <c r="G1410" s="26">
        <f>IF(SUM(I1411:I1422)=0,E1410,"Preencher valores")</f>
        <v>0</v>
      </c>
      <c r="H1410" s="28" t="str">
        <f t="shared" ref="H1410:H1421" si="215">IF(E1410=G1410,"","Não é possivel alterar 2024")</f>
        <v/>
      </c>
      <c r="I1410" s="90">
        <f t="shared" si="214"/>
        <v>0</v>
      </c>
    </row>
    <row r="1411" spans="1:9" x14ac:dyDescent="0.2">
      <c r="A1411" s="120" t="str">
        <f>E1390</f>
        <v>DIGITAR NESTE CAMPO O CÓDIGO DA ENTREGA</v>
      </c>
      <c r="B1411" s="120" t="str">
        <f>B1390</f>
        <v>DIGITAR NESTE CAMPO O CÓDIGO DA ENTREGA</v>
      </c>
      <c r="C1411" s="120">
        <v>2024</v>
      </c>
      <c r="D1411" s="29" t="s">
        <v>33</v>
      </c>
      <c r="E1411" s="30" t="str">
        <f>IFERROR(VLOOKUP(E1390&amp;D1411,Instruções!$BD:$BN,6,0),"-")</f>
        <v>-</v>
      </c>
      <c r="F1411" s="31" t="s">
        <v>12</v>
      </c>
      <c r="G1411" s="30" t="str">
        <f t="shared" ref="G1411:G1421" si="216">E1411</f>
        <v>-</v>
      </c>
      <c r="H1411" s="32" t="str">
        <f t="shared" si="215"/>
        <v/>
      </c>
      <c r="I1411" s="90">
        <f t="shared" si="214"/>
        <v>0</v>
      </c>
    </row>
    <row r="1412" spans="1:9" x14ac:dyDescent="0.2">
      <c r="A1412" s="120" t="str">
        <f>E1390</f>
        <v>DIGITAR NESTE CAMPO O CÓDIGO DA ENTREGA</v>
      </c>
      <c r="B1412" s="120" t="str">
        <f>B1390</f>
        <v>DIGITAR NESTE CAMPO O CÓDIGO DA ENTREGA</v>
      </c>
      <c r="C1412" s="120">
        <v>2024</v>
      </c>
      <c r="D1412" s="33" t="s">
        <v>34</v>
      </c>
      <c r="E1412" s="30" t="str">
        <f>IFERROR(VLOOKUP(E1390&amp;D1412,Instruções!$BD:$BN,6,0),"-")</f>
        <v>-</v>
      </c>
      <c r="F1412" s="34" t="s">
        <v>12</v>
      </c>
      <c r="G1412" s="30" t="str">
        <f t="shared" si="216"/>
        <v>-</v>
      </c>
      <c r="H1412" s="32" t="str">
        <f t="shared" si="215"/>
        <v/>
      </c>
      <c r="I1412" s="90">
        <f t="shared" si="214"/>
        <v>0</v>
      </c>
    </row>
    <row r="1413" spans="1:9" x14ac:dyDescent="0.2">
      <c r="A1413" s="120" t="str">
        <f>E1390</f>
        <v>DIGITAR NESTE CAMPO O CÓDIGO DA ENTREGA</v>
      </c>
      <c r="B1413" s="120" t="str">
        <f>B1390</f>
        <v>DIGITAR NESTE CAMPO O CÓDIGO DA ENTREGA</v>
      </c>
      <c r="C1413" s="120">
        <v>2024</v>
      </c>
      <c r="D1413" s="33" t="s">
        <v>35</v>
      </c>
      <c r="E1413" s="30" t="str">
        <f>IFERROR(VLOOKUP(E1390&amp;D1413,Instruções!$BD:$BN,6,0),"-")</f>
        <v>-</v>
      </c>
      <c r="F1413" s="34" t="s">
        <v>12</v>
      </c>
      <c r="G1413" s="30" t="str">
        <f t="shared" si="216"/>
        <v>-</v>
      </c>
      <c r="H1413" s="32" t="str">
        <f t="shared" si="215"/>
        <v/>
      </c>
      <c r="I1413" s="90">
        <f t="shared" si="214"/>
        <v>0</v>
      </c>
    </row>
    <row r="1414" spans="1:9" x14ac:dyDescent="0.2">
      <c r="A1414" s="120" t="str">
        <f>E1390</f>
        <v>DIGITAR NESTE CAMPO O CÓDIGO DA ENTREGA</v>
      </c>
      <c r="B1414" s="120" t="str">
        <f>B1390</f>
        <v>DIGITAR NESTE CAMPO O CÓDIGO DA ENTREGA</v>
      </c>
      <c r="C1414" s="120">
        <v>2024</v>
      </c>
      <c r="D1414" s="33" t="s">
        <v>36</v>
      </c>
      <c r="E1414" s="30" t="str">
        <f>IFERROR(VLOOKUP(E1390&amp;D1414,Instruções!$BD:$BN,6,0),"-")</f>
        <v>-</v>
      </c>
      <c r="F1414" s="34" t="s">
        <v>12</v>
      </c>
      <c r="G1414" s="30" t="str">
        <f t="shared" si="216"/>
        <v>-</v>
      </c>
      <c r="H1414" s="32" t="str">
        <f t="shared" si="215"/>
        <v/>
      </c>
      <c r="I1414" s="90">
        <f t="shared" si="214"/>
        <v>0</v>
      </c>
    </row>
    <row r="1415" spans="1:9" x14ac:dyDescent="0.2">
      <c r="A1415" s="120" t="str">
        <f>E1390</f>
        <v>DIGITAR NESTE CAMPO O CÓDIGO DA ENTREGA</v>
      </c>
      <c r="B1415" s="120" t="str">
        <f>B1390</f>
        <v>DIGITAR NESTE CAMPO O CÓDIGO DA ENTREGA</v>
      </c>
      <c r="C1415" s="120">
        <v>2024</v>
      </c>
      <c r="D1415" s="33" t="s">
        <v>37</v>
      </c>
      <c r="E1415" s="30" t="str">
        <f>IFERROR(VLOOKUP(E1390&amp;D1415,Instruções!$BD:$BN,6,0),"-")</f>
        <v>-</v>
      </c>
      <c r="F1415" s="34" t="s">
        <v>12</v>
      </c>
      <c r="G1415" s="30" t="str">
        <f t="shared" si="216"/>
        <v>-</v>
      </c>
      <c r="H1415" s="32" t="str">
        <f t="shared" si="215"/>
        <v/>
      </c>
      <c r="I1415" s="90">
        <f t="shared" si="214"/>
        <v>0</v>
      </c>
    </row>
    <row r="1416" spans="1:9" x14ac:dyDescent="0.2">
      <c r="A1416" s="120" t="str">
        <f>E1390</f>
        <v>DIGITAR NESTE CAMPO O CÓDIGO DA ENTREGA</v>
      </c>
      <c r="B1416" s="120" t="str">
        <f>B1390</f>
        <v>DIGITAR NESTE CAMPO O CÓDIGO DA ENTREGA</v>
      </c>
      <c r="C1416" s="120">
        <v>2024</v>
      </c>
      <c r="D1416" s="33" t="s">
        <v>38</v>
      </c>
      <c r="E1416" s="30" t="str">
        <f>IFERROR(VLOOKUP(E1390&amp;D1416,Instruções!$BD:$BN,6,0),"-")</f>
        <v>-</v>
      </c>
      <c r="F1416" s="34" t="s">
        <v>12</v>
      </c>
      <c r="G1416" s="30" t="str">
        <f t="shared" si="216"/>
        <v>-</v>
      </c>
      <c r="H1416" s="32" t="str">
        <f t="shared" si="215"/>
        <v/>
      </c>
      <c r="I1416" s="90">
        <f t="shared" si="214"/>
        <v>0</v>
      </c>
    </row>
    <row r="1417" spans="1:9" x14ac:dyDescent="0.2">
      <c r="A1417" s="120" t="str">
        <f>E1390</f>
        <v>DIGITAR NESTE CAMPO O CÓDIGO DA ENTREGA</v>
      </c>
      <c r="B1417" s="120" t="str">
        <f>B1390</f>
        <v>DIGITAR NESTE CAMPO O CÓDIGO DA ENTREGA</v>
      </c>
      <c r="C1417" s="120">
        <v>2024</v>
      </c>
      <c r="D1417" s="35" t="str">
        <f>IFERROR(VLOOKUP(E1390&amp;"-"&amp;1,Instruções!CH:CS,12,0),"")</f>
        <v/>
      </c>
      <c r="E1417" s="36" t="str">
        <f>IFERROR(VLOOKUP(E1390&amp;"-"&amp;1,Instruções!CH:CS,7,0),"")</f>
        <v/>
      </c>
      <c r="F1417" s="37" t="s">
        <v>12</v>
      </c>
      <c r="G1417" s="36" t="str">
        <f t="shared" si="216"/>
        <v/>
      </c>
      <c r="H1417" s="32" t="str">
        <f t="shared" si="215"/>
        <v/>
      </c>
      <c r="I1417" s="90">
        <f t="shared" si="214"/>
        <v>0</v>
      </c>
    </row>
    <row r="1418" spans="1:9" x14ac:dyDescent="0.2">
      <c r="A1418" s="120" t="str">
        <f>E1390</f>
        <v>DIGITAR NESTE CAMPO O CÓDIGO DA ENTREGA</v>
      </c>
      <c r="B1418" s="120" t="str">
        <f>B1390</f>
        <v>DIGITAR NESTE CAMPO O CÓDIGO DA ENTREGA</v>
      </c>
      <c r="C1418" s="120">
        <v>2024</v>
      </c>
      <c r="D1418" s="35" t="str">
        <f>IFERROR(VLOOKUP(E1390&amp;"-"&amp;2,Instruções!CH:CS,12,0),"")</f>
        <v/>
      </c>
      <c r="E1418" s="36" t="str">
        <f>IFERROR(VLOOKUP(E1390&amp;"-"&amp;2,Instruções!CH:CS,7,0),"")</f>
        <v/>
      </c>
      <c r="F1418" s="37" t="s">
        <v>12</v>
      </c>
      <c r="G1418" s="36" t="str">
        <f t="shared" si="216"/>
        <v/>
      </c>
      <c r="H1418" s="32" t="str">
        <f t="shared" si="215"/>
        <v/>
      </c>
      <c r="I1418" s="90">
        <f t="shared" si="214"/>
        <v>0</v>
      </c>
    </row>
    <row r="1419" spans="1:9" x14ac:dyDescent="0.2">
      <c r="A1419" s="120" t="str">
        <f>E1390</f>
        <v>DIGITAR NESTE CAMPO O CÓDIGO DA ENTREGA</v>
      </c>
      <c r="B1419" s="120" t="str">
        <f>B1390</f>
        <v>DIGITAR NESTE CAMPO O CÓDIGO DA ENTREGA</v>
      </c>
      <c r="C1419" s="120">
        <v>2024</v>
      </c>
      <c r="D1419" s="35" t="str">
        <f>IFERROR(VLOOKUP(E1390&amp;"-"&amp;3,Instruções!CH:CS,12,0),"")</f>
        <v/>
      </c>
      <c r="E1419" s="36" t="str">
        <f>IFERROR(VLOOKUP(E1390&amp;"-"&amp;3,Instruções!CH:CS,7,0),"")</f>
        <v/>
      </c>
      <c r="F1419" s="37" t="s">
        <v>12</v>
      </c>
      <c r="G1419" s="36" t="str">
        <f t="shared" si="216"/>
        <v/>
      </c>
      <c r="H1419" s="32" t="str">
        <f t="shared" si="215"/>
        <v/>
      </c>
      <c r="I1419" s="90">
        <f t="shared" si="214"/>
        <v>0</v>
      </c>
    </row>
    <row r="1420" spans="1:9" x14ac:dyDescent="0.2">
      <c r="A1420" s="120" t="str">
        <f>E1390</f>
        <v>DIGITAR NESTE CAMPO O CÓDIGO DA ENTREGA</v>
      </c>
      <c r="B1420" s="120" t="str">
        <f>B1390</f>
        <v>DIGITAR NESTE CAMPO O CÓDIGO DA ENTREGA</v>
      </c>
      <c r="C1420" s="120">
        <v>2024</v>
      </c>
      <c r="D1420" s="35" t="str">
        <f>IFERROR(VLOOKUP(E1390&amp;"-"&amp;4,Instruções!CH:CS,12,0),"")</f>
        <v/>
      </c>
      <c r="E1420" s="36" t="str">
        <f>IFERROR(VLOOKUP(E1390&amp;"-"&amp;4,Instruções!CH:CS,7,0),"")</f>
        <v/>
      </c>
      <c r="F1420" s="37" t="s">
        <v>12</v>
      </c>
      <c r="G1420" s="36" t="str">
        <f t="shared" si="216"/>
        <v/>
      </c>
      <c r="H1420" s="32" t="str">
        <f t="shared" si="215"/>
        <v/>
      </c>
      <c r="I1420" s="90">
        <f t="shared" si="214"/>
        <v>0</v>
      </c>
    </row>
    <row r="1421" spans="1:9" x14ac:dyDescent="0.2">
      <c r="A1421" s="120" t="str">
        <f>E1390</f>
        <v>DIGITAR NESTE CAMPO O CÓDIGO DA ENTREGA</v>
      </c>
      <c r="B1421" s="120" t="str">
        <f>B1390</f>
        <v>DIGITAR NESTE CAMPO O CÓDIGO DA ENTREGA</v>
      </c>
      <c r="C1421" s="120">
        <v>2024</v>
      </c>
      <c r="D1421" s="35" t="str">
        <f>IFERROR(VLOOKUP(E1390&amp;"-"&amp;5,Instruções!CH:CS,12,0),"")</f>
        <v/>
      </c>
      <c r="E1421" s="36" t="str">
        <f>IFERROR(VLOOKUP(E1390&amp;"-"&amp;5,Instruções!CH:CS,7,0),"")</f>
        <v/>
      </c>
      <c r="F1421" s="37" t="s">
        <v>12</v>
      </c>
      <c r="G1421" s="36" t="str">
        <f t="shared" si="216"/>
        <v/>
      </c>
      <c r="H1421" s="32" t="str">
        <f t="shared" si="215"/>
        <v/>
      </c>
      <c r="I1421" s="90">
        <f t="shared" si="214"/>
        <v>0</v>
      </c>
    </row>
    <row r="1422" spans="1:9" x14ac:dyDescent="0.2">
      <c r="A1422" s="120" t="str">
        <f>E1390</f>
        <v>DIGITAR NESTE CAMPO O CÓDIGO DA ENTREGA</v>
      </c>
      <c r="B1422" s="120" t="str">
        <f>B1390</f>
        <v>DIGITAR NESTE CAMPO O CÓDIGO DA ENTREGA</v>
      </c>
      <c r="C1422" s="120">
        <v>2024</v>
      </c>
      <c r="D1422" s="102"/>
      <c r="E1422" s="103" t="s">
        <v>39</v>
      </c>
      <c r="F1422" s="38"/>
      <c r="G1422" s="36"/>
      <c r="H1422" s="32" t="str">
        <f>IF(G1422="","","Não é possivel alterar 2024")</f>
        <v/>
      </c>
      <c r="I1422" s="90">
        <f>IF(G1422="",0,1)</f>
        <v>0</v>
      </c>
    </row>
    <row r="1423" spans="1:9" x14ac:dyDescent="0.2">
      <c r="A1423" s="120" t="str">
        <f>E1390</f>
        <v>DIGITAR NESTE CAMPO O CÓDIGO DA ENTREGA</v>
      </c>
      <c r="B1423" s="120" t="str">
        <f>B1390&amp;"Ano:"&amp;D1423</f>
        <v>DIGITAR NESTE CAMPO O CÓDIGO DA ENTREGAAno:TOTAL PREVISTO 2025</v>
      </c>
      <c r="C1423" s="120">
        <v>2025</v>
      </c>
      <c r="D1423" s="21" t="s">
        <v>8109</v>
      </c>
      <c r="E1423" s="22">
        <f>IF(E1424&gt;0,E1424,SUM(E1425:E1430))</f>
        <v>0</v>
      </c>
      <c r="F1423" s="23" t="s">
        <v>12</v>
      </c>
      <c r="G1423" s="22">
        <f>IF(SUM(I1424:I1436)=0,E1423,"Preencher total")</f>
        <v>0</v>
      </c>
      <c r="H1423" s="39" t="str">
        <f>IF(SUM(I1424:I1436)&gt;0,"Não é possível alterar a meta de 2025","")</f>
        <v/>
      </c>
      <c r="I1423" s="90">
        <f t="shared" ref="I1423:I1435" si="217">IF(G1423=E1423,0,1)</f>
        <v>0</v>
      </c>
    </row>
    <row r="1424" spans="1:9" x14ac:dyDescent="0.2">
      <c r="A1424" s="120" t="str">
        <f>E1390</f>
        <v>DIGITAR NESTE CAMPO O CÓDIGO DA ENTREGA</v>
      </c>
      <c r="B1424" s="120" t="str">
        <f>B1390&amp;D1424&amp;2025</f>
        <v>DIGITAR NESTE CAMPO O CÓDIGO DA ENTREGAEstado2025</v>
      </c>
      <c r="C1424" s="120">
        <v>2025</v>
      </c>
      <c r="D1424" s="25" t="s">
        <v>32</v>
      </c>
      <c r="E1424" s="26">
        <f>IFERROR(VLOOKUP(E1390&amp;"(vazio)",Instruções!$BD:$BN,7,0),SUM(E1425:E1430))</f>
        <v>0</v>
      </c>
      <c r="F1424" s="27" t="s">
        <v>12</v>
      </c>
      <c r="G1424" s="26">
        <f>IF(SUM(I1425:I1436)=0,E1424,"Preencher valores")</f>
        <v>0</v>
      </c>
      <c r="H1424" s="28" t="str">
        <f t="shared" ref="H1424:H1435" si="218">IF(E1424=G1424,"","Não é possível alterar 2025")</f>
        <v/>
      </c>
      <c r="I1424" s="90">
        <f t="shared" si="217"/>
        <v>0</v>
      </c>
    </row>
    <row r="1425" spans="1:9" x14ac:dyDescent="0.2">
      <c r="A1425" s="120" t="str">
        <f>E1390</f>
        <v>DIGITAR NESTE CAMPO O CÓDIGO DA ENTREGA</v>
      </c>
      <c r="C1425" s="120">
        <v>2025</v>
      </c>
      <c r="D1425" s="29" t="s">
        <v>33</v>
      </c>
      <c r="E1425" s="30" t="str">
        <f>IFERROR(VLOOKUP(E1390&amp;D1425,Instruções!$BD:$BN,7,0),"-")</f>
        <v>-</v>
      </c>
      <c r="F1425" s="31" t="s">
        <v>12</v>
      </c>
      <c r="G1425" s="30" t="str">
        <f t="shared" ref="G1425:G1435" si="219">E1425</f>
        <v>-</v>
      </c>
      <c r="H1425" s="87" t="str">
        <f t="shared" si="218"/>
        <v/>
      </c>
      <c r="I1425" s="90">
        <f t="shared" si="217"/>
        <v>0</v>
      </c>
    </row>
    <row r="1426" spans="1:9" x14ac:dyDescent="0.2">
      <c r="A1426" s="120" t="str">
        <f>E1390</f>
        <v>DIGITAR NESTE CAMPO O CÓDIGO DA ENTREGA</v>
      </c>
      <c r="B1426" s="120" t="str">
        <f>B1390</f>
        <v>DIGITAR NESTE CAMPO O CÓDIGO DA ENTREGA</v>
      </c>
      <c r="C1426" s="120">
        <v>2025</v>
      </c>
      <c r="D1426" s="33" t="s">
        <v>34</v>
      </c>
      <c r="E1426" s="41" t="str">
        <f>IFERROR(VLOOKUP(E1390&amp;D1426,Instruções!$BD:$BN,7,0),"-")</f>
        <v>-</v>
      </c>
      <c r="F1426" s="34" t="s">
        <v>12</v>
      </c>
      <c r="G1426" s="30" t="str">
        <f t="shared" si="219"/>
        <v>-</v>
      </c>
      <c r="H1426" s="87" t="str">
        <f t="shared" si="218"/>
        <v/>
      </c>
      <c r="I1426" s="90">
        <f t="shared" si="217"/>
        <v>0</v>
      </c>
    </row>
    <row r="1427" spans="1:9" x14ac:dyDescent="0.2">
      <c r="A1427" s="120" t="str">
        <f>E1390</f>
        <v>DIGITAR NESTE CAMPO O CÓDIGO DA ENTREGA</v>
      </c>
      <c r="B1427" s="120" t="str">
        <f>B1390</f>
        <v>DIGITAR NESTE CAMPO O CÓDIGO DA ENTREGA</v>
      </c>
      <c r="C1427" s="120">
        <v>2025</v>
      </c>
      <c r="D1427" s="33" t="s">
        <v>35</v>
      </c>
      <c r="E1427" s="41" t="str">
        <f>IFERROR(VLOOKUP(E1390&amp;D1427,Instruções!$BD:$BN,7,0),"-")</f>
        <v>-</v>
      </c>
      <c r="F1427" s="34" t="s">
        <v>12</v>
      </c>
      <c r="G1427" s="30" t="str">
        <f t="shared" si="219"/>
        <v>-</v>
      </c>
      <c r="H1427" s="87" t="str">
        <f t="shared" si="218"/>
        <v/>
      </c>
      <c r="I1427" s="90">
        <f t="shared" si="217"/>
        <v>0</v>
      </c>
    </row>
    <row r="1428" spans="1:9" x14ac:dyDescent="0.2">
      <c r="A1428" s="120" t="str">
        <f>E1390</f>
        <v>DIGITAR NESTE CAMPO O CÓDIGO DA ENTREGA</v>
      </c>
      <c r="B1428" s="120" t="str">
        <f>B1390</f>
        <v>DIGITAR NESTE CAMPO O CÓDIGO DA ENTREGA</v>
      </c>
      <c r="C1428" s="120">
        <v>2025</v>
      </c>
      <c r="D1428" s="33" t="s">
        <v>36</v>
      </c>
      <c r="E1428" s="41" t="str">
        <f>IFERROR(VLOOKUP(E1390&amp;D1428,Instruções!$BD:$BN,7,0),"-")</f>
        <v>-</v>
      </c>
      <c r="F1428" s="34" t="s">
        <v>12</v>
      </c>
      <c r="G1428" s="30" t="str">
        <f t="shared" si="219"/>
        <v>-</v>
      </c>
      <c r="H1428" s="87" t="str">
        <f t="shared" si="218"/>
        <v/>
      </c>
      <c r="I1428" s="90">
        <f t="shared" si="217"/>
        <v>0</v>
      </c>
    </row>
    <row r="1429" spans="1:9" x14ac:dyDescent="0.2">
      <c r="A1429" s="120" t="str">
        <f>E1390</f>
        <v>DIGITAR NESTE CAMPO O CÓDIGO DA ENTREGA</v>
      </c>
      <c r="B1429" s="120" t="str">
        <f>B1390</f>
        <v>DIGITAR NESTE CAMPO O CÓDIGO DA ENTREGA</v>
      </c>
      <c r="C1429" s="120">
        <v>2025</v>
      </c>
      <c r="D1429" s="33" t="s">
        <v>37</v>
      </c>
      <c r="E1429" s="41" t="str">
        <f>IFERROR(VLOOKUP(E1390&amp;D1429,Instruções!$BD:$BN,7,0),"-")</f>
        <v>-</v>
      </c>
      <c r="F1429" s="34" t="s">
        <v>12</v>
      </c>
      <c r="G1429" s="30" t="str">
        <f t="shared" si="219"/>
        <v>-</v>
      </c>
      <c r="H1429" s="87" t="str">
        <f t="shared" si="218"/>
        <v/>
      </c>
      <c r="I1429" s="90">
        <f t="shared" si="217"/>
        <v>0</v>
      </c>
    </row>
    <row r="1430" spans="1:9" x14ac:dyDescent="0.2">
      <c r="A1430" s="120" t="str">
        <f>E1390</f>
        <v>DIGITAR NESTE CAMPO O CÓDIGO DA ENTREGA</v>
      </c>
      <c r="B1430" s="120" t="str">
        <f>B1390</f>
        <v>DIGITAR NESTE CAMPO O CÓDIGO DA ENTREGA</v>
      </c>
      <c r="C1430" s="120">
        <v>2025</v>
      </c>
      <c r="D1430" s="33" t="s">
        <v>38</v>
      </c>
      <c r="E1430" s="41" t="str">
        <f>IFERROR(VLOOKUP(E1390&amp;D1430,Instruções!$BD:$BN,7,0),"-")</f>
        <v>-</v>
      </c>
      <c r="F1430" s="34" t="s">
        <v>12</v>
      </c>
      <c r="G1430" s="30" t="str">
        <f t="shared" si="219"/>
        <v>-</v>
      </c>
      <c r="H1430" s="87" t="str">
        <f t="shared" si="218"/>
        <v/>
      </c>
      <c r="I1430" s="90">
        <f t="shared" si="217"/>
        <v>0</v>
      </c>
    </row>
    <row r="1431" spans="1:9" x14ac:dyDescent="0.2">
      <c r="A1431" s="120" t="str">
        <f>E1390</f>
        <v>DIGITAR NESTE CAMPO O CÓDIGO DA ENTREGA</v>
      </c>
      <c r="B1431" s="120" t="str">
        <f>B1390</f>
        <v>DIGITAR NESTE CAMPO O CÓDIGO DA ENTREGA</v>
      </c>
      <c r="C1431" s="120">
        <v>2025</v>
      </c>
      <c r="D1431" s="35" t="str">
        <f>IFERROR(VLOOKUP(E1390&amp;"-"&amp;1,Instruções!CH:CS,12,0),"")</f>
        <v/>
      </c>
      <c r="E1431" s="42" t="str">
        <f>IFERROR(VLOOKUP(E1390&amp;"-"&amp;1,Instruções!CH:CS,8,0),"")</f>
        <v/>
      </c>
      <c r="F1431" s="38" t="s">
        <v>12</v>
      </c>
      <c r="G1431" s="36" t="str">
        <f t="shared" si="219"/>
        <v/>
      </c>
      <c r="H1431" s="87" t="str">
        <f t="shared" si="218"/>
        <v/>
      </c>
      <c r="I1431" s="90">
        <f t="shared" si="217"/>
        <v>0</v>
      </c>
    </row>
    <row r="1432" spans="1:9" x14ac:dyDescent="0.2">
      <c r="A1432" s="120" t="str">
        <f>E1390</f>
        <v>DIGITAR NESTE CAMPO O CÓDIGO DA ENTREGA</v>
      </c>
      <c r="B1432" s="120" t="str">
        <f>B1390</f>
        <v>DIGITAR NESTE CAMPO O CÓDIGO DA ENTREGA</v>
      </c>
      <c r="C1432" s="120">
        <v>2025</v>
      </c>
      <c r="D1432" s="35" t="str">
        <f>IFERROR(VLOOKUP(E1390&amp;"-"&amp;2,Instruções!CH:CS,12,0),"")</f>
        <v/>
      </c>
      <c r="E1432" s="42" t="str">
        <f>IFERROR(VLOOKUP(E1390&amp;"-"&amp;2,Instruções!CH:CS,8,0),"")</f>
        <v/>
      </c>
      <c r="F1432" s="38" t="s">
        <v>12</v>
      </c>
      <c r="G1432" s="36" t="str">
        <f t="shared" si="219"/>
        <v/>
      </c>
      <c r="H1432" s="87" t="str">
        <f t="shared" si="218"/>
        <v/>
      </c>
      <c r="I1432" s="90">
        <f t="shared" si="217"/>
        <v>0</v>
      </c>
    </row>
    <row r="1433" spans="1:9" x14ac:dyDescent="0.2">
      <c r="A1433" s="120" t="str">
        <f>E1390</f>
        <v>DIGITAR NESTE CAMPO O CÓDIGO DA ENTREGA</v>
      </c>
      <c r="B1433" s="120" t="str">
        <f>B1390</f>
        <v>DIGITAR NESTE CAMPO O CÓDIGO DA ENTREGA</v>
      </c>
      <c r="C1433" s="120">
        <v>2025</v>
      </c>
      <c r="D1433" s="35" t="str">
        <f>IFERROR(VLOOKUP(E1390&amp;"-"&amp;3,Instruções!CH:CS,12,0),"")</f>
        <v/>
      </c>
      <c r="E1433" s="42" t="str">
        <f>IFERROR(VLOOKUP(E1390&amp;"-"&amp;3,Instruções!CH:CS,8,0),"")</f>
        <v/>
      </c>
      <c r="F1433" s="38" t="s">
        <v>12</v>
      </c>
      <c r="G1433" s="36" t="str">
        <f t="shared" si="219"/>
        <v/>
      </c>
      <c r="H1433" s="87" t="str">
        <f t="shared" si="218"/>
        <v/>
      </c>
      <c r="I1433" s="90">
        <f t="shared" si="217"/>
        <v>0</v>
      </c>
    </row>
    <row r="1434" spans="1:9" x14ac:dyDescent="0.2">
      <c r="A1434" s="120" t="str">
        <f>E1390</f>
        <v>DIGITAR NESTE CAMPO O CÓDIGO DA ENTREGA</v>
      </c>
      <c r="B1434" s="120" t="str">
        <f>B1390</f>
        <v>DIGITAR NESTE CAMPO O CÓDIGO DA ENTREGA</v>
      </c>
      <c r="C1434" s="120">
        <v>2025</v>
      </c>
      <c r="D1434" s="35" t="str">
        <f>IFERROR(VLOOKUP(E1390&amp;"-"&amp;4,Instruções!CH:CS,12,0),"")</f>
        <v/>
      </c>
      <c r="E1434" s="42" t="str">
        <f>IFERROR(VLOOKUP(E1390&amp;"-"&amp;4,Instruções!CH:CS,8,0),"")</f>
        <v/>
      </c>
      <c r="F1434" s="38" t="s">
        <v>12</v>
      </c>
      <c r="G1434" s="36" t="str">
        <f t="shared" si="219"/>
        <v/>
      </c>
      <c r="H1434" s="87" t="str">
        <f t="shared" si="218"/>
        <v/>
      </c>
      <c r="I1434" s="90">
        <f t="shared" si="217"/>
        <v>0</v>
      </c>
    </row>
    <row r="1435" spans="1:9" x14ac:dyDescent="0.2">
      <c r="A1435" s="120" t="str">
        <f>E1390</f>
        <v>DIGITAR NESTE CAMPO O CÓDIGO DA ENTREGA</v>
      </c>
      <c r="B1435" s="120" t="str">
        <f>B1390</f>
        <v>DIGITAR NESTE CAMPO O CÓDIGO DA ENTREGA</v>
      </c>
      <c r="C1435" s="120">
        <v>2025</v>
      </c>
      <c r="D1435" s="35" t="str">
        <f>IFERROR(VLOOKUP(E1390&amp;"-"&amp;5,Instruções!CH:CS,12,0),"")</f>
        <v/>
      </c>
      <c r="E1435" s="42" t="str">
        <f>IFERROR(VLOOKUP(E1390&amp;"-"&amp;5,Instruções!CH:CS,8,0),"")</f>
        <v/>
      </c>
      <c r="F1435" s="38" t="s">
        <v>12</v>
      </c>
      <c r="G1435" s="36" t="str">
        <f t="shared" si="219"/>
        <v/>
      </c>
      <c r="H1435" s="87" t="str">
        <f t="shared" si="218"/>
        <v/>
      </c>
      <c r="I1435" s="90">
        <f t="shared" si="217"/>
        <v>0</v>
      </c>
    </row>
    <row r="1436" spans="1:9" ht="15.75" customHeight="1" x14ac:dyDescent="0.2">
      <c r="A1436" s="120" t="str">
        <f>E1390</f>
        <v>DIGITAR NESTE CAMPO O CÓDIGO DA ENTREGA</v>
      </c>
      <c r="B1436" s="120" t="str">
        <f>B1390</f>
        <v>DIGITAR NESTE CAMPO O CÓDIGO DA ENTREGA</v>
      </c>
      <c r="C1436" s="120">
        <v>2025</v>
      </c>
      <c r="D1436" s="102"/>
      <c r="E1436" s="103" t="s">
        <v>39</v>
      </c>
      <c r="F1436" s="38" t="s">
        <v>12</v>
      </c>
      <c r="G1436" s="42"/>
      <c r="H1436" s="32" t="str">
        <f>IF(G1436="","","Não é possivel alterar 2024")</f>
        <v/>
      </c>
      <c r="I1436" s="90">
        <f>IF(G1436="",0,1)</f>
        <v>0</v>
      </c>
    </row>
    <row r="1437" spans="1:9" x14ac:dyDescent="0.2">
      <c r="A1437" s="120" t="str">
        <f>E1390</f>
        <v>DIGITAR NESTE CAMPO O CÓDIGO DA ENTREGA</v>
      </c>
      <c r="B1437" s="120" t="str">
        <f>B1390&amp;"Ano:"&amp;D1437</f>
        <v>DIGITAR NESTE CAMPO O CÓDIGO DA ENTREGAAno:TOTAL PREVISTO 2026</v>
      </c>
      <c r="C1437" s="120">
        <v>2026</v>
      </c>
      <c r="D1437" s="21" t="s">
        <v>8110</v>
      </c>
      <c r="E1437" s="22">
        <f>IF(E1438&gt;0,E1438,SUM(E1439:E1444))</f>
        <v>0</v>
      </c>
      <c r="F1437" s="23" t="s">
        <v>12</v>
      </c>
      <c r="G1437" s="22">
        <f>IF(SUM(I1438:I1450)=0,E1437,"Preencher total previsto para 2027")</f>
        <v>0</v>
      </c>
      <c r="H1437" s="39" t="str">
        <f>IF(SUM(I1438:I1450)&gt;0,"Alteração meta 2026","")</f>
        <v/>
      </c>
      <c r="I1437" s="90">
        <f t="shared" ref="I1437:I1449" si="220">IF(G1437=E1437,0,1)</f>
        <v>0</v>
      </c>
    </row>
    <row r="1438" spans="1:9" x14ac:dyDescent="0.2">
      <c r="A1438" s="120" t="str">
        <f>E1390</f>
        <v>DIGITAR NESTE CAMPO O CÓDIGO DA ENTREGA</v>
      </c>
      <c r="B1438" s="120" t="str">
        <f>B1390&amp;D1438&amp;2027</f>
        <v>DIGITAR NESTE CAMPO O CÓDIGO DA ENTREGAEstado2027</v>
      </c>
      <c r="C1438" s="120">
        <v>2026</v>
      </c>
      <c r="D1438" s="25" t="s">
        <v>32</v>
      </c>
      <c r="E1438" s="26">
        <f>IFERROR(VLOOKUP(E1390&amp;"(vazio)",Instruções!$BD:$BN,8,0),SUM(E1439:E1444))</f>
        <v>0</v>
      </c>
      <c r="F1438" s="27" t="s">
        <v>12</v>
      </c>
      <c r="G1438" s="26">
        <f>IF(SUM(I1439:I1450)=0,E1438,"Preencher total previsto do Estado para 2027")</f>
        <v>0</v>
      </c>
      <c r="H1438" s="40" t="str">
        <f t="shared" ref="H1438:H1449" si="221">IF(E1438=G1438,"","Alteração meta 2026")</f>
        <v/>
      </c>
      <c r="I1438" s="90">
        <f t="shared" si="220"/>
        <v>0</v>
      </c>
    </row>
    <row r="1439" spans="1:9" x14ac:dyDescent="0.2">
      <c r="A1439" s="120" t="str">
        <f>E1390</f>
        <v>DIGITAR NESTE CAMPO O CÓDIGO DA ENTREGA</v>
      </c>
      <c r="B1439" s="120" t="str">
        <f>B1390</f>
        <v>DIGITAR NESTE CAMPO O CÓDIGO DA ENTREGA</v>
      </c>
      <c r="C1439" s="120">
        <v>2026</v>
      </c>
      <c r="D1439" s="29" t="s">
        <v>33</v>
      </c>
      <c r="E1439" s="30" t="str">
        <f>IFERROR(VLOOKUP(E1390&amp;D1439,Instruções!$BD:$BN,8,0),"-")</f>
        <v>-</v>
      </c>
      <c r="F1439" s="31" t="s">
        <v>12</v>
      </c>
      <c r="G1439" s="30" t="str">
        <f t="shared" ref="G1439:G1449" si="222">E1439</f>
        <v>-</v>
      </c>
      <c r="H1439" s="32" t="str">
        <f t="shared" si="221"/>
        <v/>
      </c>
      <c r="I1439" s="90">
        <f t="shared" si="220"/>
        <v>0</v>
      </c>
    </row>
    <row r="1440" spans="1:9" x14ac:dyDescent="0.2">
      <c r="A1440" s="120" t="str">
        <f>E1390</f>
        <v>DIGITAR NESTE CAMPO O CÓDIGO DA ENTREGA</v>
      </c>
      <c r="B1440" s="120" t="str">
        <f>B1390</f>
        <v>DIGITAR NESTE CAMPO O CÓDIGO DA ENTREGA</v>
      </c>
      <c r="C1440" s="120">
        <v>2026</v>
      </c>
      <c r="D1440" s="33" t="s">
        <v>34</v>
      </c>
      <c r="E1440" s="41" t="str">
        <f>IFERROR(VLOOKUP(E1390&amp;D1440,Instruções!$BD:$BN,8,0),"-")</f>
        <v>-</v>
      </c>
      <c r="F1440" s="34" t="s">
        <v>12</v>
      </c>
      <c r="G1440" s="30" t="str">
        <f t="shared" si="222"/>
        <v>-</v>
      </c>
      <c r="H1440" s="32" t="str">
        <f t="shared" si="221"/>
        <v/>
      </c>
      <c r="I1440" s="90">
        <f t="shared" si="220"/>
        <v>0</v>
      </c>
    </row>
    <row r="1441" spans="1:9" x14ac:dyDescent="0.2">
      <c r="A1441" s="120" t="str">
        <f>E1390</f>
        <v>DIGITAR NESTE CAMPO O CÓDIGO DA ENTREGA</v>
      </c>
      <c r="B1441" s="120" t="str">
        <f>B1390</f>
        <v>DIGITAR NESTE CAMPO O CÓDIGO DA ENTREGA</v>
      </c>
      <c r="C1441" s="120">
        <v>2026</v>
      </c>
      <c r="D1441" s="33" t="s">
        <v>35</v>
      </c>
      <c r="E1441" s="41" t="str">
        <f>IFERROR(VLOOKUP(E1390&amp;D1441,Instruções!$BD:$BN,8,0),"-")</f>
        <v>-</v>
      </c>
      <c r="F1441" s="34" t="s">
        <v>12</v>
      </c>
      <c r="G1441" s="30" t="str">
        <f t="shared" si="222"/>
        <v>-</v>
      </c>
      <c r="H1441" s="32" t="str">
        <f t="shared" si="221"/>
        <v/>
      </c>
      <c r="I1441" s="90">
        <f t="shared" si="220"/>
        <v>0</v>
      </c>
    </row>
    <row r="1442" spans="1:9" x14ac:dyDescent="0.2">
      <c r="A1442" s="120" t="str">
        <f>E1390</f>
        <v>DIGITAR NESTE CAMPO O CÓDIGO DA ENTREGA</v>
      </c>
      <c r="B1442" s="120" t="str">
        <f>B1390</f>
        <v>DIGITAR NESTE CAMPO O CÓDIGO DA ENTREGA</v>
      </c>
      <c r="C1442" s="120">
        <v>2026</v>
      </c>
      <c r="D1442" s="33" t="s">
        <v>36</v>
      </c>
      <c r="E1442" s="41" t="str">
        <f>IFERROR(VLOOKUP(E1390&amp;D1442,Instruções!$BD:$BN,8,0),"-")</f>
        <v>-</v>
      </c>
      <c r="F1442" s="34" t="s">
        <v>12</v>
      </c>
      <c r="G1442" s="30" t="str">
        <f t="shared" si="222"/>
        <v>-</v>
      </c>
      <c r="H1442" s="32" t="str">
        <f t="shared" si="221"/>
        <v/>
      </c>
      <c r="I1442" s="90">
        <f t="shared" si="220"/>
        <v>0</v>
      </c>
    </row>
    <row r="1443" spans="1:9" x14ac:dyDescent="0.2">
      <c r="A1443" s="120" t="str">
        <f>E1390</f>
        <v>DIGITAR NESTE CAMPO O CÓDIGO DA ENTREGA</v>
      </c>
      <c r="B1443" s="120" t="str">
        <f>B1390</f>
        <v>DIGITAR NESTE CAMPO O CÓDIGO DA ENTREGA</v>
      </c>
      <c r="C1443" s="120">
        <v>2026</v>
      </c>
      <c r="D1443" s="33" t="s">
        <v>37</v>
      </c>
      <c r="E1443" s="41" t="str">
        <f>IFERROR(VLOOKUP(E1390&amp;D1443,Instruções!$BD:$BN,8,0),"-")</f>
        <v>-</v>
      </c>
      <c r="F1443" s="34" t="s">
        <v>12</v>
      </c>
      <c r="G1443" s="30" t="str">
        <f t="shared" si="222"/>
        <v>-</v>
      </c>
      <c r="H1443" s="32" t="str">
        <f t="shared" si="221"/>
        <v/>
      </c>
      <c r="I1443" s="90">
        <f t="shared" si="220"/>
        <v>0</v>
      </c>
    </row>
    <row r="1444" spans="1:9" x14ac:dyDescent="0.2">
      <c r="A1444" s="120" t="str">
        <f>E1390</f>
        <v>DIGITAR NESTE CAMPO O CÓDIGO DA ENTREGA</v>
      </c>
      <c r="B1444" s="120" t="str">
        <f>B1390</f>
        <v>DIGITAR NESTE CAMPO O CÓDIGO DA ENTREGA</v>
      </c>
      <c r="C1444" s="120">
        <v>2026</v>
      </c>
      <c r="D1444" s="33" t="s">
        <v>38</v>
      </c>
      <c r="E1444" s="41" t="str">
        <f>IFERROR(VLOOKUP(E1390&amp;D1444,Instruções!$BD:$BN,8,0),"-")</f>
        <v>-</v>
      </c>
      <c r="F1444" s="34" t="s">
        <v>12</v>
      </c>
      <c r="G1444" s="30" t="str">
        <f t="shared" si="222"/>
        <v>-</v>
      </c>
      <c r="H1444" s="32" t="str">
        <f t="shared" si="221"/>
        <v/>
      </c>
      <c r="I1444" s="90">
        <f t="shared" si="220"/>
        <v>0</v>
      </c>
    </row>
    <row r="1445" spans="1:9" x14ac:dyDescent="0.2">
      <c r="A1445" s="120" t="str">
        <f>E1390</f>
        <v>DIGITAR NESTE CAMPO O CÓDIGO DA ENTREGA</v>
      </c>
      <c r="B1445" s="120" t="str">
        <f>B1390</f>
        <v>DIGITAR NESTE CAMPO O CÓDIGO DA ENTREGA</v>
      </c>
      <c r="C1445" s="120">
        <v>2026</v>
      </c>
      <c r="D1445" s="43" t="str">
        <f>IFERROR(VLOOKUP(E1390&amp;"-"&amp;1,Instruções!CH:CS,12,0),"")</f>
        <v/>
      </c>
      <c r="E1445" s="42" t="str">
        <f>IFERROR(VLOOKUP(E1390&amp;"-"&amp;1,Instruções!CH:CS,9,0),"")</f>
        <v/>
      </c>
      <c r="F1445" s="38" t="s">
        <v>12</v>
      </c>
      <c r="G1445" s="36" t="str">
        <f t="shared" si="222"/>
        <v/>
      </c>
      <c r="H1445" s="32" t="str">
        <f t="shared" si="221"/>
        <v/>
      </c>
      <c r="I1445" s="90">
        <f t="shared" si="220"/>
        <v>0</v>
      </c>
    </row>
    <row r="1446" spans="1:9" x14ac:dyDescent="0.2">
      <c r="A1446" s="120" t="str">
        <f>E1390</f>
        <v>DIGITAR NESTE CAMPO O CÓDIGO DA ENTREGA</v>
      </c>
      <c r="B1446" s="120" t="str">
        <f>B1390</f>
        <v>DIGITAR NESTE CAMPO O CÓDIGO DA ENTREGA</v>
      </c>
      <c r="C1446" s="120">
        <v>2026</v>
      </c>
      <c r="D1446" s="43" t="str">
        <f>IFERROR(VLOOKUP(E1390&amp;"-"&amp;2,Instruções!CH:CS,12,0),"")</f>
        <v/>
      </c>
      <c r="E1446" s="42" t="str">
        <f>IFERROR(VLOOKUP(E1390&amp;"-"&amp;2,Instruções!CH:CS,9,0),"")</f>
        <v/>
      </c>
      <c r="F1446" s="38" t="s">
        <v>12</v>
      </c>
      <c r="G1446" s="36" t="str">
        <f t="shared" si="222"/>
        <v/>
      </c>
      <c r="H1446" s="32" t="str">
        <f t="shared" si="221"/>
        <v/>
      </c>
      <c r="I1446" s="90">
        <f t="shared" si="220"/>
        <v>0</v>
      </c>
    </row>
    <row r="1447" spans="1:9" x14ac:dyDescent="0.2">
      <c r="A1447" s="120" t="str">
        <f>E1390</f>
        <v>DIGITAR NESTE CAMPO O CÓDIGO DA ENTREGA</v>
      </c>
      <c r="B1447" s="120" t="str">
        <f>B1390</f>
        <v>DIGITAR NESTE CAMPO O CÓDIGO DA ENTREGA</v>
      </c>
      <c r="C1447" s="120">
        <v>2026</v>
      </c>
      <c r="D1447" s="43" t="str">
        <f>IFERROR(VLOOKUP(E1390&amp;"-"&amp;3,Instruções!CH:CS,12,0),"")</f>
        <v/>
      </c>
      <c r="E1447" s="42" t="str">
        <f>IFERROR(VLOOKUP(E1390&amp;"-"&amp;3,Instruções!CH:CS,9,0),"")</f>
        <v/>
      </c>
      <c r="F1447" s="38" t="s">
        <v>12</v>
      </c>
      <c r="G1447" s="36" t="str">
        <f t="shared" si="222"/>
        <v/>
      </c>
      <c r="H1447" s="32" t="str">
        <f t="shared" si="221"/>
        <v/>
      </c>
      <c r="I1447" s="90">
        <f t="shared" si="220"/>
        <v>0</v>
      </c>
    </row>
    <row r="1448" spans="1:9" x14ac:dyDescent="0.2">
      <c r="A1448" s="120" t="str">
        <f>E1390</f>
        <v>DIGITAR NESTE CAMPO O CÓDIGO DA ENTREGA</v>
      </c>
      <c r="B1448" s="120" t="str">
        <f>B1390</f>
        <v>DIGITAR NESTE CAMPO O CÓDIGO DA ENTREGA</v>
      </c>
      <c r="C1448" s="120">
        <v>2026</v>
      </c>
      <c r="D1448" s="43" t="str">
        <f>IFERROR(VLOOKUP(E1390&amp;"-"&amp;4,Instruções!CH:CS,12,0),"")</f>
        <v/>
      </c>
      <c r="E1448" s="42" t="str">
        <f>IFERROR(VLOOKUP(E1390&amp;"-"&amp;4,Instruções!CH:CS,9,0),"")</f>
        <v/>
      </c>
      <c r="F1448" s="38" t="s">
        <v>12</v>
      </c>
      <c r="G1448" s="36" t="str">
        <f t="shared" si="222"/>
        <v/>
      </c>
      <c r="H1448" s="32" t="str">
        <f t="shared" si="221"/>
        <v/>
      </c>
      <c r="I1448" s="90">
        <f t="shared" si="220"/>
        <v>0</v>
      </c>
    </row>
    <row r="1449" spans="1:9" x14ac:dyDescent="0.2">
      <c r="A1449" s="120" t="str">
        <f>E1390</f>
        <v>DIGITAR NESTE CAMPO O CÓDIGO DA ENTREGA</v>
      </c>
      <c r="B1449" s="120" t="str">
        <f>B1390</f>
        <v>DIGITAR NESTE CAMPO O CÓDIGO DA ENTREGA</v>
      </c>
      <c r="C1449" s="120">
        <v>2026</v>
      </c>
      <c r="D1449" s="43" t="str">
        <f>IFERROR(VLOOKUP(E1390&amp;"-"&amp;5,Instruções!CH:CS,12,0),"")</f>
        <v/>
      </c>
      <c r="E1449" s="42" t="str">
        <f>IFERROR(VLOOKUP(E1390&amp;"-"&amp;5,Instruções!CH:CS,9,0),"")</f>
        <v/>
      </c>
      <c r="F1449" s="38" t="s">
        <v>12</v>
      </c>
      <c r="G1449" s="36" t="str">
        <f t="shared" si="222"/>
        <v/>
      </c>
      <c r="H1449" s="32" t="str">
        <f t="shared" si="221"/>
        <v/>
      </c>
      <c r="I1449" s="90">
        <f t="shared" si="220"/>
        <v>0</v>
      </c>
    </row>
    <row r="1450" spans="1:9" ht="15.75" customHeight="1" x14ac:dyDescent="0.2">
      <c r="A1450" s="120" t="str">
        <f>E1390</f>
        <v>DIGITAR NESTE CAMPO O CÓDIGO DA ENTREGA</v>
      </c>
      <c r="B1450" s="120" t="str">
        <f>B1390</f>
        <v>DIGITAR NESTE CAMPO O CÓDIGO DA ENTREGA</v>
      </c>
      <c r="C1450" s="120">
        <v>2026</v>
      </c>
      <c r="D1450" s="102"/>
      <c r="E1450" s="103" t="s">
        <v>39</v>
      </c>
      <c r="F1450" s="38" t="s">
        <v>12</v>
      </c>
      <c r="G1450" s="42"/>
      <c r="H1450" s="32" t="str">
        <f>IF(G1450="","","Não é possivel alterar 2024")</f>
        <v/>
      </c>
      <c r="I1450" s="90">
        <f>IF(G1450="",0,1)</f>
        <v>0</v>
      </c>
    </row>
    <row r="1451" spans="1:9" x14ac:dyDescent="0.2">
      <c r="A1451" s="120" t="str">
        <f>E1390</f>
        <v>DIGITAR NESTE CAMPO O CÓDIGO DA ENTREGA</v>
      </c>
      <c r="B1451" s="120" t="str">
        <f>B1390&amp;"Ano:"&amp;D1451</f>
        <v>DIGITAR NESTE CAMPO O CÓDIGO DA ENTREGAAno:TOTAL PREVISTO 2027</v>
      </c>
      <c r="C1451" s="120">
        <v>2027</v>
      </c>
      <c r="D1451" s="21" t="s">
        <v>8111</v>
      </c>
      <c r="E1451" s="22">
        <f>IF(E1452&gt;0,E1452,SUM(E1453:E1458))</f>
        <v>0</v>
      </c>
      <c r="F1451" s="23" t="s">
        <v>12</v>
      </c>
      <c r="G1451" s="22">
        <f>IF(SUM(I1452:I1464)=0,E1451,"Preencher total previsto para 2027")</f>
        <v>0</v>
      </c>
      <c r="H1451" s="39" t="str">
        <f>IF(SUM(I1452:I1464)&gt;0,"Alteração meta 2027","")</f>
        <v/>
      </c>
      <c r="I1451" s="90">
        <f t="shared" ref="I1451:I1463" si="223">IF(G1451=E1451,0,1)</f>
        <v>0</v>
      </c>
    </row>
    <row r="1452" spans="1:9" x14ac:dyDescent="0.2">
      <c r="A1452" s="120" t="str">
        <f>E1390</f>
        <v>DIGITAR NESTE CAMPO O CÓDIGO DA ENTREGA</v>
      </c>
      <c r="B1452" s="120" t="str">
        <f>B1390&amp;D1452&amp;2027</f>
        <v>DIGITAR NESTE CAMPO O CÓDIGO DA ENTREGAEstado2027</v>
      </c>
      <c r="C1452" s="120">
        <v>2027</v>
      </c>
      <c r="D1452" s="25" t="s">
        <v>32</v>
      </c>
      <c r="E1452" s="26">
        <f>IFERROR(VLOOKUP(E1390&amp;"(vazio)",Instruções!$BD:$BN,9,0),SUM(E1453:E1458))</f>
        <v>0</v>
      </c>
      <c r="F1452" s="27" t="s">
        <v>12</v>
      </c>
      <c r="G1452" s="26">
        <f>IF(SUM(I1453:I1464)=0,E1452,"Preencher total previsto do Estado para 2027")</f>
        <v>0</v>
      </c>
      <c r="H1452" s="40" t="str">
        <f t="shared" ref="H1452:H1463" si="224">IF(E1452=G1452,"","Alteração meta 2027")</f>
        <v/>
      </c>
      <c r="I1452" s="90">
        <f t="shared" si="223"/>
        <v>0</v>
      </c>
    </row>
    <row r="1453" spans="1:9" x14ac:dyDescent="0.2">
      <c r="A1453" s="120" t="str">
        <f>E1390</f>
        <v>DIGITAR NESTE CAMPO O CÓDIGO DA ENTREGA</v>
      </c>
      <c r="B1453" s="120" t="str">
        <f>B1390</f>
        <v>DIGITAR NESTE CAMPO O CÓDIGO DA ENTREGA</v>
      </c>
      <c r="C1453" s="120">
        <v>2027</v>
      </c>
      <c r="D1453" s="29" t="s">
        <v>33</v>
      </c>
      <c r="E1453" s="30" t="str">
        <f>IFERROR(VLOOKUP(E1390&amp;D1453,Instruções!$BD:$BN,9,0),"-")</f>
        <v>-</v>
      </c>
      <c r="F1453" s="31" t="s">
        <v>12</v>
      </c>
      <c r="G1453" s="30" t="str">
        <f t="shared" ref="G1453:G1463" si="225">E1453</f>
        <v>-</v>
      </c>
      <c r="H1453" s="32" t="str">
        <f t="shared" si="224"/>
        <v/>
      </c>
      <c r="I1453" s="90">
        <f t="shared" si="223"/>
        <v>0</v>
      </c>
    </row>
    <row r="1454" spans="1:9" x14ac:dyDescent="0.2">
      <c r="A1454" s="120" t="str">
        <f>E1390</f>
        <v>DIGITAR NESTE CAMPO O CÓDIGO DA ENTREGA</v>
      </c>
      <c r="B1454" s="120" t="str">
        <f>B1390</f>
        <v>DIGITAR NESTE CAMPO O CÓDIGO DA ENTREGA</v>
      </c>
      <c r="C1454" s="120">
        <v>2027</v>
      </c>
      <c r="D1454" s="33" t="s">
        <v>34</v>
      </c>
      <c r="E1454" s="41" t="str">
        <f>IFERROR(VLOOKUP(E1390&amp;D1454,Instruções!$BD:$BN,9,0),"-")</f>
        <v>-</v>
      </c>
      <c r="F1454" s="34" t="s">
        <v>12</v>
      </c>
      <c r="G1454" s="30" t="str">
        <f t="shared" si="225"/>
        <v>-</v>
      </c>
      <c r="H1454" s="32" t="str">
        <f t="shared" si="224"/>
        <v/>
      </c>
      <c r="I1454" s="90">
        <f t="shared" si="223"/>
        <v>0</v>
      </c>
    </row>
    <row r="1455" spans="1:9" x14ac:dyDescent="0.2">
      <c r="A1455" s="120" t="str">
        <f>E1390</f>
        <v>DIGITAR NESTE CAMPO O CÓDIGO DA ENTREGA</v>
      </c>
      <c r="B1455" s="120" t="str">
        <f>B1390</f>
        <v>DIGITAR NESTE CAMPO O CÓDIGO DA ENTREGA</v>
      </c>
      <c r="C1455" s="120">
        <v>2027</v>
      </c>
      <c r="D1455" s="33" t="s">
        <v>35</v>
      </c>
      <c r="E1455" s="41" t="str">
        <f>IFERROR(VLOOKUP(E1390&amp;D1455,Instruções!$BD:$BN,9,0),"-")</f>
        <v>-</v>
      </c>
      <c r="F1455" s="34" t="s">
        <v>12</v>
      </c>
      <c r="G1455" s="30" t="str">
        <f t="shared" si="225"/>
        <v>-</v>
      </c>
      <c r="H1455" s="32" t="str">
        <f t="shared" si="224"/>
        <v/>
      </c>
      <c r="I1455" s="90">
        <f t="shared" si="223"/>
        <v>0</v>
      </c>
    </row>
    <row r="1456" spans="1:9" x14ac:dyDescent="0.2">
      <c r="A1456" s="120" t="str">
        <f>E1390</f>
        <v>DIGITAR NESTE CAMPO O CÓDIGO DA ENTREGA</v>
      </c>
      <c r="B1456" s="120" t="str">
        <f>B1390</f>
        <v>DIGITAR NESTE CAMPO O CÓDIGO DA ENTREGA</v>
      </c>
      <c r="C1456" s="120">
        <v>2027</v>
      </c>
      <c r="D1456" s="33" t="s">
        <v>36</v>
      </c>
      <c r="E1456" s="41" t="str">
        <f>IFERROR(VLOOKUP(E1390&amp;D1456,Instruções!$BD:$BN,9,0),"-")</f>
        <v>-</v>
      </c>
      <c r="F1456" s="34" t="s">
        <v>12</v>
      </c>
      <c r="G1456" s="30" t="str">
        <f t="shared" si="225"/>
        <v>-</v>
      </c>
      <c r="H1456" s="32" t="str">
        <f t="shared" si="224"/>
        <v/>
      </c>
      <c r="I1456" s="90">
        <f t="shared" si="223"/>
        <v>0</v>
      </c>
    </row>
    <row r="1457" spans="1:16" x14ac:dyDescent="0.2">
      <c r="A1457" s="120" t="str">
        <f>E1390</f>
        <v>DIGITAR NESTE CAMPO O CÓDIGO DA ENTREGA</v>
      </c>
      <c r="B1457" s="120" t="str">
        <f>B1390</f>
        <v>DIGITAR NESTE CAMPO O CÓDIGO DA ENTREGA</v>
      </c>
      <c r="C1457" s="120">
        <v>2027</v>
      </c>
      <c r="D1457" s="33" t="s">
        <v>37</v>
      </c>
      <c r="E1457" s="41" t="str">
        <f>IFERROR(VLOOKUP(E1390&amp;D1457,Instruções!$BD:$BN,9,0),"-")</f>
        <v>-</v>
      </c>
      <c r="F1457" s="34" t="s">
        <v>12</v>
      </c>
      <c r="G1457" s="30" t="str">
        <f t="shared" si="225"/>
        <v>-</v>
      </c>
      <c r="H1457" s="32" t="str">
        <f t="shared" si="224"/>
        <v/>
      </c>
      <c r="I1457" s="90">
        <f t="shared" si="223"/>
        <v>0</v>
      </c>
    </row>
    <row r="1458" spans="1:16" x14ac:dyDescent="0.2">
      <c r="A1458" s="120" t="str">
        <f>E1390</f>
        <v>DIGITAR NESTE CAMPO O CÓDIGO DA ENTREGA</v>
      </c>
      <c r="B1458" s="120" t="str">
        <f>B1390</f>
        <v>DIGITAR NESTE CAMPO O CÓDIGO DA ENTREGA</v>
      </c>
      <c r="C1458" s="120">
        <v>2027</v>
      </c>
      <c r="D1458" s="33" t="s">
        <v>38</v>
      </c>
      <c r="E1458" s="44" t="str">
        <f>IFERROR(VLOOKUP(E1390&amp;D1458,Instruções!$BD:$BN,9,0),"-")</f>
        <v>-</v>
      </c>
      <c r="F1458" s="34" t="s">
        <v>12</v>
      </c>
      <c r="G1458" s="45" t="str">
        <f t="shared" si="225"/>
        <v>-</v>
      </c>
      <c r="H1458" s="32" t="str">
        <f t="shared" si="224"/>
        <v/>
      </c>
      <c r="I1458" s="90">
        <f t="shared" si="223"/>
        <v>0</v>
      </c>
    </row>
    <row r="1459" spans="1:16" x14ac:dyDescent="0.2">
      <c r="A1459" s="120" t="str">
        <f>E1390</f>
        <v>DIGITAR NESTE CAMPO O CÓDIGO DA ENTREGA</v>
      </c>
      <c r="B1459" s="120" t="str">
        <f>B1390</f>
        <v>DIGITAR NESTE CAMPO O CÓDIGO DA ENTREGA</v>
      </c>
      <c r="C1459" s="120">
        <v>2027</v>
      </c>
      <c r="D1459" s="35" t="str">
        <f>IFERROR(VLOOKUP(E1390&amp;"-"&amp;1,Instruções!CH:CS,12,0),"")</f>
        <v/>
      </c>
      <c r="E1459" s="46" t="str">
        <f>IFERROR(VLOOKUP(E1390&amp;"-"&amp;1,Instruções!CH:CS,10,0),"")</f>
        <v/>
      </c>
      <c r="F1459" s="38" t="s">
        <v>12</v>
      </c>
      <c r="G1459" s="47" t="str">
        <f t="shared" si="225"/>
        <v/>
      </c>
      <c r="H1459" s="32" t="str">
        <f t="shared" si="224"/>
        <v/>
      </c>
      <c r="I1459" s="90">
        <f t="shared" si="223"/>
        <v>0</v>
      </c>
    </row>
    <row r="1460" spans="1:16" x14ac:dyDescent="0.2">
      <c r="A1460" s="120" t="str">
        <f>E1390</f>
        <v>DIGITAR NESTE CAMPO O CÓDIGO DA ENTREGA</v>
      </c>
      <c r="B1460" s="120" t="str">
        <f>B1390</f>
        <v>DIGITAR NESTE CAMPO O CÓDIGO DA ENTREGA</v>
      </c>
      <c r="C1460" s="120">
        <v>2027</v>
      </c>
      <c r="D1460" s="35" t="str">
        <f>IFERROR(VLOOKUP(E1390&amp;"-"&amp;2,Instruções!CH:CS,12,0),"")</f>
        <v/>
      </c>
      <c r="E1460" s="46" t="str">
        <f>IFERROR(VLOOKUP(E1391&amp;"-"&amp;1,Instruções!CH:CS,10,0),"")</f>
        <v/>
      </c>
      <c r="F1460" s="38" t="s">
        <v>12</v>
      </c>
      <c r="G1460" s="47" t="str">
        <f t="shared" si="225"/>
        <v/>
      </c>
      <c r="H1460" s="32" t="str">
        <f t="shared" si="224"/>
        <v/>
      </c>
      <c r="I1460" s="90">
        <f t="shared" si="223"/>
        <v>0</v>
      </c>
    </row>
    <row r="1461" spans="1:16" x14ac:dyDescent="0.2">
      <c r="A1461" s="120" t="str">
        <f>E1390</f>
        <v>DIGITAR NESTE CAMPO O CÓDIGO DA ENTREGA</v>
      </c>
      <c r="B1461" s="120" t="str">
        <f>B1390</f>
        <v>DIGITAR NESTE CAMPO O CÓDIGO DA ENTREGA</v>
      </c>
      <c r="C1461" s="120">
        <v>2027</v>
      </c>
      <c r="D1461" s="35" t="str">
        <f>IFERROR(VLOOKUP(E1390&amp;"-"&amp;3,Instruções!CH:CS,12,0),"")</f>
        <v/>
      </c>
      <c r="E1461" s="46" t="str">
        <f>IFERROR(VLOOKUP(E1392&amp;"-"&amp;1,Instruções!CH:CS,10,0),"")</f>
        <v/>
      </c>
      <c r="F1461" s="38" t="s">
        <v>12</v>
      </c>
      <c r="G1461" s="47" t="str">
        <f t="shared" si="225"/>
        <v/>
      </c>
      <c r="H1461" s="32" t="str">
        <f t="shared" si="224"/>
        <v/>
      </c>
      <c r="I1461" s="90">
        <f t="shared" si="223"/>
        <v>0</v>
      </c>
    </row>
    <row r="1462" spans="1:16" x14ac:dyDescent="0.2">
      <c r="A1462" s="120" t="str">
        <f>E1390</f>
        <v>DIGITAR NESTE CAMPO O CÓDIGO DA ENTREGA</v>
      </c>
      <c r="B1462" s="120" t="str">
        <f>B1390</f>
        <v>DIGITAR NESTE CAMPO O CÓDIGO DA ENTREGA</v>
      </c>
      <c r="C1462" s="120">
        <v>2027</v>
      </c>
      <c r="D1462" s="35" t="str">
        <f>IFERROR(VLOOKUP(E1390&amp;"-"&amp;4,Instruções!CH:CS,12,0),"")</f>
        <v/>
      </c>
      <c r="E1462" s="46" t="str">
        <f>IFERROR(VLOOKUP(E1393&amp;"-"&amp;1,Instruções!CH:CS,10,0),"")</f>
        <v/>
      </c>
      <c r="F1462" s="38" t="s">
        <v>12</v>
      </c>
      <c r="G1462" s="47" t="str">
        <f t="shared" si="225"/>
        <v/>
      </c>
      <c r="H1462" s="32" t="str">
        <f t="shared" si="224"/>
        <v/>
      </c>
      <c r="I1462" s="90">
        <f t="shared" si="223"/>
        <v>0</v>
      </c>
    </row>
    <row r="1463" spans="1:16" x14ac:dyDescent="0.2">
      <c r="A1463" s="120" t="str">
        <f>E1390</f>
        <v>DIGITAR NESTE CAMPO O CÓDIGO DA ENTREGA</v>
      </c>
      <c r="B1463" s="120" t="str">
        <f>B1390</f>
        <v>DIGITAR NESTE CAMPO O CÓDIGO DA ENTREGA</v>
      </c>
      <c r="C1463" s="120">
        <v>2027</v>
      </c>
      <c r="D1463" s="35" t="str">
        <f>IFERROR(VLOOKUP(E1390&amp;"-"&amp;5,Instruções!CH:CS,12,0),"")</f>
        <v/>
      </c>
      <c r="E1463" s="46" t="str">
        <f>IFERROR(VLOOKUP(E1394&amp;"-"&amp;1,Instruções!CH:CS,10,0),"")</f>
        <v/>
      </c>
      <c r="F1463" s="38" t="s">
        <v>12</v>
      </c>
      <c r="G1463" s="47" t="str">
        <f t="shared" si="225"/>
        <v/>
      </c>
      <c r="H1463" s="32" t="str">
        <f t="shared" si="224"/>
        <v/>
      </c>
      <c r="I1463" s="90">
        <f t="shared" si="223"/>
        <v>0</v>
      </c>
    </row>
    <row r="1464" spans="1:16" ht="15.75" customHeight="1" x14ac:dyDescent="0.2">
      <c r="A1464" s="120" t="str">
        <f>E1390</f>
        <v>DIGITAR NESTE CAMPO O CÓDIGO DA ENTREGA</v>
      </c>
      <c r="B1464" s="120" t="str">
        <f>B1390</f>
        <v>DIGITAR NESTE CAMPO O CÓDIGO DA ENTREGA</v>
      </c>
      <c r="C1464" s="120">
        <v>2027</v>
      </c>
      <c r="D1464" s="102"/>
      <c r="E1464" s="103" t="s">
        <v>39</v>
      </c>
      <c r="F1464" s="38" t="s">
        <v>12</v>
      </c>
      <c r="G1464" s="47"/>
      <c r="H1464" s="32" t="str">
        <f>IF(G1464="","","Não é possivel alterar 2024")</f>
        <v/>
      </c>
      <c r="I1464" s="90">
        <f>IF(G1464="",0,1)</f>
        <v>0</v>
      </c>
    </row>
    <row r="1465" spans="1:16" ht="39" customHeight="1" x14ac:dyDescent="0.2">
      <c r="A1465" s="120" t="str">
        <f>E1390</f>
        <v>DIGITAR NESTE CAMPO O CÓDIGO DA ENTREGA</v>
      </c>
      <c r="B1465" s="120" t="str">
        <f>B1464&amp;"Oquealterou"</f>
        <v>DIGITAR NESTE CAMPO O CÓDIGO DA ENTREGAOquealterou</v>
      </c>
      <c r="C1465" s="120" t="s">
        <v>40</v>
      </c>
      <c r="D1465" s="48" t="s">
        <v>41</v>
      </c>
      <c r="E1465" s="129" t="s">
        <v>8399</v>
      </c>
      <c r="F1465" s="129"/>
      <c r="G1465" s="129"/>
      <c r="H1465" s="49" t="str">
        <f>IF(H1390="Excluir","Excluir",CONCATENATE("Alteração de: ",H1391&amp;H1392&amp;H1393&amp;H1394&amp;H1395&amp;H1396&amp;H1397&amp;H1398&amp;H1399&amp;H1400&amp;H1401&amp;H1402&amp;H1403&amp;H1405&amp;H1406&amp;H1407&amp;H1408))</f>
        <v xml:space="preserve">Alteração de: </v>
      </c>
      <c r="I1465" s="90" t="s">
        <v>9</v>
      </c>
    </row>
    <row r="1466" spans="1:16" ht="20.25" customHeight="1" thickBot="1" x14ac:dyDescent="0.25">
      <c r="A1466" s="122" t="s">
        <v>42</v>
      </c>
      <c r="B1466" s="122" t="s">
        <v>43</v>
      </c>
      <c r="C1466" s="122" t="s">
        <v>42</v>
      </c>
      <c r="D1466" s="81" t="s">
        <v>42</v>
      </c>
      <c r="E1466" s="82" t="s">
        <v>42</v>
      </c>
      <c r="F1466" s="82" t="s">
        <v>42</v>
      </c>
      <c r="G1466" s="82" t="s">
        <v>42</v>
      </c>
      <c r="H1466" s="83" t="s">
        <v>42</v>
      </c>
      <c r="I1466" s="91" t="s">
        <v>9</v>
      </c>
    </row>
    <row r="1467" spans="1:16" ht="26.25" customHeight="1" x14ac:dyDescent="0.2">
      <c r="A1467" s="120" t="str">
        <f>E1467</f>
        <v>DIGITAR NESTE CAMPO O CÓDIGO DA ENTREGA</v>
      </c>
      <c r="B1467" s="120" t="str">
        <f>E1467</f>
        <v>DIGITAR NESTE CAMPO O CÓDIGO DA ENTREGA</v>
      </c>
      <c r="C1467" s="120" t="s">
        <v>10</v>
      </c>
      <c r="D1467" s="77" t="s">
        <v>11</v>
      </c>
      <c r="E1467" s="89" t="s">
        <v>8112</v>
      </c>
      <c r="F1467" s="78" t="s">
        <v>12</v>
      </c>
      <c r="G1467" s="92">
        <f>IFERROR(VLOOKUP(E1467,'Lista de Entregas'!H:J,3,0),"Código de entrega não existe")</f>
        <v>0</v>
      </c>
      <c r="H1467" s="88" t="s">
        <v>4932</v>
      </c>
      <c r="I1467" s="90" t="s">
        <v>9</v>
      </c>
      <c r="P1467" s="4" t="s">
        <v>13</v>
      </c>
    </row>
    <row r="1468" spans="1:16" ht="34.5" customHeight="1" x14ac:dyDescent="0.2">
      <c r="A1468" s="120" t="str">
        <f>E1467</f>
        <v>DIGITAR NESTE CAMPO O CÓDIGO DA ENTREGA</v>
      </c>
      <c r="B1468" s="120" t="str">
        <f>B1467&amp;"Titulo"</f>
        <v>DIGITAR NESTE CAMPO O CÓDIGO DA ENTREGATitulo</v>
      </c>
      <c r="C1468" s="120" t="s">
        <v>10</v>
      </c>
      <c r="D1468" s="10" t="s">
        <v>14</v>
      </c>
      <c r="E1468" s="76" t="str">
        <f>IFERROR(VLOOKUP(E1467,Instruções!S:BD,14,0),"Código de Entrega não existe")</f>
        <v>Código de Entrega não existe</v>
      </c>
      <c r="F1468" s="12" t="s">
        <v>12</v>
      </c>
      <c r="G1468" s="86" t="str">
        <f>IF(H1467="Excluir","Se a entrega vai passar a ser vinculada a outra ação orçamentária, a opção selecionada deve ser Transferir e não Excluir. Se ela deve ser cancelada do PPA 2024-2027, a opção Excluir esta correta, informe a justificativa ao final do formulário.","")</f>
        <v/>
      </c>
      <c r="H1468" s="13" t="str">
        <f>IF(G1468="","",IF(E1468=G1468,""," Não é possível Alterar Título;"))</f>
        <v/>
      </c>
      <c r="I1468" s="90" t="s">
        <v>9</v>
      </c>
      <c r="P1468" s="4" t="s">
        <v>15</v>
      </c>
    </row>
    <row r="1469" spans="1:16" ht="71.25" customHeight="1" x14ac:dyDescent="0.2">
      <c r="A1469" s="120" t="str">
        <f>E1467</f>
        <v>DIGITAR NESTE CAMPO O CÓDIGO DA ENTREGA</v>
      </c>
      <c r="B1469" s="120" t="str">
        <f>B1467&amp;"Descrição"</f>
        <v>DIGITAR NESTE CAMPO O CÓDIGO DA ENTREGADescrição</v>
      </c>
      <c r="C1469" s="120" t="s">
        <v>10</v>
      </c>
      <c r="D1469" s="10" t="s">
        <v>16</v>
      </c>
      <c r="E1469" s="75" t="str">
        <f>IFERROR(VLOOKUP(E1467,Instruções!S:BD,15,0),"Confirmar  código de entrega")</f>
        <v>Confirmar  código de entrega</v>
      </c>
      <c r="F1469" s="12" t="s">
        <v>12</v>
      </c>
      <c r="G1469" s="75"/>
      <c r="H1469" s="14" t="str">
        <f>IF(G1469="","",IF(E1469=G1469,""," Descrição;"))</f>
        <v/>
      </c>
      <c r="I1469" s="90" t="s">
        <v>9</v>
      </c>
      <c r="P1469" s="4" t="s">
        <v>4934</v>
      </c>
    </row>
    <row r="1470" spans="1:16" x14ac:dyDescent="0.2">
      <c r="A1470" s="120" t="str">
        <f>E1467</f>
        <v>DIGITAR NESTE CAMPO O CÓDIGO DA ENTREGA</v>
      </c>
      <c r="B1470" s="120" t="str">
        <f>B1467&amp;"AÇÃO"</f>
        <v>DIGITAR NESTE CAMPO O CÓDIGO DA ENTREGAAÇÃO</v>
      </c>
      <c r="C1470" s="120" t="s">
        <v>10</v>
      </c>
      <c r="D1470" s="10" t="s">
        <v>17</v>
      </c>
      <c r="E1470" s="11" t="str">
        <f>IFERROR(VLOOKUP(E1467,Instruções!S:BD,10,0),"")</f>
        <v/>
      </c>
      <c r="F1470" s="12" t="s">
        <v>12</v>
      </c>
      <c r="G1470" s="85" t="str">
        <f>IF(H1467="Transferir","Preencher neste campo o nº da orçamentária para qual a entrega vai ser transferida","")</f>
        <v/>
      </c>
      <c r="H1470" s="14" t="str">
        <f>IF(G1470="","",IF(E1470=G1470,"","Transferência de ação;"))</f>
        <v/>
      </c>
      <c r="I1470" s="90" t="s">
        <v>9</v>
      </c>
      <c r="P1470" s="4" t="s">
        <v>4932</v>
      </c>
    </row>
    <row r="1471" spans="1:16" ht="27.75" customHeight="1" x14ac:dyDescent="0.2">
      <c r="A1471" s="120" t="str">
        <f>E1467</f>
        <v>DIGITAR NESTE CAMPO O CÓDIGO DA ENTREGA</v>
      </c>
      <c r="B1471" s="120" t="str">
        <f>B1467&amp;"Açãonome"</f>
        <v>DIGITAR NESTE CAMPO O CÓDIGO DA ENTREGAAçãonome</v>
      </c>
      <c r="C1471" s="120" t="s">
        <v>10</v>
      </c>
      <c r="D1471" s="10" t="s">
        <v>18</v>
      </c>
      <c r="E1471" s="76" t="str">
        <f>IFERROR(VLOOKUP(E1467,Instruções!S:BD,11,0),"")</f>
        <v/>
      </c>
      <c r="F1471" s="12" t="s">
        <v>12</v>
      </c>
      <c r="G1471" s="11"/>
      <c r="H1471" s="14" t="str">
        <f>IF(G1471="","",IF(E1471=G1471,""," Transterência para outra ação;"))</f>
        <v/>
      </c>
      <c r="I1471" s="90" t="s">
        <v>9</v>
      </c>
    </row>
    <row r="1472" spans="1:16" ht="39.75" customHeight="1" x14ac:dyDescent="0.2">
      <c r="A1472" s="120" t="str">
        <f>E1467</f>
        <v>DIGITAR NESTE CAMPO O CÓDIGO DA ENTREGA</v>
      </c>
      <c r="B1472" s="120" t="str">
        <f>B1467&amp;"Unidademedida"</f>
        <v>DIGITAR NESTE CAMPO O CÓDIGO DA ENTREGAUnidademedida</v>
      </c>
      <c r="C1472" s="120" t="s">
        <v>10</v>
      </c>
      <c r="D1472" s="10" t="s">
        <v>19</v>
      </c>
      <c r="E1472" s="11" t="str">
        <f>IFERROR(VLOOKUP(E1467,Instruções!S:BD,16,0),"")</f>
        <v/>
      </c>
      <c r="F1472" s="12" t="s">
        <v>12</v>
      </c>
      <c r="G1472" s="11"/>
      <c r="H1472" s="119" t="str">
        <f>IF(G1472="","",IF(E1472=G1472,"","Não é possível alterar a unidade de medida, pois isso descaracterizaria a concepção original da entrega"))</f>
        <v/>
      </c>
      <c r="I1472" s="90" t="s">
        <v>9</v>
      </c>
    </row>
    <row r="1473" spans="1:9" ht="51" customHeight="1" x14ac:dyDescent="0.2">
      <c r="A1473" s="120" t="str">
        <f>E1467</f>
        <v>DIGITAR NESTE CAMPO O CÓDIGO DA ENTREGA</v>
      </c>
      <c r="B1473" s="120" t="str">
        <f>B1467&amp;"MemoriaCalculo"</f>
        <v>DIGITAR NESTE CAMPO O CÓDIGO DA ENTREGAMemoriaCalculo</v>
      </c>
      <c r="C1473" s="120" t="s">
        <v>10</v>
      </c>
      <c r="D1473" s="10" t="s">
        <v>20</v>
      </c>
      <c r="E1473" s="75" t="str">
        <f>IFERROR(VLOOKUP(E1467,Instruções!S:BD,34,0),"")</f>
        <v/>
      </c>
      <c r="F1473" s="12" t="s">
        <v>12</v>
      </c>
      <c r="G1473" s="11"/>
      <c r="H1473" s="14" t="str">
        <f>IF(G1473="","",IF(E1473=G1473,""," Memória de Cálculo;"))</f>
        <v/>
      </c>
      <c r="I1473" s="90" t="s">
        <v>9</v>
      </c>
    </row>
    <row r="1474" spans="1:9" x14ac:dyDescent="0.2">
      <c r="A1474" s="120" t="str">
        <f>E1467</f>
        <v>DIGITAR NESTE CAMPO O CÓDIGO DA ENTREGA</v>
      </c>
      <c r="B1474" s="120" t="str">
        <f>B1467&amp;D1474</f>
        <v>DIGITAR NESTE CAMPO O CÓDIGO DA ENTREGAFonte:</v>
      </c>
      <c r="C1474" s="120" t="s">
        <v>10</v>
      </c>
      <c r="D1474" s="15" t="s">
        <v>21</v>
      </c>
      <c r="E1474" s="11" t="str">
        <f>IFERROR(VLOOKUP(E1467,Instruções!S:BD,35,0),"")</f>
        <v/>
      </c>
      <c r="F1474" s="12" t="s">
        <v>12</v>
      </c>
      <c r="G1474" s="11"/>
      <c r="H1474" s="14" t="str">
        <f>IF(G1474="","",IF(E1474=G1474,""," Fonte;"))</f>
        <v/>
      </c>
      <c r="I1474" s="90" t="s">
        <v>9</v>
      </c>
    </row>
    <row r="1475" spans="1:9" ht="28.5" customHeight="1" x14ac:dyDescent="0.2">
      <c r="A1475" s="120" t="str">
        <f>E1467</f>
        <v>DIGITAR NESTE CAMPO O CÓDIGO DA ENTREGA</v>
      </c>
      <c r="B1475" s="120" t="str">
        <f>B1467&amp;D1475</f>
        <v>DIGITAR NESTE CAMPO O CÓDIGO DA ENTREGAResponsável pela Informação no Órgão:</v>
      </c>
      <c r="C1475" s="120" t="s">
        <v>10</v>
      </c>
      <c r="D1475" s="10" t="s">
        <v>22</v>
      </c>
      <c r="E1475" s="11" t="str">
        <f>IFERROR(VLOOKUP(E1467,Instruções!S:BD,36,0),"")</f>
        <v/>
      </c>
      <c r="F1475" s="12" t="s">
        <v>12</v>
      </c>
      <c r="G1475" s="11"/>
      <c r="H1475" s="14" t="str">
        <f>IF(G1475="","",IF(E1475=G1475,""," Responsável;"))</f>
        <v/>
      </c>
      <c r="I1475" s="90" t="s">
        <v>9</v>
      </c>
    </row>
    <row r="1476" spans="1:9" x14ac:dyDescent="0.2">
      <c r="A1476" s="120" t="str">
        <f>E1467</f>
        <v>DIGITAR NESTE CAMPO O CÓDIGO DA ENTREGA</v>
      </c>
      <c r="B1476" s="120" t="str">
        <f>B1467&amp;D1476</f>
        <v xml:space="preserve">DIGITAR NESTE CAMPO O CÓDIGO DA ENTREGACumulatividade: </v>
      </c>
      <c r="C1476" s="120" t="s">
        <v>10</v>
      </c>
      <c r="D1476" s="10" t="s">
        <v>23</v>
      </c>
      <c r="E1476" s="11" t="str">
        <f>IFERROR(PROPER(VLOOKUP(E1467,Instruções!S:BD,33,0)),"")</f>
        <v/>
      </c>
      <c r="F1476" s="12" t="s">
        <v>12</v>
      </c>
      <c r="G1476" s="11"/>
      <c r="H1476" s="14" t="str">
        <f>IF(G1476="","",IF(E1476=G1476,""," Cumulatividade;"))</f>
        <v/>
      </c>
      <c r="I1476" s="90" t="s">
        <v>9</v>
      </c>
    </row>
    <row r="1477" spans="1:9" ht="13.5" customHeight="1" x14ac:dyDescent="0.2">
      <c r="A1477" s="120" t="str">
        <f>E1467</f>
        <v>DIGITAR NESTE CAMPO O CÓDIGO DA ENTREGA</v>
      </c>
      <c r="B1477" s="120" t="str">
        <f>B1467&amp;D1477</f>
        <v xml:space="preserve">DIGITAR NESTE CAMPO O CÓDIGO DA ENTREGAMarcação Criança e Adolescente: </v>
      </c>
      <c r="C1477" s="120" t="s">
        <v>10</v>
      </c>
      <c r="D1477" s="15" t="s">
        <v>24</v>
      </c>
      <c r="E1477" s="16" t="str">
        <f>IFERROR(VLOOKUP(E1467,Instruções!BS:CA,3,0),"")</f>
        <v/>
      </c>
      <c r="F1477" s="12" t="s">
        <v>12</v>
      </c>
      <c r="G1477" s="11"/>
      <c r="H1477" s="14" t="str">
        <f>IF(G1477="","",IF(E1477=G1477,""," Marcação Criança;"))</f>
        <v/>
      </c>
      <c r="I1477" s="90" t="s">
        <v>9</v>
      </c>
    </row>
    <row r="1478" spans="1:9" ht="13.5" customHeight="1" x14ac:dyDescent="0.2">
      <c r="A1478" s="120" t="str">
        <f>E1467</f>
        <v>DIGITAR NESTE CAMPO O CÓDIGO DA ENTREGA</v>
      </c>
      <c r="B1478" s="120" t="str">
        <f>B1467&amp;D1478</f>
        <v xml:space="preserve">DIGITAR NESTE CAMPO O CÓDIGO DA ENTREGAMarcação Igualdade Racial: </v>
      </c>
      <c r="C1478" s="120" t="s">
        <v>10</v>
      </c>
      <c r="D1478" s="15" t="s">
        <v>25</v>
      </c>
      <c r="E1478" s="16" t="str">
        <f>IFERROR(VLOOKUP(E1467,Instruções!BS:CA,4,0),"")</f>
        <v/>
      </c>
      <c r="F1478" s="12" t="s">
        <v>12</v>
      </c>
      <c r="G1478" s="11"/>
      <c r="H1478" s="14" t="str">
        <f>IF(G1478="","",IF(E1478=G1478,""," Marcação Igualdade Racial;"))</f>
        <v/>
      </c>
      <c r="I1478" s="90" t="s">
        <v>9</v>
      </c>
    </row>
    <row r="1479" spans="1:9" ht="13.5" customHeight="1" x14ac:dyDescent="0.2">
      <c r="A1479" s="120" t="str">
        <f>E1467</f>
        <v>DIGITAR NESTE CAMPO O CÓDIGO DA ENTREGA</v>
      </c>
      <c r="B1479" s="120" t="str">
        <f>B1467&amp;D1479</f>
        <v xml:space="preserve">DIGITAR NESTE CAMPO O CÓDIGO DA ENTREGAMarcação Mulher: </v>
      </c>
      <c r="C1479" s="120" t="s">
        <v>10</v>
      </c>
      <c r="D1479" s="15" t="s">
        <v>26</v>
      </c>
      <c r="E1479" s="16" t="str">
        <f>IFERROR(VLOOKUP(E1467,Instruções!BS:CA,5,0),"")</f>
        <v/>
      </c>
      <c r="F1479" s="12" t="s">
        <v>12</v>
      </c>
      <c r="G1479" s="11"/>
      <c r="H1479" s="14" t="str">
        <f>IF(G1479="","",IF(E1479=G1479,""," Marcação Mulher;"))</f>
        <v/>
      </c>
      <c r="I1479" s="90" t="s">
        <v>9</v>
      </c>
    </row>
    <row r="1480" spans="1:9" ht="13.5" customHeight="1" x14ac:dyDescent="0.2">
      <c r="A1480" s="120" t="str">
        <f>E1467</f>
        <v>DIGITAR NESTE CAMPO O CÓDIGO DA ENTREGA</v>
      </c>
      <c r="B1480" s="120" t="str">
        <f>B1467&amp;D1480</f>
        <v xml:space="preserve">DIGITAR NESTE CAMPO O CÓDIGO DA ENTREGAMarcação Paraná Produtivo: </v>
      </c>
      <c r="C1480" s="120" t="s">
        <v>10</v>
      </c>
      <c r="D1480" s="15" t="s">
        <v>27</v>
      </c>
      <c r="E1480" s="16" t="str">
        <f>IFERROR(VLOOKUP(E1467,Instruções!BS:CA,6,0),"")</f>
        <v/>
      </c>
      <c r="F1480" s="12" t="s">
        <v>12</v>
      </c>
      <c r="G1480" s="11"/>
      <c r="H1480" s="14" t="str">
        <f>IF(G1480="","",IF(E1480=G1480,""," Marcação PR Produtivo;"))</f>
        <v/>
      </c>
      <c r="I1480" s="90" t="s">
        <v>9</v>
      </c>
    </row>
    <row r="1481" spans="1:9" ht="13.5" customHeight="1" x14ac:dyDescent="0.2">
      <c r="A1481" s="121" t="str">
        <f>E1468</f>
        <v>Código de Entrega não existe</v>
      </c>
      <c r="B1481" s="121" t="str">
        <f>B1468&amp;D1481</f>
        <v>DIGITAR NESTE CAMPO O CÓDIGO DA ENTREGATituloMetas e Prioridades:</v>
      </c>
      <c r="C1481" s="121" t="s">
        <v>10</v>
      </c>
      <c r="D1481" s="93" t="s">
        <v>4933</v>
      </c>
      <c r="E1481" s="94"/>
      <c r="F1481" s="95" t="s">
        <v>12</v>
      </c>
      <c r="G1481" s="96"/>
      <c r="H1481" s="97" t="str">
        <f>IF(G1481="","",IF(E1481=G1481,""," Metas e Prioridades;"))</f>
        <v/>
      </c>
      <c r="I1481" s="90" t="s">
        <v>9</v>
      </c>
    </row>
    <row r="1482" spans="1:9" ht="13.5" customHeight="1" x14ac:dyDescent="0.2">
      <c r="A1482" s="120" t="str">
        <f>E1467</f>
        <v>DIGITAR NESTE CAMPO O CÓDIGO DA ENTREGA</v>
      </c>
      <c r="B1482" s="120" t="str">
        <f>B1467&amp;D1482</f>
        <v>DIGITAR NESTE CAMPO O CÓDIGO DA ENTREGAPlano de Governo:</v>
      </c>
      <c r="C1482" s="120" t="s">
        <v>10</v>
      </c>
      <c r="D1482" s="15" t="s">
        <v>28</v>
      </c>
      <c r="E1482" s="118" t="str">
        <f>IFERROR(VLOOKUP(E1467,Instruções!BS:CA,7,0),"")</f>
        <v/>
      </c>
      <c r="F1482" s="12" t="s">
        <v>12</v>
      </c>
      <c r="G1482" s="11"/>
      <c r="H1482" s="14" t="str">
        <f>IF(G1482="","",IF(E1482=G1482,""," Marcação Plano de Governo;"))</f>
        <v/>
      </c>
      <c r="I1482" s="90" t="s">
        <v>9</v>
      </c>
    </row>
    <row r="1483" spans="1:9" ht="36.75" customHeight="1" x14ac:dyDescent="0.2">
      <c r="A1483" s="120" t="str">
        <f>E1467</f>
        <v>DIGITAR NESTE CAMPO O CÓDIGO DA ENTREGA</v>
      </c>
      <c r="B1483" s="120" t="str">
        <f>B1467&amp;D1483</f>
        <v>DIGITAR NESTE CAMPO O CÓDIGO DA ENTREGAODS:</v>
      </c>
      <c r="C1483" s="120" t="s">
        <v>10</v>
      </c>
      <c r="D1483" s="15" t="s">
        <v>29</v>
      </c>
      <c r="E1483" s="118" t="str">
        <f>IFERROR(VLOOKUP(E1467,Instruções!BS:CA,8,0),"")</f>
        <v/>
      </c>
      <c r="F1483" s="12" t="s">
        <v>12</v>
      </c>
      <c r="G1483" s="11"/>
      <c r="H1483" s="14" t="str">
        <f>IF(G1483="","",IF(E1483=G1483,""," Marcação ODS;"))</f>
        <v/>
      </c>
      <c r="I1483" s="90" t="s">
        <v>9</v>
      </c>
    </row>
    <row r="1484" spans="1:9" ht="24.75" customHeight="1" x14ac:dyDescent="0.2">
      <c r="A1484" s="120" t="str">
        <f>E1467</f>
        <v>DIGITAR NESTE CAMPO O CÓDIGO DA ENTREGA</v>
      </c>
      <c r="B1484" s="120" t="str">
        <f>B1467&amp;D1484</f>
        <v xml:space="preserve">DIGITAR NESTE CAMPO O CÓDIGO DA ENTREGARanking de Competitividade: </v>
      </c>
      <c r="C1484" s="120" t="s">
        <v>10</v>
      </c>
      <c r="D1484" s="15" t="s">
        <v>30</v>
      </c>
      <c r="E1484" s="118" t="str">
        <f>IFERROR(VLOOKUP(E1467,Instruções!BS:CA,9,0),"")</f>
        <v/>
      </c>
      <c r="F1484" s="12" t="s">
        <v>12</v>
      </c>
      <c r="G1484" s="11"/>
      <c r="H1484" s="14" t="str">
        <f>IF(G1484="","",IF(E1484=G1484,""," Marcação Ranking;"))</f>
        <v/>
      </c>
      <c r="I1484" s="90" t="s">
        <v>9</v>
      </c>
    </row>
    <row r="1485" spans="1:9" ht="15" customHeight="1" x14ac:dyDescent="0.2">
      <c r="A1485" s="120" t="str">
        <f>E1467</f>
        <v>DIGITAR NESTE CAMPO O CÓDIGO DA ENTREGA</v>
      </c>
      <c r="B1485" s="120" t="str">
        <f>B1467&amp;D1485</f>
        <v>DIGITAR NESTE CAMPO O CÓDIGO DA ENTREGATOTAL PREVISTO (2024-2027):</v>
      </c>
      <c r="C1485" s="120" t="s">
        <v>31</v>
      </c>
      <c r="D1485" s="17" t="s">
        <v>8107</v>
      </c>
      <c r="E1485" s="18">
        <f>IF(E1476="Não",MAX(E1486,E1500,E1514,E1528),E1486+E1500+E1514+E1528)</f>
        <v>0</v>
      </c>
      <c r="F1485" s="19" t="s">
        <v>12</v>
      </c>
      <c r="G1485" s="18">
        <f>IFERROR(IF(E1476="Não",MAX(G1486,G1500,G1514,G1528),G1486+G1500+G1514+G1528),"Preencher Total Previsto")</f>
        <v>0</v>
      </c>
      <c r="H1485" s="20" t="str">
        <f>IF(G1485="","",IF(E1485=G1485,""," Meta;"))</f>
        <v/>
      </c>
      <c r="I1485" s="90">
        <f t="shared" ref="I1485:I1498" si="226">IF(G1485=E1485,0,1)</f>
        <v>0</v>
      </c>
    </row>
    <row r="1486" spans="1:9" x14ac:dyDescent="0.2">
      <c r="A1486" s="120" t="str">
        <f>E1467</f>
        <v>DIGITAR NESTE CAMPO O CÓDIGO DA ENTREGA</v>
      </c>
      <c r="B1486" s="120" t="str">
        <f>B1467&amp;"Ano:"&amp;D1486</f>
        <v>DIGITAR NESTE CAMPO O CÓDIGO DA ENTREGAAno:TOTAL PREVISTO 2024</v>
      </c>
      <c r="C1486" s="120">
        <v>2024</v>
      </c>
      <c r="D1486" s="21" t="s">
        <v>8108</v>
      </c>
      <c r="E1486" s="22">
        <f>IF(E1487&gt;0,E1487,SUM(E1488:E1493))</f>
        <v>0</v>
      </c>
      <c r="F1486" s="23" t="s">
        <v>12</v>
      </c>
      <c r="G1486" s="22">
        <f>IF(SUM(I1487:I1499)=0,E1486,"Preencher total")</f>
        <v>0</v>
      </c>
      <c r="H1486" s="24" t="str">
        <f>IF(SUM(E1486:E1499)=SUM(G1486:G1499),"","Não é possivel alterar 2024")</f>
        <v/>
      </c>
      <c r="I1486" s="90">
        <f t="shared" si="226"/>
        <v>0</v>
      </c>
    </row>
    <row r="1487" spans="1:9" x14ac:dyDescent="0.2">
      <c r="A1487" s="120" t="str">
        <f>E1467</f>
        <v>DIGITAR NESTE CAMPO O CÓDIGO DA ENTREGA</v>
      </c>
      <c r="B1487" s="120" t="str">
        <f>B1467&amp;D1487&amp;2024</f>
        <v>DIGITAR NESTE CAMPO O CÓDIGO DA ENTREGAEstado2024</v>
      </c>
      <c r="C1487" s="120">
        <v>2024</v>
      </c>
      <c r="D1487" s="25" t="s">
        <v>32</v>
      </c>
      <c r="E1487" s="26">
        <f>IFERROR(VLOOKUP(E1467&amp;"(vazio)",Instruções!$BD:$BN,6,0),SUM(E1488:E1493))</f>
        <v>0</v>
      </c>
      <c r="F1487" s="27" t="s">
        <v>12</v>
      </c>
      <c r="G1487" s="26">
        <f>IF(SUM(I1488:I1499)=0,E1487,"Preencher valores")</f>
        <v>0</v>
      </c>
      <c r="H1487" s="28" t="str">
        <f t="shared" ref="H1487:H1498" si="227">IF(E1487=G1487,"","Não é possivel alterar 2024")</f>
        <v/>
      </c>
      <c r="I1487" s="90">
        <f t="shared" si="226"/>
        <v>0</v>
      </c>
    </row>
    <row r="1488" spans="1:9" x14ac:dyDescent="0.2">
      <c r="A1488" s="120" t="str">
        <f>E1467</f>
        <v>DIGITAR NESTE CAMPO O CÓDIGO DA ENTREGA</v>
      </c>
      <c r="B1488" s="120" t="str">
        <f>B1467</f>
        <v>DIGITAR NESTE CAMPO O CÓDIGO DA ENTREGA</v>
      </c>
      <c r="C1488" s="120">
        <v>2024</v>
      </c>
      <c r="D1488" s="29" t="s">
        <v>33</v>
      </c>
      <c r="E1488" s="30" t="str">
        <f>IFERROR(VLOOKUP(E1467&amp;D1488,Instruções!$BD:$BN,6,0),"-")</f>
        <v>-</v>
      </c>
      <c r="F1488" s="31" t="s">
        <v>12</v>
      </c>
      <c r="G1488" s="30" t="str">
        <f t="shared" ref="G1488:G1498" si="228">E1488</f>
        <v>-</v>
      </c>
      <c r="H1488" s="32" t="str">
        <f t="shared" si="227"/>
        <v/>
      </c>
      <c r="I1488" s="90">
        <f t="shared" si="226"/>
        <v>0</v>
      </c>
    </row>
    <row r="1489" spans="1:9" x14ac:dyDescent="0.2">
      <c r="A1489" s="120" t="str">
        <f>E1467</f>
        <v>DIGITAR NESTE CAMPO O CÓDIGO DA ENTREGA</v>
      </c>
      <c r="B1489" s="120" t="str">
        <f>B1467</f>
        <v>DIGITAR NESTE CAMPO O CÓDIGO DA ENTREGA</v>
      </c>
      <c r="C1489" s="120">
        <v>2024</v>
      </c>
      <c r="D1489" s="33" t="s">
        <v>34</v>
      </c>
      <c r="E1489" s="30" t="str">
        <f>IFERROR(VLOOKUP(E1467&amp;D1489,Instruções!$BD:$BN,6,0),"-")</f>
        <v>-</v>
      </c>
      <c r="F1489" s="34" t="s">
        <v>12</v>
      </c>
      <c r="G1489" s="30" t="str">
        <f t="shared" si="228"/>
        <v>-</v>
      </c>
      <c r="H1489" s="32" t="str">
        <f t="shared" si="227"/>
        <v/>
      </c>
      <c r="I1489" s="90">
        <f t="shared" si="226"/>
        <v>0</v>
      </c>
    </row>
    <row r="1490" spans="1:9" x14ac:dyDescent="0.2">
      <c r="A1490" s="120" t="str">
        <f>E1467</f>
        <v>DIGITAR NESTE CAMPO O CÓDIGO DA ENTREGA</v>
      </c>
      <c r="B1490" s="120" t="str">
        <f>B1467</f>
        <v>DIGITAR NESTE CAMPO O CÓDIGO DA ENTREGA</v>
      </c>
      <c r="C1490" s="120">
        <v>2024</v>
      </c>
      <c r="D1490" s="33" t="s">
        <v>35</v>
      </c>
      <c r="E1490" s="30" t="str">
        <f>IFERROR(VLOOKUP(E1467&amp;D1490,Instruções!$BD:$BN,6,0),"-")</f>
        <v>-</v>
      </c>
      <c r="F1490" s="34" t="s">
        <v>12</v>
      </c>
      <c r="G1490" s="30" t="str">
        <f t="shared" si="228"/>
        <v>-</v>
      </c>
      <c r="H1490" s="32" t="str">
        <f t="shared" si="227"/>
        <v/>
      </c>
      <c r="I1490" s="90">
        <f t="shared" si="226"/>
        <v>0</v>
      </c>
    </row>
    <row r="1491" spans="1:9" x14ac:dyDescent="0.2">
      <c r="A1491" s="120" t="str">
        <f>E1467</f>
        <v>DIGITAR NESTE CAMPO O CÓDIGO DA ENTREGA</v>
      </c>
      <c r="B1491" s="120" t="str">
        <f>B1467</f>
        <v>DIGITAR NESTE CAMPO O CÓDIGO DA ENTREGA</v>
      </c>
      <c r="C1491" s="120">
        <v>2024</v>
      </c>
      <c r="D1491" s="33" t="s">
        <v>36</v>
      </c>
      <c r="E1491" s="30" t="str">
        <f>IFERROR(VLOOKUP(E1467&amp;D1491,Instruções!$BD:$BN,6,0),"-")</f>
        <v>-</v>
      </c>
      <c r="F1491" s="34" t="s">
        <v>12</v>
      </c>
      <c r="G1491" s="30" t="str">
        <f t="shared" si="228"/>
        <v>-</v>
      </c>
      <c r="H1491" s="32" t="str">
        <f t="shared" si="227"/>
        <v/>
      </c>
      <c r="I1491" s="90">
        <f t="shared" si="226"/>
        <v>0</v>
      </c>
    </row>
    <row r="1492" spans="1:9" x14ac:dyDescent="0.2">
      <c r="A1492" s="120" t="str">
        <f>E1467</f>
        <v>DIGITAR NESTE CAMPO O CÓDIGO DA ENTREGA</v>
      </c>
      <c r="B1492" s="120" t="str">
        <f>B1467</f>
        <v>DIGITAR NESTE CAMPO O CÓDIGO DA ENTREGA</v>
      </c>
      <c r="C1492" s="120">
        <v>2024</v>
      </c>
      <c r="D1492" s="33" t="s">
        <v>37</v>
      </c>
      <c r="E1492" s="30" t="str">
        <f>IFERROR(VLOOKUP(E1467&amp;D1492,Instruções!$BD:$BN,6,0),"-")</f>
        <v>-</v>
      </c>
      <c r="F1492" s="34" t="s">
        <v>12</v>
      </c>
      <c r="G1492" s="30" t="str">
        <f t="shared" si="228"/>
        <v>-</v>
      </c>
      <c r="H1492" s="32" t="str">
        <f t="shared" si="227"/>
        <v/>
      </c>
      <c r="I1492" s="90">
        <f t="shared" si="226"/>
        <v>0</v>
      </c>
    </row>
    <row r="1493" spans="1:9" x14ac:dyDescent="0.2">
      <c r="A1493" s="120" t="str">
        <f>E1467</f>
        <v>DIGITAR NESTE CAMPO O CÓDIGO DA ENTREGA</v>
      </c>
      <c r="B1493" s="120" t="str">
        <f>B1467</f>
        <v>DIGITAR NESTE CAMPO O CÓDIGO DA ENTREGA</v>
      </c>
      <c r="C1493" s="120">
        <v>2024</v>
      </c>
      <c r="D1493" s="33" t="s">
        <v>38</v>
      </c>
      <c r="E1493" s="30" t="str">
        <f>IFERROR(VLOOKUP(E1467&amp;D1493,Instruções!$BD:$BN,6,0),"-")</f>
        <v>-</v>
      </c>
      <c r="F1493" s="34" t="s">
        <v>12</v>
      </c>
      <c r="G1493" s="30" t="str">
        <f t="shared" si="228"/>
        <v>-</v>
      </c>
      <c r="H1493" s="32" t="str">
        <f t="shared" si="227"/>
        <v/>
      </c>
      <c r="I1493" s="90">
        <f t="shared" si="226"/>
        <v>0</v>
      </c>
    </row>
    <row r="1494" spans="1:9" x14ac:dyDescent="0.2">
      <c r="A1494" s="120" t="str">
        <f>E1467</f>
        <v>DIGITAR NESTE CAMPO O CÓDIGO DA ENTREGA</v>
      </c>
      <c r="B1494" s="120" t="str">
        <f>B1467</f>
        <v>DIGITAR NESTE CAMPO O CÓDIGO DA ENTREGA</v>
      </c>
      <c r="C1494" s="120">
        <v>2024</v>
      </c>
      <c r="D1494" s="35" t="str">
        <f>IFERROR(VLOOKUP(E1467&amp;"-"&amp;1,Instruções!CH:CS,12,0),"")</f>
        <v/>
      </c>
      <c r="E1494" s="36" t="str">
        <f>IFERROR(VLOOKUP(E1467&amp;"-"&amp;1,Instruções!CH:CS,7,0),"")</f>
        <v/>
      </c>
      <c r="F1494" s="37" t="s">
        <v>12</v>
      </c>
      <c r="G1494" s="36" t="str">
        <f t="shared" si="228"/>
        <v/>
      </c>
      <c r="H1494" s="32" t="str">
        <f t="shared" si="227"/>
        <v/>
      </c>
      <c r="I1494" s="90">
        <f t="shared" si="226"/>
        <v>0</v>
      </c>
    </row>
    <row r="1495" spans="1:9" x14ac:dyDescent="0.2">
      <c r="A1495" s="120" t="str">
        <f>E1467</f>
        <v>DIGITAR NESTE CAMPO O CÓDIGO DA ENTREGA</v>
      </c>
      <c r="B1495" s="120" t="str">
        <f>B1467</f>
        <v>DIGITAR NESTE CAMPO O CÓDIGO DA ENTREGA</v>
      </c>
      <c r="C1495" s="120">
        <v>2024</v>
      </c>
      <c r="D1495" s="35" t="str">
        <f>IFERROR(VLOOKUP(E1467&amp;"-"&amp;2,Instruções!CH:CS,12,0),"")</f>
        <v/>
      </c>
      <c r="E1495" s="36" t="str">
        <f>IFERROR(VLOOKUP(E1467&amp;"-"&amp;2,Instruções!CH:CS,7,0),"")</f>
        <v/>
      </c>
      <c r="F1495" s="37" t="s">
        <v>12</v>
      </c>
      <c r="G1495" s="36" t="str">
        <f t="shared" si="228"/>
        <v/>
      </c>
      <c r="H1495" s="32" t="str">
        <f t="shared" si="227"/>
        <v/>
      </c>
      <c r="I1495" s="90">
        <f t="shared" si="226"/>
        <v>0</v>
      </c>
    </row>
    <row r="1496" spans="1:9" x14ac:dyDescent="0.2">
      <c r="A1496" s="120" t="str">
        <f>E1467</f>
        <v>DIGITAR NESTE CAMPO O CÓDIGO DA ENTREGA</v>
      </c>
      <c r="B1496" s="120" t="str">
        <f>B1467</f>
        <v>DIGITAR NESTE CAMPO O CÓDIGO DA ENTREGA</v>
      </c>
      <c r="C1496" s="120">
        <v>2024</v>
      </c>
      <c r="D1496" s="35" t="str">
        <f>IFERROR(VLOOKUP(E1467&amp;"-"&amp;3,Instruções!CH:CS,12,0),"")</f>
        <v/>
      </c>
      <c r="E1496" s="36" t="str">
        <f>IFERROR(VLOOKUP(E1467&amp;"-"&amp;3,Instruções!CH:CS,7,0),"")</f>
        <v/>
      </c>
      <c r="F1496" s="37" t="s">
        <v>12</v>
      </c>
      <c r="G1496" s="36" t="str">
        <f t="shared" si="228"/>
        <v/>
      </c>
      <c r="H1496" s="32" t="str">
        <f t="shared" si="227"/>
        <v/>
      </c>
      <c r="I1496" s="90">
        <f t="shared" si="226"/>
        <v>0</v>
      </c>
    </row>
    <row r="1497" spans="1:9" x14ac:dyDescent="0.2">
      <c r="A1497" s="120" t="str">
        <f>E1467</f>
        <v>DIGITAR NESTE CAMPO O CÓDIGO DA ENTREGA</v>
      </c>
      <c r="B1497" s="120" t="str">
        <f>B1467</f>
        <v>DIGITAR NESTE CAMPO O CÓDIGO DA ENTREGA</v>
      </c>
      <c r="C1497" s="120">
        <v>2024</v>
      </c>
      <c r="D1497" s="35" t="str">
        <f>IFERROR(VLOOKUP(E1467&amp;"-"&amp;4,Instruções!CH:CS,12,0),"")</f>
        <v/>
      </c>
      <c r="E1497" s="36" t="str">
        <f>IFERROR(VLOOKUP(E1467&amp;"-"&amp;4,Instruções!CH:CS,7,0),"")</f>
        <v/>
      </c>
      <c r="F1497" s="37" t="s">
        <v>12</v>
      </c>
      <c r="G1497" s="36" t="str">
        <f t="shared" si="228"/>
        <v/>
      </c>
      <c r="H1497" s="32" t="str">
        <f t="shared" si="227"/>
        <v/>
      </c>
      <c r="I1497" s="90">
        <f t="shared" si="226"/>
        <v>0</v>
      </c>
    </row>
    <row r="1498" spans="1:9" x14ac:dyDescent="0.2">
      <c r="A1498" s="120" t="str">
        <f>E1467</f>
        <v>DIGITAR NESTE CAMPO O CÓDIGO DA ENTREGA</v>
      </c>
      <c r="B1498" s="120" t="str">
        <f>B1467</f>
        <v>DIGITAR NESTE CAMPO O CÓDIGO DA ENTREGA</v>
      </c>
      <c r="C1498" s="120">
        <v>2024</v>
      </c>
      <c r="D1498" s="35" t="str">
        <f>IFERROR(VLOOKUP(E1467&amp;"-"&amp;5,Instruções!CH:CS,12,0),"")</f>
        <v/>
      </c>
      <c r="E1498" s="36" t="str">
        <f>IFERROR(VLOOKUP(E1467&amp;"-"&amp;5,Instruções!CH:CS,7,0),"")</f>
        <v/>
      </c>
      <c r="F1498" s="37" t="s">
        <v>12</v>
      </c>
      <c r="G1498" s="36" t="str">
        <f t="shared" si="228"/>
        <v/>
      </c>
      <c r="H1498" s="32" t="str">
        <f t="shared" si="227"/>
        <v/>
      </c>
      <c r="I1498" s="90">
        <f t="shared" si="226"/>
        <v>0</v>
      </c>
    </row>
    <row r="1499" spans="1:9" x14ac:dyDescent="0.2">
      <c r="A1499" s="120" t="str">
        <f>E1467</f>
        <v>DIGITAR NESTE CAMPO O CÓDIGO DA ENTREGA</v>
      </c>
      <c r="B1499" s="120" t="str">
        <f>B1467</f>
        <v>DIGITAR NESTE CAMPO O CÓDIGO DA ENTREGA</v>
      </c>
      <c r="C1499" s="120">
        <v>2024</v>
      </c>
      <c r="D1499" s="102"/>
      <c r="E1499" s="103" t="s">
        <v>39</v>
      </c>
      <c r="F1499" s="38"/>
      <c r="G1499" s="36"/>
      <c r="H1499" s="32" t="str">
        <f>IF(G1499="","","Não é possivel alterar 2024")</f>
        <v/>
      </c>
      <c r="I1499" s="90">
        <f>IF(G1499="",0,1)</f>
        <v>0</v>
      </c>
    </row>
    <row r="1500" spans="1:9" x14ac:dyDescent="0.2">
      <c r="A1500" s="120" t="str">
        <f>E1467</f>
        <v>DIGITAR NESTE CAMPO O CÓDIGO DA ENTREGA</v>
      </c>
      <c r="B1500" s="120" t="str">
        <f>B1467&amp;"Ano:"&amp;D1500</f>
        <v>DIGITAR NESTE CAMPO O CÓDIGO DA ENTREGAAno:TOTAL PREVISTO 2025</v>
      </c>
      <c r="C1500" s="120">
        <v>2025</v>
      </c>
      <c r="D1500" s="21" t="s">
        <v>8109</v>
      </c>
      <c r="E1500" s="22">
        <f>IF(E1501&gt;0,E1501,SUM(E1502:E1507))</f>
        <v>0</v>
      </c>
      <c r="F1500" s="23" t="s">
        <v>12</v>
      </c>
      <c r="G1500" s="22">
        <f>IF(SUM(I1501:I1513)=0,E1500,"Preencher total")</f>
        <v>0</v>
      </c>
      <c r="H1500" s="39" t="str">
        <f>IF(SUM(I1501:I1513)&gt;0,"Não é possível alterar a meta de 2025","")</f>
        <v/>
      </c>
      <c r="I1500" s="90">
        <f t="shared" ref="I1500:I1512" si="229">IF(G1500=E1500,0,1)</f>
        <v>0</v>
      </c>
    </row>
    <row r="1501" spans="1:9" x14ac:dyDescent="0.2">
      <c r="A1501" s="120" t="str">
        <f>E1467</f>
        <v>DIGITAR NESTE CAMPO O CÓDIGO DA ENTREGA</v>
      </c>
      <c r="B1501" s="120" t="str">
        <f>B1467&amp;D1501&amp;2025</f>
        <v>DIGITAR NESTE CAMPO O CÓDIGO DA ENTREGAEstado2025</v>
      </c>
      <c r="C1501" s="120">
        <v>2025</v>
      </c>
      <c r="D1501" s="25" t="s">
        <v>32</v>
      </c>
      <c r="E1501" s="26">
        <f>IFERROR(VLOOKUP(E1467&amp;"(vazio)",Instruções!$BD:$BN,7,0),SUM(E1502:E1507))</f>
        <v>0</v>
      </c>
      <c r="F1501" s="27" t="s">
        <v>12</v>
      </c>
      <c r="G1501" s="26">
        <f>IF(SUM(I1502:I1513)=0,E1501,"Preencher valores")</f>
        <v>0</v>
      </c>
      <c r="H1501" s="28" t="str">
        <f t="shared" ref="H1501:H1512" si="230">IF(E1501=G1501,"","Não é possível alterar 2025")</f>
        <v/>
      </c>
      <c r="I1501" s="90">
        <f t="shared" si="229"/>
        <v>0</v>
      </c>
    </row>
    <row r="1502" spans="1:9" x14ac:dyDescent="0.2">
      <c r="A1502" s="120" t="str">
        <f>E1467</f>
        <v>DIGITAR NESTE CAMPO O CÓDIGO DA ENTREGA</v>
      </c>
      <c r="C1502" s="120">
        <v>2025</v>
      </c>
      <c r="D1502" s="29" t="s">
        <v>33</v>
      </c>
      <c r="E1502" s="30" t="str">
        <f>IFERROR(VLOOKUP(E1467&amp;D1502,Instruções!$BD:$BN,7,0),"-")</f>
        <v>-</v>
      </c>
      <c r="F1502" s="31" t="s">
        <v>12</v>
      </c>
      <c r="G1502" s="30" t="str">
        <f t="shared" ref="G1502:G1512" si="231">E1502</f>
        <v>-</v>
      </c>
      <c r="H1502" s="87" t="str">
        <f t="shared" si="230"/>
        <v/>
      </c>
      <c r="I1502" s="90">
        <f t="shared" si="229"/>
        <v>0</v>
      </c>
    </row>
    <row r="1503" spans="1:9" x14ac:dyDescent="0.2">
      <c r="A1503" s="120" t="str">
        <f>E1467</f>
        <v>DIGITAR NESTE CAMPO O CÓDIGO DA ENTREGA</v>
      </c>
      <c r="B1503" s="120" t="str">
        <f>B1467</f>
        <v>DIGITAR NESTE CAMPO O CÓDIGO DA ENTREGA</v>
      </c>
      <c r="C1503" s="120">
        <v>2025</v>
      </c>
      <c r="D1503" s="33" t="s">
        <v>34</v>
      </c>
      <c r="E1503" s="41" t="str">
        <f>IFERROR(VLOOKUP(E1467&amp;D1503,Instruções!$BD:$BN,7,0),"-")</f>
        <v>-</v>
      </c>
      <c r="F1503" s="34" t="s">
        <v>12</v>
      </c>
      <c r="G1503" s="30" t="str">
        <f t="shared" si="231"/>
        <v>-</v>
      </c>
      <c r="H1503" s="87" t="str">
        <f t="shared" si="230"/>
        <v/>
      </c>
      <c r="I1503" s="90">
        <f t="shared" si="229"/>
        <v>0</v>
      </c>
    </row>
    <row r="1504" spans="1:9" x14ac:dyDescent="0.2">
      <c r="A1504" s="120" t="str">
        <f>E1467</f>
        <v>DIGITAR NESTE CAMPO O CÓDIGO DA ENTREGA</v>
      </c>
      <c r="B1504" s="120" t="str">
        <f>B1467</f>
        <v>DIGITAR NESTE CAMPO O CÓDIGO DA ENTREGA</v>
      </c>
      <c r="C1504" s="120">
        <v>2025</v>
      </c>
      <c r="D1504" s="33" t="s">
        <v>35</v>
      </c>
      <c r="E1504" s="41" t="str">
        <f>IFERROR(VLOOKUP(E1467&amp;D1504,Instruções!$BD:$BN,7,0),"-")</f>
        <v>-</v>
      </c>
      <c r="F1504" s="34" t="s">
        <v>12</v>
      </c>
      <c r="G1504" s="30" t="str">
        <f t="shared" si="231"/>
        <v>-</v>
      </c>
      <c r="H1504" s="87" t="str">
        <f t="shared" si="230"/>
        <v/>
      </c>
      <c r="I1504" s="90">
        <f t="shared" si="229"/>
        <v>0</v>
      </c>
    </row>
    <row r="1505" spans="1:9" x14ac:dyDescent="0.2">
      <c r="A1505" s="120" t="str">
        <f>E1467</f>
        <v>DIGITAR NESTE CAMPO O CÓDIGO DA ENTREGA</v>
      </c>
      <c r="B1505" s="120" t="str">
        <f>B1467</f>
        <v>DIGITAR NESTE CAMPO O CÓDIGO DA ENTREGA</v>
      </c>
      <c r="C1505" s="120">
        <v>2025</v>
      </c>
      <c r="D1505" s="33" t="s">
        <v>36</v>
      </c>
      <c r="E1505" s="41" t="str">
        <f>IFERROR(VLOOKUP(E1467&amp;D1505,Instruções!$BD:$BN,7,0),"-")</f>
        <v>-</v>
      </c>
      <c r="F1505" s="34" t="s">
        <v>12</v>
      </c>
      <c r="G1505" s="30" t="str">
        <f t="shared" si="231"/>
        <v>-</v>
      </c>
      <c r="H1505" s="87" t="str">
        <f t="shared" si="230"/>
        <v/>
      </c>
      <c r="I1505" s="90">
        <f t="shared" si="229"/>
        <v>0</v>
      </c>
    </row>
    <row r="1506" spans="1:9" x14ac:dyDescent="0.2">
      <c r="A1506" s="120" t="str">
        <f>E1467</f>
        <v>DIGITAR NESTE CAMPO O CÓDIGO DA ENTREGA</v>
      </c>
      <c r="B1506" s="120" t="str">
        <f>B1467</f>
        <v>DIGITAR NESTE CAMPO O CÓDIGO DA ENTREGA</v>
      </c>
      <c r="C1506" s="120">
        <v>2025</v>
      </c>
      <c r="D1506" s="33" t="s">
        <v>37</v>
      </c>
      <c r="E1506" s="41" t="str">
        <f>IFERROR(VLOOKUP(E1467&amp;D1506,Instruções!$BD:$BN,7,0),"-")</f>
        <v>-</v>
      </c>
      <c r="F1506" s="34" t="s">
        <v>12</v>
      </c>
      <c r="G1506" s="30" t="str">
        <f t="shared" si="231"/>
        <v>-</v>
      </c>
      <c r="H1506" s="87" t="str">
        <f t="shared" si="230"/>
        <v/>
      </c>
      <c r="I1506" s="90">
        <f t="shared" si="229"/>
        <v>0</v>
      </c>
    </row>
    <row r="1507" spans="1:9" x14ac:dyDescent="0.2">
      <c r="A1507" s="120" t="str">
        <f>E1467</f>
        <v>DIGITAR NESTE CAMPO O CÓDIGO DA ENTREGA</v>
      </c>
      <c r="B1507" s="120" t="str">
        <f>B1467</f>
        <v>DIGITAR NESTE CAMPO O CÓDIGO DA ENTREGA</v>
      </c>
      <c r="C1507" s="120">
        <v>2025</v>
      </c>
      <c r="D1507" s="33" t="s">
        <v>38</v>
      </c>
      <c r="E1507" s="41" t="str">
        <f>IFERROR(VLOOKUP(E1467&amp;D1507,Instruções!$BD:$BN,7,0),"-")</f>
        <v>-</v>
      </c>
      <c r="F1507" s="34" t="s">
        <v>12</v>
      </c>
      <c r="G1507" s="30" t="str">
        <f t="shared" si="231"/>
        <v>-</v>
      </c>
      <c r="H1507" s="87" t="str">
        <f t="shared" si="230"/>
        <v/>
      </c>
      <c r="I1507" s="90">
        <f t="shared" si="229"/>
        <v>0</v>
      </c>
    </row>
    <row r="1508" spans="1:9" x14ac:dyDescent="0.2">
      <c r="A1508" s="120" t="str">
        <f>E1467</f>
        <v>DIGITAR NESTE CAMPO O CÓDIGO DA ENTREGA</v>
      </c>
      <c r="B1508" s="120" t="str">
        <f>B1467</f>
        <v>DIGITAR NESTE CAMPO O CÓDIGO DA ENTREGA</v>
      </c>
      <c r="C1508" s="120">
        <v>2025</v>
      </c>
      <c r="D1508" s="35" t="str">
        <f>IFERROR(VLOOKUP(E1467&amp;"-"&amp;1,Instruções!CH:CS,12,0),"")</f>
        <v/>
      </c>
      <c r="E1508" s="42" t="str">
        <f>IFERROR(VLOOKUP(E1467&amp;"-"&amp;1,Instruções!CH:CS,8,0),"")</f>
        <v/>
      </c>
      <c r="F1508" s="38" t="s">
        <v>12</v>
      </c>
      <c r="G1508" s="36" t="str">
        <f t="shared" si="231"/>
        <v/>
      </c>
      <c r="H1508" s="87" t="str">
        <f t="shared" si="230"/>
        <v/>
      </c>
      <c r="I1508" s="90">
        <f t="shared" si="229"/>
        <v>0</v>
      </c>
    </row>
    <row r="1509" spans="1:9" x14ac:dyDescent="0.2">
      <c r="A1509" s="120" t="str">
        <f>E1467</f>
        <v>DIGITAR NESTE CAMPO O CÓDIGO DA ENTREGA</v>
      </c>
      <c r="B1509" s="120" t="str">
        <f>B1467</f>
        <v>DIGITAR NESTE CAMPO O CÓDIGO DA ENTREGA</v>
      </c>
      <c r="C1509" s="120">
        <v>2025</v>
      </c>
      <c r="D1509" s="35" t="str">
        <f>IFERROR(VLOOKUP(E1467&amp;"-"&amp;2,Instruções!CH:CS,12,0),"")</f>
        <v/>
      </c>
      <c r="E1509" s="42" t="str">
        <f>IFERROR(VLOOKUP(E1467&amp;"-"&amp;2,Instruções!CH:CS,8,0),"")</f>
        <v/>
      </c>
      <c r="F1509" s="38" t="s">
        <v>12</v>
      </c>
      <c r="G1509" s="36" t="str">
        <f t="shared" si="231"/>
        <v/>
      </c>
      <c r="H1509" s="87" t="str">
        <f t="shared" si="230"/>
        <v/>
      </c>
      <c r="I1509" s="90">
        <f t="shared" si="229"/>
        <v>0</v>
      </c>
    </row>
    <row r="1510" spans="1:9" x14ac:dyDescent="0.2">
      <c r="A1510" s="120" t="str">
        <f>E1467</f>
        <v>DIGITAR NESTE CAMPO O CÓDIGO DA ENTREGA</v>
      </c>
      <c r="B1510" s="120" t="str">
        <f>B1467</f>
        <v>DIGITAR NESTE CAMPO O CÓDIGO DA ENTREGA</v>
      </c>
      <c r="C1510" s="120">
        <v>2025</v>
      </c>
      <c r="D1510" s="35" t="str">
        <f>IFERROR(VLOOKUP(E1467&amp;"-"&amp;3,Instruções!CH:CS,12,0),"")</f>
        <v/>
      </c>
      <c r="E1510" s="42" t="str">
        <f>IFERROR(VLOOKUP(E1467&amp;"-"&amp;3,Instruções!CH:CS,8,0),"")</f>
        <v/>
      </c>
      <c r="F1510" s="38" t="s">
        <v>12</v>
      </c>
      <c r="G1510" s="36" t="str">
        <f t="shared" si="231"/>
        <v/>
      </c>
      <c r="H1510" s="87" t="str">
        <f t="shared" si="230"/>
        <v/>
      </c>
      <c r="I1510" s="90">
        <f t="shared" si="229"/>
        <v>0</v>
      </c>
    </row>
    <row r="1511" spans="1:9" x14ac:dyDescent="0.2">
      <c r="A1511" s="120" t="str">
        <f>E1467</f>
        <v>DIGITAR NESTE CAMPO O CÓDIGO DA ENTREGA</v>
      </c>
      <c r="B1511" s="120" t="str">
        <f>B1467</f>
        <v>DIGITAR NESTE CAMPO O CÓDIGO DA ENTREGA</v>
      </c>
      <c r="C1511" s="120">
        <v>2025</v>
      </c>
      <c r="D1511" s="35" t="str">
        <f>IFERROR(VLOOKUP(E1467&amp;"-"&amp;4,Instruções!CH:CS,12,0),"")</f>
        <v/>
      </c>
      <c r="E1511" s="42" t="str">
        <f>IFERROR(VLOOKUP(E1467&amp;"-"&amp;4,Instruções!CH:CS,8,0),"")</f>
        <v/>
      </c>
      <c r="F1511" s="38" t="s">
        <v>12</v>
      </c>
      <c r="G1511" s="36" t="str">
        <f t="shared" si="231"/>
        <v/>
      </c>
      <c r="H1511" s="87" t="str">
        <f t="shared" si="230"/>
        <v/>
      </c>
      <c r="I1511" s="90">
        <f t="shared" si="229"/>
        <v>0</v>
      </c>
    </row>
    <row r="1512" spans="1:9" x14ac:dyDescent="0.2">
      <c r="A1512" s="120" t="str">
        <f>E1467</f>
        <v>DIGITAR NESTE CAMPO O CÓDIGO DA ENTREGA</v>
      </c>
      <c r="B1512" s="120" t="str">
        <f>B1467</f>
        <v>DIGITAR NESTE CAMPO O CÓDIGO DA ENTREGA</v>
      </c>
      <c r="C1512" s="120">
        <v>2025</v>
      </c>
      <c r="D1512" s="35" t="str">
        <f>IFERROR(VLOOKUP(E1467&amp;"-"&amp;5,Instruções!CH:CS,12,0),"")</f>
        <v/>
      </c>
      <c r="E1512" s="42" t="str">
        <f>IFERROR(VLOOKUP(E1467&amp;"-"&amp;5,Instruções!CH:CS,8,0),"")</f>
        <v/>
      </c>
      <c r="F1512" s="38" t="s">
        <v>12</v>
      </c>
      <c r="G1512" s="36" t="str">
        <f t="shared" si="231"/>
        <v/>
      </c>
      <c r="H1512" s="87" t="str">
        <f t="shared" si="230"/>
        <v/>
      </c>
      <c r="I1512" s="90">
        <f t="shared" si="229"/>
        <v>0</v>
      </c>
    </row>
    <row r="1513" spans="1:9" ht="15.75" customHeight="1" x14ac:dyDescent="0.2">
      <c r="A1513" s="120" t="str">
        <f>E1467</f>
        <v>DIGITAR NESTE CAMPO O CÓDIGO DA ENTREGA</v>
      </c>
      <c r="B1513" s="120" t="str">
        <f>B1467</f>
        <v>DIGITAR NESTE CAMPO O CÓDIGO DA ENTREGA</v>
      </c>
      <c r="C1513" s="120">
        <v>2025</v>
      </c>
      <c r="D1513" s="102"/>
      <c r="E1513" s="103" t="s">
        <v>39</v>
      </c>
      <c r="F1513" s="38" t="s">
        <v>12</v>
      </c>
      <c r="G1513" s="42"/>
      <c r="H1513" s="32" t="str">
        <f>IF(G1513="","","Não é possivel alterar 2024")</f>
        <v/>
      </c>
      <c r="I1513" s="90">
        <f>IF(G1513="",0,1)</f>
        <v>0</v>
      </c>
    </row>
    <row r="1514" spans="1:9" x14ac:dyDescent="0.2">
      <c r="A1514" s="120" t="str">
        <f>E1467</f>
        <v>DIGITAR NESTE CAMPO O CÓDIGO DA ENTREGA</v>
      </c>
      <c r="B1514" s="120" t="str">
        <f>B1467&amp;"Ano:"&amp;D1514</f>
        <v>DIGITAR NESTE CAMPO O CÓDIGO DA ENTREGAAno:TOTAL PREVISTO 2026</v>
      </c>
      <c r="C1514" s="120">
        <v>2026</v>
      </c>
      <c r="D1514" s="21" t="s">
        <v>8110</v>
      </c>
      <c r="E1514" s="22">
        <f>IF(E1515&gt;0,E1515,SUM(E1516:E1521))</f>
        <v>0</v>
      </c>
      <c r="F1514" s="23" t="s">
        <v>12</v>
      </c>
      <c r="G1514" s="22">
        <f>IF(SUM(I1515:I1527)=0,E1514,"Preencher total previsto para 2027")</f>
        <v>0</v>
      </c>
      <c r="H1514" s="39" t="str">
        <f>IF(SUM(I1515:I1527)&gt;0,"Alteração meta 2026","")</f>
        <v/>
      </c>
      <c r="I1514" s="90">
        <f t="shared" ref="I1514:I1526" si="232">IF(G1514=E1514,0,1)</f>
        <v>0</v>
      </c>
    </row>
    <row r="1515" spans="1:9" x14ac:dyDescent="0.2">
      <c r="A1515" s="120" t="str">
        <f>E1467</f>
        <v>DIGITAR NESTE CAMPO O CÓDIGO DA ENTREGA</v>
      </c>
      <c r="B1515" s="120" t="str">
        <f>B1467&amp;D1515&amp;2027</f>
        <v>DIGITAR NESTE CAMPO O CÓDIGO DA ENTREGAEstado2027</v>
      </c>
      <c r="C1515" s="120">
        <v>2026</v>
      </c>
      <c r="D1515" s="25" t="s">
        <v>32</v>
      </c>
      <c r="E1515" s="26">
        <f>IFERROR(VLOOKUP(E1467&amp;"(vazio)",Instruções!$BD:$BN,8,0),SUM(E1516:E1521))</f>
        <v>0</v>
      </c>
      <c r="F1515" s="27" t="s">
        <v>12</v>
      </c>
      <c r="G1515" s="26">
        <f>IF(SUM(I1516:I1527)=0,E1515,"Preencher total previsto do Estado para 2027")</f>
        <v>0</v>
      </c>
      <c r="H1515" s="40" t="str">
        <f t="shared" ref="H1515:H1526" si="233">IF(E1515=G1515,"","Alteração meta 2026")</f>
        <v/>
      </c>
      <c r="I1515" s="90">
        <f t="shared" si="232"/>
        <v>0</v>
      </c>
    </row>
    <row r="1516" spans="1:9" x14ac:dyDescent="0.2">
      <c r="A1516" s="120" t="str">
        <f>E1467</f>
        <v>DIGITAR NESTE CAMPO O CÓDIGO DA ENTREGA</v>
      </c>
      <c r="B1516" s="120" t="str">
        <f>B1467</f>
        <v>DIGITAR NESTE CAMPO O CÓDIGO DA ENTREGA</v>
      </c>
      <c r="C1516" s="120">
        <v>2026</v>
      </c>
      <c r="D1516" s="29" t="s">
        <v>33</v>
      </c>
      <c r="E1516" s="30" t="str">
        <f>IFERROR(VLOOKUP(E1467&amp;D1516,Instruções!$BD:$BN,8,0),"-")</f>
        <v>-</v>
      </c>
      <c r="F1516" s="31" t="s">
        <v>12</v>
      </c>
      <c r="G1516" s="30" t="str">
        <f t="shared" ref="G1516:G1526" si="234">E1516</f>
        <v>-</v>
      </c>
      <c r="H1516" s="32" t="str">
        <f t="shared" si="233"/>
        <v/>
      </c>
      <c r="I1516" s="90">
        <f t="shared" si="232"/>
        <v>0</v>
      </c>
    </row>
    <row r="1517" spans="1:9" x14ac:dyDescent="0.2">
      <c r="A1517" s="120" t="str">
        <f>E1467</f>
        <v>DIGITAR NESTE CAMPO O CÓDIGO DA ENTREGA</v>
      </c>
      <c r="B1517" s="120" t="str">
        <f>B1467</f>
        <v>DIGITAR NESTE CAMPO O CÓDIGO DA ENTREGA</v>
      </c>
      <c r="C1517" s="120">
        <v>2026</v>
      </c>
      <c r="D1517" s="33" t="s">
        <v>34</v>
      </c>
      <c r="E1517" s="41" t="str">
        <f>IFERROR(VLOOKUP(E1467&amp;D1517,Instruções!$BD:$BN,8,0),"-")</f>
        <v>-</v>
      </c>
      <c r="F1517" s="34" t="s">
        <v>12</v>
      </c>
      <c r="G1517" s="30" t="str">
        <f t="shared" si="234"/>
        <v>-</v>
      </c>
      <c r="H1517" s="32" t="str">
        <f t="shared" si="233"/>
        <v/>
      </c>
      <c r="I1517" s="90">
        <f t="shared" si="232"/>
        <v>0</v>
      </c>
    </row>
    <row r="1518" spans="1:9" x14ac:dyDescent="0.2">
      <c r="A1518" s="120" t="str">
        <f>E1467</f>
        <v>DIGITAR NESTE CAMPO O CÓDIGO DA ENTREGA</v>
      </c>
      <c r="B1518" s="120" t="str">
        <f>B1467</f>
        <v>DIGITAR NESTE CAMPO O CÓDIGO DA ENTREGA</v>
      </c>
      <c r="C1518" s="120">
        <v>2026</v>
      </c>
      <c r="D1518" s="33" t="s">
        <v>35</v>
      </c>
      <c r="E1518" s="41" t="str">
        <f>IFERROR(VLOOKUP(E1467&amp;D1518,Instruções!$BD:$BN,8,0),"-")</f>
        <v>-</v>
      </c>
      <c r="F1518" s="34" t="s">
        <v>12</v>
      </c>
      <c r="G1518" s="30" t="str">
        <f t="shared" si="234"/>
        <v>-</v>
      </c>
      <c r="H1518" s="32" t="str">
        <f t="shared" si="233"/>
        <v/>
      </c>
      <c r="I1518" s="90">
        <f t="shared" si="232"/>
        <v>0</v>
      </c>
    </row>
    <row r="1519" spans="1:9" x14ac:dyDescent="0.2">
      <c r="A1519" s="120" t="str">
        <f>E1467</f>
        <v>DIGITAR NESTE CAMPO O CÓDIGO DA ENTREGA</v>
      </c>
      <c r="B1519" s="120" t="str">
        <f>B1467</f>
        <v>DIGITAR NESTE CAMPO O CÓDIGO DA ENTREGA</v>
      </c>
      <c r="C1519" s="120">
        <v>2026</v>
      </c>
      <c r="D1519" s="33" t="s">
        <v>36</v>
      </c>
      <c r="E1519" s="41" t="str">
        <f>IFERROR(VLOOKUP(E1467&amp;D1519,Instruções!$BD:$BN,8,0),"-")</f>
        <v>-</v>
      </c>
      <c r="F1519" s="34" t="s">
        <v>12</v>
      </c>
      <c r="G1519" s="30" t="str">
        <f t="shared" si="234"/>
        <v>-</v>
      </c>
      <c r="H1519" s="32" t="str">
        <f t="shared" si="233"/>
        <v/>
      </c>
      <c r="I1519" s="90">
        <f t="shared" si="232"/>
        <v>0</v>
      </c>
    </row>
    <row r="1520" spans="1:9" x14ac:dyDescent="0.2">
      <c r="A1520" s="120" t="str">
        <f>E1467</f>
        <v>DIGITAR NESTE CAMPO O CÓDIGO DA ENTREGA</v>
      </c>
      <c r="B1520" s="120" t="str">
        <f>B1467</f>
        <v>DIGITAR NESTE CAMPO O CÓDIGO DA ENTREGA</v>
      </c>
      <c r="C1520" s="120">
        <v>2026</v>
      </c>
      <c r="D1520" s="33" t="s">
        <v>37</v>
      </c>
      <c r="E1520" s="41" t="str">
        <f>IFERROR(VLOOKUP(E1467&amp;D1520,Instruções!$BD:$BN,8,0),"-")</f>
        <v>-</v>
      </c>
      <c r="F1520" s="34" t="s">
        <v>12</v>
      </c>
      <c r="G1520" s="30" t="str">
        <f t="shared" si="234"/>
        <v>-</v>
      </c>
      <c r="H1520" s="32" t="str">
        <f t="shared" si="233"/>
        <v/>
      </c>
      <c r="I1520" s="90">
        <f t="shared" si="232"/>
        <v>0</v>
      </c>
    </row>
    <row r="1521" spans="1:9" x14ac:dyDescent="0.2">
      <c r="A1521" s="120" t="str">
        <f>E1467</f>
        <v>DIGITAR NESTE CAMPO O CÓDIGO DA ENTREGA</v>
      </c>
      <c r="B1521" s="120" t="str">
        <f>B1467</f>
        <v>DIGITAR NESTE CAMPO O CÓDIGO DA ENTREGA</v>
      </c>
      <c r="C1521" s="120">
        <v>2026</v>
      </c>
      <c r="D1521" s="33" t="s">
        <v>38</v>
      </c>
      <c r="E1521" s="41" t="str">
        <f>IFERROR(VLOOKUP(E1467&amp;D1521,Instruções!$BD:$BN,8,0),"-")</f>
        <v>-</v>
      </c>
      <c r="F1521" s="34" t="s">
        <v>12</v>
      </c>
      <c r="G1521" s="30" t="str">
        <f t="shared" si="234"/>
        <v>-</v>
      </c>
      <c r="H1521" s="32" t="str">
        <f t="shared" si="233"/>
        <v/>
      </c>
      <c r="I1521" s="90">
        <f t="shared" si="232"/>
        <v>0</v>
      </c>
    </row>
    <row r="1522" spans="1:9" x14ac:dyDescent="0.2">
      <c r="A1522" s="120" t="str">
        <f>E1467</f>
        <v>DIGITAR NESTE CAMPO O CÓDIGO DA ENTREGA</v>
      </c>
      <c r="B1522" s="120" t="str">
        <f>B1467</f>
        <v>DIGITAR NESTE CAMPO O CÓDIGO DA ENTREGA</v>
      </c>
      <c r="C1522" s="120">
        <v>2026</v>
      </c>
      <c r="D1522" s="43" t="str">
        <f>IFERROR(VLOOKUP(E1467&amp;"-"&amp;1,Instruções!CH:CS,12,0),"")</f>
        <v/>
      </c>
      <c r="E1522" s="42" t="str">
        <f>IFERROR(VLOOKUP(E1467&amp;"-"&amp;1,Instruções!CH:CS,9,0),"")</f>
        <v/>
      </c>
      <c r="F1522" s="38" t="s">
        <v>12</v>
      </c>
      <c r="G1522" s="36" t="str">
        <f t="shared" si="234"/>
        <v/>
      </c>
      <c r="H1522" s="32" t="str">
        <f t="shared" si="233"/>
        <v/>
      </c>
      <c r="I1522" s="90">
        <f t="shared" si="232"/>
        <v>0</v>
      </c>
    </row>
    <row r="1523" spans="1:9" x14ac:dyDescent="0.2">
      <c r="A1523" s="120" t="str">
        <f>E1467</f>
        <v>DIGITAR NESTE CAMPO O CÓDIGO DA ENTREGA</v>
      </c>
      <c r="B1523" s="120" t="str">
        <f>B1467</f>
        <v>DIGITAR NESTE CAMPO O CÓDIGO DA ENTREGA</v>
      </c>
      <c r="C1523" s="120">
        <v>2026</v>
      </c>
      <c r="D1523" s="43" t="str">
        <f>IFERROR(VLOOKUP(E1467&amp;"-"&amp;2,Instruções!CH:CS,12,0),"")</f>
        <v/>
      </c>
      <c r="E1523" s="42" t="str">
        <f>IFERROR(VLOOKUP(E1467&amp;"-"&amp;2,Instruções!CH:CS,9,0),"")</f>
        <v/>
      </c>
      <c r="F1523" s="38" t="s">
        <v>12</v>
      </c>
      <c r="G1523" s="36" t="str">
        <f t="shared" si="234"/>
        <v/>
      </c>
      <c r="H1523" s="32" t="str">
        <f t="shared" si="233"/>
        <v/>
      </c>
      <c r="I1523" s="90">
        <f t="shared" si="232"/>
        <v>0</v>
      </c>
    </row>
    <row r="1524" spans="1:9" x14ac:dyDescent="0.2">
      <c r="A1524" s="120" t="str">
        <f>E1467</f>
        <v>DIGITAR NESTE CAMPO O CÓDIGO DA ENTREGA</v>
      </c>
      <c r="B1524" s="120" t="str">
        <f>B1467</f>
        <v>DIGITAR NESTE CAMPO O CÓDIGO DA ENTREGA</v>
      </c>
      <c r="C1524" s="120">
        <v>2026</v>
      </c>
      <c r="D1524" s="43" t="str">
        <f>IFERROR(VLOOKUP(E1467&amp;"-"&amp;3,Instruções!CH:CS,12,0),"")</f>
        <v/>
      </c>
      <c r="E1524" s="42" t="str">
        <f>IFERROR(VLOOKUP(E1467&amp;"-"&amp;3,Instruções!CH:CS,9,0),"")</f>
        <v/>
      </c>
      <c r="F1524" s="38" t="s">
        <v>12</v>
      </c>
      <c r="G1524" s="36" t="str">
        <f t="shared" si="234"/>
        <v/>
      </c>
      <c r="H1524" s="32" t="str">
        <f t="shared" si="233"/>
        <v/>
      </c>
      <c r="I1524" s="90">
        <f t="shared" si="232"/>
        <v>0</v>
      </c>
    </row>
    <row r="1525" spans="1:9" x14ac:dyDescent="0.2">
      <c r="A1525" s="120" t="str">
        <f>E1467</f>
        <v>DIGITAR NESTE CAMPO O CÓDIGO DA ENTREGA</v>
      </c>
      <c r="B1525" s="120" t="str">
        <f>B1467</f>
        <v>DIGITAR NESTE CAMPO O CÓDIGO DA ENTREGA</v>
      </c>
      <c r="C1525" s="120">
        <v>2026</v>
      </c>
      <c r="D1525" s="43" t="str">
        <f>IFERROR(VLOOKUP(E1467&amp;"-"&amp;4,Instruções!CH:CS,12,0),"")</f>
        <v/>
      </c>
      <c r="E1525" s="42" t="str">
        <f>IFERROR(VLOOKUP(E1467&amp;"-"&amp;4,Instruções!CH:CS,9,0),"")</f>
        <v/>
      </c>
      <c r="F1525" s="38" t="s">
        <v>12</v>
      </c>
      <c r="G1525" s="36" t="str">
        <f t="shared" si="234"/>
        <v/>
      </c>
      <c r="H1525" s="32" t="str">
        <f t="shared" si="233"/>
        <v/>
      </c>
      <c r="I1525" s="90">
        <f t="shared" si="232"/>
        <v>0</v>
      </c>
    </row>
    <row r="1526" spans="1:9" x14ac:dyDescent="0.2">
      <c r="A1526" s="120" t="str">
        <f>E1467</f>
        <v>DIGITAR NESTE CAMPO O CÓDIGO DA ENTREGA</v>
      </c>
      <c r="B1526" s="120" t="str">
        <f>B1467</f>
        <v>DIGITAR NESTE CAMPO O CÓDIGO DA ENTREGA</v>
      </c>
      <c r="C1526" s="120">
        <v>2026</v>
      </c>
      <c r="D1526" s="43" t="str">
        <f>IFERROR(VLOOKUP(E1467&amp;"-"&amp;5,Instruções!CH:CS,12,0),"")</f>
        <v/>
      </c>
      <c r="E1526" s="42" t="str">
        <f>IFERROR(VLOOKUP(E1467&amp;"-"&amp;5,Instruções!CH:CS,9,0),"")</f>
        <v/>
      </c>
      <c r="F1526" s="38" t="s">
        <v>12</v>
      </c>
      <c r="G1526" s="36" t="str">
        <f t="shared" si="234"/>
        <v/>
      </c>
      <c r="H1526" s="32" t="str">
        <f t="shared" si="233"/>
        <v/>
      </c>
      <c r="I1526" s="90">
        <f t="shared" si="232"/>
        <v>0</v>
      </c>
    </row>
    <row r="1527" spans="1:9" ht="15.75" customHeight="1" x14ac:dyDescent="0.2">
      <c r="A1527" s="120" t="str">
        <f>E1467</f>
        <v>DIGITAR NESTE CAMPO O CÓDIGO DA ENTREGA</v>
      </c>
      <c r="B1527" s="120" t="str">
        <f>B1467</f>
        <v>DIGITAR NESTE CAMPO O CÓDIGO DA ENTREGA</v>
      </c>
      <c r="C1527" s="120">
        <v>2026</v>
      </c>
      <c r="D1527" s="102"/>
      <c r="E1527" s="103" t="s">
        <v>39</v>
      </c>
      <c r="F1527" s="38" t="s">
        <v>12</v>
      </c>
      <c r="G1527" s="42"/>
      <c r="H1527" s="32" t="str">
        <f>IF(G1527="","","Não é possivel alterar 2024")</f>
        <v/>
      </c>
      <c r="I1527" s="90">
        <f>IF(G1527="",0,1)</f>
        <v>0</v>
      </c>
    </row>
    <row r="1528" spans="1:9" x14ac:dyDescent="0.2">
      <c r="A1528" s="120" t="str">
        <f>E1467</f>
        <v>DIGITAR NESTE CAMPO O CÓDIGO DA ENTREGA</v>
      </c>
      <c r="B1528" s="120" t="str">
        <f>B1467&amp;"Ano:"&amp;D1528</f>
        <v>DIGITAR NESTE CAMPO O CÓDIGO DA ENTREGAAno:TOTAL PREVISTO 2027</v>
      </c>
      <c r="C1528" s="120">
        <v>2027</v>
      </c>
      <c r="D1528" s="21" t="s">
        <v>8111</v>
      </c>
      <c r="E1528" s="22">
        <f>IF(E1529&gt;0,E1529,SUM(E1530:E1535))</f>
        <v>0</v>
      </c>
      <c r="F1528" s="23" t="s">
        <v>12</v>
      </c>
      <c r="G1528" s="22">
        <f>IF(SUM(I1529:I1541)=0,E1528,"Preencher total previsto para 2027")</f>
        <v>0</v>
      </c>
      <c r="H1528" s="39" t="str">
        <f>IF(SUM(I1529:I1541)&gt;0,"Alteração meta 2027","")</f>
        <v/>
      </c>
      <c r="I1528" s="90">
        <f t="shared" ref="I1528:I1540" si="235">IF(G1528=E1528,0,1)</f>
        <v>0</v>
      </c>
    </row>
    <row r="1529" spans="1:9" x14ac:dyDescent="0.2">
      <c r="A1529" s="120" t="str">
        <f>E1467</f>
        <v>DIGITAR NESTE CAMPO O CÓDIGO DA ENTREGA</v>
      </c>
      <c r="B1529" s="120" t="str">
        <f>B1467&amp;D1529&amp;2027</f>
        <v>DIGITAR NESTE CAMPO O CÓDIGO DA ENTREGAEstado2027</v>
      </c>
      <c r="C1529" s="120">
        <v>2027</v>
      </c>
      <c r="D1529" s="25" t="s">
        <v>32</v>
      </c>
      <c r="E1529" s="26">
        <f>IFERROR(VLOOKUP(E1467&amp;"(vazio)",Instruções!$BD:$BN,9,0),SUM(E1530:E1535))</f>
        <v>0</v>
      </c>
      <c r="F1529" s="27" t="s">
        <v>12</v>
      </c>
      <c r="G1529" s="26">
        <f>IF(SUM(I1530:I1541)=0,E1529,"Preencher total previsto do Estado para 2027")</f>
        <v>0</v>
      </c>
      <c r="H1529" s="40" t="str">
        <f t="shared" ref="H1529:H1540" si="236">IF(E1529=G1529,"","Alteração meta 2027")</f>
        <v/>
      </c>
      <c r="I1529" s="90">
        <f t="shared" si="235"/>
        <v>0</v>
      </c>
    </row>
    <row r="1530" spans="1:9" x14ac:dyDescent="0.2">
      <c r="A1530" s="120" t="str">
        <f>E1467</f>
        <v>DIGITAR NESTE CAMPO O CÓDIGO DA ENTREGA</v>
      </c>
      <c r="B1530" s="120" t="str">
        <f>B1467</f>
        <v>DIGITAR NESTE CAMPO O CÓDIGO DA ENTREGA</v>
      </c>
      <c r="C1530" s="120">
        <v>2027</v>
      </c>
      <c r="D1530" s="29" t="s">
        <v>33</v>
      </c>
      <c r="E1530" s="30" t="str">
        <f>IFERROR(VLOOKUP(E1467&amp;D1530,Instruções!$BD:$BN,9,0),"-")</f>
        <v>-</v>
      </c>
      <c r="F1530" s="31" t="s">
        <v>12</v>
      </c>
      <c r="G1530" s="30" t="str">
        <f t="shared" ref="G1530:G1540" si="237">E1530</f>
        <v>-</v>
      </c>
      <c r="H1530" s="32" t="str">
        <f t="shared" si="236"/>
        <v/>
      </c>
      <c r="I1530" s="90">
        <f t="shared" si="235"/>
        <v>0</v>
      </c>
    </row>
    <row r="1531" spans="1:9" x14ac:dyDescent="0.2">
      <c r="A1531" s="120" t="str">
        <f>E1467</f>
        <v>DIGITAR NESTE CAMPO O CÓDIGO DA ENTREGA</v>
      </c>
      <c r="B1531" s="120" t="str">
        <f>B1467</f>
        <v>DIGITAR NESTE CAMPO O CÓDIGO DA ENTREGA</v>
      </c>
      <c r="C1531" s="120">
        <v>2027</v>
      </c>
      <c r="D1531" s="33" t="s">
        <v>34</v>
      </c>
      <c r="E1531" s="41" t="str">
        <f>IFERROR(VLOOKUP(E1467&amp;D1531,Instruções!$BD:$BN,9,0),"-")</f>
        <v>-</v>
      </c>
      <c r="F1531" s="34" t="s">
        <v>12</v>
      </c>
      <c r="G1531" s="30" t="str">
        <f t="shared" si="237"/>
        <v>-</v>
      </c>
      <c r="H1531" s="32" t="str">
        <f t="shared" si="236"/>
        <v/>
      </c>
      <c r="I1531" s="90">
        <f t="shared" si="235"/>
        <v>0</v>
      </c>
    </row>
    <row r="1532" spans="1:9" x14ac:dyDescent="0.2">
      <c r="A1532" s="120" t="str">
        <f>E1467</f>
        <v>DIGITAR NESTE CAMPO O CÓDIGO DA ENTREGA</v>
      </c>
      <c r="B1532" s="120" t="str">
        <f>B1467</f>
        <v>DIGITAR NESTE CAMPO O CÓDIGO DA ENTREGA</v>
      </c>
      <c r="C1532" s="120">
        <v>2027</v>
      </c>
      <c r="D1532" s="33" t="s">
        <v>35</v>
      </c>
      <c r="E1532" s="41" t="str">
        <f>IFERROR(VLOOKUP(E1467&amp;D1532,Instruções!$BD:$BN,9,0),"-")</f>
        <v>-</v>
      </c>
      <c r="F1532" s="34" t="s">
        <v>12</v>
      </c>
      <c r="G1532" s="30" t="str">
        <f t="shared" si="237"/>
        <v>-</v>
      </c>
      <c r="H1532" s="32" t="str">
        <f t="shared" si="236"/>
        <v/>
      </c>
      <c r="I1532" s="90">
        <f t="shared" si="235"/>
        <v>0</v>
      </c>
    </row>
    <row r="1533" spans="1:9" x14ac:dyDescent="0.2">
      <c r="A1533" s="120" t="str">
        <f>E1467</f>
        <v>DIGITAR NESTE CAMPO O CÓDIGO DA ENTREGA</v>
      </c>
      <c r="B1533" s="120" t="str">
        <f>B1467</f>
        <v>DIGITAR NESTE CAMPO O CÓDIGO DA ENTREGA</v>
      </c>
      <c r="C1533" s="120">
        <v>2027</v>
      </c>
      <c r="D1533" s="33" t="s">
        <v>36</v>
      </c>
      <c r="E1533" s="41" t="str">
        <f>IFERROR(VLOOKUP(E1467&amp;D1533,Instruções!$BD:$BN,9,0),"-")</f>
        <v>-</v>
      </c>
      <c r="F1533" s="34" t="s">
        <v>12</v>
      </c>
      <c r="G1533" s="30" t="str">
        <f t="shared" si="237"/>
        <v>-</v>
      </c>
      <c r="H1533" s="32" t="str">
        <f t="shared" si="236"/>
        <v/>
      </c>
      <c r="I1533" s="90">
        <f t="shared" si="235"/>
        <v>0</v>
      </c>
    </row>
    <row r="1534" spans="1:9" x14ac:dyDescent="0.2">
      <c r="A1534" s="120" t="str">
        <f>E1467</f>
        <v>DIGITAR NESTE CAMPO O CÓDIGO DA ENTREGA</v>
      </c>
      <c r="B1534" s="120" t="str">
        <f>B1467</f>
        <v>DIGITAR NESTE CAMPO O CÓDIGO DA ENTREGA</v>
      </c>
      <c r="C1534" s="120">
        <v>2027</v>
      </c>
      <c r="D1534" s="33" t="s">
        <v>37</v>
      </c>
      <c r="E1534" s="41" t="str">
        <f>IFERROR(VLOOKUP(E1467&amp;D1534,Instruções!$BD:$BN,9,0),"-")</f>
        <v>-</v>
      </c>
      <c r="F1534" s="34" t="s">
        <v>12</v>
      </c>
      <c r="G1534" s="30" t="str">
        <f t="shared" si="237"/>
        <v>-</v>
      </c>
      <c r="H1534" s="32" t="str">
        <f t="shared" si="236"/>
        <v/>
      </c>
      <c r="I1534" s="90">
        <f t="shared" si="235"/>
        <v>0</v>
      </c>
    </row>
    <row r="1535" spans="1:9" x14ac:dyDescent="0.2">
      <c r="A1535" s="120" t="str">
        <f>E1467</f>
        <v>DIGITAR NESTE CAMPO O CÓDIGO DA ENTREGA</v>
      </c>
      <c r="B1535" s="120" t="str">
        <f>B1467</f>
        <v>DIGITAR NESTE CAMPO O CÓDIGO DA ENTREGA</v>
      </c>
      <c r="C1535" s="120">
        <v>2027</v>
      </c>
      <c r="D1535" s="33" t="s">
        <v>38</v>
      </c>
      <c r="E1535" s="44" t="str">
        <f>IFERROR(VLOOKUP(E1467&amp;D1535,Instruções!$BD:$BN,9,0),"-")</f>
        <v>-</v>
      </c>
      <c r="F1535" s="34" t="s">
        <v>12</v>
      </c>
      <c r="G1535" s="45" t="str">
        <f t="shared" si="237"/>
        <v>-</v>
      </c>
      <c r="H1535" s="32" t="str">
        <f t="shared" si="236"/>
        <v/>
      </c>
      <c r="I1535" s="90">
        <f t="shared" si="235"/>
        <v>0</v>
      </c>
    </row>
    <row r="1536" spans="1:9" x14ac:dyDescent="0.2">
      <c r="A1536" s="120" t="str">
        <f>E1467</f>
        <v>DIGITAR NESTE CAMPO O CÓDIGO DA ENTREGA</v>
      </c>
      <c r="B1536" s="120" t="str">
        <f>B1467</f>
        <v>DIGITAR NESTE CAMPO O CÓDIGO DA ENTREGA</v>
      </c>
      <c r="C1536" s="120">
        <v>2027</v>
      </c>
      <c r="D1536" s="35" t="str">
        <f>IFERROR(VLOOKUP(E1467&amp;"-"&amp;1,Instruções!CH:CS,12,0),"")</f>
        <v/>
      </c>
      <c r="E1536" s="46" t="str">
        <f>IFERROR(VLOOKUP(E1467&amp;"-"&amp;1,Instruções!CH:CS,10,0),"")</f>
        <v/>
      </c>
      <c r="F1536" s="38" t="s">
        <v>12</v>
      </c>
      <c r="G1536" s="47" t="str">
        <f t="shared" si="237"/>
        <v/>
      </c>
      <c r="H1536" s="32" t="str">
        <f t="shared" si="236"/>
        <v/>
      </c>
      <c r="I1536" s="90">
        <f t="shared" si="235"/>
        <v>0</v>
      </c>
    </row>
    <row r="1537" spans="1:9" x14ac:dyDescent="0.2">
      <c r="A1537" s="120" t="str">
        <f>E1467</f>
        <v>DIGITAR NESTE CAMPO O CÓDIGO DA ENTREGA</v>
      </c>
      <c r="B1537" s="120" t="str">
        <f>B1467</f>
        <v>DIGITAR NESTE CAMPO O CÓDIGO DA ENTREGA</v>
      </c>
      <c r="C1537" s="120">
        <v>2027</v>
      </c>
      <c r="D1537" s="35" t="str">
        <f>IFERROR(VLOOKUP(E1467&amp;"-"&amp;2,Instruções!CH:CS,12,0),"")</f>
        <v/>
      </c>
      <c r="E1537" s="46" t="str">
        <f>IFERROR(VLOOKUP(E1468&amp;"-"&amp;1,Instruções!CH:CS,10,0),"")</f>
        <v/>
      </c>
      <c r="F1537" s="38" t="s">
        <v>12</v>
      </c>
      <c r="G1537" s="47" t="str">
        <f t="shared" si="237"/>
        <v/>
      </c>
      <c r="H1537" s="32" t="str">
        <f t="shared" si="236"/>
        <v/>
      </c>
      <c r="I1537" s="90">
        <f t="shared" si="235"/>
        <v>0</v>
      </c>
    </row>
    <row r="1538" spans="1:9" x14ac:dyDescent="0.2">
      <c r="A1538" s="120" t="str">
        <f>E1467</f>
        <v>DIGITAR NESTE CAMPO O CÓDIGO DA ENTREGA</v>
      </c>
      <c r="B1538" s="120" t="str">
        <f>B1467</f>
        <v>DIGITAR NESTE CAMPO O CÓDIGO DA ENTREGA</v>
      </c>
      <c r="C1538" s="120">
        <v>2027</v>
      </c>
      <c r="D1538" s="35" t="str">
        <f>IFERROR(VLOOKUP(E1467&amp;"-"&amp;3,Instruções!CH:CS,12,0),"")</f>
        <v/>
      </c>
      <c r="E1538" s="46" t="str">
        <f>IFERROR(VLOOKUP(E1469&amp;"-"&amp;1,Instruções!CH:CS,10,0),"")</f>
        <v/>
      </c>
      <c r="F1538" s="38" t="s">
        <v>12</v>
      </c>
      <c r="G1538" s="47" t="str">
        <f t="shared" si="237"/>
        <v/>
      </c>
      <c r="H1538" s="32" t="str">
        <f t="shared" si="236"/>
        <v/>
      </c>
      <c r="I1538" s="90">
        <f t="shared" si="235"/>
        <v>0</v>
      </c>
    </row>
    <row r="1539" spans="1:9" x14ac:dyDescent="0.2">
      <c r="A1539" s="120" t="str">
        <f>E1467</f>
        <v>DIGITAR NESTE CAMPO O CÓDIGO DA ENTREGA</v>
      </c>
      <c r="B1539" s="120" t="str">
        <f>B1467</f>
        <v>DIGITAR NESTE CAMPO O CÓDIGO DA ENTREGA</v>
      </c>
      <c r="C1539" s="120">
        <v>2027</v>
      </c>
      <c r="D1539" s="35" t="str">
        <f>IFERROR(VLOOKUP(E1467&amp;"-"&amp;4,Instruções!CH:CS,12,0),"")</f>
        <v/>
      </c>
      <c r="E1539" s="46" t="str">
        <f>IFERROR(VLOOKUP(E1470&amp;"-"&amp;1,Instruções!CH:CS,10,0),"")</f>
        <v/>
      </c>
      <c r="F1539" s="38" t="s">
        <v>12</v>
      </c>
      <c r="G1539" s="47" t="str">
        <f t="shared" si="237"/>
        <v/>
      </c>
      <c r="H1539" s="32" t="str">
        <f t="shared" si="236"/>
        <v/>
      </c>
      <c r="I1539" s="90">
        <f t="shared" si="235"/>
        <v>0</v>
      </c>
    </row>
    <row r="1540" spans="1:9" x14ac:dyDescent="0.2">
      <c r="A1540" s="120" t="str">
        <f>E1467</f>
        <v>DIGITAR NESTE CAMPO O CÓDIGO DA ENTREGA</v>
      </c>
      <c r="B1540" s="120" t="str">
        <f>B1467</f>
        <v>DIGITAR NESTE CAMPO O CÓDIGO DA ENTREGA</v>
      </c>
      <c r="C1540" s="120">
        <v>2027</v>
      </c>
      <c r="D1540" s="35" t="str">
        <f>IFERROR(VLOOKUP(E1467&amp;"-"&amp;5,Instruções!CH:CS,12,0),"")</f>
        <v/>
      </c>
      <c r="E1540" s="46" t="str">
        <f>IFERROR(VLOOKUP(E1471&amp;"-"&amp;1,Instruções!CH:CS,10,0),"")</f>
        <v/>
      </c>
      <c r="F1540" s="38" t="s">
        <v>12</v>
      </c>
      <c r="G1540" s="47" t="str">
        <f t="shared" si="237"/>
        <v/>
      </c>
      <c r="H1540" s="32" t="str">
        <f t="shared" si="236"/>
        <v/>
      </c>
      <c r="I1540" s="90">
        <f t="shared" si="235"/>
        <v>0</v>
      </c>
    </row>
    <row r="1541" spans="1:9" ht="15.75" customHeight="1" x14ac:dyDescent="0.2">
      <c r="A1541" s="120" t="str">
        <f>E1467</f>
        <v>DIGITAR NESTE CAMPO O CÓDIGO DA ENTREGA</v>
      </c>
      <c r="B1541" s="120" t="str">
        <f>B1467</f>
        <v>DIGITAR NESTE CAMPO O CÓDIGO DA ENTREGA</v>
      </c>
      <c r="C1541" s="120">
        <v>2027</v>
      </c>
      <c r="D1541" s="102"/>
      <c r="E1541" s="103" t="s">
        <v>39</v>
      </c>
      <c r="F1541" s="38" t="s">
        <v>12</v>
      </c>
      <c r="G1541" s="47"/>
      <c r="H1541" s="32" t="str">
        <f>IF(G1541="","","Não é possivel alterar 2024")</f>
        <v/>
      </c>
      <c r="I1541" s="90">
        <f>IF(G1541="",0,1)</f>
        <v>0</v>
      </c>
    </row>
    <row r="1542" spans="1:9" ht="39" customHeight="1" x14ac:dyDescent="0.2">
      <c r="A1542" s="120" t="str">
        <f>E1467</f>
        <v>DIGITAR NESTE CAMPO O CÓDIGO DA ENTREGA</v>
      </c>
      <c r="B1542" s="120" t="str">
        <f>B1541&amp;"Oquealterou"</f>
        <v>DIGITAR NESTE CAMPO O CÓDIGO DA ENTREGAOquealterou</v>
      </c>
      <c r="C1542" s="120" t="s">
        <v>40</v>
      </c>
      <c r="D1542" s="48" t="s">
        <v>41</v>
      </c>
      <c r="E1542" s="129" t="s">
        <v>8399</v>
      </c>
      <c r="F1542" s="129"/>
      <c r="G1542" s="129"/>
      <c r="H1542" s="49" t="str">
        <f>IF(H1467="Excluir","Excluir",CONCATENATE("Alteração de: ",H1468&amp;H1469&amp;H1470&amp;H1471&amp;H1472&amp;H1473&amp;H1474&amp;H1475&amp;H1476&amp;H1477&amp;H1478&amp;H1479&amp;H1480&amp;H1482&amp;H1483&amp;H1484&amp;H1485))</f>
        <v xml:space="preserve">Alteração de: </v>
      </c>
      <c r="I1542" s="90" t="s">
        <v>9</v>
      </c>
    </row>
    <row r="1543" spans="1:9" ht="20.25" customHeight="1" thickBot="1" x14ac:dyDescent="0.25">
      <c r="A1543" s="122" t="s">
        <v>42</v>
      </c>
      <c r="B1543" s="122" t="s">
        <v>43</v>
      </c>
      <c r="C1543" s="122" t="s">
        <v>42</v>
      </c>
      <c r="D1543" s="81" t="s">
        <v>42</v>
      </c>
      <c r="E1543" s="82" t="s">
        <v>42</v>
      </c>
      <c r="F1543" s="82" t="s">
        <v>42</v>
      </c>
      <c r="G1543" s="82" t="s">
        <v>42</v>
      </c>
      <c r="H1543" s="83" t="s">
        <v>42</v>
      </c>
      <c r="I1543" s="91" t="s">
        <v>9</v>
      </c>
    </row>
  </sheetData>
  <mergeCells count="21">
    <mergeCell ref="E1388:G1388"/>
    <mergeCell ref="E1465:G1465"/>
    <mergeCell ref="E1542:G1542"/>
    <mergeCell ref="E1003:G1003"/>
    <mergeCell ref="E1080:G1080"/>
    <mergeCell ref="E1157:G1157"/>
    <mergeCell ref="E1234:G1234"/>
    <mergeCell ref="E1311:G1311"/>
    <mergeCell ref="E849:G849"/>
    <mergeCell ref="E926:G926"/>
    <mergeCell ref="E772:G772"/>
    <mergeCell ref="E387:G387"/>
    <mergeCell ref="E464:G464"/>
    <mergeCell ref="E541:G541"/>
    <mergeCell ref="E618:G618"/>
    <mergeCell ref="E695:G695"/>
    <mergeCell ref="E156:G156"/>
    <mergeCell ref="E233:G233"/>
    <mergeCell ref="E310:G310"/>
    <mergeCell ref="D1:H1"/>
    <mergeCell ref="E79:G79"/>
  </mergeCells>
  <conditionalFormatting sqref="E4">
    <cfRule type="cellIs" dxfId="119" priority="378" operator="equal">
      <formula>"DIGITAR NESTE CAMPO O CÓDIGO DA ENTREGA"</formula>
    </cfRule>
  </conditionalFormatting>
  <conditionalFormatting sqref="G4">
    <cfRule type="cellIs" dxfId="118" priority="373" operator="equal">
      <formula>"Este código de entrega não pode ser revisado pois já foi transferido para outra ação em outra revisão de PPA."</formula>
    </cfRule>
    <cfRule type="cellIs" dxfId="117" priority="374" operator="equal">
      <formula>"Este código de entrega não pode ser revisado pois já foi transferido para outra ação em outra revisão de PPA."</formula>
    </cfRule>
    <cfRule type="cellIs" dxfId="116" priority="375" operator="equal">
      <formula>"Este código de entrega não pode ser revisado pois já foi excluído em outra revisão de PPA."</formula>
    </cfRule>
    <cfRule type="cellIs" dxfId="115" priority="376" operator="equal">
      <formula>"Este código de entrega não pode ser revisado pois já foi realizado conforme informado em monitoramento de PPA."</formula>
    </cfRule>
    <cfRule type="cellIs" dxfId="114" priority="377" operator="equal">
      <formula>"Este código de entrega não pode ser revisado pois já foi excluído em outra revisão de PPA."</formula>
    </cfRule>
  </conditionalFormatting>
  <conditionalFormatting sqref="E81">
    <cfRule type="cellIs" dxfId="113" priority="114" operator="equal">
      <formula>"DIGITAR NESTE CAMPO O CÓDIGO DA ENTREGA"</formula>
    </cfRule>
  </conditionalFormatting>
  <conditionalFormatting sqref="G81">
    <cfRule type="cellIs" dxfId="112" priority="109" operator="equal">
      <formula>"Este código de entrega não pode ser revisado pois já foi transferido para outra ação em outra revisão de PPA."</formula>
    </cfRule>
    <cfRule type="cellIs" dxfId="111" priority="110" operator="equal">
      <formula>"Este código de entrega não pode ser revisado pois já foi transferido para outra ação em outra revisão de PPA."</formula>
    </cfRule>
    <cfRule type="cellIs" dxfId="110" priority="111" operator="equal">
      <formula>"Este código de entrega não pode ser revisado pois já foi excluído em outra revisão de PPA."</formula>
    </cfRule>
    <cfRule type="cellIs" dxfId="109" priority="112" operator="equal">
      <formula>"Este código de entrega não pode ser revisado pois já foi realizado conforme informado em monitoramento de PPA."</formula>
    </cfRule>
    <cfRule type="cellIs" dxfId="108" priority="113" operator="equal">
      <formula>"Este código de entrega não pode ser revisado pois já foi excluído em outra revisão de PPA."</formula>
    </cfRule>
  </conditionalFormatting>
  <conditionalFormatting sqref="E158">
    <cfRule type="cellIs" dxfId="107" priority="108" operator="equal">
      <formula>"DIGITAR NESTE CAMPO O CÓDIGO DA ENTREGA"</formula>
    </cfRule>
  </conditionalFormatting>
  <conditionalFormatting sqref="G158">
    <cfRule type="cellIs" dxfId="106" priority="103" operator="equal">
      <formula>"Este código de entrega não pode ser revisado pois já foi transferido para outra ação em outra revisão de PPA."</formula>
    </cfRule>
    <cfRule type="cellIs" dxfId="105" priority="104" operator="equal">
      <formula>"Este código de entrega não pode ser revisado pois já foi transferido para outra ação em outra revisão de PPA."</formula>
    </cfRule>
    <cfRule type="cellIs" dxfId="104" priority="105" operator="equal">
      <formula>"Este código de entrega não pode ser revisado pois já foi excluído em outra revisão de PPA."</formula>
    </cfRule>
    <cfRule type="cellIs" dxfId="103" priority="106" operator="equal">
      <formula>"Este código de entrega não pode ser revisado pois já foi realizado conforme informado em monitoramento de PPA."</formula>
    </cfRule>
    <cfRule type="cellIs" dxfId="102" priority="107" operator="equal">
      <formula>"Este código de entrega não pode ser revisado pois já foi excluído em outra revisão de PPA."</formula>
    </cfRule>
  </conditionalFormatting>
  <conditionalFormatting sqref="E235">
    <cfRule type="cellIs" dxfId="101" priority="102" operator="equal">
      <formula>"DIGITAR NESTE CAMPO O CÓDIGO DA ENTREGA"</formula>
    </cfRule>
  </conditionalFormatting>
  <conditionalFormatting sqref="G235">
    <cfRule type="cellIs" dxfId="100" priority="97" operator="equal">
      <formula>"Este código de entrega não pode ser revisado pois já foi transferido para outra ação em outra revisão de PPA."</formula>
    </cfRule>
    <cfRule type="cellIs" dxfId="99" priority="98" operator="equal">
      <formula>"Este código de entrega não pode ser revisado pois já foi transferido para outra ação em outra revisão de PPA."</formula>
    </cfRule>
    <cfRule type="cellIs" dxfId="98" priority="99" operator="equal">
      <formula>"Este código de entrega não pode ser revisado pois já foi excluído em outra revisão de PPA."</formula>
    </cfRule>
    <cfRule type="cellIs" dxfId="97" priority="100" operator="equal">
      <formula>"Este código de entrega não pode ser revisado pois já foi realizado conforme informado em monitoramento de PPA."</formula>
    </cfRule>
    <cfRule type="cellIs" dxfId="96" priority="101" operator="equal">
      <formula>"Este código de entrega não pode ser revisado pois já foi excluído em outra revisão de PPA."</formula>
    </cfRule>
  </conditionalFormatting>
  <conditionalFormatting sqref="E312">
    <cfRule type="cellIs" dxfId="95" priority="96" operator="equal">
      <formula>"DIGITAR NESTE CAMPO O CÓDIGO DA ENTREGA"</formula>
    </cfRule>
  </conditionalFormatting>
  <conditionalFormatting sqref="G312">
    <cfRule type="cellIs" dxfId="94" priority="91" operator="equal">
      <formula>"Este código de entrega não pode ser revisado pois já foi transferido para outra ação em outra revisão de PPA."</formula>
    </cfRule>
    <cfRule type="cellIs" dxfId="93" priority="92" operator="equal">
      <formula>"Este código de entrega não pode ser revisado pois já foi transferido para outra ação em outra revisão de PPA."</formula>
    </cfRule>
    <cfRule type="cellIs" dxfId="92" priority="93" operator="equal">
      <formula>"Este código de entrega não pode ser revisado pois já foi excluído em outra revisão de PPA."</formula>
    </cfRule>
    <cfRule type="cellIs" dxfId="91" priority="94" operator="equal">
      <formula>"Este código de entrega não pode ser revisado pois já foi realizado conforme informado em monitoramento de PPA."</formula>
    </cfRule>
    <cfRule type="cellIs" dxfId="90" priority="95" operator="equal">
      <formula>"Este código de entrega não pode ser revisado pois já foi excluído em outra revisão de PPA."</formula>
    </cfRule>
  </conditionalFormatting>
  <conditionalFormatting sqref="E389">
    <cfRule type="cellIs" dxfId="89" priority="90" operator="equal">
      <formula>"DIGITAR NESTE CAMPO O CÓDIGO DA ENTREGA"</formula>
    </cfRule>
  </conditionalFormatting>
  <conditionalFormatting sqref="G389">
    <cfRule type="cellIs" dxfId="88" priority="85" operator="equal">
      <formula>"Este código de entrega não pode ser revisado pois já foi transferido para outra ação em outra revisão de PPA."</formula>
    </cfRule>
    <cfRule type="cellIs" dxfId="87" priority="86" operator="equal">
      <formula>"Este código de entrega não pode ser revisado pois já foi transferido para outra ação em outra revisão de PPA."</formula>
    </cfRule>
    <cfRule type="cellIs" dxfId="86" priority="87" operator="equal">
      <formula>"Este código de entrega não pode ser revisado pois já foi excluído em outra revisão de PPA."</formula>
    </cfRule>
    <cfRule type="cellIs" dxfId="85" priority="88" operator="equal">
      <formula>"Este código de entrega não pode ser revisado pois já foi realizado conforme informado em monitoramento de PPA."</formula>
    </cfRule>
    <cfRule type="cellIs" dxfId="84" priority="89" operator="equal">
      <formula>"Este código de entrega não pode ser revisado pois já foi excluído em outra revisão de PPA."</formula>
    </cfRule>
  </conditionalFormatting>
  <conditionalFormatting sqref="E466">
    <cfRule type="cellIs" dxfId="83" priority="84" operator="equal">
      <formula>"DIGITAR NESTE CAMPO O CÓDIGO DA ENTREGA"</formula>
    </cfRule>
  </conditionalFormatting>
  <conditionalFormatting sqref="G466">
    <cfRule type="cellIs" dxfId="82" priority="79" operator="equal">
      <formula>"Este código de entrega não pode ser revisado pois já foi transferido para outra ação em outra revisão de PPA."</formula>
    </cfRule>
    <cfRule type="cellIs" dxfId="81" priority="80" operator="equal">
      <formula>"Este código de entrega não pode ser revisado pois já foi transferido para outra ação em outra revisão de PPA."</formula>
    </cfRule>
    <cfRule type="cellIs" dxfId="80" priority="81" operator="equal">
      <formula>"Este código de entrega não pode ser revisado pois já foi excluído em outra revisão de PPA."</formula>
    </cfRule>
    <cfRule type="cellIs" dxfId="79" priority="82" operator="equal">
      <formula>"Este código de entrega não pode ser revisado pois já foi realizado conforme informado em monitoramento de PPA."</formula>
    </cfRule>
    <cfRule type="cellIs" dxfId="78" priority="83" operator="equal">
      <formula>"Este código de entrega não pode ser revisado pois já foi excluído em outra revisão de PPA."</formula>
    </cfRule>
  </conditionalFormatting>
  <conditionalFormatting sqref="E543">
    <cfRule type="cellIs" dxfId="77" priority="78" operator="equal">
      <formula>"DIGITAR NESTE CAMPO O CÓDIGO DA ENTREGA"</formula>
    </cfRule>
  </conditionalFormatting>
  <conditionalFormatting sqref="G543">
    <cfRule type="cellIs" dxfId="76" priority="73" operator="equal">
      <formula>"Este código de entrega não pode ser revisado pois já foi transferido para outra ação em outra revisão de PPA."</formula>
    </cfRule>
    <cfRule type="cellIs" dxfId="75" priority="74" operator="equal">
      <formula>"Este código de entrega não pode ser revisado pois já foi transferido para outra ação em outra revisão de PPA."</formula>
    </cfRule>
    <cfRule type="cellIs" dxfId="74" priority="75" operator="equal">
      <formula>"Este código de entrega não pode ser revisado pois já foi excluído em outra revisão de PPA."</formula>
    </cfRule>
    <cfRule type="cellIs" dxfId="73" priority="76" operator="equal">
      <formula>"Este código de entrega não pode ser revisado pois já foi realizado conforme informado em monitoramento de PPA."</formula>
    </cfRule>
    <cfRule type="cellIs" dxfId="72" priority="77" operator="equal">
      <formula>"Este código de entrega não pode ser revisado pois já foi excluído em outra revisão de PPA."</formula>
    </cfRule>
  </conditionalFormatting>
  <conditionalFormatting sqref="E620">
    <cfRule type="cellIs" dxfId="71" priority="72" operator="equal">
      <formula>"DIGITAR NESTE CAMPO O CÓDIGO DA ENTREGA"</formula>
    </cfRule>
  </conditionalFormatting>
  <conditionalFormatting sqref="G620">
    <cfRule type="cellIs" dxfId="70" priority="67" operator="equal">
      <formula>"Este código de entrega não pode ser revisado pois já foi transferido para outra ação em outra revisão de PPA."</formula>
    </cfRule>
    <cfRule type="cellIs" dxfId="69" priority="68" operator="equal">
      <formula>"Este código de entrega não pode ser revisado pois já foi transferido para outra ação em outra revisão de PPA."</formula>
    </cfRule>
    <cfRule type="cellIs" dxfId="68" priority="69" operator="equal">
      <formula>"Este código de entrega não pode ser revisado pois já foi excluído em outra revisão de PPA."</formula>
    </cfRule>
    <cfRule type="cellIs" dxfId="67" priority="70" operator="equal">
      <formula>"Este código de entrega não pode ser revisado pois já foi realizado conforme informado em monitoramento de PPA."</formula>
    </cfRule>
    <cfRule type="cellIs" dxfId="66" priority="71" operator="equal">
      <formula>"Este código de entrega não pode ser revisado pois já foi excluído em outra revisão de PPA."</formula>
    </cfRule>
  </conditionalFormatting>
  <conditionalFormatting sqref="E697">
    <cfRule type="cellIs" dxfId="65" priority="66" operator="equal">
      <formula>"DIGITAR NESTE CAMPO O CÓDIGO DA ENTREGA"</formula>
    </cfRule>
  </conditionalFormatting>
  <conditionalFormatting sqref="G697">
    <cfRule type="cellIs" dxfId="64" priority="61" operator="equal">
      <formula>"Este código de entrega não pode ser revisado pois já foi transferido para outra ação em outra revisão de PPA."</formula>
    </cfRule>
    <cfRule type="cellIs" dxfId="63" priority="62" operator="equal">
      <formula>"Este código de entrega não pode ser revisado pois já foi transferido para outra ação em outra revisão de PPA."</formula>
    </cfRule>
    <cfRule type="cellIs" dxfId="62" priority="63" operator="equal">
      <formula>"Este código de entrega não pode ser revisado pois já foi excluído em outra revisão de PPA."</formula>
    </cfRule>
    <cfRule type="cellIs" dxfId="61" priority="64" operator="equal">
      <formula>"Este código de entrega não pode ser revisado pois já foi realizado conforme informado em monitoramento de PPA."</formula>
    </cfRule>
    <cfRule type="cellIs" dxfId="60" priority="65" operator="equal">
      <formula>"Este código de entrega não pode ser revisado pois já foi excluído em outra revisão de PPA."</formula>
    </cfRule>
  </conditionalFormatting>
  <conditionalFormatting sqref="E774">
    <cfRule type="cellIs" dxfId="59" priority="60" operator="equal">
      <formula>"DIGITAR NESTE CAMPO O CÓDIGO DA ENTREGA"</formula>
    </cfRule>
  </conditionalFormatting>
  <conditionalFormatting sqref="G774">
    <cfRule type="cellIs" dxfId="58" priority="55" operator="equal">
      <formula>"Este código de entrega não pode ser revisado pois já foi transferido para outra ação em outra revisão de PPA."</formula>
    </cfRule>
    <cfRule type="cellIs" dxfId="57" priority="56" operator="equal">
      <formula>"Este código de entrega não pode ser revisado pois já foi transferido para outra ação em outra revisão de PPA."</formula>
    </cfRule>
    <cfRule type="cellIs" dxfId="56" priority="57" operator="equal">
      <formula>"Este código de entrega não pode ser revisado pois já foi excluído em outra revisão de PPA."</formula>
    </cfRule>
    <cfRule type="cellIs" dxfId="55" priority="58" operator="equal">
      <formula>"Este código de entrega não pode ser revisado pois já foi realizado conforme informado em monitoramento de PPA."</formula>
    </cfRule>
    <cfRule type="cellIs" dxfId="54" priority="59" operator="equal">
      <formula>"Este código de entrega não pode ser revisado pois já foi excluído em outra revisão de PPA."</formula>
    </cfRule>
  </conditionalFormatting>
  <conditionalFormatting sqref="E851">
    <cfRule type="cellIs" dxfId="53" priority="54" operator="equal">
      <formula>"DIGITAR NESTE CAMPO O CÓDIGO DA ENTREGA"</formula>
    </cfRule>
  </conditionalFormatting>
  <conditionalFormatting sqref="G851">
    <cfRule type="cellIs" dxfId="52" priority="49" operator="equal">
      <formula>"Este código de entrega não pode ser revisado pois já foi transferido para outra ação em outra revisão de PPA."</formula>
    </cfRule>
    <cfRule type="cellIs" dxfId="51" priority="50" operator="equal">
      <formula>"Este código de entrega não pode ser revisado pois já foi transferido para outra ação em outra revisão de PPA."</formula>
    </cfRule>
    <cfRule type="cellIs" dxfId="50" priority="51" operator="equal">
      <formula>"Este código de entrega não pode ser revisado pois já foi excluído em outra revisão de PPA."</formula>
    </cfRule>
    <cfRule type="cellIs" dxfId="49" priority="52" operator="equal">
      <formula>"Este código de entrega não pode ser revisado pois já foi realizado conforme informado em monitoramento de PPA."</formula>
    </cfRule>
    <cfRule type="cellIs" dxfId="48" priority="53" operator="equal">
      <formula>"Este código de entrega não pode ser revisado pois já foi excluído em outra revisão de PPA."</formula>
    </cfRule>
  </conditionalFormatting>
  <conditionalFormatting sqref="E928">
    <cfRule type="cellIs" dxfId="47" priority="48" operator="equal">
      <formula>"DIGITAR NESTE CAMPO O CÓDIGO DA ENTREGA"</formula>
    </cfRule>
  </conditionalFormatting>
  <conditionalFormatting sqref="G928">
    <cfRule type="cellIs" dxfId="46" priority="43" operator="equal">
      <formula>"Este código de entrega não pode ser revisado pois já foi transferido para outra ação em outra revisão de PPA."</formula>
    </cfRule>
    <cfRule type="cellIs" dxfId="45" priority="44" operator="equal">
      <formula>"Este código de entrega não pode ser revisado pois já foi transferido para outra ação em outra revisão de PPA."</formula>
    </cfRule>
    <cfRule type="cellIs" dxfId="44" priority="45" operator="equal">
      <formula>"Este código de entrega não pode ser revisado pois já foi excluído em outra revisão de PPA."</formula>
    </cfRule>
    <cfRule type="cellIs" dxfId="43" priority="46" operator="equal">
      <formula>"Este código de entrega não pode ser revisado pois já foi realizado conforme informado em monitoramento de PPA."</formula>
    </cfRule>
    <cfRule type="cellIs" dxfId="42" priority="47" operator="equal">
      <formula>"Este código de entrega não pode ser revisado pois já foi excluído em outra revisão de PPA."</formula>
    </cfRule>
  </conditionalFormatting>
  <conditionalFormatting sqref="E1005">
    <cfRule type="cellIs" dxfId="41" priority="42" operator="equal">
      <formula>"DIGITAR NESTE CAMPO O CÓDIGO DA ENTREGA"</formula>
    </cfRule>
  </conditionalFormatting>
  <conditionalFormatting sqref="G1005">
    <cfRule type="cellIs" dxfId="40" priority="37" operator="equal">
      <formula>"Este código de entrega não pode ser revisado pois já foi transferido para outra ação em outra revisão de PPA."</formula>
    </cfRule>
    <cfRule type="cellIs" dxfId="39" priority="38" operator="equal">
      <formula>"Este código de entrega não pode ser revisado pois já foi transferido para outra ação em outra revisão de PPA."</formula>
    </cfRule>
    <cfRule type="cellIs" dxfId="38" priority="39" operator="equal">
      <formula>"Este código de entrega não pode ser revisado pois já foi excluído em outra revisão de PPA."</formula>
    </cfRule>
    <cfRule type="cellIs" dxfId="37" priority="40" operator="equal">
      <formula>"Este código de entrega não pode ser revisado pois já foi realizado conforme informado em monitoramento de PPA."</formula>
    </cfRule>
    <cfRule type="cellIs" dxfId="36" priority="41" operator="equal">
      <formula>"Este código de entrega não pode ser revisado pois já foi excluído em outra revisão de PPA."</formula>
    </cfRule>
  </conditionalFormatting>
  <conditionalFormatting sqref="E1082">
    <cfRule type="cellIs" dxfId="35" priority="36" operator="equal">
      <formula>"DIGITAR NESTE CAMPO O CÓDIGO DA ENTREGA"</formula>
    </cfRule>
  </conditionalFormatting>
  <conditionalFormatting sqref="G1082">
    <cfRule type="cellIs" dxfId="34" priority="31" operator="equal">
      <formula>"Este código de entrega não pode ser revisado pois já foi transferido para outra ação em outra revisão de PPA."</formula>
    </cfRule>
    <cfRule type="cellIs" dxfId="33" priority="32" operator="equal">
      <formula>"Este código de entrega não pode ser revisado pois já foi transferido para outra ação em outra revisão de PPA."</formula>
    </cfRule>
    <cfRule type="cellIs" dxfId="32" priority="33" operator="equal">
      <formula>"Este código de entrega não pode ser revisado pois já foi excluído em outra revisão de PPA."</formula>
    </cfRule>
    <cfRule type="cellIs" dxfId="31" priority="34" operator="equal">
      <formula>"Este código de entrega não pode ser revisado pois já foi realizado conforme informado em monitoramento de PPA."</formula>
    </cfRule>
    <cfRule type="cellIs" dxfId="30" priority="35" operator="equal">
      <formula>"Este código de entrega não pode ser revisado pois já foi excluído em outra revisão de PPA."</formula>
    </cfRule>
  </conditionalFormatting>
  <conditionalFormatting sqref="E1159">
    <cfRule type="cellIs" dxfId="29" priority="30" operator="equal">
      <formula>"DIGITAR NESTE CAMPO O CÓDIGO DA ENTREGA"</formula>
    </cfRule>
  </conditionalFormatting>
  <conditionalFormatting sqref="G1159">
    <cfRule type="cellIs" dxfId="28" priority="25" operator="equal">
      <formula>"Este código de entrega não pode ser revisado pois já foi transferido para outra ação em outra revisão de PPA."</formula>
    </cfRule>
    <cfRule type="cellIs" dxfId="27" priority="26" operator="equal">
      <formula>"Este código de entrega não pode ser revisado pois já foi transferido para outra ação em outra revisão de PPA."</formula>
    </cfRule>
    <cfRule type="cellIs" dxfId="26" priority="27" operator="equal">
      <formula>"Este código de entrega não pode ser revisado pois já foi excluído em outra revisão de PPA."</formula>
    </cfRule>
    <cfRule type="cellIs" dxfId="25" priority="28" operator="equal">
      <formula>"Este código de entrega não pode ser revisado pois já foi realizado conforme informado em monitoramento de PPA."</formula>
    </cfRule>
    <cfRule type="cellIs" dxfId="24" priority="29" operator="equal">
      <formula>"Este código de entrega não pode ser revisado pois já foi excluído em outra revisão de PPA."</formula>
    </cfRule>
  </conditionalFormatting>
  <conditionalFormatting sqref="E1236">
    <cfRule type="cellIs" dxfId="23" priority="24" operator="equal">
      <formula>"DIGITAR NESTE CAMPO O CÓDIGO DA ENTREGA"</formula>
    </cfRule>
  </conditionalFormatting>
  <conditionalFormatting sqref="G1236">
    <cfRule type="cellIs" dxfId="22" priority="19" operator="equal">
      <formula>"Este código de entrega não pode ser revisado pois já foi transferido para outra ação em outra revisão de PPA."</formula>
    </cfRule>
    <cfRule type="cellIs" dxfId="21" priority="20" operator="equal">
      <formula>"Este código de entrega não pode ser revisado pois já foi transferido para outra ação em outra revisão de PPA."</formula>
    </cfRule>
    <cfRule type="cellIs" dxfId="20" priority="21" operator="equal">
      <formula>"Este código de entrega não pode ser revisado pois já foi excluído em outra revisão de PPA."</formula>
    </cfRule>
    <cfRule type="cellIs" dxfId="19" priority="22" operator="equal">
      <formula>"Este código de entrega não pode ser revisado pois já foi realizado conforme informado em monitoramento de PPA."</formula>
    </cfRule>
    <cfRule type="cellIs" dxfId="18" priority="23" operator="equal">
      <formula>"Este código de entrega não pode ser revisado pois já foi excluído em outra revisão de PPA."</formula>
    </cfRule>
  </conditionalFormatting>
  <conditionalFormatting sqref="E1313">
    <cfRule type="cellIs" dxfId="17" priority="18" operator="equal">
      <formula>"DIGITAR NESTE CAMPO O CÓDIGO DA ENTREGA"</formula>
    </cfRule>
  </conditionalFormatting>
  <conditionalFormatting sqref="G1313">
    <cfRule type="cellIs" dxfId="16" priority="13" operator="equal">
      <formula>"Este código de entrega não pode ser revisado pois já foi transferido para outra ação em outra revisão de PPA."</formula>
    </cfRule>
    <cfRule type="cellIs" dxfId="15" priority="14" operator="equal">
      <formula>"Este código de entrega não pode ser revisado pois já foi transferido para outra ação em outra revisão de PPA."</formula>
    </cfRule>
    <cfRule type="cellIs" dxfId="14" priority="15" operator="equal">
      <formula>"Este código de entrega não pode ser revisado pois já foi excluído em outra revisão de PPA."</formula>
    </cfRule>
    <cfRule type="cellIs" dxfId="13" priority="16" operator="equal">
      <formula>"Este código de entrega não pode ser revisado pois já foi realizado conforme informado em monitoramento de PPA."</formula>
    </cfRule>
    <cfRule type="cellIs" dxfId="12" priority="17" operator="equal">
      <formula>"Este código de entrega não pode ser revisado pois já foi excluído em outra revisão de PPA."</formula>
    </cfRule>
  </conditionalFormatting>
  <conditionalFormatting sqref="E1390">
    <cfRule type="cellIs" dxfId="11" priority="12" operator="equal">
      <formula>"DIGITAR NESTE CAMPO O CÓDIGO DA ENTREGA"</formula>
    </cfRule>
  </conditionalFormatting>
  <conditionalFormatting sqref="G1390">
    <cfRule type="cellIs" dxfId="10" priority="7" operator="equal">
      <formula>"Este código de entrega não pode ser revisado pois já foi transferido para outra ação em outra revisão de PPA."</formula>
    </cfRule>
    <cfRule type="cellIs" dxfId="9" priority="8" operator="equal">
      <formula>"Este código de entrega não pode ser revisado pois já foi transferido para outra ação em outra revisão de PPA."</formula>
    </cfRule>
    <cfRule type="cellIs" dxfId="8" priority="9" operator="equal">
      <formula>"Este código de entrega não pode ser revisado pois já foi excluído em outra revisão de PPA."</formula>
    </cfRule>
    <cfRule type="cellIs" dxfId="7" priority="10" operator="equal">
      <formula>"Este código de entrega não pode ser revisado pois já foi realizado conforme informado em monitoramento de PPA."</formula>
    </cfRule>
    <cfRule type="cellIs" dxfId="6" priority="11" operator="equal">
      <formula>"Este código de entrega não pode ser revisado pois já foi excluído em outra revisão de PPA."</formula>
    </cfRule>
  </conditionalFormatting>
  <conditionalFormatting sqref="E1467">
    <cfRule type="cellIs" dxfId="5" priority="6" operator="equal">
      <formula>"DIGITAR NESTE CAMPO O CÓDIGO DA ENTREGA"</formula>
    </cfRule>
  </conditionalFormatting>
  <conditionalFormatting sqref="G1467">
    <cfRule type="cellIs" dxfId="4" priority="1" operator="equal">
      <formula>"Este código de entrega não pode ser revisado pois já foi transferido para outra ação em outra revisão de PPA."</formula>
    </cfRule>
    <cfRule type="cellIs" dxfId="3" priority="2" operator="equal">
      <formula>"Este código de entrega não pode ser revisado pois já foi transferido para outra ação em outra revisão de PPA."</formula>
    </cfRule>
    <cfRule type="cellIs" dxfId="2" priority="3" operator="equal">
      <formula>"Este código de entrega não pode ser revisado pois já foi excluído em outra revisão de PPA."</formula>
    </cfRule>
    <cfRule type="cellIs" dxfId="1" priority="4" operator="equal">
      <formula>"Este código de entrega não pode ser revisado pois já foi realizado conforme informado em monitoramento de PPA."</formula>
    </cfRule>
    <cfRule type="cellIs" dxfId="0" priority="5" operator="equal">
      <formula>"Este código de entrega não pode ser revisado pois já foi excluído em outra revisão de PPA."</formula>
    </cfRule>
  </conditionalFormatting>
  <dataValidations count="1">
    <dataValidation type="list" allowBlank="1" showInputMessage="1" showErrorMessage="1" sqref="H4 H81 H158 H235 H312 H389 H466 H543 H620 H697 H774 H851 H928 H1005 H1082 H1159 H1236 H1313 H1390 H1467">
      <formula1>$P$4:$P$7</formula1>
    </dataValidation>
  </dataValidations>
  <pageMargins left="0.51180555555555596" right="0.51180555555555596" top="0.78749999999999998" bottom="0.78749999999999998" header="0.511811023622047" footer="0.511811023622047"/>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443"/>
  <sheetViews>
    <sheetView topLeftCell="A85" zoomScaleNormal="100" workbookViewId="0">
      <selection activeCell="F84" sqref="F84"/>
    </sheetView>
  </sheetViews>
  <sheetFormatPr defaultColWidth="9.140625" defaultRowHeight="14.25" x14ac:dyDescent="0.2"/>
  <cols>
    <col min="1" max="1" width="3.85546875" style="50" customWidth="1"/>
    <col min="2" max="2" width="9.140625" style="50"/>
    <col min="3" max="3" width="91.7109375" style="50" customWidth="1"/>
    <col min="4" max="4" width="36.28515625" style="50" customWidth="1"/>
    <col min="5" max="5" width="5.85546875" style="50" customWidth="1"/>
    <col min="6" max="6" width="97.85546875" style="50" customWidth="1"/>
    <col min="7" max="14" width="9.140625" style="50"/>
    <col min="15" max="15" width="255.5703125" style="50" customWidth="1"/>
    <col min="16" max="18" width="9.140625" style="50"/>
    <col min="19" max="20" width="9.42578125" style="98" customWidth="1"/>
    <col min="21" max="21" width="9.28515625" style="98" customWidth="1"/>
    <col min="22" max="22" width="9.42578125" style="98" customWidth="1"/>
    <col min="23" max="23" width="9.28515625" style="98" customWidth="1"/>
    <col min="24" max="24" width="9.42578125" style="98" customWidth="1"/>
    <col min="25" max="25" width="9.28515625" style="98" customWidth="1"/>
    <col min="26" max="26" width="9.42578125" style="98" customWidth="1"/>
    <col min="27" max="27" width="9.28515625" style="98" customWidth="1"/>
    <col min="28" max="28" width="9.42578125" style="98" customWidth="1"/>
    <col min="29" max="30" width="9.28515625" style="98" customWidth="1"/>
    <col min="31" max="31" width="9.42578125" style="98" customWidth="1"/>
    <col min="32" max="32" width="79.42578125" style="98" customWidth="1"/>
    <col min="33" max="35" width="9.28515625" style="98" customWidth="1"/>
    <col min="36" max="36" width="9.42578125" style="98" customWidth="1"/>
    <col min="37" max="37" width="9.28515625" style="98" customWidth="1"/>
    <col min="38" max="38" width="9.42578125" style="98" customWidth="1"/>
    <col min="39" max="39" width="9.28515625" style="98" customWidth="1"/>
    <col min="40" max="40" width="10.28515625" style="98" customWidth="1"/>
    <col min="41" max="41" width="9.42578125" style="98" customWidth="1"/>
    <col min="42" max="42" width="11.5703125" style="98" customWidth="1"/>
    <col min="43" max="53" width="9.28515625" style="98" customWidth="1"/>
    <col min="54" max="54" width="29.85546875" style="98" customWidth="1"/>
    <col min="55" max="55" width="9.140625" style="110"/>
    <col min="56" max="56" width="34.5703125" style="110" customWidth="1"/>
    <col min="57" max="60" width="9.28515625" style="110" bestFit="1" customWidth="1"/>
    <col min="61" max="65" width="15.85546875" style="110" customWidth="1"/>
    <col min="66" max="66" width="11.28515625" style="110" bestFit="1" customWidth="1"/>
    <col min="67" max="70" width="9.140625" style="110"/>
    <col min="71" max="71" width="9.28515625" style="110" bestFit="1" customWidth="1"/>
    <col min="72" max="72" width="9.140625" style="110"/>
    <col min="73" max="73" width="19.85546875" style="111" bestFit="1" customWidth="1"/>
    <col min="74" max="74" width="15.28515625" style="111" bestFit="1" customWidth="1"/>
    <col min="75" max="75" width="7.140625" style="111" bestFit="1" customWidth="1"/>
    <col min="76" max="76" width="15.42578125" style="111" bestFit="1" customWidth="1"/>
    <col min="77" max="85" width="9.140625" style="110"/>
    <col min="86" max="91" width="9.28515625" style="110" bestFit="1" customWidth="1"/>
    <col min="92" max="97" width="12.85546875" style="110" customWidth="1"/>
    <col min="98" max="161" width="9.140625" style="110"/>
    <col min="162" max="16384" width="9.140625" style="50"/>
  </cols>
  <sheetData>
    <row r="1" spans="2:97" ht="15" thickBot="1" x14ac:dyDescent="0.25">
      <c r="S1" s="110" t="s">
        <v>6855</v>
      </c>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S1" s="110" t="s">
        <v>61</v>
      </c>
      <c r="CH1" s="110" t="s">
        <v>62</v>
      </c>
    </row>
    <row r="2" spans="2:97" ht="18" x14ac:dyDescent="0.25">
      <c r="B2" s="51"/>
      <c r="C2" s="105" t="s">
        <v>63</v>
      </c>
      <c r="D2" s="52"/>
      <c r="E2" s="52"/>
      <c r="F2" s="53"/>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D2" s="110" t="s">
        <v>6856</v>
      </c>
      <c r="BS2" s="112" t="s">
        <v>8128</v>
      </c>
    </row>
    <row r="3" spans="2:97" ht="18.75" thickBot="1" x14ac:dyDescent="0.3">
      <c r="B3" s="54"/>
      <c r="C3" s="106" t="s">
        <v>77</v>
      </c>
      <c r="D3" s="55"/>
      <c r="E3" s="55"/>
      <c r="F3" s="56"/>
      <c r="S3" s="110">
        <v>1</v>
      </c>
      <c r="T3" s="110">
        <v>2</v>
      </c>
      <c r="U3" s="110">
        <v>3</v>
      </c>
      <c r="V3" s="110">
        <v>4</v>
      </c>
      <c r="W3" s="110">
        <v>5</v>
      </c>
      <c r="X3" s="110">
        <v>6</v>
      </c>
      <c r="Y3" s="110">
        <v>7</v>
      </c>
      <c r="Z3" s="110">
        <v>8</v>
      </c>
      <c r="AA3" s="110">
        <v>9</v>
      </c>
      <c r="AB3" s="110">
        <v>10</v>
      </c>
      <c r="AC3" s="110">
        <v>11</v>
      </c>
      <c r="AD3" s="110">
        <v>12</v>
      </c>
      <c r="AE3" s="110">
        <v>13</v>
      </c>
      <c r="AF3" s="110">
        <v>14</v>
      </c>
      <c r="AG3" s="110">
        <v>15</v>
      </c>
      <c r="AH3" s="110">
        <v>16</v>
      </c>
      <c r="AI3" s="110">
        <v>17</v>
      </c>
      <c r="AJ3" s="110">
        <v>18</v>
      </c>
      <c r="AK3" s="110">
        <v>19</v>
      </c>
      <c r="AL3" s="110">
        <v>20</v>
      </c>
      <c r="AM3" s="110">
        <v>21</v>
      </c>
      <c r="AN3" s="110">
        <v>22</v>
      </c>
      <c r="AO3" s="110">
        <v>23</v>
      </c>
      <c r="AP3" s="110">
        <v>24</v>
      </c>
      <c r="AQ3" s="110">
        <v>25</v>
      </c>
      <c r="AR3" s="110">
        <v>26</v>
      </c>
      <c r="AS3" s="110">
        <v>27</v>
      </c>
      <c r="AT3" s="110">
        <v>28</v>
      </c>
      <c r="AU3" s="110">
        <v>29</v>
      </c>
      <c r="AV3" s="110">
        <v>30</v>
      </c>
      <c r="AW3" s="110">
        <v>31</v>
      </c>
      <c r="AX3" s="110">
        <v>32</v>
      </c>
      <c r="AY3" s="110">
        <v>33</v>
      </c>
      <c r="AZ3" s="110">
        <v>34</v>
      </c>
      <c r="BA3" s="110">
        <v>35</v>
      </c>
      <c r="BB3" s="110">
        <v>36</v>
      </c>
      <c r="CH3" s="110">
        <v>1</v>
      </c>
      <c r="CI3" s="110">
        <v>1</v>
      </c>
      <c r="CJ3" s="110">
        <v>1</v>
      </c>
      <c r="CK3" s="110">
        <v>1</v>
      </c>
      <c r="CL3" s="110">
        <v>1</v>
      </c>
      <c r="CM3" s="110">
        <v>1</v>
      </c>
      <c r="CN3" s="110">
        <v>1</v>
      </c>
      <c r="CO3" s="110">
        <v>1</v>
      </c>
      <c r="CP3" s="110">
        <v>1</v>
      </c>
      <c r="CQ3" s="110">
        <v>1</v>
      </c>
    </row>
    <row r="4" spans="2:97" ht="15" thickBot="1" x14ac:dyDescent="0.25">
      <c r="S4" s="98" t="s">
        <v>78</v>
      </c>
      <c r="T4" s="98" t="s">
        <v>79</v>
      </c>
      <c r="U4" s="98" t="s">
        <v>80</v>
      </c>
      <c r="V4" s="98" t="s">
        <v>81</v>
      </c>
      <c r="W4" s="98" t="s">
        <v>82</v>
      </c>
      <c r="X4" s="98" t="s">
        <v>83</v>
      </c>
      <c r="Y4" s="98" t="s">
        <v>84</v>
      </c>
      <c r="Z4" s="98" t="s">
        <v>85</v>
      </c>
      <c r="AA4" s="98" t="s">
        <v>86</v>
      </c>
      <c r="AB4" s="98" t="s">
        <v>87</v>
      </c>
      <c r="AC4" s="98" t="s">
        <v>88</v>
      </c>
      <c r="AD4" s="98" t="s">
        <v>89</v>
      </c>
      <c r="AE4" s="98" t="s">
        <v>78</v>
      </c>
      <c r="AF4" s="98" t="s">
        <v>90</v>
      </c>
      <c r="AG4" s="98" t="s">
        <v>91</v>
      </c>
      <c r="AH4" s="98" t="s">
        <v>92</v>
      </c>
      <c r="AI4" s="98" t="s">
        <v>93</v>
      </c>
      <c r="AJ4" s="98" t="s">
        <v>94</v>
      </c>
      <c r="AK4" s="98" t="s">
        <v>95</v>
      </c>
      <c r="AL4" s="98" t="s">
        <v>96</v>
      </c>
      <c r="AM4" s="98" t="s">
        <v>97</v>
      </c>
      <c r="AN4" s="98" t="s">
        <v>98</v>
      </c>
      <c r="AO4" s="98" t="s">
        <v>1</v>
      </c>
      <c r="AP4" s="98" t="s">
        <v>99</v>
      </c>
      <c r="AQ4" s="98" t="s">
        <v>100</v>
      </c>
      <c r="AR4" s="98" t="s">
        <v>101</v>
      </c>
      <c r="AS4" s="98" t="s">
        <v>102</v>
      </c>
      <c r="AT4" s="98" t="s">
        <v>103</v>
      </c>
      <c r="AU4" s="98" t="s">
        <v>104</v>
      </c>
      <c r="AV4" s="98" t="s">
        <v>105</v>
      </c>
      <c r="AW4" s="98" t="s">
        <v>106</v>
      </c>
      <c r="AX4" s="98" t="s">
        <v>107</v>
      </c>
      <c r="AY4" s="98" t="s">
        <v>108</v>
      </c>
      <c r="AZ4" s="98" t="s">
        <v>109</v>
      </c>
      <c r="BA4" s="98" t="s">
        <v>110</v>
      </c>
      <c r="BB4" s="98" t="s">
        <v>111</v>
      </c>
      <c r="BS4" s="113" t="s">
        <v>78</v>
      </c>
      <c r="BT4" s="113" t="s">
        <v>90</v>
      </c>
      <c r="BU4" s="114" t="s">
        <v>8129</v>
      </c>
      <c r="BV4" s="114" t="s">
        <v>8130</v>
      </c>
      <c r="BW4" s="114" t="s">
        <v>8131</v>
      </c>
      <c r="BX4" s="114" t="s">
        <v>8132</v>
      </c>
      <c r="BY4" s="113" t="s">
        <v>28</v>
      </c>
      <c r="BZ4" s="113" t="s">
        <v>29</v>
      </c>
      <c r="CA4" s="113" t="s">
        <v>30</v>
      </c>
      <c r="CB4" s="113" t="s">
        <v>8314</v>
      </c>
      <c r="CG4" s="110" t="s">
        <v>3</v>
      </c>
      <c r="CH4" s="110" t="s">
        <v>3</v>
      </c>
      <c r="CI4" s="110" t="s">
        <v>31</v>
      </c>
      <c r="CJ4" s="110" t="s">
        <v>31</v>
      </c>
      <c r="CK4" s="110" t="s">
        <v>95</v>
      </c>
      <c r="CL4" s="110" t="s">
        <v>98</v>
      </c>
      <c r="CM4" s="110" t="s">
        <v>97</v>
      </c>
      <c r="CN4" s="110">
        <v>2024</v>
      </c>
      <c r="CO4" s="110">
        <v>2025</v>
      </c>
      <c r="CP4" s="110">
        <v>2026</v>
      </c>
      <c r="CQ4" s="110">
        <v>2027</v>
      </c>
    </row>
    <row r="5" spans="2:97" x14ac:dyDescent="0.2">
      <c r="B5" s="51"/>
      <c r="C5" s="52" t="s">
        <v>112</v>
      </c>
      <c r="D5" s="52" t="s">
        <v>113</v>
      </c>
      <c r="E5" s="52"/>
      <c r="F5" s="53"/>
      <c r="S5" s="98">
        <v>4667</v>
      </c>
      <c r="T5" s="98">
        <v>1</v>
      </c>
      <c r="U5" s="98" t="s">
        <v>44</v>
      </c>
      <c r="V5" s="98">
        <v>1</v>
      </c>
      <c r="W5" s="98" t="s">
        <v>45</v>
      </c>
      <c r="X5" s="98">
        <v>1</v>
      </c>
      <c r="Y5" s="98" t="s">
        <v>46</v>
      </c>
      <c r="Z5" s="98">
        <v>1</v>
      </c>
      <c r="AA5" s="98" t="s">
        <v>47</v>
      </c>
      <c r="AB5" s="98">
        <v>8000</v>
      </c>
      <c r="AC5" s="98" t="s">
        <v>48</v>
      </c>
      <c r="AD5" s="98" t="s">
        <v>49</v>
      </c>
      <c r="AE5" s="98">
        <v>4667</v>
      </c>
      <c r="AF5" s="98" t="s">
        <v>114</v>
      </c>
      <c r="AG5" s="98" t="s">
        <v>115</v>
      </c>
      <c r="AH5" s="98" t="s">
        <v>116</v>
      </c>
      <c r="AI5" s="98" t="s">
        <v>53</v>
      </c>
      <c r="AJ5" s="98">
        <v>4100</v>
      </c>
      <c r="AO5" s="98">
        <v>2024</v>
      </c>
      <c r="AP5" s="98">
        <v>40</v>
      </c>
      <c r="AQ5" s="98" t="s">
        <v>54</v>
      </c>
      <c r="AR5" s="98" t="s">
        <v>54</v>
      </c>
      <c r="AS5" s="98" t="s">
        <v>54</v>
      </c>
      <c r="AT5" s="98" t="s">
        <v>54</v>
      </c>
      <c r="AV5" s="98" t="s">
        <v>55</v>
      </c>
      <c r="AY5" s="98" t="s">
        <v>56</v>
      </c>
      <c r="AZ5" s="98" t="s">
        <v>117</v>
      </c>
      <c r="BA5" s="98" t="s">
        <v>118</v>
      </c>
      <c r="BB5" s="98" t="s">
        <v>119</v>
      </c>
      <c r="BD5" s="110">
        <v>1</v>
      </c>
      <c r="BE5" s="110">
        <v>2</v>
      </c>
      <c r="BF5" s="110">
        <v>3</v>
      </c>
      <c r="BG5" s="110">
        <v>4</v>
      </c>
      <c r="BH5" s="110">
        <v>5</v>
      </c>
      <c r="BI5" s="110">
        <v>6</v>
      </c>
      <c r="BJ5" s="110">
        <v>7</v>
      </c>
      <c r="BK5" s="110">
        <v>8</v>
      </c>
      <c r="BL5" s="110">
        <v>9</v>
      </c>
      <c r="BM5" s="110">
        <v>10</v>
      </c>
      <c r="BN5" s="110">
        <v>11</v>
      </c>
      <c r="BS5" s="110">
        <v>4667</v>
      </c>
      <c r="BT5" s="110" t="str">
        <f t="shared" ref="BT5:BT14" si="0">VLOOKUP(BS5,$S:$AF,14,0)</f>
        <v>Audiências públicas para discussão e debate de temas afetos às áreas das Comissões, Blocos e Frentes parlamentares</v>
      </c>
      <c r="BU5" s="111" t="str">
        <f t="shared" ref="BU5:BU14" si="1">PROPER(VLOOKUP($BS5,$S:$BB,27,0))</f>
        <v>Não</v>
      </c>
      <c r="BV5" s="111" t="str">
        <f t="shared" ref="BV5:BV14" si="2">PROPER(VLOOKUP($BS5,$S:$BB,28,0))</f>
        <v>Não</v>
      </c>
      <c r="BW5" s="111" t="str">
        <f t="shared" ref="BW5:BW14" si="3">PROPER(VLOOKUP($BS5,$S:$BB,25,0))</f>
        <v>Não</v>
      </c>
      <c r="BX5" s="111" t="str">
        <f t="shared" ref="BX5:BX14" si="4">PROPER(VLOOKUP($BS5,$S:$BB,26,0))</f>
        <v>Não</v>
      </c>
      <c r="BY5" s="110" t="s">
        <v>121</v>
      </c>
      <c r="BZ5" s="110" t="s">
        <v>55</v>
      </c>
      <c r="CA5" s="110" t="s">
        <v>121</v>
      </c>
      <c r="CB5" s="110" t="s">
        <v>8122</v>
      </c>
      <c r="CG5" s="110" t="str">
        <f t="shared" ref="CG5:CG109" si="5">CJ5&amp;CM5</f>
        <v>3784Paulo Frontin</v>
      </c>
      <c r="CH5" s="110" t="str">
        <f>CJ5&amp;"-"&amp;CI5</f>
        <v>3784-1</v>
      </c>
      <c r="CI5" s="110">
        <v>1</v>
      </c>
      <c r="CJ5" s="110">
        <v>3784</v>
      </c>
      <c r="CK5" s="110" t="s">
        <v>33</v>
      </c>
      <c r="CL5" s="110">
        <v>4118709</v>
      </c>
      <c r="CM5" s="110" t="s">
        <v>123</v>
      </c>
      <c r="CN5" s="110">
        <v>0</v>
      </c>
      <c r="CO5" s="110">
        <v>0</v>
      </c>
      <c r="CP5" s="110">
        <v>0</v>
      </c>
      <c r="CQ5" s="110">
        <v>126</v>
      </c>
      <c r="CS5" s="110" t="str">
        <f t="shared" ref="CS5:CS109" si="6">CK5&amp;"-"&amp;CM5</f>
        <v>RGInt 01 Curitiba-Paulo Frontin</v>
      </c>
    </row>
    <row r="6" spans="2:97" x14ac:dyDescent="0.2">
      <c r="B6" s="57"/>
      <c r="C6" s="58" t="s">
        <v>8394</v>
      </c>
      <c r="D6" s="59"/>
      <c r="E6" s="59"/>
      <c r="F6" s="60"/>
      <c r="S6" s="98">
        <v>4567</v>
      </c>
      <c r="T6" s="98">
        <v>1</v>
      </c>
      <c r="U6" s="98" t="s">
        <v>44</v>
      </c>
      <c r="V6" s="98">
        <v>1</v>
      </c>
      <c r="W6" s="98" t="s">
        <v>45</v>
      </c>
      <c r="X6" s="98">
        <v>1</v>
      </c>
      <c r="Y6" s="98" t="s">
        <v>46</v>
      </c>
      <c r="Z6" s="98">
        <v>1</v>
      </c>
      <c r="AA6" s="98" t="s">
        <v>47</v>
      </c>
      <c r="AB6" s="98">
        <v>8000</v>
      </c>
      <c r="AC6" s="98" t="s">
        <v>48</v>
      </c>
      <c r="AD6" s="98" t="s">
        <v>49</v>
      </c>
      <c r="AE6" s="98">
        <v>4567</v>
      </c>
      <c r="AF6" s="98" t="s">
        <v>125</v>
      </c>
      <c r="AG6" s="98" t="s">
        <v>126</v>
      </c>
      <c r="AH6" s="98" t="s">
        <v>127</v>
      </c>
      <c r="AI6" s="98" t="s">
        <v>53</v>
      </c>
      <c r="AJ6" s="98">
        <v>4100</v>
      </c>
      <c r="AK6" s="98" t="s">
        <v>33</v>
      </c>
      <c r="AL6" s="98">
        <v>4101</v>
      </c>
      <c r="AM6" s="98" t="s">
        <v>128</v>
      </c>
      <c r="AN6" s="98">
        <v>4106902</v>
      </c>
      <c r="AO6" s="98">
        <v>2024</v>
      </c>
      <c r="AP6" s="98">
        <v>2000</v>
      </c>
      <c r="AQ6" s="98" t="s">
        <v>54</v>
      </c>
      <c r="AR6" s="98" t="s">
        <v>54</v>
      </c>
      <c r="AS6" s="98" t="s">
        <v>54</v>
      </c>
      <c r="AT6" s="98" t="s">
        <v>54</v>
      </c>
      <c r="AV6" s="98" t="s">
        <v>72</v>
      </c>
      <c r="AY6" s="98" t="s">
        <v>56</v>
      </c>
      <c r="AZ6" s="98" t="s">
        <v>130</v>
      </c>
      <c r="BA6" s="98" t="s">
        <v>118</v>
      </c>
      <c r="BB6" s="98" t="s">
        <v>119</v>
      </c>
      <c r="BD6" s="110" t="s">
        <v>3</v>
      </c>
      <c r="BE6" s="110" t="s">
        <v>78</v>
      </c>
      <c r="BF6" s="110" t="s">
        <v>90</v>
      </c>
      <c r="BG6" s="110" t="s">
        <v>87</v>
      </c>
      <c r="BH6" s="110" t="s">
        <v>95</v>
      </c>
      <c r="BI6" s="110">
        <v>2024</v>
      </c>
      <c r="BJ6" s="110">
        <v>2025</v>
      </c>
      <c r="BK6" s="110">
        <v>2026</v>
      </c>
      <c r="BL6" s="110">
        <v>2027</v>
      </c>
      <c r="BM6" s="110" t="s">
        <v>60</v>
      </c>
      <c r="BN6" s="110" t="s">
        <v>131</v>
      </c>
      <c r="BS6" s="110">
        <v>4567</v>
      </c>
      <c r="BT6" s="110" t="str">
        <f t="shared" si="0"/>
        <v>Capacitação da Escola do Legislativo para maior interação da ALEP com a Sociedade</v>
      </c>
      <c r="BU6" s="111" t="str">
        <f t="shared" si="1"/>
        <v>Não</v>
      </c>
      <c r="BV6" s="111" t="str">
        <f t="shared" si="2"/>
        <v>Não</v>
      </c>
      <c r="BW6" s="111" t="str">
        <f t="shared" si="3"/>
        <v>Não</v>
      </c>
      <c r="BX6" s="111" t="str">
        <f t="shared" si="4"/>
        <v>Não</v>
      </c>
      <c r="BY6" s="110" t="s">
        <v>121</v>
      </c>
      <c r="BZ6" s="110" t="s">
        <v>8133</v>
      </c>
      <c r="CA6" s="110" t="s">
        <v>121</v>
      </c>
      <c r="CB6" s="110" t="s">
        <v>8122</v>
      </c>
      <c r="CG6" s="110" t="str">
        <f t="shared" si="5"/>
        <v>3784São José dos Pinhais</v>
      </c>
      <c r="CH6" s="110" t="str">
        <f t="shared" ref="CH6:CH110" si="7">CJ6&amp;"-"&amp;CI6</f>
        <v>3784-2</v>
      </c>
      <c r="CI6" s="110">
        <v>2</v>
      </c>
      <c r="CJ6" s="110">
        <v>3784</v>
      </c>
      <c r="CK6" s="110" t="s">
        <v>33</v>
      </c>
      <c r="CL6" s="110">
        <v>4125506</v>
      </c>
      <c r="CM6" s="110" t="s">
        <v>134</v>
      </c>
      <c r="CN6" s="110">
        <v>0</v>
      </c>
      <c r="CO6" s="110">
        <v>0</v>
      </c>
      <c r="CP6" s="110">
        <v>118</v>
      </c>
      <c r="CQ6" s="110">
        <v>0</v>
      </c>
      <c r="CS6" s="110" t="str">
        <f t="shared" si="6"/>
        <v>RGInt 01 Curitiba-São José dos Pinhais</v>
      </c>
    </row>
    <row r="7" spans="2:97" x14ac:dyDescent="0.2">
      <c r="B7" s="57"/>
      <c r="C7" s="58"/>
      <c r="D7" s="59"/>
      <c r="E7" s="59"/>
      <c r="F7" s="60"/>
      <c r="S7" s="98">
        <v>4566</v>
      </c>
      <c r="T7" s="98">
        <v>1</v>
      </c>
      <c r="U7" s="98" t="s">
        <v>44</v>
      </c>
      <c r="V7" s="98">
        <v>1</v>
      </c>
      <c r="W7" s="98" t="s">
        <v>45</v>
      </c>
      <c r="X7" s="98">
        <v>1</v>
      </c>
      <c r="Y7" s="98" t="s">
        <v>46</v>
      </c>
      <c r="Z7" s="98">
        <v>1</v>
      </c>
      <c r="AA7" s="98" t="s">
        <v>47</v>
      </c>
      <c r="AB7" s="98">
        <v>8000</v>
      </c>
      <c r="AC7" s="98" t="s">
        <v>48</v>
      </c>
      <c r="AD7" s="98" t="s">
        <v>49</v>
      </c>
      <c r="AE7" s="98">
        <v>4566</v>
      </c>
      <c r="AF7" s="98" t="s">
        <v>50</v>
      </c>
      <c r="AG7" s="98" t="s">
        <v>51</v>
      </c>
      <c r="AH7" s="98" t="s">
        <v>52</v>
      </c>
      <c r="AI7" s="98" t="s">
        <v>53</v>
      </c>
      <c r="AJ7" s="98">
        <v>4100</v>
      </c>
      <c r="AO7" s="98">
        <v>2024</v>
      </c>
      <c r="AP7" s="98">
        <v>3</v>
      </c>
      <c r="AQ7" s="98" t="s">
        <v>54</v>
      </c>
      <c r="AR7" s="98" t="s">
        <v>54</v>
      </c>
      <c r="AS7" s="98" t="s">
        <v>54</v>
      </c>
      <c r="AT7" s="98" t="s">
        <v>54</v>
      </c>
      <c r="AV7" s="98" t="s">
        <v>55</v>
      </c>
      <c r="AY7" s="98" t="s">
        <v>56</v>
      </c>
      <c r="AZ7" s="98" t="s">
        <v>4937</v>
      </c>
      <c r="BA7" s="98" t="s">
        <v>57</v>
      </c>
      <c r="BB7" s="98" t="s">
        <v>58</v>
      </c>
      <c r="BD7" s="110" t="str">
        <f>BE7&amp;BH7</f>
        <v>3738(vazio)</v>
      </c>
      <c r="BE7" s="110">
        <v>3738</v>
      </c>
      <c r="BF7" s="110" t="s">
        <v>120</v>
      </c>
      <c r="BG7" s="110">
        <v>8232</v>
      </c>
      <c r="BH7" s="110" t="s">
        <v>60</v>
      </c>
      <c r="BI7" s="110">
        <v>3</v>
      </c>
      <c r="BJ7" s="110">
        <v>5</v>
      </c>
      <c r="BK7" s="110">
        <v>2</v>
      </c>
      <c r="BL7" s="110">
        <v>5</v>
      </c>
      <c r="BN7" s="110">
        <f>SUM(BI7:BM7)</f>
        <v>15</v>
      </c>
      <c r="BS7" s="110">
        <v>4566</v>
      </c>
      <c r="BT7" s="110" t="str">
        <f t="shared" si="0"/>
        <v>Interiorização das Ações da Assembleia Legislativa por meio da Assembleia Itinerante</v>
      </c>
      <c r="BU7" s="111" t="str">
        <f t="shared" si="1"/>
        <v>Não</v>
      </c>
      <c r="BV7" s="111" t="str">
        <f t="shared" si="2"/>
        <v>Não</v>
      </c>
      <c r="BW7" s="111" t="str">
        <f t="shared" si="3"/>
        <v>Não</v>
      </c>
      <c r="BX7" s="111" t="str">
        <f t="shared" si="4"/>
        <v>Não</v>
      </c>
      <c r="BY7" s="110" t="s">
        <v>121</v>
      </c>
      <c r="BZ7" s="110" t="s">
        <v>55</v>
      </c>
      <c r="CA7" s="110" t="s">
        <v>121</v>
      </c>
      <c r="CB7" s="110" t="s">
        <v>8122</v>
      </c>
      <c r="CG7" s="110" t="str">
        <f t="shared" si="5"/>
        <v>3784Pato Branco</v>
      </c>
      <c r="CH7" s="110" t="str">
        <f t="shared" si="7"/>
        <v>3784-3</v>
      </c>
      <c r="CI7" s="110">
        <v>3</v>
      </c>
      <c r="CJ7" s="110">
        <v>3784</v>
      </c>
      <c r="CK7" s="110" t="s">
        <v>35</v>
      </c>
      <c r="CL7" s="110">
        <v>4118501</v>
      </c>
      <c r="CM7" s="110" t="s">
        <v>138</v>
      </c>
      <c r="CN7" s="110">
        <v>138</v>
      </c>
      <c r="CO7" s="110">
        <v>0</v>
      </c>
      <c r="CP7" s="110">
        <v>0</v>
      </c>
      <c r="CQ7" s="110">
        <v>0</v>
      </c>
      <c r="CS7" s="110" t="str">
        <f t="shared" si="6"/>
        <v>RGInt 03 Cascavel-Pato Branco</v>
      </c>
    </row>
    <row r="8" spans="2:97" x14ac:dyDescent="0.2">
      <c r="B8" s="57"/>
      <c r="C8" s="58"/>
      <c r="E8" s="59"/>
      <c r="F8" s="60"/>
      <c r="S8" s="98">
        <v>3821</v>
      </c>
      <c r="T8" s="98">
        <v>3</v>
      </c>
      <c r="U8" s="98" t="s">
        <v>64</v>
      </c>
      <c r="V8" s="98">
        <v>1</v>
      </c>
      <c r="W8" s="98" t="s">
        <v>65</v>
      </c>
      <c r="X8" s="98">
        <v>1</v>
      </c>
      <c r="Y8" s="98" t="s">
        <v>46</v>
      </c>
      <c r="Z8" s="98">
        <v>2</v>
      </c>
      <c r="AA8" s="98" t="s">
        <v>66</v>
      </c>
      <c r="AB8" s="98">
        <v>8002</v>
      </c>
      <c r="AC8" s="98" t="s">
        <v>67</v>
      </c>
      <c r="AD8" s="98" t="s">
        <v>68</v>
      </c>
      <c r="AE8" s="98">
        <v>3821</v>
      </c>
      <c r="AF8" s="98" t="s">
        <v>69</v>
      </c>
      <c r="AG8" s="98" t="s">
        <v>70</v>
      </c>
      <c r="AH8" s="98" t="s">
        <v>71</v>
      </c>
      <c r="AI8" s="98" t="s">
        <v>53</v>
      </c>
      <c r="AJ8" s="98">
        <v>4100</v>
      </c>
      <c r="AO8" s="98">
        <v>2024</v>
      </c>
      <c r="AP8" s="98">
        <v>1666</v>
      </c>
      <c r="AQ8" s="98" t="s">
        <v>54</v>
      </c>
      <c r="AR8" s="98" t="s">
        <v>54</v>
      </c>
      <c r="AS8" s="98" t="s">
        <v>54</v>
      </c>
      <c r="AT8" s="98" t="s">
        <v>54</v>
      </c>
      <c r="AV8" s="98" t="s">
        <v>72</v>
      </c>
      <c r="AY8" s="98" t="s">
        <v>56</v>
      </c>
      <c r="AZ8" s="98" t="s">
        <v>73</v>
      </c>
      <c r="BA8" s="98" t="s">
        <v>74</v>
      </c>
      <c r="BB8" s="98" t="s">
        <v>75</v>
      </c>
      <c r="BD8" s="110" t="str">
        <f t="shared" ref="BD8:BD112" si="8">BE8&amp;BH8</f>
        <v>3743(vazio)</v>
      </c>
      <c r="BE8" s="110">
        <v>3743</v>
      </c>
      <c r="BF8" s="110" t="s">
        <v>132</v>
      </c>
      <c r="BG8" s="110">
        <v>8805</v>
      </c>
      <c r="BH8" s="110" t="s">
        <v>60</v>
      </c>
      <c r="BI8" s="110">
        <v>380000</v>
      </c>
      <c r="BJ8" s="110">
        <v>387560</v>
      </c>
      <c r="BK8" s="110">
        <v>395271</v>
      </c>
      <c r="BL8" s="110">
        <v>403136</v>
      </c>
      <c r="BN8" s="110">
        <f t="shared" ref="BN8:BN112" si="9">SUM(BI8:BM8)</f>
        <v>1565967</v>
      </c>
      <c r="BS8" s="110">
        <v>3821</v>
      </c>
      <c r="BT8" s="110" t="str">
        <f t="shared" si="0"/>
        <v>Análise da gestão fiscal do Estado e dos municípios</v>
      </c>
      <c r="BU8" s="111" t="str">
        <f t="shared" si="1"/>
        <v>Não</v>
      </c>
      <c r="BV8" s="111" t="str">
        <f t="shared" si="2"/>
        <v>Não</v>
      </c>
      <c r="BW8" s="111" t="str">
        <f t="shared" si="3"/>
        <v>Não</v>
      </c>
      <c r="BX8" s="111" t="str">
        <f t="shared" si="4"/>
        <v>Não</v>
      </c>
      <c r="BY8" s="110" t="s">
        <v>121</v>
      </c>
      <c r="BZ8" s="110" t="s">
        <v>72</v>
      </c>
      <c r="CA8" s="110" t="s">
        <v>121</v>
      </c>
      <c r="CB8" s="110" t="s">
        <v>8122</v>
      </c>
      <c r="CG8" s="110" t="str">
        <f t="shared" si="5"/>
        <v>3784Mandaguari</v>
      </c>
      <c r="CH8" s="110" t="str">
        <f t="shared" si="7"/>
        <v>3784-4</v>
      </c>
      <c r="CI8" s="110">
        <v>4</v>
      </c>
      <c r="CJ8" s="110">
        <v>3784</v>
      </c>
      <c r="CK8" s="110" t="s">
        <v>36</v>
      </c>
      <c r="CL8" s="110">
        <v>4114203</v>
      </c>
      <c r="CM8" s="110" t="s">
        <v>140</v>
      </c>
      <c r="CN8" s="110">
        <v>0</v>
      </c>
      <c r="CO8" s="110">
        <v>670</v>
      </c>
      <c r="CP8" s="110">
        <v>0</v>
      </c>
      <c r="CQ8" s="110">
        <v>0</v>
      </c>
      <c r="CS8" s="110" t="str">
        <f t="shared" si="6"/>
        <v>RGInt 04 Maringá-Mandaguari</v>
      </c>
    </row>
    <row r="9" spans="2:97" x14ac:dyDescent="0.2">
      <c r="B9" s="57"/>
      <c r="C9" s="58"/>
      <c r="E9" s="59"/>
      <c r="F9" s="60"/>
      <c r="S9" s="98">
        <v>3815</v>
      </c>
      <c r="T9" s="98">
        <v>3</v>
      </c>
      <c r="U9" s="98" t="s">
        <v>64</v>
      </c>
      <c r="V9" s="98">
        <v>1</v>
      </c>
      <c r="W9" s="98" t="s">
        <v>65</v>
      </c>
      <c r="X9" s="98">
        <v>1</v>
      </c>
      <c r="Y9" s="98" t="s">
        <v>46</v>
      </c>
      <c r="Z9" s="98">
        <v>2</v>
      </c>
      <c r="AA9" s="98" t="s">
        <v>66</v>
      </c>
      <c r="AB9" s="98">
        <v>8002</v>
      </c>
      <c r="AC9" s="98" t="s">
        <v>67</v>
      </c>
      <c r="AD9" s="98" t="s">
        <v>68</v>
      </c>
      <c r="AE9" s="98">
        <v>3815</v>
      </c>
      <c r="AF9" s="98" t="s">
        <v>148</v>
      </c>
      <c r="AG9" s="98" t="s">
        <v>149</v>
      </c>
      <c r="AH9" s="98" t="s">
        <v>71</v>
      </c>
      <c r="AI9" s="98" t="s">
        <v>53</v>
      </c>
      <c r="AJ9" s="98">
        <v>4100</v>
      </c>
      <c r="AO9" s="98">
        <v>2024</v>
      </c>
      <c r="AP9" s="98">
        <v>1000</v>
      </c>
      <c r="AQ9" s="98" t="s">
        <v>54</v>
      </c>
      <c r="AR9" s="98" t="s">
        <v>54</v>
      </c>
      <c r="AS9" s="98" t="s">
        <v>54</v>
      </c>
      <c r="AT9" s="98" t="s">
        <v>54</v>
      </c>
      <c r="AY9" s="98" t="s">
        <v>56</v>
      </c>
      <c r="AZ9" s="98" t="s">
        <v>150</v>
      </c>
      <c r="BA9" s="98" t="s">
        <v>74</v>
      </c>
      <c r="BB9" s="98" t="s">
        <v>75</v>
      </c>
      <c r="BD9" s="110" t="str">
        <f t="shared" si="8"/>
        <v>3746(vazio)</v>
      </c>
      <c r="BE9" s="110">
        <v>3746</v>
      </c>
      <c r="BF9" s="110" t="s">
        <v>59</v>
      </c>
      <c r="BG9" s="110">
        <v>8824</v>
      </c>
      <c r="BH9" s="110" t="s">
        <v>60</v>
      </c>
      <c r="BI9" s="110">
        <v>99206</v>
      </c>
      <c r="BJ9" s="110">
        <v>100282</v>
      </c>
      <c r="BK9" s="110">
        <v>96609</v>
      </c>
      <c r="BL9" s="110">
        <v>87283</v>
      </c>
      <c r="BN9" s="110">
        <f t="shared" si="9"/>
        <v>383380</v>
      </c>
      <c r="BS9" s="110">
        <v>3815</v>
      </c>
      <c r="BT9" s="110" t="str">
        <f t="shared" si="0"/>
        <v>Análise e julgamento das contas de entidades municipais e estaduais</v>
      </c>
      <c r="BU9" s="111" t="str">
        <f t="shared" si="1"/>
        <v>Não</v>
      </c>
      <c r="BV9" s="111" t="str">
        <f t="shared" si="2"/>
        <v>Não</v>
      </c>
      <c r="BW9" s="111" t="str">
        <f t="shared" si="3"/>
        <v>Não</v>
      </c>
      <c r="BX9" s="111" t="str">
        <f t="shared" si="4"/>
        <v>Não</v>
      </c>
      <c r="BY9" s="110" t="s">
        <v>121</v>
      </c>
      <c r="BZ9" s="110" t="s">
        <v>121</v>
      </c>
      <c r="CA9" s="110" t="s">
        <v>121</v>
      </c>
      <c r="CB9" s="110" t="s">
        <v>8122</v>
      </c>
      <c r="CG9" s="110" t="str">
        <f t="shared" si="5"/>
        <v>3784Ibiporã</v>
      </c>
      <c r="CH9" s="110" t="str">
        <f t="shared" si="7"/>
        <v>3784-5</v>
      </c>
      <c r="CI9" s="110">
        <v>5</v>
      </c>
      <c r="CJ9" s="110">
        <v>3784</v>
      </c>
      <c r="CK9" s="110" t="s">
        <v>37</v>
      </c>
      <c r="CL9" s="110">
        <v>4109807</v>
      </c>
      <c r="CM9" s="110" t="s">
        <v>142</v>
      </c>
      <c r="CN9" s="110">
        <v>560</v>
      </c>
      <c r="CO9" s="110">
        <v>0</v>
      </c>
      <c r="CP9" s="110">
        <v>0</v>
      </c>
      <c r="CQ9" s="110">
        <v>0</v>
      </c>
      <c r="CS9" s="110" t="str">
        <f t="shared" si="6"/>
        <v>RGInt 05 Londrina-Ibiporã</v>
      </c>
    </row>
    <row r="10" spans="2:97" x14ac:dyDescent="0.2">
      <c r="B10" s="57"/>
      <c r="C10" s="58"/>
      <c r="D10" s="59"/>
      <c r="E10" s="59"/>
      <c r="F10" s="60"/>
      <c r="S10" s="98">
        <v>3840</v>
      </c>
      <c r="T10" s="98">
        <v>3</v>
      </c>
      <c r="U10" s="98" t="s">
        <v>64</v>
      </c>
      <c r="V10" s="98">
        <v>1</v>
      </c>
      <c r="W10" s="98" t="s">
        <v>65</v>
      </c>
      <c r="X10" s="98">
        <v>1</v>
      </c>
      <c r="Y10" s="98" t="s">
        <v>46</v>
      </c>
      <c r="Z10" s="98">
        <v>2</v>
      </c>
      <c r="AA10" s="98" t="s">
        <v>66</v>
      </c>
      <c r="AB10" s="98">
        <v>8002</v>
      </c>
      <c r="AC10" s="98" t="s">
        <v>67</v>
      </c>
      <c r="AD10" s="98" t="s">
        <v>68</v>
      </c>
      <c r="AE10" s="98">
        <v>3840</v>
      </c>
      <c r="AF10" s="98" t="s">
        <v>167</v>
      </c>
      <c r="AG10" s="98" t="s">
        <v>168</v>
      </c>
      <c r="AH10" s="98" t="s">
        <v>169</v>
      </c>
      <c r="AI10" s="98" t="s">
        <v>53</v>
      </c>
      <c r="AJ10" s="98">
        <v>4100</v>
      </c>
      <c r="AO10" s="98">
        <v>2024</v>
      </c>
      <c r="AP10" s="98">
        <v>17000</v>
      </c>
      <c r="AQ10" s="98" t="s">
        <v>54</v>
      </c>
      <c r="AR10" s="98" t="s">
        <v>54</v>
      </c>
      <c r="AS10" s="98" t="s">
        <v>54</v>
      </c>
      <c r="AT10" s="98" t="s">
        <v>54</v>
      </c>
      <c r="AV10" s="98" t="s">
        <v>72</v>
      </c>
      <c r="AY10" s="98" t="s">
        <v>56</v>
      </c>
      <c r="AZ10" s="98" t="s">
        <v>170</v>
      </c>
      <c r="BA10" s="98" t="s">
        <v>74</v>
      </c>
      <c r="BB10" s="98" t="s">
        <v>75</v>
      </c>
      <c r="BD10" s="110" t="str">
        <f t="shared" si="8"/>
        <v>3747RGInt 01 Curitiba</v>
      </c>
      <c r="BE10" s="110">
        <v>3747</v>
      </c>
      <c r="BF10" s="110" t="s">
        <v>76</v>
      </c>
      <c r="BG10" s="110">
        <v>8041</v>
      </c>
      <c r="BH10" s="110" t="s">
        <v>33</v>
      </c>
      <c r="BI10" s="110">
        <v>22893</v>
      </c>
      <c r="BJ10" s="110">
        <v>22893</v>
      </c>
      <c r="BK10" s="110">
        <v>22893</v>
      </c>
      <c r="BL10" s="110">
        <v>22893</v>
      </c>
      <c r="BN10" s="110">
        <f t="shared" si="9"/>
        <v>91572</v>
      </c>
      <c r="BS10" s="110">
        <v>3840</v>
      </c>
      <c r="BT10" s="110" t="str">
        <f t="shared" si="0"/>
        <v>Apreciação da legalidade dos atos de admissão de pessoal, a qualquer título, no âmbito do setor público do Paraná, para fins de registro</v>
      </c>
      <c r="BU10" s="111" t="str">
        <f t="shared" si="1"/>
        <v>Não</v>
      </c>
      <c r="BV10" s="111" t="str">
        <f t="shared" si="2"/>
        <v>Não</v>
      </c>
      <c r="BW10" s="111" t="str">
        <f t="shared" si="3"/>
        <v>Não</v>
      </c>
      <c r="BX10" s="111" t="str">
        <f t="shared" si="4"/>
        <v>Não</v>
      </c>
      <c r="BY10" s="110" t="s">
        <v>121</v>
      </c>
      <c r="BZ10" s="110" t="s">
        <v>72</v>
      </c>
      <c r="CA10" s="110" t="s">
        <v>121</v>
      </c>
      <c r="CB10" s="110" t="s">
        <v>8122</v>
      </c>
      <c r="CG10" s="110" t="str">
        <f t="shared" si="5"/>
        <v>3784Tibagi</v>
      </c>
      <c r="CH10" s="110" t="str">
        <f t="shared" si="7"/>
        <v>3784-6</v>
      </c>
      <c r="CI10" s="110">
        <v>6</v>
      </c>
      <c r="CJ10" s="110">
        <v>3784</v>
      </c>
      <c r="CK10" s="110" t="s">
        <v>38</v>
      </c>
      <c r="CL10" s="110">
        <v>4127502</v>
      </c>
      <c r="CM10" s="110" t="s">
        <v>145</v>
      </c>
      <c r="CN10" s="110">
        <v>0</v>
      </c>
      <c r="CO10" s="110">
        <v>0</v>
      </c>
      <c r="CP10" s="110">
        <v>143</v>
      </c>
      <c r="CQ10" s="110">
        <v>0</v>
      </c>
      <c r="CS10" s="110" t="str">
        <f t="shared" si="6"/>
        <v>RGInt 06 Ponta Grossa-Tibagi</v>
      </c>
    </row>
    <row r="11" spans="2:97" x14ac:dyDescent="0.2">
      <c r="B11" s="57"/>
      <c r="C11" s="58"/>
      <c r="D11" s="58" t="s">
        <v>8381</v>
      </c>
      <c r="E11" s="59"/>
      <c r="F11" s="60"/>
      <c r="S11" s="98">
        <v>3817</v>
      </c>
      <c r="T11" s="98">
        <v>3</v>
      </c>
      <c r="U11" s="98" t="s">
        <v>64</v>
      </c>
      <c r="V11" s="98">
        <v>1</v>
      </c>
      <c r="W11" s="98" t="s">
        <v>65</v>
      </c>
      <c r="X11" s="98">
        <v>1</v>
      </c>
      <c r="Y11" s="98" t="s">
        <v>46</v>
      </c>
      <c r="Z11" s="98">
        <v>2</v>
      </c>
      <c r="AA11" s="98" t="s">
        <v>66</v>
      </c>
      <c r="AB11" s="98">
        <v>8002</v>
      </c>
      <c r="AC11" s="98" t="s">
        <v>67</v>
      </c>
      <c r="AD11" s="98" t="s">
        <v>68</v>
      </c>
      <c r="AE11" s="98">
        <v>3817</v>
      </c>
      <c r="AF11" s="98" t="s">
        <v>398</v>
      </c>
      <c r="AG11" s="98" t="s">
        <v>4938</v>
      </c>
      <c r="AH11" s="98" t="s">
        <v>4939</v>
      </c>
      <c r="AI11" s="98" t="s">
        <v>53</v>
      </c>
      <c r="AJ11" s="98">
        <v>4100</v>
      </c>
      <c r="AO11" s="98">
        <v>2024</v>
      </c>
      <c r="AP11" s="98">
        <v>400</v>
      </c>
      <c r="AQ11" s="98" t="s">
        <v>54</v>
      </c>
      <c r="AR11" s="98" t="s">
        <v>54</v>
      </c>
      <c r="AS11" s="98" t="s">
        <v>54</v>
      </c>
      <c r="AT11" s="98" t="s">
        <v>54</v>
      </c>
      <c r="AV11" s="98" t="s">
        <v>72</v>
      </c>
      <c r="AY11" s="98" t="s">
        <v>56</v>
      </c>
      <c r="AZ11" s="98" t="s">
        <v>4940</v>
      </c>
      <c r="BA11" s="98" t="s">
        <v>74</v>
      </c>
      <c r="BB11" s="98" t="s">
        <v>75</v>
      </c>
      <c r="BD11" s="110" t="str">
        <f t="shared" si="8"/>
        <v>3747RGInt 02 Guarapuava</v>
      </c>
      <c r="BE11" s="110">
        <v>3747</v>
      </c>
      <c r="BF11" s="110" t="s">
        <v>76</v>
      </c>
      <c r="BG11" s="110">
        <v>8041</v>
      </c>
      <c r="BH11" s="110" t="s">
        <v>34</v>
      </c>
      <c r="BI11" s="110">
        <v>2219</v>
      </c>
      <c r="BJ11" s="110">
        <v>2219</v>
      </c>
      <c r="BK11" s="110">
        <v>2219</v>
      </c>
      <c r="BL11" s="110">
        <v>2219</v>
      </c>
      <c r="BN11" s="110">
        <f t="shared" si="9"/>
        <v>8876</v>
      </c>
      <c r="BS11" s="110">
        <v>3817</v>
      </c>
      <c r="BT11" s="110" t="str">
        <f t="shared" si="0"/>
        <v>Apreciação e emissão de Parecer Prévio sobre as Contas do Governador do Estado e dos Prefeitos Municipais</v>
      </c>
      <c r="BU11" s="111" t="str">
        <f t="shared" si="1"/>
        <v>Não</v>
      </c>
      <c r="BV11" s="111" t="str">
        <f t="shared" si="2"/>
        <v>Não</v>
      </c>
      <c r="BW11" s="111" t="str">
        <f t="shared" si="3"/>
        <v>Não</v>
      </c>
      <c r="BX11" s="111" t="str">
        <f t="shared" si="4"/>
        <v>Não</v>
      </c>
      <c r="BY11" s="110" t="s">
        <v>121</v>
      </c>
      <c r="BZ11" s="110" t="s">
        <v>72</v>
      </c>
      <c r="CA11" s="110" t="s">
        <v>121</v>
      </c>
      <c r="CB11" s="110" t="s">
        <v>8122</v>
      </c>
      <c r="CG11" s="110" t="str">
        <f t="shared" si="5"/>
        <v>3784 Total</v>
      </c>
      <c r="CH11" s="110" t="str">
        <f t="shared" si="7"/>
        <v>3784 Total-1</v>
      </c>
      <c r="CI11" s="110">
        <v>1</v>
      </c>
      <c r="CJ11" s="110" t="s">
        <v>6857</v>
      </c>
      <c r="CN11" s="110">
        <v>698</v>
      </c>
      <c r="CO11" s="110">
        <v>670</v>
      </c>
      <c r="CP11" s="110">
        <v>261</v>
      </c>
      <c r="CQ11" s="110">
        <v>126</v>
      </c>
      <c r="CS11" s="110" t="str">
        <f t="shared" si="6"/>
        <v>-</v>
      </c>
    </row>
    <row r="12" spans="2:97" x14ac:dyDescent="0.2">
      <c r="B12" s="57"/>
      <c r="C12" s="59"/>
      <c r="D12" s="58" t="s">
        <v>143</v>
      </c>
      <c r="E12" s="59"/>
      <c r="F12" s="60"/>
      <c r="S12" s="98">
        <v>3819</v>
      </c>
      <c r="T12" s="98">
        <v>3</v>
      </c>
      <c r="U12" s="98" t="s">
        <v>64</v>
      </c>
      <c r="V12" s="98">
        <v>1</v>
      </c>
      <c r="W12" s="98" t="s">
        <v>65</v>
      </c>
      <c r="X12" s="98">
        <v>1</v>
      </c>
      <c r="Y12" s="98" t="s">
        <v>46</v>
      </c>
      <c r="Z12" s="98">
        <v>2</v>
      </c>
      <c r="AA12" s="98" t="s">
        <v>66</v>
      </c>
      <c r="AB12" s="98">
        <v>8002</v>
      </c>
      <c r="AC12" s="98" t="s">
        <v>67</v>
      </c>
      <c r="AD12" s="98" t="s">
        <v>68</v>
      </c>
      <c r="AE12" s="98">
        <v>3819</v>
      </c>
      <c r="AF12" s="98" t="s">
        <v>174</v>
      </c>
      <c r="AG12" s="98" t="s">
        <v>175</v>
      </c>
      <c r="AH12" s="98" t="s">
        <v>176</v>
      </c>
      <c r="AI12" s="98" t="s">
        <v>53</v>
      </c>
      <c r="AJ12" s="98">
        <v>4100</v>
      </c>
      <c r="AO12" s="98">
        <v>2024</v>
      </c>
      <c r="AP12" s="98">
        <v>480</v>
      </c>
      <c r="AQ12" s="98" t="s">
        <v>54</v>
      </c>
      <c r="AR12" s="98" t="s">
        <v>54</v>
      </c>
      <c r="AS12" s="98" t="s">
        <v>54</v>
      </c>
      <c r="AT12" s="98" t="s">
        <v>54</v>
      </c>
      <c r="AV12" s="98" t="s">
        <v>72</v>
      </c>
      <c r="AY12" s="98" t="s">
        <v>56</v>
      </c>
      <c r="AZ12" s="98" t="s">
        <v>177</v>
      </c>
      <c r="BA12" s="98" t="s">
        <v>74</v>
      </c>
      <c r="BB12" s="98" t="s">
        <v>75</v>
      </c>
      <c r="BD12" s="110" t="str">
        <f t="shared" si="8"/>
        <v>3747RGInt 03 Cascavel</v>
      </c>
      <c r="BE12" s="110">
        <v>3747</v>
      </c>
      <c r="BF12" s="110" t="s">
        <v>76</v>
      </c>
      <c r="BG12" s="110">
        <v>8041</v>
      </c>
      <c r="BH12" s="110" t="s">
        <v>35</v>
      </c>
      <c r="BI12" s="110">
        <v>11917</v>
      </c>
      <c r="BJ12" s="110">
        <v>11917</v>
      </c>
      <c r="BK12" s="110">
        <v>11917</v>
      </c>
      <c r="BL12" s="110">
        <v>11917</v>
      </c>
      <c r="BN12" s="110">
        <f t="shared" si="9"/>
        <v>47668</v>
      </c>
      <c r="BS12" s="110">
        <v>3819</v>
      </c>
      <c r="BT12" s="110" t="str">
        <f t="shared" si="0"/>
        <v>Apuração de denúncia e representações de irregularidades ou ilegalidades de atos e fatos da Administração Pública dos Poderes do Estado e de seus municípios</v>
      </c>
      <c r="BU12" s="111" t="str">
        <f t="shared" si="1"/>
        <v>Não</v>
      </c>
      <c r="BV12" s="111" t="str">
        <f t="shared" si="2"/>
        <v>Não</v>
      </c>
      <c r="BW12" s="111" t="str">
        <f t="shared" si="3"/>
        <v>Não</v>
      </c>
      <c r="BX12" s="111" t="str">
        <f t="shared" si="4"/>
        <v>Não</v>
      </c>
      <c r="BY12" s="110" t="s">
        <v>121</v>
      </c>
      <c r="BZ12" s="110" t="s">
        <v>72</v>
      </c>
      <c r="CA12" s="110" t="s">
        <v>121</v>
      </c>
      <c r="CB12" s="110" t="s">
        <v>8122</v>
      </c>
      <c r="CG12" s="110" t="str">
        <f t="shared" si="5"/>
        <v>3796Matinhos</v>
      </c>
      <c r="CH12" s="110" t="str">
        <f t="shared" si="7"/>
        <v>3796-1</v>
      </c>
      <c r="CI12" s="110">
        <v>1</v>
      </c>
      <c r="CJ12" s="110">
        <v>3796</v>
      </c>
      <c r="CK12" s="110" t="s">
        <v>33</v>
      </c>
      <c r="CL12" s="110">
        <v>4115705</v>
      </c>
      <c r="CM12" s="110" t="s">
        <v>147</v>
      </c>
      <c r="CN12" s="110">
        <v>0.5</v>
      </c>
      <c r="CO12" s="110">
        <v>1.5</v>
      </c>
      <c r="CP12" s="110">
        <v>1.5</v>
      </c>
      <c r="CQ12" s="110">
        <v>1.5</v>
      </c>
      <c r="CS12" s="110" t="str">
        <f t="shared" si="6"/>
        <v>RGInt 01 Curitiba-Matinhos</v>
      </c>
    </row>
    <row r="13" spans="2:97" x14ac:dyDescent="0.2">
      <c r="B13" s="57"/>
      <c r="C13" s="59"/>
      <c r="D13" s="59" t="s">
        <v>146</v>
      </c>
      <c r="E13" s="59"/>
      <c r="F13" s="60"/>
      <c r="S13" s="98">
        <v>3861</v>
      </c>
      <c r="T13" s="98">
        <v>3</v>
      </c>
      <c r="U13" s="98" t="s">
        <v>64</v>
      </c>
      <c r="V13" s="98">
        <v>1</v>
      </c>
      <c r="W13" s="98" t="s">
        <v>65</v>
      </c>
      <c r="X13" s="98">
        <v>1</v>
      </c>
      <c r="Y13" s="98" t="s">
        <v>46</v>
      </c>
      <c r="Z13" s="98">
        <v>2</v>
      </c>
      <c r="AA13" s="98" t="s">
        <v>66</v>
      </c>
      <c r="AB13" s="98">
        <v>8002</v>
      </c>
      <c r="AC13" s="98" t="s">
        <v>67</v>
      </c>
      <c r="AD13" s="98" t="s">
        <v>68</v>
      </c>
      <c r="AE13" s="98">
        <v>3861</v>
      </c>
      <c r="AF13" s="98" t="s">
        <v>180</v>
      </c>
      <c r="AG13" s="98" t="s">
        <v>181</v>
      </c>
      <c r="AH13" s="98" t="s">
        <v>182</v>
      </c>
      <c r="AI13" s="98" t="s">
        <v>53</v>
      </c>
      <c r="AJ13" s="98">
        <v>4100</v>
      </c>
      <c r="AO13" s="98">
        <v>2024</v>
      </c>
      <c r="AP13" s="98">
        <v>38</v>
      </c>
      <c r="AQ13" s="98" t="s">
        <v>54</v>
      </c>
      <c r="AR13" s="98" t="s">
        <v>54</v>
      </c>
      <c r="AS13" s="98" t="s">
        <v>54</v>
      </c>
      <c r="AT13" s="98" t="s">
        <v>54</v>
      </c>
      <c r="AV13" s="98" t="s">
        <v>72</v>
      </c>
      <c r="AY13" s="98" t="s">
        <v>56</v>
      </c>
      <c r="AZ13" s="98" t="s">
        <v>183</v>
      </c>
      <c r="BA13" s="98" t="s">
        <v>74</v>
      </c>
      <c r="BB13" s="98" t="s">
        <v>75</v>
      </c>
      <c r="BD13" s="110" t="str">
        <f t="shared" si="8"/>
        <v>3747RGInt 04 Maringá</v>
      </c>
      <c r="BE13" s="110">
        <v>3747</v>
      </c>
      <c r="BF13" s="110" t="s">
        <v>76</v>
      </c>
      <c r="BG13" s="110">
        <v>8041</v>
      </c>
      <c r="BH13" s="110" t="s">
        <v>36</v>
      </c>
      <c r="BI13" s="110">
        <v>15525</v>
      </c>
      <c r="BJ13" s="110">
        <v>14633</v>
      </c>
      <c r="BK13" s="110">
        <v>14633</v>
      </c>
      <c r="BL13" s="110">
        <v>14633</v>
      </c>
      <c r="BN13" s="110">
        <f t="shared" si="9"/>
        <v>59424</v>
      </c>
      <c r="BS13" s="110">
        <v>3861</v>
      </c>
      <c r="BT13" s="110" t="str">
        <f t="shared" si="0"/>
        <v>Fiscalização da execução de obras e serviços de engenharia no âmbito do setor público do Paraná</v>
      </c>
      <c r="BU13" s="111" t="str">
        <f t="shared" si="1"/>
        <v>Não</v>
      </c>
      <c r="BV13" s="111" t="str">
        <f t="shared" si="2"/>
        <v>Não</v>
      </c>
      <c r="BW13" s="111" t="str">
        <f t="shared" si="3"/>
        <v>Não</v>
      </c>
      <c r="BX13" s="111" t="str">
        <f t="shared" si="4"/>
        <v>Não</v>
      </c>
      <c r="BY13" s="110" t="s">
        <v>121</v>
      </c>
      <c r="BZ13" s="110" t="s">
        <v>72</v>
      </c>
      <c r="CA13" s="110" t="s">
        <v>121</v>
      </c>
      <c r="CB13" s="110" t="s">
        <v>8122</v>
      </c>
      <c r="CG13" s="110" t="str">
        <f t="shared" si="5"/>
        <v>3796 Total</v>
      </c>
      <c r="CH13" s="110" t="str">
        <f t="shared" si="7"/>
        <v>3796 Total-1</v>
      </c>
      <c r="CI13" s="110">
        <v>1</v>
      </c>
      <c r="CJ13" s="110" t="s">
        <v>6858</v>
      </c>
      <c r="CN13" s="110">
        <v>0.5</v>
      </c>
      <c r="CO13" s="110">
        <v>1.5</v>
      </c>
      <c r="CP13" s="110">
        <v>1.5</v>
      </c>
      <c r="CQ13" s="110">
        <v>1.5</v>
      </c>
      <c r="CS13" s="110" t="str">
        <f t="shared" si="6"/>
        <v>-</v>
      </c>
    </row>
    <row r="14" spans="2:97" x14ac:dyDescent="0.2">
      <c r="B14" s="57"/>
      <c r="C14" s="59"/>
      <c r="D14" s="59"/>
      <c r="E14" s="59"/>
      <c r="F14" s="60" t="s">
        <v>124</v>
      </c>
      <c r="S14" s="98">
        <v>3849</v>
      </c>
      <c r="T14" s="98">
        <v>3</v>
      </c>
      <c r="U14" s="98" t="s">
        <v>64</v>
      </c>
      <c r="V14" s="98">
        <v>1</v>
      </c>
      <c r="W14" s="98" t="s">
        <v>65</v>
      </c>
      <c r="X14" s="98">
        <v>1</v>
      </c>
      <c r="Y14" s="98" t="s">
        <v>46</v>
      </c>
      <c r="Z14" s="98">
        <v>2</v>
      </c>
      <c r="AA14" s="98" t="s">
        <v>66</v>
      </c>
      <c r="AB14" s="98">
        <v>8002</v>
      </c>
      <c r="AC14" s="98" t="s">
        <v>67</v>
      </c>
      <c r="AD14" s="98" t="s">
        <v>68</v>
      </c>
      <c r="AE14" s="98">
        <v>3849</v>
      </c>
      <c r="AF14" s="98" t="s">
        <v>186</v>
      </c>
      <c r="AG14" s="98" t="s">
        <v>187</v>
      </c>
      <c r="AH14" s="98" t="s">
        <v>182</v>
      </c>
      <c r="AI14" s="98" t="s">
        <v>53</v>
      </c>
      <c r="AJ14" s="98">
        <v>4100</v>
      </c>
      <c r="AO14" s="98">
        <v>2024</v>
      </c>
      <c r="AP14" s="98">
        <v>360</v>
      </c>
      <c r="AQ14" s="98" t="s">
        <v>54</v>
      </c>
      <c r="AR14" s="98" t="s">
        <v>54</v>
      </c>
      <c r="AS14" s="98" t="s">
        <v>54</v>
      </c>
      <c r="AT14" s="98" t="s">
        <v>54</v>
      </c>
      <c r="AV14" s="98" t="s">
        <v>72</v>
      </c>
      <c r="AY14" s="98" t="s">
        <v>56</v>
      </c>
      <c r="AZ14" s="98" t="s">
        <v>188</v>
      </c>
      <c r="BA14" s="98" t="s">
        <v>74</v>
      </c>
      <c r="BB14" s="98" t="s">
        <v>75</v>
      </c>
      <c r="BD14" s="110" t="str">
        <f t="shared" si="8"/>
        <v>3747RGInt 05 Londrina</v>
      </c>
      <c r="BE14" s="110">
        <v>3747</v>
      </c>
      <c r="BF14" s="110" t="s">
        <v>76</v>
      </c>
      <c r="BG14" s="110">
        <v>8041</v>
      </c>
      <c r="BH14" s="110" t="s">
        <v>37</v>
      </c>
      <c r="BI14" s="110">
        <v>20765</v>
      </c>
      <c r="BJ14" s="110">
        <v>20765</v>
      </c>
      <c r="BK14" s="110">
        <v>20765</v>
      </c>
      <c r="BL14" s="110">
        <v>20765</v>
      </c>
      <c r="BN14" s="110">
        <f t="shared" si="9"/>
        <v>83060</v>
      </c>
      <c r="BS14" s="110">
        <v>3849</v>
      </c>
      <c r="BT14" s="110" t="str">
        <f t="shared" si="0"/>
        <v>Fiscalização da legalidade dos atos de Gestão Municipal</v>
      </c>
      <c r="BU14" s="111" t="str">
        <f t="shared" si="1"/>
        <v>Não</v>
      </c>
      <c r="BV14" s="111" t="str">
        <f t="shared" si="2"/>
        <v>Não</v>
      </c>
      <c r="BW14" s="111" t="str">
        <f t="shared" si="3"/>
        <v>Não</v>
      </c>
      <c r="BX14" s="111" t="str">
        <f t="shared" si="4"/>
        <v>Não</v>
      </c>
      <c r="BY14" s="110" t="s">
        <v>121</v>
      </c>
      <c r="BZ14" s="110" t="s">
        <v>72</v>
      </c>
      <c r="CA14" s="110" t="s">
        <v>121</v>
      </c>
      <c r="CB14" s="110" t="s">
        <v>8122</v>
      </c>
      <c r="CG14" s="110" t="str">
        <f t="shared" si="5"/>
        <v>3797Pranchita</v>
      </c>
      <c r="CH14" s="110" t="str">
        <f t="shared" si="7"/>
        <v>3797-1</v>
      </c>
      <c r="CI14" s="110">
        <v>1</v>
      </c>
      <c r="CJ14" s="110">
        <v>3797</v>
      </c>
      <c r="CK14" s="110" t="s">
        <v>35</v>
      </c>
      <c r="CL14" s="110">
        <v>4120358</v>
      </c>
      <c r="CM14" s="110" t="s">
        <v>152</v>
      </c>
      <c r="CN14" s="110">
        <v>300</v>
      </c>
      <c r="CO14" s="110">
        <v>0</v>
      </c>
      <c r="CP14" s="110">
        <v>0</v>
      </c>
      <c r="CQ14" s="110">
        <v>0</v>
      </c>
      <c r="CS14" s="110" t="str">
        <f t="shared" si="6"/>
        <v>RGInt 03 Cascavel-Pranchita</v>
      </c>
    </row>
    <row r="15" spans="2:97" ht="15" x14ac:dyDescent="0.25">
      <c r="B15" s="57"/>
      <c r="C15" s="59"/>
      <c r="D15" s="59" t="s">
        <v>8390</v>
      </c>
      <c r="E15" s="59"/>
      <c r="F15" s="61" t="s">
        <v>135</v>
      </c>
    </row>
    <row r="16" spans="2:97" x14ac:dyDescent="0.2">
      <c r="B16" s="57"/>
      <c r="C16" s="59"/>
      <c r="D16" s="59" t="s">
        <v>8391</v>
      </c>
      <c r="E16" s="59"/>
      <c r="F16" s="60"/>
    </row>
    <row r="17" spans="2:97" x14ac:dyDescent="0.2">
      <c r="B17" s="57"/>
      <c r="C17" s="59"/>
      <c r="D17" s="59" t="s">
        <v>8392</v>
      </c>
      <c r="E17" s="59"/>
      <c r="F17" s="60"/>
    </row>
    <row r="18" spans="2:97" x14ac:dyDescent="0.2">
      <c r="B18" s="57"/>
      <c r="C18" s="59"/>
      <c r="D18" s="59" t="s">
        <v>8393</v>
      </c>
      <c r="E18" s="59"/>
      <c r="F18" s="60"/>
    </row>
    <row r="19" spans="2:97" x14ac:dyDescent="0.2">
      <c r="B19" s="57"/>
      <c r="C19" s="59"/>
      <c r="D19" s="59"/>
      <c r="E19" s="59"/>
      <c r="F19" s="60"/>
    </row>
    <row r="20" spans="2:97" x14ac:dyDescent="0.2">
      <c r="B20" s="57"/>
      <c r="C20" s="59"/>
      <c r="D20" s="59"/>
      <c r="E20" s="59"/>
      <c r="F20" s="60"/>
    </row>
    <row r="21" spans="2:97" x14ac:dyDescent="0.2">
      <c r="B21" s="57"/>
      <c r="C21" s="59"/>
      <c r="D21" s="59"/>
      <c r="E21" s="59"/>
      <c r="F21" s="60"/>
    </row>
    <row r="22" spans="2:97" x14ac:dyDescent="0.2">
      <c r="B22" s="57"/>
      <c r="C22" s="59"/>
      <c r="D22" s="59"/>
      <c r="E22" s="59"/>
      <c r="F22" s="60"/>
    </row>
    <row r="23" spans="2:97" x14ac:dyDescent="0.2">
      <c r="B23" s="57"/>
      <c r="C23" s="59"/>
      <c r="D23" s="59"/>
      <c r="E23" s="59"/>
      <c r="F23" s="60"/>
      <c r="S23" s="98">
        <v>3851</v>
      </c>
      <c r="T23" s="98">
        <v>3</v>
      </c>
      <c r="U23" s="98" t="s">
        <v>64</v>
      </c>
      <c r="V23" s="98">
        <v>1</v>
      </c>
      <c r="W23" s="98" t="s">
        <v>65</v>
      </c>
      <c r="X23" s="98">
        <v>1</v>
      </c>
      <c r="Y23" s="98" t="s">
        <v>46</v>
      </c>
      <c r="Z23" s="98">
        <v>2</v>
      </c>
      <c r="AA23" s="98" t="s">
        <v>66</v>
      </c>
      <c r="AB23" s="98">
        <v>8002</v>
      </c>
      <c r="AC23" s="98" t="s">
        <v>67</v>
      </c>
      <c r="AD23" s="98" t="s">
        <v>68</v>
      </c>
      <c r="AE23" s="98">
        <v>3851</v>
      </c>
      <c r="AF23" s="98" t="s">
        <v>190</v>
      </c>
      <c r="AG23" s="98" t="s">
        <v>191</v>
      </c>
      <c r="AH23" s="98" t="s">
        <v>182</v>
      </c>
      <c r="AI23" s="98" t="s">
        <v>53</v>
      </c>
      <c r="AJ23" s="98">
        <v>4100</v>
      </c>
      <c r="AO23" s="98">
        <v>2024</v>
      </c>
      <c r="AP23" s="98">
        <v>95</v>
      </c>
      <c r="AQ23" s="98" t="s">
        <v>54</v>
      </c>
      <c r="AR23" s="98" t="s">
        <v>54</v>
      </c>
      <c r="AS23" s="98" t="s">
        <v>54</v>
      </c>
      <c r="AT23" s="98" t="s">
        <v>54</v>
      </c>
      <c r="AV23" s="98" t="s">
        <v>72</v>
      </c>
      <c r="AY23" s="98" t="s">
        <v>56</v>
      </c>
      <c r="AZ23" s="98" t="s">
        <v>192</v>
      </c>
      <c r="BA23" s="98" t="s">
        <v>74</v>
      </c>
      <c r="BB23" s="98" t="s">
        <v>75</v>
      </c>
      <c r="BD23" s="110" t="str">
        <f t="shared" si="8"/>
        <v>3747RGInt 06 Ponta Grossa</v>
      </c>
      <c r="BE23" s="110">
        <v>3747</v>
      </c>
      <c r="BF23" s="110" t="s">
        <v>76</v>
      </c>
      <c r="BG23" s="110">
        <v>8041</v>
      </c>
      <c r="BH23" s="110" t="s">
        <v>38</v>
      </c>
      <c r="BI23" s="110">
        <v>8109</v>
      </c>
      <c r="BJ23" s="110">
        <v>8109</v>
      </c>
      <c r="BK23" s="110">
        <v>8109</v>
      </c>
      <c r="BL23" s="110">
        <v>8109</v>
      </c>
      <c r="BN23" s="110">
        <f t="shared" si="9"/>
        <v>32436</v>
      </c>
      <c r="BS23" s="110">
        <v>3851</v>
      </c>
      <c r="BT23" s="110" t="str">
        <f t="shared" ref="BT23:BT36" si="10">VLOOKUP(BS23,$S:$AF,14,0)</f>
        <v>Fiscalização do desempenho de políticas e serviços públicos do Estado e dos Municípios</v>
      </c>
      <c r="BU23" s="111" t="str">
        <f t="shared" ref="BU23:BU36" si="11">PROPER(VLOOKUP($BS23,$S:$BB,27,0))</f>
        <v>Não</v>
      </c>
      <c r="BV23" s="111" t="str">
        <f t="shared" ref="BV23:BV36" si="12">PROPER(VLOOKUP($BS23,$S:$BB,28,0))</f>
        <v>Não</v>
      </c>
      <c r="BW23" s="111" t="str">
        <f t="shared" ref="BW23:BW36" si="13">PROPER(VLOOKUP($BS23,$S:$BB,25,0))</f>
        <v>Não</v>
      </c>
      <c r="BX23" s="111" t="str">
        <f t="shared" ref="BX23:BX36" si="14">PROPER(VLOOKUP($BS23,$S:$BB,26,0))</f>
        <v>Não</v>
      </c>
      <c r="BY23" s="110" t="s">
        <v>121</v>
      </c>
      <c r="BZ23" s="110" t="s">
        <v>72</v>
      </c>
      <c r="CA23" s="110" t="s">
        <v>121</v>
      </c>
      <c r="CB23" s="110" t="s">
        <v>8122</v>
      </c>
      <c r="CG23" s="110" t="str">
        <f t="shared" si="5"/>
        <v>3797Vera Cruz do Oeste</v>
      </c>
      <c r="CH23" s="110" t="str">
        <f t="shared" si="7"/>
        <v>3797-2</v>
      </c>
      <c r="CI23" s="110">
        <v>2</v>
      </c>
      <c r="CJ23" s="110">
        <v>3797</v>
      </c>
      <c r="CK23" s="110" t="s">
        <v>35</v>
      </c>
      <c r="CL23" s="110">
        <v>4128559</v>
      </c>
      <c r="CM23" s="110" t="s">
        <v>156</v>
      </c>
      <c r="CN23" s="110">
        <v>300</v>
      </c>
      <c r="CO23" s="110">
        <v>0</v>
      </c>
      <c r="CP23" s="110">
        <v>0</v>
      </c>
      <c r="CQ23" s="110">
        <v>0</v>
      </c>
      <c r="CS23" s="110" t="str">
        <f t="shared" si="6"/>
        <v>RGInt 03 Cascavel-Vera Cruz do Oeste</v>
      </c>
    </row>
    <row r="24" spans="2:97" ht="15" thickBot="1" x14ac:dyDescent="0.25">
      <c r="B24" s="54"/>
      <c r="C24" s="55"/>
      <c r="D24" s="55"/>
      <c r="E24" s="55"/>
      <c r="F24" s="56"/>
      <c r="S24" s="98">
        <v>3854</v>
      </c>
      <c r="T24" s="98">
        <v>3</v>
      </c>
      <c r="U24" s="98" t="s">
        <v>64</v>
      </c>
      <c r="V24" s="98">
        <v>1</v>
      </c>
      <c r="W24" s="98" t="s">
        <v>65</v>
      </c>
      <c r="X24" s="98">
        <v>1</v>
      </c>
      <c r="Y24" s="98" t="s">
        <v>46</v>
      </c>
      <c r="Z24" s="98">
        <v>2</v>
      </c>
      <c r="AA24" s="98" t="s">
        <v>66</v>
      </c>
      <c r="AB24" s="98">
        <v>8002</v>
      </c>
      <c r="AC24" s="98" t="s">
        <v>67</v>
      </c>
      <c r="AD24" s="98" t="s">
        <v>68</v>
      </c>
      <c r="AE24" s="98">
        <v>3854</v>
      </c>
      <c r="AF24" s="98" t="s">
        <v>194</v>
      </c>
      <c r="AG24" s="98" t="s">
        <v>195</v>
      </c>
      <c r="AH24" s="98" t="s">
        <v>182</v>
      </c>
      <c r="AI24" s="98" t="s">
        <v>53</v>
      </c>
      <c r="AJ24" s="98">
        <v>4100</v>
      </c>
      <c r="AO24" s="98">
        <v>2024</v>
      </c>
      <c r="AP24" s="98">
        <v>804</v>
      </c>
      <c r="AQ24" s="98" t="s">
        <v>54</v>
      </c>
      <c r="AR24" s="98" t="s">
        <v>54</v>
      </c>
      <c r="AS24" s="98" t="s">
        <v>54</v>
      </c>
      <c r="AT24" s="98" t="s">
        <v>54</v>
      </c>
      <c r="AV24" s="98" t="s">
        <v>72</v>
      </c>
      <c r="AY24" s="98" t="s">
        <v>56</v>
      </c>
      <c r="AZ24" s="98" t="s">
        <v>196</v>
      </c>
      <c r="BA24" s="98" t="s">
        <v>74</v>
      </c>
      <c r="BB24" s="98" t="s">
        <v>75</v>
      </c>
      <c r="BD24" s="110" t="str">
        <f t="shared" si="8"/>
        <v>3748(vazio)</v>
      </c>
      <c r="BE24" s="110">
        <v>3748</v>
      </c>
      <c r="BF24" s="110" t="s">
        <v>141</v>
      </c>
      <c r="BG24" s="110">
        <v>8041</v>
      </c>
      <c r="BH24" s="110" t="s">
        <v>60</v>
      </c>
      <c r="BI24" s="110">
        <v>0</v>
      </c>
      <c r="BJ24" s="110">
        <v>2</v>
      </c>
      <c r="BK24" s="110">
        <v>0</v>
      </c>
      <c r="BL24" s="110">
        <v>5</v>
      </c>
      <c r="BN24" s="110">
        <f t="shared" si="9"/>
        <v>7</v>
      </c>
      <c r="BS24" s="110">
        <v>3854</v>
      </c>
      <c r="BT24" s="110" t="str">
        <f t="shared" si="10"/>
        <v>Fiscalização dos Portais de Transparência Pública no âmbito do Estado e dos Municípios</v>
      </c>
      <c r="BU24" s="111" t="str">
        <f t="shared" si="11"/>
        <v>Não</v>
      </c>
      <c r="BV24" s="111" t="str">
        <f t="shared" si="12"/>
        <v>Não</v>
      </c>
      <c r="BW24" s="111" t="str">
        <f t="shared" si="13"/>
        <v>Não</v>
      </c>
      <c r="BX24" s="111" t="str">
        <f t="shared" si="14"/>
        <v>Não</v>
      </c>
      <c r="BY24" s="110" t="s">
        <v>121</v>
      </c>
      <c r="BZ24" s="110" t="s">
        <v>72</v>
      </c>
      <c r="CA24" s="110" t="s">
        <v>121</v>
      </c>
      <c r="CB24" s="110" t="s">
        <v>8122</v>
      </c>
      <c r="CG24" s="110" t="str">
        <f t="shared" si="5"/>
        <v>3797Guaporema</v>
      </c>
      <c r="CH24" s="110" t="str">
        <f t="shared" si="7"/>
        <v>3797-3</v>
      </c>
      <c r="CI24" s="110">
        <v>3</v>
      </c>
      <c r="CJ24" s="110">
        <v>3797</v>
      </c>
      <c r="CK24" s="110" t="s">
        <v>36</v>
      </c>
      <c r="CL24" s="110">
        <v>4109104</v>
      </c>
      <c r="CM24" s="110" t="s">
        <v>159</v>
      </c>
      <c r="CN24" s="110">
        <v>300</v>
      </c>
      <c r="CO24" s="110">
        <v>0</v>
      </c>
      <c r="CP24" s="110">
        <v>0</v>
      </c>
      <c r="CQ24" s="110">
        <v>0</v>
      </c>
      <c r="CS24" s="110" t="str">
        <f t="shared" si="6"/>
        <v>RGInt 04 Maringá-Guaporema</v>
      </c>
    </row>
    <row r="25" spans="2:97" ht="15" thickBot="1" x14ac:dyDescent="0.25">
      <c r="B25" s="59"/>
      <c r="C25" s="59"/>
      <c r="D25" s="59"/>
      <c r="S25" s="98">
        <v>3856</v>
      </c>
      <c r="T25" s="98">
        <v>3</v>
      </c>
      <c r="U25" s="98" t="s">
        <v>64</v>
      </c>
      <c r="V25" s="98">
        <v>1</v>
      </c>
      <c r="W25" s="98" t="s">
        <v>65</v>
      </c>
      <c r="X25" s="98">
        <v>1</v>
      </c>
      <c r="Y25" s="98" t="s">
        <v>46</v>
      </c>
      <c r="Z25" s="98">
        <v>2</v>
      </c>
      <c r="AA25" s="98" t="s">
        <v>66</v>
      </c>
      <c r="AB25" s="98">
        <v>8002</v>
      </c>
      <c r="AC25" s="98" t="s">
        <v>67</v>
      </c>
      <c r="AD25" s="98" t="s">
        <v>68</v>
      </c>
      <c r="AE25" s="98">
        <v>3856</v>
      </c>
      <c r="AF25" s="98" t="s">
        <v>197</v>
      </c>
      <c r="AG25" s="98" t="s">
        <v>198</v>
      </c>
      <c r="AH25" s="98" t="s">
        <v>182</v>
      </c>
      <c r="AI25" s="98" t="s">
        <v>53</v>
      </c>
      <c r="AJ25" s="98">
        <v>4100</v>
      </c>
      <c r="AO25" s="98">
        <v>2024</v>
      </c>
      <c r="AP25" s="98">
        <v>10</v>
      </c>
      <c r="AQ25" s="98" t="s">
        <v>54</v>
      </c>
      <c r="AR25" s="98" t="s">
        <v>54</v>
      </c>
      <c r="AS25" s="98" t="s">
        <v>54</v>
      </c>
      <c r="AT25" s="98" t="s">
        <v>54</v>
      </c>
      <c r="AV25" s="98" t="s">
        <v>72</v>
      </c>
      <c r="AY25" s="98" t="s">
        <v>56</v>
      </c>
      <c r="AZ25" s="98" t="s">
        <v>199</v>
      </c>
      <c r="BA25" s="98" t="s">
        <v>74</v>
      </c>
      <c r="BB25" s="98" t="s">
        <v>75</v>
      </c>
      <c r="BD25" s="110" t="str">
        <f t="shared" si="8"/>
        <v>3749(vazio)</v>
      </c>
      <c r="BE25" s="110">
        <v>3749</v>
      </c>
      <c r="BF25" s="110" t="s">
        <v>144</v>
      </c>
      <c r="BG25" s="110">
        <v>8041</v>
      </c>
      <c r="BH25" s="110" t="s">
        <v>60</v>
      </c>
      <c r="BI25" s="110">
        <v>5</v>
      </c>
      <c r="BJ25" s="110">
        <v>0</v>
      </c>
      <c r="BK25" s="110">
        <v>0</v>
      </c>
      <c r="BL25" s="110">
        <v>0</v>
      </c>
      <c r="BN25" s="110">
        <f t="shared" si="9"/>
        <v>5</v>
      </c>
      <c r="BS25" s="110">
        <v>3856</v>
      </c>
      <c r="BT25" s="110" t="str">
        <f t="shared" si="10"/>
        <v>Fiscalização dos programas cofinanciados por Organismos Multilaterais de Crédito instituídos pelo Estado do Paraná e Municípios</v>
      </c>
      <c r="BU25" s="111" t="str">
        <f t="shared" si="11"/>
        <v>Não</v>
      </c>
      <c r="BV25" s="111" t="str">
        <f t="shared" si="12"/>
        <v>Não</v>
      </c>
      <c r="BW25" s="111" t="str">
        <f t="shared" si="13"/>
        <v>Não</v>
      </c>
      <c r="BX25" s="111" t="str">
        <f t="shared" si="14"/>
        <v>Não</v>
      </c>
      <c r="BY25" s="110" t="s">
        <v>121</v>
      </c>
      <c r="BZ25" s="110" t="s">
        <v>72</v>
      </c>
      <c r="CA25" s="110" t="s">
        <v>121</v>
      </c>
      <c r="CB25" s="110" t="s">
        <v>8122</v>
      </c>
      <c r="CG25" s="110" t="str">
        <f t="shared" si="5"/>
        <v>3797Paiçandu</v>
      </c>
      <c r="CH25" s="110" t="str">
        <f t="shared" si="7"/>
        <v>3797-4</v>
      </c>
      <c r="CI25" s="110">
        <v>4</v>
      </c>
      <c r="CJ25" s="110">
        <v>3797</v>
      </c>
      <c r="CK25" s="110" t="s">
        <v>36</v>
      </c>
      <c r="CL25" s="110">
        <v>4117503</v>
      </c>
      <c r="CM25" s="110" t="s">
        <v>161</v>
      </c>
      <c r="CN25" s="110">
        <v>300</v>
      </c>
      <c r="CO25" s="110">
        <v>0</v>
      </c>
      <c r="CP25" s="110">
        <v>0</v>
      </c>
      <c r="CQ25" s="110">
        <v>0</v>
      </c>
      <c r="CS25" s="110" t="str">
        <f t="shared" si="6"/>
        <v>RGInt 04 Maringá-Paiçandu</v>
      </c>
    </row>
    <row r="26" spans="2:97" x14ac:dyDescent="0.2">
      <c r="B26" s="51"/>
      <c r="C26" s="52" t="s">
        <v>8400</v>
      </c>
      <c r="D26" s="52" t="s">
        <v>4935</v>
      </c>
      <c r="E26" s="52"/>
      <c r="F26" s="53"/>
      <c r="S26" s="98">
        <v>3847</v>
      </c>
      <c r="T26" s="98">
        <v>3</v>
      </c>
      <c r="U26" s="98" t="s">
        <v>64</v>
      </c>
      <c r="V26" s="98">
        <v>1</v>
      </c>
      <c r="W26" s="98" t="s">
        <v>65</v>
      </c>
      <c r="X26" s="98">
        <v>1</v>
      </c>
      <c r="Y26" s="98" t="s">
        <v>46</v>
      </c>
      <c r="Z26" s="98">
        <v>2</v>
      </c>
      <c r="AA26" s="98" t="s">
        <v>66</v>
      </c>
      <c r="AB26" s="98">
        <v>8002</v>
      </c>
      <c r="AC26" s="98" t="s">
        <v>67</v>
      </c>
      <c r="AD26" s="98" t="s">
        <v>68</v>
      </c>
      <c r="AE26" s="98">
        <v>3847</v>
      </c>
      <c r="AF26" s="98" t="s">
        <v>201</v>
      </c>
      <c r="AG26" s="98" t="s">
        <v>202</v>
      </c>
      <c r="AH26" s="98" t="s">
        <v>203</v>
      </c>
      <c r="AI26" s="98" t="s">
        <v>53</v>
      </c>
      <c r="AJ26" s="98">
        <v>4100</v>
      </c>
      <c r="AO26" s="98">
        <v>2024</v>
      </c>
      <c r="AP26" s="98">
        <v>300</v>
      </c>
      <c r="AQ26" s="98" t="s">
        <v>54</v>
      </c>
      <c r="AR26" s="98" t="s">
        <v>54</v>
      </c>
      <c r="AS26" s="98" t="s">
        <v>54</v>
      </c>
      <c r="AT26" s="98" t="s">
        <v>54</v>
      </c>
      <c r="AV26" s="98" t="s">
        <v>72</v>
      </c>
      <c r="AY26" s="98" t="s">
        <v>56</v>
      </c>
      <c r="AZ26" s="98" t="s">
        <v>204</v>
      </c>
      <c r="BA26" s="98" t="s">
        <v>74</v>
      </c>
      <c r="BB26" s="98" t="s">
        <v>75</v>
      </c>
      <c r="BD26" s="110" t="str">
        <f t="shared" si="8"/>
        <v>3750(vazio)</v>
      </c>
      <c r="BE26" s="110">
        <v>3750</v>
      </c>
      <c r="BF26" s="110" t="s">
        <v>151</v>
      </c>
      <c r="BG26" s="110">
        <v>8041</v>
      </c>
      <c r="BH26" s="110" t="s">
        <v>60</v>
      </c>
      <c r="BI26" s="110">
        <v>0</v>
      </c>
      <c r="BJ26" s="110">
        <v>33000</v>
      </c>
      <c r="BK26" s="110">
        <v>87000</v>
      </c>
      <c r="BL26" s="110">
        <v>149989</v>
      </c>
      <c r="BN26" s="110">
        <f t="shared" si="9"/>
        <v>269989</v>
      </c>
      <c r="BS26" s="110">
        <v>3847</v>
      </c>
      <c r="BT26" s="110" t="str">
        <f t="shared" si="10"/>
        <v>Monitoramento da implementação de recomendações expedidas pelo TCEPR</v>
      </c>
      <c r="BU26" s="111" t="str">
        <f t="shared" si="11"/>
        <v>Não</v>
      </c>
      <c r="BV26" s="111" t="str">
        <f t="shared" si="12"/>
        <v>Não</v>
      </c>
      <c r="BW26" s="111" t="str">
        <f t="shared" si="13"/>
        <v>Não</v>
      </c>
      <c r="BX26" s="111" t="str">
        <f t="shared" si="14"/>
        <v>Não</v>
      </c>
      <c r="BY26" s="110" t="s">
        <v>121</v>
      </c>
      <c r="BZ26" s="110" t="s">
        <v>72</v>
      </c>
      <c r="CA26" s="110" t="s">
        <v>121</v>
      </c>
      <c r="CB26" s="110" t="s">
        <v>8122</v>
      </c>
      <c r="CG26" s="110" t="str">
        <f t="shared" si="5"/>
        <v>3797Bom Sucesso</v>
      </c>
      <c r="CH26" s="110" t="str">
        <f t="shared" si="7"/>
        <v>3797-5</v>
      </c>
      <c r="CI26" s="110">
        <v>5</v>
      </c>
      <c r="CJ26" s="110">
        <v>3797</v>
      </c>
      <c r="CK26" s="110" t="s">
        <v>37</v>
      </c>
      <c r="CL26" s="110">
        <v>4103206</v>
      </c>
      <c r="CM26" s="110" t="s">
        <v>165</v>
      </c>
      <c r="CN26" s="110">
        <v>300</v>
      </c>
      <c r="CO26" s="110">
        <v>0</v>
      </c>
      <c r="CP26" s="110">
        <v>0</v>
      </c>
      <c r="CQ26" s="110">
        <v>0</v>
      </c>
      <c r="CS26" s="110" t="str">
        <f t="shared" si="6"/>
        <v>RGInt 05 Londrina-Bom Sucesso</v>
      </c>
    </row>
    <row r="27" spans="2:97" x14ac:dyDescent="0.2">
      <c r="B27" s="57"/>
      <c r="C27" s="58" t="s">
        <v>8401</v>
      </c>
      <c r="D27" s="59"/>
      <c r="E27" s="59"/>
      <c r="F27" s="60"/>
      <c r="S27" s="98">
        <v>3845</v>
      </c>
      <c r="T27" s="98">
        <v>3</v>
      </c>
      <c r="U27" s="98" t="s">
        <v>64</v>
      </c>
      <c r="V27" s="98">
        <v>1</v>
      </c>
      <c r="W27" s="98" t="s">
        <v>65</v>
      </c>
      <c r="X27" s="98">
        <v>1</v>
      </c>
      <c r="Y27" s="98" t="s">
        <v>46</v>
      </c>
      <c r="Z27" s="98">
        <v>2</v>
      </c>
      <c r="AA27" s="98" t="s">
        <v>66</v>
      </c>
      <c r="AB27" s="98">
        <v>8002</v>
      </c>
      <c r="AC27" s="98" t="s">
        <v>67</v>
      </c>
      <c r="AD27" s="98" t="s">
        <v>68</v>
      </c>
      <c r="AE27" s="98">
        <v>3845</v>
      </c>
      <c r="AF27" s="98" t="s">
        <v>206</v>
      </c>
      <c r="AG27" s="98" t="s">
        <v>207</v>
      </c>
      <c r="AH27" s="98" t="s">
        <v>203</v>
      </c>
      <c r="AI27" s="98" t="s">
        <v>53</v>
      </c>
      <c r="AJ27" s="98">
        <v>4100</v>
      </c>
      <c r="AO27" s="98">
        <v>2024</v>
      </c>
      <c r="AP27" s="98">
        <v>530</v>
      </c>
      <c r="AQ27" s="98" t="s">
        <v>54</v>
      </c>
      <c r="AR27" s="98" t="s">
        <v>54</v>
      </c>
      <c r="AS27" s="98" t="s">
        <v>54</v>
      </c>
      <c r="AT27" s="98" t="s">
        <v>54</v>
      </c>
      <c r="AV27" s="98" t="s">
        <v>72</v>
      </c>
      <c r="AY27" s="98" t="s">
        <v>56</v>
      </c>
      <c r="AZ27" s="98" t="s">
        <v>208</v>
      </c>
      <c r="BA27" s="98" t="s">
        <v>74</v>
      </c>
      <c r="BB27" s="98" t="s">
        <v>75</v>
      </c>
      <c r="BD27" s="110" t="str">
        <f t="shared" si="8"/>
        <v>3751(vazio)</v>
      </c>
      <c r="BE27" s="110">
        <v>3751</v>
      </c>
      <c r="BF27" s="110" t="s">
        <v>153</v>
      </c>
      <c r="BG27" s="110">
        <v>8806</v>
      </c>
      <c r="BH27" s="110" t="s">
        <v>60</v>
      </c>
      <c r="BI27" s="110">
        <v>1</v>
      </c>
      <c r="BJ27" s="110">
        <v>1</v>
      </c>
      <c r="BK27" s="110">
        <v>1</v>
      </c>
      <c r="BL27" s="110">
        <v>1</v>
      </c>
      <c r="BN27" s="110">
        <f t="shared" si="9"/>
        <v>4</v>
      </c>
      <c r="BS27" s="110">
        <v>3845</v>
      </c>
      <c r="BT27" s="110" t="str">
        <f t="shared" si="10"/>
        <v>Monitoramento do cumprimento das determinações expedidas pelo TCEPR</v>
      </c>
      <c r="BU27" s="111" t="str">
        <f t="shared" si="11"/>
        <v>Não</v>
      </c>
      <c r="BV27" s="111" t="str">
        <f t="shared" si="12"/>
        <v>Não</v>
      </c>
      <c r="BW27" s="111" t="str">
        <f t="shared" si="13"/>
        <v>Não</v>
      </c>
      <c r="BX27" s="111" t="str">
        <f t="shared" si="14"/>
        <v>Não</v>
      </c>
      <c r="BY27" s="110" t="s">
        <v>121</v>
      </c>
      <c r="BZ27" s="110" t="s">
        <v>72</v>
      </c>
      <c r="CA27" s="110" t="s">
        <v>121</v>
      </c>
      <c r="CB27" s="110" t="s">
        <v>8122</v>
      </c>
      <c r="CG27" s="110" t="str">
        <f t="shared" si="5"/>
        <v>3797 Total</v>
      </c>
      <c r="CH27" s="110" t="str">
        <f t="shared" si="7"/>
        <v>3797 Total-1</v>
      </c>
      <c r="CI27" s="110">
        <v>1</v>
      </c>
      <c r="CJ27" s="110" t="s">
        <v>6859</v>
      </c>
      <c r="CN27" s="110">
        <v>1500</v>
      </c>
      <c r="CO27" s="110">
        <v>0</v>
      </c>
      <c r="CP27" s="110">
        <v>0</v>
      </c>
      <c r="CQ27" s="110">
        <v>0</v>
      </c>
      <c r="CS27" s="110" t="str">
        <f t="shared" si="6"/>
        <v>-</v>
      </c>
    </row>
    <row r="28" spans="2:97" x14ac:dyDescent="0.2">
      <c r="B28" s="57"/>
      <c r="C28" s="58" t="s">
        <v>8402</v>
      </c>
      <c r="D28" s="59"/>
      <c r="E28" s="59"/>
      <c r="F28" s="60"/>
      <c r="S28" s="98">
        <v>4057</v>
      </c>
      <c r="T28" s="98">
        <v>3</v>
      </c>
      <c r="U28" s="98" t="s">
        <v>64</v>
      </c>
      <c r="V28" s="98">
        <v>1</v>
      </c>
      <c r="W28" s="98" t="s">
        <v>65</v>
      </c>
      <c r="X28" s="98">
        <v>1</v>
      </c>
      <c r="Y28" s="98" t="s">
        <v>46</v>
      </c>
      <c r="Z28" s="98">
        <v>2</v>
      </c>
      <c r="AA28" s="98" t="s">
        <v>66</v>
      </c>
      <c r="AB28" s="98">
        <v>8002</v>
      </c>
      <c r="AC28" s="98" t="s">
        <v>67</v>
      </c>
      <c r="AD28" s="98" t="s">
        <v>68</v>
      </c>
      <c r="AE28" s="98">
        <v>4057</v>
      </c>
      <c r="AF28" s="98" t="s">
        <v>210</v>
      </c>
      <c r="AG28" s="98" t="s">
        <v>211</v>
      </c>
      <c r="AH28" s="98" t="s">
        <v>212</v>
      </c>
      <c r="AI28" s="98" t="s">
        <v>53</v>
      </c>
      <c r="AJ28" s="98">
        <v>4100</v>
      </c>
      <c r="AK28" s="98" t="s">
        <v>33</v>
      </c>
      <c r="AL28" s="98">
        <v>4101</v>
      </c>
      <c r="AM28" s="98" t="s">
        <v>128</v>
      </c>
      <c r="AN28" s="98">
        <v>4106902</v>
      </c>
      <c r="AO28" s="98">
        <v>2024</v>
      </c>
      <c r="AP28" s="98">
        <v>15660</v>
      </c>
      <c r="AQ28" s="98" t="s">
        <v>54</v>
      </c>
      <c r="AR28" s="98" t="s">
        <v>54</v>
      </c>
      <c r="AS28" s="98" t="s">
        <v>54</v>
      </c>
      <c r="AT28" s="98" t="s">
        <v>54</v>
      </c>
      <c r="AV28" s="98" t="s">
        <v>226</v>
      </c>
      <c r="AY28" s="98" t="s">
        <v>56</v>
      </c>
      <c r="AZ28" s="98" t="s">
        <v>214</v>
      </c>
      <c r="BA28" s="98" t="s">
        <v>215</v>
      </c>
      <c r="BB28" s="98" t="s">
        <v>216</v>
      </c>
      <c r="BD28" s="110" t="str">
        <f t="shared" si="8"/>
        <v>3754(vazio)</v>
      </c>
      <c r="BE28" s="110">
        <v>3754</v>
      </c>
      <c r="BF28" s="110" t="s">
        <v>157</v>
      </c>
      <c r="BG28" s="110">
        <v>8286</v>
      </c>
      <c r="BH28" s="110" t="s">
        <v>60</v>
      </c>
      <c r="BI28" s="110">
        <v>2500000</v>
      </c>
      <c r="BJ28" s="110">
        <v>1000000</v>
      </c>
      <c r="BK28" s="110">
        <v>1000000</v>
      </c>
      <c r="BL28" s="110">
        <v>1000000</v>
      </c>
      <c r="BN28" s="110">
        <f t="shared" si="9"/>
        <v>5500000</v>
      </c>
      <c r="BS28" s="110">
        <v>4057</v>
      </c>
      <c r="BT28" s="110" t="str">
        <f t="shared" si="10"/>
        <v>Obras de reformas e adequação dos Sistemas de Prevenção Contra Incêndios</v>
      </c>
      <c r="BU28" s="111" t="str">
        <f t="shared" si="11"/>
        <v>Não</v>
      </c>
      <c r="BV28" s="111" t="str">
        <f t="shared" si="12"/>
        <v>Não</v>
      </c>
      <c r="BW28" s="111" t="str">
        <f t="shared" si="13"/>
        <v>Não</v>
      </c>
      <c r="BX28" s="111" t="str">
        <f t="shared" si="14"/>
        <v>Não</v>
      </c>
      <c r="BY28" s="110" t="s">
        <v>121</v>
      </c>
      <c r="BZ28" s="110" t="s">
        <v>8134</v>
      </c>
      <c r="CA28" s="110" t="s">
        <v>121</v>
      </c>
      <c r="CB28" s="110" t="s">
        <v>8122</v>
      </c>
      <c r="CG28" s="110" t="str">
        <f t="shared" si="5"/>
        <v>3809Curitiba</v>
      </c>
      <c r="CH28" s="110" t="str">
        <f t="shared" si="7"/>
        <v>3809-1</v>
      </c>
      <c r="CI28" s="110">
        <v>1</v>
      </c>
      <c r="CJ28" s="110">
        <v>3809</v>
      </c>
      <c r="CK28" s="110" t="s">
        <v>33</v>
      </c>
      <c r="CL28" s="110">
        <v>4106902</v>
      </c>
      <c r="CM28" s="110" t="s">
        <v>128</v>
      </c>
      <c r="CN28" s="110">
        <v>15660</v>
      </c>
      <c r="CO28" s="110">
        <v>0</v>
      </c>
      <c r="CP28" s="110">
        <v>0</v>
      </c>
      <c r="CQ28" s="110">
        <v>0</v>
      </c>
      <c r="CS28" s="110" t="str">
        <f t="shared" si="6"/>
        <v>RGInt 01 Curitiba-Curitiba</v>
      </c>
    </row>
    <row r="29" spans="2:97" ht="15" x14ac:dyDescent="0.25">
      <c r="B29" s="57"/>
      <c r="C29" s="58"/>
      <c r="D29" s="100" t="s">
        <v>8383</v>
      </c>
      <c r="E29" s="59"/>
      <c r="F29" s="60"/>
      <c r="S29" s="98">
        <v>4054</v>
      </c>
      <c r="T29" s="98">
        <v>3</v>
      </c>
      <c r="U29" s="98" t="s">
        <v>64</v>
      </c>
      <c r="V29" s="98">
        <v>1</v>
      </c>
      <c r="W29" s="98" t="s">
        <v>65</v>
      </c>
      <c r="X29" s="98">
        <v>1</v>
      </c>
      <c r="Y29" s="98" t="s">
        <v>46</v>
      </c>
      <c r="Z29" s="98">
        <v>2</v>
      </c>
      <c r="AA29" s="98" t="s">
        <v>66</v>
      </c>
      <c r="AB29" s="98">
        <v>8002</v>
      </c>
      <c r="AC29" s="98" t="s">
        <v>67</v>
      </c>
      <c r="AD29" s="98" t="s">
        <v>68</v>
      </c>
      <c r="AE29" s="98">
        <v>4054</v>
      </c>
      <c r="AF29" s="98" t="s">
        <v>218</v>
      </c>
      <c r="AG29" s="98" t="s">
        <v>219</v>
      </c>
      <c r="AH29" s="98" t="s">
        <v>212</v>
      </c>
      <c r="AI29" s="98" t="s">
        <v>53</v>
      </c>
      <c r="AJ29" s="98">
        <v>4100</v>
      </c>
      <c r="AK29" s="98" t="s">
        <v>33</v>
      </c>
      <c r="AL29" s="98">
        <v>4101</v>
      </c>
      <c r="AM29" s="98" t="s">
        <v>128</v>
      </c>
      <c r="AN29" s="98">
        <v>4106902</v>
      </c>
      <c r="AO29" s="98">
        <v>2024</v>
      </c>
      <c r="AP29" s="98">
        <v>3430</v>
      </c>
      <c r="AQ29" s="98" t="s">
        <v>54</v>
      </c>
      <c r="AR29" s="98" t="s">
        <v>54</v>
      </c>
      <c r="AS29" s="98" t="s">
        <v>54</v>
      </c>
      <c r="AT29" s="98" t="s">
        <v>54</v>
      </c>
      <c r="AV29" s="98" t="s">
        <v>213</v>
      </c>
      <c r="AY29" s="98" t="s">
        <v>56</v>
      </c>
      <c r="AZ29" s="98" t="s">
        <v>214</v>
      </c>
      <c r="BA29" s="98" t="s">
        <v>215</v>
      </c>
      <c r="BB29" s="98" t="s">
        <v>216</v>
      </c>
      <c r="BD29" s="110" t="str">
        <f t="shared" si="8"/>
        <v>3756(vazio)</v>
      </c>
      <c r="BE29" s="110">
        <v>3756</v>
      </c>
      <c r="BF29" s="110" t="s">
        <v>160</v>
      </c>
      <c r="BG29" s="110">
        <v>8286</v>
      </c>
      <c r="BH29" s="110" t="s">
        <v>60</v>
      </c>
      <c r="BI29" s="110">
        <v>1000</v>
      </c>
      <c r="BJ29" s="110">
        <v>500</v>
      </c>
      <c r="BK29" s="110">
        <v>500</v>
      </c>
      <c r="BL29" s="110">
        <v>500</v>
      </c>
      <c r="BN29" s="110">
        <f t="shared" si="9"/>
        <v>2500</v>
      </c>
      <c r="BS29" s="110">
        <v>4054</v>
      </c>
      <c r="BT29" s="110" t="str">
        <f t="shared" si="10"/>
        <v>Obras de reformas e melhorias das esquadrias dos Edifícios Sede e Anexo do TCEPR</v>
      </c>
      <c r="BU29" s="111" t="str">
        <f t="shared" si="11"/>
        <v>Não</v>
      </c>
      <c r="BV29" s="111" t="str">
        <f t="shared" si="12"/>
        <v>Não</v>
      </c>
      <c r="BW29" s="111" t="str">
        <f t="shared" si="13"/>
        <v>Não</v>
      </c>
      <c r="BX29" s="111" t="str">
        <f t="shared" si="14"/>
        <v>Não</v>
      </c>
      <c r="BY29" s="110" t="s">
        <v>121</v>
      </c>
      <c r="BZ29" s="110" t="s">
        <v>8134</v>
      </c>
      <c r="CA29" s="110" t="s">
        <v>121</v>
      </c>
      <c r="CB29" s="110" t="s">
        <v>8122</v>
      </c>
      <c r="CG29" s="110" t="str">
        <f t="shared" si="5"/>
        <v>3809 Total</v>
      </c>
      <c r="CH29" s="110" t="str">
        <f t="shared" si="7"/>
        <v>3809 Total-1</v>
      </c>
      <c r="CI29" s="110">
        <v>1</v>
      </c>
      <c r="CJ29" s="110" t="s">
        <v>6860</v>
      </c>
      <c r="CN29" s="110">
        <v>15660</v>
      </c>
      <c r="CO29" s="110">
        <v>0</v>
      </c>
      <c r="CP29" s="110">
        <v>0</v>
      </c>
      <c r="CQ29" s="110">
        <v>0</v>
      </c>
      <c r="CS29" s="110" t="str">
        <f t="shared" si="6"/>
        <v>-</v>
      </c>
    </row>
    <row r="30" spans="2:97" ht="15" x14ac:dyDescent="0.25">
      <c r="B30" s="57"/>
      <c r="C30" s="58"/>
      <c r="D30" s="100" t="s">
        <v>8382</v>
      </c>
      <c r="E30" s="59"/>
      <c r="F30" s="60"/>
      <c r="S30" s="98">
        <v>4050</v>
      </c>
      <c r="T30" s="98">
        <v>3</v>
      </c>
      <c r="U30" s="98" t="s">
        <v>64</v>
      </c>
      <c r="V30" s="98">
        <v>1</v>
      </c>
      <c r="W30" s="98" t="s">
        <v>65</v>
      </c>
      <c r="X30" s="98">
        <v>1</v>
      </c>
      <c r="Y30" s="98" t="s">
        <v>46</v>
      </c>
      <c r="Z30" s="98">
        <v>2</v>
      </c>
      <c r="AA30" s="98" t="s">
        <v>66</v>
      </c>
      <c r="AB30" s="98">
        <v>8002</v>
      </c>
      <c r="AC30" s="98" t="s">
        <v>67</v>
      </c>
      <c r="AD30" s="98" t="s">
        <v>68</v>
      </c>
      <c r="AE30" s="98">
        <v>4050</v>
      </c>
      <c r="AF30" s="98" t="s">
        <v>221</v>
      </c>
      <c r="AG30" s="98" t="s">
        <v>4941</v>
      </c>
      <c r="AH30" s="98" t="s">
        <v>212</v>
      </c>
      <c r="AI30" s="98" t="s">
        <v>53</v>
      </c>
      <c r="AJ30" s="98">
        <v>4100</v>
      </c>
      <c r="AK30" s="98" t="s">
        <v>33</v>
      </c>
      <c r="AL30" s="98">
        <v>4101</v>
      </c>
      <c r="AM30" s="98" t="s">
        <v>128</v>
      </c>
      <c r="AN30" s="98">
        <v>4106902</v>
      </c>
      <c r="AO30" s="98">
        <v>2024</v>
      </c>
      <c r="AP30" s="98">
        <v>15660</v>
      </c>
      <c r="AQ30" s="98" t="s">
        <v>54</v>
      </c>
      <c r="AR30" s="98" t="s">
        <v>54</v>
      </c>
      <c r="AS30" s="98" t="s">
        <v>54</v>
      </c>
      <c r="AT30" s="98" t="s">
        <v>54</v>
      </c>
      <c r="AV30" s="98" t="s">
        <v>213</v>
      </c>
      <c r="AY30" s="98" t="s">
        <v>56</v>
      </c>
      <c r="AZ30" s="98" t="s">
        <v>214</v>
      </c>
      <c r="BA30" s="98" t="s">
        <v>215</v>
      </c>
      <c r="BB30" s="98" t="s">
        <v>216</v>
      </c>
      <c r="BD30" s="110" t="str">
        <f t="shared" si="8"/>
        <v>3757(vazio)</v>
      </c>
      <c r="BE30" s="110">
        <v>3757</v>
      </c>
      <c r="BF30" s="110" t="s">
        <v>163</v>
      </c>
      <c r="BG30" s="110">
        <v>8286</v>
      </c>
      <c r="BH30" s="110" t="s">
        <v>60</v>
      </c>
      <c r="BI30" s="110">
        <v>24</v>
      </c>
      <c r="BJ30" s="110">
        <v>24</v>
      </c>
      <c r="BK30" s="110">
        <v>24</v>
      </c>
      <c r="BL30" s="110">
        <v>24</v>
      </c>
      <c r="BN30" s="110">
        <f t="shared" si="9"/>
        <v>96</v>
      </c>
      <c r="BS30" s="110">
        <v>4050</v>
      </c>
      <c r="BT30" s="110" t="str">
        <f t="shared" si="10"/>
        <v>Obras de reformas e melhorias nas instalações elétricas dos Edifícios Sede e Anexo do TCEPR</v>
      </c>
      <c r="BU30" s="111" t="str">
        <f t="shared" si="11"/>
        <v>Não</v>
      </c>
      <c r="BV30" s="111" t="str">
        <f t="shared" si="12"/>
        <v>Não</v>
      </c>
      <c r="BW30" s="111" t="str">
        <f t="shared" si="13"/>
        <v>Não</v>
      </c>
      <c r="BX30" s="111" t="str">
        <f t="shared" si="14"/>
        <v>Não</v>
      </c>
      <c r="BY30" s="110" t="s">
        <v>121</v>
      </c>
      <c r="BZ30" s="110" t="s">
        <v>8134</v>
      </c>
      <c r="CA30" s="110" t="s">
        <v>121</v>
      </c>
      <c r="CB30" s="110" t="s">
        <v>8122</v>
      </c>
      <c r="CG30" s="110" t="str">
        <f t="shared" si="5"/>
        <v>3812Francisco Beltrão</v>
      </c>
      <c r="CH30" s="110" t="str">
        <f t="shared" si="7"/>
        <v>3812-1</v>
      </c>
      <c r="CI30" s="110">
        <v>1</v>
      </c>
      <c r="CJ30" s="110">
        <v>3812</v>
      </c>
      <c r="CK30" s="110" t="s">
        <v>35</v>
      </c>
      <c r="CL30" s="110">
        <v>4108403</v>
      </c>
      <c r="CM30" s="110" t="s">
        <v>166</v>
      </c>
      <c r="CN30" s="110">
        <v>140</v>
      </c>
      <c r="CO30" s="110">
        <v>1254</v>
      </c>
      <c r="CP30" s="110">
        <v>0</v>
      </c>
      <c r="CQ30" s="110">
        <v>0</v>
      </c>
      <c r="CS30" s="110" t="str">
        <f t="shared" si="6"/>
        <v>RGInt 03 Cascavel-Francisco Beltrão</v>
      </c>
    </row>
    <row r="31" spans="2:97" x14ac:dyDescent="0.2">
      <c r="B31" s="57"/>
      <c r="C31" s="58"/>
      <c r="D31" s="59" t="s">
        <v>8384</v>
      </c>
      <c r="E31" s="59"/>
      <c r="F31" s="60"/>
      <c r="S31" s="98">
        <v>4052</v>
      </c>
      <c r="T31" s="98">
        <v>3</v>
      </c>
      <c r="U31" s="98" t="s">
        <v>64</v>
      </c>
      <c r="V31" s="98">
        <v>1</v>
      </c>
      <c r="W31" s="98" t="s">
        <v>65</v>
      </c>
      <c r="X31" s="98">
        <v>1</v>
      </c>
      <c r="Y31" s="98" t="s">
        <v>46</v>
      </c>
      <c r="Z31" s="98">
        <v>2</v>
      </c>
      <c r="AA31" s="98" t="s">
        <v>66</v>
      </c>
      <c r="AB31" s="98">
        <v>8002</v>
      </c>
      <c r="AC31" s="98" t="s">
        <v>67</v>
      </c>
      <c r="AD31" s="98" t="s">
        <v>68</v>
      </c>
      <c r="AE31" s="98">
        <v>4052</v>
      </c>
      <c r="AF31" s="98" t="s">
        <v>224</v>
      </c>
      <c r="AG31" s="98" t="s">
        <v>225</v>
      </c>
      <c r="AH31" s="98" t="s">
        <v>212</v>
      </c>
      <c r="AI31" s="98" t="s">
        <v>53</v>
      </c>
      <c r="AJ31" s="98">
        <v>4100</v>
      </c>
      <c r="AK31" s="98" t="s">
        <v>33</v>
      </c>
      <c r="AL31" s="98">
        <v>4101</v>
      </c>
      <c r="AM31" s="98" t="s">
        <v>128</v>
      </c>
      <c r="AN31" s="98">
        <v>4106902</v>
      </c>
      <c r="AO31" s="98">
        <v>2024</v>
      </c>
      <c r="AP31" s="98">
        <v>3800</v>
      </c>
      <c r="AQ31" s="98" t="s">
        <v>54</v>
      </c>
      <c r="AR31" s="98" t="s">
        <v>54</v>
      </c>
      <c r="AS31" s="98" t="s">
        <v>54</v>
      </c>
      <c r="AT31" s="98" t="s">
        <v>54</v>
      </c>
      <c r="AV31" s="98" t="s">
        <v>226</v>
      </c>
      <c r="AY31" s="98" t="s">
        <v>56</v>
      </c>
      <c r="AZ31" s="98" t="s">
        <v>214</v>
      </c>
      <c r="BA31" s="98" t="s">
        <v>215</v>
      </c>
      <c r="BB31" s="98" t="s">
        <v>216</v>
      </c>
      <c r="BD31" s="110" t="str">
        <f t="shared" si="8"/>
        <v>3759(vazio)</v>
      </c>
      <c r="BE31" s="110">
        <v>3759</v>
      </c>
      <c r="BF31" s="110" t="s">
        <v>172</v>
      </c>
      <c r="BG31" s="110">
        <v>7016</v>
      </c>
      <c r="BH31" s="110" t="s">
        <v>60</v>
      </c>
      <c r="BI31" s="110">
        <v>1</v>
      </c>
      <c r="BJ31" s="110">
        <v>0</v>
      </c>
      <c r="BK31" s="110">
        <v>0</v>
      </c>
      <c r="BL31" s="110">
        <v>0</v>
      </c>
      <c r="BN31" s="110">
        <f t="shared" si="9"/>
        <v>1</v>
      </c>
      <c r="BS31" s="110">
        <v>4052</v>
      </c>
      <c r="BT31" s="110" t="str">
        <f t="shared" si="10"/>
        <v>Obras de reformas e melhorias nas instalações hidráulicas do Espelho D'Água do TCEPR</v>
      </c>
      <c r="BU31" s="111" t="str">
        <f t="shared" si="11"/>
        <v>Não</v>
      </c>
      <c r="BV31" s="111" t="str">
        <f t="shared" si="12"/>
        <v>Não</v>
      </c>
      <c r="BW31" s="111" t="str">
        <f t="shared" si="13"/>
        <v>Não</v>
      </c>
      <c r="BX31" s="111" t="str">
        <f t="shared" si="14"/>
        <v>Não</v>
      </c>
      <c r="BY31" s="110" t="s">
        <v>121</v>
      </c>
      <c r="BZ31" s="110" t="s">
        <v>8134</v>
      </c>
      <c r="CA31" s="110" t="s">
        <v>121</v>
      </c>
      <c r="CB31" s="110" t="s">
        <v>8122</v>
      </c>
      <c r="CG31" s="110" t="str">
        <f t="shared" si="5"/>
        <v>3812 Total</v>
      </c>
      <c r="CH31" s="110" t="str">
        <f t="shared" si="7"/>
        <v>3812 Total-1</v>
      </c>
      <c r="CI31" s="110">
        <v>1</v>
      </c>
      <c r="CJ31" s="110" t="s">
        <v>6861</v>
      </c>
      <c r="CN31" s="110">
        <v>140</v>
      </c>
      <c r="CO31" s="110">
        <v>1254</v>
      </c>
      <c r="CP31" s="110">
        <v>0</v>
      </c>
      <c r="CQ31" s="110">
        <v>0</v>
      </c>
      <c r="CS31" s="110" t="str">
        <f t="shared" si="6"/>
        <v>-</v>
      </c>
    </row>
    <row r="32" spans="2:97" ht="15" x14ac:dyDescent="0.25">
      <c r="B32" s="57"/>
      <c r="C32" s="58"/>
      <c r="D32" s="100" t="s">
        <v>8403</v>
      </c>
      <c r="E32" s="59"/>
      <c r="F32" s="60"/>
      <c r="S32" s="98">
        <v>4046</v>
      </c>
      <c r="T32" s="98">
        <v>3</v>
      </c>
      <c r="U32" s="98" t="s">
        <v>64</v>
      </c>
      <c r="V32" s="98">
        <v>1</v>
      </c>
      <c r="W32" s="98" t="s">
        <v>65</v>
      </c>
      <c r="X32" s="98">
        <v>1</v>
      </c>
      <c r="Y32" s="98" t="s">
        <v>46</v>
      </c>
      <c r="Z32" s="98">
        <v>2</v>
      </c>
      <c r="AA32" s="98" t="s">
        <v>66</v>
      </c>
      <c r="AB32" s="98">
        <v>8002</v>
      </c>
      <c r="AC32" s="98" t="s">
        <v>67</v>
      </c>
      <c r="AD32" s="98" t="s">
        <v>68</v>
      </c>
      <c r="AE32" s="98">
        <v>4046</v>
      </c>
      <c r="AF32" s="98" t="s">
        <v>228</v>
      </c>
      <c r="AG32" s="98" t="s">
        <v>229</v>
      </c>
      <c r="AH32" s="98" t="s">
        <v>212</v>
      </c>
      <c r="AI32" s="98" t="s">
        <v>53</v>
      </c>
      <c r="AJ32" s="98">
        <v>4100</v>
      </c>
      <c r="AK32" s="98" t="s">
        <v>33</v>
      </c>
      <c r="AL32" s="98">
        <v>4101</v>
      </c>
      <c r="AM32" s="98" t="s">
        <v>128</v>
      </c>
      <c r="AN32" s="98">
        <v>4106902</v>
      </c>
      <c r="AO32" s="98">
        <v>2024</v>
      </c>
      <c r="AP32" s="98">
        <v>3140</v>
      </c>
      <c r="AQ32" s="98" t="s">
        <v>54</v>
      </c>
      <c r="AR32" s="98" t="s">
        <v>54</v>
      </c>
      <c r="AS32" s="98" t="s">
        <v>54</v>
      </c>
      <c r="AT32" s="98" t="s">
        <v>54</v>
      </c>
      <c r="AV32" s="98" t="s">
        <v>226</v>
      </c>
      <c r="AY32" s="98" t="s">
        <v>56</v>
      </c>
      <c r="AZ32" s="98" t="s">
        <v>214</v>
      </c>
      <c r="BA32" s="98" t="s">
        <v>215</v>
      </c>
      <c r="BB32" s="98" t="s">
        <v>216</v>
      </c>
      <c r="BD32" s="110" t="str">
        <f t="shared" si="8"/>
        <v>3760(vazio)</v>
      </c>
      <c r="BE32" s="110">
        <v>3760</v>
      </c>
      <c r="BF32" s="110" t="s">
        <v>178</v>
      </c>
      <c r="BG32" s="110">
        <v>7016</v>
      </c>
      <c r="BH32" s="110" t="s">
        <v>60</v>
      </c>
      <c r="BI32" s="110">
        <v>0</v>
      </c>
      <c r="BJ32" s="110">
        <v>1</v>
      </c>
      <c r="BK32" s="110">
        <v>0</v>
      </c>
      <c r="BL32" s="110">
        <v>0</v>
      </c>
      <c r="BN32" s="110">
        <f t="shared" si="9"/>
        <v>1</v>
      </c>
      <c r="BS32" s="110">
        <v>4046</v>
      </c>
      <c r="BT32" s="110" t="str">
        <f t="shared" si="10"/>
        <v>Obras de reformas e melhorias no interior do Edifício Anexo</v>
      </c>
      <c r="BU32" s="111" t="str">
        <f t="shared" si="11"/>
        <v>Não</v>
      </c>
      <c r="BV32" s="111" t="str">
        <f t="shared" si="12"/>
        <v>Não</v>
      </c>
      <c r="BW32" s="111" t="str">
        <f t="shared" si="13"/>
        <v>Não</v>
      </c>
      <c r="BX32" s="111" t="str">
        <f t="shared" si="14"/>
        <v>Não</v>
      </c>
      <c r="BY32" s="110" t="s">
        <v>121</v>
      </c>
      <c r="BZ32" s="110" t="s">
        <v>8134</v>
      </c>
      <c r="CA32" s="110" t="s">
        <v>121</v>
      </c>
      <c r="CB32" s="110" t="s">
        <v>8122</v>
      </c>
      <c r="CG32" s="110" t="str">
        <f t="shared" si="5"/>
        <v>3874Almirante Tamandaré</v>
      </c>
      <c r="CH32" s="110" t="str">
        <f t="shared" si="7"/>
        <v>3874-1</v>
      </c>
      <c r="CI32" s="110">
        <v>1</v>
      </c>
      <c r="CJ32" s="110">
        <v>3874</v>
      </c>
      <c r="CK32" s="110" t="s">
        <v>33</v>
      </c>
      <c r="CL32" s="110">
        <v>4100400</v>
      </c>
      <c r="CM32" s="110" t="s">
        <v>171</v>
      </c>
      <c r="CN32" s="110">
        <v>2</v>
      </c>
      <c r="CO32" s="110">
        <v>0</v>
      </c>
      <c r="CP32" s="110">
        <v>0</v>
      </c>
      <c r="CQ32" s="110">
        <v>0</v>
      </c>
      <c r="CS32" s="110" t="str">
        <f t="shared" si="6"/>
        <v>RGInt 01 Curitiba-Almirante Tamandaré</v>
      </c>
    </row>
    <row r="33" spans="2:97" x14ac:dyDescent="0.2">
      <c r="B33" s="57"/>
      <c r="C33" s="58"/>
      <c r="D33" s="59" t="s">
        <v>8395</v>
      </c>
      <c r="E33" s="59"/>
      <c r="F33" s="60"/>
      <c r="S33" s="98">
        <v>4044</v>
      </c>
      <c r="T33" s="98">
        <v>3</v>
      </c>
      <c r="U33" s="98" t="s">
        <v>64</v>
      </c>
      <c r="V33" s="98">
        <v>1</v>
      </c>
      <c r="W33" s="98" t="s">
        <v>65</v>
      </c>
      <c r="X33" s="98">
        <v>1</v>
      </c>
      <c r="Y33" s="98" t="s">
        <v>46</v>
      </c>
      <c r="Z33" s="98">
        <v>2</v>
      </c>
      <c r="AA33" s="98" t="s">
        <v>66</v>
      </c>
      <c r="AB33" s="98">
        <v>8002</v>
      </c>
      <c r="AC33" s="98" t="s">
        <v>67</v>
      </c>
      <c r="AD33" s="98" t="s">
        <v>68</v>
      </c>
      <c r="AE33" s="98">
        <v>4044</v>
      </c>
      <c r="AF33" s="98" t="s">
        <v>232</v>
      </c>
      <c r="AG33" s="98" t="s">
        <v>233</v>
      </c>
      <c r="AH33" s="98" t="s">
        <v>212</v>
      </c>
      <c r="AI33" s="98" t="s">
        <v>53</v>
      </c>
      <c r="AJ33" s="98">
        <v>4100</v>
      </c>
      <c r="AK33" s="98" t="s">
        <v>33</v>
      </c>
      <c r="AL33" s="98">
        <v>4101</v>
      </c>
      <c r="AM33" s="98" t="s">
        <v>128</v>
      </c>
      <c r="AN33" s="98">
        <v>4106902</v>
      </c>
      <c r="AO33" s="98">
        <v>2024</v>
      </c>
      <c r="AP33" s="98">
        <v>32630</v>
      </c>
      <c r="AQ33" s="98" t="s">
        <v>54</v>
      </c>
      <c r="AR33" s="98" t="s">
        <v>54</v>
      </c>
      <c r="AS33" s="98" t="s">
        <v>54</v>
      </c>
      <c r="AT33" s="98" t="s">
        <v>54</v>
      </c>
      <c r="AV33" s="98" t="s">
        <v>226</v>
      </c>
      <c r="AY33" s="98" t="s">
        <v>56</v>
      </c>
      <c r="AZ33" s="98" t="s">
        <v>214</v>
      </c>
      <c r="BA33" s="98" t="s">
        <v>215</v>
      </c>
      <c r="BB33" s="98" t="s">
        <v>216</v>
      </c>
      <c r="BD33" s="110" t="str">
        <f t="shared" si="8"/>
        <v>3761(vazio)</v>
      </c>
      <c r="BE33" s="110">
        <v>3761</v>
      </c>
      <c r="BF33" s="110" t="s">
        <v>184</v>
      </c>
      <c r="BG33" s="110">
        <v>7016</v>
      </c>
      <c r="BH33" s="110" t="s">
        <v>60</v>
      </c>
      <c r="BI33" s="110">
        <v>50000</v>
      </c>
      <c r="BJ33" s="110">
        <v>100000</v>
      </c>
      <c r="BK33" s="110">
        <v>50000</v>
      </c>
      <c r="BL33" s="110">
        <v>0</v>
      </c>
      <c r="BN33" s="110">
        <f t="shared" si="9"/>
        <v>200000</v>
      </c>
      <c r="BS33" s="110">
        <v>4044</v>
      </c>
      <c r="BT33" s="110" t="str">
        <f t="shared" si="10"/>
        <v>Obras de reformas e melhorias no interior do Edifício Sede do TCEPR</v>
      </c>
      <c r="BU33" s="111" t="str">
        <f t="shared" si="11"/>
        <v>Não</v>
      </c>
      <c r="BV33" s="111" t="str">
        <f t="shared" si="12"/>
        <v>Não</v>
      </c>
      <c r="BW33" s="111" t="str">
        <f t="shared" si="13"/>
        <v>Não</v>
      </c>
      <c r="BX33" s="111" t="str">
        <f t="shared" si="14"/>
        <v>Não</v>
      </c>
      <c r="BY33" s="110" t="s">
        <v>121</v>
      </c>
      <c r="BZ33" s="110" t="s">
        <v>8134</v>
      </c>
      <c r="CA33" s="110" t="s">
        <v>121</v>
      </c>
      <c r="CB33" s="110" t="s">
        <v>8122</v>
      </c>
      <c r="CG33" s="110" t="str">
        <f t="shared" si="5"/>
        <v>3874 Total</v>
      </c>
      <c r="CH33" s="110" t="str">
        <f t="shared" si="7"/>
        <v>3874 Total-1</v>
      </c>
      <c r="CI33" s="110">
        <v>1</v>
      </c>
      <c r="CJ33" s="110" t="s">
        <v>6862</v>
      </c>
      <c r="CN33" s="110">
        <v>2</v>
      </c>
      <c r="CO33" s="110">
        <v>0</v>
      </c>
      <c r="CP33" s="110">
        <v>0</v>
      </c>
      <c r="CQ33" s="110">
        <v>0</v>
      </c>
      <c r="CS33" s="110" t="str">
        <f t="shared" si="6"/>
        <v>-</v>
      </c>
    </row>
    <row r="34" spans="2:97" x14ac:dyDescent="0.2">
      <c r="B34" s="57"/>
      <c r="C34" s="58"/>
      <c r="D34" s="59"/>
      <c r="E34" s="59"/>
      <c r="F34" s="60"/>
      <c r="S34" s="98">
        <v>4048</v>
      </c>
      <c r="T34" s="98">
        <v>3</v>
      </c>
      <c r="U34" s="98" t="s">
        <v>64</v>
      </c>
      <c r="V34" s="98">
        <v>1</v>
      </c>
      <c r="W34" s="98" t="s">
        <v>65</v>
      </c>
      <c r="X34" s="98">
        <v>1</v>
      </c>
      <c r="Y34" s="98" t="s">
        <v>46</v>
      </c>
      <c r="Z34" s="98">
        <v>2</v>
      </c>
      <c r="AA34" s="98" t="s">
        <v>66</v>
      </c>
      <c r="AB34" s="98">
        <v>8002</v>
      </c>
      <c r="AC34" s="98" t="s">
        <v>67</v>
      </c>
      <c r="AD34" s="98" t="s">
        <v>68</v>
      </c>
      <c r="AE34" s="98">
        <v>4048</v>
      </c>
      <c r="AF34" s="98" t="s">
        <v>235</v>
      </c>
      <c r="AG34" s="98" t="s">
        <v>236</v>
      </c>
      <c r="AH34" s="98" t="s">
        <v>212</v>
      </c>
      <c r="AI34" s="98" t="s">
        <v>53</v>
      </c>
      <c r="AJ34" s="98">
        <v>4100</v>
      </c>
      <c r="AK34" s="98" t="s">
        <v>33</v>
      </c>
      <c r="AL34" s="98">
        <v>4101</v>
      </c>
      <c r="AM34" s="98" t="s">
        <v>128</v>
      </c>
      <c r="AN34" s="98">
        <v>4106902</v>
      </c>
      <c r="AO34" s="98">
        <v>2024</v>
      </c>
      <c r="AP34" s="98">
        <v>5564</v>
      </c>
      <c r="AQ34" s="98" t="s">
        <v>54</v>
      </c>
      <c r="AR34" s="98" t="s">
        <v>54</v>
      </c>
      <c r="AS34" s="98" t="s">
        <v>54</v>
      </c>
      <c r="AT34" s="98" t="s">
        <v>54</v>
      </c>
      <c r="AV34" s="98" t="s">
        <v>213</v>
      </c>
      <c r="AY34" s="98" t="s">
        <v>56</v>
      </c>
      <c r="AZ34" s="98" t="s">
        <v>214</v>
      </c>
      <c r="BA34" s="98" t="s">
        <v>215</v>
      </c>
      <c r="BB34" s="98" t="s">
        <v>216</v>
      </c>
      <c r="BD34" s="110" t="str">
        <f t="shared" si="8"/>
        <v>3762(vazio)</v>
      </c>
      <c r="BE34" s="110">
        <v>3762</v>
      </c>
      <c r="BF34" s="110" t="s">
        <v>189</v>
      </c>
      <c r="BG34" s="110">
        <v>7016</v>
      </c>
      <c r="BH34" s="110" t="s">
        <v>60</v>
      </c>
      <c r="BI34" s="110">
        <v>2</v>
      </c>
      <c r="BJ34" s="110">
        <v>0</v>
      </c>
      <c r="BK34" s="110">
        <v>0</v>
      </c>
      <c r="BL34" s="110">
        <v>0</v>
      </c>
      <c r="BN34" s="110">
        <f t="shared" si="9"/>
        <v>2</v>
      </c>
      <c r="BS34" s="110">
        <v>4048</v>
      </c>
      <c r="BT34" s="110" t="str">
        <f t="shared" si="10"/>
        <v>Obras de reformas e melhorias nos sistemas de ar condicionado dos Edifícios Sede e Anexo do TCEPR</v>
      </c>
      <c r="BU34" s="111" t="str">
        <f t="shared" si="11"/>
        <v>Não</v>
      </c>
      <c r="BV34" s="111" t="str">
        <f t="shared" si="12"/>
        <v>Não</v>
      </c>
      <c r="BW34" s="111" t="str">
        <f t="shared" si="13"/>
        <v>Não</v>
      </c>
      <c r="BX34" s="111" t="str">
        <f t="shared" si="14"/>
        <v>Não</v>
      </c>
      <c r="BY34" s="110" t="s">
        <v>121</v>
      </c>
      <c r="BZ34" s="110" t="s">
        <v>8134</v>
      </c>
      <c r="CA34" s="110" t="s">
        <v>121</v>
      </c>
      <c r="CB34" s="110" t="s">
        <v>8122</v>
      </c>
      <c r="CG34" s="110" t="str">
        <f t="shared" si="5"/>
        <v>3892Curitiba</v>
      </c>
      <c r="CH34" s="110" t="str">
        <f t="shared" si="7"/>
        <v>3892-1</v>
      </c>
      <c r="CI34" s="110">
        <v>1</v>
      </c>
      <c r="CJ34" s="110">
        <v>3892</v>
      </c>
      <c r="CK34" s="110" t="s">
        <v>33</v>
      </c>
      <c r="CL34" s="110">
        <v>4106902</v>
      </c>
      <c r="CM34" s="110" t="s">
        <v>128</v>
      </c>
      <c r="CN34" s="110">
        <v>2</v>
      </c>
      <c r="CO34" s="110">
        <v>0</v>
      </c>
      <c r="CP34" s="110">
        <v>0</v>
      </c>
      <c r="CQ34" s="110">
        <v>0</v>
      </c>
      <c r="CS34" s="110" t="str">
        <f t="shared" si="6"/>
        <v>RGInt 01 Curitiba-Curitiba</v>
      </c>
    </row>
    <row r="35" spans="2:97" ht="15" thickBot="1" x14ac:dyDescent="0.25">
      <c r="B35" s="131"/>
      <c r="C35" s="131"/>
      <c r="D35" s="55"/>
      <c r="E35" s="55"/>
      <c r="F35" s="56"/>
      <c r="S35" s="98">
        <v>4042</v>
      </c>
      <c r="T35" s="98">
        <v>3</v>
      </c>
      <c r="U35" s="98" t="s">
        <v>64</v>
      </c>
      <c r="V35" s="98">
        <v>1</v>
      </c>
      <c r="W35" s="98" t="s">
        <v>65</v>
      </c>
      <c r="X35" s="98">
        <v>1</v>
      </c>
      <c r="Y35" s="98" t="s">
        <v>46</v>
      </c>
      <c r="Z35" s="98">
        <v>2</v>
      </c>
      <c r="AA35" s="98" t="s">
        <v>66</v>
      </c>
      <c r="AB35" s="98">
        <v>8002</v>
      </c>
      <c r="AC35" s="98" t="s">
        <v>67</v>
      </c>
      <c r="AD35" s="98" t="s">
        <v>68</v>
      </c>
      <c r="AE35" s="98">
        <v>4042</v>
      </c>
      <c r="AF35" s="98" t="s">
        <v>238</v>
      </c>
      <c r="AG35" s="98" t="s">
        <v>239</v>
      </c>
      <c r="AH35" s="98" t="s">
        <v>212</v>
      </c>
      <c r="AI35" s="98" t="s">
        <v>53</v>
      </c>
      <c r="AJ35" s="98">
        <v>4100</v>
      </c>
      <c r="AK35" s="98" t="s">
        <v>33</v>
      </c>
      <c r="AL35" s="98">
        <v>4101</v>
      </c>
      <c r="AM35" s="98" t="s">
        <v>128</v>
      </c>
      <c r="AN35" s="98">
        <v>4106902</v>
      </c>
      <c r="AO35" s="98">
        <v>2024</v>
      </c>
      <c r="AP35" s="98">
        <v>7200</v>
      </c>
      <c r="AQ35" s="98" t="s">
        <v>54</v>
      </c>
      <c r="AR35" s="98" t="s">
        <v>54</v>
      </c>
      <c r="AS35" s="98" t="s">
        <v>54</v>
      </c>
      <c r="AT35" s="98" t="s">
        <v>54</v>
      </c>
      <c r="AV35" s="98" t="s">
        <v>213</v>
      </c>
      <c r="AY35" s="98" t="s">
        <v>56</v>
      </c>
      <c r="AZ35" s="98" t="s">
        <v>214</v>
      </c>
      <c r="BA35" s="98" t="s">
        <v>215</v>
      </c>
      <c r="BB35" s="98" t="s">
        <v>216</v>
      </c>
      <c r="BD35" s="110" t="str">
        <f t="shared" si="8"/>
        <v>3763(vazio)</v>
      </c>
      <c r="BE35" s="110">
        <v>3763</v>
      </c>
      <c r="BF35" s="110" t="s">
        <v>193</v>
      </c>
      <c r="BG35" s="110">
        <v>7016</v>
      </c>
      <c r="BH35" s="110" t="s">
        <v>60</v>
      </c>
      <c r="BI35" s="110">
        <v>0</v>
      </c>
      <c r="BJ35" s="110">
        <v>1</v>
      </c>
      <c r="BK35" s="110">
        <v>0</v>
      </c>
      <c r="BL35" s="110">
        <v>0</v>
      </c>
      <c r="BN35" s="110">
        <f t="shared" si="9"/>
        <v>1</v>
      </c>
      <c r="BS35" s="110">
        <v>4042</v>
      </c>
      <c r="BT35" s="110" t="str">
        <f t="shared" si="10"/>
        <v>Obras de revitalização e melhorias nas áreas externas dos Edifícios Sede e Anexo TCEPR</v>
      </c>
      <c r="BU35" s="111" t="str">
        <f t="shared" si="11"/>
        <v>Não</v>
      </c>
      <c r="BV35" s="111" t="str">
        <f t="shared" si="12"/>
        <v>Não</v>
      </c>
      <c r="BW35" s="111" t="str">
        <f t="shared" si="13"/>
        <v>Não</v>
      </c>
      <c r="BX35" s="111" t="str">
        <f t="shared" si="14"/>
        <v>Não</v>
      </c>
      <c r="BY35" s="110" t="s">
        <v>121</v>
      </c>
      <c r="BZ35" s="110" t="s">
        <v>213</v>
      </c>
      <c r="CA35" s="110" t="s">
        <v>121</v>
      </c>
      <c r="CB35" s="110" t="s">
        <v>8122</v>
      </c>
      <c r="CG35" s="110" t="str">
        <f t="shared" si="5"/>
        <v>3892 Total</v>
      </c>
      <c r="CH35" s="110" t="str">
        <f t="shared" si="7"/>
        <v>3892 Total-1</v>
      </c>
      <c r="CI35" s="110">
        <v>1</v>
      </c>
      <c r="CJ35" s="110" t="s">
        <v>6863</v>
      </c>
      <c r="CN35" s="110">
        <v>2</v>
      </c>
      <c r="CO35" s="110">
        <v>0</v>
      </c>
      <c r="CP35" s="110">
        <v>0</v>
      </c>
      <c r="CQ35" s="110">
        <v>0</v>
      </c>
      <c r="CS35" s="110" t="str">
        <f t="shared" si="6"/>
        <v>-</v>
      </c>
    </row>
    <row r="36" spans="2:97" ht="15" thickBot="1" x14ac:dyDescent="0.25">
      <c r="B36" s="62"/>
      <c r="C36" s="62"/>
      <c r="S36" s="98">
        <v>3863</v>
      </c>
      <c r="T36" s="98">
        <v>3</v>
      </c>
      <c r="U36" s="98" t="s">
        <v>64</v>
      </c>
      <c r="V36" s="98">
        <v>1</v>
      </c>
      <c r="W36" s="98" t="s">
        <v>65</v>
      </c>
      <c r="X36" s="98">
        <v>1</v>
      </c>
      <c r="Y36" s="98" t="s">
        <v>46</v>
      </c>
      <c r="Z36" s="98">
        <v>2</v>
      </c>
      <c r="AA36" s="98" t="s">
        <v>66</v>
      </c>
      <c r="AB36" s="98">
        <v>8002</v>
      </c>
      <c r="AC36" s="98" t="s">
        <v>67</v>
      </c>
      <c r="AD36" s="98" t="s">
        <v>68</v>
      </c>
      <c r="AE36" s="98">
        <v>3863</v>
      </c>
      <c r="AF36" s="98" t="s">
        <v>241</v>
      </c>
      <c r="AG36" s="98" t="s">
        <v>242</v>
      </c>
      <c r="AH36" s="98" t="s">
        <v>243</v>
      </c>
      <c r="AI36" s="98" t="s">
        <v>53</v>
      </c>
      <c r="AJ36" s="98">
        <v>4100</v>
      </c>
      <c r="AO36" s="98">
        <v>2024</v>
      </c>
      <c r="AP36" s="98">
        <v>3</v>
      </c>
      <c r="AQ36" s="98" t="s">
        <v>54</v>
      </c>
      <c r="AR36" s="98" t="s">
        <v>54</v>
      </c>
      <c r="AS36" s="98" t="s">
        <v>54</v>
      </c>
      <c r="AT36" s="98" t="s">
        <v>54</v>
      </c>
      <c r="AV36" s="98" t="s">
        <v>244</v>
      </c>
      <c r="AY36" s="98" t="s">
        <v>56</v>
      </c>
      <c r="AZ36" s="98" t="s">
        <v>245</v>
      </c>
      <c r="BA36" s="98" t="s">
        <v>246</v>
      </c>
      <c r="BB36" s="98" t="s">
        <v>247</v>
      </c>
      <c r="BD36" s="110" t="str">
        <f t="shared" si="8"/>
        <v>3764(vazio)</v>
      </c>
      <c r="BE36" s="110">
        <v>3764</v>
      </c>
      <c r="BF36" s="110" t="s">
        <v>6539</v>
      </c>
      <c r="BG36" s="110">
        <v>7016</v>
      </c>
      <c r="BH36" s="110" t="s">
        <v>60</v>
      </c>
      <c r="BI36" s="110">
        <v>0</v>
      </c>
      <c r="BJ36" s="110">
        <v>0</v>
      </c>
      <c r="BK36" s="110">
        <v>1</v>
      </c>
      <c r="BL36" s="110">
        <v>0</v>
      </c>
      <c r="BN36" s="110">
        <f t="shared" si="9"/>
        <v>1</v>
      </c>
      <c r="BS36" s="110">
        <v>3863</v>
      </c>
      <c r="BT36" s="110" t="str">
        <f t="shared" si="10"/>
        <v>Provisão de infraestrutura de Tecnologia de Informação (TI)</v>
      </c>
      <c r="BU36" s="111" t="str">
        <f t="shared" si="11"/>
        <v>Não</v>
      </c>
      <c r="BV36" s="111" t="str">
        <f t="shared" si="12"/>
        <v>Não</v>
      </c>
      <c r="BW36" s="111" t="str">
        <f t="shared" si="13"/>
        <v>Não</v>
      </c>
      <c r="BX36" s="111" t="str">
        <f t="shared" si="14"/>
        <v>Não</v>
      </c>
      <c r="BY36" s="110" t="s">
        <v>121</v>
      </c>
      <c r="BZ36" s="110" t="s">
        <v>244</v>
      </c>
      <c r="CA36" s="110" t="s">
        <v>121</v>
      </c>
      <c r="CB36" s="110" t="s">
        <v>8122</v>
      </c>
      <c r="CG36" s="110" t="str">
        <f t="shared" si="5"/>
        <v>3894Curitiba</v>
      </c>
      <c r="CH36" s="110" t="str">
        <f t="shared" si="7"/>
        <v>3894-1</v>
      </c>
      <c r="CI36" s="110">
        <v>1</v>
      </c>
      <c r="CJ36" s="110">
        <v>3894</v>
      </c>
      <c r="CK36" s="110" t="s">
        <v>33</v>
      </c>
      <c r="CL36" s="110">
        <v>4106902</v>
      </c>
      <c r="CM36" s="110" t="s">
        <v>128</v>
      </c>
      <c r="CN36" s="110">
        <v>1250000</v>
      </c>
      <c r="CO36" s="110">
        <v>1250000</v>
      </c>
      <c r="CP36" s="110">
        <v>1250000</v>
      </c>
      <c r="CQ36" s="110">
        <v>1250000</v>
      </c>
      <c r="CS36" s="110" t="str">
        <f t="shared" si="6"/>
        <v>RGInt 01 Curitiba-Curitiba</v>
      </c>
    </row>
    <row r="37" spans="2:97" x14ac:dyDescent="0.2">
      <c r="B37" s="51"/>
      <c r="C37" s="52" t="s">
        <v>185</v>
      </c>
      <c r="D37" s="52"/>
      <c r="E37" s="52"/>
      <c r="F37" s="53"/>
    </row>
    <row r="38" spans="2:97" x14ac:dyDescent="0.2">
      <c r="B38" s="57"/>
      <c r="C38" s="59"/>
      <c r="D38" s="59" t="s">
        <v>162</v>
      </c>
      <c r="E38" s="59"/>
      <c r="F38" s="60"/>
    </row>
    <row r="39" spans="2:97" x14ac:dyDescent="0.2">
      <c r="B39" s="57"/>
      <c r="C39" s="59"/>
      <c r="D39" s="59"/>
      <c r="E39" s="59"/>
      <c r="F39" s="60"/>
    </row>
    <row r="40" spans="2:97" x14ac:dyDescent="0.2">
      <c r="B40" s="57"/>
      <c r="C40" s="59"/>
      <c r="D40" s="59" t="s">
        <v>8396</v>
      </c>
      <c r="E40" s="59"/>
      <c r="F40" s="60"/>
    </row>
    <row r="41" spans="2:97" x14ac:dyDescent="0.2">
      <c r="B41" s="57"/>
      <c r="C41" s="59"/>
      <c r="D41" s="59" t="s">
        <v>8404</v>
      </c>
      <c r="E41" s="59"/>
      <c r="F41" s="60"/>
    </row>
    <row r="42" spans="2:97" x14ac:dyDescent="0.2">
      <c r="B42" s="57"/>
      <c r="C42" s="59"/>
      <c r="D42" s="107" t="s">
        <v>8389</v>
      </c>
      <c r="E42" s="59"/>
      <c r="F42" s="60"/>
    </row>
    <row r="43" spans="2:97" x14ac:dyDescent="0.2">
      <c r="B43" s="57"/>
      <c r="C43" s="59"/>
      <c r="D43" s="59"/>
      <c r="E43" s="59"/>
      <c r="F43" s="60"/>
    </row>
    <row r="44" spans="2:97" x14ac:dyDescent="0.2">
      <c r="B44" s="57"/>
      <c r="C44" s="59"/>
      <c r="D44" s="59"/>
      <c r="E44" s="59"/>
      <c r="F44" s="60"/>
    </row>
    <row r="45" spans="2:97" x14ac:dyDescent="0.2">
      <c r="B45" s="57"/>
      <c r="C45" s="59"/>
      <c r="D45" s="59"/>
      <c r="E45" s="59"/>
      <c r="F45" s="60"/>
    </row>
    <row r="46" spans="2:97" x14ac:dyDescent="0.2">
      <c r="B46" s="57"/>
      <c r="C46" s="59"/>
      <c r="D46" s="59"/>
      <c r="E46" s="59"/>
      <c r="F46" s="60"/>
    </row>
    <row r="47" spans="2:97" x14ac:dyDescent="0.2">
      <c r="B47" s="57"/>
      <c r="C47" s="59"/>
      <c r="D47" s="59"/>
      <c r="E47" s="59"/>
      <c r="F47" s="60"/>
    </row>
    <row r="48" spans="2:97" x14ac:dyDescent="0.2">
      <c r="B48" s="57"/>
      <c r="C48" s="59"/>
      <c r="D48" s="59"/>
      <c r="E48" s="59"/>
      <c r="F48" s="60"/>
    </row>
    <row r="49" spans="1:97" x14ac:dyDescent="0.2">
      <c r="B49" s="57"/>
      <c r="C49" s="59"/>
      <c r="D49" s="59"/>
      <c r="E49" s="59"/>
      <c r="F49" s="60"/>
    </row>
    <row r="50" spans="1:97" x14ac:dyDescent="0.2">
      <c r="B50" s="57"/>
      <c r="C50" s="59"/>
      <c r="D50" s="59"/>
      <c r="E50" s="59"/>
      <c r="F50" s="60"/>
    </row>
    <row r="51" spans="1:97" x14ac:dyDescent="0.2">
      <c r="B51" s="57"/>
      <c r="C51" s="59"/>
      <c r="D51" s="59"/>
      <c r="E51" s="59"/>
      <c r="F51" s="60"/>
    </row>
    <row r="52" spans="1:97" x14ac:dyDescent="0.2">
      <c r="B52" s="57"/>
      <c r="C52" s="59"/>
      <c r="D52" s="59"/>
      <c r="E52" s="59"/>
      <c r="F52" s="60"/>
    </row>
    <row r="53" spans="1:97" x14ac:dyDescent="0.2">
      <c r="B53" s="57"/>
      <c r="C53" s="59"/>
      <c r="D53" s="59"/>
      <c r="E53" s="59"/>
      <c r="F53" s="60"/>
    </row>
    <row r="54" spans="1:97" x14ac:dyDescent="0.2">
      <c r="B54" s="57"/>
      <c r="C54" s="59"/>
      <c r="D54" s="59"/>
      <c r="E54" s="59"/>
      <c r="F54" s="60"/>
    </row>
    <row r="55" spans="1:97" x14ac:dyDescent="0.2">
      <c r="B55" s="57"/>
      <c r="C55" s="59"/>
      <c r="D55" s="59"/>
      <c r="E55" s="59"/>
      <c r="F55" s="60"/>
    </row>
    <row r="56" spans="1:97" x14ac:dyDescent="0.2">
      <c r="B56" s="57"/>
      <c r="C56" s="59"/>
      <c r="D56" s="59"/>
      <c r="E56" s="59"/>
      <c r="F56" s="60"/>
    </row>
    <row r="57" spans="1:97" x14ac:dyDescent="0.2">
      <c r="B57" s="57"/>
      <c r="C57" s="59"/>
      <c r="D57" s="59"/>
      <c r="E57" s="59"/>
      <c r="F57" s="60"/>
    </row>
    <row r="58" spans="1:97" x14ac:dyDescent="0.2">
      <c r="B58" s="57"/>
      <c r="C58" s="59"/>
      <c r="D58" s="59"/>
      <c r="E58" s="59"/>
      <c r="F58" s="60"/>
    </row>
    <row r="59" spans="1:97" x14ac:dyDescent="0.2">
      <c r="B59" s="57"/>
      <c r="C59" s="59"/>
      <c r="D59" s="59"/>
      <c r="E59" s="59"/>
      <c r="F59" s="60"/>
      <c r="S59" s="98">
        <v>4010</v>
      </c>
      <c r="T59" s="98">
        <v>3</v>
      </c>
      <c r="U59" s="98" t="s">
        <v>64</v>
      </c>
      <c r="V59" s="98">
        <v>1</v>
      </c>
      <c r="W59" s="98" t="s">
        <v>65</v>
      </c>
      <c r="X59" s="98">
        <v>1</v>
      </c>
      <c r="Y59" s="98" t="s">
        <v>46</v>
      </c>
      <c r="Z59" s="98">
        <v>2</v>
      </c>
      <c r="AA59" s="98" t="s">
        <v>66</v>
      </c>
      <c r="AB59" s="98">
        <v>8002</v>
      </c>
      <c r="AC59" s="98" t="s">
        <v>67</v>
      </c>
      <c r="AD59" s="98" t="s">
        <v>68</v>
      </c>
      <c r="AE59" s="98">
        <v>4010</v>
      </c>
      <c r="AF59" s="98" t="s">
        <v>251</v>
      </c>
      <c r="AG59" s="98" t="s">
        <v>252</v>
      </c>
      <c r="AH59" s="98" t="s">
        <v>253</v>
      </c>
      <c r="AI59" s="98" t="s">
        <v>53</v>
      </c>
      <c r="AJ59" s="98">
        <v>4100</v>
      </c>
      <c r="AO59" s="98">
        <v>2024</v>
      </c>
      <c r="AP59" s="98">
        <v>2</v>
      </c>
      <c r="AQ59" s="98" t="s">
        <v>54</v>
      </c>
      <c r="AR59" s="98" t="s">
        <v>54</v>
      </c>
      <c r="AS59" s="98" t="s">
        <v>54</v>
      </c>
      <c r="AT59" s="98" t="s">
        <v>54</v>
      </c>
      <c r="AV59" s="98" t="s">
        <v>244</v>
      </c>
      <c r="AY59" s="98" t="s">
        <v>56</v>
      </c>
      <c r="AZ59" s="98" t="s">
        <v>254</v>
      </c>
      <c r="BA59" s="98" t="s">
        <v>246</v>
      </c>
      <c r="BB59" s="98" t="s">
        <v>247</v>
      </c>
      <c r="BD59" s="110" t="str">
        <f t="shared" si="8"/>
        <v>3765(vazio)</v>
      </c>
      <c r="BE59" s="110">
        <v>3765</v>
      </c>
      <c r="BF59" s="110" t="s">
        <v>200</v>
      </c>
      <c r="BG59" s="110">
        <v>7016</v>
      </c>
      <c r="BH59" s="110" t="s">
        <v>60</v>
      </c>
      <c r="BI59" s="110">
        <v>0</v>
      </c>
      <c r="BJ59" s="110">
        <v>0</v>
      </c>
      <c r="BK59" s="110">
        <v>1</v>
      </c>
      <c r="BL59" s="110">
        <v>0</v>
      </c>
      <c r="BN59" s="110">
        <f t="shared" si="9"/>
        <v>1</v>
      </c>
      <c r="BS59" s="110">
        <v>4010</v>
      </c>
      <c r="BT59" s="110" t="str">
        <f t="shared" ref="BT59:BT66" si="15">VLOOKUP(BS59,$S:$AF,14,0)</f>
        <v>Provisão de soluções de Tecnologia de Informação (TI)</v>
      </c>
      <c r="BU59" s="111" t="str">
        <f t="shared" ref="BU59:BU66" si="16">PROPER(VLOOKUP($BS59,$S:$BB,27,0))</f>
        <v>Não</v>
      </c>
      <c r="BV59" s="111" t="str">
        <f t="shared" ref="BV59:BV66" si="17">PROPER(VLOOKUP($BS59,$S:$BB,28,0))</f>
        <v>Não</v>
      </c>
      <c r="BW59" s="111" t="str">
        <f t="shared" ref="BW59:BW66" si="18">PROPER(VLOOKUP($BS59,$S:$BB,25,0))</f>
        <v>Não</v>
      </c>
      <c r="BX59" s="111" t="str">
        <f t="shared" ref="BX59:BX66" si="19">PROPER(VLOOKUP($BS59,$S:$BB,26,0))</f>
        <v>Não</v>
      </c>
      <c r="BY59" s="110" t="s">
        <v>121</v>
      </c>
      <c r="BZ59" s="110" t="s">
        <v>244</v>
      </c>
      <c r="CA59" s="110" t="s">
        <v>121</v>
      </c>
      <c r="CB59" s="110" t="s">
        <v>8122</v>
      </c>
      <c r="CG59" s="110" t="str">
        <f t="shared" si="5"/>
        <v>3894 Total</v>
      </c>
      <c r="CH59" s="110" t="str">
        <f t="shared" si="7"/>
        <v>3894 Total-1</v>
      </c>
      <c r="CI59" s="110">
        <v>1</v>
      </c>
      <c r="CJ59" s="110" t="s">
        <v>6864</v>
      </c>
      <c r="CN59" s="110">
        <v>1250000</v>
      </c>
      <c r="CO59" s="110">
        <v>1250000</v>
      </c>
      <c r="CP59" s="110">
        <v>1250000</v>
      </c>
      <c r="CQ59" s="110">
        <v>1250000</v>
      </c>
      <c r="CS59" s="110" t="str">
        <f t="shared" si="6"/>
        <v>-</v>
      </c>
    </row>
    <row r="60" spans="1:97" ht="15" thickBot="1" x14ac:dyDescent="0.25">
      <c r="A60" s="59"/>
      <c r="B60" s="54"/>
      <c r="C60" s="55"/>
      <c r="D60" s="55"/>
      <c r="E60" s="55"/>
      <c r="F60" s="56"/>
      <c r="S60" s="98">
        <v>3803</v>
      </c>
      <c r="T60" s="98">
        <v>3</v>
      </c>
      <c r="U60" s="98" t="s">
        <v>64</v>
      </c>
      <c r="V60" s="98">
        <v>60</v>
      </c>
      <c r="W60" s="98" t="s">
        <v>257</v>
      </c>
      <c r="X60" s="98">
        <v>1</v>
      </c>
      <c r="Y60" s="98" t="s">
        <v>46</v>
      </c>
      <c r="Z60" s="98">
        <v>2</v>
      </c>
      <c r="AA60" s="98" t="s">
        <v>66</v>
      </c>
      <c r="AB60" s="98">
        <v>8003</v>
      </c>
      <c r="AC60" s="98" t="s">
        <v>258</v>
      </c>
      <c r="AD60" s="98" t="s">
        <v>259</v>
      </c>
      <c r="AE60" s="98">
        <v>3803</v>
      </c>
      <c r="AF60" s="98" t="s">
        <v>260</v>
      </c>
      <c r="AG60" s="98" t="s">
        <v>261</v>
      </c>
      <c r="AH60" s="98" t="s">
        <v>262</v>
      </c>
      <c r="AI60" s="98" t="s">
        <v>53</v>
      </c>
      <c r="AJ60" s="98">
        <v>4100</v>
      </c>
      <c r="AO60" s="98">
        <v>2024</v>
      </c>
      <c r="AP60" s="98">
        <v>17000</v>
      </c>
      <c r="AQ60" s="98" t="s">
        <v>54</v>
      </c>
      <c r="AR60" s="98" t="s">
        <v>54</v>
      </c>
      <c r="AS60" s="98" t="s">
        <v>54</v>
      </c>
      <c r="AT60" s="98" t="s">
        <v>54</v>
      </c>
      <c r="AV60" s="98" t="s">
        <v>129</v>
      </c>
      <c r="AY60" s="98" t="s">
        <v>56</v>
      </c>
      <c r="AZ60" s="98" t="s">
        <v>263</v>
      </c>
      <c r="BA60" s="98" t="s">
        <v>264</v>
      </c>
      <c r="BB60" s="98" t="s">
        <v>265</v>
      </c>
      <c r="BD60" s="110" t="str">
        <f t="shared" si="8"/>
        <v>3766(vazio)</v>
      </c>
      <c r="BE60" s="110">
        <v>3766</v>
      </c>
      <c r="BF60" s="110" t="s">
        <v>205</v>
      </c>
      <c r="BG60" s="110">
        <v>7016</v>
      </c>
      <c r="BH60" s="110" t="s">
        <v>60</v>
      </c>
      <c r="BI60" s="110">
        <v>0</v>
      </c>
      <c r="BJ60" s="110">
        <v>0</v>
      </c>
      <c r="BK60" s="110">
        <v>0</v>
      </c>
      <c r="BL60" s="110">
        <v>1</v>
      </c>
      <c r="BN60" s="110">
        <f t="shared" si="9"/>
        <v>1</v>
      </c>
      <c r="BS60" s="110">
        <v>3803</v>
      </c>
      <c r="BT60" s="110" t="str">
        <f t="shared" si="15"/>
        <v>Capacitação para jurisdicionados e sociedade civil sobre atividades de controle e fiscalização do TCE</v>
      </c>
      <c r="BU60" s="111" t="str">
        <f t="shared" si="16"/>
        <v>Não</v>
      </c>
      <c r="BV60" s="111" t="str">
        <f t="shared" si="17"/>
        <v>Não</v>
      </c>
      <c r="BW60" s="111" t="str">
        <f t="shared" si="18"/>
        <v>Não</v>
      </c>
      <c r="BX60" s="111" t="str">
        <f t="shared" si="19"/>
        <v>Não</v>
      </c>
      <c r="BY60" s="110" t="s">
        <v>121</v>
      </c>
      <c r="BZ60" s="110" t="s">
        <v>8133</v>
      </c>
      <c r="CA60" s="110" t="s">
        <v>121</v>
      </c>
      <c r="CB60" s="110" t="s">
        <v>8122</v>
      </c>
      <c r="CG60" s="110" t="str">
        <f t="shared" si="5"/>
        <v>3895Curitiba</v>
      </c>
      <c r="CH60" s="110" t="str">
        <f t="shared" si="7"/>
        <v>3895-1</v>
      </c>
      <c r="CI60" s="110">
        <v>1</v>
      </c>
      <c r="CJ60" s="110">
        <v>3895</v>
      </c>
      <c r="CK60" s="110" t="s">
        <v>33</v>
      </c>
      <c r="CL60" s="110">
        <v>4106902</v>
      </c>
      <c r="CM60" s="110" t="s">
        <v>128</v>
      </c>
      <c r="CN60" s="110">
        <v>4000</v>
      </c>
      <c r="CO60" s="110">
        <v>0</v>
      </c>
      <c r="CP60" s="110">
        <v>0</v>
      </c>
      <c r="CQ60" s="110">
        <v>0</v>
      </c>
      <c r="CS60" s="110" t="str">
        <f t="shared" si="6"/>
        <v>RGInt 01 Curitiba-Curitiba</v>
      </c>
    </row>
    <row r="61" spans="1:97" ht="15" thickBot="1" x14ac:dyDescent="0.25">
      <c r="A61" s="59"/>
      <c r="S61" s="98">
        <v>3805</v>
      </c>
      <c r="T61" s="98">
        <v>3</v>
      </c>
      <c r="U61" s="98" t="s">
        <v>64</v>
      </c>
      <c r="V61" s="98">
        <v>60</v>
      </c>
      <c r="W61" s="98" t="s">
        <v>257</v>
      </c>
      <c r="X61" s="98">
        <v>1</v>
      </c>
      <c r="Y61" s="98" t="s">
        <v>46</v>
      </c>
      <c r="Z61" s="98">
        <v>2</v>
      </c>
      <c r="AA61" s="98" t="s">
        <v>66</v>
      </c>
      <c r="AB61" s="98">
        <v>8003</v>
      </c>
      <c r="AC61" s="98" t="s">
        <v>258</v>
      </c>
      <c r="AD61" s="98" t="s">
        <v>259</v>
      </c>
      <c r="AE61" s="98">
        <v>3805</v>
      </c>
      <c r="AF61" s="98" t="s">
        <v>268</v>
      </c>
      <c r="AG61" s="98" t="s">
        <v>269</v>
      </c>
      <c r="AH61" s="98" t="s">
        <v>262</v>
      </c>
      <c r="AI61" s="98" t="s">
        <v>53</v>
      </c>
      <c r="AJ61" s="98">
        <v>4100</v>
      </c>
      <c r="AO61" s="98">
        <v>2024</v>
      </c>
      <c r="AP61" s="98">
        <v>900</v>
      </c>
      <c r="AQ61" s="98" t="s">
        <v>54</v>
      </c>
      <c r="AR61" s="98" t="s">
        <v>54</v>
      </c>
      <c r="AS61" s="98" t="s">
        <v>54</v>
      </c>
      <c r="AT61" s="98" t="s">
        <v>54</v>
      </c>
      <c r="AV61" s="98" t="s">
        <v>72</v>
      </c>
      <c r="AY61" s="98" t="s">
        <v>56</v>
      </c>
      <c r="AZ61" s="98" t="s">
        <v>270</v>
      </c>
      <c r="BA61" s="98" t="s">
        <v>264</v>
      </c>
      <c r="BB61" s="98" t="s">
        <v>265</v>
      </c>
      <c r="BD61" s="110" t="str">
        <f t="shared" si="8"/>
        <v>3767RGInt 01 Curitiba</v>
      </c>
      <c r="BE61" s="110">
        <v>3767</v>
      </c>
      <c r="BF61" s="110" t="s">
        <v>209</v>
      </c>
      <c r="BG61" s="110">
        <v>8041</v>
      </c>
      <c r="BH61" s="110" t="s">
        <v>33</v>
      </c>
      <c r="BI61" s="110">
        <v>55205</v>
      </c>
      <c r="BJ61" s="110">
        <v>53685</v>
      </c>
      <c r="BK61" s="110">
        <v>51877</v>
      </c>
      <c r="BL61" s="110">
        <v>50852</v>
      </c>
      <c r="BN61" s="110">
        <f t="shared" si="9"/>
        <v>211619</v>
      </c>
      <c r="BS61" s="110">
        <v>3805</v>
      </c>
      <c r="BT61" s="110" t="str">
        <f t="shared" si="15"/>
        <v>Capacitação para servidores do TCE para melhoria das atividades e desenvolvimento de habilidades</v>
      </c>
      <c r="BU61" s="111" t="str">
        <f t="shared" si="16"/>
        <v>Não</v>
      </c>
      <c r="BV61" s="111" t="str">
        <f t="shared" si="17"/>
        <v>Não</v>
      </c>
      <c r="BW61" s="111" t="str">
        <f t="shared" si="18"/>
        <v>Não</v>
      </c>
      <c r="BX61" s="111" t="str">
        <f t="shared" si="19"/>
        <v>Não</v>
      </c>
      <c r="BY61" s="110" t="s">
        <v>121</v>
      </c>
      <c r="BZ61" s="110" t="s">
        <v>8133</v>
      </c>
      <c r="CA61" s="110" t="s">
        <v>121</v>
      </c>
      <c r="CB61" s="110" t="s">
        <v>8122</v>
      </c>
      <c r="CG61" s="110" t="str">
        <f t="shared" si="5"/>
        <v>3895 Total</v>
      </c>
      <c r="CH61" s="110" t="str">
        <f t="shared" si="7"/>
        <v>3895 Total-1</v>
      </c>
      <c r="CI61" s="110">
        <v>1</v>
      </c>
      <c r="CJ61" s="110" t="s">
        <v>6865</v>
      </c>
      <c r="CN61" s="110">
        <v>4000</v>
      </c>
      <c r="CO61" s="110">
        <v>0</v>
      </c>
      <c r="CP61" s="110">
        <v>0</v>
      </c>
      <c r="CQ61" s="110">
        <v>0</v>
      </c>
      <c r="CS61" s="110" t="str">
        <f t="shared" si="6"/>
        <v>-</v>
      </c>
    </row>
    <row r="62" spans="1:97" x14ac:dyDescent="0.2">
      <c r="A62" s="59"/>
      <c r="B62" s="51"/>
      <c r="C62" s="52" t="s">
        <v>8405</v>
      </c>
      <c r="D62" s="52"/>
      <c r="E62" s="52"/>
      <c r="F62" s="53"/>
      <c r="S62" s="98">
        <v>3809</v>
      </c>
      <c r="T62" s="98">
        <v>3</v>
      </c>
      <c r="U62" s="98" t="s">
        <v>64</v>
      </c>
      <c r="V62" s="98">
        <v>60</v>
      </c>
      <c r="W62" s="98" t="s">
        <v>257</v>
      </c>
      <c r="X62" s="98">
        <v>1</v>
      </c>
      <c r="Y62" s="98" t="s">
        <v>46</v>
      </c>
      <c r="Z62" s="98">
        <v>2</v>
      </c>
      <c r="AA62" s="98" t="s">
        <v>66</v>
      </c>
      <c r="AB62" s="98">
        <v>8003</v>
      </c>
      <c r="AC62" s="98" t="s">
        <v>258</v>
      </c>
      <c r="AD62" s="98" t="s">
        <v>259</v>
      </c>
      <c r="AE62" s="98">
        <v>3809</v>
      </c>
      <c r="AF62" s="98" t="s">
        <v>273</v>
      </c>
      <c r="AG62" s="98" t="s">
        <v>274</v>
      </c>
      <c r="AH62" s="98" t="s">
        <v>212</v>
      </c>
      <c r="AI62" s="98" t="s">
        <v>53</v>
      </c>
      <c r="AJ62" s="98">
        <v>4100</v>
      </c>
      <c r="AK62" s="98" t="s">
        <v>33</v>
      </c>
      <c r="AL62" s="98">
        <v>4101</v>
      </c>
      <c r="AM62" s="98" t="s">
        <v>128</v>
      </c>
      <c r="AN62" s="98">
        <v>4106902</v>
      </c>
      <c r="AO62" s="98">
        <v>2024</v>
      </c>
      <c r="AP62" s="98">
        <v>15660</v>
      </c>
      <c r="AQ62" s="98" t="s">
        <v>54</v>
      </c>
      <c r="AR62" s="98" t="s">
        <v>54</v>
      </c>
      <c r="AS62" s="98" t="s">
        <v>54</v>
      </c>
      <c r="AT62" s="98" t="s">
        <v>54</v>
      </c>
      <c r="AV62" s="98" t="s">
        <v>226</v>
      </c>
      <c r="AY62" s="98" t="s">
        <v>56</v>
      </c>
      <c r="AZ62" s="98" t="s">
        <v>214</v>
      </c>
      <c r="BA62" s="98" t="s">
        <v>215</v>
      </c>
      <c r="BB62" s="98" t="s">
        <v>216</v>
      </c>
      <c r="BD62" s="110" t="str">
        <f t="shared" si="8"/>
        <v>3767RGInt 02 Guarapuava</v>
      </c>
      <c r="BE62" s="110">
        <v>3767</v>
      </c>
      <c r="BF62" s="110" t="s">
        <v>209</v>
      </c>
      <c r="BG62" s="110">
        <v>8041</v>
      </c>
      <c r="BH62" s="110" t="s">
        <v>34</v>
      </c>
      <c r="BI62" s="110">
        <v>10870</v>
      </c>
      <c r="BJ62" s="110">
        <v>10223</v>
      </c>
      <c r="BK62" s="110">
        <v>10196</v>
      </c>
      <c r="BL62" s="110">
        <v>9970</v>
      </c>
      <c r="BN62" s="110">
        <f t="shared" si="9"/>
        <v>41259</v>
      </c>
      <c r="BS62" s="110">
        <v>3809</v>
      </c>
      <c r="BT62" s="110" t="str">
        <f t="shared" si="15"/>
        <v>Obras de revitalização dos Edifícios Sede e Anexo do TCEPR</v>
      </c>
      <c r="BU62" s="111" t="str">
        <f t="shared" si="16"/>
        <v>Não</v>
      </c>
      <c r="BV62" s="111" t="str">
        <f t="shared" si="17"/>
        <v>Não</v>
      </c>
      <c r="BW62" s="111" t="str">
        <f t="shared" si="18"/>
        <v>Não</v>
      </c>
      <c r="BX62" s="111" t="str">
        <f t="shared" si="19"/>
        <v>Não</v>
      </c>
      <c r="BY62" s="110" t="s">
        <v>121</v>
      </c>
      <c r="BZ62" s="110" t="s">
        <v>8134</v>
      </c>
      <c r="CA62" s="110" t="s">
        <v>121</v>
      </c>
      <c r="CB62" s="110" t="s">
        <v>8122</v>
      </c>
      <c r="CG62" s="110" t="str">
        <f t="shared" si="5"/>
        <v>3896Curitiba</v>
      </c>
      <c r="CH62" s="110" t="str">
        <f t="shared" si="7"/>
        <v>3896-1</v>
      </c>
      <c r="CI62" s="110">
        <v>1</v>
      </c>
      <c r="CJ62" s="110">
        <v>3896</v>
      </c>
      <c r="CK62" s="110" t="s">
        <v>33</v>
      </c>
      <c r="CL62" s="110">
        <v>4106902</v>
      </c>
      <c r="CM62" s="110" t="s">
        <v>128</v>
      </c>
      <c r="CN62" s="110">
        <v>0</v>
      </c>
      <c r="CO62" s="110">
        <v>0</v>
      </c>
      <c r="CP62" s="110">
        <v>2500</v>
      </c>
      <c r="CQ62" s="110">
        <v>0</v>
      </c>
      <c r="CS62" s="110" t="str">
        <f t="shared" si="6"/>
        <v>RGInt 01 Curitiba-Curitiba</v>
      </c>
    </row>
    <row r="63" spans="1:97" x14ac:dyDescent="0.2">
      <c r="A63" s="59"/>
      <c r="B63" s="57"/>
      <c r="C63" s="59" t="s">
        <v>8388</v>
      </c>
      <c r="D63" s="59"/>
      <c r="E63" s="59"/>
      <c r="F63" s="60"/>
      <c r="S63" s="98">
        <v>3865</v>
      </c>
      <c r="T63" s="98">
        <v>5</v>
      </c>
      <c r="U63" s="98" t="s">
        <v>278</v>
      </c>
      <c r="V63" s="98">
        <v>1</v>
      </c>
      <c r="W63" s="98" t="s">
        <v>279</v>
      </c>
      <c r="X63" s="98">
        <v>1</v>
      </c>
      <c r="Y63" s="98" t="s">
        <v>46</v>
      </c>
      <c r="Z63" s="98">
        <v>3</v>
      </c>
      <c r="AA63" s="98" t="s">
        <v>280</v>
      </c>
      <c r="AB63" s="98">
        <v>8005</v>
      </c>
      <c r="AC63" s="98" t="s">
        <v>281</v>
      </c>
      <c r="AD63" s="98" t="s">
        <v>282</v>
      </c>
      <c r="AE63" s="98">
        <v>3865</v>
      </c>
      <c r="AF63" s="98" t="s">
        <v>283</v>
      </c>
      <c r="AG63" s="98" t="s">
        <v>284</v>
      </c>
      <c r="AH63" s="98" t="s">
        <v>285</v>
      </c>
      <c r="AI63" s="98" t="s">
        <v>53</v>
      </c>
      <c r="AJ63" s="98">
        <v>4100</v>
      </c>
      <c r="AO63" s="98">
        <v>2024</v>
      </c>
      <c r="AP63" s="98">
        <v>199120</v>
      </c>
      <c r="AQ63" s="98" t="s">
        <v>54</v>
      </c>
      <c r="AR63" s="98" t="s">
        <v>54</v>
      </c>
      <c r="AS63" s="98" t="s">
        <v>54</v>
      </c>
      <c r="AT63" s="98" t="s">
        <v>54</v>
      </c>
      <c r="AV63" s="98" t="s">
        <v>72</v>
      </c>
      <c r="AY63" s="98" t="s">
        <v>56</v>
      </c>
      <c r="AZ63" s="98" t="s">
        <v>286</v>
      </c>
      <c r="BA63" s="98" t="s">
        <v>287</v>
      </c>
      <c r="BB63" s="98" t="s">
        <v>288</v>
      </c>
      <c r="BD63" s="110" t="str">
        <f t="shared" si="8"/>
        <v>3767RGInt 03 Cascavel</v>
      </c>
      <c r="BE63" s="110">
        <v>3767</v>
      </c>
      <c r="BF63" s="110" t="s">
        <v>209</v>
      </c>
      <c r="BG63" s="110">
        <v>8041</v>
      </c>
      <c r="BH63" s="110" t="s">
        <v>35</v>
      </c>
      <c r="BI63" s="110">
        <v>41933</v>
      </c>
      <c r="BJ63" s="110">
        <v>40170</v>
      </c>
      <c r="BK63" s="110">
        <v>39116</v>
      </c>
      <c r="BL63" s="110">
        <v>38030</v>
      </c>
      <c r="BN63" s="110">
        <f t="shared" si="9"/>
        <v>159249</v>
      </c>
      <c r="BS63" s="110">
        <v>3865</v>
      </c>
      <c r="BT63" s="110" t="str">
        <f t="shared" si="15"/>
        <v>Processos Baixados no 2° Grau</v>
      </c>
      <c r="BU63" s="111" t="str">
        <f t="shared" si="16"/>
        <v>Não</v>
      </c>
      <c r="BV63" s="111" t="str">
        <f t="shared" si="17"/>
        <v>Não</v>
      </c>
      <c r="BW63" s="111" t="str">
        <f t="shared" si="18"/>
        <v>Não</v>
      </c>
      <c r="BX63" s="111" t="str">
        <f t="shared" si="19"/>
        <v>Não</v>
      </c>
      <c r="BY63" s="110" t="s">
        <v>121</v>
      </c>
      <c r="BZ63" s="110" t="s">
        <v>72</v>
      </c>
      <c r="CA63" s="110" t="s">
        <v>121</v>
      </c>
      <c r="CB63" s="110" t="s">
        <v>8374</v>
      </c>
      <c r="CG63" s="110" t="str">
        <f t="shared" si="5"/>
        <v>3896 Total</v>
      </c>
      <c r="CH63" s="110" t="str">
        <f t="shared" si="7"/>
        <v>3896 Total-1</v>
      </c>
      <c r="CI63" s="110">
        <v>1</v>
      </c>
      <c r="CJ63" s="110" t="s">
        <v>6866</v>
      </c>
      <c r="CN63" s="110">
        <v>0</v>
      </c>
      <c r="CO63" s="110">
        <v>0</v>
      </c>
      <c r="CP63" s="110">
        <v>2500</v>
      </c>
      <c r="CQ63" s="110">
        <v>0</v>
      </c>
      <c r="CS63" s="110" t="str">
        <f t="shared" si="6"/>
        <v>-</v>
      </c>
    </row>
    <row r="64" spans="1:97" x14ac:dyDescent="0.2">
      <c r="A64" s="59"/>
      <c r="B64" s="57"/>
      <c r="C64" s="59"/>
      <c r="D64" s="59"/>
      <c r="E64" s="59"/>
      <c r="F64" s="60"/>
      <c r="S64" s="98">
        <v>3868</v>
      </c>
      <c r="T64" s="98">
        <v>5</v>
      </c>
      <c r="U64" s="98" t="s">
        <v>278</v>
      </c>
      <c r="V64" s="98">
        <v>1</v>
      </c>
      <c r="W64" s="98" t="s">
        <v>279</v>
      </c>
      <c r="X64" s="98">
        <v>1</v>
      </c>
      <c r="Y64" s="98" t="s">
        <v>46</v>
      </c>
      <c r="Z64" s="98">
        <v>3</v>
      </c>
      <c r="AA64" s="98" t="s">
        <v>280</v>
      </c>
      <c r="AB64" s="98">
        <v>8016</v>
      </c>
      <c r="AC64" s="98" t="s">
        <v>290</v>
      </c>
      <c r="AD64" s="98" t="s">
        <v>291</v>
      </c>
      <c r="AE64" s="98">
        <v>3868</v>
      </c>
      <c r="AF64" s="98" t="s">
        <v>292</v>
      </c>
      <c r="AG64" s="98" t="s">
        <v>4942</v>
      </c>
      <c r="AH64" s="98" t="s">
        <v>127</v>
      </c>
      <c r="AI64" s="98" t="s">
        <v>53</v>
      </c>
      <c r="AJ64" s="98">
        <v>4100</v>
      </c>
      <c r="AO64" s="98">
        <v>2024</v>
      </c>
      <c r="AP64" s="98">
        <v>4600</v>
      </c>
      <c r="AQ64" s="98" t="s">
        <v>54</v>
      </c>
      <c r="AR64" s="98" t="s">
        <v>54</v>
      </c>
      <c r="AS64" s="98" t="s">
        <v>54</v>
      </c>
      <c r="AT64" s="98" t="s">
        <v>54</v>
      </c>
      <c r="AV64" s="98" t="s">
        <v>72</v>
      </c>
      <c r="AY64" s="98" t="s">
        <v>56</v>
      </c>
      <c r="AZ64" s="98" t="s">
        <v>293</v>
      </c>
      <c r="BA64" s="98" t="s">
        <v>294</v>
      </c>
      <c r="BB64" s="98" t="s">
        <v>295</v>
      </c>
      <c r="BD64" s="110" t="str">
        <f t="shared" si="8"/>
        <v>3767RGInt 04 Maringá</v>
      </c>
      <c r="BE64" s="110">
        <v>3767</v>
      </c>
      <c r="BF64" s="110" t="s">
        <v>209</v>
      </c>
      <c r="BG64" s="110">
        <v>8041</v>
      </c>
      <c r="BH64" s="110" t="s">
        <v>36</v>
      </c>
      <c r="BI64" s="110">
        <v>40863</v>
      </c>
      <c r="BJ64" s="110">
        <v>40117</v>
      </c>
      <c r="BK64" s="110">
        <v>39896</v>
      </c>
      <c r="BL64" s="110">
        <v>39004</v>
      </c>
      <c r="BN64" s="110">
        <f t="shared" si="9"/>
        <v>159880</v>
      </c>
      <c r="BS64" s="110">
        <v>3868</v>
      </c>
      <c r="BT64" s="110" t="str">
        <f t="shared" si="15"/>
        <v>Capacitações de Servidores e Magistrados</v>
      </c>
      <c r="BU64" s="111" t="str">
        <f t="shared" si="16"/>
        <v>Não</v>
      </c>
      <c r="BV64" s="111" t="str">
        <f t="shared" si="17"/>
        <v>Não</v>
      </c>
      <c r="BW64" s="111" t="str">
        <f t="shared" si="18"/>
        <v>Não</v>
      </c>
      <c r="BX64" s="111" t="str">
        <f t="shared" si="19"/>
        <v>Não</v>
      </c>
      <c r="BY64" s="110" t="s">
        <v>121</v>
      </c>
      <c r="BZ64" s="110" t="s">
        <v>8133</v>
      </c>
      <c r="CA64" s="110" t="s">
        <v>121</v>
      </c>
      <c r="CB64" s="110" t="s">
        <v>8374</v>
      </c>
      <c r="CG64" s="110" t="str">
        <f t="shared" si="5"/>
        <v>3899Curitiba</v>
      </c>
      <c r="CH64" s="110" t="str">
        <f t="shared" si="7"/>
        <v>3899-1</v>
      </c>
      <c r="CI64" s="110">
        <v>1</v>
      </c>
      <c r="CJ64" s="110">
        <v>3899</v>
      </c>
      <c r="CK64" s="110" t="s">
        <v>33</v>
      </c>
      <c r="CL64" s="110">
        <v>4106902</v>
      </c>
      <c r="CM64" s="110" t="s">
        <v>128</v>
      </c>
      <c r="CN64" s="110">
        <v>4</v>
      </c>
      <c r="CO64" s="110">
        <v>4</v>
      </c>
      <c r="CP64" s="110">
        <v>4</v>
      </c>
      <c r="CQ64" s="110">
        <v>4</v>
      </c>
      <c r="CS64" s="110" t="str">
        <f t="shared" si="6"/>
        <v>RGInt 01 Curitiba-Curitiba</v>
      </c>
    </row>
    <row r="65" spans="1:97" x14ac:dyDescent="0.2">
      <c r="A65" s="59"/>
      <c r="B65" s="57"/>
      <c r="C65" s="59"/>
      <c r="D65" s="59"/>
      <c r="E65" s="59"/>
      <c r="F65" s="60"/>
      <c r="S65" s="98">
        <v>4089</v>
      </c>
      <c r="T65" s="98">
        <v>5</v>
      </c>
      <c r="U65" s="98" t="s">
        <v>278</v>
      </c>
      <c r="V65" s="98">
        <v>1</v>
      </c>
      <c r="W65" s="98" t="s">
        <v>279</v>
      </c>
      <c r="X65" s="98">
        <v>1</v>
      </c>
      <c r="Y65" s="98" t="s">
        <v>46</v>
      </c>
      <c r="Z65" s="98">
        <v>3</v>
      </c>
      <c r="AA65" s="98" t="s">
        <v>280</v>
      </c>
      <c r="AB65" s="98">
        <v>8226</v>
      </c>
      <c r="AC65" s="98" t="s">
        <v>298</v>
      </c>
      <c r="AD65" s="98" t="s">
        <v>299</v>
      </c>
      <c r="AE65" s="98">
        <v>4089</v>
      </c>
      <c r="AF65" s="98" t="s">
        <v>300</v>
      </c>
      <c r="AG65" s="98" t="s">
        <v>301</v>
      </c>
      <c r="AH65" s="98" t="s">
        <v>52</v>
      </c>
      <c r="AI65" s="98" t="s">
        <v>53</v>
      </c>
      <c r="AJ65" s="98">
        <v>4100</v>
      </c>
      <c r="AO65" s="98">
        <v>2024</v>
      </c>
      <c r="AP65" s="98">
        <v>35</v>
      </c>
      <c r="AQ65" s="98" t="s">
        <v>54</v>
      </c>
      <c r="AR65" s="98" t="s">
        <v>54</v>
      </c>
      <c r="AS65" s="98" t="s">
        <v>54</v>
      </c>
      <c r="AT65" s="98" t="s">
        <v>54</v>
      </c>
      <c r="AV65" s="98" t="s">
        <v>318</v>
      </c>
      <c r="AY65" s="98" t="s">
        <v>56</v>
      </c>
      <c r="AZ65" s="98" t="s">
        <v>293</v>
      </c>
      <c r="BA65" s="98" t="s">
        <v>302</v>
      </c>
      <c r="BB65" s="98" t="s">
        <v>303</v>
      </c>
      <c r="BD65" s="110" t="str">
        <f t="shared" si="8"/>
        <v>3767RGInt 05 Londrina</v>
      </c>
      <c r="BE65" s="110">
        <v>3767</v>
      </c>
      <c r="BF65" s="110" t="s">
        <v>209</v>
      </c>
      <c r="BG65" s="110">
        <v>8041</v>
      </c>
      <c r="BH65" s="110" t="s">
        <v>37</v>
      </c>
      <c r="BI65" s="110">
        <v>44888</v>
      </c>
      <c r="BJ65" s="110">
        <v>44060</v>
      </c>
      <c r="BK65" s="110">
        <v>43736</v>
      </c>
      <c r="BL65" s="110">
        <v>42874</v>
      </c>
      <c r="BN65" s="110">
        <f t="shared" si="9"/>
        <v>175558</v>
      </c>
      <c r="BS65" s="110">
        <v>4089</v>
      </c>
      <c r="BT65" s="110" t="str">
        <f t="shared" si="15"/>
        <v>Ações da Justiça Itinerante realizadas</v>
      </c>
      <c r="BU65" s="111" t="str">
        <f t="shared" si="16"/>
        <v>Não</v>
      </c>
      <c r="BV65" s="111" t="str">
        <f t="shared" si="17"/>
        <v>Não</v>
      </c>
      <c r="BW65" s="111" t="str">
        <f t="shared" si="18"/>
        <v>Não</v>
      </c>
      <c r="BX65" s="111" t="str">
        <f t="shared" si="19"/>
        <v>Não</v>
      </c>
      <c r="BY65" s="110" t="s">
        <v>121</v>
      </c>
      <c r="BZ65" s="110" t="s">
        <v>8135</v>
      </c>
      <c r="CA65" s="110" t="s">
        <v>121</v>
      </c>
      <c r="CB65" s="110" t="s">
        <v>8374</v>
      </c>
      <c r="CG65" s="110" t="str">
        <f t="shared" si="5"/>
        <v>3899 Total</v>
      </c>
      <c r="CH65" s="110" t="str">
        <f t="shared" si="7"/>
        <v>3899 Total-1</v>
      </c>
      <c r="CI65" s="110">
        <v>1</v>
      </c>
      <c r="CJ65" s="110" t="s">
        <v>6867</v>
      </c>
      <c r="CN65" s="110">
        <v>4</v>
      </c>
      <c r="CO65" s="110">
        <v>4</v>
      </c>
      <c r="CP65" s="110">
        <v>4</v>
      </c>
      <c r="CQ65" s="110">
        <v>4</v>
      </c>
      <c r="CS65" s="110" t="str">
        <f t="shared" si="6"/>
        <v>-</v>
      </c>
    </row>
    <row r="66" spans="1:97" x14ac:dyDescent="0.2">
      <c r="A66" s="59"/>
      <c r="B66" s="57"/>
      <c r="C66" s="59"/>
      <c r="D66" s="59"/>
      <c r="E66" s="59"/>
      <c r="F66" s="60"/>
      <c r="S66" s="98">
        <v>3876</v>
      </c>
      <c r="T66" s="98">
        <v>5</v>
      </c>
      <c r="U66" s="98" t="s">
        <v>278</v>
      </c>
      <c r="V66" s="98">
        <v>1</v>
      </c>
      <c r="W66" s="98" t="s">
        <v>279</v>
      </c>
      <c r="X66" s="98">
        <v>1</v>
      </c>
      <c r="Y66" s="98" t="s">
        <v>46</v>
      </c>
      <c r="Z66" s="98">
        <v>3</v>
      </c>
      <c r="AA66" s="98" t="s">
        <v>280</v>
      </c>
      <c r="AB66" s="98">
        <v>8226</v>
      </c>
      <c r="AC66" s="98" t="s">
        <v>298</v>
      </c>
      <c r="AD66" s="98" t="s">
        <v>299</v>
      </c>
      <c r="AE66" s="98">
        <v>3876</v>
      </c>
      <c r="AF66" s="98" t="s">
        <v>306</v>
      </c>
      <c r="AG66" s="98" t="s">
        <v>4943</v>
      </c>
      <c r="AH66" s="98" t="s">
        <v>307</v>
      </c>
      <c r="AI66" s="98" t="s">
        <v>53</v>
      </c>
      <c r="AJ66" s="98">
        <v>4100</v>
      </c>
      <c r="AO66" s="98">
        <v>2024</v>
      </c>
      <c r="AP66" s="98">
        <v>156836</v>
      </c>
      <c r="AQ66" s="98" t="s">
        <v>54</v>
      </c>
      <c r="AR66" s="98" t="s">
        <v>54</v>
      </c>
      <c r="AS66" s="98" t="s">
        <v>54</v>
      </c>
      <c r="AT66" s="98" t="s">
        <v>54</v>
      </c>
      <c r="AV66" s="98" t="s">
        <v>318</v>
      </c>
      <c r="AY66" s="98" t="s">
        <v>56</v>
      </c>
      <c r="AZ66" s="98" t="s">
        <v>308</v>
      </c>
      <c r="BA66" s="98" t="s">
        <v>309</v>
      </c>
      <c r="BB66" s="98" t="s">
        <v>288</v>
      </c>
      <c r="BD66" s="110" t="str">
        <f t="shared" si="8"/>
        <v>3767RGInt 06 Ponta Grossa</v>
      </c>
      <c r="BE66" s="110">
        <v>3767</v>
      </c>
      <c r="BF66" s="110" t="s">
        <v>209</v>
      </c>
      <c r="BG66" s="110">
        <v>8041</v>
      </c>
      <c r="BH66" s="110" t="s">
        <v>38</v>
      </c>
      <c r="BI66" s="110">
        <v>19418</v>
      </c>
      <c r="BJ66" s="110">
        <v>19009</v>
      </c>
      <c r="BK66" s="110">
        <v>18789</v>
      </c>
      <c r="BL66" s="110">
        <v>18163</v>
      </c>
      <c r="BN66" s="110">
        <f t="shared" si="9"/>
        <v>75379</v>
      </c>
      <c r="BS66" s="110">
        <v>3876</v>
      </c>
      <c r="BT66" s="110" t="str">
        <f t="shared" si="15"/>
        <v>Acordos para a Prevenção de Litígios e Conflitos nos Processos de 1° Grau homologados</v>
      </c>
      <c r="BU66" s="111" t="str">
        <f t="shared" si="16"/>
        <v>Não</v>
      </c>
      <c r="BV66" s="111" t="str">
        <f t="shared" si="17"/>
        <v>Não</v>
      </c>
      <c r="BW66" s="111" t="str">
        <f t="shared" si="18"/>
        <v>Não</v>
      </c>
      <c r="BX66" s="111" t="str">
        <f t="shared" si="19"/>
        <v>Não</v>
      </c>
      <c r="BY66" s="110" t="s">
        <v>121</v>
      </c>
      <c r="BZ66" s="110" t="s">
        <v>8135</v>
      </c>
      <c r="CA66" s="110" t="s">
        <v>121</v>
      </c>
      <c r="CB66" s="110" t="s">
        <v>8374</v>
      </c>
      <c r="CG66" s="110" t="str">
        <f t="shared" si="5"/>
        <v>3902Sarandi</v>
      </c>
      <c r="CH66" s="110" t="str">
        <f t="shared" si="7"/>
        <v>3902-1</v>
      </c>
      <c r="CI66" s="110">
        <v>1</v>
      </c>
      <c r="CJ66" s="110">
        <v>3902</v>
      </c>
      <c r="CK66" s="110" t="s">
        <v>36</v>
      </c>
      <c r="CL66" s="110">
        <v>4126256</v>
      </c>
      <c r="CM66" s="110" t="s">
        <v>223</v>
      </c>
      <c r="CN66" s="110">
        <v>0.6</v>
      </c>
      <c r="CO66" s="110">
        <v>0.16</v>
      </c>
      <c r="CP66" s="110">
        <v>0</v>
      </c>
      <c r="CQ66" s="110">
        <v>0</v>
      </c>
      <c r="CS66" s="110" t="str">
        <f t="shared" si="6"/>
        <v>RGInt 04 Maringá-Sarandi</v>
      </c>
    </row>
    <row r="67" spans="1:97" x14ac:dyDescent="0.2">
      <c r="A67" s="59"/>
      <c r="B67" s="57"/>
      <c r="C67" s="59"/>
      <c r="D67" s="59"/>
      <c r="E67" s="59"/>
      <c r="F67" s="60"/>
    </row>
    <row r="68" spans="1:97" x14ac:dyDescent="0.2">
      <c r="A68" s="59"/>
      <c r="B68" s="57"/>
      <c r="C68" s="59"/>
      <c r="D68" s="59"/>
      <c r="E68" s="59"/>
      <c r="F68" s="60"/>
    </row>
    <row r="69" spans="1:97" x14ac:dyDescent="0.2">
      <c r="A69" s="59"/>
      <c r="B69" s="57"/>
      <c r="C69" s="59"/>
      <c r="D69" s="59"/>
      <c r="E69" s="59"/>
      <c r="F69" s="60"/>
    </row>
    <row r="70" spans="1:97" x14ac:dyDescent="0.2">
      <c r="A70" s="59"/>
      <c r="B70" s="57"/>
      <c r="C70" s="59"/>
      <c r="D70" s="59"/>
      <c r="E70" s="59"/>
      <c r="F70" s="60"/>
    </row>
    <row r="71" spans="1:97" x14ac:dyDescent="0.2">
      <c r="A71" s="59"/>
      <c r="B71" s="57"/>
      <c r="C71" s="59"/>
      <c r="D71" s="59"/>
      <c r="E71" s="59"/>
      <c r="F71" s="60"/>
    </row>
    <row r="72" spans="1:97" x14ac:dyDescent="0.2">
      <c r="A72" s="59"/>
      <c r="B72" s="57"/>
      <c r="C72" s="59"/>
      <c r="D72" s="59"/>
      <c r="E72" s="59"/>
      <c r="F72" s="60"/>
    </row>
    <row r="73" spans="1:97" x14ac:dyDescent="0.2">
      <c r="A73" s="59"/>
      <c r="B73" s="57"/>
      <c r="C73" s="59"/>
      <c r="D73" s="59"/>
      <c r="E73" s="59"/>
      <c r="F73" s="60"/>
    </row>
    <row r="74" spans="1:97" x14ac:dyDescent="0.2">
      <c r="A74" s="59"/>
      <c r="B74" s="57"/>
      <c r="C74" s="59"/>
      <c r="D74" s="59"/>
      <c r="E74" s="59"/>
      <c r="F74" s="60"/>
      <c r="S74" s="98">
        <v>4073</v>
      </c>
      <c r="T74" s="98">
        <v>5</v>
      </c>
      <c r="U74" s="98" t="s">
        <v>278</v>
      </c>
      <c r="V74" s="98">
        <v>1</v>
      </c>
      <c r="W74" s="98" t="s">
        <v>279</v>
      </c>
      <c r="X74" s="98">
        <v>1</v>
      </c>
      <c r="Y74" s="98" t="s">
        <v>46</v>
      </c>
      <c r="Z74" s="98">
        <v>3</v>
      </c>
      <c r="AA74" s="98" t="s">
        <v>280</v>
      </c>
      <c r="AB74" s="98">
        <v>8226</v>
      </c>
      <c r="AC74" s="98" t="s">
        <v>298</v>
      </c>
      <c r="AD74" s="98" t="s">
        <v>299</v>
      </c>
      <c r="AE74" s="98">
        <v>4073</v>
      </c>
      <c r="AF74" s="98" t="s">
        <v>311</v>
      </c>
      <c r="AG74" s="98" t="s">
        <v>312</v>
      </c>
      <c r="AH74" s="98" t="s">
        <v>313</v>
      </c>
      <c r="AI74" s="98" t="s">
        <v>53</v>
      </c>
      <c r="AJ74" s="98">
        <v>4100</v>
      </c>
      <c r="AO74" s="98">
        <v>2024</v>
      </c>
      <c r="AP74" s="98">
        <v>613</v>
      </c>
      <c r="AQ74" s="98" t="s">
        <v>54</v>
      </c>
      <c r="AR74" s="98" t="s">
        <v>54</v>
      </c>
      <c r="AS74" s="98" t="s">
        <v>54</v>
      </c>
      <c r="AT74" s="98" t="s">
        <v>54</v>
      </c>
      <c r="AV74" s="98" t="s">
        <v>72</v>
      </c>
      <c r="AY74" s="98" t="s">
        <v>56</v>
      </c>
      <c r="AZ74" s="98" t="s">
        <v>293</v>
      </c>
      <c r="BA74" s="98" t="s">
        <v>314</v>
      </c>
      <c r="BB74" s="98" t="s">
        <v>315</v>
      </c>
      <c r="BD74" s="110" t="str">
        <f t="shared" si="8"/>
        <v>3768(vazio)</v>
      </c>
      <c r="BE74" s="110">
        <v>3768</v>
      </c>
      <c r="BF74" s="110" t="s">
        <v>217</v>
      </c>
      <c r="BG74" s="110">
        <v>7016</v>
      </c>
      <c r="BH74" s="110" t="s">
        <v>60</v>
      </c>
      <c r="BI74" s="110">
        <v>0</v>
      </c>
      <c r="BJ74" s="110">
        <v>0</v>
      </c>
      <c r="BK74" s="110">
        <v>0</v>
      </c>
      <c r="BL74" s="110">
        <v>1</v>
      </c>
      <c r="BN74" s="110">
        <f t="shared" si="9"/>
        <v>1</v>
      </c>
      <c r="BS74" s="110">
        <v>4073</v>
      </c>
      <c r="BT74" s="110" t="str">
        <f t="shared" ref="BT74:BT99" si="20">VLOOKUP(BS74,$S:$AF,14,0)</f>
        <v>Atividades Correicionais realizadas</v>
      </c>
      <c r="BU74" s="111" t="str">
        <f t="shared" ref="BU74:BU99" si="21">PROPER(VLOOKUP($BS74,$S:$BB,27,0))</f>
        <v>Não</v>
      </c>
      <c r="BV74" s="111" t="str">
        <f t="shared" ref="BV74:BV99" si="22">PROPER(VLOOKUP($BS74,$S:$BB,28,0))</f>
        <v>Não</v>
      </c>
      <c r="BW74" s="111" t="str">
        <f t="shared" ref="BW74:BW99" si="23">PROPER(VLOOKUP($BS74,$S:$BB,25,0))</f>
        <v>Não</v>
      </c>
      <c r="BX74" s="111" t="str">
        <f t="shared" ref="BX74:BX99" si="24">PROPER(VLOOKUP($BS74,$S:$BB,26,0))</f>
        <v>Não</v>
      </c>
      <c r="BY74" s="110" t="s">
        <v>121</v>
      </c>
      <c r="BZ74" s="110" t="s">
        <v>72</v>
      </c>
      <c r="CA74" s="110" t="s">
        <v>121</v>
      </c>
      <c r="CB74" s="110" t="s">
        <v>8374</v>
      </c>
      <c r="CG74" s="110" t="str">
        <f t="shared" si="5"/>
        <v>3902 Total</v>
      </c>
      <c r="CH74" s="110" t="str">
        <f t="shared" si="7"/>
        <v>3902 Total-1</v>
      </c>
      <c r="CI74" s="110">
        <v>1</v>
      </c>
      <c r="CJ74" s="110" t="s">
        <v>6868</v>
      </c>
      <c r="CN74" s="110">
        <v>0.6</v>
      </c>
      <c r="CO74" s="110">
        <v>0.16</v>
      </c>
      <c r="CP74" s="110">
        <v>0</v>
      </c>
      <c r="CQ74" s="110">
        <v>0</v>
      </c>
      <c r="CS74" s="110" t="str">
        <f t="shared" si="6"/>
        <v>-</v>
      </c>
    </row>
    <row r="75" spans="1:97" ht="15" x14ac:dyDescent="0.25">
      <c r="A75" s="59"/>
      <c r="B75" s="57"/>
      <c r="C75" s="59"/>
      <c r="D75" s="59"/>
      <c r="E75" s="59"/>
      <c r="F75" s="101"/>
      <c r="S75" s="98">
        <v>6000</v>
      </c>
      <c r="T75" s="98">
        <v>5</v>
      </c>
      <c r="U75" s="98" t="s">
        <v>278</v>
      </c>
      <c r="V75" s="98">
        <v>60</v>
      </c>
      <c r="W75" s="98" t="s">
        <v>327</v>
      </c>
      <c r="X75" s="98">
        <v>1</v>
      </c>
      <c r="Y75" s="98" t="s">
        <v>46</v>
      </c>
      <c r="Z75" s="98">
        <v>3</v>
      </c>
      <c r="AA75" s="98" t="s">
        <v>280</v>
      </c>
      <c r="AB75" s="98">
        <v>7101</v>
      </c>
      <c r="AC75" s="98" t="s">
        <v>328</v>
      </c>
      <c r="AD75" s="98" t="s">
        <v>329</v>
      </c>
      <c r="AE75" s="98">
        <v>6000</v>
      </c>
      <c r="AF75" s="98" t="s">
        <v>330</v>
      </c>
      <c r="AG75" s="98" t="s">
        <v>331</v>
      </c>
      <c r="AH75" s="98" t="s">
        <v>212</v>
      </c>
      <c r="AI75" s="98" t="s">
        <v>53</v>
      </c>
      <c r="AJ75" s="98">
        <v>4100</v>
      </c>
      <c r="AK75" s="98" t="s">
        <v>33</v>
      </c>
      <c r="AL75" s="98">
        <v>4101</v>
      </c>
      <c r="AM75" s="98" t="s">
        <v>332</v>
      </c>
      <c r="AN75" s="98">
        <v>4100202</v>
      </c>
      <c r="AO75" s="98">
        <v>2024</v>
      </c>
      <c r="AP75" s="98">
        <v>70</v>
      </c>
      <c r="AQ75" s="98" t="s">
        <v>54</v>
      </c>
      <c r="AR75" s="98" t="s">
        <v>54</v>
      </c>
      <c r="AS75" s="98" t="s">
        <v>54</v>
      </c>
      <c r="AT75" s="98" t="s">
        <v>54</v>
      </c>
      <c r="AY75" s="98" t="s">
        <v>56</v>
      </c>
      <c r="AZ75" s="98" t="s">
        <v>333</v>
      </c>
      <c r="BA75" s="98" t="s">
        <v>334</v>
      </c>
      <c r="BB75" s="98" t="s">
        <v>335</v>
      </c>
      <c r="BD75" s="110" t="str">
        <f t="shared" si="8"/>
        <v>3770RGInt 03 Cascavel</v>
      </c>
      <c r="BE75" s="110">
        <v>3770</v>
      </c>
      <c r="BF75" s="110" t="s">
        <v>222</v>
      </c>
      <c r="BG75" s="110">
        <v>8104</v>
      </c>
      <c r="BH75" s="110" t="s">
        <v>35</v>
      </c>
      <c r="BI75" s="110">
        <v>18900</v>
      </c>
      <c r="BJ75" s="110">
        <v>18730</v>
      </c>
      <c r="BK75" s="110">
        <v>18520</v>
      </c>
      <c r="BL75" s="110">
        <v>18076</v>
      </c>
      <c r="BN75" s="110">
        <f t="shared" si="9"/>
        <v>74226</v>
      </c>
      <c r="BS75" s="110">
        <v>6000</v>
      </c>
      <c r="BT75" s="110" t="str">
        <f t="shared" si="20"/>
        <v>Construção de E-Fórum, em Adrianópolis</v>
      </c>
      <c r="BU75" s="111" t="str">
        <f t="shared" si="21"/>
        <v>Não</v>
      </c>
      <c r="BV75" s="111" t="str">
        <f t="shared" si="22"/>
        <v>Não</v>
      </c>
      <c r="BW75" s="111" t="str">
        <f t="shared" si="23"/>
        <v>Não</v>
      </c>
      <c r="BX75" s="111" t="str">
        <f t="shared" si="24"/>
        <v>Não</v>
      </c>
      <c r="BY75" s="110" t="s">
        <v>121</v>
      </c>
      <c r="BZ75" s="110" t="s">
        <v>121</v>
      </c>
      <c r="CA75" s="110" t="s">
        <v>121</v>
      </c>
      <c r="CB75" s="110" t="s">
        <v>8122</v>
      </c>
      <c r="CG75" s="110" t="str">
        <f t="shared" si="5"/>
        <v>3916 Total</v>
      </c>
      <c r="CH75" s="110" t="str">
        <f t="shared" si="7"/>
        <v>3916 Total-1</v>
      </c>
      <c r="CI75" s="110">
        <v>1</v>
      </c>
      <c r="CJ75" s="110" t="s">
        <v>6869</v>
      </c>
      <c r="CN75" s="110">
        <v>19</v>
      </c>
      <c r="CO75" s="110">
        <v>15</v>
      </c>
      <c r="CP75" s="110">
        <v>16</v>
      </c>
      <c r="CQ75" s="110">
        <v>15</v>
      </c>
      <c r="CS75" s="110" t="str">
        <f t="shared" si="6"/>
        <v>-</v>
      </c>
    </row>
    <row r="76" spans="1:97" x14ac:dyDescent="0.2">
      <c r="A76" s="59"/>
      <c r="B76" s="57"/>
      <c r="C76" s="59"/>
      <c r="D76" s="59"/>
      <c r="E76" s="59"/>
      <c r="F76" s="108" t="s">
        <v>8397</v>
      </c>
      <c r="S76" s="98">
        <v>5948</v>
      </c>
      <c r="T76" s="98">
        <v>5</v>
      </c>
      <c r="U76" s="98" t="s">
        <v>278</v>
      </c>
      <c r="V76" s="98">
        <v>60</v>
      </c>
      <c r="W76" s="98" t="s">
        <v>327</v>
      </c>
      <c r="X76" s="98">
        <v>1</v>
      </c>
      <c r="Y76" s="98" t="s">
        <v>46</v>
      </c>
      <c r="Z76" s="98">
        <v>3</v>
      </c>
      <c r="AA76" s="98" t="s">
        <v>280</v>
      </c>
      <c r="AB76" s="98">
        <v>7101</v>
      </c>
      <c r="AC76" s="98" t="s">
        <v>328</v>
      </c>
      <c r="AD76" s="98" t="s">
        <v>329</v>
      </c>
      <c r="AE76" s="98">
        <v>5948</v>
      </c>
      <c r="AF76" s="98" t="s">
        <v>338</v>
      </c>
      <c r="AG76" s="98" t="s">
        <v>331</v>
      </c>
      <c r="AH76" s="98" t="s">
        <v>212</v>
      </c>
      <c r="AI76" s="98" t="s">
        <v>53</v>
      </c>
      <c r="AJ76" s="98">
        <v>4100</v>
      </c>
      <c r="AK76" s="98" t="s">
        <v>36</v>
      </c>
      <c r="AL76" s="98">
        <v>4104</v>
      </c>
      <c r="AM76" s="98" t="s">
        <v>339</v>
      </c>
      <c r="AN76" s="98">
        <v>4100459</v>
      </c>
      <c r="AO76" s="98">
        <v>2024</v>
      </c>
      <c r="AP76" s="98">
        <v>0</v>
      </c>
      <c r="AQ76" s="98" t="s">
        <v>54</v>
      </c>
      <c r="AR76" s="98" t="s">
        <v>54</v>
      </c>
      <c r="AS76" s="98" t="s">
        <v>54</v>
      </c>
      <c r="AT76" s="98" t="s">
        <v>54</v>
      </c>
      <c r="AY76" s="98" t="s">
        <v>56</v>
      </c>
      <c r="AZ76" s="98" t="s">
        <v>333</v>
      </c>
      <c r="BA76" s="98" t="s">
        <v>334</v>
      </c>
      <c r="BB76" s="98" t="s">
        <v>335</v>
      </c>
      <c r="BD76" s="110" t="str">
        <f t="shared" si="8"/>
        <v>3770RGInt 04 Maringá</v>
      </c>
      <c r="BE76" s="110">
        <v>3770</v>
      </c>
      <c r="BF76" s="110" t="s">
        <v>222</v>
      </c>
      <c r="BG76" s="110">
        <v>8104</v>
      </c>
      <c r="BH76" s="110" t="s">
        <v>36</v>
      </c>
      <c r="BI76" s="110">
        <v>27632</v>
      </c>
      <c r="BJ76" s="110">
        <v>27369</v>
      </c>
      <c r="BK76" s="110">
        <v>27008</v>
      </c>
      <c r="BL76" s="110">
        <v>26711</v>
      </c>
      <c r="BN76" s="110">
        <f t="shared" si="9"/>
        <v>108720</v>
      </c>
      <c r="BS76" s="110">
        <v>5948</v>
      </c>
      <c r="BT76" s="110" t="str">
        <f t="shared" si="20"/>
        <v>Construção de E-Fórum, em Altamira do Paraná</v>
      </c>
      <c r="BU76" s="111" t="str">
        <f t="shared" si="21"/>
        <v>Não</v>
      </c>
      <c r="BV76" s="111" t="str">
        <f t="shared" si="22"/>
        <v>Não</v>
      </c>
      <c r="BW76" s="111" t="str">
        <f t="shared" si="23"/>
        <v>Não</v>
      </c>
      <c r="BX76" s="111" t="str">
        <f t="shared" si="24"/>
        <v>Não</v>
      </c>
      <c r="BY76" s="110" t="s">
        <v>121</v>
      </c>
      <c r="BZ76" s="110" t="s">
        <v>121</v>
      </c>
      <c r="CA76" s="110" t="s">
        <v>121</v>
      </c>
      <c r="CB76" s="110" t="s">
        <v>8122</v>
      </c>
      <c r="CG76" s="110" t="str">
        <f t="shared" si="5"/>
        <v>3917Curitiba</v>
      </c>
      <c r="CH76" s="110" t="str">
        <f t="shared" si="7"/>
        <v>3917-1</v>
      </c>
      <c r="CI76" s="110">
        <v>1</v>
      </c>
      <c r="CJ76" s="110">
        <v>3917</v>
      </c>
      <c r="CK76" s="110" t="s">
        <v>33</v>
      </c>
      <c r="CL76" s="110">
        <v>4106902</v>
      </c>
      <c r="CM76" s="110" t="s">
        <v>128</v>
      </c>
      <c r="CN76" s="110">
        <v>4</v>
      </c>
      <c r="CO76" s="110">
        <v>0</v>
      </c>
      <c r="CP76" s="110">
        <v>0</v>
      </c>
      <c r="CQ76" s="110">
        <v>0</v>
      </c>
      <c r="CS76" s="110" t="str">
        <f t="shared" si="6"/>
        <v>RGInt 01 Curitiba-Curitiba</v>
      </c>
    </row>
    <row r="77" spans="1:97" x14ac:dyDescent="0.2">
      <c r="A77" s="59"/>
      <c r="B77" s="57"/>
      <c r="C77" s="59"/>
      <c r="D77" s="59"/>
      <c r="E77" s="59"/>
      <c r="F77" s="109" t="s">
        <v>8398</v>
      </c>
      <c r="S77" s="98">
        <v>6001</v>
      </c>
      <c r="T77" s="98">
        <v>5</v>
      </c>
      <c r="U77" s="98" t="s">
        <v>278</v>
      </c>
      <c r="V77" s="98">
        <v>60</v>
      </c>
      <c r="W77" s="98" t="s">
        <v>327</v>
      </c>
      <c r="X77" s="98">
        <v>1</v>
      </c>
      <c r="Y77" s="98" t="s">
        <v>46</v>
      </c>
      <c r="Z77" s="98">
        <v>3</v>
      </c>
      <c r="AA77" s="98" t="s">
        <v>280</v>
      </c>
      <c r="AB77" s="98">
        <v>7101</v>
      </c>
      <c r="AC77" s="98" t="s">
        <v>328</v>
      </c>
      <c r="AD77" s="98" t="s">
        <v>329</v>
      </c>
      <c r="AE77" s="98">
        <v>6001</v>
      </c>
      <c r="AF77" s="98" t="s">
        <v>342</v>
      </c>
      <c r="AG77" s="98" t="s">
        <v>331</v>
      </c>
      <c r="AH77" s="98" t="s">
        <v>212</v>
      </c>
      <c r="AI77" s="98" t="s">
        <v>53</v>
      </c>
      <c r="AJ77" s="98">
        <v>4100</v>
      </c>
      <c r="AK77" s="98" t="s">
        <v>37</v>
      </c>
      <c r="AL77" s="98">
        <v>4105</v>
      </c>
      <c r="AM77" s="98" t="s">
        <v>343</v>
      </c>
      <c r="AN77" s="98">
        <v>4100806</v>
      </c>
      <c r="AO77" s="98">
        <v>2024</v>
      </c>
      <c r="AP77" s="98">
        <v>70</v>
      </c>
      <c r="AQ77" s="98" t="s">
        <v>54</v>
      </c>
      <c r="AR77" s="98" t="s">
        <v>54</v>
      </c>
      <c r="AS77" s="98" t="s">
        <v>54</v>
      </c>
      <c r="AT77" s="98" t="s">
        <v>54</v>
      </c>
      <c r="AY77" s="98" t="s">
        <v>56</v>
      </c>
      <c r="AZ77" s="98" t="s">
        <v>333</v>
      </c>
      <c r="BA77" s="98" t="s">
        <v>334</v>
      </c>
      <c r="BB77" s="98" t="s">
        <v>335</v>
      </c>
      <c r="BD77" s="110" t="str">
        <f t="shared" si="8"/>
        <v>3770RGInt 05 Londrina</v>
      </c>
      <c r="BE77" s="110">
        <v>3770</v>
      </c>
      <c r="BF77" s="110" t="s">
        <v>222</v>
      </c>
      <c r="BG77" s="110">
        <v>8104</v>
      </c>
      <c r="BH77" s="110" t="s">
        <v>37</v>
      </c>
      <c r="BI77" s="110">
        <v>30180</v>
      </c>
      <c r="BJ77" s="110">
        <v>29775</v>
      </c>
      <c r="BK77" s="110">
        <v>29336</v>
      </c>
      <c r="BL77" s="110">
        <v>28984</v>
      </c>
      <c r="BN77" s="110">
        <f t="shared" si="9"/>
        <v>118275</v>
      </c>
      <c r="BS77" s="110">
        <v>6001</v>
      </c>
      <c r="BT77" s="110" t="str">
        <f t="shared" si="20"/>
        <v>Construção de E-Fórum, em Alvorada do Sul</v>
      </c>
      <c r="BU77" s="111" t="str">
        <f t="shared" si="21"/>
        <v>Não</v>
      </c>
      <c r="BV77" s="111" t="str">
        <f t="shared" si="22"/>
        <v>Não</v>
      </c>
      <c r="BW77" s="111" t="str">
        <f t="shared" si="23"/>
        <v>Não</v>
      </c>
      <c r="BX77" s="111" t="str">
        <f t="shared" si="24"/>
        <v>Não</v>
      </c>
      <c r="BY77" s="110" t="s">
        <v>121</v>
      </c>
      <c r="BZ77" s="110" t="s">
        <v>121</v>
      </c>
      <c r="CA77" s="110" t="s">
        <v>121</v>
      </c>
      <c r="CB77" s="110" t="s">
        <v>8122</v>
      </c>
      <c r="CG77" s="110" t="str">
        <f t="shared" si="5"/>
        <v>3917 Total</v>
      </c>
      <c r="CH77" s="110" t="str">
        <f t="shared" si="7"/>
        <v>3917 Total-1</v>
      </c>
      <c r="CI77" s="110">
        <v>1</v>
      </c>
      <c r="CJ77" s="110" t="s">
        <v>6870</v>
      </c>
      <c r="CN77" s="110">
        <v>4</v>
      </c>
      <c r="CO77" s="110">
        <v>0</v>
      </c>
      <c r="CP77" s="110">
        <v>0</v>
      </c>
      <c r="CQ77" s="110">
        <v>0</v>
      </c>
      <c r="CS77" s="110" t="str">
        <f t="shared" si="6"/>
        <v>-</v>
      </c>
    </row>
    <row r="78" spans="1:97" x14ac:dyDescent="0.2">
      <c r="A78" s="59"/>
      <c r="B78" s="57"/>
      <c r="C78" s="59"/>
      <c r="D78" s="59"/>
      <c r="E78" s="59"/>
      <c r="F78" s="60"/>
      <c r="S78" s="98">
        <v>5949</v>
      </c>
      <c r="T78" s="98">
        <v>5</v>
      </c>
      <c r="U78" s="98" t="s">
        <v>278</v>
      </c>
      <c r="V78" s="98">
        <v>60</v>
      </c>
      <c r="W78" s="98" t="s">
        <v>327</v>
      </c>
      <c r="X78" s="98">
        <v>1</v>
      </c>
      <c r="Y78" s="98" t="s">
        <v>46</v>
      </c>
      <c r="Z78" s="98">
        <v>3</v>
      </c>
      <c r="AA78" s="98" t="s">
        <v>280</v>
      </c>
      <c r="AB78" s="98">
        <v>7101</v>
      </c>
      <c r="AC78" s="98" t="s">
        <v>328</v>
      </c>
      <c r="AD78" s="98" t="s">
        <v>329</v>
      </c>
      <c r="AE78" s="98">
        <v>5949</v>
      </c>
      <c r="AF78" s="98" t="s">
        <v>345</v>
      </c>
      <c r="AG78" s="98" t="s">
        <v>331</v>
      </c>
      <c r="AH78" s="98" t="s">
        <v>212</v>
      </c>
      <c r="AI78" s="98" t="s">
        <v>53</v>
      </c>
      <c r="AJ78" s="98">
        <v>4100</v>
      </c>
      <c r="AK78" s="98" t="s">
        <v>36</v>
      </c>
      <c r="AL78" s="98">
        <v>4104</v>
      </c>
      <c r="AM78" s="98" t="s">
        <v>346</v>
      </c>
      <c r="AN78" s="98">
        <v>4100905</v>
      </c>
      <c r="AO78" s="98">
        <v>2024</v>
      </c>
      <c r="AP78" s="98">
        <v>0</v>
      </c>
      <c r="AQ78" s="98" t="s">
        <v>54</v>
      </c>
      <c r="AR78" s="98" t="s">
        <v>54</v>
      </c>
      <c r="AS78" s="98" t="s">
        <v>54</v>
      </c>
      <c r="AT78" s="98" t="s">
        <v>54</v>
      </c>
      <c r="AY78" s="98" t="s">
        <v>56</v>
      </c>
      <c r="AZ78" s="98" t="s">
        <v>333</v>
      </c>
      <c r="BA78" s="98" t="s">
        <v>334</v>
      </c>
      <c r="BB78" s="98" t="s">
        <v>335</v>
      </c>
      <c r="BD78" s="110" t="str">
        <f t="shared" si="8"/>
        <v>3770RGInt 06 Ponta Grossa</v>
      </c>
      <c r="BE78" s="110">
        <v>3770</v>
      </c>
      <c r="BF78" s="110" t="s">
        <v>222</v>
      </c>
      <c r="BG78" s="110">
        <v>8104</v>
      </c>
      <c r="BH78" s="110" t="s">
        <v>38</v>
      </c>
      <c r="BI78" s="110">
        <v>12230</v>
      </c>
      <c r="BJ78" s="110">
        <v>12002</v>
      </c>
      <c r="BK78" s="110">
        <v>11877</v>
      </c>
      <c r="BL78" s="110">
        <v>11597</v>
      </c>
      <c r="BN78" s="110">
        <f t="shared" si="9"/>
        <v>47706</v>
      </c>
      <c r="BS78" s="110">
        <v>5949</v>
      </c>
      <c r="BT78" s="110" t="str">
        <f t="shared" si="20"/>
        <v>Construção de E-Fórum, em Amaporã</v>
      </c>
      <c r="BU78" s="111" t="str">
        <f t="shared" si="21"/>
        <v>Não</v>
      </c>
      <c r="BV78" s="111" t="str">
        <f t="shared" si="22"/>
        <v>Não</v>
      </c>
      <c r="BW78" s="111" t="str">
        <f t="shared" si="23"/>
        <v>Não</v>
      </c>
      <c r="BX78" s="111" t="str">
        <f t="shared" si="24"/>
        <v>Não</v>
      </c>
      <c r="BY78" s="110" t="s">
        <v>121</v>
      </c>
      <c r="BZ78" s="110" t="s">
        <v>121</v>
      </c>
      <c r="CA78" s="110" t="s">
        <v>121</v>
      </c>
      <c r="CB78" s="110" t="s">
        <v>8122</v>
      </c>
      <c r="CG78" s="110" t="str">
        <f t="shared" si="5"/>
        <v>3918Curitiba</v>
      </c>
      <c r="CH78" s="110" t="str">
        <f t="shared" si="7"/>
        <v>3918-1</v>
      </c>
      <c r="CI78" s="110">
        <v>1</v>
      </c>
      <c r="CJ78" s="110">
        <v>3918</v>
      </c>
      <c r="CK78" s="110" t="s">
        <v>33</v>
      </c>
      <c r="CL78" s="110">
        <v>4106902</v>
      </c>
      <c r="CM78" s="110" t="s">
        <v>128</v>
      </c>
      <c r="CN78" s="110">
        <v>0</v>
      </c>
      <c r="CO78" s="110">
        <v>0</v>
      </c>
      <c r="CP78" s="110">
        <v>0</v>
      </c>
      <c r="CQ78" s="110">
        <v>13631</v>
      </c>
      <c r="CS78" s="110" t="str">
        <f t="shared" si="6"/>
        <v>RGInt 01 Curitiba-Curitiba</v>
      </c>
    </row>
    <row r="79" spans="1:97" ht="15" thickBot="1" x14ac:dyDescent="0.25">
      <c r="A79" s="59"/>
      <c r="B79" s="54"/>
      <c r="C79" s="55"/>
      <c r="D79" s="55"/>
      <c r="E79" s="55"/>
      <c r="F79" s="56"/>
      <c r="S79" s="98">
        <v>5950</v>
      </c>
      <c r="T79" s="98">
        <v>5</v>
      </c>
      <c r="U79" s="98" t="s">
        <v>278</v>
      </c>
      <c r="V79" s="98">
        <v>60</v>
      </c>
      <c r="W79" s="98" t="s">
        <v>327</v>
      </c>
      <c r="X79" s="98">
        <v>1</v>
      </c>
      <c r="Y79" s="98" t="s">
        <v>46</v>
      </c>
      <c r="Z79" s="98">
        <v>3</v>
      </c>
      <c r="AA79" s="98" t="s">
        <v>280</v>
      </c>
      <c r="AB79" s="98">
        <v>7101</v>
      </c>
      <c r="AC79" s="98" t="s">
        <v>328</v>
      </c>
      <c r="AD79" s="98" t="s">
        <v>329</v>
      </c>
      <c r="AE79" s="98">
        <v>5950</v>
      </c>
      <c r="AF79" s="98" t="s">
        <v>350</v>
      </c>
      <c r="AG79" s="98" t="s">
        <v>331</v>
      </c>
      <c r="AH79" s="98" t="s">
        <v>212</v>
      </c>
      <c r="AI79" s="98" t="s">
        <v>53</v>
      </c>
      <c r="AJ79" s="98">
        <v>4100</v>
      </c>
      <c r="AK79" s="98" t="s">
        <v>37</v>
      </c>
      <c r="AL79" s="98">
        <v>4105</v>
      </c>
      <c r="AM79" s="98" t="s">
        <v>351</v>
      </c>
      <c r="AN79" s="98">
        <v>4103305</v>
      </c>
      <c r="AO79" s="98">
        <v>2024</v>
      </c>
      <c r="AP79" s="98">
        <v>0</v>
      </c>
      <c r="AQ79" s="98" t="s">
        <v>54</v>
      </c>
      <c r="AR79" s="98" t="s">
        <v>54</v>
      </c>
      <c r="AS79" s="98" t="s">
        <v>54</v>
      </c>
      <c r="AT79" s="98" t="s">
        <v>54</v>
      </c>
      <c r="AY79" s="98" t="s">
        <v>56</v>
      </c>
      <c r="AZ79" s="98" t="s">
        <v>333</v>
      </c>
      <c r="BA79" s="98" t="s">
        <v>334</v>
      </c>
      <c r="BB79" s="98" t="s">
        <v>335</v>
      </c>
      <c r="BD79" s="110" t="str">
        <f t="shared" si="8"/>
        <v>3771RGInt 01 Curitiba</v>
      </c>
      <c r="BE79" s="110">
        <v>3771</v>
      </c>
      <c r="BF79" s="110" t="s">
        <v>227</v>
      </c>
      <c r="BG79" s="110">
        <v>7016</v>
      </c>
      <c r="BH79" s="110" t="s">
        <v>33</v>
      </c>
      <c r="BI79" s="110">
        <v>0</v>
      </c>
      <c r="BJ79" s="110">
        <v>5</v>
      </c>
      <c r="BK79" s="110">
        <v>8</v>
      </c>
      <c r="BL79" s="110">
        <v>3</v>
      </c>
      <c r="BN79" s="110">
        <f t="shared" si="9"/>
        <v>16</v>
      </c>
      <c r="BS79" s="110">
        <v>5950</v>
      </c>
      <c r="BT79" s="110" t="str">
        <f t="shared" si="20"/>
        <v>Construção de E-Fórum, em Borrazópolis</v>
      </c>
      <c r="BU79" s="111" t="str">
        <f t="shared" si="21"/>
        <v>Não</v>
      </c>
      <c r="BV79" s="111" t="str">
        <f t="shared" si="22"/>
        <v>Não</v>
      </c>
      <c r="BW79" s="111" t="str">
        <f t="shared" si="23"/>
        <v>Não</v>
      </c>
      <c r="BX79" s="111" t="str">
        <f t="shared" si="24"/>
        <v>Não</v>
      </c>
      <c r="BY79" s="110" t="s">
        <v>121</v>
      </c>
      <c r="BZ79" s="110" t="s">
        <v>121</v>
      </c>
      <c r="CA79" s="110" t="s">
        <v>121</v>
      </c>
      <c r="CB79" s="110" t="s">
        <v>8122</v>
      </c>
      <c r="CG79" s="110" t="str">
        <f t="shared" si="5"/>
        <v>3918 Total</v>
      </c>
      <c r="CH79" s="110" t="str">
        <f t="shared" si="7"/>
        <v>3918 Total-1</v>
      </c>
      <c r="CI79" s="110">
        <v>1</v>
      </c>
      <c r="CJ79" s="110" t="s">
        <v>6871</v>
      </c>
      <c r="CN79" s="110">
        <v>0</v>
      </c>
      <c r="CO79" s="110">
        <v>0</v>
      </c>
      <c r="CP79" s="110">
        <v>0</v>
      </c>
      <c r="CQ79" s="110">
        <v>13631</v>
      </c>
      <c r="CS79" s="110" t="str">
        <f t="shared" si="6"/>
        <v>-</v>
      </c>
    </row>
    <row r="80" spans="1:97" ht="15" thickBot="1" x14ac:dyDescent="0.25">
      <c r="A80" s="59"/>
      <c r="S80" s="98">
        <v>5951</v>
      </c>
      <c r="T80" s="98">
        <v>5</v>
      </c>
      <c r="U80" s="98" t="s">
        <v>278</v>
      </c>
      <c r="V80" s="98">
        <v>60</v>
      </c>
      <c r="W80" s="98" t="s">
        <v>327</v>
      </c>
      <c r="X80" s="98">
        <v>1</v>
      </c>
      <c r="Y80" s="98" t="s">
        <v>46</v>
      </c>
      <c r="Z80" s="98">
        <v>3</v>
      </c>
      <c r="AA80" s="98" t="s">
        <v>280</v>
      </c>
      <c r="AB80" s="98">
        <v>7101</v>
      </c>
      <c r="AC80" s="98" t="s">
        <v>328</v>
      </c>
      <c r="AD80" s="98" t="s">
        <v>329</v>
      </c>
      <c r="AE80" s="98">
        <v>5951</v>
      </c>
      <c r="AF80" s="98" t="s">
        <v>353</v>
      </c>
      <c r="AG80" s="98" t="s">
        <v>331</v>
      </c>
      <c r="AH80" s="98" t="s">
        <v>212</v>
      </c>
      <c r="AI80" s="98" t="s">
        <v>53</v>
      </c>
      <c r="AJ80" s="98">
        <v>4100</v>
      </c>
      <c r="AK80" s="98" t="s">
        <v>36</v>
      </c>
      <c r="AL80" s="98">
        <v>4104</v>
      </c>
      <c r="AM80" s="98" t="s">
        <v>354</v>
      </c>
      <c r="AN80" s="98">
        <v>4103370</v>
      </c>
      <c r="AO80" s="98">
        <v>2024</v>
      </c>
      <c r="AP80" s="98">
        <v>0</v>
      </c>
      <c r="AQ80" s="98" t="s">
        <v>54</v>
      </c>
      <c r="AR80" s="98" t="s">
        <v>54</v>
      </c>
      <c r="AS80" s="98" t="s">
        <v>54</v>
      </c>
      <c r="AT80" s="98" t="s">
        <v>54</v>
      </c>
      <c r="AY80" s="98" t="s">
        <v>56</v>
      </c>
      <c r="AZ80" s="98" t="s">
        <v>333</v>
      </c>
      <c r="BA80" s="98" t="s">
        <v>334</v>
      </c>
      <c r="BB80" s="98" t="s">
        <v>335</v>
      </c>
      <c r="BD80" s="110" t="str">
        <f t="shared" si="8"/>
        <v>3771RGInt 02 Guarapuava</v>
      </c>
      <c r="BE80" s="110">
        <v>3771</v>
      </c>
      <c r="BF80" s="110" t="s">
        <v>227</v>
      </c>
      <c r="BG80" s="110">
        <v>7016</v>
      </c>
      <c r="BH80" s="110" t="s">
        <v>34</v>
      </c>
      <c r="BI80" s="110">
        <v>0</v>
      </c>
      <c r="BJ80" s="110">
        <v>1</v>
      </c>
      <c r="BK80" s="110">
        <v>4</v>
      </c>
      <c r="BL80" s="110">
        <v>10</v>
      </c>
      <c r="BN80" s="110">
        <f t="shared" si="9"/>
        <v>15</v>
      </c>
      <c r="BS80" s="110">
        <v>5951</v>
      </c>
      <c r="BT80" s="110" t="str">
        <f t="shared" si="20"/>
        <v>Construção de E-Fórum, em Brasilândia do Sul</v>
      </c>
      <c r="BU80" s="111" t="str">
        <f t="shared" si="21"/>
        <v>Não</v>
      </c>
      <c r="BV80" s="111" t="str">
        <f t="shared" si="22"/>
        <v>Não</v>
      </c>
      <c r="BW80" s="111" t="str">
        <f t="shared" si="23"/>
        <v>Não</v>
      </c>
      <c r="BX80" s="111" t="str">
        <f t="shared" si="24"/>
        <v>Não</v>
      </c>
      <c r="BY80" s="110" t="s">
        <v>121</v>
      </c>
      <c r="BZ80" s="110" t="s">
        <v>121</v>
      </c>
      <c r="CA80" s="110" t="s">
        <v>121</v>
      </c>
      <c r="CB80" s="110" t="s">
        <v>8122</v>
      </c>
      <c r="CG80" s="110" t="str">
        <f t="shared" si="5"/>
        <v>3921Castro</v>
      </c>
      <c r="CH80" s="110" t="str">
        <f t="shared" si="7"/>
        <v>3921-1</v>
      </c>
      <c r="CI80" s="110">
        <v>1</v>
      </c>
      <c r="CJ80" s="110">
        <v>3921</v>
      </c>
      <c r="CK80" s="110" t="s">
        <v>38</v>
      </c>
      <c r="CL80" s="110">
        <v>4104907</v>
      </c>
      <c r="CM80" s="110" t="s">
        <v>277</v>
      </c>
      <c r="CN80" s="110">
        <v>0</v>
      </c>
      <c r="CO80" s="110">
        <v>0</v>
      </c>
      <c r="CP80" s="110">
        <v>0</v>
      </c>
      <c r="CQ80" s="110">
        <v>718</v>
      </c>
      <c r="CS80" s="110" t="str">
        <f t="shared" si="6"/>
        <v>RGInt 06 Ponta Grossa-Castro</v>
      </c>
    </row>
    <row r="81" spans="1:97" x14ac:dyDescent="0.2">
      <c r="A81" s="59"/>
      <c r="B81" s="51"/>
      <c r="C81" s="52" t="s">
        <v>8406</v>
      </c>
      <c r="D81" s="52"/>
      <c r="E81" s="52"/>
      <c r="F81" s="53"/>
      <c r="S81" s="98">
        <v>5952</v>
      </c>
      <c r="T81" s="98">
        <v>5</v>
      </c>
      <c r="U81" s="98" t="s">
        <v>278</v>
      </c>
      <c r="V81" s="98">
        <v>60</v>
      </c>
      <c r="W81" s="98" t="s">
        <v>327</v>
      </c>
      <c r="X81" s="98">
        <v>1</v>
      </c>
      <c r="Y81" s="98" t="s">
        <v>46</v>
      </c>
      <c r="Z81" s="98">
        <v>3</v>
      </c>
      <c r="AA81" s="98" t="s">
        <v>280</v>
      </c>
      <c r="AB81" s="98">
        <v>7101</v>
      </c>
      <c r="AC81" s="98" t="s">
        <v>328</v>
      </c>
      <c r="AD81" s="98" t="s">
        <v>329</v>
      </c>
      <c r="AE81" s="98">
        <v>5952</v>
      </c>
      <c r="AF81" s="98" t="s">
        <v>357</v>
      </c>
      <c r="AG81" s="98" t="s">
        <v>331</v>
      </c>
      <c r="AH81" s="98" t="s">
        <v>212</v>
      </c>
      <c r="AI81" s="98" t="s">
        <v>53</v>
      </c>
      <c r="AJ81" s="98">
        <v>4100</v>
      </c>
      <c r="AK81" s="98" t="s">
        <v>37</v>
      </c>
      <c r="AL81" s="98">
        <v>4105</v>
      </c>
      <c r="AM81" s="98" t="s">
        <v>358</v>
      </c>
      <c r="AN81" s="98">
        <v>4103800</v>
      </c>
      <c r="AO81" s="98">
        <v>2024</v>
      </c>
      <c r="AP81" s="98">
        <v>0</v>
      </c>
      <c r="AQ81" s="98" t="s">
        <v>54</v>
      </c>
      <c r="AR81" s="98" t="s">
        <v>54</v>
      </c>
      <c r="AS81" s="98" t="s">
        <v>54</v>
      </c>
      <c r="AT81" s="98" t="s">
        <v>54</v>
      </c>
      <c r="AY81" s="98" t="s">
        <v>56</v>
      </c>
      <c r="AZ81" s="98" t="s">
        <v>333</v>
      </c>
      <c r="BA81" s="98" t="s">
        <v>334</v>
      </c>
      <c r="BB81" s="98" t="s">
        <v>335</v>
      </c>
      <c r="BD81" s="110" t="str">
        <f t="shared" si="8"/>
        <v>3771RGInt 03 Cascavel</v>
      </c>
      <c r="BE81" s="110">
        <v>3771</v>
      </c>
      <c r="BF81" s="110" t="s">
        <v>227</v>
      </c>
      <c r="BG81" s="110">
        <v>7016</v>
      </c>
      <c r="BH81" s="110" t="s">
        <v>35</v>
      </c>
      <c r="BI81" s="110">
        <v>0</v>
      </c>
      <c r="BJ81" s="110">
        <v>3</v>
      </c>
      <c r="BK81" s="110">
        <v>8</v>
      </c>
      <c r="BL81" s="110">
        <v>5</v>
      </c>
      <c r="BN81" s="110">
        <f t="shared" si="9"/>
        <v>16</v>
      </c>
      <c r="BS81" s="110">
        <v>5952</v>
      </c>
      <c r="BT81" s="110" t="str">
        <f t="shared" si="20"/>
        <v>Construção de E-Fórum, em Cambira</v>
      </c>
      <c r="BU81" s="111" t="str">
        <f t="shared" si="21"/>
        <v>Não</v>
      </c>
      <c r="BV81" s="111" t="str">
        <f t="shared" si="22"/>
        <v>Não</v>
      </c>
      <c r="BW81" s="111" t="str">
        <f t="shared" si="23"/>
        <v>Não</v>
      </c>
      <c r="BX81" s="111" t="str">
        <f t="shared" si="24"/>
        <v>Não</v>
      </c>
      <c r="BY81" s="110" t="s">
        <v>121</v>
      </c>
      <c r="BZ81" s="110" t="s">
        <v>121</v>
      </c>
      <c r="CA81" s="110" t="s">
        <v>121</v>
      </c>
      <c r="CB81" s="110" t="s">
        <v>8122</v>
      </c>
      <c r="CG81" s="110" t="str">
        <f t="shared" si="5"/>
        <v>3921 Total</v>
      </c>
      <c r="CH81" s="110" t="str">
        <f t="shared" si="7"/>
        <v>3921 Total-1</v>
      </c>
      <c r="CI81" s="110">
        <v>1</v>
      </c>
      <c r="CJ81" s="110" t="s">
        <v>6872</v>
      </c>
      <c r="CN81" s="110">
        <v>0</v>
      </c>
      <c r="CO81" s="110">
        <v>0</v>
      </c>
      <c r="CP81" s="110">
        <v>0</v>
      </c>
      <c r="CQ81" s="110">
        <v>718</v>
      </c>
      <c r="CS81" s="110" t="str">
        <f t="shared" si="6"/>
        <v>-</v>
      </c>
    </row>
    <row r="82" spans="1:97" x14ac:dyDescent="0.2">
      <c r="B82" s="57"/>
      <c r="C82" s="59"/>
      <c r="D82" s="59"/>
      <c r="E82" s="59"/>
      <c r="F82" s="60"/>
      <c r="S82" s="98">
        <v>5953</v>
      </c>
      <c r="T82" s="98">
        <v>5</v>
      </c>
      <c r="U82" s="98" t="s">
        <v>278</v>
      </c>
      <c r="V82" s="98">
        <v>60</v>
      </c>
      <c r="W82" s="98" t="s">
        <v>327</v>
      </c>
      <c r="X82" s="98">
        <v>1</v>
      </c>
      <c r="Y82" s="98" t="s">
        <v>46</v>
      </c>
      <c r="Z82" s="98">
        <v>3</v>
      </c>
      <c r="AA82" s="98" t="s">
        <v>280</v>
      </c>
      <c r="AB82" s="98">
        <v>7101</v>
      </c>
      <c r="AC82" s="98" t="s">
        <v>328</v>
      </c>
      <c r="AD82" s="98" t="s">
        <v>329</v>
      </c>
      <c r="AE82" s="98">
        <v>5953</v>
      </c>
      <c r="AF82" s="98" t="s">
        <v>361</v>
      </c>
      <c r="AG82" s="98" t="s">
        <v>331</v>
      </c>
      <c r="AH82" s="98" t="s">
        <v>212</v>
      </c>
      <c r="AI82" s="98" t="s">
        <v>53</v>
      </c>
      <c r="AJ82" s="98">
        <v>4100</v>
      </c>
      <c r="AK82" s="98" t="s">
        <v>33</v>
      </c>
      <c r="AL82" s="98">
        <v>4101</v>
      </c>
      <c r="AM82" s="98" t="s">
        <v>362</v>
      </c>
      <c r="AN82" s="98">
        <v>4106209</v>
      </c>
      <c r="AO82" s="98">
        <v>2024</v>
      </c>
      <c r="AP82" s="98">
        <v>0</v>
      </c>
      <c r="AQ82" s="98" t="s">
        <v>54</v>
      </c>
      <c r="AR82" s="98" t="s">
        <v>54</v>
      </c>
      <c r="AS82" s="98" t="s">
        <v>54</v>
      </c>
      <c r="AT82" s="98" t="s">
        <v>54</v>
      </c>
      <c r="AY82" s="98" t="s">
        <v>56</v>
      </c>
      <c r="AZ82" s="98" t="s">
        <v>333</v>
      </c>
      <c r="BA82" s="98" t="s">
        <v>334</v>
      </c>
      <c r="BB82" s="98" t="s">
        <v>335</v>
      </c>
      <c r="BD82" s="110" t="str">
        <f t="shared" si="8"/>
        <v>3771RGInt 04 Maringá</v>
      </c>
      <c r="BE82" s="110">
        <v>3771</v>
      </c>
      <c r="BF82" s="110" t="s">
        <v>227</v>
      </c>
      <c r="BG82" s="110">
        <v>7016</v>
      </c>
      <c r="BH82" s="110" t="s">
        <v>36</v>
      </c>
      <c r="BI82" s="110">
        <v>0</v>
      </c>
      <c r="BJ82" s="110">
        <v>5</v>
      </c>
      <c r="BK82" s="110">
        <v>5</v>
      </c>
      <c r="BL82" s="110">
        <v>6</v>
      </c>
      <c r="BN82" s="110">
        <f t="shared" si="9"/>
        <v>16</v>
      </c>
      <c r="BS82" s="110">
        <v>5953</v>
      </c>
      <c r="BT82" s="110" t="str">
        <f t="shared" si="20"/>
        <v>Construção de E-Fórum, em Contenda</v>
      </c>
      <c r="BU82" s="111" t="str">
        <f t="shared" si="21"/>
        <v>Não</v>
      </c>
      <c r="BV82" s="111" t="str">
        <f t="shared" si="22"/>
        <v>Não</v>
      </c>
      <c r="BW82" s="111" t="str">
        <f t="shared" si="23"/>
        <v>Não</v>
      </c>
      <c r="BX82" s="111" t="str">
        <f t="shared" si="24"/>
        <v>Não</v>
      </c>
      <c r="BY82" s="110" t="s">
        <v>121</v>
      </c>
      <c r="BZ82" s="110" t="s">
        <v>121</v>
      </c>
      <c r="CA82" s="110" t="s">
        <v>121</v>
      </c>
      <c r="CB82" s="110" t="s">
        <v>8122</v>
      </c>
      <c r="CG82" s="110" t="str">
        <f t="shared" si="5"/>
        <v>3922Lapa</v>
      </c>
      <c r="CH82" s="110" t="str">
        <f t="shared" si="7"/>
        <v>3922-1</v>
      </c>
      <c r="CI82" s="110">
        <v>1</v>
      </c>
      <c r="CJ82" s="110">
        <v>3922</v>
      </c>
      <c r="CK82" s="110" t="s">
        <v>33</v>
      </c>
      <c r="CL82" s="110">
        <v>4113205</v>
      </c>
      <c r="CM82" s="110" t="s">
        <v>297</v>
      </c>
      <c r="CN82" s="110">
        <v>0</v>
      </c>
      <c r="CO82" s="110">
        <v>0</v>
      </c>
      <c r="CP82" s="110">
        <v>0</v>
      </c>
      <c r="CQ82" s="110">
        <v>3500</v>
      </c>
      <c r="CS82" s="110" t="str">
        <f t="shared" si="6"/>
        <v>RGInt 01 Curitiba-Lapa</v>
      </c>
    </row>
    <row r="83" spans="1:97" x14ac:dyDescent="0.2">
      <c r="B83" s="57"/>
      <c r="C83" s="59"/>
      <c r="D83" s="59"/>
      <c r="E83" s="59"/>
      <c r="F83" s="60"/>
      <c r="S83" s="98">
        <v>5954</v>
      </c>
      <c r="T83" s="98">
        <v>5</v>
      </c>
      <c r="U83" s="98" t="s">
        <v>278</v>
      </c>
      <c r="V83" s="98">
        <v>60</v>
      </c>
      <c r="W83" s="98" t="s">
        <v>327</v>
      </c>
      <c r="X83" s="98">
        <v>1</v>
      </c>
      <c r="Y83" s="98" t="s">
        <v>46</v>
      </c>
      <c r="Z83" s="98">
        <v>3</v>
      </c>
      <c r="AA83" s="98" t="s">
        <v>280</v>
      </c>
      <c r="AB83" s="98">
        <v>7101</v>
      </c>
      <c r="AC83" s="98" t="s">
        <v>328</v>
      </c>
      <c r="AD83" s="98" t="s">
        <v>329</v>
      </c>
      <c r="AE83" s="98">
        <v>5954</v>
      </c>
      <c r="AF83" s="98" t="s">
        <v>366</v>
      </c>
      <c r="AG83" s="98" t="s">
        <v>331</v>
      </c>
      <c r="AH83" s="98" t="s">
        <v>212</v>
      </c>
      <c r="AI83" s="98" t="s">
        <v>53</v>
      </c>
      <c r="AJ83" s="98">
        <v>4100</v>
      </c>
      <c r="AK83" s="98" t="s">
        <v>35</v>
      </c>
      <c r="AL83" s="98">
        <v>4103</v>
      </c>
      <c r="AM83" s="98" t="s">
        <v>367</v>
      </c>
      <c r="AN83" s="98">
        <v>4106456</v>
      </c>
      <c r="AO83" s="98">
        <v>2024</v>
      </c>
      <c r="AP83" s="98">
        <v>0</v>
      </c>
      <c r="AQ83" s="98" t="s">
        <v>54</v>
      </c>
      <c r="AR83" s="98" t="s">
        <v>54</v>
      </c>
      <c r="AS83" s="98" t="s">
        <v>54</v>
      </c>
      <c r="AT83" s="98" t="s">
        <v>54</v>
      </c>
      <c r="AY83" s="98" t="s">
        <v>56</v>
      </c>
      <c r="AZ83" s="98" t="s">
        <v>333</v>
      </c>
      <c r="BA83" s="98" t="s">
        <v>334</v>
      </c>
      <c r="BB83" s="98" t="s">
        <v>335</v>
      </c>
      <c r="BD83" s="110" t="str">
        <f t="shared" si="8"/>
        <v>3771RGInt 05 Londrina</v>
      </c>
      <c r="BE83" s="110">
        <v>3771</v>
      </c>
      <c r="BF83" s="110" t="s">
        <v>227</v>
      </c>
      <c r="BG83" s="110">
        <v>7016</v>
      </c>
      <c r="BH83" s="110" t="s">
        <v>37</v>
      </c>
      <c r="BI83" s="110">
        <v>0</v>
      </c>
      <c r="BJ83" s="110">
        <v>3</v>
      </c>
      <c r="BK83" s="110">
        <v>6</v>
      </c>
      <c r="BL83" s="110">
        <v>7</v>
      </c>
      <c r="BN83" s="110">
        <f t="shared" si="9"/>
        <v>16</v>
      </c>
      <c r="BS83" s="110">
        <v>5954</v>
      </c>
      <c r="BT83" s="110" t="str">
        <f t="shared" si="20"/>
        <v>Construção de E-Fórum, em Coronel Domingos Soares</v>
      </c>
      <c r="BU83" s="111" t="str">
        <f t="shared" si="21"/>
        <v>Não</v>
      </c>
      <c r="BV83" s="111" t="str">
        <f t="shared" si="22"/>
        <v>Não</v>
      </c>
      <c r="BW83" s="111" t="str">
        <f t="shared" si="23"/>
        <v>Não</v>
      </c>
      <c r="BX83" s="111" t="str">
        <f t="shared" si="24"/>
        <v>Não</v>
      </c>
      <c r="BY83" s="110" t="s">
        <v>121</v>
      </c>
      <c r="BZ83" s="110" t="s">
        <v>121</v>
      </c>
      <c r="CA83" s="110" t="s">
        <v>121</v>
      </c>
      <c r="CB83" s="110" t="s">
        <v>8122</v>
      </c>
      <c r="CG83" s="110" t="str">
        <f t="shared" si="5"/>
        <v>3922 Total</v>
      </c>
      <c r="CH83" s="110" t="str">
        <f t="shared" si="7"/>
        <v>3922 Total-1</v>
      </c>
      <c r="CI83" s="110">
        <v>1</v>
      </c>
      <c r="CJ83" s="110" t="s">
        <v>6873</v>
      </c>
      <c r="CN83" s="110">
        <v>0</v>
      </c>
      <c r="CO83" s="110">
        <v>0</v>
      </c>
      <c r="CP83" s="110">
        <v>0</v>
      </c>
      <c r="CQ83" s="110">
        <v>3500</v>
      </c>
      <c r="CS83" s="110" t="str">
        <f t="shared" si="6"/>
        <v>-</v>
      </c>
    </row>
    <row r="84" spans="1:97" x14ac:dyDescent="0.2">
      <c r="B84" s="57"/>
      <c r="C84" s="59"/>
      <c r="D84" s="59"/>
      <c r="E84" s="59"/>
      <c r="F84" s="60"/>
      <c r="S84" s="98">
        <v>6002</v>
      </c>
      <c r="T84" s="98">
        <v>5</v>
      </c>
      <c r="U84" s="98" t="s">
        <v>278</v>
      </c>
      <c r="V84" s="98">
        <v>60</v>
      </c>
      <c r="W84" s="98" t="s">
        <v>327</v>
      </c>
      <c r="X84" s="98">
        <v>1</v>
      </c>
      <c r="Y84" s="98" t="s">
        <v>46</v>
      </c>
      <c r="Z84" s="98">
        <v>3</v>
      </c>
      <c r="AA84" s="98" t="s">
        <v>280</v>
      </c>
      <c r="AB84" s="98">
        <v>7101</v>
      </c>
      <c r="AC84" s="98" t="s">
        <v>328</v>
      </c>
      <c r="AD84" s="98" t="s">
        <v>329</v>
      </c>
      <c r="AE84" s="98">
        <v>6002</v>
      </c>
      <c r="AF84" s="98" t="s">
        <v>369</v>
      </c>
      <c r="AG84" s="98" t="s">
        <v>331</v>
      </c>
      <c r="AH84" s="98" t="s">
        <v>212</v>
      </c>
      <c r="AI84" s="98" t="s">
        <v>53</v>
      </c>
      <c r="AJ84" s="98">
        <v>4100</v>
      </c>
      <c r="AK84" s="98" t="s">
        <v>36</v>
      </c>
      <c r="AL84" s="98">
        <v>4104</v>
      </c>
      <c r="AM84" s="98" t="s">
        <v>370</v>
      </c>
      <c r="AN84" s="98">
        <v>4107108</v>
      </c>
      <c r="AO84" s="98">
        <v>2024</v>
      </c>
      <c r="AP84" s="98">
        <v>70</v>
      </c>
      <c r="AQ84" s="98" t="s">
        <v>54</v>
      </c>
      <c r="AR84" s="98" t="s">
        <v>54</v>
      </c>
      <c r="AS84" s="98" t="s">
        <v>54</v>
      </c>
      <c r="AT84" s="98" t="s">
        <v>54</v>
      </c>
      <c r="AY84" s="98" t="s">
        <v>56</v>
      </c>
      <c r="AZ84" s="98" t="s">
        <v>333</v>
      </c>
      <c r="BA84" s="98" t="s">
        <v>334</v>
      </c>
      <c r="BB84" s="98" t="s">
        <v>335</v>
      </c>
      <c r="BD84" s="110" t="str">
        <f t="shared" si="8"/>
        <v>3771RGInt 06 Ponta Grossa</v>
      </c>
      <c r="BE84" s="110">
        <v>3771</v>
      </c>
      <c r="BF84" s="110" t="s">
        <v>227</v>
      </c>
      <c r="BG84" s="110">
        <v>7016</v>
      </c>
      <c r="BH84" s="110" t="s">
        <v>38</v>
      </c>
      <c r="BI84" s="110">
        <v>0</v>
      </c>
      <c r="BJ84" s="110">
        <v>3</v>
      </c>
      <c r="BK84" s="110">
        <v>9</v>
      </c>
      <c r="BL84" s="110">
        <v>3</v>
      </c>
      <c r="BN84" s="110">
        <f t="shared" si="9"/>
        <v>15</v>
      </c>
      <c r="BS84" s="110">
        <v>6002</v>
      </c>
      <c r="BT84" s="110" t="str">
        <f t="shared" si="20"/>
        <v>Construção de E-Fórum, em Diamante do Norte</v>
      </c>
      <c r="BU84" s="111" t="str">
        <f t="shared" si="21"/>
        <v>Não</v>
      </c>
      <c r="BV84" s="111" t="str">
        <f t="shared" si="22"/>
        <v>Não</v>
      </c>
      <c r="BW84" s="111" t="str">
        <f t="shared" si="23"/>
        <v>Não</v>
      </c>
      <c r="BX84" s="111" t="str">
        <f t="shared" si="24"/>
        <v>Não</v>
      </c>
      <c r="BY84" s="110" t="s">
        <v>121</v>
      </c>
      <c r="BZ84" s="110" t="s">
        <v>121</v>
      </c>
      <c r="CA84" s="110" t="s">
        <v>121</v>
      </c>
      <c r="CB84" s="110" t="s">
        <v>8122</v>
      </c>
      <c r="CG84" s="110" t="str">
        <f t="shared" si="5"/>
        <v>3932Curitiba</v>
      </c>
      <c r="CH84" s="110" t="str">
        <f t="shared" si="7"/>
        <v>3932-1</v>
      </c>
      <c r="CI84" s="110">
        <v>1</v>
      </c>
      <c r="CJ84" s="110">
        <v>3932</v>
      </c>
      <c r="CK84" s="110" t="s">
        <v>33</v>
      </c>
      <c r="CL84" s="110">
        <v>4106902</v>
      </c>
      <c r="CM84" s="110" t="s">
        <v>128</v>
      </c>
      <c r="CN84" s="110">
        <v>5606</v>
      </c>
      <c r="CO84" s="110">
        <v>0</v>
      </c>
      <c r="CP84" s="110">
        <v>0</v>
      </c>
      <c r="CQ84" s="110">
        <v>0</v>
      </c>
      <c r="CS84" s="110" t="str">
        <f t="shared" si="6"/>
        <v>RGInt 01 Curitiba-Curitiba</v>
      </c>
    </row>
    <row r="85" spans="1:97" x14ac:dyDescent="0.2">
      <c r="B85" s="57"/>
      <c r="C85" s="59"/>
      <c r="D85" s="59"/>
      <c r="E85" s="59"/>
      <c r="F85" s="60"/>
      <c r="S85" s="98">
        <v>5955</v>
      </c>
      <c r="T85" s="98">
        <v>5</v>
      </c>
      <c r="U85" s="98" t="s">
        <v>278</v>
      </c>
      <c r="V85" s="98">
        <v>60</v>
      </c>
      <c r="W85" s="98" t="s">
        <v>327</v>
      </c>
      <c r="X85" s="98">
        <v>1</v>
      </c>
      <c r="Y85" s="98" t="s">
        <v>46</v>
      </c>
      <c r="Z85" s="98">
        <v>3</v>
      </c>
      <c r="AA85" s="98" t="s">
        <v>280</v>
      </c>
      <c r="AB85" s="98">
        <v>7101</v>
      </c>
      <c r="AC85" s="98" t="s">
        <v>328</v>
      </c>
      <c r="AD85" s="98" t="s">
        <v>329</v>
      </c>
      <c r="AE85" s="98">
        <v>5955</v>
      </c>
      <c r="AF85" s="98" t="s">
        <v>373</v>
      </c>
      <c r="AG85" s="98" t="s">
        <v>331</v>
      </c>
      <c r="AH85" s="98" t="s">
        <v>212</v>
      </c>
      <c r="AI85" s="98" t="s">
        <v>53</v>
      </c>
      <c r="AJ85" s="98">
        <v>4100</v>
      </c>
      <c r="AK85" s="98" t="s">
        <v>36</v>
      </c>
      <c r="AL85" s="98">
        <v>4104</v>
      </c>
      <c r="AM85" s="98" t="s">
        <v>374</v>
      </c>
      <c r="AN85" s="98">
        <v>4108908</v>
      </c>
      <c r="AO85" s="98">
        <v>2024</v>
      </c>
      <c r="AP85" s="98">
        <v>0</v>
      </c>
      <c r="AQ85" s="98" t="s">
        <v>54</v>
      </c>
      <c r="AR85" s="98" t="s">
        <v>54</v>
      </c>
      <c r="AS85" s="98" t="s">
        <v>54</v>
      </c>
      <c r="AT85" s="98" t="s">
        <v>54</v>
      </c>
      <c r="AY85" s="98" t="s">
        <v>56</v>
      </c>
      <c r="AZ85" s="98" t="s">
        <v>333</v>
      </c>
      <c r="BA85" s="98" t="s">
        <v>334</v>
      </c>
      <c r="BB85" s="98" t="s">
        <v>335</v>
      </c>
      <c r="BD85" s="110" t="str">
        <f t="shared" si="8"/>
        <v>3772RGInt 01 Curitiba</v>
      </c>
      <c r="BE85" s="110">
        <v>3772</v>
      </c>
      <c r="BF85" s="110" t="s">
        <v>230</v>
      </c>
      <c r="BG85" s="110">
        <v>7016</v>
      </c>
      <c r="BH85" s="110" t="s">
        <v>33</v>
      </c>
      <c r="BI85" s="110">
        <v>13</v>
      </c>
      <c r="BJ85" s="110">
        <v>0</v>
      </c>
      <c r="BK85" s="110">
        <v>0</v>
      </c>
      <c r="BL85" s="110">
        <v>0</v>
      </c>
      <c r="BN85" s="110">
        <f t="shared" si="9"/>
        <v>13</v>
      </c>
      <c r="BS85" s="110">
        <v>5955</v>
      </c>
      <c r="BT85" s="110" t="str">
        <f t="shared" si="20"/>
        <v>Construção de E-Fórum, em Guairaçá</v>
      </c>
      <c r="BU85" s="111" t="str">
        <f t="shared" si="21"/>
        <v>Não</v>
      </c>
      <c r="BV85" s="111" t="str">
        <f t="shared" si="22"/>
        <v>Não</v>
      </c>
      <c r="BW85" s="111" t="str">
        <f t="shared" si="23"/>
        <v>Não</v>
      </c>
      <c r="BX85" s="111" t="str">
        <f t="shared" si="24"/>
        <v>Não</v>
      </c>
      <c r="BY85" s="110" t="s">
        <v>121</v>
      </c>
      <c r="BZ85" s="110" t="s">
        <v>121</v>
      </c>
      <c r="CA85" s="110" t="s">
        <v>121</v>
      </c>
      <c r="CB85" s="110" t="s">
        <v>8122</v>
      </c>
      <c r="CG85" s="110" t="str">
        <f t="shared" si="5"/>
        <v>3932 Total</v>
      </c>
      <c r="CH85" s="110" t="str">
        <f t="shared" si="7"/>
        <v>3932 Total-1</v>
      </c>
      <c r="CI85" s="110">
        <v>1</v>
      </c>
      <c r="CJ85" s="110" t="s">
        <v>6874</v>
      </c>
      <c r="CN85" s="110">
        <v>5606</v>
      </c>
      <c r="CO85" s="110">
        <v>0</v>
      </c>
      <c r="CP85" s="110">
        <v>0</v>
      </c>
      <c r="CQ85" s="110">
        <v>0</v>
      </c>
      <c r="CS85" s="110" t="str">
        <f t="shared" si="6"/>
        <v>-</v>
      </c>
    </row>
    <row r="86" spans="1:97" x14ac:dyDescent="0.2">
      <c r="B86" s="57"/>
      <c r="C86" s="59"/>
      <c r="D86" s="59"/>
      <c r="E86" s="59"/>
      <c r="F86" s="60"/>
      <c r="S86" s="98">
        <v>5956</v>
      </c>
      <c r="T86" s="98">
        <v>5</v>
      </c>
      <c r="U86" s="98" t="s">
        <v>278</v>
      </c>
      <c r="V86" s="98">
        <v>60</v>
      </c>
      <c r="W86" s="98" t="s">
        <v>327</v>
      </c>
      <c r="X86" s="98">
        <v>1</v>
      </c>
      <c r="Y86" s="98" t="s">
        <v>46</v>
      </c>
      <c r="Z86" s="98">
        <v>3</v>
      </c>
      <c r="AA86" s="98" t="s">
        <v>280</v>
      </c>
      <c r="AB86" s="98">
        <v>7101</v>
      </c>
      <c r="AC86" s="98" t="s">
        <v>328</v>
      </c>
      <c r="AD86" s="98" t="s">
        <v>329</v>
      </c>
      <c r="AE86" s="98">
        <v>5956</v>
      </c>
      <c r="AF86" s="98" t="s">
        <v>376</v>
      </c>
      <c r="AG86" s="98" t="s">
        <v>331</v>
      </c>
      <c r="AH86" s="98" t="s">
        <v>212</v>
      </c>
      <c r="AI86" s="98" t="s">
        <v>53</v>
      </c>
      <c r="AJ86" s="98">
        <v>4100</v>
      </c>
      <c r="AK86" s="98" t="s">
        <v>36</v>
      </c>
      <c r="AL86" s="98">
        <v>4104</v>
      </c>
      <c r="AM86" s="98" t="s">
        <v>377</v>
      </c>
      <c r="AN86" s="98">
        <v>4110003</v>
      </c>
      <c r="AO86" s="98">
        <v>2024</v>
      </c>
      <c r="AP86" s="98">
        <v>0</v>
      </c>
      <c r="AQ86" s="98" t="s">
        <v>54</v>
      </c>
      <c r="AR86" s="98" t="s">
        <v>54</v>
      </c>
      <c r="AS86" s="98" t="s">
        <v>54</v>
      </c>
      <c r="AT86" s="98" t="s">
        <v>54</v>
      </c>
      <c r="AY86" s="98" t="s">
        <v>56</v>
      </c>
      <c r="AZ86" s="98" t="s">
        <v>333</v>
      </c>
      <c r="BA86" s="98" t="s">
        <v>334</v>
      </c>
      <c r="BB86" s="98" t="s">
        <v>335</v>
      </c>
      <c r="BD86" s="110" t="str">
        <f t="shared" si="8"/>
        <v>3772RGInt 02 Guarapuava</v>
      </c>
      <c r="BE86" s="110">
        <v>3772</v>
      </c>
      <c r="BF86" s="110" t="s">
        <v>230</v>
      </c>
      <c r="BG86" s="110">
        <v>7016</v>
      </c>
      <c r="BH86" s="110" t="s">
        <v>34</v>
      </c>
      <c r="BI86" s="110">
        <v>1</v>
      </c>
      <c r="BJ86" s="110">
        <v>0</v>
      </c>
      <c r="BK86" s="110">
        <v>0</v>
      </c>
      <c r="BL86" s="110">
        <v>0</v>
      </c>
      <c r="BN86" s="110">
        <f t="shared" si="9"/>
        <v>1</v>
      </c>
      <c r="BS86" s="110">
        <v>5956</v>
      </c>
      <c r="BT86" s="110" t="str">
        <f t="shared" si="20"/>
        <v>Construção de E-Fórum, em Iguaraçu</v>
      </c>
      <c r="BU86" s="111" t="str">
        <f t="shared" si="21"/>
        <v>Não</v>
      </c>
      <c r="BV86" s="111" t="str">
        <f t="shared" si="22"/>
        <v>Não</v>
      </c>
      <c r="BW86" s="111" t="str">
        <f t="shared" si="23"/>
        <v>Não</v>
      </c>
      <c r="BX86" s="111" t="str">
        <f t="shared" si="24"/>
        <v>Não</v>
      </c>
      <c r="BY86" s="110" t="s">
        <v>121</v>
      </c>
      <c r="BZ86" s="110" t="s">
        <v>121</v>
      </c>
      <c r="CA86" s="110" t="s">
        <v>121</v>
      </c>
      <c r="CB86" s="110" t="s">
        <v>8122</v>
      </c>
      <c r="CG86" s="110" t="str">
        <f t="shared" si="5"/>
        <v>3953Doutor Camargo</v>
      </c>
      <c r="CH86" s="110" t="str">
        <f t="shared" si="7"/>
        <v>3953-1</v>
      </c>
      <c r="CI86" s="110">
        <v>1</v>
      </c>
      <c r="CJ86" s="110">
        <v>3953</v>
      </c>
      <c r="CK86" s="110" t="s">
        <v>36</v>
      </c>
      <c r="CL86" s="110">
        <v>4107306</v>
      </c>
      <c r="CM86" s="110" t="s">
        <v>321</v>
      </c>
      <c r="CN86" s="110">
        <v>10</v>
      </c>
      <c r="CO86" s="110">
        <v>0</v>
      </c>
      <c r="CP86" s="110">
        <v>0</v>
      </c>
      <c r="CQ86" s="110">
        <v>0</v>
      </c>
      <c r="CS86" s="110" t="str">
        <f t="shared" si="6"/>
        <v>RGInt 04 Maringá-Doutor Camargo</v>
      </c>
    </row>
    <row r="87" spans="1:97" x14ac:dyDescent="0.2">
      <c r="B87" s="57"/>
      <c r="C87" s="59"/>
      <c r="D87" s="59"/>
      <c r="E87" s="59"/>
      <c r="F87" s="60"/>
      <c r="S87" s="98">
        <v>5957</v>
      </c>
      <c r="T87" s="98">
        <v>5</v>
      </c>
      <c r="U87" s="98" t="s">
        <v>278</v>
      </c>
      <c r="V87" s="98">
        <v>60</v>
      </c>
      <c r="W87" s="98" t="s">
        <v>327</v>
      </c>
      <c r="X87" s="98">
        <v>1</v>
      </c>
      <c r="Y87" s="98" t="s">
        <v>46</v>
      </c>
      <c r="Z87" s="98">
        <v>3</v>
      </c>
      <c r="AA87" s="98" t="s">
        <v>280</v>
      </c>
      <c r="AB87" s="98">
        <v>7101</v>
      </c>
      <c r="AC87" s="98" t="s">
        <v>328</v>
      </c>
      <c r="AD87" s="98" t="s">
        <v>329</v>
      </c>
      <c r="AE87" s="98">
        <v>5957</v>
      </c>
      <c r="AF87" s="98" t="s">
        <v>380</v>
      </c>
      <c r="AG87" s="98" t="s">
        <v>331</v>
      </c>
      <c r="AH87" s="98" t="s">
        <v>212</v>
      </c>
      <c r="AI87" s="98" t="s">
        <v>53</v>
      </c>
      <c r="AJ87" s="98">
        <v>4100</v>
      </c>
      <c r="AK87" s="98" t="s">
        <v>34</v>
      </c>
      <c r="AL87" s="98">
        <v>4102</v>
      </c>
      <c r="AM87" s="98" t="s">
        <v>381</v>
      </c>
      <c r="AN87" s="98">
        <v>4110201</v>
      </c>
      <c r="AO87" s="98">
        <v>2024</v>
      </c>
      <c r="AP87" s="98">
        <v>0</v>
      </c>
      <c r="AQ87" s="98" t="s">
        <v>54</v>
      </c>
      <c r="AR87" s="98" t="s">
        <v>54</v>
      </c>
      <c r="AS87" s="98" t="s">
        <v>54</v>
      </c>
      <c r="AT87" s="98" t="s">
        <v>54</v>
      </c>
      <c r="AY87" s="98" t="s">
        <v>56</v>
      </c>
      <c r="AZ87" s="98" t="s">
        <v>333</v>
      </c>
      <c r="BA87" s="98" t="s">
        <v>334</v>
      </c>
      <c r="BB87" s="98" t="s">
        <v>335</v>
      </c>
      <c r="BD87" s="110" t="str">
        <f t="shared" si="8"/>
        <v>3772RGInt 03 Cascavel</v>
      </c>
      <c r="BE87" s="110">
        <v>3772</v>
      </c>
      <c r="BF87" s="110" t="s">
        <v>230</v>
      </c>
      <c r="BG87" s="110">
        <v>7016</v>
      </c>
      <c r="BH87" s="110" t="s">
        <v>35</v>
      </c>
      <c r="BI87" s="110">
        <v>3</v>
      </c>
      <c r="BJ87" s="110">
        <v>0</v>
      </c>
      <c r="BK87" s="110">
        <v>0</v>
      </c>
      <c r="BL87" s="110">
        <v>0</v>
      </c>
      <c r="BN87" s="110">
        <f t="shared" si="9"/>
        <v>3</v>
      </c>
      <c r="BS87" s="110">
        <v>5957</v>
      </c>
      <c r="BT87" s="110" t="str">
        <f t="shared" si="20"/>
        <v>Construção de E-Fórum, em Inácio Martins</v>
      </c>
      <c r="BU87" s="111" t="str">
        <f t="shared" si="21"/>
        <v>Não</v>
      </c>
      <c r="BV87" s="111" t="str">
        <f t="shared" si="22"/>
        <v>Não</v>
      </c>
      <c r="BW87" s="111" t="str">
        <f t="shared" si="23"/>
        <v>Não</v>
      </c>
      <c r="BX87" s="111" t="str">
        <f t="shared" si="24"/>
        <v>Não</v>
      </c>
      <c r="BY87" s="110" t="s">
        <v>121</v>
      </c>
      <c r="BZ87" s="110" t="s">
        <v>121</v>
      </c>
      <c r="CA87" s="110" t="s">
        <v>121</v>
      </c>
      <c r="CB87" s="110" t="s">
        <v>8122</v>
      </c>
      <c r="CG87" s="110" t="str">
        <f t="shared" si="5"/>
        <v>3953 Total</v>
      </c>
      <c r="CH87" s="110" t="str">
        <f t="shared" si="7"/>
        <v>3953 Total-1</v>
      </c>
      <c r="CI87" s="110">
        <v>1</v>
      </c>
      <c r="CJ87" s="110" t="s">
        <v>6875</v>
      </c>
      <c r="CN87" s="110">
        <v>10</v>
      </c>
      <c r="CO87" s="110">
        <v>0</v>
      </c>
      <c r="CP87" s="110">
        <v>0</v>
      </c>
      <c r="CQ87" s="110">
        <v>0</v>
      </c>
      <c r="CS87" s="110" t="str">
        <f t="shared" si="6"/>
        <v>-</v>
      </c>
    </row>
    <row r="88" spans="1:97" x14ac:dyDescent="0.2">
      <c r="B88" s="57"/>
      <c r="C88" s="59"/>
      <c r="D88" s="59"/>
      <c r="E88" s="59"/>
      <c r="F88" s="60"/>
      <c r="S88" s="98">
        <v>5958</v>
      </c>
      <c r="T88" s="98">
        <v>5</v>
      </c>
      <c r="U88" s="98" t="s">
        <v>278</v>
      </c>
      <c r="V88" s="98">
        <v>60</v>
      </c>
      <c r="W88" s="98" t="s">
        <v>327</v>
      </c>
      <c r="X88" s="98">
        <v>1</v>
      </c>
      <c r="Y88" s="98" t="s">
        <v>46</v>
      </c>
      <c r="Z88" s="98">
        <v>3</v>
      </c>
      <c r="AA88" s="98" t="s">
        <v>280</v>
      </c>
      <c r="AB88" s="98">
        <v>7101</v>
      </c>
      <c r="AC88" s="98" t="s">
        <v>328</v>
      </c>
      <c r="AD88" s="98" t="s">
        <v>329</v>
      </c>
      <c r="AE88" s="98">
        <v>5958</v>
      </c>
      <c r="AF88" s="98" t="s">
        <v>382</v>
      </c>
      <c r="AG88" s="98" t="s">
        <v>331</v>
      </c>
      <c r="AH88" s="98" t="s">
        <v>212</v>
      </c>
      <c r="AI88" s="98" t="s">
        <v>53</v>
      </c>
      <c r="AJ88" s="98">
        <v>4100</v>
      </c>
      <c r="AK88" s="98" t="s">
        <v>35</v>
      </c>
      <c r="AL88" s="98">
        <v>4103</v>
      </c>
      <c r="AM88" s="98" t="s">
        <v>383</v>
      </c>
      <c r="AN88" s="98">
        <v>4111209</v>
      </c>
      <c r="AO88" s="98">
        <v>2024</v>
      </c>
      <c r="AP88" s="98">
        <v>0</v>
      </c>
      <c r="AQ88" s="98" t="s">
        <v>54</v>
      </c>
      <c r="AR88" s="98" t="s">
        <v>54</v>
      </c>
      <c r="AS88" s="98" t="s">
        <v>54</v>
      </c>
      <c r="AT88" s="98" t="s">
        <v>54</v>
      </c>
      <c r="AY88" s="98" t="s">
        <v>56</v>
      </c>
      <c r="AZ88" s="98" t="s">
        <v>333</v>
      </c>
      <c r="BA88" s="98" t="s">
        <v>334</v>
      </c>
      <c r="BB88" s="98" t="s">
        <v>335</v>
      </c>
      <c r="BD88" s="110" t="str">
        <f t="shared" si="8"/>
        <v>3772RGInt 04 Maringá</v>
      </c>
      <c r="BE88" s="110">
        <v>3772</v>
      </c>
      <c r="BF88" s="110" t="s">
        <v>230</v>
      </c>
      <c r="BG88" s="110">
        <v>7016</v>
      </c>
      <c r="BH88" s="110" t="s">
        <v>36</v>
      </c>
      <c r="BI88" s="110">
        <v>2</v>
      </c>
      <c r="BJ88" s="110">
        <v>0</v>
      </c>
      <c r="BK88" s="110">
        <v>0</v>
      </c>
      <c r="BL88" s="110">
        <v>0</v>
      </c>
      <c r="BN88" s="110">
        <f t="shared" si="9"/>
        <v>2</v>
      </c>
      <c r="BS88" s="110">
        <v>5958</v>
      </c>
      <c r="BT88" s="110" t="str">
        <f t="shared" si="20"/>
        <v>Construção de E-Fórum, em Itapejara d'Oeste</v>
      </c>
      <c r="BU88" s="111" t="str">
        <f t="shared" si="21"/>
        <v>Não</v>
      </c>
      <c r="BV88" s="111" t="str">
        <f t="shared" si="22"/>
        <v>Não</v>
      </c>
      <c r="BW88" s="111" t="str">
        <f t="shared" si="23"/>
        <v>Não</v>
      </c>
      <c r="BX88" s="111" t="str">
        <f t="shared" si="24"/>
        <v>Não</v>
      </c>
      <c r="BY88" s="110" t="s">
        <v>121</v>
      </c>
      <c r="BZ88" s="110" t="s">
        <v>121</v>
      </c>
      <c r="CA88" s="110" t="s">
        <v>121</v>
      </c>
      <c r="CB88" s="110" t="s">
        <v>8122</v>
      </c>
      <c r="CG88" s="110" t="str">
        <f t="shared" si="5"/>
        <v>3954Londrina</v>
      </c>
      <c r="CH88" s="110" t="str">
        <f t="shared" si="7"/>
        <v>3954-1</v>
      </c>
      <c r="CI88" s="110">
        <v>1</v>
      </c>
      <c r="CJ88" s="110">
        <v>3954</v>
      </c>
      <c r="CK88" s="110" t="s">
        <v>37</v>
      </c>
      <c r="CL88" s="110">
        <v>4113700</v>
      </c>
      <c r="CM88" s="110" t="s">
        <v>326</v>
      </c>
      <c r="CN88" s="110">
        <v>0.3</v>
      </c>
      <c r="CO88" s="110">
        <v>0.7</v>
      </c>
      <c r="CP88" s="110">
        <v>0</v>
      </c>
      <c r="CQ88" s="110">
        <v>0</v>
      </c>
      <c r="CS88" s="110" t="str">
        <f t="shared" si="6"/>
        <v>RGInt 05 Londrina-Londrina</v>
      </c>
    </row>
    <row r="89" spans="1:97" x14ac:dyDescent="0.2">
      <c r="B89" s="57"/>
      <c r="C89" s="59"/>
      <c r="D89" s="59"/>
      <c r="E89" s="59"/>
      <c r="F89" s="60"/>
      <c r="S89" s="98">
        <v>5959</v>
      </c>
      <c r="T89" s="98">
        <v>5</v>
      </c>
      <c r="U89" s="98" t="s">
        <v>278</v>
      </c>
      <c r="V89" s="98">
        <v>60</v>
      </c>
      <c r="W89" s="98" t="s">
        <v>327</v>
      </c>
      <c r="X89" s="98">
        <v>1</v>
      </c>
      <c r="Y89" s="98" t="s">
        <v>46</v>
      </c>
      <c r="Z89" s="98">
        <v>3</v>
      </c>
      <c r="AA89" s="98" t="s">
        <v>280</v>
      </c>
      <c r="AB89" s="98">
        <v>7101</v>
      </c>
      <c r="AC89" s="98" t="s">
        <v>328</v>
      </c>
      <c r="AD89" s="98" t="s">
        <v>329</v>
      </c>
      <c r="AE89" s="98">
        <v>5959</v>
      </c>
      <c r="AF89" s="98" t="s">
        <v>385</v>
      </c>
      <c r="AG89" s="98" t="s">
        <v>331</v>
      </c>
      <c r="AH89" s="98" t="s">
        <v>212</v>
      </c>
      <c r="AI89" s="98" t="s">
        <v>53</v>
      </c>
      <c r="AJ89" s="98">
        <v>4100</v>
      </c>
      <c r="AK89" s="98" t="s">
        <v>36</v>
      </c>
      <c r="AL89" s="98">
        <v>4104</v>
      </c>
      <c r="AM89" s="98" t="s">
        <v>386</v>
      </c>
      <c r="AN89" s="98">
        <v>4111308</v>
      </c>
      <c r="AO89" s="98">
        <v>2024</v>
      </c>
      <c r="AP89" s="98">
        <v>0</v>
      </c>
      <c r="AQ89" s="98" t="s">
        <v>54</v>
      </c>
      <c r="AR89" s="98" t="s">
        <v>54</v>
      </c>
      <c r="AS89" s="98" t="s">
        <v>54</v>
      </c>
      <c r="AT89" s="98" t="s">
        <v>54</v>
      </c>
      <c r="AY89" s="98" t="s">
        <v>56</v>
      </c>
      <c r="AZ89" s="98" t="s">
        <v>333</v>
      </c>
      <c r="BA89" s="98" t="s">
        <v>334</v>
      </c>
      <c r="BB89" s="98" t="s">
        <v>335</v>
      </c>
      <c r="BD89" s="110" t="str">
        <f t="shared" si="8"/>
        <v>3772RGInt 05 Londrina</v>
      </c>
      <c r="BE89" s="110">
        <v>3772</v>
      </c>
      <c r="BF89" s="110" t="s">
        <v>230</v>
      </c>
      <c r="BG89" s="110">
        <v>7016</v>
      </c>
      <c r="BH89" s="110" t="s">
        <v>37</v>
      </c>
      <c r="BI89" s="110">
        <v>2</v>
      </c>
      <c r="BJ89" s="110">
        <v>0</v>
      </c>
      <c r="BK89" s="110">
        <v>0</v>
      </c>
      <c r="BL89" s="110">
        <v>0</v>
      </c>
      <c r="BN89" s="110">
        <f t="shared" si="9"/>
        <v>2</v>
      </c>
      <c r="BS89" s="110">
        <v>5959</v>
      </c>
      <c r="BT89" s="110" t="str">
        <f t="shared" si="20"/>
        <v>Construção de E-Fórum, em Itaúna do Sul</v>
      </c>
      <c r="BU89" s="111" t="str">
        <f t="shared" si="21"/>
        <v>Não</v>
      </c>
      <c r="BV89" s="111" t="str">
        <f t="shared" si="22"/>
        <v>Não</v>
      </c>
      <c r="BW89" s="111" t="str">
        <f t="shared" si="23"/>
        <v>Não</v>
      </c>
      <c r="BX89" s="111" t="str">
        <f t="shared" si="24"/>
        <v>Não</v>
      </c>
      <c r="BY89" s="110" t="s">
        <v>121</v>
      </c>
      <c r="BZ89" s="110" t="s">
        <v>121</v>
      </c>
      <c r="CA89" s="110" t="s">
        <v>121</v>
      </c>
      <c r="CB89" s="110" t="s">
        <v>8122</v>
      </c>
      <c r="CG89" s="110" t="str">
        <f t="shared" si="5"/>
        <v>3954 Total</v>
      </c>
      <c r="CH89" s="110" t="str">
        <f t="shared" si="7"/>
        <v>3954 Total-1</v>
      </c>
      <c r="CI89" s="110">
        <v>1</v>
      </c>
      <c r="CJ89" s="110" t="s">
        <v>6876</v>
      </c>
      <c r="CN89" s="110">
        <v>0.3</v>
      </c>
      <c r="CO89" s="110">
        <v>0.7</v>
      </c>
      <c r="CP89" s="110">
        <v>0</v>
      </c>
      <c r="CQ89" s="110">
        <v>0</v>
      </c>
      <c r="CS89" s="110" t="str">
        <f t="shared" si="6"/>
        <v>-</v>
      </c>
    </row>
    <row r="90" spans="1:97" x14ac:dyDescent="0.2">
      <c r="B90" s="57"/>
      <c r="C90" s="59"/>
      <c r="D90" s="59"/>
      <c r="E90" s="59"/>
      <c r="F90" s="60"/>
      <c r="S90" s="98">
        <v>5960</v>
      </c>
      <c r="T90" s="98">
        <v>5</v>
      </c>
      <c r="U90" s="98" t="s">
        <v>278</v>
      </c>
      <c r="V90" s="98">
        <v>60</v>
      </c>
      <c r="W90" s="98" t="s">
        <v>327</v>
      </c>
      <c r="X90" s="98">
        <v>1</v>
      </c>
      <c r="Y90" s="98" t="s">
        <v>46</v>
      </c>
      <c r="Z90" s="98">
        <v>3</v>
      </c>
      <c r="AA90" s="98" t="s">
        <v>280</v>
      </c>
      <c r="AB90" s="98">
        <v>7101</v>
      </c>
      <c r="AC90" s="98" t="s">
        <v>328</v>
      </c>
      <c r="AD90" s="98" t="s">
        <v>329</v>
      </c>
      <c r="AE90" s="98">
        <v>5960</v>
      </c>
      <c r="AF90" s="98" t="s">
        <v>387</v>
      </c>
      <c r="AG90" s="98" t="s">
        <v>331</v>
      </c>
      <c r="AH90" s="98" t="s">
        <v>212</v>
      </c>
      <c r="AI90" s="98" t="s">
        <v>53</v>
      </c>
      <c r="AJ90" s="98">
        <v>4100</v>
      </c>
      <c r="AK90" s="98" t="s">
        <v>36</v>
      </c>
      <c r="AL90" s="98">
        <v>4104</v>
      </c>
      <c r="AM90" s="98" t="s">
        <v>388</v>
      </c>
      <c r="AN90" s="98">
        <v>4112405</v>
      </c>
      <c r="AO90" s="98">
        <v>2024</v>
      </c>
      <c r="AP90" s="98">
        <v>0</v>
      </c>
      <c r="AQ90" s="98" t="s">
        <v>54</v>
      </c>
      <c r="AR90" s="98" t="s">
        <v>54</v>
      </c>
      <c r="AS90" s="98" t="s">
        <v>54</v>
      </c>
      <c r="AT90" s="98" t="s">
        <v>54</v>
      </c>
      <c r="AY90" s="98" t="s">
        <v>56</v>
      </c>
      <c r="AZ90" s="98" t="s">
        <v>333</v>
      </c>
      <c r="BA90" s="98" t="s">
        <v>334</v>
      </c>
      <c r="BB90" s="98" t="s">
        <v>335</v>
      </c>
      <c r="BD90" s="110" t="str">
        <f t="shared" si="8"/>
        <v>3772RGInt 06 Ponta Grossa</v>
      </c>
      <c r="BE90" s="110">
        <v>3772</v>
      </c>
      <c r="BF90" s="110" t="s">
        <v>230</v>
      </c>
      <c r="BG90" s="110">
        <v>7016</v>
      </c>
      <c r="BH90" s="110" t="s">
        <v>38</v>
      </c>
      <c r="BI90" s="110">
        <v>1</v>
      </c>
      <c r="BJ90" s="110">
        <v>0</v>
      </c>
      <c r="BK90" s="110">
        <v>0</v>
      </c>
      <c r="BL90" s="110">
        <v>0</v>
      </c>
      <c r="BN90" s="110">
        <f t="shared" si="9"/>
        <v>1</v>
      </c>
      <c r="BS90" s="110">
        <v>5960</v>
      </c>
      <c r="BT90" s="110" t="str">
        <f t="shared" si="20"/>
        <v>Construção de E-Fórum, em Japurá</v>
      </c>
      <c r="BU90" s="111" t="str">
        <f t="shared" si="21"/>
        <v>Não</v>
      </c>
      <c r="BV90" s="111" t="str">
        <f t="shared" si="22"/>
        <v>Não</v>
      </c>
      <c r="BW90" s="111" t="str">
        <f t="shared" si="23"/>
        <v>Não</v>
      </c>
      <c r="BX90" s="111" t="str">
        <f t="shared" si="24"/>
        <v>Não</v>
      </c>
      <c r="BY90" s="110" t="s">
        <v>121</v>
      </c>
      <c r="BZ90" s="110" t="s">
        <v>121</v>
      </c>
      <c r="CA90" s="110" t="s">
        <v>121</v>
      </c>
      <c r="CB90" s="110" t="s">
        <v>8122</v>
      </c>
      <c r="CG90" s="110" t="str">
        <f t="shared" si="5"/>
        <v>3959Marechal Cândido Rondon</v>
      </c>
      <c r="CH90" s="110" t="str">
        <f t="shared" si="7"/>
        <v>3959-1</v>
      </c>
      <c r="CI90" s="110">
        <v>1</v>
      </c>
      <c r="CJ90" s="110">
        <v>3959</v>
      </c>
      <c r="CK90" s="110" t="s">
        <v>35</v>
      </c>
      <c r="CL90" s="110">
        <v>4114609</v>
      </c>
      <c r="CM90" s="110" t="s">
        <v>341</v>
      </c>
      <c r="CN90" s="110">
        <v>6</v>
      </c>
      <c r="CO90" s="110">
        <v>0</v>
      </c>
      <c r="CP90" s="110">
        <v>0</v>
      </c>
      <c r="CQ90" s="110">
        <v>0</v>
      </c>
      <c r="CS90" s="110" t="str">
        <f t="shared" si="6"/>
        <v>RGInt 03 Cascavel-Marechal Cândido Rondon</v>
      </c>
    </row>
    <row r="91" spans="1:97" x14ac:dyDescent="0.2">
      <c r="B91" s="57"/>
      <c r="C91" s="59"/>
      <c r="D91" s="59"/>
      <c r="E91" s="59"/>
      <c r="F91" s="60"/>
      <c r="S91" s="98">
        <v>5961</v>
      </c>
      <c r="T91" s="98">
        <v>5</v>
      </c>
      <c r="U91" s="98" t="s">
        <v>278</v>
      </c>
      <c r="V91" s="98">
        <v>60</v>
      </c>
      <c r="W91" s="98" t="s">
        <v>327</v>
      </c>
      <c r="X91" s="98">
        <v>1</v>
      </c>
      <c r="Y91" s="98" t="s">
        <v>46</v>
      </c>
      <c r="Z91" s="98">
        <v>3</v>
      </c>
      <c r="AA91" s="98" t="s">
        <v>280</v>
      </c>
      <c r="AB91" s="98">
        <v>7101</v>
      </c>
      <c r="AC91" s="98" t="s">
        <v>328</v>
      </c>
      <c r="AD91" s="98" t="s">
        <v>329</v>
      </c>
      <c r="AE91" s="98">
        <v>5961</v>
      </c>
      <c r="AF91" s="98" t="s">
        <v>390</v>
      </c>
      <c r="AG91" s="98" t="s">
        <v>331</v>
      </c>
      <c r="AH91" s="98" t="s">
        <v>212</v>
      </c>
      <c r="AI91" s="98" t="s">
        <v>53</v>
      </c>
      <c r="AJ91" s="98">
        <v>4100</v>
      </c>
      <c r="AK91" s="98" t="s">
        <v>36</v>
      </c>
      <c r="AL91" s="98">
        <v>4104</v>
      </c>
      <c r="AM91" s="98" t="s">
        <v>391</v>
      </c>
      <c r="AN91" s="98">
        <v>4113734</v>
      </c>
      <c r="AO91" s="98">
        <v>2024</v>
      </c>
      <c r="AP91" s="98">
        <v>0</v>
      </c>
      <c r="AQ91" s="98" t="s">
        <v>54</v>
      </c>
      <c r="AR91" s="98" t="s">
        <v>54</v>
      </c>
      <c r="AS91" s="98" t="s">
        <v>54</v>
      </c>
      <c r="AT91" s="98" t="s">
        <v>54</v>
      </c>
      <c r="AY91" s="98" t="s">
        <v>56</v>
      </c>
      <c r="AZ91" s="98" t="s">
        <v>333</v>
      </c>
      <c r="BA91" s="98" t="s">
        <v>334</v>
      </c>
      <c r="BB91" s="98" t="s">
        <v>335</v>
      </c>
      <c r="BD91" s="110" t="str">
        <f t="shared" si="8"/>
        <v>3773RGInt 01 Curitiba</v>
      </c>
      <c r="BE91" s="110">
        <v>3773</v>
      </c>
      <c r="BF91" s="110" t="s">
        <v>234</v>
      </c>
      <c r="BG91" s="110">
        <v>7016</v>
      </c>
      <c r="BH91" s="110" t="s">
        <v>33</v>
      </c>
      <c r="BI91" s="110">
        <v>0</v>
      </c>
      <c r="BJ91" s="110">
        <v>1</v>
      </c>
      <c r="BK91" s="110">
        <v>0</v>
      </c>
      <c r="BL91" s="110">
        <v>0</v>
      </c>
      <c r="BN91" s="110">
        <f t="shared" si="9"/>
        <v>1</v>
      </c>
      <c r="BS91" s="110">
        <v>5961</v>
      </c>
      <c r="BT91" s="110" t="str">
        <f t="shared" si="20"/>
        <v>Construção de E-Fórum, em Luiziana</v>
      </c>
      <c r="BU91" s="111" t="str">
        <f t="shared" si="21"/>
        <v>Não</v>
      </c>
      <c r="BV91" s="111" t="str">
        <f t="shared" si="22"/>
        <v>Não</v>
      </c>
      <c r="BW91" s="111" t="str">
        <f t="shared" si="23"/>
        <v>Não</v>
      </c>
      <c r="BX91" s="111" t="str">
        <f t="shared" si="24"/>
        <v>Não</v>
      </c>
      <c r="BY91" s="110" t="s">
        <v>121</v>
      </c>
      <c r="BZ91" s="110" t="s">
        <v>121</v>
      </c>
      <c r="CA91" s="110" t="s">
        <v>121</v>
      </c>
      <c r="CB91" s="110" t="s">
        <v>8122</v>
      </c>
      <c r="CG91" s="110" t="str">
        <f t="shared" si="5"/>
        <v>3959 Total</v>
      </c>
      <c r="CH91" s="110" t="str">
        <f t="shared" si="7"/>
        <v>3959 Total-1</v>
      </c>
      <c r="CI91" s="110">
        <v>1</v>
      </c>
      <c r="CJ91" s="110" t="s">
        <v>6877</v>
      </c>
      <c r="CN91" s="110">
        <v>6</v>
      </c>
      <c r="CO91" s="110">
        <v>0</v>
      </c>
      <c r="CP91" s="110">
        <v>0</v>
      </c>
      <c r="CQ91" s="110">
        <v>0</v>
      </c>
      <c r="CS91" s="110" t="str">
        <f t="shared" si="6"/>
        <v>-</v>
      </c>
    </row>
    <row r="92" spans="1:97" x14ac:dyDescent="0.2">
      <c r="B92" s="57"/>
      <c r="C92" s="59"/>
      <c r="D92" s="59"/>
      <c r="E92" s="59"/>
      <c r="F92" s="60"/>
      <c r="S92" s="98">
        <v>5962</v>
      </c>
      <c r="T92" s="98">
        <v>5</v>
      </c>
      <c r="U92" s="98" t="s">
        <v>278</v>
      </c>
      <c r="V92" s="98">
        <v>60</v>
      </c>
      <c r="W92" s="98" t="s">
        <v>327</v>
      </c>
      <c r="X92" s="98">
        <v>1</v>
      </c>
      <c r="Y92" s="98" t="s">
        <v>46</v>
      </c>
      <c r="Z92" s="98">
        <v>3</v>
      </c>
      <c r="AA92" s="98" t="s">
        <v>280</v>
      </c>
      <c r="AB92" s="98">
        <v>7101</v>
      </c>
      <c r="AC92" s="98" t="s">
        <v>328</v>
      </c>
      <c r="AD92" s="98" t="s">
        <v>329</v>
      </c>
      <c r="AE92" s="98">
        <v>5962</v>
      </c>
      <c r="AF92" s="98" t="s">
        <v>393</v>
      </c>
      <c r="AG92" s="98" t="s">
        <v>331</v>
      </c>
      <c r="AH92" s="98" t="s">
        <v>212</v>
      </c>
      <c r="AI92" s="98" t="s">
        <v>53</v>
      </c>
      <c r="AJ92" s="98">
        <v>4100</v>
      </c>
      <c r="AK92" s="98" t="s">
        <v>36</v>
      </c>
      <c r="AL92" s="98">
        <v>4104</v>
      </c>
      <c r="AM92" s="98" t="s">
        <v>394</v>
      </c>
      <c r="AN92" s="98">
        <v>4115002</v>
      </c>
      <c r="AO92" s="98">
        <v>2024</v>
      </c>
      <c r="AP92" s="98">
        <v>0</v>
      </c>
      <c r="AQ92" s="98" t="s">
        <v>54</v>
      </c>
      <c r="AR92" s="98" t="s">
        <v>54</v>
      </c>
      <c r="AS92" s="98" t="s">
        <v>54</v>
      </c>
      <c r="AT92" s="98" t="s">
        <v>54</v>
      </c>
      <c r="AY92" s="98" t="s">
        <v>56</v>
      </c>
      <c r="AZ92" s="98" t="s">
        <v>333</v>
      </c>
      <c r="BA92" s="98" t="s">
        <v>334</v>
      </c>
      <c r="BB92" s="98" t="s">
        <v>335</v>
      </c>
      <c r="BD92" s="110" t="str">
        <f t="shared" si="8"/>
        <v>3773RGInt 02 Guarapuava</v>
      </c>
      <c r="BE92" s="110">
        <v>3773</v>
      </c>
      <c r="BF92" s="110" t="s">
        <v>234</v>
      </c>
      <c r="BG92" s="110">
        <v>7016</v>
      </c>
      <c r="BH92" s="110" t="s">
        <v>34</v>
      </c>
      <c r="BI92" s="110">
        <v>0</v>
      </c>
      <c r="BJ92" s="110">
        <v>1</v>
      </c>
      <c r="BK92" s="110">
        <v>1</v>
      </c>
      <c r="BL92" s="110">
        <v>0</v>
      </c>
      <c r="BN92" s="110">
        <f t="shared" si="9"/>
        <v>2</v>
      </c>
      <c r="BS92" s="110">
        <v>5962</v>
      </c>
      <c r="BT92" s="110" t="str">
        <f t="shared" si="20"/>
        <v>Construção de E-Fórum, em Marilena</v>
      </c>
      <c r="BU92" s="111" t="str">
        <f t="shared" si="21"/>
        <v>Não</v>
      </c>
      <c r="BV92" s="111" t="str">
        <f t="shared" si="22"/>
        <v>Não</v>
      </c>
      <c r="BW92" s="111" t="str">
        <f t="shared" si="23"/>
        <v>Não</v>
      </c>
      <c r="BX92" s="111" t="str">
        <f t="shared" si="24"/>
        <v>Não</v>
      </c>
      <c r="BY92" s="110" t="s">
        <v>121</v>
      </c>
      <c r="BZ92" s="110" t="s">
        <v>121</v>
      </c>
      <c r="CA92" s="110" t="s">
        <v>121</v>
      </c>
      <c r="CB92" s="110" t="s">
        <v>8122</v>
      </c>
      <c r="CG92" s="110" t="str">
        <f t="shared" si="5"/>
        <v>3960Mauá da Serra</v>
      </c>
      <c r="CH92" s="110" t="str">
        <f t="shared" si="7"/>
        <v>3960-1</v>
      </c>
      <c r="CI92" s="110">
        <v>1</v>
      </c>
      <c r="CJ92" s="110">
        <v>3960</v>
      </c>
      <c r="CK92" s="110" t="s">
        <v>37</v>
      </c>
      <c r="CL92" s="110">
        <v>4115754</v>
      </c>
      <c r="CM92" s="110" t="s">
        <v>349</v>
      </c>
      <c r="CN92" s="110">
        <v>10</v>
      </c>
      <c r="CO92" s="110">
        <v>25</v>
      </c>
      <c r="CP92" s="110">
        <v>0</v>
      </c>
      <c r="CQ92" s="110">
        <v>0</v>
      </c>
      <c r="CS92" s="110" t="str">
        <f t="shared" si="6"/>
        <v>RGInt 05 Londrina-Mauá da Serra</v>
      </c>
    </row>
    <row r="93" spans="1:97" x14ac:dyDescent="0.2">
      <c r="B93" s="57"/>
      <c r="C93" s="59"/>
      <c r="D93" s="59"/>
      <c r="E93" s="59"/>
      <c r="F93" s="60"/>
      <c r="S93" s="98">
        <v>5963</v>
      </c>
      <c r="T93" s="98">
        <v>5</v>
      </c>
      <c r="U93" s="98" t="s">
        <v>278</v>
      </c>
      <c r="V93" s="98">
        <v>60</v>
      </c>
      <c r="W93" s="98" t="s">
        <v>327</v>
      </c>
      <c r="X93" s="98">
        <v>1</v>
      </c>
      <c r="Y93" s="98" t="s">
        <v>46</v>
      </c>
      <c r="Z93" s="98">
        <v>3</v>
      </c>
      <c r="AA93" s="98" t="s">
        <v>280</v>
      </c>
      <c r="AB93" s="98">
        <v>7101</v>
      </c>
      <c r="AC93" s="98" t="s">
        <v>328</v>
      </c>
      <c r="AD93" s="98" t="s">
        <v>329</v>
      </c>
      <c r="AE93" s="98">
        <v>5963</v>
      </c>
      <c r="AF93" s="98" t="s">
        <v>396</v>
      </c>
      <c r="AG93" s="98" t="s">
        <v>331</v>
      </c>
      <c r="AH93" s="98" t="s">
        <v>212</v>
      </c>
      <c r="AI93" s="98" t="s">
        <v>53</v>
      </c>
      <c r="AJ93" s="98">
        <v>4100</v>
      </c>
      <c r="AK93" s="98" t="s">
        <v>36</v>
      </c>
      <c r="AL93" s="98">
        <v>4104</v>
      </c>
      <c r="AM93" s="98" t="s">
        <v>397</v>
      </c>
      <c r="AN93" s="98">
        <v>4116406</v>
      </c>
      <c r="AO93" s="98">
        <v>2024</v>
      </c>
      <c r="AP93" s="98">
        <v>0</v>
      </c>
      <c r="AQ93" s="98" t="s">
        <v>54</v>
      </c>
      <c r="AR93" s="98" t="s">
        <v>54</v>
      </c>
      <c r="AS93" s="98" t="s">
        <v>54</v>
      </c>
      <c r="AT93" s="98" t="s">
        <v>54</v>
      </c>
      <c r="AY93" s="98" t="s">
        <v>56</v>
      </c>
      <c r="AZ93" s="98" t="s">
        <v>333</v>
      </c>
      <c r="BA93" s="98" t="s">
        <v>334</v>
      </c>
      <c r="BB93" s="98" t="s">
        <v>335</v>
      </c>
      <c r="BD93" s="110" t="str">
        <f t="shared" si="8"/>
        <v>3773RGInt 03 Cascavel</v>
      </c>
      <c r="BE93" s="110">
        <v>3773</v>
      </c>
      <c r="BF93" s="110" t="s">
        <v>234</v>
      </c>
      <c r="BG93" s="110">
        <v>7016</v>
      </c>
      <c r="BH93" s="110" t="s">
        <v>35</v>
      </c>
      <c r="BI93" s="110">
        <v>0</v>
      </c>
      <c r="BJ93" s="110">
        <v>0</v>
      </c>
      <c r="BK93" s="110">
        <v>1</v>
      </c>
      <c r="BL93" s="110">
        <v>0</v>
      </c>
      <c r="BN93" s="110">
        <f t="shared" si="9"/>
        <v>1</v>
      </c>
      <c r="BS93" s="110">
        <v>5963</v>
      </c>
      <c r="BT93" s="110" t="str">
        <f t="shared" si="20"/>
        <v>Construção de E-Fórum, em Nossa Senhora das Graças</v>
      </c>
      <c r="BU93" s="111" t="str">
        <f t="shared" si="21"/>
        <v>Não</v>
      </c>
      <c r="BV93" s="111" t="str">
        <f t="shared" si="22"/>
        <v>Não</v>
      </c>
      <c r="BW93" s="111" t="str">
        <f t="shared" si="23"/>
        <v>Não</v>
      </c>
      <c r="BX93" s="111" t="str">
        <f t="shared" si="24"/>
        <v>Não</v>
      </c>
      <c r="BY93" s="110" t="s">
        <v>121</v>
      </c>
      <c r="BZ93" s="110" t="s">
        <v>121</v>
      </c>
      <c r="CA93" s="110" t="s">
        <v>121</v>
      </c>
      <c r="CB93" s="110" t="s">
        <v>8122</v>
      </c>
      <c r="CG93" s="110" t="str">
        <f t="shared" si="5"/>
        <v>3960 Total</v>
      </c>
      <c r="CH93" s="110" t="str">
        <f t="shared" si="7"/>
        <v>3960 Total-1</v>
      </c>
      <c r="CI93" s="110">
        <v>1</v>
      </c>
      <c r="CJ93" s="110" t="s">
        <v>6878</v>
      </c>
      <c r="CN93" s="110">
        <v>10</v>
      </c>
      <c r="CO93" s="110">
        <v>25</v>
      </c>
      <c r="CP93" s="110">
        <v>0</v>
      </c>
      <c r="CQ93" s="110">
        <v>0</v>
      </c>
      <c r="CS93" s="110" t="str">
        <f t="shared" si="6"/>
        <v>-</v>
      </c>
    </row>
    <row r="94" spans="1:97" ht="15" thickBot="1" x14ac:dyDescent="0.25">
      <c r="B94" s="54"/>
      <c r="C94" s="55"/>
      <c r="D94" s="55"/>
      <c r="E94" s="55"/>
      <c r="F94" s="56"/>
      <c r="S94" s="98">
        <v>5964</v>
      </c>
      <c r="T94" s="98">
        <v>5</v>
      </c>
      <c r="U94" s="98" t="s">
        <v>278</v>
      </c>
      <c r="V94" s="98">
        <v>60</v>
      </c>
      <c r="W94" s="98" t="s">
        <v>327</v>
      </c>
      <c r="X94" s="98">
        <v>1</v>
      </c>
      <c r="Y94" s="98" t="s">
        <v>46</v>
      </c>
      <c r="Z94" s="98">
        <v>3</v>
      </c>
      <c r="AA94" s="98" t="s">
        <v>280</v>
      </c>
      <c r="AB94" s="98">
        <v>7101</v>
      </c>
      <c r="AC94" s="98" t="s">
        <v>328</v>
      </c>
      <c r="AD94" s="98" t="s">
        <v>329</v>
      </c>
      <c r="AE94" s="98">
        <v>5964</v>
      </c>
      <c r="AF94" s="98" t="s">
        <v>399</v>
      </c>
      <c r="AG94" s="98" t="s">
        <v>331</v>
      </c>
      <c r="AH94" s="98" t="s">
        <v>212</v>
      </c>
      <c r="AI94" s="98" t="s">
        <v>53</v>
      </c>
      <c r="AJ94" s="98">
        <v>4100</v>
      </c>
      <c r="AK94" s="98" t="s">
        <v>37</v>
      </c>
      <c r="AL94" s="98">
        <v>4105</v>
      </c>
      <c r="AM94" s="98" t="s">
        <v>400</v>
      </c>
      <c r="AN94" s="98">
        <v>4119202</v>
      </c>
      <c r="AO94" s="98">
        <v>2024</v>
      </c>
      <c r="AP94" s="98">
        <v>0</v>
      </c>
      <c r="AQ94" s="98" t="s">
        <v>54</v>
      </c>
      <c r="AR94" s="98" t="s">
        <v>54</v>
      </c>
      <c r="AS94" s="98" t="s">
        <v>54</v>
      </c>
      <c r="AT94" s="98" t="s">
        <v>54</v>
      </c>
      <c r="AY94" s="98" t="s">
        <v>56</v>
      </c>
      <c r="AZ94" s="98" t="s">
        <v>333</v>
      </c>
      <c r="BA94" s="98" t="s">
        <v>334</v>
      </c>
      <c r="BB94" s="98" t="s">
        <v>335</v>
      </c>
      <c r="BD94" s="110" t="str">
        <f t="shared" si="8"/>
        <v>3773RGInt 04 Maringá</v>
      </c>
      <c r="BE94" s="110">
        <v>3773</v>
      </c>
      <c r="BF94" s="110" t="s">
        <v>234</v>
      </c>
      <c r="BG94" s="110">
        <v>7016</v>
      </c>
      <c r="BH94" s="110" t="s">
        <v>36</v>
      </c>
      <c r="BI94" s="110">
        <v>0</v>
      </c>
      <c r="BJ94" s="110">
        <v>2</v>
      </c>
      <c r="BK94" s="110">
        <v>2</v>
      </c>
      <c r="BL94" s="110">
        <v>0</v>
      </c>
      <c r="BN94" s="110">
        <f t="shared" si="9"/>
        <v>4</v>
      </c>
      <c r="BS94" s="110">
        <v>5964</v>
      </c>
      <c r="BT94" s="110" t="str">
        <f t="shared" si="20"/>
        <v>Construção de E-Fórum, em Pinhalão</v>
      </c>
      <c r="BU94" s="111" t="str">
        <f t="shared" si="21"/>
        <v>Não</v>
      </c>
      <c r="BV94" s="111" t="str">
        <f t="shared" si="22"/>
        <v>Não</v>
      </c>
      <c r="BW94" s="111" t="str">
        <f t="shared" si="23"/>
        <v>Não</v>
      </c>
      <c r="BX94" s="111" t="str">
        <f t="shared" si="24"/>
        <v>Não</v>
      </c>
      <c r="BY94" s="110" t="s">
        <v>121</v>
      </c>
      <c r="BZ94" s="110" t="s">
        <v>121</v>
      </c>
      <c r="CA94" s="110" t="s">
        <v>121</v>
      </c>
      <c r="CB94" s="110" t="s">
        <v>8122</v>
      </c>
      <c r="CG94" s="110" t="str">
        <f t="shared" si="5"/>
        <v>3961Assis Chateaubriand</v>
      </c>
      <c r="CH94" s="110" t="str">
        <f t="shared" si="7"/>
        <v>3961-1</v>
      </c>
      <c r="CI94" s="110">
        <v>1</v>
      </c>
      <c r="CJ94" s="110">
        <v>3961</v>
      </c>
      <c r="CK94" s="110" t="s">
        <v>35</v>
      </c>
      <c r="CL94" s="110">
        <v>4102000</v>
      </c>
      <c r="CM94" s="110" t="s">
        <v>356</v>
      </c>
      <c r="CN94" s="110">
        <v>6</v>
      </c>
      <c r="CO94" s="110">
        <v>0</v>
      </c>
      <c r="CP94" s="110">
        <v>0</v>
      </c>
      <c r="CQ94" s="110">
        <v>0</v>
      </c>
      <c r="CS94" s="110" t="str">
        <f t="shared" si="6"/>
        <v>RGInt 03 Cascavel-Assis Chateaubriand</v>
      </c>
    </row>
    <row r="95" spans="1:97" ht="15" thickBot="1" x14ac:dyDescent="0.25">
      <c r="S95" s="98">
        <v>5965</v>
      </c>
      <c r="T95" s="98">
        <v>5</v>
      </c>
      <c r="U95" s="98" t="s">
        <v>278</v>
      </c>
      <c r="V95" s="98">
        <v>60</v>
      </c>
      <c r="W95" s="98" t="s">
        <v>327</v>
      </c>
      <c r="X95" s="98">
        <v>1</v>
      </c>
      <c r="Y95" s="98" t="s">
        <v>46</v>
      </c>
      <c r="Z95" s="98">
        <v>3</v>
      </c>
      <c r="AA95" s="98" t="s">
        <v>280</v>
      </c>
      <c r="AB95" s="98">
        <v>7101</v>
      </c>
      <c r="AC95" s="98" t="s">
        <v>328</v>
      </c>
      <c r="AD95" s="98" t="s">
        <v>329</v>
      </c>
      <c r="AE95" s="98">
        <v>5965</v>
      </c>
      <c r="AF95" s="98" t="s">
        <v>402</v>
      </c>
      <c r="AG95" s="98" t="s">
        <v>331</v>
      </c>
      <c r="AH95" s="98" t="s">
        <v>212</v>
      </c>
      <c r="AI95" s="98" t="s">
        <v>53</v>
      </c>
      <c r="AJ95" s="98">
        <v>4100</v>
      </c>
      <c r="AK95" s="98" t="s">
        <v>33</v>
      </c>
      <c r="AL95" s="98">
        <v>4101</v>
      </c>
      <c r="AM95" s="98" t="s">
        <v>403</v>
      </c>
      <c r="AN95" s="98">
        <v>4120309</v>
      </c>
      <c r="AO95" s="98">
        <v>2024</v>
      </c>
      <c r="AP95" s="98">
        <v>0</v>
      </c>
      <c r="AQ95" s="98" t="s">
        <v>54</v>
      </c>
      <c r="AR95" s="98" t="s">
        <v>54</v>
      </c>
      <c r="AS95" s="98" t="s">
        <v>54</v>
      </c>
      <c r="AT95" s="98" t="s">
        <v>54</v>
      </c>
      <c r="AY95" s="98" t="s">
        <v>56</v>
      </c>
      <c r="AZ95" s="98" t="s">
        <v>333</v>
      </c>
      <c r="BA95" s="98" t="s">
        <v>334</v>
      </c>
      <c r="BB95" s="98" t="s">
        <v>335</v>
      </c>
      <c r="BD95" s="110" t="str">
        <f t="shared" si="8"/>
        <v>3773RGInt 05 Londrina</v>
      </c>
      <c r="BE95" s="110">
        <v>3773</v>
      </c>
      <c r="BF95" s="110" t="s">
        <v>234</v>
      </c>
      <c r="BG95" s="110">
        <v>7016</v>
      </c>
      <c r="BH95" s="110" t="s">
        <v>37</v>
      </c>
      <c r="BI95" s="110">
        <v>0</v>
      </c>
      <c r="BJ95" s="110">
        <v>3</v>
      </c>
      <c r="BK95" s="110">
        <v>3</v>
      </c>
      <c r="BL95" s="110">
        <v>0</v>
      </c>
      <c r="BN95" s="110">
        <f t="shared" si="9"/>
        <v>6</v>
      </c>
      <c r="BS95" s="110">
        <v>5965</v>
      </c>
      <c r="BT95" s="110" t="str">
        <f t="shared" si="20"/>
        <v>Construção de E-Fórum, em Porto Vitória</v>
      </c>
      <c r="BU95" s="111" t="str">
        <f t="shared" si="21"/>
        <v>Não</v>
      </c>
      <c r="BV95" s="111" t="str">
        <f t="shared" si="22"/>
        <v>Não</v>
      </c>
      <c r="BW95" s="111" t="str">
        <f t="shared" si="23"/>
        <v>Não</v>
      </c>
      <c r="BX95" s="111" t="str">
        <f t="shared" si="24"/>
        <v>Não</v>
      </c>
      <c r="BY95" s="110" t="s">
        <v>121</v>
      </c>
      <c r="BZ95" s="110" t="s">
        <v>121</v>
      </c>
      <c r="CA95" s="110" t="s">
        <v>121</v>
      </c>
      <c r="CB95" s="110" t="s">
        <v>8122</v>
      </c>
      <c r="CG95" s="110" t="str">
        <f t="shared" si="5"/>
        <v>3961 Total</v>
      </c>
      <c r="CH95" s="110" t="str">
        <f t="shared" si="7"/>
        <v>3961 Total-1</v>
      </c>
      <c r="CI95" s="110">
        <v>1</v>
      </c>
      <c r="CJ95" s="110" t="s">
        <v>6879</v>
      </c>
      <c r="CN95" s="110">
        <v>6</v>
      </c>
      <c r="CO95" s="110">
        <v>0</v>
      </c>
      <c r="CP95" s="110">
        <v>0</v>
      </c>
      <c r="CQ95" s="110">
        <v>0</v>
      </c>
      <c r="CS95" s="110" t="str">
        <f t="shared" si="6"/>
        <v>-</v>
      </c>
    </row>
    <row r="96" spans="1:97" x14ac:dyDescent="0.2">
      <c r="B96" s="51"/>
      <c r="C96" s="52" t="s">
        <v>8385</v>
      </c>
      <c r="D96" s="52"/>
      <c r="E96" s="52"/>
      <c r="F96" s="53"/>
      <c r="S96" s="98">
        <v>5966</v>
      </c>
      <c r="T96" s="98">
        <v>5</v>
      </c>
      <c r="U96" s="98" t="s">
        <v>278</v>
      </c>
      <c r="V96" s="98">
        <v>60</v>
      </c>
      <c r="W96" s="98" t="s">
        <v>327</v>
      </c>
      <c r="X96" s="98">
        <v>1</v>
      </c>
      <c r="Y96" s="98" t="s">
        <v>46</v>
      </c>
      <c r="Z96" s="98">
        <v>3</v>
      </c>
      <c r="AA96" s="98" t="s">
        <v>280</v>
      </c>
      <c r="AB96" s="98">
        <v>7101</v>
      </c>
      <c r="AC96" s="98" t="s">
        <v>328</v>
      </c>
      <c r="AD96" s="98" t="s">
        <v>329</v>
      </c>
      <c r="AE96" s="98">
        <v>5966</v>
      </c>
      <c r="AF96" s="98" t="s">
        <v>404</v>
      </c>
      <c r="AG96" s="98" t="s">
        <v>331</v>
      </c>
      <c r="AH96" s="98" t="s">
        <v>212</v>
      </c>
      <c r="AI96" s="98" t="s">
        <v>53</v>
      </c>
      <c r="AJ96" s="98">
        <v>4100</v>
      </c>
      <c r="AK96" s="98" t="s">
        <v>36</v>
      </c>
      <c r="AL96" s="98">
        <v>4104</v>
      </c>
      <c r="AM96" s="98" t="s">
        <v>405</v>
      </c>
      <c r="AN96" s="98">
        <v>4121109</v>
      </c>
      <c r="AO96" s="98">
        <v>2024</v>
      </c>
      <c r="AP96" s="98">
        <v>0</v>
      </c>
      <c r="AQ96" s="98" t="s">
        <v>54</v>
      </c>
      <c r="AR96" s="98" t="s">
        <v>54</v>
      </c>
      <c r="AS96" s="98" t="s">
        <v>54</v>
      </c>
      <c r="AT96" s="98" t="s">
        <v>54</v>
      </c>
      <c r="AY96" s="98" t="s">
        <v>56</v>
      </c>
      <c r="AZ96" s="98" t="s">
        <v>333</v>
      </c>
      <c r="BA96" s="98" t="s">
        <v>334</v>
      </c>
      <c r="BB96" s="98" t="s">
        <v>335</v>
      </c>
      <c r="BD96" s="110" t="str">
        <f t="shared" si="8"/>
        <v>3773RGInt 06 Ponta Grossa</v>
      </c>
      <c r="BE96" s="110">
        <v>3773</v>
      </c>
      <c r="BF96" s="110" t="s">
        <v>234</v>
      </c>
      <c r="BG96" s="110">
        <v>7016</v>
      </c>
      <c r="BH96" s="110" t="s">
        <v>38</v>
      </c>
      <c r="BI96" s="110">
        <v>0</v>
      </c>
      <c r="BJ96" s="110">
        <v>0</v>
      </c>
      <c r="BK96" s="110">
        <v>1</v>
      </c>
      <c r="BL96" s="110">
        <v>0</v>
      </c>
      <c r="BN96" s="110">
        <f t="shared" si="9"/>
        <v>1</v>
      </c>
      <c r="BS96" s="110">
        <v>5966</v>
      </c>
      <c r="BT96" s="110" t="str">
        <f t="shared" si="20"/>
        <v>Construção de E-Fórum, em Quinta do Sol</v>
      </c>
      <c r="BU96" s="111" t="str">
        <f t="shared" si="21"/>
        <v>Não</v>
      </c>
      <c r="BV96" s="111" t="str">
        <f t="shared" si="22"/>
        <v>Não</v>
      </c>
      <c r="BW96" s="111" t="str">
        <f t="shared" si="23"/>
        <v>Não</v>
      </c>
      <c r="BX96" s="111" t="str">
        <f t="shared" si="24"/>
        <v>Não</v>
      </c>
      <c r="BY96" s="110" t="s">
        <v>121</v>
      </c>
      <c r="BZ96" s="110" t="s">
        <v>121</v>
      </c>
      <c r="CA96" s="110" t="s">
        <v>121</v>
      </c>
      <c r="CB96" s="110" t="s">
        <v>8122</v>
      </c>
      <c r="CG96" s="110" t="str">
        <f t="shared" si="5"/>
        <v>3980Jaguariaíva</v>
      </c>
      <c r="CH96" s="110" t="str">
        <f t="shared" si="7"/>
        <v>3980-1</v>
      </c>
      <c r="CI96" s="110">
        <v>1</v>
      </c>
      <c r="CJ96" s="110">
        <v>3980</v>
      </c>
      <c r="CK96" s="110" t="s">
        <v>38</v>
      </c>
      <c r="CL96" s="110">
        <v>4112009</v>
      </c>
      <c r="CM96" s="110" t="s">
        <v>365</v>
      </c>
      <c r="CN96" s="110">
        <v>63</v>
      </c>
      <c r="CO96" s="110">
        <v>0</v>
      </c>
      <c r="CP96" s="110">
        <v>0</v>
      </c>
      <c r="CQ96" s="110">
        <v>0</v>
      </c>
      <c r="CS96" s="110" t="str">
        <f t="shared" si="6"/>
        <v>RGInt 06 Ponta Grossa-Jaguariaíva</v>
      </c>
    </row>
    <row r="97" spans="2:97" x14ac:dyDescent="0.2">
      <c r="B97" s="57"/>
      <c r="C97" s="59" t="s">
        <v>8386</v>
      </c>
      <c r="D97" s="59"/>
      <c r="E97" s="59"/>
      <c r="F97" s="60"/>
      <c r="S97" s="98">
        <v>5967</v>
      </c>
      <c r="T97" s="98">
        <v>5</v>
      </c>
      <c r="U97" s="98" t="s">
        <v>278</v>
      </c>
      <c r="V97" s="98">
        <v>60</v>
      </c>
      <c r="W97" s="98" t="s">
        <v>327</v>
      </c>
      <c r="X97" s="98">
        <v>1</v>
      </c>
      <c r="Y97" s="98" t="s">
        <v>46</v>
      </c>
      <c r="Z97" s="98">
        <v>3</v>
      </c>
      <c r="AA97" s="98" t="s">
        <v>280</v>
      </c>
      <c r="AB97" s="98">
        <v>7101</v>
      </c>
      <c r="AC97" s="98" t="s">
        <v>328</v>
      </c>
      <c r="AD97" s="98" t="s">
        <v>329</v>
      </c>
      <c r="AE97" s="98">
        <v>5967</v>
      </c>
      <c r="AF97" s="98" t="s">
        <v>408</v>
      </c>
      <c r="AG97" s="98" t="s">
        <v>331</v>
      </c>
      <c r="AH97" s="98" t="s">
        <v>212</v>
      </c>
      <c r="AI97" s="98" t="s">
        <v>53</v>
      </c>
      <c r="AJ97" s="98">
        <v>4100</v>
      </c>
      <c r="AK97" s="98" t="s">
        <v>38</v>
      </c>
      <c r="AL97" s="98">
        <v>4106</v>
      </c>
      <c r="AM97" s="98" t="s">
        <v>409</v>
      </c>
      <c r="AN97" s="98">
        <v>4122008</v>
      </c>
      <c r="AO97" s="98">
        <v>2024</v>
      </c>
      <c r="AP97" s="98">
        <v>0</v>
      </c>
      <c r="AQ97" s="98" t="s">
        <v>54</v>
      </c>
      <c r="AR97" s="98" t="s">
        <v>54</v>
      </c>
      <c r="AS97" s="98" t="s">
        <v>54</v>
      </c>
      <c r="AT97" s="98" t="s">
        <v>54</v>
      </c>
      <c r="AY97" s="98" t="s">
        <v>56</v>
      </c>
      <c r="AZ97" s="98" t="s">
        <v>333</v>
      </c>
      <c r="BA97" s="98" t="s">
        <v>334</v>
      </c>
      <c r="BB97" s="98" t="s">
        <v>335</v>
      </c>
      <c r="BD97" s="110" t="str">
        <f t="shared" si="8"/>
        <v>3774RGInt 01 Curitiba</v>
      </c>
      <c r="BE97" s="110">
        <v>3774</v>
      </c>
      <c r="BF97" s="110" t="s">
        <v>237</v>
      </c>
      <c r="BG97" s="110">
        <v>7016</v>
      </c>
      <c r="BH97" s="110" t="s">
        <v>33</v>
      </c>
      <c r="BI97" s="110">
        <v>0</v>
      </c>
      <c r="BJ97" s="110">
        <v>0</v>
      </c>
      <c r="BK97" s="110">
        <v>0</v>
      </c>
      <c r="BL97" s="110">
        <v>374</v>
      </c>
      <c r="BN97" s="110">
        <f t="shared" si="9"/>
        <v>374</v>
      </c>
      <c r="BS97" s="110">
        <v>5967</v>
      </c>
      <c r="BT97" s="110" t="str">
        <f t="shared" si="20"/>
        <v>Construção de E-Fórum, em Rio Azul</v>
      </c>
      <c r="BU97" s="111" t="str">
        <f t="shared" si="21"/>
        <v>Não</v>
      </c>
      <c r="BV97" s="111" t="str">
        <f t="shared" si="22"/>
        <v>Não</v>
      </c>
      <c r="BW97" s="111" t="str">
        <f t="shared" si="23"/>
        <v>Não</v>
      </c>
      <c r="BX97" s="111" t="str">
        <f t="shared" si="24"/>
        <v>Não</v>
      </c>
      <c r="BY97" s="110" t="s">
        <v>121</v>
      </c>
      <c r="BZ97" s="110" t="s">
        <v>121</v>
      </c>
      <c r="CA97" s="110" t="s">
        <v>121</v>
      </c>
      <c r="CB97" s="110" t="s">
        <v>8122</v>
      </c>
      <c r="CG97" s="110" t="str">
        <f t="shared" si="5"/>
        <v>3980 Total</v>
      </c>
      <c r="CH97" s="110" t="str">
        <f t="shared" si="7"/>
        <v>3980 Total-1</v>
      </c>
      <c r="CI97" s="110">
        <v>1</v>
      </c>
      <c r="CJ97" s="110" t="s">
        <v>6880</v>
      </c>
      <c r="CN97" s="110">
        <v>63</v>
      </c>
      <c r="CO97" s="110">
        <v>0</v>
      </c>
      <c r="CP97" s="110">
        <v>0</v>
      </c>
      <c r="CQ97" s="110">
        <v>0</v>
      </c>
      <c r="CS97" s="110" t="str">
        <f t="shared" si="6"/>
        <v>-</v>
      </c>
    </row>
    <row r="98" spans="2:97" x14ac:dyDescent="0.2">
      <c r="B98" s="57"/>
      <c r="C98" s="59" t="s">
        <v>8387</v>
      </c>
      <c r="D98" s="59"/>
      <c r="E98" s="59"/>
      <c r="F98" s="60"/>
      <c r="S98" s="98">
        <v>5968</v>
      </c>
      <c r="T98" s="98">
        <v>5</v>
      </c>
      <c r="U98" s="98" t="s">
        <v>278</v>
      </c>
      <c r="V98" s="98">
        <v>60</v>
      </c>
      <c r="W98" s="98" t="s">
        <v>327</v>
      </c>
      <c r="X98" s="98">
        <v>1</v>
      </c>
      <c r="Y98" s="98" t="s">
        <v>46</v>
      </c>
      <c r="Z98" s="98">
        <v>3</v>
      </c>
      <c r="AA98" s="98" t="s">
        <v>280</v>
      </c>
      <c r="AB98" s="98">
        <v>7101</v>
      </c>
      <c r="AC98" s="98" t="s">
        <v>328</v>
      </c>
      <c r="AD98" s="98" t="s">
        <v>329</v>
      </c>
      <c r="AE98" s="98">
        <v>5968</v>
      </c>
      <c r="AF98" s="98" t="s">
        <v>411</v>
      </c>
      <c r="AG98" s="98" t="s">
        <v>331</v>
      </c>
      <c r="AH98" s="98" t="s">
        <v>212</v>
      </c>
      <c r="AI98" s="98" t="s">
        <v>53</v>
      </c>
      <c r="AJ98" s="98">
        <v>4100</v>
      </c>
      <c r="AK98" s="98" t="s">
        <v>35</v>
      </c>
      <c r="AL98" s="98">
        <v>4103</v>
      </c>
      <c r="AM98" s="98" t="s">
        <v>412</v>
      </c>
      <c r="AN98" s="98">
        <v>4122156</v>
      </c>
      <c r="AO98" s="98">
        <v>2024</v>
      </c>
      <c r="AP98" s="98">
        <v>0</v>
      </c>
      <c r="AQ98" s="98" t="s">
        <v>54</v>
      </c>
      <c r="AR98" s="98" t="s">
        <v>54</v>
      </c>
      <c r="AS98" s="98" t="s">
        <v>54</v>
      </c>
      <c r="AT98" s="98" t="s">
        <v>54</v>
      </c>
      <c r="AY98" s="98" t="s">
        <v>56</v>
      </c>
      <c r="AZ98" s="98" t="s">
        <v>333</v>
      </c>
      <c r="BA98" s="98" t="s">
        <v>334</v>
      </c>
      <c r="BB98" s="98" t="s">
        <v>335</v>
      </c>
      <c r="BD98" s="110" t="str">
        <f t="shared" si="8"/>
        <v>3775RGInt 02 Guarapuava</v>
      </c>
      <c r="BE98" s="110">
        <v>3775</v>
      </c>
      <c r="BF98" s="110" t="s">
        <v>240</v>
      </c>
      <c r="BG98" s="110">
        <v>7016</v>
      </c>
      <c r="BH98" s="110" t="s">
        <v>34</v>
      </c>
      <c r="BI98" s="110">
        <v>0</v>
      </c>
      <c r="BJ98" s="110">
        <v>0</v>
      </c>
      <c r="BK98" s="110">
        <v>1500</v>
      </c>
      <c r="BL98" s="110">
        <v>0</v>
      </c>
      <c r="BN98" s="110">
        <f t="shared" si="9"/>
        <v>1500</v>
      </c>
      <c r="BS98" s="110">
        <v>5968</v>
      </c>
      <c r="BT98" s="110" t="str">
        <f t="shared" si="20"/>
        <v>Construção de E-Fórum, em Rio Bonito do Iguaçu</v>
      </c>
      <c r="BU98" s="111" t="str">
        <f t="shared" si="21"/>
        <v>Não</v>
      </c>
      <c r="BV98" s="111" t="str">
        <f t="shared" si="22"/>
        <v>Não</v>
      </c>
      <c r="BW98" s="111" t="str">
        <f t="shared" si="23"/>
        <v>Não</v>
      </c>
      <c r="BX98" s="111" t="str">
        <f t="shared" si="24"/>
        <v>Não</v>
      </c>
      <c r="BY98" s="110" t="s">
        <v>121</v>
      </c>
      <c r="BZ98" s="110" t="s">
        <v>121</v>
      </c>
      <c r="CA98" s="110" t="s">
        <v>121</v>
      </c>
      <c r="CB98" s="110" t="s">
        <v>8122</v>
      </c>
      <c r="CG98" s="110" t="str">
        <f t="shared" si="5"/>
        <v>3985Campo Mourão</v>
      </c>
      <c r="CH98" s="110" t="str">
        <f t="shared" si="7"/>
        <v>3985-1</v>
      </c>
      <c r="CI98" s="110">
        <v>1</v>
      </c>
      <c r="CJ98" s="110">
        <v>3985</v>
      </c>
      <c r="CK98" s="110" t="s">
        <v>36</v>
      </c>
      <c r="CL98" s="110">
        <v>4104303</v>
      </c>
      <c r="CM98" s="110" t="s">
        <v>372</v>
      </c>
      <c r="CN98" s="110">
        <v>1.24</v>
      </c>
      <c r="CO98" s="110">
        <v>2</v>
      </c>
      <c r="CP98" s="110">
        <v>0</v>
      </c>
      <c r="CQ98" s="110">
        <v>0</v>
      </c>
      <c r="CS98" s="110" t="str">
        <f t="shared" si="6"/>
        <v>RGInt 04 Maringá-Campo Mourão</v>
      </c>
    </row>
    <row r="99" spans="2:97" x14ac:dyDescent="0.2">
      <c r="B99" s="57"/>
      <c r="C99" s="59"/>
      <c r="D99" s="59"/>
      <c r="E99" s="59"/>
      <c r="F99" s="60"/>
      <c r="S99" s="98">
        <v>5984</v>
      </c>
      <c r="T99" s="98">
        <v>5</v>
      </c>
      <c r="U99" s="98" t="s">
        <v>278</v>
      </c>
      <c r="V99" s="98">
        <v>60</v>
      </c>
      <c r="W99" s="98" t="s">
        <v>327</v>
      </c>
      <c r="X99" s="98">
        <v>1</v>
      </c>
      <c r="Y99" s="98" t="s">
        <v>46</v>
      </c>
      <c r="Z99" s="98">
        <v>3</v>
      </c>
      <c r="AA99" s="98" t="s">
        <v>280</v>
      </c>
      <c r="AB99" s="98">
        <v>7101</v>
      </c>
      <c r="AC99" s="98" t="s">
        <v>328</v>
      </c>
      <c r="AD99" s="98" t="s">
        <v>329</v>
      </c>
      <c r="AE99" s="98">
        <v>5984</v>
      </c>
      <c r="AF99" s="98" t="s">
        <v>414</v>
      </c>
      <c r="AG99" s="98" t="s">
        <v>331</v>
      </c>
      <c r="AH99" s="98" t="s">
        <v>212</v>
      </c>
      <c r="AI99" s="98" t="s">
        <v>53</v>
      </c>
      <c r="AJ99" s="98">
        <v>4100</v>
      </c>
      <c r="AK99" s="98" t="s">
        <v>37</v>
      </c>
      <c r="AL99" s="98">
        <v>4105</v>
      </c>
      <c r="AM99" s="98" t="s">
        <v>415</v>
      </c>
      <c r="AN99" s="98">
        <v>4122172</v>
      </c>
      <c r="AO99" s="98">
        <v>2024</v>
      </c>
      <c r="AP99" s="98">
        <v>0</v>
      </c>
      <c r="AQ99" s="98" t="s">
        <v>54</v>
      </c>
      <c r="AR99" s="98" t="s">
        <v>54</v>
      </c>
      <c r="AS99" s="98" t="s">
        <v>54</v>
      </c>
      <c r="AT99" s="98" t="s">
        <v>54</v>
      </c>
      <c r="AY99" s="98" t="s">
        <v>56</v>
      </c>
      <c r="AZ99" s="98" t="s">
        <v>333</v>
      </c>
      <c r="BA99" s="98" t="s">
        <v>334</v>
      </c>
      <c r="BB99" s="98" t="s">
        <v>335</v>
      </c>
      <c r="BD99" s="110" t="str">
        <f t="shared" si="8"/>
        <v>3775RGInt 03 Cascavel</v>
      </c>
      <c r="BE99" s="110">
        <v>3775</v>
      </c>
      <c r="BF99" s="110" t="s">
        <v>240</v>
      </c>
      <c r="BG99" s="110">
        <v>7016</v>
      </c>
      <c r="BH99" s="110" t="s">
        <v>35</v>
      </c>
      <c r="BI99" s="110">
        <v>0</v>
      </c>
      <c r="BJ99" s="110">
        <v>0</v>
      </c>
      <c r="BK99" s="110">
        <v>0</v>
      </c>
      <c r="BL99" s="110">
        <v>4000</v>
      </c>
      <c r="BN99" s="110">
        <f t="shared" si="9"/>
        <v>4000</v>
      </c>
      <c r="BS99" s="110">
        <v>5984</v>
      </c>
      <c r="BT99" s="110" t="str">
        <f t="shared" si="20"/>
        <v>Construção de E-Fórum, em Rio Branco do Ivaí</v>
      </c>
      <c r="BU99" s="111" t="str">
        <f t="shared" si="21"/>
        <v>Não</v>
      </c>
      <c r="BV99" s="111" t="str">
        <f t="shared" si="22"/>
        <v>Não</v>
      </c>
      <c r="BW99" s="111" t="str">
        <f t="shared" si="23"/>
        <v>Não</v>
      </c>
      <c r="BX99" s="111" t="str">
        <f t="shared" si="24"/>
        <v>Não</v>
      </c>
      <c r="BY99" s="110" t="s">
        <v>121</v>
      </c>
      <c r="BZ99" s="110" t="s">
        <v>121</v>
      </c>
      <c r="CA99" s="110" t="s">
        <v>121</v>
      </c>
      <c r="CB99" s="110" t="s">
        <v>8122</v>
      </c>
      <c r="CG99" s="110" t="str">
        <f t="shared" si="5"/>
        <v>3985 Total</v>
      </c>
      <c r="CH99" s="110" t="str">
        <f t="shared" si="7"/>
        <v>3985 Total-1</v>
      </c>
      <c r="CI99" s="110">
        <v>1</v>
      </c>
      <c r="CJ99" s="110" t="s">
        <v>6881</v>
      </c>
      <c r="CN99" s="110">
        <v>1.24</v>
      </c>
      <c r="CO99" s="110">
        <v>2</v>
      </c>
      <c r="CP99" s="110">
        <v>0</v>
      </c>
      <c r="CQ99" s="110">
        <v>0</v>
      </c>
      <c r="CS99" s="110" t="str">
        <f t="shared" si="6"/>
        <v>-</v>
      </c>
    </row>
    <row r="100" spans="2:97" x14ac:dyDescent="0.2">
      <c r="B100" s="57"/>
      <c r="C100" s="59"/>
      <c r="D100" s="59"/>
      <c r="E100" s="59"/>
      <c r="F100" s="60"/>
    </row>
    <row r="101" spans="2:97" x14ac:dyDescent="0.2">
      <c r="B101" s="57"/>
      <c r="C101" s="59"/>
      <c r="D101" s="59"/>
      <c r="E101" s="59"/>
      <c r="F101" s="60"/>
    </row>
    <row r="102" spans="2:97" x14ac:dyDescent="0.2">
      <c r="B102" s="57"/>
      <c r="C102" s="59"/>
      <c r="D102" s="59"/>
      <c r="E102" s="59"/>
      <c r="F102" s="60"/>
    </row>
    <row r="103" spans="2:97" x14ac:dyDescent="0.2">
      <c r="B103" s="57"/>
      <c r="C103" s="59"/>
      <c r="D103" s="59"/>
      <c r="E103" s="59"/>
      <c r="F103" s="60"/>
    </row>
    <row r="104" spans="2:97" x14ac:dyDescent="0.2">
      <c r="B104" s="57"/>
      <c r="C104" s="59"/>
      <c r="D104" s="59"/>
      <c r="E104" s="59"/>
      <c r="F104" s="60"/>
    </row>
    <row r="105" spans="2:97" x14ac:dyDescent="0.2">
      <c r="B105" s="57"/>
      <c r="C105" s="59"/>
      <c r="D105" s="59"/>
      <c r="E105" s="59"/>
      <c r="F105" s="60"/>
    </row>
    <row r="106" spans="2:97" x14ac:dyDescent="0.2">
      <c r="B106" s="57"/>
      <c r="C106" s="59"/>
      <c r="D106" s="59"/>
      <c r="E106" s="59"/>
      <c r="F106" s="60"/>
    </row>
    <row r="107" spans="2:97" x14ac:dyDescent="0.2">
      <c r="B107" s="57"/>
      <c r="C107" s="59"/>
      <c r="D107" s="59"/>
      <c r="E107" s="59"/>
      <c r="F107" s="60"/>
      <c r="S107" s="98">
        <v>5985</v>
      </c>
      <c r="T107" s="98">
        <v>5</v>
      </c>
      <c r="U107" s="98" t="s">
        <v>278</v>
      </c>
      <c r="V107" s="98">
        <v>60</v>
      </c>
      <c r="W107" s="98" t="s">
        <v>327</v>
      </c>
      <c r="X107" s="98">
        <v>1</v>
      </c>
      <c r="Y107" s="98" t="s">
        <v>46</v>
      </c>
      <c r="Z107" s="98">
        <v>3</v>
      </c>
      <c r="AA107" s="98" t="s">
        <v>280</v>
      </c>
      <c r="AB107" s="98">
        <v>7101</v>
      </c>
      <c r="AC107" s="98" t="s">
        <v>328</v>
      </c>
      <c r="AD107" s="98" t="s">
        <v>329</v>
      </c>
      <c r="AE107" s="98">
        <v>5985</v>
      </c>
      <c r="AF107" s="98" t="s">
        <v>418</v>
      </c>
      <c r="AG107" s="98" t="s">
        <v>331</v>
      </c>
      <c r="AH107" s="98" t="s">
        <v>212</v>
      </c>
      <c r="AI107" s="98" t="s">
        <v>53</v>
      </c>
      <c r="AJ107" s="98">
        <v>4100</v>
      </c>
      <c r="AK107" s="98" t="s">
        <v>36</v>
      </c>
      <c r="AL107" s="98">
        <v>4104</v>
      </c>
      <c r="AM107" s="98" t="s">
        <v>419</v>
      </c>
      <c r="AN107" s="98">
        <v>4122503</v>
      </c>
      <c r="AO107" s="98">
        <v>2024</v>
      </c>
      <c r="AP107" s="98">
        <v>0</v>
      </c>
      <c r="AQ107" s="98" t="s">
        <v>54</v>
      </c>
      <c r="AR107" s="98" t="s">
        <v>54</v>
      </c>
      <c r="AS107" s="98" t="s">
        <v>54</v>
      </c>
      <c r="AT107" s="98" t="s">
        <v>54</v>
      </c>
      <c r="AY107" s="98" t="s">
        <v>56</v>
      </c>
      <c r="AZ107" s="98" t="s">
        <v>333</v>
      </c>
      <c r="BA107" s="98" t="s">
        <v>334</v>
      </c>
      <c r="BB107" s="98" t="s">
        <v>335</v>
      </c>
      <c r="BD107" s="110" t="str">
        <f t="shared" si="8"/>
        <v>3775RGInt 04 Maringá</v>
      </c>
      <c r="BE107" s="110">
        <v>3775</v>
      </c>
      <c r="BF107" s="110" t="s">
        <v>240</v>
      </c>
      <c r="BG107" s="110">
        <v>7016</v>
      </c>
      <c r="BH107" s="110" t="s">
        <v>36</v>
      </c>
      <c r="BI107" s="110">
        <v>0</v>
      </c>
      <c r="BJ107" s="110">
        <v>0</v>
      </c>
      <c r="BK107" s="110">
        <v>0</v>
      </c>
      <c r="BL107" s="110">
        <v>490</v>
      </c>
      <c r="BN107" s="110">
        <f t="shared" si="9"/>
        <v>490</v>
      </c>
      <c r="BS107" s="110">
        <v>5985</v>
      </c>
      <c r="BT107" s="110" t="str">
        <f t="shared" ref="BT107:BT170" si="25">VLOOKUP(BS107,$S:$AF,14,0)</f>
        <v>Construção de E-Fórum, em Roncador</v>
      </c>
      <c r="BU107" s="111" t="str">
        <f t="shared" ref="BU107:BU170" si="26">PROPER(VLOOKUP($BS107,$S:$BB,27,0))</f>
        <v>Não</v>
      </c>
      <c r="BV107" s="111" t="str">
        <f t="shared" ref="BV107:BV170" si="27">PROPER(VLOOKUP($BS107,$S:$BB,28,0))</f>
        <v>Não</v>
      </c>
      <c r="BW107" s="111" t="str">
        <f t="shared" ref="BW107:BW170" si="28">PROPER(VLOOKUP($BS107,$S:$BB,25,0))</f>
        <v>Não</v>
      </c>
      <c r="BX107" s="111" t="str">
        <f t="shared" ref="BX107:BX170" si="29">PROPER(VLOOKUP($BS107,$S:$BB,26,0))</f>
        <v>Não</v>
      </c>
      <c r="BY107" s="110" t="s">
        <v>121</v>
      </c>
      <c r="BZ107" s="110" t="s">
        <v>121</v>
      </c>
      <c r="CA107" s="110" t="s">
        <v>121</v>
      </c>
      <c r="CB107" s="110" t="s">
        <v>8122</v>
      </c>
      <c r="CG107" s="110" t="str">
        <f t="shared" si="5"/>
        <v>3988Siqueira Campos</v>
      </c>
      <c r="CH107" s="110" t="str">
        <f t="shared" si="7"/>
        <v>3988-1</v>
      </c>
      <c r="CI107" s="110">
        <v>1</v>
      </c>
      <c r="CJ107" s="110">
        <v>3988</v>
      </c>
      <c r="CK107" s="110" t="s">
        <v>37</v>
      </c>
      <c r="CL107" s="110">
        <v>4126603</v>
      </c>
      <c r="CM107" s="110" t="s">
        <v>379</v>
      </c>
      <c r="CN107" s="110">
        <v>0.2</v>
      </c>
      <c r="CO107" s="110">
        <v>0</v>
      </c>
      <c r="CP107" s="110">
        <v>0</v>
      </c>
      <c r="CQ107" s="110">
        <v>0</v>
      </c>
      <c r="CS107" s="110" t="str">
        <f t="shared" si="6"/>
        <v>RGInt 05 Londrina-Siqueira Campos</v>
      </c>
    </row>
    <row r="108" spans="2:97" x14ac:dyDescent="0.2">
      <c r="B108" s="57"/>
      <c r="C108" s="59"/>
      <c r="D108" s="59"/>
      <c r="E108" s="59"/>
      <c r="F108" s="60"/>
      <c r="S108" s="98">
        <v>5986</v>
      </c>
      <c r="T108" s="98">
        <v>5</v>
      </c>
      <c r="U108" s="98" t="s">
        <v>278</v>
      </c>
      <c r="V108" s="98">
        <v>60</v>
      </c>
      <c r="W108" s="98" t="s">
        <v>327</v>
      </c>
      <c r="X108" s="98">
        <v>1</v>
      </c>
      <c r="Y108" s="98" t="s">
        <v>46</v>
      </c>
      <c r="Z108" s="98">
        <v>3</v>
      </c>
      <c r="AA108" s="98" t="s">
        <v>280</v>
      </c>
      <c r="AB108" s="98">
        <v>7101</v>
      </c>
      <c r="AC108" s="98" t="s">
        <v>328</v>
      </c>
      <c r="AD108" s="98" t="s">
        <v>329</v>
      </c>
      <c r="AE108" s="98">
        <v>5986</v>
      </c>
      <c r="AF108" s="98" t="s">
        <v>421</v>
      </c>
      <c r="AG108" s="98" t="s">
        <v>331</v>
      </c>
      <c r="AH108" s="98" t="s">
        <v>212</v>
      </c>
      <c r="AI108" s="98" t="s">
        <v>53</v>
      </c>
      <c r="AJ108" s="98">
        <v>4100</v>
      </c>
      <c r="AK108" s="98" t="s">
        <v>36</v>
      </c>
      <c r="AL108" s="98">
        <v>4104</v>
      </c>
      <c r="AM108" s="98" t="s">
        <v>422</v>
      </c>
      <c r="AN108" s="98">
        <v>4122602</v>
      </c>
      <c r="AO108" s="98">
        <v>2024</v>
      </c>
      <c r="AP108" s="98">
        <v>0</v>
      </c>
      <c r="AQ108" s="98" t="s">
        <v>54</v>
      </c>
      <c r="AR108" s="98" t="s">
        <v>54</v>
      </c>
      <c r="AS108" s="98" t="s">
        <v>54</v>
      </c>
      <c r="AT108" s="98" t="s">
        <v>54</v>
      </c>
      <c r="AY108" s="98" t="s">
        <v>56</v>
      </c>
      <c r="AZ108" s="98" t="s">
        <v>333</v>
      </c>
      <c r="BA108" s="98" t="s">
        <v>334</v>
      </c>
      <c r="BB108" s="98" t="s">
        <v>335</v>
      </c>
      <c r="BD108" s="110" t="str">
        <f t="shared" si="8"/>
        <v>3775RGInt 05 Londrina</v>
      </c>
      <c r="BE108" s="110">
        <v>3775</v>
      </c>
      <c r="BF108" s="110" t="s">
        <v>240</v>
      </c>
      <c r="BG108" s="110">
        <v>7016</v>
      </c>
      <c r="BH108" s="110" t="s">
        <v>37</v>
      </c>
      <c r="BI108" s="110">
        <v>0</v>
      </c>
      <c r="BJ108" s="110">
        <v>0</v>
      </c>
      <c r="BK108" s="110">
        <v>0</v>
      </c>
      <c r="BL108" s="110">
        <v>2000</v>
      </c>
      <c r="BN108" s="110">
        <f t="shared" si="9"/>
        <v>2000</v>
      </c>
      <c r="BS108" s="110">
        <v>5986</v>
      </c>
      <c r="BT108" s="110" t="str">
        <f t="shared" si="25"/>
        <v>Construção de E-Fórum, em Rondon</v>
      </c>
      <c r="BU108" s="111" t="str">
        <f t="shared" si="26"/>
        <v>Não</v>
      </c>
      <c r="BV108" s="111" t="str">
        <f t="shared" si="27"/>
        <v>Não</v>
      </c>
      <c r="BW108" s="111" t="str">
        <f t="shared" si="28"/>
        <v>Não</v>
      </c>
      <c r="BX108" s="111" t="str">
        <f t="shared" si="29"/>
        <v>Não</v>
      </c>
      <c r="BY108" s="110" t="s">
        <v>121</v>
      </c>
      <c r="BZ108" s="110" t="s">
        <v>121</v>
      </c>
      <c r="CA108" s="110" t="s">
        <v>121</v>
      </c>
      <c r="CB108" s="110" t="s">
        <v>8122</v>
      </c>
      <c r="CG108" s="110" t="str">
        <f t="shared" si="5"/>
        <v>3988 Total</v>
      </c>
      <c r="CH108" s="110" t="str">
        <f t="shared" si="7"/>
        <v>3988 Total-1</v>
      </c>
      <c r="CI108" s="110">
        <v>1</v>
      </c>
      <c r="CJ108" s="110" t="s">
        <v>6882</v>
      </c>
      <c r="CN108" s="110">
        <v>0.2</v>
      </c>
      <c r="CO108" s="110">
        <v>0</v>
      </c>
      <c r="CP108" s="110">
        <v>0</v>
      </c>
      <c r="CQ108" s="110">
        <v>0</v>
      </c>
      <c r="CS108" s="110" t="str">
        <f t="shared" si="6"/>
        <v>-</v>
      </c>
    </row>
    <row r="109" spans="2:97" x14ac:dyDescent="0.2">
      <c r="B109" s="57"/>
      <c r="C109" s="59"/>
      <c r="D109" s="59"/>
      <c r="E109" s="59"/>
      <c r="F109" s="60"/>
      <c r="S109" s="98">
        <v>5993</v>
      </c>
      <c r="T109" s="98">
        <v>5</v>
      </c>
      <c r="U109" s="98" t="s">
        <v>278</v>
      </c>
      <c r="V109" s="98">
        <v>60</v>
      </c>
      <c r="W109" s="98" t="s">
        <v>327</v>
      </c>
      <c r="X109" s="98">
        <v>1</v>
      </c>
      <c r="Y109" s="98" t="s">
        <v>46</v>
      </c>
      <c r="Z109" s="98">
        <v>3</v>
      </c>
      <c r="AA109" s="98" t="s">
        <v>280</v>
      </c>
      <c r="AB109" s="98">
        <v>7101</v>
      </c>
      <c r="AC109" s="98" t="s">
        <v>328</v>
      </c>
      <c r="AD109" s="98" t="s">
        <v>329</v>
      </c>
      <c r="AE109" s="98">
        <v>5993</v>
      </c>
      <c r="AF109" s="98" t="s">
        <v>424</v>
      </c>
      <c r="AG109" s="98" t="s">
        <v>331</v>
      </c>
      <c r="AH109" s="98" t="s">
        <v>212</v>
      </c>
      <c r="AI109" s="98" t="s">
        <v>53</v>
      </c>
      <c r="AJ109" s="98">
        <v>4100</v>
      </c>
      <c r="AK109" s="98" t="s">
        <v>36</v>
      </c>
      <c r="AL109" s="98">
        <v>4104</v>
      </c>
      <c r="AM109" s="98" t="s">
        <v>425</v>
      </c>
      <c r="AN109" s="98">
        <v>4125902</v>
      </c>
      <c r="AO109" s="98">
        <v>2024</v>
      </c>
      <c r="AP109" s="98">
        <v>0</v>
      </c>
      <c r="AQ109" s="98" t="s">
        <v>54</v>
      </c>
      <c r="AR109" s="98" t="s">
        <v>54</v>
      </c>
      <c r="AS109" s="98" t="s">
        <v>54</v>
      </c>
      <c r="AT109" s="98" t="s">
        <v>54</v>
      </c>
      <c r="AY109" s="98" t="s">
        <v>56</v>
      </c>
      <c r="AZ109" s="98" t="s">
        <v>333</v>
      </c>
      <c r="BA109" s="98" t="s">
        <v>334</v>
      </c>
      <c r="BB109" s="98" t="s">
        <v>335</v>
      </c>
      <c r="BD109" s="110" t="str">
        <f t="shared" si="8"/>
        <v>3775RGInt 06 Ponta Grossa</v>
      </c>
      <c r="BE109" s="110">
        <v>3775</v>
      </c>
      <c r="BF109" s="110" t="s">
        <v>240</v>
      </c>
      <c r="BG109" s="110">
        <v>7016</v>
      </c>
      <c r="BH109" s="110" t="s">
        <v>38</v>
      </c>
      <c r="BI109" s="110">
        <v>0</v>
      </c>
      <c r="BJ109" s="110">
        <v>0</v>
      </c>
      <c r="BK109" s="110">
        <v>8000</v>
      </c>
      <c r="BL109" s="110">
        <v>0</v>
      </c>
      <c r="BN109" s="110">
        <f t="shared" si="9"/>
        <v>8000</v>
      </c>
      <c r="BS109" s="110">
        <v>5993</v>
      </c>
      <c r="BT109" s="110" t="str">
        <f t="shared" si="25"/>
        <v>Construção de E-Fórum, em São Pedro do Paraná</v>
      </c>
      <c r="BU109" s="111" t="str">
        <f t="shared" si="26"/>
        <v>Não</v>
      </c>
      <c r="BV109" s="111" t="str">
        <f t="shared" si="27"/>
        <v>Não</v>
      </c>
      <c r="BW109" s="111" t="str">
        <f t="shared" si="28"/>
        <v>Não</v>
      </c>
      <c r="BX109" s="111" t="str">
        <f t="shared" si="29"/>
        <v>Não</v>
      </c>
      <c r="BY109" s="110" t="s">
        <v>121</v>
      </c>
      <c r="BZ109" s="110" t="s">
        <v>121</v>
      </c>
      <c r="CA109" s="110" t="s">
        <v>121</v>
      </c>
      <c r="CB109" s="110" t="s">
        <v>8122</v>
      </c>
      <c r="CG109" s="110" t="str">
        <f t="shared" si="5"/>
        <v>3998Reserva</v>
      </c>
      <c r="CH109" s="110" t="str">
        <f t="shared" si="7"/>
        <v>3998-1</v>
      </c>
      <c r="CI109" s="110">
        <v>1</v>
      </c>
      <c r="CJ109" s="110">
        <v>3998</v>
      </c>
      <c r="CK109" s="110" t="s">
        <v>38</v>
      </c>
      <c r="CL109" s="110">
        <v>4121703</v>
      </c>
      <c r="CM109" s="110" t="s">
        <v>384</v>
      </c>
      <c r="CN109" s="110">
        <v>4.2</v>
      </c>
      <c r="CO109" s="110">
        <v>14.44</v>
      </c>
      <c r="CP109" s="110">
        <v>9.82</v>
      </c>
      <c r="CQ109" s="110">
        <v>0</v>
      </c>
      <c r="CS109" s="110" t="str">
        <f t="shared" si="6"/>
        <v>RGInt 06 Ponta Grossa-Reserva</v>
      </c>
    </row>
    <row r="110" spans="2:97" x14ac:dyDescent="0.2">
      <c r="B110" s="57"/>
      <c r="C110" s="59"/>
      <c r="D110" s="59"/>
      <c r="E110" s="59"/>
      <c r="F110" s="60"/>
      <c r="S110" s="98">
        <v>5994</v>
      </c>
      <c r="T110" s="98">
        <v>5</v>
      </c>
      <c r="U110" s="98" t="s">
        <v>278</v>
      </c>
      <c r="V110" s="98">
        <v>60</v>
      </c>
      <c r="W110" s="98" t="s">
        <v>327</v>
      </c>
      <c r="X110" s="98">
        <v>1</v>
      </c>
      <c r="Y110" s="98" t="s">
        <v>46</v>
      </c>
      <c r="Z110" s="98">
        <v>3</v>
      </c>
      <c r="AA110" s="98" t="s">
        <v>280</v>
      </c>
      <c r="AB110" s="98">
        <v>7101</v>
      </c>
      <c r="AC110" s="98" t="s">
        <v>328</v>
      </c>
      <c r="AD110" s="98" t="s">
        <v>329</v>
      </c>
      <c r="AE110" s="98">
        <v>5994</v>
      </c>
      <c r="AF110" s="98" t="s">
        <v>427</v>
      </c>
      <c r="AG110" s="98" t="s">
        <v>331</v>
      </c>
      <c r="AH110" s="98" t="s">
        <v>212</v>
      </c>
      <c r="AI110" s="98" t="s">
        <v>53</v>
      </c>
      <c r="AJ110" s="98">
        <v>4100</v>
      </c>
      <c r="AK110" s="98" t="s">
        <v>37</v>
      </c>
      <c r="AL110" s="98">
        <v>4105</v>
      </c>
      <c r="AM110" s="98" t="s">
        <v>428</v>
      </c>
      <c r="AN110" s="98">
        <v>4126405</v>
      </c>
      <c r="AO110" s="98">
        <v>2024</v>
      </c>
      <c r="AP110" s="98">
        <v>0</v>
      </c>
      <c r="AQ110" s="98" t="s">
        <v>54</v>
      </c>
      <c r="AR110" s="98" t="s">
        <v>54</v>
      </c>
      <c r="AS110" s="98" t="s">
        <v>54</v>
      </c>
      <c r="AT110" s="98" t="s">
        <v>54</v>
      </c>
      <c r="AY110" s="98" t="s">
        <v>56</v>
      </c>
      <c r="AZ110" s="98" t="s">
        <v>333</v>
      </c>
      <c r="BA110" s="98" t="s">
        <v>334</v>
      </c>
      <c r="BB110" s="98" t="s">
        <v>335</v>
      </c>
      <c r="BD110" s="110" t="str">
        <f t="shared" si="8"/>
        <v>3776RGInt 01 Curitiba</v>
      </c>
      <c r="BE110" s="110">
        <v>3776</v>
      </c>
      <c r="BF110" s="110" t="s">
        <v>248</v>
      </c>
      <c r="BG110" s="110">
        <v>7016</v>
      </c>
      <c r="BH110" s="110" t="s">
        <v>33</v>
      </c>
      <c r="BI110" s="110">
        <v>125</v>
      </c>
      <c r="BJ110" s="110">
        <v>100</v>
      </c>
      <c r="BK110" s="110">
        <v>100</v>
      </c>
      <c r="BL110" s="110">
        <v>75</v>
      </c>
      <c r="BN110" s="110">
        <f t="shared" si="9"/>
        <v>400</v>
      </c>
      <c r="BS110" s="110">
        <v>5994</v>
      </c>
      <c r="BT110" s="110" t="str">
        <f t="shared" si="25"/>
        <v>Construção de E-Fórum, em Sertaneja</v>
      </c>
      <c r="BU110" s="111" t="str">
        <f t="shared" si="26"/>
        <v>Não</v>
      </c>
      <c r="BV110" s="111" t="str">
        <f t="shared" si="27"/>
        <v>Não</v>
      </c>
      <c r="BW110" s="111" t="str">
        <f t="shared" si="28"/>
        <v>Não</v>
      </c>
      <c r="BX110" s="111" t="str">
        <f t="shared" si="29"/>
        <v>Não</v>
      </c>
      <c r="BY110" s="110" t="s">
        <v>121</v>
      </c>
      <c r="BZ110" s="110" t="s">
        <v>121</v>
      </c>
      <c r="CA110" s="110" t="s">
        <v>121</v>
      </c>
      <c r="CB110" s="110" t="s">
        <v>8122</v>
      </c>
      <c r="CG110" s="110" t="str">
        <f t="shared" ref="CG110:CG173" si="30">CJ110&amp;CM110</f>
        <v>3998 Total</v>
      </c>
      <c r="CH110" s="110" t="str">
        <f t="shared" si="7"/>
        <v>3998 Total-1</v>
      </c>
      <c r="CI110" s="110">
        <v>1</v>
      </c>
      <c r="CJ110" s="110" t="s">
        <v>6883</v>
      </c>
      <c r="CN110" s="110">
        <v>4.2</v>
      </c>
      <c r="CO110" s="110">
        <v>14.44</v>
      </c>
      <c r="CP110" s="110">
        <v>9.82</v>
      </c>
      <c r="CQ110" s="110">
        <v>0</v>
      </c>
      <c r="CS110" s="110" t="str">
        <f t="shared" ref="CS110:CS173" si="31">CK110&amp;"-"&amp;CM110</f>
        <v>-</v>
      </c>
    </row>
    <row r="111" spans="2:97" x14ac:dyDescent="0.2">
      <c r="B111" s="57"/>
      <c r="C111" s="59"/>
      <c r="D111" s="59"/>
      <c r="E111" s="59"/>
      <c r="F111" s="60"/>
      <c r="S111" s="98">
        <v>5995</v>
      </c>
      <c r="T111" s="98">
        <v>5</v>
      </c>
      <c r="U111" s="98" t="s">
        <v>278</v>
      </c>
      <c r="V111" s="98">
        <v>60</v>
      </c>
      <c r="W111" s="98" t="s">
        <v>327</v>
      </c>
      <c r="X111" s="98">
        <v>1</v>
      </c>
      <c r="Y111" s="98" t="s">
        <v>46</v>
      </c>
      <c r="Z111" s="98">
        <v>3</v>
      </c>
      <c r="AA111" s="98" t="s">
        <v>280</v>
      </c>
      <c r="AB111" s="98">
        <v>7101</v>
      </c>
      <c r="AC111" s="98" t="s">
        <v>328</v>
      </c>
      <c r="AD111" s="98" t="s">
        <v>329</v>
      </c>
      <c r="AE111" s="98">
        <v>5995</v>
      </c>
      <c r="AF111" s="98" t="s">
        <v>430</v>
      </c>
      <c r="AG111" s="98" t="s">
        <v>331</v>
      </c>
      <c r="AH111" s="98" t="s">
        <v>212</v>
      </c>
      <c r="AI111" s="98" t="s">
        <v>53</v>
      </c>
      <c r="AJ111" s="98">
        <v>4100</v>
      </c>
      <c r="AK111" s="98" t="s">
        <v>35</v>
      </c>
      <c r="AL111" s="98">
        <v>4103</v>
      </c>
      <c r="AM111" s="98" t="s">
        <v>431</v>
      </c>
      <c r="AN111" s="98">
        <v>4126652</v>
      </c>
      <c r="AO111" s="98">
        <v>2024</v>
      </c>
      <c r="AP111" s="98">
        <v>0</v>
      </c>
      <c r="AQ111" s="98" t="s">
        <v>54</v>
      </c>
      <c r="AR111" s="98" t="s">
        <v>54</v>
      </c>
      <c r="AS111" s="98" t="s">
        <v>54</v>
      </c>
      <c r="AT111" s="98" t="s">
        <v>54</v>
      </c>
      <c r="AY111" s="98" t="s">
        <v>56</v>
      </c>
      <c r="AZ111" s="98" t="s">
        <v>333</v>
      </c>
      <c r="BA111" s="98" t="s">
        <v>334</v>
      </c>
      <c r="BB111" s="98" t="s">
        <v>335</v>
      </c>
      <c r="BD111" s="110" t="str">
        <f t="shared" si="8"/>
        <v>3776RGInt 02 Guarapuava</v>
      </c>
      <c r="BE111" s="110">
        <v>3776</v>
      </c>
      <c r="BF111" s="110" t="s">
        <v>248</v>
      </c>
      <c r="BG111" s="110">
        <v>7016</v>
      </c>
      <c r="BH111" s="110" t="s">
        <v>34</v>
      </c>
      <c r="BI111" s="110">
        <v>100</v>
      </c>
      <c r="BJ111" s="110">
        <v>225</v>
      </c>
      <c r="BK111" s="110">
        <v>125</v>
      </c>
      <c r="BL111" s="110">
        <v>150</v>
      </c>
      <c r="BN111" s="110">
        <f t="shared" si="9"/>
        <v>600</v>
      </c>
      <c r="BS111" s="110">
        <v>5995</v>
      </c>
      <c r="BT111" s="110" t="str">
        <f t="shared" si="25"/>
        <v>Construção de E-Fórum, em Sulina</v>
      </c>
      <c r="BU111" s="111" t="str">
        <f t="shared" si="26"/>
        <v>Não</v>
      </c>
      <c r="BV111" s="111" t="str">
        <f t="shared" si="27"/>
        <v>Não</v>
      </c>
      <c r="BW111" s="111" t="str">
        <f t="shared" si="28"/>
        <v>Não</v>
      </c>
      <c r="BX111" s="111" t="str">
        <f t="shared" si="29"/>
        <v>Não</v>
      </c>
      <c r="BY111" s="110" t="s">
        <v>121</v>
      </c>
      <c r="BZ111" s="110" t="s">
        <v>121</v>
      </c>
      <c r="CA111" s="110" t="s">
        <v>121</v>
      </c>
      <c r="CB111" s="110" t="s">
        <v>8122</v>
      </c>
      <c r="CG111" s="110" t="str">
        <f t="shared" si="30"/>
        <v>4006Castro</v>
      </c>
      <c r="CH111" s="110" t="str">
        <f t="shared" ref="CH111:CH174" si="32">CJ111&amp;"-"&amp;CI111</f>
        <v>4006-1</v>
      </c>
      <c r="CI111" s="110">
        <v>1</v>
      </c>
      <c r="CJ111" s="110">
        <v>4006</v>
      </c>
      <c r="CK111" s="110" t="s">
        <v>38</v>
      </c>
      <c r="CL111" s="110">
        <v>4104907</v>
      </c>
      <c r="CM111" s="110" t="s">
        <v>277</v>
      </c>
      <c r="CN111" s="110">
        <v>3.62</v>
      </c>
      <c r="CO111" s="110">
        <v>0</v>
      </c>
      <c r="CP111" s="110">
        <v>0</v>
      </c>
      <c r="CQ111" s="110">
        <v>0</v>
      </c>
      <c r="CS111" s="110" t="str">
        <f t="shared" si="31"/>
        <v>RGInt 06 Ponta Grossa-Castro</v>
      </c>
    </row>
    <row r="112" spans="2:97" x14ac:dyDescent="0.2">
      <c r="B112" s="57"/>
      <c r="C112" s="59"/>
      <c r="D112" s="59"/>
      <c r="E112" s="59"/>
      <c r="F112" s="60"/>
      <c r="S112" s="98">
        <v>5996</v>
      </c>
      <c r="T112" s="98">
        <v>5</v>
      </c>
      <c r="U112" s="98" t="s">
        <v>278</v>
      </c>
      <c r="V112" s="98">
        <v>60</v>
      </c>
      <c r="W112" s="98" t="s">
        <v>327</v>
      </c>
      <c r="X112" s="98">
        <v>1</v>
      </c>
      <c r="Y112" s="98" t="s">
        <v>46</v>
      </c>
      <c r="Z112" s="98">
        <v>3</v>
      </c>
      <c r="AA112" s="98" t="s">
        <v>280</v>
      </c>
      <c r="AB112" s="98">
        <v>7101</v>
      </c>
      <c r="AC112" s="98" t="s">
        <v>328</v>
      </c>
      <c r="AD112" s="98" t="s">
        <v>329</v>
      </c>
      <c r="AE112" s="98">
        <v>5996</v>
      </c>
      <c r="AF112" s="98" t="s">
        <v>434</v>
      </c>
      <c r="AG112" s="98" t="s">
        <v>331</v>
      </c>
      <c r="AH112" s="98" t="s">
        <v>212</v>
      </c>
      <c r="AI112" s="98" t="s">
        <v>53</v>
      </c>
      <c r="AJ112" s="98">
        <v>4100</v>
      </c>
      <c r="AK112" s="98" t="s">
        <v>35</v>
      </c>
      <c r="AL112" s="98">
        <v>4103</v>
      </c>
      <c r="AM112" s="98" t="s">
        <v>435</v>
      </c>
      <c r="AN112" s="98">
        <v>4128708</v>
      </c>
      <c r="AO112" s="98">
        <v>2024</v>
      </c>
      <c r="AP112" s="98">
        <v>0</v>
      </c>
      <c r="AQ112" s="98" t="s">
        <v>54</v>
      </c>
      <c r="AR112" s="98" t="s">
        <v>54</v>
      </c>
      <c r="AS112" s="98" t="s">
        <v>54</v>
      </c>
      <c r="AT112" s="98" t="s">
        <v>54</v>
      </c>
      <c r="AY112" s="98" t="s">
        <v>56</v>
      </c>
      <c r="AZ112" s="98" t="s">
        <v>333</v>
      </c>
      <c r="BA112" s="98" t="s">
        <v>334</v>
      </c>
      <c r="BB112" s="98" t="s">
        <v>335</v>
      </c>
      <c r="BD112" s="110" t="str">
        <f t="shared" si="8"/>
        <v>3776RGInt 03 Cascavel</v>
      </c>
      <c r="BE112" s="110">
        <v>3776</v>
      </c>
      <c r="BF112" s="110" t="s">
        <v>248</v>
      </c>
      <c r="BG112" s="110">
        <v>7016</v>
      </c>
      <c r="BH112" s="110" t="s">
        <v>35</v>
      </c>
      <c r="BI112" s="110">
        <v>200</v>
      </c>
      <c r="BJ112" s="110">
        <v>200</v>
      </c>
      <c r="BK112" s="110">
        <v>300</v>
      </c>
      <c r="BL112" s="110">
        <v>300</v>
      </c>
      <c r="BN112" s="110">
        <f t="shared" si="9"/>
        <v>1000</v>
      </c>
      <c r="BS112" s="110">
        <v>5996</v>
      </c>
      <c r="BT112" s="110" t="str">
        <f t="shared" si="25"/>
        <v>Construção de E-Fórum, em Vitorino</v>
      </c>
      <c r="BU112" s="111" t="str">
        <f t="shared" si="26"/>
        <v>Não</v>
      </c>
      <c r="BV112" s="111" t="str">
        <f t="shared" si="27"/>
        <v>Não</v>
      </c>
      <c r="BW112" s="111" t="str">
        <f t="shared" si="28"/>
        <v>Não</v>
      </c>
      <c r="BX112" s="111" t="str">
        <f t="shared" si="29"/>
        <v>Não</v>
      </c>
      <c r="BY112" s="110" t="s">
        <v>121</v>
      </c>
      <c r="BZ112" s="110" t="s">
        <v>121</v>
      </c>
      <c r="CA112" s="110" t="s">
        <v>121</v>
      </c>
      <c r="CB112" s="110" t="s">
        <v>8122</v>
      </c>
      <c r="CG112" s="110" t="str">
        <f t="shared" si="30"/>
        <v>4006 Total</v>
      </c>
      <c r="CH112" s="110" t="str">
        <f t="shared" si="32"/>
        <v>4006 Total-1</v>
      </c>
      <c r="CI112" s="110">
        <v>1</v>
      </c>
      <c r="CJ112" s="110" t="s">
        <v>6884</v>
      </c>
      <c r="CN112" s="110">
        <v>3.62</v>
      </c>
      <c r="CO112" s="110">
        <v>0</v>
      </c>
      <c r="CP112" s="110">
        <v>0</v>
      </c>
      <c r="CQ112" s="110">
        <v>0</v>
      </c>
      <c r="CS112" s="110" t="str">
        <f t="shared" si="31"/>
        <v>-</v>
      </c>
    </row>
    <row r="113" spans="2:97" x14ac:dyDescent="0.2">
      <c r="B113" s="57"/>
      <c r="C113" s="59"/>
      <c r="D113" s="59"/>
      <c r="E113" s="59"/>
      <c r="F113" s="60"/>
      <c r="S113" s="98">
        <v>4107</v>
      </c>
      <c r="T113" s="98">
        <v>5</v>
      </c>
      <c r="U113" s="98" t="s">
        <v>278</v>
      </c>
      <c r="V113" s="98">
        <v>60</v>
      </c>
      <c r="W113" s="98" t="s">
        <v>327</v>
      </c>
      <c r="X113" s="98">
        <v>1</v>
      </c>
      <c r="Y113" s="98" t="s">
        <v>46</v>
      </c>
      <c r="Z113" s="98">
        <v>3</v>
      </c>
      <c r="AA113" s="98" t="s">
        <v>280</v>
      </c>
      <c r="AB113" s="98">
        <v>7101</v>
      </c>
      <c r="AC113" s="98" t="s">
        <v>328</v>
      </c>
      <c r="AD113" s="98" t="s">
        <v>329</v>
      </c>
      <c r="AE113" s="98">
        <v>4107</v>
      </c>
      <c r="AF113" s="98" t="s">
        <v>437</v>
      </c>
      <c r="AG113" s="98" t="s">
        <v>438</v>
      </c>
      <c r="AH113" s="98" t="s">
        <v>212</v>
      </c>
      <c r="AI113" s="98" t="s">
        <v>53</v>
      </c>
      <c r="AJ113" s="98">
        <v>4100</v>
      </c>
      <c r="AK113" s="98" t="s">
        <v>35</v>
      </c>
      <c r="AL113" s="98">
        <v>4103</v>
      </c>
      <c r="AM113" s="98" t="s">
        <v>439</v>
      </c>
      <c r="AN113" s="98">
        <v>4101002</v>
      </c>
      <c r="AO113" s="98">
        <v>2024</v>
      </c>
      <c r="AP113" s="98">
        <v>1977.25</v>
      </c>
      <c r="AQ113" s="98" t="s">
        <v>54</v>
      </c>
      <c r="AR113" s="98" t="s">
        <v>54</v>
      </c>
      <c r="AS113" s="98" t="s">
        <v>54</v>
      </c>
      <c r="AT113" s="98" t="s">
        <v>54</v>
      </c>
      <c r="AV113" s="98" t="s">
        <v>213</v>
      </c>
      <c r="AY113" s="98" t="s">
        <v>56</v>
      </c>
      <c r="AZ113" s="98" t="s">
        <v>440</v>
      </c>
      <c r="BA113" s="98" t="s">
        <v>441</v>
      </c>
      <c r="BB113" s="98" t="s">
        <v>335</v>
      </c>
      <c r="BD113" s="110" t="str">
        <f t="shared" ref="BD113:BD176" si="33">BE113&amp;BH113</f>
        <v>3776RGInt 04 Maringá</v>
      </c>
      <c r="BE113" s="110">
        <v>3776</v>
      </c>
      <c r="BF113" s="110" t="s">
        <v>248</v>
      </c>
      <c r="BG113" s="110">
        <v>7016</v>
      </c>
      <c r="BH113" s="110" t="s">
        <v>36</v>
      </c>
      <c r="BI113" s="110">
        <v>40</v>
      </c>
      <c r="BJ113" s="110">
        <v>0</v>
      </c>
      <c r="BK113" s="110">
        <v>0</v>
      </c>
      <c r="BL113" s="110">
        <v>0</v>
      </c>
      <c r="BN113" s="110">
        <f t="shared" ref="BN113:BN176" si="34">SUM(BI113:BM113)</f>
        <v>40</v>
      </c>
      <c r="BS113" s="110">
        <v>4107</v>
      </c>
      <c r="BT113" s="110" t="str">
        <f t="shared" si="25"/>
        <v>Construção de Fórum, em Ampére</v>
      </c>
      <c r="BU113" s="111" t="str">
        <f t="shared" si="26"/>
        <v>Não</v>
      </c>
      <c r="BV113" s="111" t="str">
        <f t="shared" si="27"/>
        <v>Não</v>
      </c>
      <c r="BW113" s="111" t="str">
        <f t="shared" si="28"/>
        <v>Não</v>
      </c>
      <c r="BX113" s="111" t="str">
        <f t="shared" si="29"/>
        <v>Não</v>
      </c>
      <c r="BY113" s="110" t="s">
        <v>121</v>
      </c>
      <c r="BZ113" s="110" t="s">
        <v>8136</v>
      </c>
      <c r="CA113" s="110" t="s">
        <v>121</v>
      </c>
      <c r="CB113" s="110" t="s">
        <v>8374</v>
      </c>
      <c r="CG113" s="110" t="str">
        <f t="shared" si="30"/>
        <v>4009São Mateus do Sul</v>
      </c>
      <c r="CH113" s="110" t="str">
        <f t="shared" si="32"/>
        <v>4009-1</v>
      </c>
      <c r="CI113" s="110">
        <v>1</v>
      </c>
      <c r="CJ113" s="110">
        <v>4009</v>
      </c>
      <c r="CK113" s="110" t="s">
        <v>33</v>
      </c>
      <c r="CL113" s="110">
        <v>4125605</v>
      </c>
      <c r="CM113" s="110" t="s">
        <v>395</v>
      </c>
      <c r="CN113" s="110">
        <v>4</v>
      </c>
      <c r="CO113" s="110">
        <v>0</v>
      </c>
      <c r="CP113" s="110">
        <v>0</v>
      </c>
      <c r="CQ113" s="110">
        <v>0</v>
      </c>
      <c r="CS113" s="110" t="str">
        <f t="shared" si="31"/>
        <v>RGInt 01 Curitiba-São Mateus do Sul</v>
      </c>
    </row>
    <row r="114" spans="2:97" x14ac:dyDescent="0.2">
      <c r="B114" s="57"/>
      <c r="C114" s="59"/>
      <c r="D114" s="59"/>
      <c r="E114" s="59"/>
      <c r="F114" s="60"/>
      <c r="S114" s="98">
        <v>4120</v>
      </c>
      <c r="T114" s="98">
        <v>5</v>
      </c>
      <c r="U114" s="98" t="s">
        <v>278</v>
      </c>
      <c r="V114" s="98">
        <v>60</v>
      </c>
      <c r="W114" s="98" t="s">
        <v>327</v>
      </c>
      <c r="X114" s="98">
        <v>1</v>
      </c>
      <c r="Y114" s="98" t="s">
        <v>46</v>
      </c>
      <c r="Z114" s="98">
        <v>3</v>
      </c>
      <c r="AA114" s="98" t="s">
        <v>280</v>
      </c>
      <c r="AB114" s="98">
        <v>7101</v>
      </c>
      <c r="AC114" s="98" t="s">
        <v>328</v>
      </c>
      <c r="AD114" s="98" t="s">
        <v>329</v>
      </c>
      <c r="AE114" s="98">
        <v>4120</v>
      </c>
      <c r="AF114" s="98" t="s">
        <v>443</v>
      </c>
      <c r="AG114" s="98" t="s">
        <v>444</v>
      </c>
      <c r="AH114" s="98" t="s">
        <v>212</v>
      </c>
      <c r="AI114" s="98" t="s">
        <v>53</v>
      </c>
      <c r="AJ114" s="98">
        <v>4100</v>
      </c>
      <c r="AK114" s="98" t="s">
        <v>33</v>
      </c>
      <c r="AL114" s="98">
        <v>4101</v>
      </c>
      <c r="AM114" s="98" t="s">
        <v>445</v>
      </c>
      <c r="AN114" s="98">
        <v>4103107</v>
      </c>
      <c r="AO114" s="98">
        <v>2024</v>
      </c>
      <c r="AP114" s="98">
        <v>559.73</v>
      </c>
      <c r="AQ114" s="98" t="s">
        <v>54</v>
      </c>
      <c r="AR114" s="98" t="s">
        <v>54</v>
      </c>
      <c r="AS114" s="98" t="s">
        <v>54</v>
      </c>
      <c r="AT114" s="98" t="s">
        <v>54</v>
      </c>
      <c r="AV114" s="98" t="s">
        <v>226</v>
      </c>
      <c r="AY114" s="98" t="s">
        <v>56</v>
      </c>
      <c r="AZ114" s="98" t="s">
        <v>333</v>
      </c>
      <c r="BA114" s="98" t="s">
        <v>441</v>
      </c>
      <c r="BB114" s="98" t="s">
        <v>335</v>
      </c>
      <c r="BD114" s="110" t="str">
        <f t="shared" si="33"/>
        <v>3776RGInt 05 Londrina</v>
      </c>
      <c r="BE114" s="110">
        <v>3776</v>
      </c>
      <c r="BF114" s="110" t="s">
        <v>248</v>
      </c>
      <c r="BG114" s="110">
        <v>7016</v>
      </c>
      <c r="BH114" s="110" t="s">
        <v>37</v>
      </c>
      <c r="BI114" s="110">
        <v>60</v>
      </c>
      <c r="BJ114" s="110">
        <v>0</v>
      </c>
      <c r="BK114" s="110">
        <v>0</v>
      </c>
      <c r="BL114" s="110">
        <v>0</v>
      </c>
      <c r="BN114" s="110">
        <f t="shared" si="34"/>
        <v>60</v>
      </c>
      <c r="BS114" s="110">
        <v>4120</v>
      </c>
      <c r="BT114" s="110" t="str">
        <f t="shared" si="25"/>
        <v>Construção de Fórum, em Bocaiúva do Sul</v>
      </c>
      <c r="BU114" s="111" t="str">
        <f t="shared" si="26"/>
        <v>Não</v>
      </c>
      <c r="BV114" s="111" t="str">
        <f t="shared" si="27"/>
        <v>Não</v>
      </c>
      <c r="BW114" s="111" t="str">
        <f t="shared" si="28"/>
        <v>Não</v>
      </c>
      <c r="BX114" s="111" t="str">
        <f t="shared" si="29"/>
        <v>Não</v>
      </c>
      <c r="BY114" s="110" t="s">
        <v>121</v>
      </c>
      <c r="BZ114" s="110" t="s">
        <v>8136</v>
      </c>
      <c r="CA114" s="110" t="s">
        <v>121</v>
      </c>
      <c r="CB114" s="110" t="s">
        <v>8374</v>
      </c>
      <c r="CG114" s="110" t="str">
        <f t="shared" si="30"/>
        <v>4009 Total</v>
      </c>
      <c r="CH114" s="110" t="str">
        <f t="shared" si="32"/>
        <v>4009 Total-1</v>
      </c>
      <c r="CI114" s="110">
        <v>1</v>
      </c>
      <c r="CJ114" s="110" t="s">
        <v>6885</v>
      </c>
      <c r="CN114" s="110">
        <v>4</v>
      </c>
      <c r="CO114" s="110">
        <v>0</v>
      </c>
      <c r="CP114" s="110">
        <v>0</v>
      </c>
      <c r="CQ114" s="110">
        <v>0</v>
      </c>
      <c r="CS114" s="110" t="str">
        <f t="shared" si="31"/>
        <v>-</v>
      </c>
    </row>
    <row r="115" spans="2:97" x14ac:dyDescent="0.2">
      <c r="B115" s="57"/>
      <c r="C115" s="59"/>
      <c r="D115" s="59"/>
      <c r="E115" s="59"/>
      <c r="F115" s="60"/>
      <c r="S115" s="98">
        <v>4125</v>
      </c>
      <c r="T115" s="98">
        <v>5</v>
      </c>
      <c r="U115" s="98" t="s">
        <v>278</v>
      </c>
      <c r="V115" s="98">
        <v>60</v>
      </c>
      <c r="W115" s="98" t="s">
        <v>327</v>
      </c>
      <c r="X115" s="98">
        <v>1</v>
      </c>
      <c r="Y115" s="98" t="s">
        <v>46</v>
      </c>
      <c r="Z115" s="98">
        <v>3</v>
      </c>
      <c r="AA115" s="98" t="s">
        <v>280</v>
      </c>
      <c r="AB115" s="98">
        <v>7101</v>
      </c>
      <c r="AC115" s="98" t="s">
        <v>328</v>
      </c>
      <c r="AD115" s="98" t="s">
        <v>329</v>
      </c>
      <c r="AE115" s="98">
        <v>4125</v>
      </c>
      <c r="AF115" s="98" t="s">
        <v>446</v>
      </c>
      <c r="AG115" s="98" t="s">
        <v>447</v>
      </c>
      <c r="AH115" s="98" t="s">
        <v>212</v>
      </c>
      <c r="AI115" s="98" t="s">
        <v>53</v>
      </c>
      <c r="AJ115" s="98">
        <v>4100</v>
      </c>
      <c r="AK115" s="98" t="s">
        <v>36</v>
      </c>
      <c r="AL115" s="98">
        <v>4104</v>
      </c>
      <c r="AM115" s="98" t="s">
        <v>372</v>
      </c>
      <c r="AN115" s="98">
        <v>4104303</v>
      </c>
      <c r="AO115" s="98">
        <v>2024</v>
      </c>
      <c r="AP115" s="98">
        <v>580</v>
      </c>
      <c r="AQ115" s="98" t="s">
        <v>54</v>
      </c>
      <c r="AR115" s="98" t="s">
        <v>54</v>
      </c>
      <c r="AS115" s="98" t="s">
        <v>54</v>
      </c>
      <c r="AT115" s="98" t="s">
        <v>54</v>
      </c>
      <c r="AV115" s="98" t="s">
        <v>213</v>
      </c>
      <c r="AY115" s="98" t="s">
        <v>56</v>
      </c>
      <c r="AZ115" s="98" t="s">
        <v>333</v>
      </c>
      <c r="BA115" s="98" t="s">
        <v>441</v>
      </c>
      <c r="BB115" s="98" t="s">
        <v>335</v>
      </c>
      <c r="BD115" s="110" t="str">
        <f t="shared" si="33"/>
        <v>3776RGInt 06 Ponta Grossa</v>
      </c>
      <c r="BE115" s="110">
        <v>3776</v>
      </c>
      <c r="BF115" s="110" t="s">
        <v>248</v>
      </c>
      <c r="BG115" s="110">
        <v>7016</v>
      </c>
      <c r="BH115" s="110" t="s">
        <v>38</v>
      </c>
      <c r="BI115" s="110">
        <v>100</v>
      </c>
      <c r="BJ115" s="110">
        <v>100</v>
      </c>
      <c r="BK115" s="110">
        <v>100</v>
      </c>
      <c r="BL115" s="110">
        <v>100</v>
      </c>
      <c r="BN115" s="110">
        <f t="shared" si="34"/>
        <v>400</v>
      </c>
      <c r="BS115" s="110">
        <v>4125</v>
      </c>
      <c r="BT115" s="110" t="str">
        <f t="shared" si="25"/>
        <v>Construção de Fórum, em Campo Mourão</v>
      </c>
      <c r="BU115" s="111" t="str">
        <f t="shared" si="26"/>
        <v>Não</v>
      </c>
      <c r="BV115" s="111" t="str">
        <f t="shared" si="27"/>
        <v>Não</v>
      </c>
      <c r="BW115" s="111" t="str">
        <f t="shared" si="28"/>
        <v>Não</v>
      </c>
      <c r="BX115" s="111" t="str">
        <f t="shared" si="29"/>
        <v>Não</v>
      </c>
      <c r="BY115" s="110" t="s">
        <v>121</v>
      </c>
      <c r="BZ115" s="110" t="s">
        <v>8136</v>
      </c>
      <c r="CA115" s="110" t="s">
        <v>121</v>
      </c>
      <c r="CB115" s="110" t="s">
        <v>8375</v>
      </c>
      <c r="CG115" s="110" t="str">
        <f t="shared" si="30"/>
        <v>4013Mato Rico</v>
      </c>
      <c r="CH115" s="110" t="str">
        <f t="shared" si="32"/>
        <v>4013-1</v>
      </c>
      <c r="CI115" s="110">
        <v>1</v>
      </c>
      <c r="CJ115" s="110">
        <v>4013</v>
      </c>
      <c r="CK115" s="110" t="s">
        <v>34</v>
      </c>
      <c r="CL115" s="110">
        <v>4115739</v>
      </c>
      <c r="CM115" s="110" t="s">
        <v>401</v>
      </c>
      <c r="CN115" s="110">
        <v>10</v>
      </c>
      <c r="CO115" s="110">
        <v>4</v>
      </c>
      <c r="CP115" s="110">
        <v>0</v>
      </c>
      <c r="CQ115" s="110">
        <v>0</v>
      </c>
      <c r="CS115" s="110" t="str">
        <f t="shared" si="31"/>
        <v>RGInt 02 Guarapuava-Mato Rico</v>
      </c>
    </row>
    <row r="116" spans="2:97" ht="15" thickBot="1" x14ac:dyDescent="0.25">
      <c r="B116" s="54"/>
      <c r="C116" s="55"/>
      <c r="D116" s="55"/>
      <c r="E116" s="55"/>
      <c r="F116" s="56"/>
      <c r="S116" s="98">
        <v>4117</v>
      </c>
      <c r="T116" s="98">
        <v>5</v>
      </c>
      <c r="U116" s="98" t="s">
        <v>278</v>
      </c>
      <c r="V116" s="98">
        <v>60</v>
      </c>
      <c r="W116" s="98" t="s">
        <v>327</v>
      </c>
      <c r="X116" s="98">
        <v>1</v>
      </c>
      <c r="Y116" s="98" t="s">
        <v>46</v>
      </c>
      <c r="Z116" s="98">
        <v>3</v>
      </c>
      <c r="AA116" s="98" t="s">
        <v>280</v>
      </c>
      <c r="AB116" s="98">
        <v>7101</v>
      </c>
      <c r="AC116" s="98" t="s">
        <v>328</v>
      </c>
      <c r="AD116" s="98" t="s">
        <v>329</v>
      </c>
      <c r="AE116" s="98">
        <v>4117</v>
      </c>
      <c r="AF116" s="98" t="s">
        <v>449</v>
      </c>
      <c r="AG116" s="98" t="s">
        <v>444</v>
      </c>
      <c r="AH116" s="98" t="s">
        <v>212</v>
      </c>
      <c r="AI116" s="98" t="s">
        <v>53</v>
      </c>
      <c r="AJ116" s="98">
        <v>4100</v>
      </c>
      <c r="AK116" s="98" t="s">
        <v>37</v>
      </c>
      <c r="AL116" s="98">
        <v>4105</v>
      </c>
      <c r="AM116" s="98" t="s">
        <v>450</v>
      </c>
      <c r="AN116" s="98">
        <v>4104709</v>
      </c>
      <c r="AO116" s="98">
        <v>2024</v>
      </c>
      <c r="AP116" s="98">
        <v>559.34</v>
      </c>
      <c r="AQ116" s="98" t="s">
        <v>54</v>
      </c>
      <c r="AR116" s="98" t="s">
        <v>54</v>
      </c>
      <c r="AS116" s="98" t="s">
        <v>54</v>
      </c>
      <c r="AT116" s="98" t="s">
        <v>54</v>
      </c>
      <c r="AV116" s="98" t="s">
        <v>213</v>
      </c>
      <c r="AY116" s="98" t="s">
        <v>56</v>
      </c>
      <c r="AZ116" s="98" t="s">
        <v>333</v>
      </c>
      <c r="BA116" s="98" t="s">
        <v>441</v>
      </c>
      <c r="BB116" s="98" t="s">
        <v>335</v>
      </c>
      <c r="BD116" s="110" t="str">
        <f t="shared" si="33"/>
        <v>3777(vazio)</v>
      </c>
      <c r="BE116" s="110">
        <v>3777</v>
      </c>
      <c r="BF116" s="110" t="s">
        <v>255</v>
      </c>
      <c r="BG116" s="110">
        <v>7016</v>
      </c>
      <c r="BH116" s="110" t="s">
        <v>60</v>
      </c>
      <c r="BI116" s="110">
        <v>0</v>
      </c>
      <c r="BJ116" s="110">
        <v>0</v>
      </c>
      <c r="BK116" s="110">
        <v>0</v>
      </c>
      <c r="BL116" s="110">
        <v>1</v>
      </c>
      <c r="BN116" s="110">
        <f t="shared" si="34"/>
        <v>1</v>
      </c>
      <c r="BS116" s="110">
        <v>4117</v>
      </c>
      <c r="BT116" s="110" t="str">
        <f t="shared" si="25"/>
        <v>Construção de Fórum, em Carlópolis</v>
      </c>
      <c r="BU116" s="111" t="str">
        <f t="shared" si="26"/>
        <v>Não</v>
      </c>
      <c r="BV116" s="111" t="str">
        <f t="shared" si="27"/>
        <v>Não</v>
      </c>
      <c r="BW116" s="111" t="str">
        <f t="shared" si="28"/>
        <v>Não</v>
      </c>
      <c r="BX116" s="111" t="str">
        <f t="shared" si="29"/>
        <v>Não</v>
      </c>
      <c r="BY116" s="110" t="s">
        <v>121</v>
      </c>
      <c r="BZ116" s="110" t="s">
        <v>8136</v>
      </c>
      <c r="CA116" s="110" t="s">
        <v>121</v>
      </c>
      <c r="CB116" s="110" t="s">
        <v>8374</v>
      </c>
      <c r="CG116" s="110" t="str">
        <f t="shared" si="30"/>
        <v>4013 Total</v>
      </c>
      <c r="CH116" s="110" t="str">
        <f t="shared" si="32"/>
        <v>4013 Total-1</v>
      </c>
      <c r="CI116" s="110">
        <v>1</v>
      </c>
      <c r="CJ116" s="110" t="s">
        <v>6886</v>
      </c>
      <c r="CN116" s="110">
        <v>10</v>
      </c>
      <c r="CO116" s="110">
        <v>4</v>
      </c>
      <c r="CP116" s="110">
        <v>0</v>
      </c>
      <c r="CQ116" s="110">
        <v>0</v>
      </c>
      <c r="CS116" s="110" t="str">
        <f t="shared" si="31"/>
        <v>-</v>
      </c>
    </row>
    <row r="117" spans="2:97" x14ac:dyDescent="0.2">
      <c r="S117" s="98">
        <v>4215</v>
      </c>
      <c r="T117" s="98">
        <v>5</v>
      </c>
      <c r="U117" s="98" t="s">
        <v>278</v>
      </c>
      <c r="V117" s="98">
        <v>60</v>
      </c>
      <c r="W117" s="98" t="s">
        <v>327</v>
      </c>
      <c r="X117" s="98">
        <v>1</v>
      </c>
      <c r="Y117" s="98" t="s">
        <v>46</v>
      </c>
      <c r="Z117" s="98">
        <v>3</v>
      </c>
      <c r="AA117" s="98" t="s">
        <v>280</v>
      </c>
      <c r="AB117" s="98">
        <v>7101</v>
      </c>
      <c r="AC117" s="98" t="s">
        <v>328</v>
      </c>
      <c r="AD117" s="98" t="s">
        <v>329</v>
      </c>
      <c r="AE117" s="98">
        <v>4215</v>
      </c>
      <c r="AF117" s="98" t="s">
        <v>451</v>
      </c>
      <c r="AG117" s="98" t="s">
        <v>444</v>
      </c>
      <c r="AH117" s="98" t="s">
        <v>212</v>
      </c>
      <c r="AI117" s="98" t="s">
        <v>53</v>
      </c>
      <c r="AJ117" s="98">
        <v>4100</v>
      </c>
      <c r="AK117" s="98" t="s">
        <v>37</v>
      </c>
      <c r="AL117" s="98">
        <v>4105</v>
      </c>
      <c r="AM117" s="98" t="s">
        <v>452</v>
      </c>
      <c r="AN117" s="98">
        <v>4105102</v>
      </c>
      <c r="AO117" s="98">
        <v>2024</v>
      </c>
      <c r="AP117" s="98">
        <v>559.73</v>
      </c>
      <c r="AQ117" s="98" t="s">
        <v>54</v>
      </c>
      <c r="AR117" s="98" t="s">
        <v>54</v>
      </c>
      <c r="AS117" s="98" t="s">
        <v>54</v>
      </c>
      <c r="AT117" s="98" t="s">
        <v>54</v>
      </c>
      <c r="AV117" s="98" t="s">
        <v>226</v>
      </c>
      <c r="AY117" s="98" t="s">
        <v>56</v>
      </c>
      <c r="AZ117" s="98" t="s">
        <v>333</v>
      </c>
      <c r="BA117" s="98" t="s">
        <v>441</v>
      </c>
      <c r="BB117" s="98" t="s">
        <v>335</v>
      </c>
      <c r="BD117" s="110" t="str">
        <f t="shared" si="33"/>
        <v>3778(vazio)</v>
      </c>
      <c r="BE117" s="110">
        <v>3778</v>
      </c>
      <c r="BF117" s="110" t="s">
        <v>266</v>
      </c>
      <c r="BG117" s="110">
        <v>8283</v>
      </c>
      <c r="BH117" s="110" t="s">
        <v>60</v>
      </c>
      <c r="BI117" s="110">
        <v>3</v>
      </c>
      <c r="BJ117" s="110">
        <v>3</v>
      </c>
      <c r="BK117" s="110">
        <v>3</v>
      </c>
      <c r="BL117" s="110">
        <v>3</v>
      </c>
      <c r="BN117" s="110">
        <f t="shared" si="34"/>
        <v>12</v>
      </c>
      <c r="BS117" s="110">
        <v>4215</v>
      </c>
      <c r="BT117" s="110" t="str">
        <f t="shared" si="25"/>
        <v>Construção de Fórum, em Centenário do Sul</v>
      </c>
      <c r="BU117" s="111" t="str">
        <f t="shared" si="26"/>
        <v>Não</v>
      </c>
      <c r="BV117" s="111" t="str">
        <f t="shared" si="27"/>
        <v>Não</v>
      </c>
      <c r="BW117" s="111" t="str">
        <f t="shared" si="28"/>
        <v>Não</v>
      </c>
      <c r="BX117" s="111" t="str">
        <f t="shared" si="29"/>
        <v>Não</v>
      </c>
      <c r="BY117" s="110" t="s">
        <v>121</v>
      </c>
      <c r="BZ117" s="110" t="s">
        <v>8136</v>
      </c>
      <c r="CA117" s="110" t="s">
        <v>121</v>
      </c>
      <c r="CB117" s="110" t="s">
        <v>8375</v>
      </c>
      <c r="CG117" s="110" t="str">
        <f t="shared" si="30"/>
        <v>4036Foz do Iguaçu</v>
      </c>
      <c r="CH117" s="110" t="str">
        <f t="shared" si="32"/>
        <v>4036-1</v>
      </c>
      <c r="CI117" s="110">
        <v>1</v>
      </c>
      <c r="CJ117" s="110">
        <v>4036</v>
      </c>
      <c r="CK117" s="110" t="s">
        <v>35</v>
      </c>
      <c r="CL117" s="110">
        <v>4108304</v>
      </c>
      <c r="CM117" s="110" t="s">
        <v>407</v>
      </c>
      <c r="CN117" s="110">
        <v>5</v>
      </c>
      <c r="CO117" s="110">
        <v>1</v>
      </c>
      <c r="CP117" s="110">
        <v>0</v>
      </c>
      <c r="CQ117" s="110">
        <v>0</v>
      </c>
      <c r="CS117" s="110" t="str">
        <f t="shared" si="31"/>
        <v>RGInt 03 Cascavel-Foz do Iguaçu</v>
      </c>
    </row>
    <row r="118" spans="2:97" x14ac:dyDescent="0.2">
      <c r="S118" s="98">
        <v>4217</v>
      </c>
      <c r="T118" s="98">
        <v>5</v>
      </c>
      <c r="U118" s="98" t="s">
        <v>278</v>
      </c>
      <c r="V118" s="98">
        <v>60</v>
      </c>
      <c r="W118" s="98" t="s">
        <v>327</v>
      </c>
      <c r="X118" s="98">
        <v>1</v>
      </c>
      <c r="Y118" s="98" t="s">
        <v>46</v>
      </c>
      <c r="Z118" s="98">
        <v>3</v>
      </c>
      <c r="AA118" s="98" t="s">
        <v>280</v>
      </c>
      <c r="AB118" s="98">
        <v>7101</v>
      </c>
      <c r="AC118" s="98" t="s">
        <v>328</v>
      </c>
      <c r="AD118" s="98" t="s">
        <v>329</v>
      </c>
      <c r="AE118" s="98">
        <v>4217</v>
      </c>
      <c r="AF118" s="98" t="s">
        <v>453</v>
      </c>
      <c r="AG118" s="98" t="s">
        <v>447</v>
      </c>
      <c r="AH118" s="98" t="s">
        <v>212</v>
      </c>
      <c r="AI118" s="98" t="s">
        <v>53</v>
      </c>
      <c r="AJ118" s="98">
        <v>4100</v>
      </c>
      <c r="AK118" s="98" t="s">
        <v>36</v>
      </c>
      <c r="AL118" s="98">
        <v>4104</v>
      </c>
      <c r="AM118" s="98" t="s">
        <v>454</v>
      </c>
      <c r="AN118" s="98">
        <v>4105508</v>
      </c>
      <c r="AO118" s="98">
        <v>2024</v>
      </c>
      <c r="AP118" s="98">
        <v>580</v>
      </c>
      <c r="AQ118" s="98" t="s">
        <v>54</v>
      </c>
      <c r="AR118" s="98" t="s">
        <v>54</v>
      </c>
      <c r="AS118" s="98" t="s">
        <v>54</v>
      </c>
      <c r="AT118" s="98" t="s">
        <v>54</v>
      </c>
      <c r="AV118" s="98" t="s">
        <v>226</v>
      </c>
      <c r="AY118" s="98" t="s">
        <v>56</v>
      </c>
      <c r="AZ118" s="98" t="s">
        <v>333</v>
      </c>
      <c r="BA118" s="98" t="s">
        <v>441</v>
      </c>
      <c r="BB118" s="98" t="s">
        <v>335</v>
      </c>
      <c r="BD118" s="110" t="str">
        <f t="shared" si="33"/>
        <v>3779(vazio)</v>
      </c>
      <c r="BE118" s="110">
        <v>3779</v>
      </c>
      <c r="BF118" s="110" t="s">
        <v>271</v>
      </c>
      <c r="BG118" s="110">
        <v>8283</v>
      </c>
      <c r="BH118" s="110" t="s">
        <v>60</v>
      </c>
      <c r="BI118" s="110">
        <v>3</v>
      </c>
      <c r="BJ118" s="110">
        <v>3</v>
      </c>
      <c r="BK118" s="110">
        <v>3</v>
      </c>
      <c r="BL118" s="110">
        <v>3</v>
      </c>
      <c r="BN118" s="110">
        <f t="shared" si="34"/>
        <v>12</v>
      </c>
      <c r="BS118" s="110">
        <v>4217</v>
      </c>
      <c r="BT118" s="110" t="str">
        <f t="shared" si="25"/>
        <v>Construção de Fórum, em Cianorte</v>
      </c>
      <c r="BU118" s="111" t="str">
        <f t="shared" si="26"/>
        <v>Não</v>
      </c>
      <c r="BV118" s="111" t="str">
        <f t="shared" si="27"/>
        <v>Não</v>
      </c>
      <c r="BW118" s="111" t="str">
        <f t="shared" si="28"/>
        <v>Não</v>
      </c>
      <c r="BX118" s="111" t="str">
        <f t="shared" si="29"/>
        <v>Não</v>
      </c>
      <c r="BY118" s="110" t="s">
        <v>121</v>
      </c>
      <c r="BZ118" s="110" t="s">
        <v>8136</v>
      </c>
      <c r="CA118" s="110" t="s">
        <v>121</v>
      </c>
      <c r="CB118" s="110" t="s">
        <v>8122</v>
      </c>
      <c r="CG118" s="110" t="str">
        <f t="shared" si="30"/>
        <v>4036 Total</v>
      </c>
      <c r="CH118" s="110" t="str">
        <f t="shared" si="32"/>
        <v>4036 Total-1</v>
      </c>
      <c r="CI118" s="110">
        <v>1</v>
      </c>
      <c r="CJ118" s="110" t="s">
        <v>6887</v>
      </c>
      <c r="CN118" s="110">
        <v>5</v>
      </c>
      <c r="CO118" s="110">
        <v>1</v>
      </c>
      <c r="CP118" s="110">
        <v>0</v>
      </c>
      <c r="CQ118" s="110">
        <v>0</v>
      </c>
      <c r="CS118" s="110" t="str">
        <f t="shared" si="31"/>
        <v>-</v>
      </c>
    </row>
    <row r="119" spans="2:97" x14ac:dyDescent="0.2">
      <c r="S119" s="98">
        <v>4261</v>
      </c>
      <c r="T119" s="98">
        <v>5</v>
      </c>
      <c r="U119" s="98" t="s">
        <v>278</v>
      </c>
      <c r="V119" s="98">
        <v>60</v>
      </c>
      <c r="W119" s="98" t="s">
        <v>327</v>
      </c>
      <c r="X119" s="98">
        <v>1</v>
      </c>
      <c r="Y119" s="98" t="s">
        <v>46</v>
      </c>
      <c r="Z119" s="98">
        <v>3</v>
      </c>
      <c r="AA119" s="98" t="s">
        <v>280</v>
      </c>
      <c r="AB119" s="98">
        <v>7101</v>
      </c>
      <c r="AC119" s="98" t="s">
        <v>328</v>
      </c>
      <c r="AD119" s="98" t="s">
        <v>329</v>
      </c>
      <c r="AE119" s="98">
        <v>4261</v>
      </c>
      <c r="AF119" s="98" t="s">
        <v>455</v>
      </c>
      <c r="AG119" s="98" t="s">
        <v>444</v>
      </c>
      <c r="AH119" s="98" t="s">
        <v>212</v>
      </c>
      <c r="AI119" s="98" t="s">
        <v>53</v>
      </c>
      <c r="AJ119" s="98">
        <v>4100</v>
      </c>
      <c r="AK119" s="98" t="s">
        <v>35</v>
      </c>
      <c r="AL119" s="98">
        <v>4103</v>
      </c>
      <c r="AM119" s="98" t="s">
        <v>456</v>
      </c>
      <c r="AN119" s="98">
        <v>4105706</v>
      </c>
      <c r="AO119" s="98">
        <v>2024</v>
      </c>
      <c r="AP119" s="98">
        <v>401.57</v>
      </c>
      <c r="AQ119" s="98" t="s">
        <v>54</v>
      </c>
      <c r="AR119" s="98" t="s">
        <v>54</v>
      </c>
      <c r="AS119" s="98" t="s">
        <v>54</v>
      </c>
      <c r="AT119" s="98" t="s">
        <v>54</v>
      </c>
      <c r="AV119" s="98" t="s">
        <v>213</v>
      </c>
      <c r="AY119" s="98" t="s">
        <v>56</v>
      </c>
      <c r="AZ119" s="98" t="s">
        <v>333</v>
      </c>
      <c r="BA119" s="98" t="s">
        <v>441</v>
      </c>
      <c r="BB119" s="98" t="s">
        <v>335</v>
      </c>
      <c r="BD119" s="110" t="str">
        <f t="shared" si="33"/>
        <v>3780(vazio)</v>
      </c>
      <c r="BE119" s="110">
        <v>3780</v>
      </c>
      <c r="BF119" s="110" t="s">
        <v>275</v>
      </c>
      <c r="BG119" s="110">
        <v>8283</v>
      </c>
      <c r="BH119" s="110" t="s">
        <v>60</v>
      </c>
      <c r="BI119" s="110">
        <v>3</v>
      </c>
      <c r="BJ119" s="110">
        <v>3</v>
      </c>
      <c r="BK119" s="110">
        <v>3</v>
      </c>
      <c r="BL119" s="110">
        <v>3</v>
      </c>
      <c r="BN119" s="110">
        <f t="shared" si="34"/>
        <v>12</v>
      </c>
      <c r="BS119" s="110">
        <v>4261</v>
      </c>
      <c r="BT119" s="110" t="str">
        <f t="shared" si="25"/>
        <v>Construção de Fórum, em Clevelândia</v>
      </c>
      <c r="BU119" s="111" t="str">
        <f t="shared" si="26"/>
        <v>Não</v>
      </c>
      <c r="BV119" s="111" t="str">
        <f t="shared" si="27"/>
        <v>Não</v>
      </c>
      <c r="BW119" s="111" t="str">
        <f t="shared" si="28"/>
        <v>Não</v>
      </c>
      <c r="BX119" s="111" t="str">
        <f t="shared" si="29"/>
        <v>Não</v>
      </c>
      <c r="BY119" s="110" t="s">
        <v>121</v>
      </c>
      <c r="BZ119" s="110" t="s">
        <v>8136</v>
      </c>
      <c r="CA119" s="110" t="s">
        <v>121</v>
      </c>
      <c r="CB119" s="110" t="s">
        <v>8374</v>
      </c>
      <c r="CG119" s="110" t="str">
        <f t="shared" si="30"/>
        <v>4039Curitiba</v>
      </c>
      <c r="CH119" s="110" t="str">
        <f t="shared" si="32"/>
        <v>4039-1</v>
      </c>
      <c r="CI119" s="110">
        <v>1</v>
      </c>
      <c r="CJ119" s="110">
        <v>4039</v>
      </c>
      <c r="CK119" s="110" t="s">
        <v>33</v>
      </c>
      <c r="CL119" s="110">
        <v>4106902</v>
      </c>
      <c r="CM119" s="110" t="s">
        <v>128</v>
      </c>
      <c r="CN119" s="110">
        <v>390</v>
      </c>
      <c r="CO119" s="110">
        <v>390</v>
      </c>
      <c r="CP119" s="110">
        <v>390</v>
      </c>
      <c r="CQ119" s="110">
        <v>390</v>
      </c>
      <c r="CS119" s="110" t="str">
        <f t="shared" si="31"/>
        <v>RGInt 01 Curitiba-Curitiba</v>
      </c>
    </row>
    <row r="120" spans="2:97" x14ac:dyDescent="0.2">
      <c r="S120" s="98">
        <v>4264</v>
      </c>
      <c r="T120" s="98">
        <v>5</v>
      </c>
      <c r="U120" s="98" t="s">
        <v>278</v>
      </c>
      <c r="V120" s="98">
        <v>60</v>
      </c>
      <c r="W120" s="98" t="s">
        <v>327</v>
      </c>
      <c r="X120" s="98">
        <v>1</v>
      </c>
      <c r="Y120" s="98" t="s">
        <v>46</v>
      </c>
      <c r="Z120" s="98">
        <v>3</v>
      </c>
      <c r="AA120" s="98" t="s">
        <v>280</v>
      </c>
      <c r="AB120" s="98">
        <v>7101</v>
      </c>
      <c r="AC120" s="98" t="s">
        <v>328</v>
      </c>
      <c r="AD120" s="98" t="s">
        <v>329</v>
      </c>
      <c r="AE120" s="98">
        <v>4264</v>
      </c>
      <c r="AF120" s="98" t="s">
        <v>457</v>
      </c>
      <c r="AG120" s="98" t="s">
        <v>447</v>
      </c>
      <c r="AH120" s="98" t="s">
        <v>212</v>
      </c>
      <c r="AI120" s="98" t="s">
        <v>53</v>
      </c>
      <c r="AJ120" s="98">
        <v>4100</v>
      </c>
      <c r="AK120" s="98" t="s">
        <v>33</v>
      </c>
      <c r="AL120" s="98">
        <v>4101</v>
      </c>
      <c r="AM120" s="98" t="s">
        <v>458</v>
      </c>
      <c r="AN120" s="98">
        <v>4105805</v>
      </c>
      <c r="AO120" s="98">
        <v>2024</v>
      </c>
      <c r="AP120" s="98">
        <v>580</v>
      </c>
      <c r="AQ120" s="98" t="s">
        <v>54</v>
      </c>
      <c r="AR120" s="98" t="s">
        <v>54</v>
      </c>
      <c r="AS120" s="98" t="s">
        <v>54</v>
      </c>
      <c r="AT120" s="98" t="s">
        <v>54</v>
      </c>
      <c r="AV120" s="98" t="s">
        <v>226</v>
      </c>
      <c r="AY120" s="98" t="s">
        <v>56</v>
      </c>
      <c r="AZ120" s="98" t="s">
        <v>333</v>
      </c>
      <c r="BA120" s="98" t="s">
        <v>441</v>
      </c>
      <c r="BB120" s="98" t="s">
        <v>335</v>
      </c>
      <c r="BD120" s="110" t="str">
        <f t="shared" si="33"/>
        <v>3781(vazio)</v>
      </c>
      <c r="BE120" s="110">
        <v>3781</v>
      </c>
      <c r="BF120" s="110" t="s">
        <v>289</v>
      </c>
      <c r="BG120" s="110">
        <v>8073</v>
      </c>
      <c r="BH120" s="110" t="s">
        <v>60</v>
      </c>
      <c r="BI120" s="110">
        <v>22666666</v>
      </c>
      <c r="BJ120" s="110">
        <v>23333333</v>
      </c>
      <c r="BK120" s="110">
        <v>24000000</v>
      </c>
      <c r="BL120" s="110">
        <v>24666666</v>
      </c>
      <c r="BN120" s="110">
        <f t="shared" si="34"/>
        <v>94666665</v>
      </c>
      <c r="BS120" s="110">
        <v>4264</v>
      </c>
      <c r="BT120" s="110" t="str">
        <f t="shared" si="25"/>
        <v>Construção de Fórum, em Colombo</v>
      </c>
      <c r="BU120" s="111" t="str">
        <f t="shared" si="26"/>
        <v>Não</v>
      </c>
      <c r="BV120" s="111" t="str">
        <f t="shared" si="27"/>
        <v>Não</v>
      </c>
      <c r="BW120" s="111" t="str">
        <f t="shared" si="28"/>
        <v>Não</v>
      </c>
      <c r="BX120" s="111" t="str">
        <f t="shared" si="29"/>
        <v>Não</v>
      </c>
      <c r="BY120" s="110" t="s">
        <v>121</v>
      </c>
      <c r="BZ120" s="110" t="s">
        <v>8136</v>
      </c>
      <c r="CA120" s="110" t="s">
        <v>121</v>
      </c>
      <c r="CB120" s="110" t="s">
        <v>8122</v>
      </c>
      <c r="CG120" s="110" t="str">
        <f t="shared" si="30"/>
        <v>4039 Total</v>
      </c>
      <c r="CH120" s="110" t="str">
        <f t="shared" si="32"/>
        <v>4039 Total-1</v>
      </c>
      <c r="CI120" s="110">
        <v>1</v>
      </c>
      <c r="CJ120" s="110" t="s">
        <v>6888</v>
      </c>
      <c r="CN120" s="110">
        <v>390</v>
      </c>
      <c r="CO120" s="110">
        <v>390</v>
      </c>
      <c r="CP120" s="110">
        <v>390</v>
      </c>
      <c r="CQ120" s="110">
        <v>390</v>
      </c>
      <c r="CS120" s="110" t="str">
        <f t="shared" si="31"/>
        <v>-</v>
      </c>
    </row>
    <row r="121" spans="2:97" x14ac:dyDescent="0.2">
      <c r="S121" s="98">
        <v>4268</v>
      </c>
      <c r="T121" s="98">
        <v>5</v>
      </c>
      <c r="U121" s="98" t="s">
        <v>278</v>
      </c>
      <c r="V121" s="98">
        <v>60</v>
      </c>
      <c r="W121" s="98" t="s">
        <v>327</v>
      </c>
      <c r="X121" s="98">
        <v>1</v>
      </c>
      <c r="Y121" s="98" t="s">
        <v>46</v>
      </c>
      <c r="Z121" s="98">
        <v>3</v>
      </c>
      <c r="AA121" s="98" t="s">
        <v>280</v>
      </c>
      <c r="AB121" s="98">
        <v>7101</v>
      </c>
      <c r="AC121" s="98" t="s">
        <v>328</v>
      </c>
      <c r="AD121" s="98" t="s">
        <v>329</v>
      </c>
      <c r="AE121" s="98">
        <v>4268</v>
      </c>
      <c r="AF121" s="98" t="s">
        <v>460</v>
      </c>
      <c r="AG121" s="98" t="s">
        <v>461</v>
      </c>
      <c r="AH121" s="98" t="s">
        <v>212</v>
      </c>
      <c r="AI121" s="98" t="s">
        <v>53</v>
      </c>
      <c r="AJ121" s="98">
        <v>4100</v>
      </c>
      <c r="AK121" s="98" t="s">
        <v>36</v>
      </c>
      <c r="AL121" s="98">
        <v>4104</v>
      </c>
      <c r="AM121" s="98" t="s">
        <v>462</v>
      </c>
      <c r="AN121" s="98">
        <v>4105904</v>
      </c>
      <c r="AO121" s="98">
        <v>2024</v>
      </c>
      <c r="AP121" s="98">
        <v>822.31</v>
      </c>
      <c r="AQ121" s="98" t="s">
        <v>54</v>
      </c>
      <c r="AR121" s="98" t="s">
        <v>54</v>
      </c>
      <c r="AS121" s="98" t="s">
        <v>54</v>
      </c>
      <c r="AT121" s="98" t="s">
        <v>54</v>
      </c>
      <c r="AV121" s="98" t="s">
        <v>318</v>
      </c>
      <c r="AY121" s="98" t="s">
        <v>56</v>
      </c>
      <c r="AZ121" s="98" t="s">
        <v>333</v>
      </c>
      <c r="BA121" s="98" t="s">
        <v>441</v>
      </c>
      <c r="BB121" s="98" t="s">
        <v>335</v>
      </c>
      <c r="BD121" s="110" t="str">
        <f t="shared" si="33"/>
        <v>3782(vazio)</v>
      </c>
      <c r="BE121" s="110">
        <v>3782</v>
      </c>
      <c r="BF121" s="110" t="s">
        <v>296</v>
      </c>
      <c r="BG121" s="110">
        <v>8283</v>
      </c>
      <c r="BH121" s="110" t="s">
        <v>60</v>
      </c>
      <c r="BI121" s="110">
        <v>1</v>
      </c>
      <c r="BJ121" s="110">
        <v>1</v>
      </c>
      <c r="BK121" s="110">
        <v>1</v>
      </c>
      <c r="BL121" s="110">
        <v>1</v>
      </c>
      <c r="BN121" s="110">
        <f t="shared" si="34"/>
        <v>4</v>
      </c>
      <c r="BS121" s="110">
        <v>4268</v>
      </c>
      <c r="BT121" s="110" t="str">
        <f t="shared" si="25"/>
        <v>Construção de Fórum, em Colorado</v>
      </c>
      <c r="BU121" s="111" t="str">
        <f t="shared" si="26"/>
        <v>Não</v>
      </c>
      <c r="BV121" s="111" t="str">
        <f t="shared" si="27"/>
        <v>Não</v>
      </c>
      <c r="BW121" s="111" t="str">
        <f t="shared" si="28"/>
        <v>Não</v>
      </c>
      <c r="BX121" s="111" t="str">
        <f t="shared" si="29"/>
        <v>Não</v>
      </c>
      <c r="BY121" s="110" t="s">
        <v>121</v>
      </c>
      <c r="BZ121" s="110" t="s">
        <v>8136</v>
      </c>
      <c r="CA121" s="110" t="s">
        <v>121</v>
      </c>
      <c r="CB121" s="110" t="s">
        <v>8374</v>
      </c>
      <c r="CG121" s="110" t="str">
        <f t="shared" si="30"/>
        <v>4041Curitiba</v>
      </c>
      <c r="CH121" s="110" t="str">
        <f t="shared" si="32"/>
        <v>4041-1</v>
      </c>
      <c r="CI121" s="110">
        <v>1</v>
      </c>
      <c r="CJ121" s="110">
        <v>4041</v>
      </c>
      <c r="CK121" s="110" t="s">
        <v>33</v>
      </c>
      <c r="CL121" s="110">
        <v>4106902</v>
      </c>
      <c r="CM121" s="110" t="s">
        <v>128</v>
      </c>
      <c r="CN121" s="110">
        <v>400</v>
      </c>
      <c r="CO121" s="110">
        <v>400</v>
      </c>
      <c r="CP121" s="110">
        <v>400</v>
      </c>
      <c r="CQ121" s="110">
        <v>400</v>
      </c>
      <c r="CS121" s="110" t="str">
        <f t="shared" si="31"/>
        <v>RGInt 01 Curitiba-Curitiba</v>
      </c>
    </row>
    <row r="122" spans="2:97" x14ac:dyDescent="0.2">
      <c r="S122" s="98">
        <v>4270</v>
      </c>
      <c r="T122" s="98">
        <v>5</v>
      </c>
      <c r="U122" s="98" t="s">
        <v>278</v>
      </c>
      <c r="V122" s="98">
        <v>60</v>
      </c>
      <c r="W122" s="98" t="s">
        <v>327</v>
      </c>
      <c r="X122" s="98">
        <v>1</v>
      </c>
      <c r="Y122" s="98" t="s">
        <v>46</v>
      </c>
      <c r="Z122" s="98">
        <v>3</v>
      </c>
      <c r="AA122" s="98" t="s">
        <v>280</v>
      </c>
      <c r="AB122" s="98">
        <v>7101</v>
      </c>
      <c r="AC122" s="98" t="s">
        <v>328</v>
      </c>
      <c r="AD122" s="98" t="s">
        <v>329</v>
      </c>
      <c r="AE122" s="98">
        <v>4270</v>
      </c>
      <c r="AF122" s="98" t="s">
        <v>463</v>
      </c>
      <c r="AG122" s="98" t="s">
        <v>461</v>
      </c>
      <c r="AH122" s="98" t="s">
        <v>212</v>
      </c>
      <c r="AI122" s="98" t="s">
        <v>53</v>
      </c>
      <c r="AJ122" s="98">
        <v>4100</v>
      </c>
      <c r="AK122" s="98" t="s">
        <v>35</v>
      </c>
      <c r="AL122" s="98">
        <v>4103</v>
      </c>
      <c r="AM122" s="98" t="s">
        <v>464</v>
      </c>
      <c r="AN122" s="98">
        <v>4106308</v>
      </c>
      <c r="AO122" s="98">
        <v>2024</v>
      </c>
      <c r="AP122" s="98">
        <v>155.21</v>
      </c>
      <c r="AQ122" s="98" t="s">
        <v>54</v>
      </c>
      <c r="AR122" s="98" t="s">
        <v>54</v>
      </c>
      <c r="AS122" s="98" t="s">
        <v>54</v>
      </c>
      <c r="AT122" s="98" t="s">
        <v>54</v>
      </c>
      <c r="AV122" s="98" t="s">
        <v>213</v>
      </c>
      <c r="AY122" s="98" t="s">
        <v>56</v>
      </c>
      <c r="AZ122" s="98" t="s">
        <v>333</v>
      </c>
      <c r="BA122" s="98" t="s">
        <v>441</v>
      </c>
      <c r="BB122" s="98" t="s">
        <v>335</v>
      </c>
      <c r="BD122" s="110" t="str">
        <f t="shared" si="33"/>
        <v>3783(vazio)</v>
      </c>
      <c r="BE122" s="110">
        <v>3783</v>
      </c>
      <c r="BF122" s="110" t="s">
        <v>304</v>
      </c>
      <c r="BG122" s="110">
        <v>8283</v>
      </c>
      <c r="BH122" s="110" t="s">
        <v>60</v>
      </c>
      <c r="BI122" s="110">
        <v>4</v>
      </c>
      <c r="BJ122" s="110">
        <v>5</v>
      </c>
      <c r="BK122" s="110">
        <v>4</v>
      </c>
      <c r="BL122" s="110">
        <v>3</v>
      </c>
      <c r="BN122" s="110">
        <f t="shared" si="34"/>
        <v>16</v>
      </c>
      <c r="BS122" s="110">
        <v>4270</v>
      </c>
      <c r="BT122" s="110" t="str">
        <f t="shared" si="25"/>
        <v>Construção de Fórum, em Corbélia</v>
      </c>
      <c r="BU122" s="111" t="str">
        <f t="shared" si="26"/>
        <v>Não</v>
      </c>
      <c r="BV122" s="111" t="str">
        <f t="shared" si="27"/>
        <v>Não</v>
      </c>
      <c r="BW122" s="111" t="str">
        <f t="shared" si="28"/>
        <v>Não</v>
      </c>
      <c r="BX122" s="111" t="str">
        <f t="shared" si="29"/>
        <v>Não</v>
      </c>
      <c r="BY122" s="110" t="s">
        <v>121</v>
      </c>
      <c r="BZ122" s="110" t="s">
        <v>8136</v>
      </c>
      <c r="CA122" s="110" t="s">
        <v>121</v>
      </c>
      <c r="CB122" s="110" t="s">
        <v>8374</v>
      </c>
      <c r="CG122" s="110" t="str">
        <f t="shared" si="30"/>
        <v>4041 Total</v>
      </c>
      <c r="CH122" s="110" t="str">
        <f t="shared" si="32"/>
        <v>4041 Total-1</v>
      </c>
      <c r="CI122" s="110">
        <v>1</v>
      </c>
      <c r="CJ122" s="110" t="s">
        <v>6889</v>
      </c>
      <c r="CN122" s="110">
        <v>400</v>
      </c>
      <c r="CO122" s="110">
        <v>400</v>
      </c>
      <c r="CP122" s="110">
        <v>400</v>
      </c>
      <c r="CQ122" s="110">
        <v>400</v>
      </c>
      <c r="CS122" s="110" t="str">
        <f t="shared" si="31"/>
        <v>-</v>
      </c>
    </row>
    <row r="123" spans="2:97" x14ac:dyDescent="0.2">
      <c r="S123" s="98">
        <v>5943</v>
      </c>
      <c r="T123" s="98">
        <v>5</v>
      </c>
      <c r="U123" s="98" t="s">
        <v>278</v>
      </c>
      <c r="V123" s="98">
        <v>60</v>
      </c>
      <c r="W123" s="98" t="s">
        <v>327</v>
      </c>
      <c r="X123" s="98">
        <v>1</v>
      </c>
      <c r="Y123" s="98" t="s">
        <v>46</v>
      </c>
      <c r="Z123" s="98">
        <v>3</v>
      </c>
      <c r="AA123" s="98" t="s">
        <v>280</v>
      </c>
      <c r="AB123" s="98">
        <v>7101</v>
      </c>
      <c r="AC123" s="98" t="s">
        <v>328</v>
      </c>
      <c r="AD123" s="98" t="s">
        <v>329</v>
      </c>
      <c r="AE123" s="98">
        <v>5943</v>
      </c>
      <c r="AF123" s="98" t="s">
        <v>465</v>
      </c>
      <c r="AG123" s="98" t="s">
        <v>466</v>
      </c>
      <c r="AH123" s="98" t="s">
        <v>212</v>
      </c>
      <c r="AI123" s="98" t="s">
        <v>53</v>
      </c>
      <c r="AJ123" s="98">
        <v>4100</v>
      </c>
      <c r="AK123" s="98" t="s">
        <v>33</v>
      </c>
      <c r="AL123" s="98">
        <v>4101</v>
      </c>
      <c r="AM123" s="98" t="s">
        <v>128</v>
      </c>
      <c r="AN123" s="98">
        <v>4106902</v>
      </c>
      <c r="AO123" s="98">
        <v>2024</v>
      </c>
      <c r="AP123" s="98">
        <v>0</v>
      </c>
      <c r="AQ123" s="98" t="s">
        <v>54</v>
      </c>
      <c r="AR123" s="98" t="s">
        <v>54</v>
      </c>
      <c r="AS123" s="98" t="s">
        <v>54</v>
      </c>
      <c r="AT123" s="98" t="s">
        <v>54</v>
      </c>
      <c r="AY123" s="98" t="s">
        <v>56</v>
      </c>
      <c r="AZ123" s="98" t="s">
        <v>333</v>
      </c>
      <c r="BA123" s="98" t="s">
        <v>334</v>
      </c>
      <c r="BB123" s="98" t="s">
        <v>335</v>
      </c>
      <c r="BD123" s="110" t="str">
        <f t="shared" si="33"/>
        <v>3784RGInt 01 Curitiba</v>
      </c>
      <c r="BE123" s="110">
        <v>3784</v>
      </c>
      <c r="BF123" s="110" t="s">
        <v>310</v>
      </c>
      <c r="BG123" s="110">
        <v>8283</v>
      </c>
      <c r="BH123" s="110" t="s">
        <v>33</v>
      </c>
      <c r="BI123" s="110">
        <v>0</v>
      </c>
      <c r="BJ123" s="110">
        <v>0</v>
      </c>
      <c r="BK123" s="110">
        <v>118</v>
      </c>
      <c r="BL123" s="110">
        <v>126</v>
      </c>
      <c r="BN123" s="110">
        <f t="shared" si="34"/>
        <v>244</v>
      </c>
      <c r="BS123" s="110">
        <v>5943</v>
      </c>
      <c r="BT123" s="110" t="str">
        <f t="shared" si="25"/>
        <v>Construção de Fórum, em Curitiba</v>
      </c>
      <c r="BU123" s="111" t="str">
        <f t="shared" si="26"/>
        <v>Não</v>
      </c>
      <c r="BV123" s="111" t="str">
        <f t="shared" si="27"/>
        <v>Não</v>
      </c>
      <c r="BW123" s="111" t="str">
        <f t="shared" si="28"/>
        <v>Não</v>
      </c>
      <c r="BX123" s="111" t="str">
        <f t="shared" si="29"/>
        <v>Não</v>
      </c>
      <c r="BY123" s="110" t="s">
        <v>121</v>
      </c>
      <c r="BZ123" s="110" t="s">
        <v>121</v>
      </c>
      <c r="CA123" s="110" t="s">
        <v>121</v>
      </c>
      <c r="CB123" s="110" t="s">
        <v>8122</v>
      </c>
      <c r="CG123" s="110" t="str">
        <f t="shared" si="30"/>
        <v>4042Curitiba</v>
      </c>
      <c r="CH123" s="110" t="str">
        <f t="shared" si="32"/>
        <v>4042-1</v>
      </c>
      <c r="CI123" s="110">
        <v>1</v>
      </c>
      <c r="CJ123" s="110">
        <v>4042</v>
      </c>
      <c r="CK123" s="110" t="s">
        <v>33</v>
      </c>
      <c r="CL123" s="110">
        <v>4106902</v>
      </c>
      <c r="CM123" s="110" t="s">
        <v>128</v>
      </c>
      <c r="CN123" s="110">
        <v>7200</v>
      </c>
      <c r="CO123" s="110">
        <v>0</v>
      </c>
      <c r="CP123" s="110">
        <v>7450</v>
      </c>
      <c r="CQ123" s="110">
        <v>0</v>
      </c>
      <c r="CS123" s="110" t="str">
        <f t="shared" si="31"/>
        <v>RGInt 01 Curitiba-Curitiba</v>
      </c>
    </row>
    <row r="124" spans="2:97" x14ac:dyDescent="0.2">
      <c r="S124" s="98">
        <v>4276</v>
      </c>
      <c r="T124" s="98">
        <v>5</v>
      </c>
      <c r="U124" s="98" t="s">
        <v>278</v>
      </c>
      <c r="V124" s="98">
        <v>60</v>
      </c>
      <c r="W124" s="98" t="s">
        <v>327</v>
      </c>
      <c r="X124" s="98">
        <v>1</v>
      </c>
      <c r="Y124" s="98" t="s">
        <v>46</v>
      </c>
      <c r="Z124" s="98">
        <v>3</v>
      </c>
      <c r="AA124" s="98" t="s">
        <v>280</v>
      </c>
      <c r="AB124" s="98">
        <v>7101</v>
      </c>
      <c r="AC124" s="98" t="s">
        <v>328</v>
      </c>
      <c r="AD124" s="98" t="s">
        <v>329</v>
      </c>
      <c r="AE124" s="98">
        <v>4276</v>
      </c>
      <c r="AF124" s="98" t="s">
        <v>467</v>
      </c>
      <c r="AG124" s="98" t="s">
        <v>444</v>
      </c>
      <c r="AH124" s="98" t="s">
        <v>212</v>
      </c>
      <c r="AI124" s="98" t="s">
        <v>53</v>
      </c>
      <c r="AJ124" s="98">
        <v>4100</v>
      </c>
      <c r="AK124" s="98" t="s">
        <v>37</v>
      </c>
      <c r="AL124" s="98">
        <v>4105</v>
      </c>
      <c r="AM124" s="98" t="s">
        <v>468</v>
      </c>
      <c r="AN124" s="98">
        <v>4107603</v>
      </c>
      <c r="AO124" s="98">
        <v>2024</v>
      </c>
      <c r="AP124" s="98">
        <v>323.5</v>
      </c>
      <c r="AQ124" s="98" t="s">
        <v>54</v>
      </c>
      <c r="AR124" s="98" t="s">
        <v>54</v>
      </c>
      <c r="AS124" s="98" t="s">
        <v>54</v>
      </c>
      <c r="AT124" s="98" t="s">
        <v>54</v>
      </c>
      <c r="AV124" s="98" t="s">
        <v>318</v>
      </c>
      <c r="AY124" s="98" t="s">
        <v>56</v>
      </c>
      <c r="AZ124" s="98" t="s">
        <v>333</v>
      </c>
      <c r="BA124" s="98" t="s">
        <v>441</v>
      </c>
      <c r="BB124" s="98" t="s">
        <v>335</v>
      </c>
      <c r="BD124" s="110" t="str">
        <f t="shared" si="33"/>
        <v>3784RGInt 03 Cascavel</v>
      </c>
      <c r="BE124" s="110">
        <v>3784</v>
      </c>
      <c r="BF124" s="110" t="s">
        <v>310</v>
      </c>
      <c r="BG124" s="110">
        <v>8283</v>
      </c>
      <c r="BH124" s="110" t="s">
        <v>35</v>
      </c>
      <c r="BI124" s="110">
        <v>138</v>
      </c>
      <c r="BJ124" s="110">
        <v>0</v>
      </c>
      <c r="BK124" s="110">
        <v>0</v>
      </c>
      <c r="BL124" s="110">
        <v>0</v>
      </c>
      <c r="BN124" s="110">
        <f t="shared" si="34"/>
        <v>138</v>
      </c>
      <c r="BS124" s="110">
        <v>4276</v>
      </c>
      <c r="BT124" s="110" t="str">
        <f t="shared" si="25"/>
        <v>Construção de Fórum, em Faxinal</v>
      </c>
      <c r="BU124" s="111" t="str">
        <f t="shared" si="26"/>
        <v>Não</v>
      </c>
      <c r="BV124" s="111" t="str">
        <f t="shared" si="27"/>
        <v>Não</v>
      </c>
      <c r="BW124" s="111" t="str">
        <f t="shared" si="28"/>
        <v>Não</v>
      </c>
      <c r="BX124" s="111" t="str">
        <f t="shared" si="29"/>
        <v>Não</v>
      </c>
      <c r="BY124" s="110" t="s">
        <v>121</v>
      </c>
      <c r="BZ124" s="110" t="s">
        <v>8136</v>
      </c>
      <c r="CA124" s="110" t="s">
        <v>121</v>
      </c>
      <c r="CB124" s="110" t="s">
        <v>8374</v>
      </c>
      <c r="CG124" s="110" t="str">
        <f t="shared" si="30"/>
        <v>4042 Total</v>
      </c>
      <c r="CH124" s="110" t="str">
        <f t="shared" si="32"/>
        <v>4042 Total-1</v>
      </c>
      <c r="CI124" s="110">
        <v>1</v>
      </c>
      <c r="CJ124" s="110" t="s">
        <v>6890</v>
      </c>
      <c r="CN124" s="110">
        <v>7200</v>
      </c>
      <c r="CO124" s="110">
        <v>0</v>
      </c>
      <c r="CP124" s="110">
        <v>7450</v>
      </c>
      <c r="CQ124" s="110">
        <v>0</v>
      </c>
      <c r="CS124" s="110" t="str">
        <f t="shared" si="31"/>
        <v>-</v>
      </c>
    </row>
    <row r="125" spans="2:97" x14ac:dyDescent="0.2">
      <c r="S125" s="98">
        <v>4279</v>
      </c>
      <c r="T125" s="98">
        <v>5</v>
      </c>
      <c r="U125" s="98" t="s">
        <v>278</v>
      </c>
      <c r="V125" s="98">
        <v>60</v>
      </c>
      <c r="W125" s="98" t="s">
        <v>327</v>
      </c>
      <c r="X125" s="98">
        <v>1</v>
      </c>
      <c r="Y125" s="98" t="s">
        <v>46</v>
      </c>
      <c r="Z125" s="98">
        <v>3</v>
      </c>
      <c r="AA125" s="98" t="s">
        <v>280</v>
      </c>
      <c r="AB125" s="98">
        <v>7101</v>
      </c>
      <c r="AC125" s="98" t="s">
        <v>328</v>
      </c>
      <c r="AD125" s="98" t="s">
        <v>329</v>
      </c>
      <c r="AE125" s="98">
        <v>4279</v>
      </c>
      <c r="AF125" s="98" t="s">
        <v>469</v>
      </c>
      <c r="AG125" s="98" t="s">
        <v>470</v>
      </c>
      <c r="AH125" s="98" t="s">
        <v>212</v>
      </c>
      <c r="AI125" s="98" t="s">
        <v>53</v>
      </c>
      <c r="AJ125" s="98">
        <v>4100</v>
      </c>
      <c r="AK125" s="98" t="s">
        <v>35</v>
      </c>
      <c r="AL125" s="98">
        <v>4103</v>
      </c>
      <c r="AM125" s="98" t="s">
        <v>166</v>
      </c>
      <c r="AN125" s="98">
        <v>4108403</v>
      </c>
      <c r="AO125" s="98">
        <v>2024</v>
      </c>
      <c r="AP125" s="98">
        <v>1700</v>
      </c>
      <c r="AQ125" s="98" t="s">
        <v>54</v>
      </c>
      <c r="AR125" s="98" t="s">
        <v>54</v>
      </c>
      <c r="AS125" s="98" t="s">
        <v>54</v>
      </c>
      <c r="AT125" s="98" t="s">
        <v>54</v>
      </c>
      <c r="AV125" s="98" t="s">
        <v>213</v>
      </c>
      <c r="AY125" s="98" t="s">
        <v>56</v>
      </c>
      <c r="AZ125" s="98" t="s">
        <v>333</v>
      </c>
      <c r="BA125" s="98" t="s">
        <v>441</v>
      </c>
      <c r="BB125" s="98" t="s">
        <v>335</v>
      </c>
      <c r="BD125" s="110" t="str">
        <f t="shared" si="33"/>
        <v>3784RGInt 04 Maringá</v>
      </c>
      <c r="BE125" s="110">
        <v>3784</v>
      </c>
      <c r="BF125" s="110" t="s">
        <v>310</v>
      </c>
      <c r="BG125" s="110">
        <v>8283</v>
      </c>
      <c r="BH125" s="110" t="s">
        <v>36</v>
      </c>
      <c r="BI125" s="110">
        <v>0</v>
      </c>
      <c r="BJ125" s="110">
        <v>670</v>
      </c>
      <c r="BK125" s="110">
        <v>0</v>
      </c>
      <c r="BL125" s="110">
        <v>0</v>
      </c>
      <c r="BN125" s="110">
        <f t="shared" si="34"/>
        <v>670</v>
      </c>
      <c r="BS125" s="110">
        <v>4279</v>
      </c>
      <c r="BT125" s="110" t="str">
        <f t="shared" si="25"/>
        <v>Construção de Fórum, em Francisco Beltrão</v>
      </c>
      <c r="BU125" s="111" t="str">
        <f t="shared" si="26"/>
        <v>Não</v>
      </c>
      <c r="BV125" s="111" t="str">
        <f t="shared" si="27"/>
        <v>Não</v>
      </c>
      <c r="BW125" s="111" t="str">
        <f t="shared" si="28"/>
        <v>Não</v>
      </c>
      <c r="BX125" s="111" t="str">
        <f t="shared" si="29"/>
        <v>Não</v>
      </c>
      <c r="BY125" s="110" t="s">
        <v>121</v>
      </c>
      <c r="BZ125" s="110" t="s">
        <v>8136</v>
      </c>
      <c r="CA125" s="110" t="s">
        <v>121</v>
      </c>
      <c r="CB125" s="110" t="s">
        <v>8374</v>
      </c>
      <c r="CG125" s="110" t="str">
        <f t="shared" si="30"/>
        <v>4044Curitiba</v>
      </c>
      <c r="CH125" s="110" t="str">
        <f t="shared" si="32"/>
        <v>4044-1</v>
      </c>
      <c r="CI125" s="110">
        <v>1</v>
      </c>
      <c r="CJ125" s="110">
        <v>4044</v>
      </c>
      <c r="CK125" s="110" t="s">
        <v>33</v>
      </c>
      <c r="CL125" s="110">
        <v>4106902</v>
      </c>
      <c r="CM125" s="110" t="s">
        <v>128</v>
      </c>
      <c r="CN125" s="110">
        <v>32630</v>
      </c>
      <c r="CO125" s="110">
        <v>24760</v>
      </c>
      <c r="CP125" s="110">
        <v>0</v>
      </c>
      <c r="CQ125" s="110">
        <v>0</v>
      </c>
      <c r="CS125" s="110" t="str">
        <f t="shared" si="31"/>
        <v>RGInt 01 Curitiba-Curitiba</v>
      </c>
    </row>
    <row r="126" spans="2:97" x14ac:dyDescent="0.2">
      <c r="S126" s="98">
        <v>4281</v>
      </c>
      <c r="T126" s="98">
        <v>5</v>
      </c>
      <c r="U126" s="98" t="s">
        <v>278</v>
      </c>
      <c r="V126" s="98">
        <v>60</v>
      </c>
      <c r="W126" s="98" t="s">
        <v>327</v>
      </c>
      <c r="X126" s="98">
        <v>1</v>
      </c>
      <c r="Y126" s="98" t="s">
        <v>46</v>
      </c>
      <c r="Z126" s="98">
        <v>3</v>
      </c>
      <c r="AA126" s="98" t="s">
        <v>280</v>
      </c>
      <c r="AB126" s="98">
        <v>7101</v>
      </c>
      <c r="AC126" s="98" t="s">
        <v>328</v>
      </c>
      <c r="AD126" s="98" t="s">
        <v>329</v>
      </c>
      <c r="AE126" s="98">
        <v>4281</v>
      </c>
      <c r="AF126" s="98" t="s">
        <v>471</v>
      </c>
      <c r="AG126" s="98" t="s">
        <v>444</v>
      </c>
      <c r="AH126" s="98" t="s">
        <v>212</v>
      </c>
      <c r="AI126" s="98" t="s">
        <v>53</v>
      </c>
      <c r="AJ126" s="98">
        <v>4100</v>
      </c>
      <c r="AK126" s="98" t="s">
        <v>36</v>
      </c>
      <c r="AL126" s="98">
        <v>4104</v>
      </c>
      <c r="AM126" s="98" t="s">
        <v>472</v>
      </c>
      <c r="AN126" s="98">
        <v>4110607</v>
      </c>
      <c r="AO126" s="98">
        <v>2024</v>
      </c>
      <c r="AP126" s="98">
        <v>664.28</v>
      </c>
      <c r="AQ126" s="98" t="s">
        <v>54</v>
      </c>
      <c r="AR126" s="98" t="s">
        <v>54</v>
      </c>
      <c r="AS126" s="98" t="s">
        <v>54</v>
      </c>
      <c r="AT126" s="98" t="s">
        <v>54</v>
      </c>
      <c r="AV126" s="98" t="s">
        <v>318</v>
      </c>
      <c r="AY126" s="98" t="s">
        <v>56</v>
      </c>
      <c r="AZ126" s="98" t="s">
        <v>333</v>
      </c>
      <c r="BA126" s="98" t="s">
        <v>441</v>
      </c>
      <c r="BB126" s="98" t="s">
        <v>335</v>
      </c>
      <c r="BD126" s="110" t="str">
        <f t="shared" si="33"/>
        <v>3784RGInt 05 Londrina</v>
      </c>
      <c r="BE126" s="110">
        <v>3784</v>
      </c>
      <c r="BF126" s="110" t="s">
        <v>310</v>
      </c>
      <c r="BG126" s="110">
        <v>8283</v>
      </c>
      <c r="BH126" s="110" t="s">
        <v>37</v>
      </c>
      <c r="BI126" s="110">
        <v>560</v>
      </c>
      <c r="BJ126" s="110">
        <v>0</v>
      </c>
      <c r="BK126" s="110">
        <v>0</v>
      </c>
      <c r="BL126" s="110">
        <v>0</v>
      </c>
      <c r="BN126" s="110">
        <f t="shared" si="34"/>
        <v>560</v>
      </c>
      <c r="BS126" s="110">
        <v>4281</v>
      </c>
      <c r="BT126" s="110" t="str">
        <f t="shared" si="25"/>
        <v>Construção de Fórum, em Iporã</v>
      </c>
      <c r="BU126" s="111" t="str">
        <f t="shared" si="26"/>
        <v>Não</v>
      </c>
      <c r="BV126" s="111" t="str">
        <f t="shared" si="27"/>
        <v>Não</v>
      </c>
      <c r="BW126" s="111" t="str">
        <f t="shared" si="28"/>
        <v>Não</v>
      </c>
      <c r="BX126" s="111" t="str">
        <f t="shared" si="29"/>
        <v>Não</v>
      </c>
      <c r="BY126" s="110" t="s">
        <v>121</v>
      </c>
      <c r="BZ126" s="110" t="s">
        <v>8136</v>
      </c>
      <c r="CA126" s="110" t="s">
        <v>121</v>
      </c>
      <c r="CB126" s="110" t="s">
        <v>8374</v>
      </c>
      <c r="CG126" s="110" t="str">
        <f t="shared" si="30"/>
        <v>4044 Total</v>
      </c>
      <c r="CH126" s="110" t="str">
        <f t="shared" si="32"/>
        <v>4044 Total-1</v>
      </c>
      <c r="CI126" s="110">
        <v>1</v>
      </c>
      <c r="CJ126" s="110" t="s">
        <v>6891</v>
      </c>
      <c r="CN126" s="110">
        <v>32630</v>
      </c>
      <c r="CO126" s="110">
        <v>24760</v>
      </c>
      <c r="CP126" s="110">
        <v>0</v>
      </c>
      <c r="CQ126" s="110">
        <v>0</v>
      </c>
      <c r="CS126" s="110" t="str">
        <f t="shared" si="31"/>
        <v>-</v>
      </c>
    </row>
    <row r="127" spans="2:97" x14ac:dyDescent="0.2">
      <c r="S127" s="98">
        <v>4287</v>
      </c>
      <c r="T127" s="98">
        <v>5</v>
      </c>
      <c r="U127" s="98" t="s">
        <v>278</v>
      </c>
      <c r="V127" s="98">
        <v>60</v>
      </c>
      <c r="W127" s="98" t="s">
        <v>327</v>
      </c>
      <c r="X127" s="98">
        <v>1</v>
      </c>
      <c r="Y127" s="98" t="s">
        <v>46</v>
      </c>
      <c r="Z127" s="98">
        <v>3</v>
      </c>
      <c r="AA127" s="98" t="s">
        <v>280</v>
      </c>
      <c r="AB127" s="98">
        <v>7101</v>
      </c>
      <c r="AC127" s="98" t="s">
        <v>328</v>
      </c>
      <c r="AD127" s="98" t="s">
        <v>329</v>
      </c>
      <c r="AE127" s="98">
        <v>4287</v>
      </c>
      <c r="AF127" s="98" t="s">
        <v>473</v>
      </c>
      <c r="AG127" s="98" t="s">
        <v>444</v>
      </c>
      <c r="AH127" s="98" t="s">
        <v>212</v>
      </c>
      <c r="AI127" s="98" t="s">
        <v>53</v>
      </c>
      <c r="AJ127" s="98">
        <v>4100</v>
      </c>
      <c r="AK127" s="98" t="s">
        <v>36</v>
      </c>
      <c r="AL127" s="98">
        <v>4104</v>
      </c>
      <c r="AM127" s="98" t="s">
        <v>474</v>
      </c>
      <c r="AN127" s="98">
        <v>4110805</v>
      </c>
      <c r="AO127" s="98">
        <v>2024</v>
      </c>
      <c r="AP127" s="98">
        <v>323.5</v>
      </c>
      <c r="AQ127" s="98" t="s">
        <v>54</v>
      </c>
      <c r="AR127" s="98" t="s">
        <v>54</v>
      </c>
      <c r="AS127" s="98" t="s">
        <v>54</v>
      </c>
      <c r="AT127" s="98" t="s">
        <v>54</v>
      </c>
      <c r="AV127" s="98" t="s">
        <v>226</v>
      </c>
      <c r="AY127" s="98" t="s">
        <v>56</v>
      </c>
      <c r="AZ127" s="98" t="s">
        <v>333</v>
      </c>
      <c r="BA127" s="98" t="s">
        <v>441</v>
      </c>
      <c r="BB127" s="98" t="s">
        <v>335</v>
      </c>
      <c r="BD127" s="110" t="str">
        <f t="shared" si="33"/>
        <v>3784RGInt 06 Ponta Grossa</v>
      </c>
      <c r="BE127" s="110">
        <v>3784</v>
      </c>
      <c r="BF127" s="110" t="s">
        <v>310</v>
      </c>
      <c r="BG127" s="110">
        <v>8283</v>
      </c>
      <c r="BH127" s="110" t="s">
        <v>38</v>
      </c>
      <c r="BI127" s="110">
        <v>0</v>
      </c>
      <c r="BJ127" s="110">
        <v>0</v>
      </c>
      <c r="BK127" s="110">
        <v>143</v>
      </c>
      <c r="BL127" s="110">
        <v>0</v>
      </c>
      <c r="BN127" s="110">
        <f t="shared" si="34"/>
        <v>143</v>
      </c>
      <c r="BS127" s="110">
        <v>4287</v>
      </c>
      <c r="BT127" s="110" t="str">
        <f t="shared" si="25"/>
        <v>Construção de Fórum, em Iretama</v>
      </c>
      <c r="BU127" s="111" t="str">
        <f t="shared" si="26"/>
        <v>Não</v>
      </c>
      <c r="BV127" s="111" t="str">
        <f t="shared" si="27"/>
        <v>Não</v>
      </c>
      <c r="BW127" s="111" t="str">
        <f t="shared" si="28"/>
        <v>Não</v>
      </c>
      <c r="BX127" s="111" t="str">
        <f t="shared" si="29"/>
        <v>Não</v>
      </c>
      <c r="BY127" s="110" t="s">
        <v>121</v>
      </c>
      <c r="BZ127" s="110" t="s">
        <v>8136</v>
      </c>
      <c r="CA127" s="110" t="s">
        <v>121</v>
      </c>
      <c r="CB127" s="110" t="s">
        <v>8374</v>
      </c>
      <c r="CG127" s="110" t="str">
        <f t="shared" si="30"/>
        <v>4046Curitiba</v>
      </c>
      <c r="CH127" s="110" t="str">
        <f t="shared" si="32"/>
        <v>4046-1</v>
      </c>
      <c r="CI127" s="110">
        <v>1</v>
      </c>
      <c r="CJ127" s="110">
        <v>4046</v>
      </c>
      <c r="CK127" s="110" t="s">
        <v>33</v>
      </c>
      <c r="CL127" s="110">
        <v>4106902</v>
      </c>
      <c r="CM127" s="110" t="s">
        <v>128</v>
      </c>
      <c r="CN127" s="110">
        <v>3140</v>
      </c>
      <c r="CO127" s="110">
        <v>9900</v>
      </c>
      <c r="CP127" s="110">
        <v>0</v>
      </c>
      <c r="CQ127" s="110">
        <v>0</v>
      </c>
      <c r="CS127" s="110" t="str">
        <f t="shared" si="31"/>
        <v>RGInt 01 Curitiba-Curitiba</v>
      </c>
    </row>
    <row r="128" spans="2:97" x14ac:dyDescent="0.2">
      <c r="S128" s="98">
        <v>4625</v>
      </c>
      <c r="T128" s="98">
        <v>5</v>
      </c>
      <c r="U128" s="98" t="s">
        <v>278</v>
      </c>
      <c r="V128" s="98">
        <v>60</v>
      </c>
      <c r="W128" s="98" t="s">
        <v>327</v>
      </c>
      <c r="X128" s="98">
        <v>1</v>
      </c>
      <c r="Y128" s="98" t="s">
        <v>46</v>
      </c>
      <c r="Z128" s="98">
        <v>3</v>
      </c>
      <c r="AA128" s="98" t="s">
        <v>280</v>
      </c>
      <c r="AB128" s="98">
        <v>7101</v>
      </c>
      <c r="AC128" s="98" t="s">
        <v>328</v>
      </c>
      <c r="AD128" s="98" t="s">
        <v>329</v>
      </c>
      <c r="AE128" s="98">
        <v>4625</v>
      </c>
      <c r="AF128" s="98" t="s">
        <v>475</v>
      </c>
      <c r="AG128" s="98" t="s">
        <v>476</v>
      </c>
      <c r="AH128" s="98" t="s">
        <v>212</v>
      </c>
      <c r="AI128" s="98" t="s">
        <v>53</v>
      </c>
      <c r="AJ128" s="98">
        <v>4100</v>
      </c>
      <c r="AK128" s="98" t="s">
        <v>38</v>
      </c>
      <c r="AL128" s="98">
        <v>4106</v>
      </c>
      <c r="AM128" s="98" t="s">
        <v>365</v>
      </c>
      <c r="AN128" s="98">
        <v>4112009</v>
      </c>
      <c r="AO128" s="98">
        <v>2024</v>
      </c>
      <c r="AP128" s="98">
        <v>0</v>
      </c>
      <c r="AQ128" s="98" t="s">
        <v>54</v>
      </c>
      <c r="AR128" s="98" t="s">
        <v>54</v>
      </c>
      <c r="AS128" s="98" t="s">
        <v>54</v>
      </c>
      <c r="AT128" s="98" t="s">
        <v>54</v>
      </c>
      <c r="AV128" s="98" t="s">
        <v>213</v>
      </c>
      <c r="AY128" s="98" t="s">
        <v>56</v>
      </c>
      <c r="AZ128" s="98" t="s">
        <v>333</v>
      </c>
      <c r="BA128" s="98" t="s">
        <v>441</v>
      </c>
      <c r="BB128" s="98" t="s">
        <v>335</v>
      </c>
      <c r="BD128" s="110" t="str">
        <f t="shared" si="33"/>
        <v>3785RGInt 01 Curitiba</v>
      </c>
      <c r="BE128" s="110">
        <v>3785</v>
      </c>
      <c r="BF128" s="110" t="s">
        <v>316</v>
      </c>
      <c r="BG128" s="110">
        <v>8283</v>
      </c>
      <c r="BH128" s="110" t="s">
        <v>33</v>
      </c>
      <c r="BI128" s="110">
        <v>5</v>
      </c>
      <c r="BJ128" s="110">
        <v>0</v>
      </c>
      <c r="BK128" s="110">
        <v>0</v>
      </c>
      <c r="BL128" s="110">
        <v>0</v>
      </c>
      <c r="BN128" s="110">
        <f t="shared" si="34"/>
        <v>5</v>
      </c>
      <c r="BS128" s="110">
        <v>4625</v>
      </c>
      <c r="BT128" s="110" t="str">
        <f t="shared" si="25"/>
        <v>Construção de Fórum, em Jaguariaíva</v>
      </c>
      <c r="BU128" s="111" t="str">
        <f t="shared" si="26"/>
        <v>Não</v>
      </c>
      <c r="BV128" s="111" t="str">
        <f t="shared" si="27"/>
        <v>Não</v>
      </c>
      <c r="BW128" s="111" t="str">
        <f t="shared" si="28"/>
        <v>Não</v>
      </c>
      <c r="BX128" s="111" t="str">
        <f t="shared" si="29"/>
        <v>Não</v>
      </c>
      <c r="BY128" s="110" t="s">
        <v>121</v>
      </c>
      <c r="BZ128" s="110" t="s">
        <v>8136</v>
      </c>
      <c r="CA128" s="110" t="s">
        <v>121</v>
      </c>
      <c r="CB128" s="110" t="s">
        <v>8375</v>
      </c>
      <c r="CG128" s="110" t="str">
        <f t="shared" si="30"/>
        <v>4046 Total</v>
      </c>
      <c r="CH128" s="110" t="str">
        <f t="shared" si="32"/>
        <v>4046 Total-1</v>
      </c>
      <c r="CI128" s="110">
        <v>1</v>
      </c>
      <c r="CJ128" s="110" t="s">
        <v>6892</v>
      </c>
      <c r="CN128" s="110">
        <v>3140</v>
      </c>
      <c r="CO128" s="110">
        <v>9900</v>
      </c>
      <c r="CP128" s="110">
        <v>0</v>
      </c>
      <c r="CQ128" s="110">
        <v>0</v>
      </c>
      <c r="CS128" s="110" t="str">
        <f t="shared" si="31"/>
        <v>-</v>
      </c>
    </row>
    <row r="129" spans="19:97" x14ac:dyDescent="0.2">
      <c r="S129" s="98">
        <v>4295</v>
      </c>
      <c r="T129" s="98">
        <v>5</v>
      </c>
      <c r="U129" s="98" t="s">
        <v>278</v>
      </c>
      <c r="V129" s="98">
        <v>60</v>
      </c>
      <c r="W129" s="98" t="s">
        <v>327</v>
      </c>
      <c r="X129" s="98">
        <v>1</v>
      </c>
      <c r="Y129" s="98" t="s">
        <v>46</v>
      </c>
      <c r="Z129" s="98">
        <v>3</v>
      </c>
      <c r="AA129" s="98" t="s">
        <v>280</v>
      </c>
      <c r="AB129" s="98">
        <v>7101</v>
      </c>
      <c r="AC129" s="98" t="s">
        <v>328</v>
      </c>
      <c r="AD129" s="98" t="s">
        <v>329</v>
      </c>
      <c r="AE129" s="98">
        <v>4295</v>
      </c>
      <c r="AF129" s="98" t="s">
        <v>480</v>
      </c>
      <c r="AG129" s="98" t="s">
        <v>461</v>
      </c>
      <c r="AH129" s="98" t="s">
        <v>212</v>
      </c>
      <c r="AI129" s="98" t="s">
        <v>53</v>
      </c>
      <c r="AJ129" s="98">
        <v>4100</v>
      </c>
      <c r="AK129" s="98" t="s">
        <v>37</v>
      </c>
      <c r="AL129" s="98">
        <v>4105</v>
      </c>
      <c r="AM129" s="98" t="s">
        <v>481</v>
      </c>
      <c r="AN129" s="98">
        <v>4112108</v>
      </c>
      <c r="AO129" s="98">
        <v>2024</v>
      </c>
      <c r="AP129" s="98">
        <v>824.12</v>
      </c>
      <c r="AQ129" s="98" t="s">
        <v>54</v>
      </c>
      <c r="AR129" s="98" t="s">
        <v>54</v>
      </c>
      <c r="AS129" s="98" t="s">
        <v>54</v>
      </c>
      <c r="AT129" s="98" t="s">
        <v>54</v>
      </c>
      <c r="AV129" s="98" t="s">
        <v>318</v>
      </c>
      <c r="AY129" s="98" t="s">
        <v>56</v>
      </c>
      <c r="AZ129" s="98" t="s">
        <v>333</v>
      </c>
      <c r="BA129" s="98" t="s">
        <v>441</v>
      </c>
      <c r="BB129" s="98" t="s">
        <v>335</v>
      </c>
      <c r="BD129" s="110" t="str">
        <f t="shared" si="33"/>
        <v>3785RGInt 02 Guarapuava</v>
      </c>
      <c r="BE129" s="110">
        <v>3785</v>
      </c>
      <c r="BF129" s="110" t="s">
        <v>316</v>
      </c>
      <c r="BG129" s="110">
        <v>8283</v>
      </c>
      <c r="BH129" s="110" t="s">
        <v>34</v>
      </c>
      <c r="BI129" s="110">
        <v>0</v>
      </c>
      <c r="BJ129" s="110">
        <v>0</v>
      </c>
      <c r="BK129" s="110">
        <v>5</v>
      </c>
      <c r="BL129" s="110">
        <v>0</v>
      </c>
      <c r="BN129" s="110">
        <f t="shared" si="34"/>
        <v>5</v>
      </c>
      <c r="BS129" s="110">
        <v>4295</v>
      </c>
      <c r="BT129" s="110" t="str">
        <f t="shared" si="25"/>
        <v>Construção de Fórum, em Jandaia do Sul</v>
      </c>
      <c r="BU129" s="111" t="str">
        <f t="shared" si="26"/>
        <v>Não</v>
      </c>
      <c r="BV129" s="111" t="str">
        <f t="shared" si="27"/>
        <v>Não</v>
      </c>
      <c r="BW129" s="111" t="str">
        <f t="shared" si="28"/>
        <v>Não</v>
      </c>
      <c r="BX129" s="111" t="str">
        <f t="shared" si="29"/>
        <v>Não</v>
      </c>
      <c r="BY129" s="110" t="s">
        <v>121</v>
      </c>
      <c r="BZ129" s="110" t="s">
        <v>8136</v>
      </c>
      <c r="CA129" s="110" t="s">
        <v>121</v>
      </c>
      <c r="CB129" s="110" t="s">
        <v>8374</v>
      </c>
      <c r="CG129" s="110" t="str">
        <f t="shared" si="30"/>
        <v>4048Curitiba</v>
      </c>
      <c r="CH129" s="110" t="str">
        <f t="shared" si="32"/>
        <v>4048-1</v>
      </c>
      <c r="CI129" s="110">
        <v>1</v>
      </c>
      <c r="CJ129" s="110">
        <v>4048</v>
      </c>
      <c r="CK129" s="110" t="s">
        <v>33</v>
      </c>
      <c r="CL129" s="110">
        <v>4106902</v>
      </c>
      <c r="CM129" s="110" t="s">
        <v>128</v>
      </c>
      <c r="CN129" s="110">
        <v>5564</v>
      </c>
      <c r="CO129" s="110">
        <v>0</v>
      </c>
      <c r="CP129" s="110">
        <v>0</v>
      </c>
      <c r="CQ129" s="110">
        <v>0</v>
      </c>
      <c r="CS129" s="110" t="str">
        <f t="shared" si="31"/>
        <v>RGInt 01 Curitiba-Curitiba</v>
      </c>
    </row>
    <row r="130" spans="19:97" x14ac:dyDescent="0.2">
      <c r="S130" s="98">
        <v>4301</v>
      </c>
      <c r="T130" s="98">
        <v>5</v>
      </c>
      <c r="U130" s="98" t="s">
        <v>278</v>
      </c>
      <c r="V130" s="98">
        <v>60</v>
      </c>
      <c r="W130" s="98" t="s">
        <v>327</v>
      </c>
      <c r="X130" s="98">
        <v>1</v>
      </c>
      <c r="Y130" s="98" t="s">
        <v>46</v>
      </c>
      <c r="Z130" s="98">
        <v>3</v>
      </c>
      <c r="AA130" s="98" t="s">
        <v>280</v>
      </c>
      <c r="AB130" s="98">
        <v>7101</v>
      </c>
      <c r="AC130" s="98" t="s">
        <v>328</v>
      </c>
      <c r="AD130" s="98" t="s">
        <v>329</v>
      </c>
      <c r="AE130" s="98">
        <v>4301</v>
      </c>
      <c r="AF130" s="98" t="s">
        <v>482</v>
      </c>
      <c r="AG130" s="98" t="s">
        <v>444</v>
      </c>
      <c r="AH130" s="98" t="s">
        <v>212</v>
      </c>
      <c r="AI130" s="98" t="s">
        <v>53</v>
      </c>
      <c r="AJ130" s="98">
        <v>4100</v>
      </c>
      <c r="AK130" s="98" t="s">
        <v>37</v>
      </c>
      <c r="AL130" s="98">
        <v>4105</v>
      </c>
      <c r="AM130" s="98" t="s">
        <v>483</v>
      </c>
      <c r="AN130" s="98">
        <v>4112801</v>
      </c>
      <c r="AO130" s="98">
        <v>2024</v>
      </c>
      <c r="AP130" s="98">
        <v>585.42999999999995</v>
      </c>
      <c r="AQ130" s="98" t="s">
        <v>54</v>
      </c>
      <c r="AR130" s="98" t="s">
        <v>54</v>
      </c>
      <c r="AS130" s="98" t="s">
        <v>54</v>
      </c>
      <c r="AT130" s="98" t="s">
        <v>54</v>
      </c>
      <c r="AV130" s="98" t="s">
        <v>213</v>
      </c>
      <c r="AY130" s="98" t="s">
        <v>56</v>
      </c>
      <c r="AZ130" s="98" t="s">
        <v>333</v>
      </c>
      <c r="BA130" s="98" t="s">
        <v>441</v>
      </c>
      <c r="BB130" s="98" t="s">
        <v>335</v>
      </c>
      <c r="BD130" s="110" t="str">
        <f t="shared" si="33"/>
        <v>3785RGInt 05 Londrina</v>
      </c>
      <c r="BE130" s="110">
        <v>3785</v>
      </c>
      <c r="BF130" s="110" t="s">
        <v>316</v>
      </c>
      <c r="BG130" s="110">
        <v>8283</v>
      </c>
      <c r="BH130" s="110" t="s">
        <v>37</v>
      </c>
      <c r="BI130" s="110">
        <v>0</v>
      </c>
      <c r="BJ130" s="110">
        <v>0</v>
      </c>
      <c r="BK130" s="110">
        <v>0</v>
      </c>
      <c r="BL130" s="110">
        <v>5</v>
      </c>
      <c r="BN130" s="110">
        <f t="shared" si="34"/>
        <v>5</v>
      </c>
      <c r="BS130" s="110">
        <v>4301</v>
      </c>
      <c r="BT130" s="110" t="str">
        <f t="shared" si="25"/>
        <v>Construção de Fórum, em Joaquim Távora</v>
      </c>
      <c r="BU130" s="111" t="str">
        <f t="shared" si="26"/>
        <v>Não</v>
      </c>
      <c r="BV130" s="111" t="str">
        <f t="shared" si="27"/>
        <v>Não</v>
      </c>
      <c r="BW130" s="111" t="str">
        <f t="shared" si="28"/>
        <v>Não</v>
      </c>
      <c r="BX130" s="111" t="str">
        <f t="shared" si="29"/>
        <v>Não</v>
      </c>
      <c r="BY130" s="110" t="s">
        <v>121</v>
      </c>
      <c r="BZ130" s="110" t="s">
        <v>8136</v>
      </c>
      <c r="CA130" s="110" t="s">
        <v>121</v>
      </c>
      <c r="CB130" s="110" t="s">
        <v>8375</v>
      </c>
      <c r="CG130" s="110" t="str">
        <f t="shared" si="30"/>
        <v>4048 Total</v>
      </c>
      <c r="CH130" s="110" t="str">
        <f t="shared" si="32"/>
        <v>4048 Total-1</v>
      </c>
      <c r="CI130" s="110">
        <v>1</v>
      </c>
      <c r="CJ130" s="110" t="s">
        <v>6893</v>
      </c>
      <c r="CN130" s="110">
        <v>5564</v>
      </c>
      <c r="CO130" s="110">
        <v>0</v>
      </c>
      <c r="CP130" s="110">
        <v>0</v>
      </c>
      <c r="CQ130" s="110">
        <v>0</v>
      </c>
      <c r="CS130" s="110" t="str">
        <f t="shared" si="31"/>
        <v>-</v>
      </c>
    </row>
    <row r="131" spans="19:97" x14ac:dyDescent="0.2">
      <c r="S131" s="98">
        <v>4309</v>
      </c>
      <c r="T131" s="98">
        <v>5</v>
      </c>
      <c r="U131" s="98" t="s">
        <v>278</v>
      </c>
      <c r="V131" s="98">
        <v>60</v>
      </c>
      <c r="W131" s="98" t="s">
        <v>327</v>
      </c>
      <c r="X131" s="98">
        <v>1</v>
      </c>
      <c r="Y131" s="98" t="s">
        <v>46</v>
      </c>
      <c r="Z131" s="98">
        <v>3</v>
      </c>
      <c r="AA131" s="98" t="s">
        <v>280</v>
      </c>
      <c r="AB131" s="98">
        <v>7101</v>
      </c>
      <c r="AC131" s="98" t="s">
        <v>328</v>
      </c>
      <c r="AD131" s="98" t="s">
        <v>329</v>
      </c>
      <c r="AE131" s="98">
        <v>4309</v>
      </c>
      <c r="AF131" s="98" t="s">
        <v>484</v>
      </c>
      <c r="AG131" s="98" t="s">
        <v>461</v>
      </c>
      <c r="AH131" s="98" t="s">
        <v>212</v>
      </c>
      <c r="AI131" s="98" t="s">
        <v>53</v>
      </c>
      <c r="AJ131" s="98">
        <v>4100</v>
      </c>
      <c r="AK131" s="98" t="s">
        <v>36</v>
      </c>
      <c r="AL131" s="98">
        <v>4104</v>
      </c>
      <c r="AM131" s="98" t="s">
        <v>485</v>
      </c>
      <c r="AN131" s="98">
        <v>4113502</v>
      </c>
      <c r="AO131" s="98">
        <v>2024</v>
      </c>
      <c r="AP131" s="98">
        <v>823.89</v>
      </c>
      <c r="AQ131" s="98" t="s">
        <v>54</v>
      </c>
      <c r="AR131" s="98" t="s">
        <v>54</v>
      </c>
      <c r="AS131" s="98" t="s">
        <v>54</v>
      </c>
      <c r="AT131" s="98" t="s">
        <v>54</v>
      </c>
      <c r="AV131" s="98" t="s">
        <v>226</v>
      </c>
      <c r="AY131" s="98" t="s">
        <v>56</v>
      </c>
      <c r="AZ131" s="98" t="s">
        <v>333</v>
      </c>
      <c r="BA131" s="98" t="s">
        <v>441</v>
      </c>
      <c r="BB131" s="98" t="s">
        <v>335</v>
      </c>
      <c r="BD131" s="110" t="str">
        <f t="shared" si="33"/>
        <v>3785RGInt 06 Ponta Grossa</v>
      </c>
      <c r="BE131" s="110">
        <v>3785</v>
      </c>
      <c r="BF131" s="110" t="s">
        <v>316</v>
      </c>
      <c r="BG131" s="110">
        <v>8283</v>
      </c>
      <c r="BH131" s="110" t="s">
        <v>38</v>
      </c>
      <c r="BI131" s="110">
        <v>0</v>
      </c>
      <c r="BJ131" s="110">
        <v>5</v>
      </c>
      <c r="BK131" s="110">
        <v>0</v>
      </c>
      <c r="BL131" s="110">
        <v>0</v>
      </c>
      <c r="BN131" s="110">
        <f t="shared" si="34"/>
        <v>5</v>
      </c>
      <c r="BS131" s="110">
        <v>4309</v>
      </c>
      <c r="BT131" s="110" t="str">
        <f t="shared" si="25"/>
        <v>Construção de Fórum, em Loanda</v>
      </c>
      <c r="BU131" s="111" t="str">
        <f t="shared" si="26"/>
        <v>Não</v>
      </c>
      <c r="BV131" s="111" t="str">
        <f t="shared" si="27"/>
        <v>Não</v>
      </c>
      <c r="BW131" s="111" t="str">
        <f t="shared" si="28"/>
        <v>Não</v>
      </c>
      <c r="BX131" s="111" t="str">
        <f t="shared" si="29"/>
        <v>Não</v>
      </c>
      <c r="BY131" s="110" t="s">
        <v>121</v>
      </c>
      <c r="BZ131" s="110" t="s">
        <v>8136</v>
      </c>
      <c r="CA131" s="110" t="s">
        <v>121</v>
      </c>
      <c r="CB131" s="110" t="s">
        <v>8374</v>
      </c>
      <c r="CG131" s="110" t="str">
        <f t="shared" si="30"/>
        <v>4050Curitiba</v>
      </c>
      <c r="CH131" s="110" t="str">
        <f t="shared" si="32"/>
        <v>4050-1</v>
      </c>
      <c r="CI131" s="110">
        <v>1</v>
      </c>
      <c r="CJ131" s="110">
        <v>4050</v>
      </c>
      <c r="CK131" s="110" t="s">
        <v>33</v>
      </c>
      <c r="CL131" s="110">
        <v>4106902</v>
      </c>
      <c r="CM131" s="110" t="s">
        <v>128</v>
      </c>
      <c r="CN131" s="110">
        <v>15660</v>
      </c>
      <c r="CO131" s="110">
        <v>0</v>
      </c>
      <c r="CP131" s="110">
        <v>9771</v>
      </c>
      <c r="CQ131" s="110">
        <v>2664</v>
      </c>
      <c r="CS131" s="110" t="str">
        <f t="shared" si="31"/>
        <v>RGInt 01 Curitiba-Curitiba</v>
      </c>
    </row>
    <row r="132" spans="19:97" x14ac:dyDescent="0.2">
      <c r="S132" s="98">
        <v>4314</v>
      </c>
      <c r="T132" s="98">
        <v>5</v>
      </c>
      <c r="U132" s="98" t="s">
        <v>278</v>
      </c>
      <c r="V132" s="98">
        <v>60</v>
      </c>
      <c r="W132" s="98" t="s">
        <v>327</v>
      </c>
      <c r="X132" s="98">
        <v>1</v>
      </c>
      <c r="Y132" s="98" t="s">
        <v>46</v>
      </c>
      <c r="Z132" s="98">
        <v>3</v>
      </c>
      <c r="AA132" s="98" t="s">
        <v>280</v>
      </c>
      <c r="AB132" s="98">
        <v>7101</v>
      </c>
      <c r="AC132" s="98" t="s">
        <v>328</v>
      </c>
      <c r="AD132" s="98" t="s">
        <v>329</v>
      </c>
      <c r="AE132" s="98">
        <v>4314</v>
      </c>
      <c r="AF132" s="98" t="s">
        <v>490</v>
      </c>
      <c r="AG132" s="98" t="s">
        <v>491</v>
      </c>
      <c r="AH132" s="98" t="s">
        <v>212</v>
      </c>
      <c r="AI132" s="98" t="s">
        <v>53</v>
      </c>
      <c r="AJ132" s="98">
        <v>4100</v>
      </c>
      <c r="AK132" s="98" t="s">
        <v>36</v>
      </c>
      <c r="AL132" s="98">
        <v>4104</v>
      </c>
      <c r="AM132" s="98" t="s">
        <v>492</v>
      </c>
      <c r="AN132" s="98">
        <v>4114104</v>
      </c>
      <c r="AO132" s="98">
        <v>2024</v>
      </c>
      <c r="AP132" s="98">
        <v>170</v>
      </c>
      <c r="AQ132" s="98" t="s">
        <v>54</v>
      </c>
      <c r="AR132" s="98" t="s">
        <v>54</v>
      </c>
      <c r="AS132" s="98" t="s">
        <v>54</v>
      </c>
      <c r="AT132" s="98" t="s">
        <v>54</v>
      </c>
      <c r="AV132" s="98" t="s">
        <v>213</v>
      </c>
      <c r="AY132" s="98" t="s">
        <v>56</v>
      </c>
      <c r="AZ132" s="98" t="s">
        <v>333</v>
      </c>
      <c r="BA132" s="98" t="s">
        <v>441</v>
      </c>
      <c r="BB132" s="98" t="s">
        <v>335</v>
      </c>
      <c r="BD132" s="110" t="str">
        <f t="shared" si="33"/>
        <v>3786(vazio)</v>
      </c>
      <c r="BE132" s="110">
        <v>3786</v>
      </c>
      <c r="BF132" s="110" t="s">
        <v>319</v>
      </c>
      <c r="BG132" s="110">
        <v>8283</v>
      </c>
      <c r="BH132" s="110" t="s">
        <v>60</v>
      </c>
      <c r="BI132" s="110">
        <v>20</v>
      </c>
      <c r="BJ132" s="110">
        <v>20</v>
      </c>
      <c r="BK132" s="110">
        <v>20</v>
      </c>
      <c r="BL132" s="110">
        <v>0</v>
      </c>
      <c r="BN132" s="110">
        <f t="shared" si="34"/>
        <v>60</v>
      </c>
      <c r="BS132" s="110">
        <v>4314</v>
      </c>
      <c r="BT132" s="110" t="str">
        <f t="shared" si="25"/>
        <v>Construção de Fórum, em Mandaguaçu</v>
      </c>
      <c r="BU132" s="111" t="str">
        <f t="shared" si="26"/>
        <v>Não</v>
      </c>
      <c r="BV132" s="111" t="str">
        <f t="shared" si="27"/>
        <v>Não</v>
      </c>
      <c r="BW132" s="111" t="str">
        <f t="shared" si="28"/>
        <v>Não</v>
      </c>
      <c r="BX132" s="111" t="str">
        <f t="shared" si="29"/>
        <v>Não</v>
      </c>
      <c r="BY132" s="110" t="s">
        <v>121</v>
      </c>
      <c r="BZ132" s="110" t="s">
        <v>8136</v>
      </c>
      <c r="CA132" s="110" t="s">
        <v>121</v>
      </c>
      <c r="CB132" s="110" t="s">
        <v>8375</v>
      </c>
      <c r="CG132" s="110" t="str">
        <f t="shared" si="30"/>
        <v>4050 Total</v>
      </c>
      <c r="CH132" s="110" t="str">
        <f t="shared" si="32"/>
        <v>4050 Total-1</v>
      </c>
      <c r="CI132" s="110">
        <v>1</v>
      </c>
      <c r="CJ132" s="110" t="s">
        <v>6894</v>
      </c>
      <c r="CN132" s="110">
        <v>15660</v>
      </c>
      <c r="CO132" s="110">
        <v>0</v>
      </c>
      <c r="CP132" s="110">
        <v>9771</v>
      </c>
      <c r="CQ132" s="110">
        <v>2664</v>
      </c>
      <c r="CS132" s="110" t="str">
        <f t="shared" si="31"/>
        <v>-</v>
      </c>
    </row>
    <row r="133" spans="19:97" x14ac:dyDescent="0.2">
      <c r="S133" s="98">
        <v>4316</v>
      </c>
      <c r="T133" s="98">
        <v>5</v>
      </c>
      <c r="U133" s="98" t="s">
        <v>278</v>
      </c>
      <c r="V133" s="98">
        <v>60</v>
      </c>
      <c r="W133" s="98" t="s">
        <v>327</v>
      </c>
      <c r="X133" s="98">
        <v>1</v>
      </c>
      <c r="Y133" s="98" t="s">
        <v>46</v>
      </c>
      <c r="Z133" s="98">
        <v>3</v>
      </c>
      <c r="AA133" s="98" t="s">
        <v>280</v>
      </c>
      <c r="AB133" s="98">
        <v>7101</v>
      </c>
      <c r="AC133" s="98" t="s">
        <v>328</v>
      </c>
      <c r="AD133" s="98" t="s">
        <v>329</v>
      </c>
      <c r="AE133" s="98">
        <v>4316</v>
      </c>
      <c r="AF133" s="98" t="s">
        <v>496</v>
      </c>
      <c r="AG133" s="98" t="s">
        <v>444</v>
      </c>
      <c r="AH133" s="98" t="s">
        <v>212</v>
      </c>
      <c r="AI133" s="98" t="s">
        <v>53</v>
      </c>
      <c r="AJ133" s="98">
        <v>4100</v>
      </c>
      <c r="AK133" s="98" t="s">
        <v>35</v>
      </c>
      <c r="AL133" s="98">
        <v>4103</v>
      </c>
      <c r="AM133" s="98" t="s">
        <v>497</v>
      </c>
      <c r="AN133" s="98">
        <v>4114401</v>
      </c>
      <c r="AO133" s="98">
        <v>2024</v>
      </c>
      <c r="AP133" s="98">
        <v>559.73</v>
      </c>
      <c r="AQ133" s="98" t="s">
        <v>54</v>
      </c>
      <c r="AR133" s="98" t="s">
        <v>54</v>
      </c>
      <c r="AS133" s="98" t="s">
        <v>54</v>
      </c>
      <c r="AT133" s="98" t="s">
        <v>54</v>
      </c>
      <c r="AV133" s="98" t="s">
        <v>213</v>
      </c>
      <c r="AY133" s="98" t="s">
        <v>56</v>
      </c>
      <c r="AZ133" s="98" t="s">
        <v>333</v>
      </c>
      <c r="BA133" s="98" t="s">
        <v>441</v>
      </c>
      <c r="BB133" s="98" t="s">
        <v>335</v>
      </c>
      <c r="BD133" s="110" t="str">
        <f t="shared" si="33"/>
        <v>3787(vazio)</v>
      </c>
      <c r="BE133" s="110">
        <v>3787</v>
      </c>
      <c r="BF133" s="110" t="s">
        <v>323</v>
      </c>
      <c r="BG133" s="110">
        <v>8283</v>
      </c>
      <c r="BH133" s="110" t="s">
        <v>60</v>
      </c>
      <c r="BI133" s="110">
        <v>5</v>
      </c>
      <c r="BJ133" s="110">
        <v>1</v>
      </c>
      <c r="BK133" s="110">
        <v>2</v>
      </c>
      <c r="BL133" s="110">
        <v>1</v>
      </c>
      <c r="BN133" s="110">
        <f t="shared" si="34"/>
        <v>9</v>
      </c>
      <c r="BS133" s="110">
        <v>4316</v>
      </c>
      <c r="BT133" s="110" t="str">
        <f t="shared" si="25"/>
        <v>Construção de Fórum, em Mangueirinha</v>
      </c>
      <c r="BU133" s="111" t="str">
        <f t="shared" si="26"/>
        <v>Não</v>
      </c>
      <c r="BV133" s="111" t="str">
        <f t="shared" si="27"/>
        <v>Não</v>
      </c>
      <c r="BW133" s="111" t="str">
        <f t="shared" si="28"/>
        <v>Não</v>
      </c>
      <c r="BX133" s="111" t="str">
        <f t="shared" si="29"/>
        <v>Não</v>
      </c>
      <c r="BY133" s="110" t="s">
        <v>121</v>
      </c>
      <c r="BZ133" s="110" t="s">
        <v>8136</v>
      </c>
      <c r="CA133" s="110" t="s">
        <v>121</v>
      </c>
      <c r="CB133" s="110" t="s">
        <v>8374</v>
      </c>
      <c r="CG133" s="110" t="str">
        <f t="shared" si="30"/>
        <v>4052Curitiba</v>
      </c>
      <c r="CH133" s="110" t="str">
        <f t="shared" si="32"/>
        <v>4052-1</v>
      </c>
      <c r="CI133" s="110">
        <v>1</v>
      </c>
      <c r="CJ133" s="110">
        <v>4052</v>
      </c>
      <c r="CK133" s="110" t="s">
        <v>33</v>
      </c>
      <c r="CL133" s="110">
        <v>4106902</v>
      </c>
      <c r="CM133" s="110" t="s">
        <v>128</v>
      </c>
      <c r="CN133" s="110">
        <v>3800</v>
      </c>
      <c r="CO133" s="110">
        <v>0</v>
      </c>
      <c r="CP133" s="110">
        <v>0</v>
      </c>
      <c r="CQ133" s="110">
        <v>0</v>
      </c>
      <c r="CS133" s="110" t="str">
        <f t="shared" si="31"/>
        <v>RGInt 01 Curitiba-Curitiba</v>
      </c>
    </row>
    <row r="134" spans="19:97" x14ac:dyDescent="0.2">
      <c r="S134" s="98">
        <v>4318</v>
      </c>
      <c r="T134" s="98">
        <v>5</v>
      </c>
      <c r="U134" s="98" t="s">
        <v>278</v>
      </c>
      <c r="V134" s="98">
        <v>60</v>
      </c>
      <c r="W134" s="98" t="s">
        <v>327</v>
      </c>
      <c r="X134" s="98">
        <v>1</v>
      </c>
      <c r="Y134" s="98" t="s">
        <v>46</v>
      </c>
      <c r="Z134" s="98">
        <v>3</v>
      </c>
      <c r="AA134" s="98" t="s">
        <v>280</v>
      </c>
      <c r="AB134" s="98">
        <v>7101</v>
      </c>
      <c r="AC134" s="98" t="s">
        <v>328</v>
      </c>
      <c r="AD134" s="98" t="s">
        <v>329</v>
      </c>
      <c r="AE134" s="98">
        <v>4318</v>
      </c>
      <c r="AF134" s="98" t="s">
        <v>499</v>
      </c>
      <c r="AG134" s="98" t="s">
        <v>461</v>
      </c>
      <c r="AH134" s="98" t="s">
        <v>212</v>
      </c>
      <c r="AI134" s="98" t="s">
        <v>53</v>
      </c>
      <c r="AJ134" s="98">
        <v>4100</v>
      </c>
      <c r="AK134" s="98" t="s">
        <v>36</v>
      </c>
      <c r="AL134" s="98">
        <v>4104</v>
      </c>
      <c r="AM134" s="98" t="s">
        <v>500</v>
      </c>
      <c r="AN134" s="98">
        <v>4114807</v>
      </c>
      <c r="AO134" s="98">
        <v>2024</v>
      </c>
      <c r="AP134" s="98">
        <v>824.06</v>
      </c>
      <c r="AQ134" s="98" t="s">
        <v>54</v>
      </c>
      <c r="AR134" s="98" t="s">
        <v>54</v>
      </c>
      <c r="AS134" s="98" t="s">
        <v>54</v>
      </c>
      <c r="AT134" s="98" t="s">
        <v>54</v>
      </c>
      <c r="AV134" s="98" t="s">
        <v>226</v>
      </c>
      <c r="AY134" s="98" t="s">
        <v>56</v>
      </c>
      <c r="AZ134" s="98" t="s">
        <v>333</v>
      </c>
      <c r="BA134" s="98" t="s">
        <v>441</v>
      </c>
      <c r="BB134" s="98" t="s">
        <v>335</v>
      </c>
      <c r="BD134" s="110" t="str">
        <f t="shared" si="33"/>
        <v>3788(vazio)</v>
      </c>
      <c r="BE134" s="110">
        <v>3788</v>
      </c>
      <c r="BF134" s="110" t="s">
        <v>325</v>
      </c>
      <c r="BG134" s="110">
        <v>8205</v>
      </c>
      <c r="BH134" s="110" t="s">
        <v>60</v>
      </c>
      <c r="BI134" s="110">
        <v>280</v>
      </c>
      <c r="BJ134" s="110">
        <v>280</v>
      </c>
      <c r="BK134" s="110">
        <v>280</v>
      </c>
      <c r="BL134" s="110">
        <v>280</v>
      </c>
      <c r="BN134" s="110">
        <f t="shared" si="34"/>
        <v>1120</v>
      </c>
      <c r="BS134" s="110">
        <v>4318</v>
      </c>
      <c r="BT134" s="110" t="str">
        <f t="shared" si="25"/>
        <v>Construção de Fórum, em Marialva</v>
      </c>
      <c r="BU134" s="111" t="str">
        <f t="shared" si="26"/>
        <v>Não</v>
      </c>
      <c r="BV134" s="111" t="str">
        <f t="shared" si="27"/>
        <v>Não</v>
      </c>
      <c r="BW134" s="111" t="str">
        <f t="shared" si="28"/>
        <v>Não</v>
      </c>
      <c r="BX134" s="111" t="str">
        <f t="shared" si="29"/>
        <v>Não</v>
      </c>
      <c r="BY134" s="110" t="s">
        <v>121</v>
      </c>
      <c r="BZ134" s="110" t="s">
        <v>8136</v>
      </c>
      <c r="CA134" s="110" t="s">
        <v>121</v>
      </c>
      <c r="CB134" s="110" t="s">
        <v>8374</v>
      </c>
      <c r="CG134" s="110" t="str">
        <f t="shared" si="30"/>
        <v>4052 Total</v>
      </c>
      <c r="CH134" s="110" t="str">
        <f t="shared" si="32"/>
        <v>4052 Total-1</v>
      </c>
      <c r="CI134" s="110">
        <v>1</v>
      </c>
      <c r="CJ134" s="110" t="s">
        <v>6895</v>
      </c>
      <c r="CN134" s="110">
        <v>3800</v>
      </c>
      <c r="CO134" s="110">
        <v>0</v>
      </c>
      <c r="CP134" s="110">
        <v>0</v>
      </c>
      <c r="CQ134" s="110">
        <v>0</v>
      </c>
      <c r="CS134" s="110" t="str">
        <f t="shared" si="31"/>
        <v>-</v>
      </c>
    </row>
    <row r="135" spans="19:97" x14ac:dyDescent="0.2">
      <c r="S135" s="98">
        <v>4321</v>
      </c>
      <c r="T135" s="98">
        <v>5</v>
      </c>
      <c r="U135" s="98" t="s">
        <v>278</v>
      </c>
      <c r="V135" s="98">
        <v>60</v>
      </c>
      <c r="W135" s="98" t="s">
        <v>327</v>
      </c>
      <c r="X135" s="98">
        <v>1</v>
      </c>
      <c r="Y135" s="98" t="s">
        <v>46</v>
      </c>
      <c r="Z135" s="98">
        <v>3</v>
      </c>
      <c r="AA135" s="98" t="s">
        <v>280</v>
      </c>
      <c r="AB135" s="98">
        <v>7101</v>
      </c>
      <c r="AC135" s="98" t="s">
        <v>328</v>
      </c>
      <c r="AD135" s="98" t="s">
        <v>329</v>
      </c>
      <c r="AE135" s="98">
        <v>4321</v>
      </c>
      <c r="AF135" s="98" t="s">
        <v>502</v>
      </c>
      <c r="AG135" s="98" t="s">
        <v>470</v>
      </c>
      <c r="AH135" s="98" t="s">
        <v>212</v>
      </c>
      <c r="AI135" s="98" t="s">
        <v>53</v>
      </c>
      <c r="AJ135" s="98">
        <v>4100</v>
      </c>
      <c r="AK135" s="98" t="s">
        <v>36</v>
      </c>
      <c r="AL135" s="98">
        <v>4104</v>
      </c>
      <c r="AM135" s="98" t="s">
        <v>503</v>
      </c>
      <c r="AN135" s="98">
        <v>4115200</v>
      </c>
      <c r="AO135" s="98">
        <v>2024</v>
      </c>
      <c r="AP135" s="98">
        <v>1700</v>
      </c>
      <c r="AQ135" s="98" t="s">
        <v>54</v>
      </c>
      <c r="AR135" s="98" t="s">
        <v>54</v>
      </c>
      <c r="AS135" s="98" t="s">
        <v>54</v>
      </c>
      <c r="AT135" s="98" t="s">
        <v>54</v>
      </c>
      <c r="AV135" s="98" t="s">
        <v>318</v>
      </c>
      <c r="AY135" s="98" t="s">
        <v>56</v>
      </c>
      <c r="AZ135" s="98" t="s">
        <v>333</v>
      </c>
      <c r="BA135" s="98" t="s">
        <v>441</v>
      </c>
      <c r="BB135" s="98" t="s">
        <v>335</v>
      </c>
      <c r="BD135" s="110" t="str">
        <f t="shared" si="33"/>
        <v>3789(vazio)</v>
      </c>
      <c r="BE135" s="110">
        <v>3789</v>
      </c>
      <c r="BF135" s="110" t="s">
        <v>336</v>
      </c>
      <c r="BG135" s="110">
        <v>8205</v>
      </c>
      <c r="BH135" s="110" t="s">
        <v>60</v>
      </c>
      <c r="BI135" s="110">
        <v>6</v>
      </c>
      <c r="BJ135" s="110">
        <v>6</v>
      </c>
      <c r="BK135" s="110">
        <v>6</v>
      </c>
      <c r="BL135" s="110">
        <v>6</v>
      </c>
      <c r="BN135" s="110">
        <f t="shared" si="34"/>
        <v>24</v>
      </c>
      <c r="BS135" s="110">
        <v>4321</v>
      </c>
      <c r="BT135" s="110" t="str">
        <f t="shared" si="25"/>
        <v>Construção de Fórum, em Maringá</v>
      </c>
      <c r="BU135" s="111" t="str">
        <f t="shared" si="26"/>
        <v>Não</v>
      </c>
      <c r="BV135" s="111" t="str">
        <f t="shared" si="27"/>
        <v>Não</v>
      </c>
      <c r="BW135" s="111" t="str">
        <f t="shared" si="28"/>
        <v>Não</v>
      </c>
      <c r="BX135" s="111" t="str">
        <f t="shared" si="29"/>
        <v>Não</v>
      </c>
      <c r="BY135" s="110" t="s">
        <v>121</v>
      </c>
      <c r="BZ135" s="110" t="s">
        <v>8136</v>
      </c>
      <c r="CA135" s="110" t="s">
        <v>121</v>
      </c>
      <c r="CB135" s="110" t="s">
        <v>8122</v>
      </c>
      <c r="CG135" s="110" t="str">
        <f t="shared" si="30"/>
        <v>4054Curitiba</v>
      </c>
      <c r="CH135" s="110" t="str">
        <f t="shared" si="32"/>
        <v>4054-1</v>
      </c>
      <c r="CI135" s="110">
        <v>1</v>
      </c>
      <c r="CJ135" s="110">
        <v>4054</v>
      </c>
      <c r="CK135" s="110" t="s">
        <v>33</v>
      </c>
      <c r="CL135" s="110">
        <v>4106902</v>
      </c>
      <c r="CM135" s="110" t="s">
        <v>128</v>
      </c>
      <c r="CN135" s="110">
        <v>3430</v>
      </c>
      <c r="CO135" s="110">
        <v>0</v>
      </c>
      <c r="CP135" s="110">
        <v>0</v>
      </c>
      <c r="CQ135" s="110">
        <v>0</v>
      </c>
      <c r="CS135" s="110" t="str">
        <f t="shared" si="31"/>
        <v>RGInt 01 Curitiba-Curitiba</v>
      </c>
    </row>
    <row r="136" spans="19:97" x14ac:dyDescent="0.2">
      <c r="S136" s="98">
        <v>4323</v>
      </c>
      <c r="T136" s="98">
        <v>5</v>
      </c>
      <c r="U136" s="98" t="s">
        <v>278</v>
      </c>
      <c r="V136" s="98">
        <v>60</v>
      </c>
      <c r="W136" s="98" t="s">
        <v>327</v>
      </c>
      <c r="X136" s="98">
        <v>1</v>
      </c>
      <c r="Y136" s="98" t="s">
        <v>46</v>
      </c>
      <c r="Z136" s="98">
        <v>3</v>
      </c>
      <c r="AA136" s="98" t="s">
        <v>280</v>
      </c>
      <c r="AB136" s="98">
        <v>7101</v>
      </c>
      <c r="AC136" s="98" t="s">
        <v>328</v>
      </c>
      <c r="AD136" s="98" t="s">
        <v>329</v>
      </c>
      <c r="AE136" s="98">
        <v>4323</v>
      </c>
      <c r="AF136" s="98" t="s">
        <v>507</v>
      </c>
      <c r="AG136" s="98" t="s">
        <v>461</v>
      </c>
      <c r="AH136" s="98" t="s">
        <v>212</v>
      </c>
      <c r="AI136" s="98" t="s">
        <v>53</v>
      </c>
      <c r="AJ136" s="98">
        <v>4100</v>
      </c>
      <c r="AK136" s="98" t="s">
        <v>35</v>
      </c>
      <c r="AL136" s="98">
        <v>4103</v>
      </c>
      <c r="AM136" s="98" t="s">
        <v>508</v>
      </c>
      <c r="AN136" s="98">
        <v>4116703</v>
      </c>
      <c r="AO136" s="98">
        <v>2024</v>
      </c>
      <c r="AP136" s="98">
        <v>1884.37</v>
      </c>
      <c r="AQ136" s="98" t="s">
        <v>54</v>
      </c>
      <c r="AR136" s="98" t="s">
        <v>54</v>
      </c>
      <c r="AS136" s="98" t="s">
        <v>54</v>
      </c>
      <c r="AT136" s="98" t="s">
        <v>54</v>
      </c>
      <c r="AV136" s="98" t="s">
        <v>318</v>
      </c>
      <c r="AY136" s="98" t="s">
        <v>56</v>
      </c>
      <c r="AZ136" s="98" t="s">
        <v>333</v>
      </c>
      <c r="BA136" s="98" t="s">
        <v>441</v>
      </c>
      <c r="BB136" s="98" t="s">
        <v>335</v>
      </c>
      <c r="BD136" s="110" t="str">
        <f t="shared" si="33"/>
        <v>3790(vazio)</v>
      </c>
      <c r="BE136" s="110">
        <v>3790</v>
      </c>
      <c r="BF136" s="110" t="s">
        <v>340</v>
      </c>
      <c r="BG136" s="110">
        <v>8206</v>
      </c>
      <c r="BH136" s="110" t="s">
        <v>60</v>
      </c>
      <c r="BI136" s="110">
        <v>67</v>
      </c>
      <c r="BJ136" s="110">
        <v>35</v>
      </c>
      <c r="BK136" s="110">
        <v>45</v>
      </c>
      <c r="BL136" s="110">
        <v>55</v>
      </c>
      <c r="BN136" s="110">
        <f t="shared" si="34"/>
        <v>202</v>
      </c>
      <c r="BS136" s="110">
        <v>4323</v>
      </c>
      <c r="BT136" s="110" t="str">
        <f t="shared" si="25"/>
        <v>Construção de Fórum, em Nova Aurora</v>
      </c>
      <c r="BU136" s="111" t="str">
        <f t="shared" si="26"/>
        <v>Não</v>
      </c>
      <c r="BV136" s="111" t="str">
        <f t="shared" si="27"/>
        <v>Não</v>
      </c>
      <c r="BW136" s="111" t="str">
        <f t="shared" si="28"/>
        <v>Não</v>
      </c>
      <c r="BX136" s="111" t="str">
        <f t="shared" si="29"/>
        <v>Não</v>
      </c>
      <c r="BY136" s="110" t="s">
        <v>121</v>
      </c>
      <c r="BZ136" s="110" t="s">
        <v>8136</v>
      </c>
      <c r="CA136" s="110" t="s">
        <v>121</v>
      </c>
      <c r="CB136" s="110" t="s">
        <v>8374</v>
      </c>
      <c r="CG136" s="110" t="str">
        <f t="shared" si="30"/>
        <v>4054 Total</v>
      </c>
      <c r="CH136" s="110" t="str">
        <f t="shared" si="32"/>
        <v>4054 Total-1</v>
      </c>
      <c r="CI136" s="110">
        <v>1</v>
      </c>
      <c r="CJ136" s="110" t="s">
        <v>6896</v>
      </c>
      <c r="CN136" s="110">
        <v>3430</v>
      </c>
      <c r="CO136" s="110">
        <v>0</v>
      </c>
      <c r="CP136" s="110">
        <v>0</v>
      </c>
      <c r="CQ136" s="110">
        <v>0</v>
      </c>
      <c r="CS136" s="110" t="str">
        <f t="shared" si="31"/>
        <v>-</v>
      </c>
    </row>
    <row r="137" spans="19:97" x14ac:dyDescent="0.2">
      <c r="S137" s="98">
        <v>4325</v>
      </c>
      <c r="T137" s="98">
        <v>5</v>
      </c>
      <c r="U137" s="98" t="s">
        <v>278</v>
      </c>
      <c r="V137" s="98">
        <v>60</v>
      </c>
      <c r="W137" s="98" t="s">
        <v>327</v>
      </c>
      <c r="X137" s="98">
        <v>1</v>
      </c>
      <c r="Y137" s="98" t="s">
        <v>46</v>
      </c>
      <c r="Z137" s="98">
        <v>3</v>
      </c>
      <c r="AA137" s="98" t="s">
        <v>280</v>
      </c>
      <c r="AB137" s="98">
        <v>7101</v>
      </c>
      <c r="AC137" s="98" t="s">
        <v>328</v>
      </c>
      <c r="AD137" s="98" t="s">
        <v>329</v>
      </c>
      <c r="AE137" s="98">
        <v>4325</v>
      </c>
      <c r="AF137" s="98" t="s">
        <v>512</v>
      </c>
      <c r="AG137" s="98" t="s">
        <v>447</v>
      </c>
      <c r="AH137" s="98" t="s">
        <v>212</v>
      </c>
      <c r="AI137" s="98" t="s">
        <v>53</v>
      </c>
      <c r="AJ137" s="98">
        <v>4100</v>
      </c>
      <c r="AK137" s="98" t="s">
        <v>33</v>
      </c>
      <c r="AL137" s="98">
        <v>4101</v>
      </c>
      <c r="AM137" s="98" t="s">
        <v>511</v>
      </c>
      <c r="AN137" s="98">
        <v>4118204</v>
      </c>
      <c r="AO137" s="98">
        <v>2024</v>
      </c>
      <c r="AP137" s="98">
        <v>580</v>
      </c>
      <c r="AQ137" s="98" t="s">
        <v>54</v>
      </c>
      <c r="AR137" s="98" t="s">
        <v>54</v>
      </c>
      <c r="AS137" s="98" t="s">
        <v>54</v>
      </c>
      <c r="AT137" s="98" t="s">
        <v>54</v>
      </c>
      <c r="AV137" s="98" t="s">
        <v>226</v>
      </c>
      <c r="AY137" s="98" t="s">
        <v>56</v>
      </c>
      <c r="AZ137" s="98" t="s">
        <v>333</v>
      </c>
      <c r="BA137" s="98" t="s">
        <v>441</v>
      </c>
      <c r="BB137" s="98" t="s">
        <v>335</v>
      </c>
      <c r="BD137" s="110" t="str">
        <f t="shared" si="33"/>
        <v>3791(vazio)</v>
      </c>
      <c r="BE137" s="110">
        <v>3791</v>
      </c>
      <c r="BF137" s="110" t="s">
        <v>344</v>
      </c>
      <c r="BG137" s="110">
        <v>8206</v>
      </c>
      <c r="BH137" s="110" t="s">
        <v>60</v>
      </c>
      <c r="BI137" s="110">
        <v>1</v>
      </c>
      <c r="BJ137" s="110">
        <v>1</v>
      </c>
      <c r="BK137" s="110">
        <v>2</v>
      </c>
      <c r="BL137" s="110">
        <v>2</v>
      </c>
      <c r="BN137" s="110">
        <f t="shared" si="34"/>
        <v>6</v>
      </c>
      <c r="BS137" s="110">
        <v>4325</v>
      </c>
      <c r="BT137" s="110" t="str">
        <f t="shared" si="25"/>
        <v>Construção de Fórum, em Paranaguá</v>
      </c>
      <c r="BU137" s="111" t="str">
        <f t="shared" si="26"/>
        <v>Não</v>
      </c>
      <c r="BV137" s="111" t="str">
        <f t="shared" si="27"/>
        <v>Não</v>
      </c>
      <c r="BW137" s="111" t="str">
        <f t="shared" si="28"/>
        <v>Não</v>
      </c>
      <c r="BX137" s="111" t="str">
        <f t="shared" si="29"/>
        <v>Não</v>
      </c>
      <c r="BY137" s="110" t="s">
        <v>121</v>
      </c>
      <c r="BZ137" s="110" t="s">
        <v>8136</v>
      </c>
      <c r="CA137" s="110" t="s">
        <v>121</v>
      </c>
      <c r="CB137" s="110" t="s">
        <v>8375</v>
      </c>
      <c r="CG137" s="110" t="str">
        <f t="shared" si="30"/>
        <v>4056Curitiba</v>
      </c>
      <c r="CH137" s="110" t="str">
        <f t="shared" si="32"/>
        <v>4056-1</v>
      </c>
      <c r="CI137" s="110">
        <v>1</v>
      </c>
      <c r="CJ137" s="110">
        <v>4056</v>
      </c>
      <c r="CK137" s="110" t="s">
        <v>33</v>
      </c>
      <c r="CL137" s="110">
        <v>4106902</v>
      </c>
      <c r="CM137" s="110" t="s">
        <v>128</v>
      </c>
      <c r="CN137" s="110">
        <v>2570</v>
      </c>
      <c r="CO137" s="110">
        <v>2570</v>
      </c>
      <c r="CP137" s="110">
        <v>2570</v>
      </c>
      <c r="CQ137" s="110">
        <v>2570</v>
      </c>
      <c r="CS137" s="110" t="str">
        <f t="shared" si="31"/>
        <v>RGInt 01 Curitiba-Curitiba</v>
      </c>
    </row>
    <row r="138" spans="19:97" x14ac:dyDescent="0.2">
      <c r="S138" s="98">
        <v>4327</v>
      </c>
      <c r="T138" s="98">
        <v>5</v>
      </c>
      <c r="U138" s="98" t="s">
        <v>278</v>
      </c>
      <c r="V138" s="98">
        <v>60</v>
      </c>
      <c r="W138" s="98" t="s">
        <v>327</v>
      </c>
      <c r="X138" s="98">
        <v>1</v>
      </c>
      <c r="Y138" s="98" t="s">
        <v>46</v>
      </c>
      <c r="Z138" s="98">
        <v>3</v>
      </c>
      <c r="AA138" s="98" t="s">
        <v>280</v>
      </c>
      <c r="AB138" s="98">
        <v>7101</v>
      </c>
      <c r="AC138" s="98" t="s">
        <v>328</v>
      </c>
      <c r="AD138" s="98" t="s">
        <v>329</v>
      </c>
      <c r="AE138" s="98">
        <v>4327</v>
      </c>
      <c r="AF138" s="98" t="s">
        <v>516</v>
      </c>
      <c r="AG138" s="98" t="s">
        <v>447</v>
      </c>
      <c r="AH138" s="98" t="s">
        <v>212</v>
      </c>
      <c r="AI138" s="98" t="s">
        <v>53</v>
      </c>
      <c r="AJ138" s="98">
        <v>4100</v>
      </c>
      <c r="AK138" s="98" t="s">
        <v>36</v>
      </c>
      <c r="AL138" s="98">
        <v>4104</v>
      </c>
      <c r="AM138" s="98" t="s">
        <v>517</v>
      </c>
      <c r="AN138" s="98">
        <v>4118402</v>
      </c>
      <c r="AO138" s="98">
        <v>2024</v>
      </c>
      <c r="AP138" s="98">
        <v>580</v>
      </c>
      <c r="AQ138" s="98" t="s">
        <v>54</v>
      </c>
      <c r="AR138" s="98" t="s">
        <v>54</v>
      </c>
      <c r="AS138" s="98" t="s">
        <v>54</v>
      </c>
      <c r="AT138" s="98" t="s">
        <v>54</v>
      </c>
      <c r="AV138" s="98" t="s">
        <v>318</v>
      </c>
      <c r="AY138" s="98" t="s">
        <v>56</v>
      </c>
      <c r="AZ138" s="98" t="s">
        <v>333</v>
      </c>
      <c r="BA138" s="98" t="s">
        <v>441</v>
      </c>
      <c r="BB138" s="98" t="s">
        <v>335</v>
      </c>
      <c r="BD138" s="110" t="str">
        <f t="shared" si="33"/>
        <v>3792(vazio)</v>
      </c>
      <c r="BE138" s="110">
        <v>3792</v>
      </c>
      <c r="BF138" s="110" t="s">
        <v>347</v>
      </c>
      <c r="BG138" s="110">
        <v>8206</v>
      </c>
      <c r="BH138" s="110" t="s">
        <v>60</v>
      </c>
      <c r="BI138" s="110">
        <v>350</v>
      </c>
      <c r="BJ138" s="110">
        <v>88</v>
      </c>
      <c r="BK138" s="110">
        <v>87</v>
      </c>
      <c r="BL138" s="110">
        <v>87</v>
      </c>
      <c r="BN138" s="110">
        <f t="shared" si="34"/>
        <v>612</v>
      </c>
      <c r="BS138" s="110">
        <v>4327</v>
      </c>
      <c r="BT138" s="110" t="str">
        <f t="shared" si="25"/>
        <v>Construção de Fórum, em Paranavaí</v>
      </c>
      <c r="BU138" s="111" t="str">
        <f t="shared" si="26"/>
        <v>Não</v>
      </c>
      <c r="BV138" s="111" t="str">
        <f t="shared" si="27"/>
        <v>Não</v>
      </c>
      <c r="BW138" s="111" t="str">
        <f t="shared" si="28"/>
        <v>Não</v>
      </c>
      <c r="BX138" s="111" t="str">
        <f t="shared" si="29"/>
        <v>Não</v>
      </c>
      <c r="BY138" s="110" t="s">
        <v>121</v>
      </c>
      <c r="BZ138" s="110" t="s">
        <v>8136</v>
      </c>
      <c r="CA138" s="110" t="s">
        <v>121</v>
      </c>
      <c r="CB138" s="110" t="s">
        <v>8375</v>
      </c>
      <c r="CG138" s="110" t="str">
        <f t="shared" si="30"/>
        <v>4056 Total</v>
      </c>
      <c r="CH138" s="110" t="str">
        <f t="shared" si="32"/>
        <v>4056 Total-1</v>
      </c>
      <c r="CI138" s="110">
        <v>1</v>
      </c>
      <c r="CJ138" s="110" t="s">
        <v>6897</v>
      </c>
      <c r="CN138" s="110">
        <v>2570</v>
      </c>
      <c r="CO138" s="110">
        <v>2570</v>
      </c>
      <c r="CP138" s="110">
        <v>2570</v>
      </c>
      <c r="CQ138" s="110">
        <v>2570</v>
      </c>
      <c r="CS138" s="110" t="str">
        <f t="shared" si="31"/>
        <v>-</v>
      </c>
    </row>
    <row r="139" spans="19:97" x14ac:dyDescent="0.2">
      <c r="S139" s="98">
        <v>4329</v>
      </c>
      <c r="T139" s="98">
        <v>5</v>
      </c>
      <c r="U139" s="98" t="s">
        <v>278</v>
      </c>
      <c r="V139" s="98">
        <v>60</v>
      </c>
      <c r="W139" s="98" t="s">
        <v>327</v>
      </c>
      <c r="X139" s="98">
        <v>1</v>
      </c>
      <c r="Y139" s="98" t="s">
        <v>46</v>
      </c>
      <c r="Z139" s="98">
        <v>3</v>
      </c>
      <c r="AA139" s="98" t="s">
        <v>280</v>
      </c>
      <c r="AB139" s="98">
        <v>7101</v>
      </c>
      <c r="AC139" s="98" t="s">
        <v>328</v>
      </c>
      <c r="AD139" s="98" t="s">
        <v>329</v>
      </c>
      <c r="AE139" s="98">
        <v>4329</v>
      </c>
      <c r="AF139" s="98" t="s">
        <v>4944</v>
      </c>
      <c r="AG139" s="98" t="s">
        <v>444</v>
      </c>
      <c r="AH139" s="98" t="s">
        <v>212</v>
      </c>
      <c r="AI139" s="98" t="s">
        <v>53</v>
      </c>
      <c r="AJ139" s="98">
        <v>4100</v>
      </c>
      <c r="AK139" s="98" t="s">
        <v>36</v>
      </c>
      <c r="AL139" s="98">
        <v>4104</v>
      </c>
      <c r="AM139" s="98" t="s">
        <v>520</v>
      </c>
      <c r="AN139" s="98">
        <v>4118808</v>
      </c>
      <c r="AO139" s="98">
        <v>2024</v>
      </c>
      <c r="AP139" s="98">
        <v>664.28</v>
      </c>
      <c r="AQ139" s="98" t="s">
        <v>54</v>
      </c>
      <c r="AR139" s="98" t="s">
        <v>54</v>
      </c>
      <c r="AS139" s="98" t="s">
        <v>54</v>
      </c>
      <c r="AT139" s="98" t="s">
        <v>54</v>
      </c>
      <c r="AV139" s="98" t="s">
        <v>226</v>
      </c>
      <c r="AY139" s="98" t="s">
        <v>56</v>
      </c>
      <c r="AZ139" s="98" t="s">
        <v>333</v>
      </c>
      <c r="BA139" s="98" t="s">
        <v>441</v>
      </c>
      <c r="BB139" s="98" t="s">
        <v>335</v>
      </c>
      <c r="BD139" s="110" t="str">
        <f t="shared" si="33"/>
        <v>3793(vazio)</v>
      </c>
      <c r="BE139" s="110">
        <v>3793</v>
      </c>
      <c r="BF139" s="110" t="s">
        <v>352</v>
      </c>
      <c r="BG139" s="110">
        <v>8206</v>
      </c>
      <c r="BH139" s="110" t="s">
        <v>60</v>
      </c>
      <c r="BI139" s="110">
        <v>1</v>
      </c>
      <c r="BJ139" s="110">
        <v>2</v>
      </c>
      <c r="BK139" s="110">
        <v>2</v>
      </c>
      <c r="BL139" s="110">
        <v>2</v>
      </c>
      <c r="BN139" s="110">
        <f t="shared" si="34"/>
        <v>7</v>
      </c>
      <c r="BS139" s="110">
        <v>4329</v>
      </c>
      <c r="BT139" s="110" t="str">
        <f t="shared" si="25"/>
        <v>Construção de Fórum, em Peabiru</v>
      </c>
      <c r="BU139" s="111" t="str">
        <f t="shared" si="26"/>
        <v>Não</v>
      </c>
      <c r="BV139" s="111" t="str">
        <f t="shared" si="27"/>
        <v>Não</v>
      </c>
      <c r="BW139" s="111" t="str">
        <f t="shared" si="28"/>
        <v>Não</v>
      </c>
      <c r="BX139" s="111" t="str">
        <f t="shared" si="29"/>
        <v>Não</v>
      </c>
      <c r="BY139" s="110" t="s">
        <v>121</v>
      </c>
      <c r="BZ139" s="110" t="s">
        <v>8136</v>
      </c>
      <c r="CA139" s="110" t="s">
        <v>121</v>
      </c>
      <c r="CB139" s="110" t="s">
        <v>8374</v>
      </c>
      <c r="CG139" s="110" t="str">
        <f t="shared" si="30"/>
        <v>4057Curitiba</v>
      </c>
      <c r="CH139" s="110" t="str">
        <f t="shared" si="32"/>
        <v>4057-1</v>
      </c>
      <c r="CI139" s="110">
        <v>1</v>
      </c>
      <c r="CJ139" s="110">
        <v>4057</v>
      </c>
      <c r="CK139" s="110" t="s">
        <v>33</v>
      </c>
      <c r="CL139" s="110">
        <v>4106902</v>
      </c>
      <c r="CM139" s="110" t="s">
        <v>128</v>
      </c>
      <c r="CN139" s="110">
        <v>15660</v>
      </c>
      <c r="CO139" s="110">
        <v>0</v>
      </c>
      <c r="CP139" s="110">
        <v>0</v>
      </c>
      <c r="CQ139" s="110">
        <v>0</v>
      </c>
      <c r="CS139" s="110" t="str">
        <f t="shared" si="31"/>
        <v>RGInt 01 Curitiba-Curitiba</v>
      </c>
    </row>
    <row r="140" spans="19:97" x14ac:dyDescent="0.2">
      <c r="S140" s="98">
        <v>5941</v>
      </c>
      <c r="T140" s="98">
        <v>5</v>
      </c>
      <c r="U140" s="98" t="s">
        <v>278</v>
      </c>
      <c r="V140" s="98">
        <v>60</v>
      </c>
      <c r="W140" s="98" t="s">
        <v>327</v>
      </c>
      <c r="X140" s="98">
        <v>1</v>
      </c>
      <c r="Y140" s="98" t="s">
        <v>46</v>
      </c>
      <c r="Z140" s="98">
        <v>3</v>
      </c>
      <c r="AA140" s="98" t="s">
        <v>280</v>
      </c>
      <c r="AB140" s="98">
        <v>7101</v>
      </c>
      <c r="AC140" s="98" t="s">
        <v>328</v>
      </c>
      <c r="AD140" s="98" t="s">
        <v>329</v>
      </c>
      <c r="AE140" s="98">
        <v>5941</v>
      </c>
      <c r="AF140" s="98" t="s">
        <v>522</v>
      </c>
      <c r="AG140" s="98" t="s">
        <v>523</v>
      </c>
      <c r="AH140" s="98" t="s">
        <v>212</v>
      </c>
      <c r="AI140" s="98" t="s">
        <v>53</v>
      </c>
      <c r="AJ140" s="98">
        <v>4100</v>
      </c>
      <c r="AK140" s="98" t="s">
        <v>38</v>
      </c>
      <c r="AL140" s="98">
        <v>4106</v>
      </c>
      <c r="AM140" s="98" t="s">
        <v>524</v>
      </c>
      <c r="AN140" s="98">
        <v>4119400</v>
      </c>
      <c r="AO140" s="98">
        <v>2024</v>
      </c>
      <c r="AP140" s="98">
        <v>0</v>
      </c>
      <c r="AQ140" s="98" t="s">
        <v>54</v>
      </c>
      <c r="AR140" s="98" t="s">
        <v>54</v>
      </c>
      <c r="AS140" s="98" t="s">
        <v>54</v>
      </c>
      <c r="AT140" s="98" t="s">
        <v>54</v>
      </c>
      <c r="AY140" s="98" t="s">
        <v>56</v>
      </c>
      <c r="AZ140" s="98" t="s">
        <v>333</v>
      </c>
      <c r="BA140" s="98" t="s">
        <v>334</v>
      </c>
      <c r="BB140" s="98" t="s">
        <v>335</v>
      </c>
      <c r="BD140" s="110" t="str">
        <f t="shared" si="33"/>
        <v>3794(vazio)</v>
      </c>
      <c r="BE140" s="110">
        <v>3794</v>
      </c>
      <c r="BF140" s="110" t="s">
        <v>355</v>
      </c>
      <c r="BG140" s="110">
        <v>8206</v>
      </c>
      <c r="BH140" s="110" t="s">
        <v>60</v>
      </c>
      <c r="BI140" s="110">
        <v>130</v>
      </c>
      <c r="BJ140" s="110">
        <v>130</v>
      </c>
      <c r="BK140" s="110">
        <v>130</v>
      </c>
      <c r="BL140" s="110">
        <v>130</v>
      </c>
      <c r="BN140" s="110">
        <f t="shared" si="34"/>
        <v>520</v>
      </c>
      <c r="BS140" s="110">
        <v>5941</v>
      </c>
      <c r="BT140" s="110" t="str">
        <f t="shared" si="25"/>
        <v>Construção de Fórum, em Piraí do Sul</v>
      </c>
      <c r="BU140" s="111" t="str">
        <f t="shared" si="26"/>
        <v>Não</v>
      </c>
      <c r="BV140" s="111" t="str">
        <f t="shared" si="27"/>
        <v>Não</v>
      </c>
      <c r="BW140" s="111" t="str">
        <f t="shared" si="28"/>
        <v>Não</v>
      </c>
      <c r="BX140" s="111" t="str">
        <f t="shared" si="29"/>
        <v>Não</v>
      </c>
      <c r="BY140" s="110" t="s">
        <v>121</v>
      </c>
      <c r="BZ140" s="110" t="s">
        <v>121</v>
      </c>
      <c r="CA140" s="110" t="s">
        <v>121</v>
      </c>
      <c r="CB140" s="110" t="s">
        <v>8122</v>
      </c>
      <c r="CG140" s="110" t="str">
        <f t="shared" si="30"/>
        <v>4057 Total</v>
      </c>
      <c r="CH140" s="110" t="str">
        <f t="shared" si="32"/>
        <v>4057 Total-1</v>
      </c>
      <c r="CI140" s="110">
        <v>1</v>
      </c>
      <c r="CJ140" s="110" t="s">
        <v>6898</v>
      </c>
      <c r="CN140" s="110">
        <v>15660</v>
      </c>
      <c r="CO140" s="110">
        <v>0</v>
      </c>
      <c r="CP140" s="110">
        <v>0</v>
      </c>
      <c r="CQ140" s="110">
        <v>0</v>
      </c>
      <c r="CS140" s="110" t="str">
        <f t="shared" si="31"/>
        <v>-</v>
      </c>
    </row>
    <row r="141" spans="19:97" x14ac:dyDescent="0.2">
      <c r="S141" s="98">
        <v>5940</v>
      </c>
      <c r="T141" s="98">
        <v>5</v>
      </c>
      <c r="U141" s="98" t="s">
        <v>278</v>
      </c>
      <c r="V141" s="98">
        <v>60</v>
      </c>
      <c r="W141" s="98" t="s">
        <v>327</v>
      </c>
      <c r="X141" s="98">
        <v>1</v>
      </c>
      <c r="Y141" s="98" t="s">
        <v>46</v>
      </c>
      <c r="Z141" s="98">
        <v>3</v>
      </c>
      <c r="AA141" s="98" t="s">
        <v>280</v>
      </c>
      <c r="AB141" s="98">
        <v>7101</v>
      </c>
      <c r="AC141" s="98" t="s">
        <v>328</v>
      </c>
      <c r="AD141" s="98" t="s">
        <v>329</v>
      </c>
      <c r="AE141" s="98">
        <v>5940</v>
      </c>
      <c r="AF141" s="98" t="s">
        <v>527</v>
      </c>
      <c r="AG141" s="98" t="s">
        <v>528</v>
      </c>
      <c r="AH141" s="98" t="s">
        <v>212</v>
      </c>
      <c r="AI141" s="98" t="s">
        <v>53</v>
      </c>
      <c r="AJ141" s="98">
        <v>4100</v>
      </c>
      <c r="AK141" s="98" t="s">
        <v>33</v>
      </c>
      <c r="AL141" s="98">
        <v>4101</v>
      </c>
      <c r="AM141" s="98" t="s">
        <v>519</v>
      </c>
      <c r="AN141" s="98">
        <v>4119509</v>
      </c>
      <c r="AO141" s="98">
        <v>2024</v>
      </c>
      <c r="AP141" s="98">
        <v>0</v>
      </c>
      <c r="AQ141" s="98" t="s">
        <v>54</v>
      </c>
      <c r="AR141" s="98" t="s">
        <v>54</v>
      </c>
      <c r="AS141" s="98" t="s">
        <v>54</v>
      </c>
      <c r="AT141" s="98" t="s">
        <v>54</v>
      </c>
      <c r="AY141" s="98" t="s">
        <v>56</v>
      </c>
      <c r="AZ141" s="98" t="s">
        <v>333</v>
      </c>
      <c r="BA141" s="98" t="s">
        <v>334</v>
      </c>
      <c r="BB141" s="98" t="s">
        <v>335</v>
      </c>
      <c r="BD141" s="110" t="str">
        <f t="shared" si="33"/>
        <v>3795(vazio)</v>
      </c>
      <c r="BE141" s="110">
        <v>3795</v>
      </c>
      <c r="BF141" s="110" t="s">
        <v>359</v>
      </c>
      <c r="BG141" s="110">
        <v>8206</v>
      </c>
      <c r="BH141" s="110" t="s">
        <v>60</v>
      </c>
      <c r="BI141" s="110">
        <v>20</v>
      </c>
      <c r="BJ141" s="110">
        <v>15</v>
      </c>
      <c r="BK141" s="110">
        <v>15</v>
      </c>
      <c r="BL141" s="110">
        <v>15</v>
      </c>
      <c r="BN141" s="110">
        <f t="shared" si="34"/>
        <v>65</v>
      </c>
      <c r="BS141" s="110">
        <v>5940</v>
      </c>
      <c r="BT141" s="110" t="str">
        <f t="shared" si="25"/>
        <v>Construção de Fórum, em Piraquara</v>
      </c>
      <c r="BU141" s="111" t="str">
        <f t="shared" si="26"/>
        <v>Não</v>
      </c>
      <c r="BV141" s="111" t="str">
        <f t="shared" si="27"/>
        <v>Não</v>
      </c>
      <c r="BW141" s="111" t="str">
        <f t="shared" si="28"/>
        <v>Não</v>
      </c>
      <c r="BX141" s="111" t="str">
        <f t="shared" si="29"/>
        <v>Não</v>
      </c>
      <c r="BY141" s="110" t="s">
        <v>121</v>
      </c>
      <c r="BZ141" s="110" t="s">
        <v>121</v>
      </c>
      <c r="CA141" s="110" t="s">
        <v>121</v>
      </c>
      <c r="CB141" s="110" t="s">
        <v>8122</v>
      </c>
      <c r="CG141" s="110" t="str">
        <f t="shared" si="30"/>
        <v>4060Curitiba</v>
      </c>
      <c r="CH141" s="110" t="str">
        <f t="shared" si="32"/>
        <v>4060-1</v>
      </c>
      <c r="CI141" s="110">
        <v>1</v>
      </c>
      <c r="CJ141" s="110">
        <v>4060</v>
      </c>
      <c r="CK141" s="110" t="s">
        <v>33</v>
      </c>
      <c r="CL141" s="110">
        <v>4106902</v>
      </c>
      <c r="CM141" s="110" t="s">
        <v>128</v>
      </c>
      <c r="CN141" s="110">
        <v>390</v>
      </c>
      <c r="CO141" s="110">
        <v>390</v>
      </c>
      <c r="CP141" s="110">
        <v>390</v>
      </c>
      <c r="CQ141" s="110">
        <v>390</v>
      </c>
      <c r="CS141" s="110" t="str">
        <f t="shared" si="31"/>
        <v>RGInt 01 Curitiba-Curitiba</v>
      </c>
    </row>
    <row r="142" spans="19:97" x14ac:dyDescent="0.2">
      <c r="S142" s="98">
        <v>4335</v>
      </c>
      <c r="T142" s="98">
        <v>5</v>
      </c>
      <c r="U142" s="98" t="s">
        <v>278</v>
      </c>
      <c r="V142" s="98">
        <v>60</v>
      </c>
      <c r="W142" s="98" t="s">
        <v>327</v>
      </c>
      <c r="X142" s="98">
        <v>1</v>
      </c>
      <c r="Y142" s="98" t="s">
        <v>46</v>
      </c>
      <c r="Z142" s="98">
        <v>3</v>
      </c>
      <c r="AA142" s="98" t="s">
        <v>280</v>
      </c>
      <c r="AB142" s="98">
        <v>7101</v>
      </c>
      <c r="AC142" s="98" t="s">
        <v>328</v>
      </c>
      <c r="AD142" s="98" t="s">
        <v>329</v>
      </c>
      <c r="AE142" s="98">
        <v>4335</v>
      </c>
      <c r="AF142" s="98" t="s">
        <v>530</v>
      </c>
      <c r="AG142" s="98" t="s">
        <v>470</v>
      </c>
      <c r="AH142" s="98" t="s">
        <v>212</v>
      </c>
      <c r="AI142" s="98" t="s">
        <v>53</v>
      </c>
      <c r="AJ142" s="98">
        <v>4100</v>
      </c>
      <c r="AK142" s="98" t="s">
        <v>38</v>
      </c>
      <c r="AL142" s="98">
        <v>4106</v>
      </c>
      <c r="AM142" s="98" t="s">
        <v>531</v>
      </c>
      <c r="AN142" s="98">
        <v>4119905</v>
      </c>
      <c r="AO142" s="98">
        <v>2024</v>
      </c>
      <c r="AP142" s="98">
        <v>1700</v>
      </c>
      <c r="AQ142" s="98" t="s">
        <v>54</v>
      </c>
      <c r="AR142" s="98" t="s">
        <v>54</v>
      </c>
      <c r="AS142" s="98" t="s">
        <v>54</v>
      </c>
      <c r="AT142" s="98" t="s">
        <v>54</v>
      </c>
      <c r="AV142" s="98" t="s">
        <v>318</v>
      </c>
      <c r="AY142" s="98" t="s">
        <v>56</v>
      </c>
      <c r="AZ142" s="98" t="s">
        <v>333</v>
      </c>
      <c r="BA142" s="98" t="s">
        <v>441</v>
      </c>
      <c r="BB142" s="98" t="s">
        <v>335</v>
      </c>
      <c r="BD142" s="110" t="str">
        <f t="shared" si="33"/>
        <v>3796RGInt 01 Curitiba</v>
      </c>
      <c r="BE142" s="110">
        <v>3796</v>
      </c>
      <c r="BF142" s="110" t="s">
        <v>363</v>
      </c>
      <c r="BG142" s="110">
        <v>8206</v>
      </c>
      <c r="BH142" s="110" t="s">
        <v>33</v>
      </c>
      <c r="BI142" s="110">
        <v>0.5</v>
      </c>
      <c r="BJ142" s="110">
        <v>1.5</v>
      </c>
      <c r="BK142" s="110">
        <v>1.5</v>
      </c>
      <c r="BL142" s="110">
        <v>1.5</v>
      </c>
      <c r="BN142" s="110">
        <f t="shared" si="34"/>
        <v>5</v>
      </c>
      <c r="BS142" s="110">
        <v>4335</v>
      </c>
      <c r="BT142" s="110" t="str">
        <f t="shared" si="25"/>
        <v>Construção de Fórum, em Ponta Grossa</v>
      </c>
      <c r="BU142" s="111" t="str">
        <f t="shared" si="26"/>
        <v>Não</v>
      </c>
      <c r="BV142" s="111" t="str">
        <f t="shared" si="27"/>
        <v>Não</v>
      </c>
      <c r="BW142" s="111" t="str">
        <f t="shared" si="28"/>
        <v>Não</v>
      </c>
      <c r="BX142" s="111" t="str">
        <f t="shared" si="29"/>
        <v>Não</v>
      </c>
      <c r="BY142" s="110" t="s">
        <v>121</v>
      </c>
      <c r="BZ142" s="110" t="s">
        <v>8136</v>
      </c>
      <c r="CA142" s="110" t="s">
        <v>121</v>
      </c>
      <c r="CB142" s="110" t="s">
        <v>8374</v>
      </c>
      <c r="CG142" s="110" t="str">
        <f t="shared" si="30"/>
        <v>4060 Total</v>
      </c>
      <c r="CH142" s="110" t="str">
        <f t="shared" si="32"/>
        <v>4060 Total-1</v>
      </c>
      <c r="CI142" s="110">
        <v>1</v>
      </c>
      <c r="CJ142" s="110" t="s">
        <v>6899</v>
      </c>
      <c r="CN142" s="110">
        <v>390</v>
      </c>
      <c r="CO142" s="110">
        <v>390</v>
      </c>
      <c r="CP142" s="110">
        <v>390</v>
      </c>
      <c r="CQ142" s="110">
        <v>390</v>
      </c>
      <c r="CS142" s="110" t="str">
        <f t="shared" si="31"/>
        <v>-</v>
      </c>
    </row>
    <row r="143" spans="19:97" x14ac:dyDescent="0.2">
      <c r="S143" s="98">
        <v>4337</v>
      </c>
      <c r="T143" s="98">
        <v>5</v>
      </c>
      <c r="U143" s="98" t="s">
        <v>278</v>
      </c>
      <c r="V143" s="98">
        <v>60</v>
      </c>
      <c r="W143" s="98" t="s">
        <v>327</v>
      </c>
      <c r="X143" s="98">
        <v>1</v>
      </c>
      <c r="Y143" s="98" t="s">
        <v>46</v>
      </c>
      <c r="Z143" s="98">
        <v>3</v>
      </c>
      <c r="AA143" s="98" t="s">
        <v>280</v>
      </c>
      <c r="AB143" s="98">
        <v>7101</v>
      </c>
      <c r="AC143" s="98" t="s">
        <v>328</v>
      </c>
      <c r="AD143" s="98" t="s">
        <v>329</v>
      </c>
      <c r="AE143" s="98">
        <v>4337</v>
      </c>
      <c r="AF143" s="98" t="s">
        <v>534</v>
      </c>
      <c r="AG143" s="98" t="s">
        <v>444</v>
      </c>
      <c r="AH143" s="98" t="s">
        <v>212</v>
      </c>
      <c r="AI143" s="98" t="s">
        <v>53</v>
      </c>
      <c r="AJ143" s="98">
        <v>4100</v>
      </c>
      <c r="AK143" s="98" t="s">
        <v>33</v>
      </c>
      <c r="AL143" s="98">
        <v>4101</v>
      </c>
      <c r="AM143" s="98" t="s">
        <v>535</v>
      </c>
      <c r="AN143" s="98">
        <v>4119954</v>
      </c>
      <c r="AO143" s="98">
        <v>2024</v>
      </c>
      <c r="AP143" s="98">
        <v>664.28</v>
      </c>
      <c r="AQ143" s="98" t="s">
        <v>54</v>
      </c>
      <c r="AR143" s="98" t="s">
        <v>54</v>
      </c>
      <c r="AS143" s="98" t="s">
        <v>54</v>
      </c>
      <c r="AT143" s="98" t="s">
        <v>54</v>
      </c>
      <c r="AV143" s="98" t="s">
        <v>226</v>
      </c>
      <c r="AY143" s="98" t="s">
        <v>56</v>
      </c>
      <c r="AZ143" s="98" t="s">
        <v>333</v>
      </c>
      <c r="BA143" s="98" t="s">
        <v>441</v>
      </c>
      <c r="BB143" s="98" t="s">
        <v>335</v>
      </c>
      <c r="BD143" s="110" t="str">
        <f t="shared" si="33"/>
        <v>3797RGInt 03 Cascavel</v>
      </c>
      <c r="BE143" s="110">
        <v>3797</v>
      </c>
      <c r="BF143" s="110" t="s">
        <v>368</v>
      </c>
      <c r="BG143" s="110">
        <v>8206</v>
      </c>
      <c r="BH143" s="110" t="s">
        <v>35</v>
      </c>
      <c r="BI143" s="110">
        <v>600</v>
      </c>
      <c r="BJ143" s="110">
        <v>0</v>
      </c>
      <c r="BK143" s="110">
        <v>0</v>
      </c>
      <c r="BL143" s="110">
        <v>0</v>
      </c>
      <c r="BN143" s="110">
        <f t="shared" si="34"/>
        <v>600</v>
      </c>
      <c r="BS143" s="110">
        <v>4337</v>
      </c>
      <c r="BT143" s="110" t="str">
        <f t="shared" si="25"/>
        <v>Construção de Fórum, em Pontal do Paraná</v>
      </c>
      <c r="BU143" s="111" t="str">
        <f t="shared" si="26"/>
        <v>Não</v>
      </c>
      <c r="BV143" s="111" t="str">
        <f t="shared" si="27"/>
        <v>Não</v>
      </c>
      <c r="BW143" s="111" t="str">
        <f t="shared" si="28"/>
        <v>Não</v>
      </c>
      <c r="BX143" s="111" t="str">
        <f t="shared" si="29"/>
        <v>Não</v>
      </c>
      <c r="BY143" s="110" t="s">
        <v>121</v>
      </c>
      <c r="BZ143" s="110" t="s">
        <v>8136</v>
      </c>
      <c r="CA143" s="110" t="s">
        <v>121</v>
      </c>
      <c r="CB143" s="110" t="s">
        <v>8374</v>
      </c>
      <c r="CG143" s="110" t="str">
        <f t="shared" si="30"/>
        <v>4061Curitiba</v>
      </c>
      <c r="CH143" s="110" t="str">
        <f t="shared" si="32"/>
        <v>4061-1</v>
      </c>
      <c r="CI143" s="110">
        <v>1</v>
      </c>
      <c r="CJ143" s="110">
        <v>4061</v>
      </c>
      <c r="CK143" s="110" t="s">
        <v>33</v>
      </c>
      <c r="CL143" s="110">
        <v>4106902</v>
      </c>
      <c r="CM143" s="110" t="s">
        <v>128</v>
      </c>
      <c r="CN143" s="110">
        <v>1960</v>
      </c>
      <c r="CO143" s="110">
        <v>1960</v>
      </c>
      <c r="CP143" s="110">
        <v>1960</v>
      </c>
      <c r="CQ143" s="110">
        <v>1960</v>
      </c>
      <c r="CS143" s="110" t="str">
        <f t="shared" si="31"/>
        <v>RGInt 01 Curitiba-Curitiba</v>
      </c>
    </row>
    <row r="144" spans="19:97" x14ac:dyDescent="0.2">
      <c r="S144" s="98">
        <v>4339</v>
      </c>
      <c r="T144" s="98">
        <v>5</v>
      </c>
      <c r="U144" s="98" t="s">
        <v>278</v>
      </c>
      <c r="V144" s="98">
        <v>60</v>
      </c>
      <c r="W144" s="98" t="s">
        <v>327</v>
      </c>
      <c r="X144" s="98">
        <v>1</v>
      </c>
      <c r="Y144" s="98" t="s">
        <v>46</v>
      </c>
      <c r="Z144" s="98">
        <v>3</v>
      </c>
      <c r="AA144" s="98" t="s">
        <v>280</v>
      </c>
      <c r="AB144" s="98">
        <v>7101</v>
      </c>
      <c r="AC144" s="98" t="s">
        <v>328</v>
      </c>
      <c r="AD144" s="98" t="s">
        <v>329</v>
      </c>
      <c r="AE144" s="98">
        <v>4339</v>
      </c>
      <c r="AF144" s="98" t="s">
        <v>539</v>
      </c>
      <c r="AG144" s="98" t="s">
        <v>461</v>
      </c>
      <c r="AH144" s="98" t="s">
        <v>212</v>
      </c>
      <c r="AI144" s="98" t="s">
        <v>53</v>
      </c>
      <c r="AJ144" s="98">
        <v>4100</v>
      </c>
      <c r="AK144" s="98" t="s">
        <v>34</v>
      </c>
      <c r="AL144" s="98">
        <v>4102</v>
      </c>
      <c r="AM144" s="98" t="s">
        <v>540</v>
      </c>
      <c r="AN144" s="98">
        <v>4120606</v>
      </c>
      <c r="AO144" s="98">
        <v>2024</v>
      </c>
      <c r="AP144" s="98">
        <v>822.51</v>
      </c>
      <c r="AQ144" s="98" t="s">
        <v>54</v>
      </c>
      <c r="AR144" s="98" t="s">
        <v>54</v>
      </c>
      <c r="AS144" s="98" t="s">
        <v>54</v>
      </c>
      <c r="AT144" s="98" t="s">
        <v>54</v>
      </c>
      <c r="AV144" s="98" t="s">
        <v>213</v>
      </c>
      <c r="AY144" s="98" t="s">
        <v>56</v>
      </c>
      <c r="AZ144" s="98" t="s">
        <v>333</v>
      </c>
      <c r="BA144" s="98" t="s">
        <v>441</v>
      </c>
      <c r="BB144" s="98" t="s">
        <v>335</v>
      </c>
      <c r="BD144" s="110" t="str">
        <f t="shared" si="33"/>
        <v>3797RGInt 04 Maringá</v>
      </c>
      <c r="BE144" s="110">
        <v>3797</v>
      </c>
      <c r="BF144" s="110" t="s">
        <v>368</v>
      </c>
      <c r="BG144" s="110">
        <v>8206</v>
      </c>
      <c r="BH144" s="110" t="s">
        <v>36</v>
      </c>
      <c r="BI144" s="110">
        <v>600</v>
      </c>
      <c r="BJ144" s="110">
        <v>0</v>
      </c>
      <c r="BK144" s="110">
        <v>0</v>
      </c>
      <c r="BL144" s="110">
        <v>0</v>
      </c>
      <c r="BN144" s="110">
        <f t="shared" si="34"/>
        <v>600</v>
      </c>
      <c r="BS144" s="110">
        <v>4339</v>
      </c>
      <c r="BT144" s="110" t="str">
        <f t="shared" si="25"/>
        <v>Construção de Fórum, em Prudentópolis</v>
      </c>
      <c r="BU144" s="111" t="str">
        <f t="shared" si="26"/>
        <v>Não</v>
      </c>
      <c r="BV144" s="111" t="str">
        <f t="shared" si="27"/>
        <v>Não</v>
      </c>
      <c r="BW144" s="111" t="str">
        <f t="shared" si="28"/>
        <v>Não</v>
      </c>
      <c r="BX144" s="111" t="str">
        <f t="shared" si="29"/>
        <v>Não</v>
      </c>
      <c r="BY144" s="110" t="s">
        <v>121</v>
      </c>
      <c r="BZ144" s="110" t="s">
        <v>8136</v>
      </c>
      <c r="CA144" s="110" t="s">
        <v>121</v>
      </c>
      <c r="CB144" s="110" t="s">
        <v>8374</v>
      </c>
      <c r="CG144" s="110" t="str">
        <f t="shared" si="30"/>
        <v>4061 Total</v>
      </c>
      <c r="CH144" s="110" t="str">
        <f t="shared" si="32"/>
        <v>4061 Total-1</v>
      </c>
      <c r="CI144" s="110">
        <v>1</v>
      </c>
      <c r="CJ144" s="110" t="s">
        <v>6900</v>
      </c>
      <c r="CN144" s="110">
        <v>1960</v>
      </c>
      <c r="CO144" s="110">
        <v>1960</v>
      </c>
      <c r="CP144" s="110">
        <v>1960</v>
      </c>
      <c r="CQ144" s="110">
        <v>1960</v>
      </c>
      <c r="CS144" s="110" t="str">
        <f t="shared" si="31"/>
        <v>-</v>
      </c>
    </row>
    <row r="145" spans="19:97" x14ac:dyDescent="0.2">
      <c r="S145" s="98">
        <v>4344</v>
      </c>
      <c r="T145" s="98">
        <v>5</v>
      </c>
      <c r="U145" s="98" t="s">
        <v>278</v>
      </c>
      <c r="V145" s="98">
        <v>60</v>
      </c>
      <c r="W145" s="98" t="s">
        <v>327</v>
      </c>
      <c r="X145" s="98">
        <v>1</v>
      </c>
      <c r="Y145" s="98" t="s">
        <v>46</v>
      </c>
      <c r="Z145" s="98">
        <v>3</v>
      </c>
      <c r="AA145" s="98" t="s">
        <v>280</v>
      </c>
      <c r="AB145" s="98">
        <v>7101</v>
      </c>
      <c r="AC145" s="98" t="s">
        <v>328</v>
      </c>
      <c r="AD145" s="98" t="s">
        <v>329</v>
      </c>
      <c r="AE145" s="98">
        <v>4344</v>
      </c>
      <c r="AF145" s="98" t="s">
        <v>542</v>
      </c>
      <c r="AG145" s="98" t="s">
        <v>461</v>
      </c>
      <c r="AH145" s="98" t="s">
        <v>212</v>
      </c>
      <c r="AI145" s="98" t="s">
        <v>53</v>
      </c>
      <c r="AJ145" s="98">
        <v>4100</v>
      </c>
      <c r="AK145" s="98" t="s">
        <v>35</v>
      </c>
      <c r="AL145" s="98">
        <v>4103</v>
      </c>
      <c r="AM145" s="98" t="s">
        <v>543</v>
      </c>
      <c r="AN145" s="98">
        <v>4120903</v>
      </c>
      <c r="AO145" s="98">
        <v>2024</v>
      </c>
      <c r="AP145" s="98">
        <v>824.08</v>
      </c>
      <c r="AQ145" s="98" t="s">
        <v>54</v>
      </c>
      <c r="AR145" s="98" t="s">
        <v>54</v>
      </c>
      <c r="AS145" s="98" t="s">
        <v>54</v>
      </c>
      <c r="AT145" s="98" t="s">
        <v>54</v>
      </c>
      <c r="AV145" s="98" t="s">
        <v>213</v>
      </c>
      <c r="AY145" s="98" t="s">
        <v>56</v>
      </c>
      <c r="AZ145" s="98" t="s">
        <v>333</v>
      </c>
      <c r="BA145" s="98" t="s">
        <v>441</v>
      </c>
      <c r="BB145" s="98" t="s">
        <v>335</v>
      </c>
      <c r="BD145" s="110" t="str">
        <f t="shared" si="33"/>
        <v>3797RGInt 05 Londrina</v>
      </c>
      <c r="BE145" s="110">
        <v>3797</v>
      </c>
      <c r="BF145" s="110" t="s">
        <v>368</v>
      </c>
      <c r="BG145" s="110">
        <v>8206</v>
      </c>
      <c r="BH145" s="110" t="s">
        <v>37</v>
      </c>
      <c r="BI145" s="110">
        <v>300</v>
      </c>
      <c r="BJ145" s="110">
        <v>0</v>
      </c>
      <c r="BK145" s="110">
        <v>0</v>
      </c>
      <c r="BL145" s="110">
        <v>0</v>
      </c>
      <c r="BN145" s="110">
        <f t="shared" si="34"/>
        <v>300</v>
      </c>
      <c r="BS145" s="110">
        <v>4344</v>
      </c>
      <c r="BT145" s="110" t="str">
        <f t="shared" si="25"/>
        <v>Construção de Fórum, em Quedas do Iguaçu</v>
      </c>
      <c r="BU145" s="111" t="str">
        <f t="shared" si="26"/>
        <v>Não</v>
      </c>
      <c r="BV145" s="111" t="str">
        <f t="shared" si="27"/>
        <v>Não</v>
      </c>
      <c r="BW145" s="111" t="str">
        <f t="shared" si="28"/>
        <v>Não</v>
      </c>
      <c r="BX145" s="111" t="str">
        <f t="shared" si="29"/>
        <v>Não</v>
      </c>
      <c r="BY145" s="110" t="s">
        <v>121</v>
      </c>
      <c r="BZ145" s="110" t="s">
        <v>8136</v>
      </c>
      <c r="CA145" s="110" t="s">
        <v>121</v>
      </c>
      <c r="CB145" s="110" t="s">
        <v>8374</v>
      </c>
      <c r="CG145" s="110" t="str">
        <f t="shared" si="30"/>
        <v>4071Araucária</v>
      </c>
      <c r="CH145" s="110" t="str">
        <f t="shared" si="32"/>
        <v>4071-1</v>
      </c>
      <c r="CI145" s="110">
        <v>1</v>
      </c>
      <c r="CJ145" s="110">
        <v>4071</v>
      </c>
      <c r="CK145" s="110" t="s">
        <v>33</v>
      </c>
      <c r="CL145" s="110">
        <v>4101804</v>
      </c>
      <c r="CM145" s="110" t="s">
        <v>489</v>
      </c>
      <c r="CN145" s="110">
        <v>0</v>
      </c>
      <c r="CO145" s="110">
        <v>136.41999999999999</v>
      </c>
      <c r="CP145" s="110">
        <v>272.85000000000002</v>
      </c>
      <c r="CQ145" s="110">
        <v>136.41999999999999</v>
      </c>
      <c r="CS145" s="110" t="str">
        <f t="shared" si="31"/>
        <v>RGInt 01 Curitiba-Araucária</v>
      </c>
    </row>
    <row r="146" spans="19:97" x14ac:dyDescent="0.2">
      <c r="S146" s="98">
        <v>4346</v>
      </c>
      <c r="T146" s="98">
        <v>5</v>
      </c>
      <c r="U146" s="98" t="s">
        <v>278</v>
      </c>
      <c r="V146" s="98">
        <v>60</v>
      </c>
      <c r="W146" s="98" t="s">
        <v>327</v>
      </c>
      <c r="X146" s="98">
        <v>1</v>
      </c>
      <c r="Y146" s="98" t="s">
        <v>46</v>
      </c>
      <c r="Z146" s="98">
        <v>3</v>
      </c>
      <c r="AA146" s="98" t="s">
        <v>280</v>
      </c>
      <c r="AB146" s="98">
        <v>7101</v>
      </c>
      <c r="AC146" s="98" t="s">
        <v>328</v>
      </c>
      <c r="AD146" s="98" t="s">
        <v>329</v>
      </c>
      <c r="AE146" s="98">
        <v>4346</v>
      </c>
      <c r="AF146" s="98" t="s">
        <v>545</v>
      </c>
      <c r="AG146" s="98" t="s">
        <v>444</v>
      </c>
      <c r="AH146" s="98" t="s">
        <v>212</v>
      </c>
      <c r="AI146" s="98" t="s">
        <v>53</v>
      </c>
      <c r="AJ146" s="98">
        <v>4100</v>
      </c>
      <c r="AK146" s="98" t="s">
        <v>37</v>
      </c>
      <c r="AL146" s="98">
        <v>4105</v>
      </c>
      <c r="AM146" s="98" t="s">
        <v>546</v>
      </c>
      <c r="AN146" s="98">
        <v>4121901</v>
      </c>
      <c r="AO146" s="98">
        <v>2024</v>
      </c>
      <c r="AP146" s="98">
        <v>585.42999999999995</v>
      </c>
      <c r="AQ146" s="98" t="s">
        <v>54</v>
      </c>
      <c r="AR146" s="98" t="s">
        <v>54</v>
      </c>
      <c r="AS146" s="98" t="s">
        <v>54</v>
      </c>
      <c r="AT146" s="98" t="s">
        <v>54</v>
      </c>
      <c r="AV146" s="98" t="s">
        <v>318</v>
      </c>
      <c r="AY146" s="98" t="s">
        <v>56</v>
      </c>
      <c r="AZ146" s="98" t="s">
        <v>333</v>
      </c>
      <c r="BA146" s="98" t="s">
        <v>441</v>
      </c>
      <c r="BB146" s="98" t="s">
        <v>335</v>
      </c>
      <c r="BD146" s="110" t="str">
        <f t="shared" si="33"/>
        <v>3797(vazio)</v>
      </c>
      <c r="BE146" s="110">
        <v>3797</v>
      </c>
      <c r="BF146" s="110" t="s">
        <v>368</v>
      </c>
      <c r="BG146" s="110">
        <v>8206</v>
      </c>
      <c r="BH146" s="110" t="s">
        <v>60</v>
      </c>
      <c r="BI146" s="110">
        <v>0</v>
      </c>
      <c r="BJ146" s="110">
        <v>1500</v>
      </c>
      <c r="BK146" s="110">
        <v>1500</v>
      </c>
      <c r="BL146" s="110">
        <v>1500</v>
      </c>
      <c r="BN146" s="110">
        <f t="shared" si="34"/>
        <v>4500</v>
      </c>
      <c r="BS146" s="110">
        <v>4346</v>
      </c>
      <c r="BT146" s="110" t="str">
        <f t="shared" si="25"/>
        <v>Construção de Fórum, em Ribeirão do Pinhal</v>
      </c>
      <c r="BU146" s="111" t="str">
        <f t="shared" si="26"/>
        <v>Não</v>
      </c>
      <c r="BV146" s="111" t="str">
        <f t="shared" si="27"/>
        <v>Não</v>
      </c>
      <c r="BW146" s="111" t="str">
        <f t="shared" si="28"/>
        <v>Não</v>
      </c>
      <c r="BX146" s="111" t="str">
        <f t="shared" si="29"/>
        <v>Não</v>
      </c>
      <c r="BY146" s="110" t="s">
        <v>121</v>
      </c>
      <c r="BZ146" s="110" t="s">
        <v>8136</v>
      </c>
      <c r="CA146" s="110" t="s">
        <v>121</v>
      </c>
      <c r="CB146" s="110" t="s">
        <v>8374</v>
      </c>
      <c r="CG146" s="110" t="str">
        <f t="shared" si="30"/>
        <v>4071Campo Largo</v>
      </c>
      <c r="CH146" s="110" t="str">
        <f t="shared" si="32"/>
        <v>4071-2</v>
      </c>
      <c r="CI146" s="110">
        <v>2</v>
      </c>
      <c r="CJ146" s="110">
        <v>4071</v>
      </c>
      <c r="CK146" s="110" t="s">
        <v>33</v>
      </c>
      <c r="CL146" s="110">
        <v>4104204</v>
      </c>
      <c r="CM146" s="110" t="s">
        <v>495</v>
      </c>
      <c r="CN146" s="110">
        <v>0</v>
      </c>
      <c r="CO146" s="110">
        <v>151.09</v>
      </c>
      <c r="CP146" s="110">
        <v>302.17</v>
      </c>
      <c r="CQ146" s="110">
        <v>151.08000000000001</v>
      </c>
      <c r="CS146" s="110" t="str">
        <f t="shared" si="31"/>
        <v>RGInt 01 Curitiba-Campo Largo</v>
      </c>
    </row>
    <row r="147" spans="19:97" x14ac:dyDescent="0.2">
      <c r="S147" s="98">
        <v>4352</v>
      </c>
      <c r="T147" s="98">
        <v>5</v>
      </c>
      <c r="U147" s="98" t="s">
        <v>278</v>
      </c>
      <c r="V147" s="98">
        <v>60</v>
      </c>
      <c r="W147" s="98" t="s">
        <v>327</v>
      </c>
      <c r="X147" s="98">
        <v>1</v>
      </c>
      <c r="Y147" s="98" t="s">
        <v>46</v>
      </c>
      <c r="Z147" s="98">
        <v>3</v>
      </c>
      <c r="AA147" s="98" t="s">
        <v>280</v>
      </c>
      <c r="AB147" s="98">
        <v>7101</v>
      </c>
      <c r="AC147" s="98" t="s">
        <v>328</v>
      </c>
      <c r="AD147" s="98" t="s">
        <v>329</v>
      </c>
      <c r="AE147" s="98">
        <v>4352</v>
      </c>
      <c r="AF147" s="98" t="s">
        <v>550</v>
      </c>
      <c r="AG147" s="98" t="s">
        <v>444</v>
      </c>
      <c r="AH147" s="98" t="s">
        <v>212</v>
      </c>
      <c r="AI147" s="98" t="s">
        <v>53</v>
      </c>
      <c r="AJ147" s="98">
        <v>4100</v>
      </c>
      <c r="AK147" s="98" t="s">
        <v>37</v>
      </c>
      <c r="AL147" s="98">
        <v>4105</v>
      </c>
      <c r="AM147" s="98" t="s">
        <v>551</v>
      </c>
      <c r="AN147" s="98">
        <v>4124707</v>
      </c>
      <c r="AO147" s="98">
        <v>2024</v>
      </c>
      <c r="AP147" s="98">
        <v>559.73</v>
      </c>
      <c r="AQ147" s="98" t="s">
        <v>54</v>
      </c>
      <c r="AR147" s="98" t="s">
        <v>54</v>
      </c>
      <c r="AS147" s="98" t="s">
        <v>54</v>
      </c>
      <c r="AT147" s="98" t="s">
        <v>54</v>
      </c>
      <c r="AV147" s="98" t="s">
        <v>213</v>
      </c>
      <c r="AY147" s="98" t="s">
        <v>56</v>
      </c>
      <c r="AZ147" s="98" t="s">
        <v>333</v>
      </c>
      <c r="BA147" s="98" t="s">
        <v>441</v>
      </c>
      <c r="BB147" s="98" t="s">
        <v>335</v>
      </c>
      <c r="BD147" s="110" t="str">
        <f t="shared" si="33"/>
        <v>3798RGInt 01 Curitiba</v>
      </c>
      <c r="BE147" s="110">
        <v>3798</v>
      </c>
      <c r="BF147" s="110" t="s">
        <v>371</v>
      </c>
      <c r="BG147" s="110">
        <v>8008</v>
      </c>
      <c r="BH147" s="110" t="s">
        <v>33</v>
      </c>
      <c r="BI147" s="110">
        <v>343062</v>
      </c>
      <c r="BJ147" s="110">
        <v>356784</v>
      </c>
      <c r="BK147" s="110">
        <v>367488</v>
      </c>
      <c r="BL147" s="110">
        <v>378513</v>
      </c>
      <c r="BN147" s="110">
        <f t="shared" si="34"/>
        <v>1445847</v>
      </c>
      <c r="BS147" s="110">
        <v>4352</v>
      </c>
      <c r="BT147" s="110" t="str">
        <f t="shared" si="25"/>
        <v>Construção de Fórum, em São Jerônimo da Serra</v>
      </c>
      <c r="BU147" s="111" t="str">
        <f t="shared" si="26"/>
        <v>Não</v>
      </c>
      <c r="BV147" s="111" t="str">
        <f t="shared" si="27"/>
        <v>Não</v>
      </c>
      <c r="BW147" s="111" t="str">
        <f t="shared" si="28"/>
        <v>Não</v>
      </c>
      <c r="BX147" s="111" t="str">
        <f t="shared" si="29"/>
        <v>Não</v>
      </c>
      <c r="BY147" s="110" t="s">
        <v>121</v>
      </c>
      <c r="BZ147" s="110" t="s">
        <v>8136</v>
      </c>
      <c r="CA147" s="110" t="s">
        <v>121</v>
      </c>
      <c r="CB147" s="110" t="s">
        <v>8375</v>
      </c>
      <c r="CG147" s="110" t="str">
        <f t="shared" si="30"/>
        <v>4071Colombo</v>
      </c>
      <c r="CH147" s="110" t="str">
        <f t="shared" si="32"/>
        <v>4071-3</v>
      </c>
      <c r="CI147" s="110">
        <v>3</v>
      </c>
      <c r="CJ147" s="110">
        <v>4071</v>
      </c>
      <c r="CK147" s="110" t="s">
        <v>33</v>
      </c>
      <c r="CL147" s="110">
        <v>4105805</v>
      </c>
      <c r="CM147" s="110" t="s">
        <v>458</v>
      </c>
      <c r="CN147" s="110">
        <v>151.08000000000001</v>
      </c>
      <c r="CO147" s="110">
        <v>453.26</v>
      </c>
      <c r="CP147" s="110">
        <v>0</v>
      </c>
      <c r="CQ147" s="110">
        <v>0</v>
      </c>
      <c r="CS147" s="110" t="str">
        <f t="shared" si="31"/>
        <v>RGInt 01 Curitiba-Colombo</v>
      </c>
    </row>
    <row r="148" spans="19:97" x14ac:dyDescent="0.2">
      <c r="S148" s="98">
        <v>4354</v>
      </c>
      <c r="T148" s="98">
        <v>5</v>
      </c>
      <c r="U148" s="98" t="s">
        <v>278</v>
      </c>
      <c r="V148" s="98">
        <v>60</v>
      </c>
      <c r="W148" s="98" t="s">
        <v>327</v>
      </c>
      <c r="X148" s="98">
        <v>1</v>
      </c>
      <c r="Y148" s="98" t="s">
        <v>46</v>
      </c>
      <c r="Z148" s="98">
        <v>3</v>
      </c>
      <c r="AA148" s="98" t="s">
        <v>280</v>
      </c>
      <c r="AB148" s="98">
        <v>7101</v>
      </c>
      <c r="AC148" s="98" t="s">
        <v>328</v>
      </c>
      <c r="AD148" s="98" t="s">
        <v>329</v>
      </c>
      <c r="AE148" s="98">
        <v>4354</v>
      </c>
      <c r="AF148" s="98" t="s">
        <v>553</v>
      </c>
      <c r="AG148" s="98" t="s">
        <v>461</v>
      </c>
      <c r="AH148" s="98" t="s">
        <v>212</v>
      </c>
      <c r="AI148" s="98" t="s">
        <v>53</v>
      </c>
      <c r="AJ148" s="98">
        <v>4100</v>
      </c>
      <c r="AK148" s="98" t="s">
        <v>33</v>
      </c>
      <c r="AL148" s="98">
        <v>4101</v>
      </c>
      <c r="AM148" s="98" t="s">
        <v>395</v>
      </c>
      <c r="AN148" s="98">
        <v>4125605</v>
      </c>
      <c r="AO148" s="98">
        <v>2024</v>
      </c>
      <c r="AP148" s="98">
        <v>823.59</v>
      </c>
      <c r="AQ148" s="98" t="s">
        <v>54</v>
      </c>
      <c r="AR148" s="98" t="s">
        <v>54</v>
      </c>
      <c r="AS148" s="98" t="s">
        <v>54</v>
      </c>
      <c r="AT148" s="98" t="s">
        <v>54</v>
      </c>
      <c r="AV148" s="98" t="s">
        <v>213</v>
      </c>
      <c r="AY148" s="98" t="s">
        <v>56</v>
      </c>
      <c r="AZ148" s="98" t="s">
        <v>333</v>
      </c>
      <c r="BA148" s="98" t="s">
        <v>441</v>
      </c>
      <c r="BB148" s="98" t="s">
        <v>335</v>
      </c>
      <c r="BD148" s="110" t="str">
        <f t="shared" si="33"/>
        <v>3798RGInt 02 Guarapuava</v>
      </c>
      <c r="BE148" s="110">
        <v>3798</v>
      </c>
      <c r="BF148" s="110" t="s">
        <v>371</v>
      </c>
      <c r="BG148" s="110">
        <v>8008</v>
      </c>
      <c r="BH148" s="110" t="s">
        <v>34</v>
      </c>
      <c r="BI148" s="110">
        <v>25760</v>
      </c>
      <c r="BJ148" s="110">
        <v>26791</v>
      </c>
      <c r="BK148" s="110">
        <v>27594</v>
      </c>
      <c r="BL148" s="110">
        <v>28422</v>
      </c>
      <c r="BN148" s="110">
        <f t="shared" si="34"/>
        <v>108567</v>
      </c>
      <c r="BS148" s="110">
        <v>4354</v>
      </c>
      <c r="BT148" s="110" t="str">
        <f t="shared" si="25"/>
        <v>Construção de Fórum, em São Mateus do Sul</v>
      </c>
      <c r="BU148" s="111" t="str">
        <f t="shared" si="26"/>
        <v>Não</v>
      </c>
      <c r="BV148" s="111" t="str">
        <f t="shared" si="27"/>
        <v>Não</v>
      </c>
      <c r="BW148" s="111" t="str">
        <f t="shared" si="28"/>
        <v>Não</v>
      </c>
      <c r="BX148" s="111" t="str">
        <f t="shared" si="29"/>
        <v>Não</v>
      </c>
      <c r="BY148" s="110" t="s">
        <v>121</v>
      </c>
      <c r="BZ148" s="110" t="s">
        <v>8136</v>
      </c>
      <c r="CA148" s="110" t="s">
        <v>121</v>
      </c>
      <c r="CB148" s="110" t="s">
        <v>8374</v>
      </c>
      <c r="CG148" s="110" t="str">
        <f t="shared" si="30"/>
        <v>4071Curitiba</v>
      </c>
      <c r="CH148" s="110" t="str">
        <f t="shared" si="32"/>
        <v>4071-4</v>
      </c>
      <c r="CI148" s="110">
        <v>4</v>
      </c>
      <c r="CJ148" s="110">
        <v>4071</v>
      </c>
      <c r="CK148" s="110" t="s">
        <v>33</v>
      </c>
      <c r="CL148" s="110">
        <v>4106902</v>
      </c>
      <c r="CM148" s="110" t="s">
        <v>128</v>
      </c>
      <c r="CN148" s="110">
        <v>0</v>
      </c>
      <c r="CO148" s="110">
        <v>167.87</v>
      </c>
      <c r="CP148" s="110">
        <v>335.75</v>
      </c>
      <c r="CQ148" s="110">
        <v>167.87</v>
      </c>
      <c r="CS148" s="110" t="str">
        <f t="shared" si="31"/>
        <v>RGInt 01 Curitiba-Curitiba</v>
      </c>
    </row>
    <row r="149" spans="19:97" x14ac:dyDescent="0.2">
      <c r="S149" s="98">
        <v>5942</v>
      </c>
      <c r="T149" s="98">
        <v>5</v>
      </c>
      <c r="U149" s="98" t="s">
        <v>278</v>
      </c>
      <c r="V149" s="98">
        <v>60</v>
      </c>
      <c r="W149" s="98" t="s">
        <v>327</v>
      </c>
      <c r="X149" s="98">
        <v>1</v>
      </c>
      <c r="Y149" s="98" t="s">
        <v>46</v>
      </c>
      <c r="Z149" s="98">
        <v>3</v>
      </c>
      <c r="AA149" s="98" t="s">
        <v>280</v>
      </c>
      <c r="AB149" s="98">
        <v>7101</v>
      </c>
      <c r="AC149" s="98" t="s">
        <v>328</v>
      </c>
      <c r="AD149" s="98" t="s">
        <v>329</v>
      </c>
      <c r="AE149" s="98">
        <v>5942</v>
      </c>
      <c r="AF149" s="98" t="s">
        <v>555</v>
      </c>
      <c r="AG149" s="98" t="s">
        <v>523</v>
      </c>
      <c r="AH149" s="98" t="s">
        <v>212</v>
      </c>
      <c r="AI149" s="98" t="s">
        <v>53</v>
      </c>
      <c r="AJ149" s="98">
        <v>4100</v>
      </c>
      <c r="AK149" s="98" t="s">
        <v>38</v>
      </c>
      <c r="AL149" s="98">
        <v>4106</v>
      </c>
      <c r="AM149" s="98" t="s">
        <v>556</v>
      </c>
      <c r="AN149" s="98">
        <v>4126306</v>
      </c>
      <c r="AO149" s="98">
        <v>2024</v>
      </c>
      <c r="AP149" s="98">
        <v>0</v>
      </c>
      <c r="AQ149" s="98" t="s">
        <v>54</v>
      </c>
      <c r="AR149" s="98" t="s">
        <v>54</v>
      </c>
      <c r="AS149" s="98" t="s">
        <v>54</v>
      </c>
      <c r="AT149" s="98" t="s">
        <v>54</v>
      </c>
      <c r="AY149" s="98" t="s">
        <v>56</v>
      </c>
      <c r="AZ149" s="98" t="s">
        <v>333</v>
      </c>
      <c r="BA149" s="98" t="s">
        <v>334</v>
      </c>
      <c r="BB149" s="98" t="s">
        <v>335</v>
      </c>
      <c r="BD149" s="110" t="str">
        <f t="shared" si="33"/>
        <v>3798RGInt 03 Cascavel</v>
      </c>
      <c r="BE149" s="110">
        <v>3798</v>
      </c>
      <c r="BF149" s="110" t="s">
        <v>371</v>
      </c>
      <c r="BG149" s="110">
        <v>8008</v>
      </c>
      <c r="BH149" s="110" t="s">
        <v>35</v>
      </c>
      <c r="BI149" s="110">
        <v>68939</v>
      </c>
      <c r="BJ149" s="110">
        <v>71696</v>
      </c>
      <c r="BK149" s="110">
        <v>73847</v>
      </c>
      <c r="BL149" s="110">
        <v>76063</v>
      </c>
      <c r="BN149" s="110">
        <f t="shared" si="34"/>
        <v>290545</v>
      </c>
      <c r="BS149" s="110">
        <v>5942</v>
      </c>
      <c r="BT149" s="110" t="str">
        <f t="shared" si="25"/>
        <v>Construção de Fórum, em Sengés</v>
      </c>
      <c r="BU149" s="111" t="str">
        <f t="shared" si="26"/>
        <v>Não</v>
      </c>
      <c r="BV149" s="111" t="str">
        <f t="shared" si="27"/>
        <v>Não</v>
      </c>
      <c r="BW149" s="111" t="str">
        <f t="shared" si="28"/>
        <v>Não</v>
      </c>
      <c r="BX149" s="111" t="str">
        <f t="shared" si="29"/>
        <v>Não</v>
      </c>
      <c r="BY149" s="110" t="s">
        <v>121</v>
      </c>
      <c r="BZ149" s="110" t="s">
        <v>121</v>
      </c>
      <c r="CA149" s="110" t="s">
        <v>121</v>
      </c>
      <c r="CB149" s="110" t="s">
        <v>8122</v>
      </c>
      <c r="CG149" s="110" t="str">
        <f t="shared" si="30"/>
        <v>4071Fazenda Rio Grande</v>
      </c>
      <c r="CH149" s="110" t="str">
        <f t="shared" si="32"/>
        <v>4071-5</v>
      </c>
      <c r="CI149" s="110">
        <v>5</v>
      </c>
      <c r="CJ149" s="110">
        <v>4071</v>
      </c>
      <c r="CK149" s="110" t="s">
        <v>33</v>
      </c>
      <c r="CL149" s="110">
        <v>4107652</v>
      </c>
      <c r="CM149" s="110" t="s">
        <v>506</v>
      </c>
      <c r="CN149" s="110">
        <v>0</v>
      </c>
      <c r="CO149" s="110">
        <v>151.08000000000001</v>
      </c>
      <c r="CP149" s="110">
        <v>302.17</v>
      </c>
      <c r="CQ149" s="110">
        <v>151.08000000000001</v>
      </c>
      <c r="CS149" s="110" t="str">
        <f t="shared" si="31"/>
        <v>RGInt 01 Curitiba-Fazenda Rio Grande</v>
      </c>
    </row>
    <row r="150" spans="19:97" x14ac:dyDescent="0.2">
      <c r="S150" s="98">
        <v>5944</v>
      </c>
      <c r="T150" s="98">
        <v>5</v>
      </c>
      <c r="U150" s="98" t="s">
        <v>278</v>
      </c>
      <c r="V150" s="98">
        <v>60</v>
      </c>
      <c r="W150" s="98" t="s">
        <v>327</v>
      </c>
      <c r="X150" s="98">
        <v>1</v>
      </c>
      <c r="Y150" s="98" t="s">
        <v>46</v>
      </c>
      <c r="Z150" s="98">
        <v>3</v>
      </c>
      <c r="AA150" s="98" t="s">
        <v>280</v>
      </c>
      <c r="AB150" s="98">
        <v>7101</v>
      </c>
      <c r="AC150" s="98" t="s">
        <v>328</v>
      </c>
      <c r="AD150" s="98" t="s">
        <v>329</v>
      </c>
      <c r="AE150" s="98">
        <v>5944</v>
      </c>
      <c r="AF150" s="98" t="s">
        <v>557</v>
      </c>
      <c r="AG150" s="98" t="s">
        <v>558</v>
      </c>
      <c r="AH150" s="98" t="s">
        <v>212</v>
      </c>
      <c r="AI150" s="98" t="s">
        <v>53</v>
      </c>
      <c r="AJ150" s="98">
        <v>4100</v>
      </c>
      <c r="AK150" s="98" t="s">
        <v>38</v>
      </c>
      <c r="AL150" s="98">
        <v>4106</v>
      </c>
      <c r="AM150" s="98" t="s">
        <v>559</v>
      </c>
      <c r="AN150" s="98">
        <v>4127106</v>
      </c>
      <c r="AO150" s="98">
        <v>2024</v>
      </c>
      <c r="AP150" s="98">
        <v>0</v>
      </c>
      <c r="AQ150" s="98" t="s">
        <v>54</v>
      </c>
      <c r="AR150" s="98" t="s">
        <v>54</v>
      </c>
      <c r="AS150" s="98" t="s">
        <v>54</v>
      </c>
      <c r="AT150" s="98" t="s">
        <v>54</v>
      </c>
      <c r="AY150" s="98" t="s">
        <v>56</v>
      </c>
      <c r="AZ150" s="98" t="s">
        <v>333</v>
      </c>
      <c r="BA150" s="98" t="s">
        <v>334</v>
      </c>
      <c r="BB150" s="98" t="s">
        <v>335</v>
      </c>
      <c r="BD150" s="110" t="str">
        <f t="shared" si="33"/>
        <v>3798RGInt 04 Maringá</v>
      </c>
      <c r="BE150" s="110">
        <v>3798</v>
      </c>
      <c r="BF150" s="110" t="s">
        <v>371</v>
      </c>
      <c r="BG150" s="110">
        <v>8008</v>
      </c>
      <c r="BH150" s="110" t="s">
        <v>36</v>
      </c>
      <c r="BI150" s="110">
        <v>60973</v>
      </c>
      <c r="BJ150" s="110">
        <v>63412</v>
      </c>
      <c r="BK150" s="110">
        <v>65315</v>
      </c>
      <c r="BL150" s="110">
        <v>67275</v>
      </c>
      <c r="BN150" s="110">
        <f t="shared" si="34"/>
        <v>256975</v>
      </c>
      <c r="BS150" s="110">
        <v>5944</v>
      </c>
      <c r="BT150" s="110" t="str">
        <f t="shared" si="25"/>
        <v>Construção de Fórum, em Telêmaco Borba</v>
      </c>
      <c r="BU150" s="111" t="str">
        <f t="shared" si="26"/>
        <v>Não</v>
      </c>
      <c r="BV150" s="111" t="str">
        <f t="shared" si="27"/>
        <v>Não</v>
      </c>
      <c r="BW150" s="111" t="str">
        <f t="shared" si="28"/>
        <v>Não</v>
      </c>
      <c r="BX150" s="111" t="str">
        <f t="shared" si="29"/>
        <v>Não</v>
      </c>
      <c r="BY150" s="110" t="s">
        <v>121</v>
      </c>
      <c r="BZ150" s="110" t="s">
        <v>121</v>
      </c>
      <c r="CA150" s="110" t="s">
        <v>121</v>
      </c>
      <c r="CB150" s="110" t="s">
        <v>8122</v>
      </c>
      <c r="CG150" s="110" t="str">
        <f t="shared" si="30"/>
        <v>4071Paranaguá</v>
      </c>
      <c r="CH150" s="110" t="str">
        <f t="shared" si="32"/>
        <v>4071-6</v>
      </c>
      <c r="CI150" s="110">
        <v>6</v>
      </c>
      <c r="CJ150" s="110">
        <v>4071</v>
      </c>
      <c r="CK150" s="110" t="s">
        <v>33</v>
      </c>
      <c r="CL150" s="110">
        <v>4118204</v>
      </c>
      <c r="CM150" s="110" t="s">
        <v>511</v>
      </c>
      <c r="CN150" s="110">
        <v>0</v>
      </c>
      <c r="CO150" s="110">
        <v>184.66</v>
      </c>
      <c r="CP150" s="110">
        <v>369.32</v>
      </c>
      <c r="CQ150" s="110">
        <v>184.66</v>
      </c>
      <c r="CS150" s="110" t="str">
        <f t="shared" si="31"/>
        <v>RGInt 01 Curitiba-Paranaguá</v>
      </c>
    </row>
    <row r="151" spans="19:97" x14ac:dyDescent="0.2">
      <c r="S151" s="98">
        <v>4356</v>
      </c>
      <c r="T151" s="98">
        <v>5</v>
      </c>
      <c r="U151" s="98" t="s">
        <v>278</v>
      </c>
      <c r="V151" s="98">
        <v>60</v>
      </c>
      <c r="W151" s="98" t="s">
        <v>327</v>
      </c>
      <c r="X151" s="98">
        <v>1</v>
      </c>
      <c r="Y151" s="98" t="s">
        <v>46</v>
      </c>
      <c r="Z151" s="98">
        <v>3</v>
      </c>
      <c r="AA151" s="98" t="s">
        <v>280</v>
      </c>
      <c r="AB151" s="98">
        <v>7101</v>
      </c>
      <c r="AC151" s="98" t="s">
        <v>328</v>
      </c>
      <c r="AD151" s="98" t="s">
        <v>329</v>
      </c>
      <c r="AE151" s="98">
        <v>4356</v>
      </c>
      <c r="AF151" s="98" t="s">
        <v>562</v>
      </c>
      <c r="AG151" s="98" t="s">
        <v>461</v>
      </c>
      <c r="AH151" s="98" t="s">
        <v>212</v>
      </c>
      <c r="AI151" s="98" t="s">
        <v>53</v>
      </c>
      <c r="AJ151" s="98">
        <v>4100</v>
      </c>
      <c r="AK151" s="98" t="s">
        <v>36</v>
      </c>
      <c r="AL151" s="98">
        <v>4104</v>
      </c>
      <c r="AM151" s="98" t="s">
        <v>563</v>
      </c>
      <c r="AN151" s="98">
        <v>4127304</v>
      </c>
      <c r="AO151" s="98">
        <v>2024</v>
      </c>
      <c r="AP151" s="98">
        <v>188.44</v>
      </c>
      <c r="AQ151" s="98" t="s">
        <v>54</v>
      </c>
      <c r="AR151" s="98" t="s">
        <v>54</v>
      </c>
      <c r="AS151" s="98" t="s">
        <v>54</v>
      </c>
      <c r="AT151" s="98" t="s">
        <v>54</v>
      </c>
      <c r="AV151" s="98" t="s">
        <v>226</v>
      </c>
      <c r="AY151" s="98" t="s">
        <v>56</v>
      </c>
      <c r="AZ151" s="98" t="s">
        <v>333</v>
      </c>
      <c r="BA151" s="98" t="s">
        <v>441</v>
      </c>
      <c r="BB151" s="98" t="s">
        <v>335</v>
      </c>
      <c r="BD151" s="110" t="str">
        <f t="shared" si="33"/>
        <v>3798RGInt 05 Londrina</v>
      </c>
      <c r="BE151" s="110">
        <v>3798</v>
      </c>
      <c r="BF151" s="110" t="s">
        <v>371</v>
      </c>
      <c r="BG151" s="110">
        <v>8008</v>
      </c>
      <c r="BH151" s="110" t="s">
        <v>37</v>
      </c>
      <c r="BI151" s="110">
        <v>73689</v>
      </c>
      <c r="BJ151" s="110">
        <v>76637</v>
      </c>
      <c r="BK151" s="110">
        <v>78936</v>
      </c>
      <c r="BL151" s="110">
        <v>81304</v>
      </c>
      <c r="BN151" s="110">
        <f t="shared" si="34"/>
        <v>310566</v>
      </c>
      <c r="BS151" s="110">
        <v>4356</v>
      </c>
      <c r="BT151" s="110" t="str">
        <f t="shared" si="25"/>
        <v>Construção de Fórum, em Terra Rica</v>
      </c>
      <c r="BU151" s="111" t="str">
        <f t="shared" si="26"/>
        <v>Não</v>
      </c>
      <c r="BV151" s="111" t="str">
        <f t="shared" si="27"/>
        <v>Não</v>
      </c>
      <c r="BW151" s="111" t="str">
        <f t="shared" si="28"/>
        <v>Não</v>
      </c>
      <c r="BX151" s="111" t="str">
        <f t="shared" si="29"/>
        <v>Não</v>
      </c>
      <c r="BY151" s="110" t="s">
        <v>121</v>
      </c>
      <c r="BZ151" s="110" t="s">
        <v>8136</v>
      </c>
      <c r="CA151" s="110" t="s">
        <v>121</v>
      </c>
      <c r="CB151" s="110" t="s">
        <v>8374</v>
      </c>
      <c r="CG151" s="110" t="str">
        <f t="shared" si="30"/>
        <v>4071Pinhais</v>
      </c>
      <c r="CH151" s="110" t="str">
        <f t="shared" si="32"/>
        <v>4071-7</v>
      </c>
      <c r="CI151" s="110">
        <v>7</v>
      </c>
      <c r="CJ151" s="110">
        <v>4071</v>
      </c>
      <c r="CK151" s="110" t="s">
        <v>33</v>
      </c>
      <c r="CL151" s="110">
        <v>4119152</v>
      </c>
      <c r="CM151" s="110" t="s">
        <v>515</v>
      </c>
      <c r="CN151" s="110">
        <v>170</v>
      </c>
      <c r="CO151" s="110">
        <v>510</v>
      </c>
      <c r="CP151" s="110">
        <v>0</v>
      </c>
      <c r="CQ151" s="110">
        <v>0</v>
      </c>
      <c r="CS151" s="110" t="str">
        <f t="shared" si="31"/>
        <v>RGInt 01 Curitiba-Pinhais</v>
      </c>
    </row>
    <row r="152" spans="19:97" x14ac:dyDescent="0.2">
      <c r="S152" s="98">
        <v>4358</v>
      </c>
      <c r="T152" s="98">
        <v>5</v>
      </c>
      <c r="U152" s="98" t="s">
        <v>278</v>
      </c>
      <c r="V152" s="98">
        <v>60</v>
      </c>
      <c r="W152" s="98" t="s">
        <v>327</v>
      </c>
      <c r="X152" s="98">
        <v>1</v>
      </c>
      <c r="Y152" s="98" t="s">
        <v>46</v>
      </c>
      <c r="Z152" s="98">
        <v>3</v>
      </c>
      <c r="AA152" s="98" t="s">
        <v>280</v>
      </c>
      <c r="AB152" s="98">
        <v>7101</v>
      </c>
      <c r="AC152" s="98" t="s">
        <v>328</v>
      </c>
      <c r="AD152" s="98" t="s">
        <v>329</v>
      </c>
      <c r="AE152" s="98">
        <v>4358</v>
      </c>
      <c r="AF152" s="98" t="s">
        <v>566</v>
      </c>
      <c r="AG152" s="98" t="s">
        <v>447</v>
      </c>
      <c r="AH152" s="98" t="s">
        <v>212</v>
      </c>
      <c r="AI152" s="98" t="s">
        <v>53</v>
      </c>
      <c r="AJ152" s="98">
        <v>4100</v>
      </c>
      <c r="AK152" s="98" t="s">
        <v>33</v>
      </c>
      <c r="AL152" s="98">
        <v>4101</v>
      </c>
      <c r="AM152" s="98" t="s">
        <v>567</v>
      </c>
      <c r="AN152" s="98">
        <v>4128203</v>
      </c>
      <c r="AO152" s="98">
        <v>2024</v>
      </c>
      <c r="AP152" s="98">
        <v>605.97</v>
      </c>
      <c r="AQ152" s="98" t="s">
        <v>54</v>
      </c>
      <c r="AR152" s="98" t="s">
        <v>54</v>
      </c>
      <c r="AS152" s="98" t="s">
        <v>54</v>
      </c>
      <c r="AT152" s="98" t="s">
        <v>54</v>
      </c>
      <c r="AV152" s="98" t="s">
        <v>213</v>
      </c>
      <c r="AY152" s="98" t="s">
        <v>56</v>
      </c>
      <c r="AZ152" s="98" t="s">
        <v>333</v>
      </c>
      <c r="BA152" s="98" t="s">
        <v>441</v>
      </c>
      <c r="BB152" s="98" t="s">
        <v>335</v>
      </c>
      <c r="BD152" s="110" t="str">
        <f t="shared" si="33"/>
        <v>3798RGInt 06 Ponta Grossa</v>
      </c>
      <c r="BE152" s="110">
        <v>3798</v>
      </c>
      <c r="BF152" s="110" t="s">
        <v>371</v>
      </c>
      <c r="BG152" s="110">
        <v>8008</v>
      </c>
      <c r="BH152" s="110" t="s">
        <v>38</v>
      </c>
      <c r="BI152" s="110">
        <v>27577</v>
      </c>
      <c r="BJ152" s="110">
        <v>28680</v>
      </c>
      <c r="BK152" s="110">
        <v>29540</v>
      </c>
      <c r="BL152" s="110">
        <v>30426</v>
      </c>
      <c r="BN152" s="110">
        <f t="shared" si="34"/>
        <v>116223</v>
      </c>
      <c r="BS152" s="110">
        <v>4358</v>
      </c>
      <c r="BT152" s="110" t="str">
        <f t="shared" si="25"/>
        <v>Construção de Fórum, em União da Vitória</v>
      </c>
      <c r="BU152" s="111" t="str">
        <f t="shared" si="26"/>
        <v>Não</v>
      </c>
      <c r="BV152" s="111" t="str">
        <f t="shared" si="27"/>
        <v>Não</v>
      </c>
      <c r="BW152" s="111" t="str">
        <f t="shared" si="28"/>
        <v>Não</v>
      </c>
      <c r="BX152" s="111" t="str">
        <f t="shared" si="29"/>
        <v>Não</v>
      </c>
      <c r="BY152" s="110" t="s">
        <v>121</v>
      </c>
      <c r="BZ152" s="110" t="s">
        <v>8136</v>
      </c>
      <c r="CA152" s="110" t="s">
        <v>121</v>
      </c>
      <c r="CB152" s="110" t="s">
        <v>8375</v>
      </c>
      <c r="CG152" s="110" t="str">
        <f t="shared" si="30"/>
        <v>4071Piraquara</v>
      </c>
      <c r="CH152" s="110" t="str">
        <f t="shared" si="32"/>
        <v>4071-8</v>
      </c>
      <c r="CI152" s="110">
        <v>8</v>
      </c>
      <c r="CJ152" s="110">
        <v>4071</v>
      </c>
      <c r="CK152" s="110" t="s">
        <v>33</v>
      </c>
      <c r="CL152" s="110">
        <v>4119509</v>
      </c>
      <c r="CM152" s="110" t="s">
        <v>519</v>
      </c>
      <c r="CN152" s="110">
        <v>0</v>
      </c>
      <c r="CO152" s="110">
        <v>136.41999999999999</v>
      </c>
      <c r="CP152" s="110">
        <v>272.85000000000002</v>
      </c>
      <c r="CQ152" s="110">
        <v>136.41999999999999</v>
      </c>
      <c r="CS152" s="110" t="str">
        <f t="shared" si="31"/>
        <v>RGInt 01 Curitiba-Piraquara</v>
      </c>
    </row>
    <row r="153" spans="19:97" x14ac:dyDescent="0.2">
      <c r="S153" s="98">
        <v>4360</v>
      </c>
      <c r="T153" s="98">
        <v>5</v>
      </c>
      <c r="U153" s="98" t="s">
        <v>278</v>
      </c>
      <c r="V153" s="98">
        <v>60</v>
      </c>
      <c r="W153" s="98" t="s">
        <v>327</v>
      </c>
      <c r="X153" s="98">
        <v>1</v>
      </c>
      <c r="Y153" s="98" t="s">
        <v>46</v>
      </c>
      <c r="Z153" s="98">
        <v>3</v>
      </c>
      <c r="AA153" s="98" t="s">
        <v>280</v>
      </c>
      <c r="AB153" s="98">
        <v>7101</v>
      </c>
      <c r="AC153" s="98" t="s">
        <v>328</v>
      </c>
      <c r="AD153" s="98" t="s">
        <v>329</v>
      </c>
      <c r="AE153" s="98">
        <v>4360</v>
      </c>
      <c r="AF153" s="98" t="s">
        <v>570</v>
      </c>
      <c r="AG153" s="98" t="s">
        <v>444</v>
      </c>
      <c r="AH153" s="98" t="s">
        <v>212</v>
      </c>
      <c r="AI153" s="98" t="s">
        <v>53</v>
      </c>
      <c r="AJ153" s="98">
        <v>4100</v>
      </c>
      <c r="AK153" s="98" t="s">
        <v>37</v>
      </c>
      <c r="AL153" s="98">
        <v>4105</v>
      </c>
      <c r="AM153" s="98" t="s">
        <v>571</v>
      </c>
      <c r="AN153" s="98">
        <v>4128401</v>
      </c>
      <c r="AO153" s="98">
        <v>2024</v>
      </c>
      <c r="AP153" s="98">
        <v>559.73</v>
      </c>
      <c r="AQ153" s="98" t="s">
        <v>54</v>
      </c>
      <c r="AR153" s="98" t="s">
        <v>54</v>
      </c>
      <c r="AS153" s="98" t="s">
        <v>54</v>
      </c>
      <c r="AT153" s="98" t="s">
        <v>54</v>
      </c>
      <c r="AV153" s="98" t="s">
        <v>226</v>
      </c>
      <c r="AY153" s="98" t="s">
        <v>56</v>
      </c>
      <c r="AZ153" s="98" t="s">
        <v>333</v>
      </c>
      <c r="BA153" s="98" t="s">
        <v>441</v>
      </c>
      <c r="BB153" s="98" t="s">
        <v>335</v>
      </c>
      <c r="BD153" s="110" t="str">
        <f t="shared" si="33"/>
        <v>3801(vazio)</v>
      </c>
      <c r="BE153" s="110">
        <v>3801</v>
      </c>
      <c r="BF153" s="110" t="s">
        <v>375</v>
      </c>
      <c r="BG153" s="110">
        <v>8073</v>
      </c>
      <c r="BH153" s="110" t="s">
        <v>60</v>
      </c>
      <c r="BI153" s="110">
        <v>22666666</v>
      </c>
      <c r="BJ153" s="110">
        <v>23333333</v>
      </c>
      <c r="BK153" s="110">
        <v>24000000</v>
      </c>
      <c r="BL153" s="110">
        <v>24666666</v>
      </c>
      <c r="BN153" s="110">
        <f t="shared" si="34"/>
        <v>94666665</v>
      </c>
      <c r="BS153" s="110">
        <v>4360</v>
      </c>
      <c r="BT153" s="110" t="str">
        <f t="shared" si="25"/>
        <v>Construção de Fórum, em Uraí</v>
      </c>
      <c r="BU153" s="111" t="str">
        <f t="shared" si="26"/>
        <v>Não</v>
      </c>
      <c r="BV153" s="111" t="str">
        <f t="shared" si="27"/>
        <v>Não</v>
      </c>
      <c r="BW153" s="111" t="str">
        <f t="shared" si="28"/>
        <v>Não</v>
      </c>
      <c r="BX153" s="111" t="str">
        <f t="shared" si="29"/>
        <v>Não</v>
      </c>
      <c r="BY153" s="110" t="s">
        <v>121</v>
      </c>
      <c r="BZ153" s="110" t="s">
        <v>8136</v>
      </c>
      <c r="CA153" s="110" t="s">
        <v>121</v>
      </c>
      <c r="CB153" s="110" t="s">
        <v>8374</v>
      </c>
      <c r="CG153" s="110" t="str">
        <f t="shared" si="30"/>
        <v>4071São José dos Pinhais</v>
      </c>
      <c r="CH153" s="110" t="str">
        <f t="shared" si="32"/>
        <v>4071-9</v>
      </c>
      <c r="CI153" s="110">
        <v>9</v>
      </c>
      <c r="CJ153" s="110">
        <v>4071</v>
      </c>
      <c r="CK153" s="110" t="s">
        <v>33</v>
      </c>
      <c r="CL153" s="110">
        <v>4125506</v>
      </c>
      <c r="CM153" s="110" t="s">
        <v>134</v>
      </c>
      <c r="CN153" s="110">
        <v>181.9</v>
      </c>
      <c r="CO153" s="110">
        <v>582.03</v>
      </c>
      <c r="CP153" s="110">
        <v>436.47</v>
      </c>
      <c r="CQ153" s="110">
        <v>218.23</v>
      </c>
      <c r="CS153" s="110" t="str">
        <f t="shared" si="31"/>
        <v>RGInt 01 Curitiba-São José dos Pinhais</v>
      </c>
    </row>
    <row r="154" spans="19:97" x14ac:dyDescent="0.2">
      <c r="S154" s="98">
        <v>4362</v>
      </c>
      <c r="T154" s="98">
        <v>5</v>
      </c>
      <c r="U154" s="98" t="s">
        <v>278</v>
      </c>
      <c r="V154" s="98">
        <v>60</v>
      </c>
      <c r="W154" s="98" t="s">
        <v>327</v>
      </c>
      <c r="X154" s="98">
        <v>1</v>
      </c>
      <c r="Y154" s="98" t="s">
        <v>46</v>
      </c>
      <c r="Z154" s="98">
        <v>3</v>
      </c>
      <c r="AA154" s="98" t="s">
        <v>280</v>
      </c>
      <c r="AB154" s="98">
        <v>7101</v>
      </c>
      <c r="AC154" s="98" t="s">
        <v>328</v>
      </c>
      <c r="AD154" s="98" t="s">
        <v>329</v>
      </c>
      <c r="AE154" s="98">
        <v>4362</v>
      </c>
      <c r="AF154" s="98" t="s">
        <v>574</v>
      </c>
      <c r="AG154" s="98" t="s">
        <v>444</v>
      </c>
      <c r="AH154" s="98" t="s">
        <v>212</v>
      </c>
      <c r="AI154" s="98" t="s">
        <v>53</v>
      </c>
      <c r="AJ154" s="98">
        <v>4100</v>
      </c>
      <c r="AK154" s="98" t="s">
        <v>37</v>
      </c>
      <c r="AL154" s="98">
        <v>4105</v>
      </c>
      <c r="AM154" s="98" t="s">
        <v>575</v>
      </c>
      <c r="AN154" s="98">
        <v>4128500</v>
      </c>
      <c r="AO154" s="98">
        <v>2024</v>
      </c>
      <c r="AP154" s="98">
        <v>382.84</v>
      </c>
      <c r="AQ154" s="98" t="s">
        <v>54</v>
      </c>
      <c r="AR154" s="98" t="s">
        <v>54</v>
      </c>
      <c r="AS154" s="98" t="s">
        <v>54</v>
      </c>
      <c r="AT154" s="98" t="s">
        <v>54</v>
      </c>
      <c r="AV154" s="98" t="s">
        <v>318</v>
      </c>
      <c r="AY154" s="98" t="s">
        <v>56</v>
      </c>
      <c r="AZ154" s="98" t="s">
        <v>333</v>
      </c>
      <c r="BA154" s="98" t="s">
        <v>441</v>
      </c>
      <c r="BB154" s="98" t="s">
        <v>335</v>
      </c>
      <c r="BD154" s="110" t="str">
        <f t="shared" si="33"/>
        <v>3802(vazio)</v>
      </c>
      <c r="BE154" s="110">
        <v>3802</v>
      </c>
      <c r="BF154" s="110" t="s">
        <v>378</v>
      </c>
      <c r="BG154" s="110">
        <v>8073</v>
      </c>
      <c r="BH154" s="110" t="s">
        <v>60</v>
      </c>
      <c r="BI154" s="110">
        <v>22666666</v>
      </c>
      <c r="BJ154" s="110">
        <v>23333333</v>
      </c>
      <c r="BK154" s="110">
        <v>24000000</v>
      </c>
      <c r="BL154" s="110">
        <v>24666666</v>
      </c>
      <c r="BN154" s="110">
        <f t="shared" si="34"/>
        <v>94666665</v>
      </c>
      <c r="BS154" s="110">
        <v>4362</v>
      </c>
      <c r="BT154" s="110" t="str">
        <f t="shared" si="25"/>
        <v>Construção de Fórum, em Wenceslau Braz</v>
      </c>
      <c r="BU154" s="111" t="str">
        <f t="shared" si="26"/>
        <v>Não</v>
      </c>
      <c r="BV154" s="111" t="str">
        <f t="shared" si="27"/>
        <v>Não</v>
      </c>
      <c r="BW154" s="111" t="str">
        <f t="shared" si="28"/>
        <v>Não</v>
      </c>
      <c r="BX154" s="111" t="str">
        <f t="shared" si="29"/>
        <v>Não</v>
      </c>
      <c r="BY154" s="110" t="s">
        <v>121</v>
      </c>
      <c r="BZ154" s="110" t="s">
        <v>8136</v>
      </c>
      <c r="CA154" s="110" t="s">
        <v>121</v>
      </c>
      <c r="CB154" s="110" t="s">
        <v>8122</v>
      </c>
      <c r="CG154" s="110" t="str">
        <f t="shared" si="30"/>
        <v>4071Guarapuava</v>
      </c>
      <c r="CH154" s="110" t="str">
        <f t="shared" si="32"/>
        <v>4071-10</v>
      </c>
      <c r="CI154" s="110">
        <v>10</v>
      </c>
      <c r="CJ154" s="110">
        <v>4071</v>
      </c>
      <c r="CK154" s="110" t="s">
        <v>34</v>
      </c>
      <c r="CL154" s="110">
        <v>4109401</v>
      </c>
      <c r="CM154" s="110" t="s">
        <v>526</v>
      </c>
      <c r="CN154" s="110">
        <v>0</v>
      </c>
      <c r="CO154" s="110">
        <v>157.16</v>
      </c>
      <c r="CP154" s="110">
        <v>314.32</v>
      </c>
      <c r="CQ154" s="110">
        <v>157.16</v>
      </c>
      <c r="CS154" s="110" t="str">
        <f t="shared" si="31"/>
        <v>RGInt 02 Guarapuava-Guarapuava</v>
      </c>
    </row>
    <row r="155" spans="19:97" x14ac:dyDescent="0.2">
      <c r="S155" s="98">
        <v>4311</v>
      </c>
      <c r="T155" s="98">
        <v>5</v>
      </c>
      <c r="U155" s="98" t="s">
        <v>278</v>
      </c>
      <c r="V155" s="98">
        <v>60</v>
      </c>
      <c r="W155" s="98" t="s">
        <v>327</v>
      </c>
      <c r="X155" s="98">
        <v>1</v>
      </c>
      <c r="Y155" s="98" t="s">
        <v>46</v>
      </c>
      <c r="Z155" s="98">
        <v>3</v>
      </c>
      <c r="AA155" s="98" t="s">
        <v>280</v>
      </c>
      <c r="AB155" s="98">
        <v>7101</v>
      </c>
      <c r="AC155" s="98" t="s">
        <v>328</v>
      </c>
      <c r="AD155" s="98" t="s">
        <v>329</v>
      </c>
      <c r="AE155" s="98">
        <v>4311</v>
      </c>
      <c r="AF155" s="98" t="s">
        <v>579</v>
      </c>
      <c r="AG155" s="98" t="s">
        <v>580</v>
      </c>
      <c r="AH155" s="98" t="s">
        <v>212</v>
      </c>
      <c r="AI155" s="98" t="s">
        <v>53</v>
      </c>
      <c r="AJ155" s="98">
        <v>4100</v>
      </c>
      <c r="AK155" s="98" t="s">
        <v>37</v>
      </c>
      <c r="AL155" s="98">
        <v>4105</v>
      </c>
      <c r="AM155" s="98" t="s">
        <v>326</v>
      </c>
      <c r="AN155" s="98">
        <v>4113700</v>
      </c>
      <c r="AO155" s="98">
        <v>2024</v>
      </c>
      <c r="AP155" s="98">
        <v>25468.67</v>
      </c>
      <c r="AQ155" s="98" t="s">
        <v>54</v>
      </c>
      <c r="AR155" s="98" t="s">
        <v>54</v>
      </c>
      <c r="AS155" s="98" t="s">
        <v>54</v>
      </c>
      <c r="AT155" s="98" t="s">
        <v>54</v>
      </c>
      <c r="AV155" s="98" t="s">
        <v>318</v>
      </c>
      <c r="AY155" s="98" t="s">
        <v>56</v>
      </c>
      <c r="AZ155" s="98" t="s">
        <v>333</v>
      </c>
      <c r="BA155" s="98" t="s">
        <v>441</v>
      </c>
      <c r="BB155" s="98" t="s">
        <v>335</v>
      </c>
      <c r="BD155" s="110" t="str">
        <f t="shared" si="33"/>
        <v>3803(vazio)</v>
      </c>
      <c r="BE155" s="110">
        <v>3803</v>
      </c>
      <c r="BF155" s="110" t="s">
        <v>260</v>
      </c>
      <c r="BG155" s="110">
        <v>8003</v>
      </c>
      <c r="BH155" s="110" t="s">
        <v>60</v>
      </c>
      <c r="BI155" s="110">
        <v>17000</v>
      </c>
      <c r="BJ155" s="110">
        <v>17500</v>
      </c>
      <c r="BK155" s="110">
        <v>18000</v>
      </c>
      <c r="BL155" s="110">
        <v>18500</v>
      </c>
      <c r="BN155" s="110">
        <f t="shared" si="34"/>
        <v>71000</v>
      </c>
      <c r="BS155" s="110">
        <v>4311</v>
      </c>
      <c r="BT155" s="110" t="str">
        <f t="shared" si="25"/>
        <v>Construção do Bloco Criminal, em Londrina</v>
      </c>
      <c r="BU155" s="111" t="str">
        <f t="shared" si="26"/>
        <v>Não</v>
      </c>
      <c r="BV155" s="111" t="str">
        <f t="shared" si="27"/>
        <v>Não</v>
      </c>
      <c r="BW155" s="111" t="str">
        <f t="shared" si="28"/>
        <v>Não</v>
      </c>
      <c r="BX155" s="111" t="str">
        <f t="shared" si="29"/>
        <v>Não</v>
      </c>
      <c r="BY155" s="110" t="s">
        <v>121</v>
      </c>
      <c r="BZ155" s="110" t="s">
        <v>8136</v>
      </c>
      <c r="CA155" s="110" t="s">
        <v>121</v>
      </c>
      <c r="CB155" s="110" t="s">
        <v>8374</v>
      </c>
      <c r="CG155" s="110" t="str">
        <f t="shared" si="30"/>
        <v>4071Foz do Iguaçu</v>
      </c>
      <c r="CH155" s="110" t="str">
        <f t="shared" si="32"/>
        <v>4071-11</v>
      </c>
      <c r="CI155" s="110">
        <v>11</v>
      </c>
      <c r="CJ155" s="110">
        <v>4071</v>
      </c>
      <c r="CK155" s="110" t="s">
        <v>35</v>
      </c>
      <c r="CL155" s="110">
        <v>4108304</v>
      </c>
      <c r="CM155" s="110" t="s">
        <v>407</v>
      </c>
      <c r="CN155" s="110">
        <v>50.08</v>
      </c>
      <c r="CO155" s="110">
        <v>151.08000000000001</v>
      </c>
      <c r="CP155" s="110">
        <v>0</v>
      </c>
      <c r="CQ155" s="110">
        <v>0</v>
      </c>
      <c r="CS155" s="110" t="str">
        <f t="shared" si="31"/>
        <v>RGInt 03 Cascavel-Foz do Iguaçu</v>
      </c>
    </row>
    <row r="156" spans="19:97" x14ac:dyDescent="0.2">
      <c r="S156" s="98">
        <v>4364</v>
      </c>
      <c r="T156" s="98">
        <v>5</v>
      </c>
      <c r="U156" s="98" t="s">
        <v>278</v>
      </c>
      <c r="V156" s="98">
        <v>60</v>
      </c>
      <c r="W156" s="98" t="s">
        <v>327</v>
      </c>
      <c r="X156" s="98">
        <v>1</v>
      </c>
      <c r="Y156" s="98" t="s">
        <v>46</v>
      </c>
      <c r="Z156" s="98">
        <v>3</v>
      </c>
      <c r="AA156" s="98" t="s">
        <v>280</v>
      </c>
      <c r="AB156" s="98">
        <v>7101</v>
      </c>
      <c r="AC156" s="98" t="s">
        <v>328</v>
      </c>
      <c r="AD156" s="98" t="s">
        <v>329</v>
      </c>
      <c r="AE156" s="98">
        <v>4364</v>
      </c>
      <c r="AF156" s="98" t="s">
        <v>582</v>
      </c>
      <c r="AG156" s="98" t="s">
        <v>583</v>
      </c>
      <c r="AH156" s="98" t="s">
        <v>212</v>
      </c>
      <c r="AI156" s="98" t="s">
        <v>53</v>
      </c>
      <c r="AJ156" s="98">
        <v>4100</v>
      </c>
      <c r="AK156" s="98" t="s">
        <v>33</v>
      </c>
      <c r="AL156" s="98">
        <v>4101</v>
      </c>
      <c r="AM156" s="98" t="s">
        <v>128</v>
      </c>
      <c r="AN156" s="98">
        <v>4106902</v>
      </c>
      <c r="AO156" s="98">
        <v>2024</v>
      </c>
      <c r="AP156" s="98">
        <v>15000</v>
      </c>
      <c r="AQ156" s="98" t="s">
        <v>54</v>
      </c>
      <c r="AR156" s="98" t="s">
        <v>54</v>
      </c>
      <c r="AS156" s="98" t="s">
        <v>54</v>
      </c>
      <c r="AT156" s="98" t="s">
        <v>54</v>
      </c>
      <c r="AV156" s="98" t="s">
        <v>213</v>
      </c>
      <c r="AY156" s="98" t="s">
        <v>56</v>
      </c>
      <c r="AZ156" s="98" t="s">
        <v>333</v>
      </c>
      <c r="BA156" s="98" t="s">
        <v>441</v>
      </c>
      <c r="BB156" s="98" t="s">
        <v>335</v>
      </c>
      <c r="BD156" s="110" t="str">
        <f t="shared" si="33"/>
        <v>3805(vazio)</v>
      </c>
      <c r="BE156" s="110">
        <v>3805</v>
      </c>
      <c r="BF156" s="110" t="s">
        <v>268</v>
      </c>
      <c r="BG156" s="110">
        <v>8003</v>
      </c>
      <c r="BH156" s="110" t="s">
        <v>60</v>
      </c>
      <c r="BI156" s="110">
        <v>900</v>
      </c>
      <c r="BJ156" s="110">
        <v>900</v>
      </c>
      <c r="BK156" s="110">
        <v>1000</v>
      </c>
      <c r="BL156" s="110">
        <v>1000</v>
      </c>
      <c r="BN156" s="110">
        <f t="shared" si="34"/>
        <v>3800</v>
      </c>
      <c r="BS156" s="110">
        <v>4364</v>
      </c>
      <c r="BT156" s="110" t="str">
        <f t="shared" si="25"/>
        <v>Construção do Centro Judiciário de Curitiba - Fase 2</v>
      </c>
      <c r="BU156" s="111" t="str">
        <f t="shared" si="26"/>
        <v>Não</v>
      </c>
      <c r="BV156" s="111" t="str">
        <f t="shared" si="27"/>
        <v>Não</v>
      </c>
      <c r="BW156" s="111" t="str">
        <f t="shared" si="28"/>
        <v>Não</v>
      </c>
      <c r="BX156" s="111" t="str">
        <f t="shared" si="29"/>
        <v>Não</v>
      </c>
      <c r="BY156" s="110" t="s">
        <v>121</v>
      </c>
      <c r="BZ156" s="110" t="s">
        <v>8136</v>
      </c>
      <c r="CA156" s="110" t="s">
        <v>121</v>
      </c>
      <c r="CB156" s="110" t="s">
        <v>8374</v>
      </c>
      <c r="CG156" s="110" t="str">
        <f t="shared" si="30"/>
        <v>4071Medianeira</v>
      </c>
      <c r="CH156" s="110" t="str">
        <f t="shared" si="32"/>
        <v>4071-12</v>
      </c>
      <c r="CI156" s="110">
        <v>12</v>
      </c>
      <c r="CJ156" s="110">
        <v>4071</v>
      </c>
      <c r="CK156" s="110" t="s">
        <v>35</v>
      </c>
      <c r="CL156" s="110">
        <v>4115804</v>
      </c>
      <c r="CM156" s="110" t="s">
        <v>533</v>
      </c>
      <c r="CN156" s="110">
        <v>102.85</v>
      </c>
      <c r="CO156" s="110">
        <v>308.55</v>
      </c>
      <c r="CP156" s="110">
        <v>0</v>
      </c>
      <c r="CQ156" s="110">
        <v>0</v>
      </c>
      <c r="CS156" s="110" t="str">
        <f t="shared" si="31"/>
        <v>RGInt 03 Cascavel-Medianeira</v>
      </c>
    </row>
    <row r="157" spans="19:97" x14ac:dyDescent="0.2">
      <c r="S157" s="98">
        <v>4720</v>
      </c>
      <c r="T157" s="98">
        <v>5</v>
      </c>
      <c r="U157" s="98" t="s">
        <v>278</v>
      </c>
      <c r="V157" s="98">
        <v>60</v>
      </c>
      <c r="W157" s="98" t="s">
        <v>327</v>
      </c>
      <c r="X157" s="98">
        <v>1</v>
      </c>
      <c r="Y157" s="98" t="s">
        <v>46</v>
      </c>
      <c r="Z157" s="98">
        <v>3</v>
      </c>
      <c r="AA157" s="98" t="s">
        <v>280</v>
      </c>
      <c r="AB157" s="98">
        <v>7101</v>
      </c>
      <c r="AC157" s="98" t="s">
        <v>328</v>
      </c>
      <c r="AD157" s="98" t="s">
        <v>329</v>
      </c>
      <c r="AE157" s="98">
        <v>4720</v>
      </c>
      <c r="AF157" s="98" t="s">
        <v>586</v>
      </c>
      <c r="AG157" s="98" t="s">
        <v>4945</v>
      </c>
      <c r="AH157" s="98" t="s">
        <v>212</v>
      </c>
      <c r="AI157" s="98" t="s">
        <v>53</v>
      </c>
      <c r="AJ157" s="98">
        <v>4100</v>
      </c>
      <c r="AO157" s="98">
        <v>2024</v>
      </c>
      <c r="AP157" s="98">
        <v>70</v>
      </c>
      <c r="AQ157" s="98" t="s">
        <v>54</v>
      </c>
      <c r="AR157" s="98" t="s">
        <v>54</v>
      </c>
      <c r="AS157" s="98" t="s">
        <v>54</v>
      </c>
      <c r="AT157" s="98" t="s">
        <v>54</v>
      </c>
      <c r="AV157" s="98" t="s">
        <v>244</v>
      </c>
      <c r="AY157" s="98" t="s">
        <v>54</v>
      </c>
      <c r="AZ157" s="98" t="s">
        <v>333</v>
      </c>
      <c r="BA157" s="98" t="s">
        <v>441</v>
      </c>
      <c r="BB157" s="98" t="s">
        <v>335</v>
      </c>
      <c r="BD157" s="110" t="str">
        <f t="shared" si="33"/>
        <v>3809RGInt 01 Curitiba</v>
      </c>
      <c r="BE157" s="110">
        <v>3809</v>
      </c>
      <c r="BF157" s="110" t="s">
        <v>273</v>
      </c>
      <c r="BG157" s="110">
        <v>8003</v>
      </c>
      <c r="BH157" s="110" t="s">
        <v>33</v>
      </c>
      <c r="BI157" s="110">
        <v>15660</v>
      </c>
      <c r="BJ157" s="110">
        <v>0</v>
      </c>
      <c r="BK157" s="110">
        <v>0</v>
      </c>
      <c r="BL157" s="110">
        <v>0</v>
      </c>
      <c r="BN157" s="110">
        <f t="shared" si="34"/>
        <v>15660</v>
      </c>
      <c r="BS157" s="110">
        <v>4720</v>
      </c>
      <c r="BT157" s="110" t="str">
        <f t="shared" si="25"/>
        <v>Construção do E-Fórum</v>
      </c>
      <c r="BU157" s="111" t="str">
        <f t="shared" si="26"/>
        <v>Não</v>
      </c>
      <c r="BV157" s="111" t="str">
        <f t="shared" si="27"/>
        <v>Não</v>
      </c>
      <c r="BW157" s="111" t="str">
        <f t="shared" si="28"/>
        <v>Não</v>
      </c>
      <c r="BX157" s="111" t="str">
        <f t="shared" si="29"/>
        <v>Não</v>
      </c>
      <c r="BY157" s="110" t="s">
        <v>121</v>
      </c>
      <c r="BZ157" s="110" t="s">
        <v>8137</v>
      </c>
      <c r="CA157" s="110" t="s">
        <v>121</v>
      </c>
      <c r="CB157" s="110" t="s">
        <v>8376</v>
      </c>
      <c r="CG157" s="110" t="str">
        <f t="shared" si="30"/>
        <v>4071Maringá</v>
      </c>
      <c r="CH157" s="110" t="str">
        <f t="shared" si="32"/>
        <v>4071-13</v>
      </c>
      <c r="CI157" s="110">
        <v>13</v>
      </c>
      <c r="CJ157" s="110">
        <v>4071</v>
      </c>
      <c r="CK157" s="110" t="s">
        <v>36</v>
      </c>
      <c r="CL157" s="110">
        <v>4115200</v>
      </c>
      <c r="CM157" s="110" t="s">
        <v>503</v>
      </c>
      <c r="CN157" s="110">
        <v>0</v>
      </c>
      <c r="CO157" s="110">
        <v>134.30000000000001</v>
      </c>
      <c r="CP157" s="110">
        <v>268.60000000000002</v>
      </c>
      <c r="CQ157" s="110">
        <v>134.30000000000001</v>
      </c>
      <c r="CS157" s="110" t="str">
        <f t="shared" si="31"/>
        <v>RGInt 04 Maringá-Maringá</v>
      </c>
    </row>
    <row r="158" spans="19:97" x14ac:dyDescent="0.2">
      <c r="S158" s="98">
        <v>4350</v>
      </c>
      <c r="T158" s="98">
        <v>5</v>
      </c>
      <c r="U158" s="98" t="s">
        <v>278</v>
      </c>
      <c r="V158" s="98">
        <v>60</v>
      </c>
      <c r="W158" s="98" t="s">
        <v>327</v>
      </c>
      <c r="X158" s="98">
        <v>1</v>
      </c>
      <c r="Y158" s="98" t="s">
        <v>46</v>
      </c>
      <c r="Z158" s="98">
        <v>3</v>
      </c>
      <c r="AA158" s="98" t="s">
        <v>280</v>
      </c>
      <c r="AB158" s="98">
        <v>7101</v>
      </c>
      <c r="AC158" s="98" t="s">
        <v>328</v>
      </c>
      <c r="AD158" s="98" t="s">
        <v>329</v>
      </c>
      <c r="AE158" s="98">
        <v>4350</v>
      </c>
      <c r="AF158" s="98" t="s">
        <v>589</v>
      </c>
      <c r="AG158" s="98" t="s">
        <v>4946</v>
      </c>
      <c r="AH158" s="98" t="s">
        <v>590</v>
      </c>
      <c r="AI158" s="98" t="s">
        <v>53</v>
      </c>
      <c r="AJ158" s="98">
        <v>4100</v>
      </c>
      <c r="AK158" s="98" t="s">
        <v>37</v>
      </c>
      <c r="AL158" s="98">
        <v>4105</v>
      </c>
      <c r="AM158" s="98" t="s">
        <v>591</v>
      </c>
      <c r="AN158" s="98">
        <v>4124103</v>
      </c>
      <c r="AO158" s="98">
        <v>2024</v>
      </c>
      <c r="AP158" s="98">
        <v>1</v>
      </c>
      <c r="AQ158" s="98" t="s">
        <v>54</v>
      </c>
      <c r="AR158" s="98" t="s">
        <v>54</v>
      </c>
      <c r="AS158" s="98" t="s">
        <v>54</v>
      </c>
      <c r="AT158" s="98" t="s">
        <v>54</v>
      </c>
      <c r="AV158" s="98" t="s">
        <v>318</v>
      </c>
      <c r="AY158" s="98" t="s">
        <v>54</v>
      </c>
      <c r="AZ158" s="98" t="s">
        <v>333</v>
      </c>
      <c r="BA158" s="98" t="s">
        <v>441</v>
      </c>
      <c r="BB158" s="98" t="s">
        <v>335</v>
      </c>
      <c r="BD158" s="110" t="str">
        <f t="shared" si="33"/>
        <v>3811(vazio)</v>
      </c>
      <c r="BE158" s="110">
        <v>3811</v>
      </c>
      <c r="BF158" s="110" t="s">
        <v>389</v>
      </c>
      <c r="BG158" s="110">
        <v>8009</v>
      </c>
      <c r="BH158" s="110" t="s">
        <v>60</v>
      </c>
      <c r="BI158" s="110">
        <v>100</v>
      </c>
      <c r="BJ158" s="110">
        <v>100</v>
      </c>
      <c r="BK158" s="110">
        <v>100</v>
      </c>
      <c r="BL158" s="110">
        <v>100</v>
      </c>
      <c r="BN158" s="110">
        <f t="shared" si="34"/>
        <v>400</v>
      </c>
      <c r="BS158" s="110">
        <v>4350</v>
      </c>
      <c r="BT158" s="110" t="str">
        <f t="shared" si="25"/>
        <v>Elaboração de Projeto Arquitetônico, em Santo Antônio da Platina</v>
      </c>
      <c r="BU158" s="111" t="str">
        <f t="shared" si="26"/>
        <v>Não</v>
      </c>
      <c r="BV158" s="111" t="str">
        <f t="shared" si="27"/>
        <v>Não</v>
      </c>
      <c r="BW158" s="111" t="str">
        <f t="shared" si="28"/>
        <v>Não</v>
      </c>
      <c r="BX158" s="111" t="str">
        <f t="shared" si="29"/>
        <v>Não</v>
      </c>
      <c r="BY158" s="110" t="s">
        <v>121</v>
      </c>
      <c r="BZ158" s="110" t="s">
        <v>8136</v>
      </c>
      <c r="CA158" s="110" t="s">
        <v>121</v>
      </c>
      <c r="CB158" s="110" t="s">
        <v>8375</v>
      </c>
      <c r="CG158" s="110" t="str">
        <f t="shared" si="30"/>
        <v>4071Sarandi</v>
      </c>
      <c r="CH158" s="110" t="str">
        <f t="shared" si="32"/>
        <v>4071-14</v>
      </c>
      <c r="CI158" s="110">
        <v>14</v>
      </c>
      <c r="CJ158" s="110">
        <v>4071</v>
      </c>
      <c r="CK158" s="110" t="s">
        <v>36</v>
      </c>
      <c r="CL158" s="110">
        <v>4126256</v>
      </c>
      <c r="CM158" s="110" t="s">
        <v>223</v>
      </c>
      <c r="CN158" s="110">
        <v>0</v>
      </c>
      <c r="CO158" s="110">
        <v>287.51</v>
      </c>
      <c r="CP158" s="110">
        <v>575.02</v>
      </c>
      <c r="CQ158" s="110">
        <v>287.51</v>
      </c>
      <c r="CS158" s="110" t="str">
        <f t="shared" si="31"/>
        <v>RGInt 04 Maringá-Sarandi</v>
      </c>
    </row>
    <row r="159" spans="19:97" x14ac:dyDescent="0.2">
      <c r="S159" s="98">
        <v>4285</v>
      </c>
      <c r="T159" s="98">
        <v>5</v>
      </c>
      <c r="U159" s="98" t="s">
        <v>278</v>
      </c>
      <c r="V159" s="98">
        <v>60</v>
      </c>
      <c r="W159" s="98" t="s">
        <v>327</v>
      </c>
      <c r="X159" s="98">
        <v>1</v>
      </c>
      <c r="Y159" s="98" t="s">
        <v>46</v>
      </c>
      <c r="Z159" s="98">
        <v>3</v>
      </c>
      <c r="AA159" s="98" t="s">
        <v>280</v>
      </c>
      <c r="AB159" s="98">
        <v>7101</v>
      </c>
      <c r="AC159" s="98" t="s">
        <v>328</v>
      </c>
      <c r="AD159" s="98" t="s">
        <v>329</v>
      </c>
      <c r="AE159" s="98">
        <v>4285</v>
      </c>
      <c r="AF159" s="98" t="s">
        <v>593</v>
      </c>
      <c r="AG159" s="98" t="s">
        <v>4947</v>
      </c>
      <c r="AH159" s="98" t="s">
        <v>590</v>
      </c>
      <c r="AI159" s="98" t="s">
        <v>53</v>
      </c>
      <c r="AJ159" s="98">
        <v>4100</v>
      </c>
      <c r="AK159" s="98" t="s">
        <v>38</v>
      </c>
      <c r="AL159" s="98">
        <v>4106</v>
      </c>
      <c r="AM159" s="98" t="s">
        <v>594</v>
      </c>
      <c r="AN159" s="98">
        <v>4110706</v>
      </c>
      <c r="AO159" s="98">
        <v>2024</v>
      </c>
      <c r="AP159" s="98">
        <v>1</v>
      </c>
      <c r="AQ159" s="98" t="s">
        <v>54</v>
      </c>
      <c r="AR159" s="98" t="s">
        <v>54</v>
      </c>
      <c r="AS159" s="98" t="s">
        <v>54</v>
      </c>
      <c r="AT159" s="98" t="s">
        <v>54</v>
      </c>
      <c r="AV159" s="98" t="s">
        <v>226</v>
      </c>
      <c r="AY159" s="98" t="s">
        <v>54</v>
      </c>
      <c r="AZ159" s="98" t="s">
        <v>333</v>
      </c>
      <c r="BA159" s="98" t="s">
        <v>441</v>
      </c>
      <c r="BB159" s="98" t="s">
        <v>335</v>
      </c>
      <c r="BD159" s="110" t="str">
        <f t="shared" si="33"/>
        <v>3812RGInt 03 Cascavel</v>
      </c>
      <c r="BE159" s="110">
        <v>3812</v>
      </c>
      <c r="BF159" s="110" t="s">
        <v>392</v>
      </c>
      <c r="BG159" s="110">
        <v>8009</v>
      </c>
      <c r="BH159" s="110" t="s">
        <v>35</v>
      </c>
      <c r="BI159" s="110">
        <v>140</v>
      </c>
      <c r="BJ159" s="110">
        <v>1254</v>
      </c>
      <c r="BK159" s="110">
        <v>0</v>
      </c>
      <c r="BL159" s="110">
        <v>0</v>
      </c>
      <c r="BN159" s="110">
        <f t="shared" si="34"/>
        <v>1394</v>
      </c>
      <c r="BS159" s="110">
        <v>4285</v>
      </c>
      <c r="BT159" s="110" t="str">
        <f t="shared" si="25"/>
        <v>Elaboração de Projeto Arquitetônico para adequação de Fórum, em Irati</v>
      </c>
      <c r="BU159" s="111" t="str">
        <f t="shared" si="26"/>
        <v>Não</v>
      </c>
      <c r="BV159" s="111" t="str">
        <f t="shared" si="27"/>
        <v>Não</v>
      </c>
      <c r="BW159" s="111" t="str">
        <f t="shared" si="28"/>
        <v>Não</v>
      </c>
      <c r="BX159" s="111" t="str">
        <f t="shared" si="29"/>
        <v>Não</v>
      </c>
      <c r="BY159" s="110" t="s">
        <v>121</v>
      </c>
      <c r="BZ159" s="110" t="s">
        <v>8136</v>
      </c>
      <c r="CA159" s="110" t="s">
        <v>121</v>
      </c>
      <c r="CB159" s="110" t="s">
        <v>8375</v>
      </c>
      <c r="CG159" s="110" t="str">
        <f t="shared" si="30"/>
        <v>4071Londrina</v>
      </c>
      <c r="CH159" s="110" t="str">
        <f t="shared" si="32"/>
        <v>4071-15</v>
      </c>
      <c r="CI159" s="110">
        <v>15</v>
      </c>
      <c r="CJ159" s="110">
        <v>4071</v>
      </c>
      <c r="CK159" s="110" t="s">
        <v>37</v>
      </c>
      <c r="CL159" s="110">
        <v>4113700</v>
      </c>
      <c r="CM159" s="110" t="s">
        <v>326</v>
      </c>
      <c r="CN159" s="110">
        <v>0</v>
      </c>
      <c r="CO159" s="110">
        <v>102.85</v>
      </c>
      <c r="CP159" s="110">
        <v>205.7</v>
      </c>
      <c r="CQ159" s="110">
        <v>102.85</v>
      </c>
      <c r="CS159" s="110" t="str">
        <f t="shared" si="31"/>
        <v>RGInt 05 Londrina-Londrina</v>
      </c>
    </row>
    <row r="160" spans="19:97" x14ac:dyDescent="0.2">
      <c r="S160" s="98">
        <v>5945</v>
      </c>
      <c r="T160" s="98">
        <v>5</v>
      </c>
      <c r="U160" s="98" t="s">
        <v>278</v>
      </c>
      <c r="V160" s="98">
        <v>60</v>
      </c>
      <c r="W160" s="98" t="s">
        <v>327</v>
      </c>
      <c r="X160" s="98">
        <v>1</v>
      </c>
      <c r="Y160" s="98" t="s">
        <v>46</v>
      </c>
      <c r="Z160" s="98">
        <v>3</v>
      </c>
      <c r="AA160" s="98" t="s">
        <v>280</v>
      </c>
      <c r="AB160" s="98">
        <v>7101</v>
      </c>
      <c r="AC160" s="98" t="s">
        <v>328</v>
      </c>
      <c r="AD160" s="98" t="s">
        <v>329</v>
      </c>
      <c r="AE160" s="98">
        <v>5945</v>
      </c>
      <c r="AF160" s="98" t="s">
        <v>596</v>
      </c>
      <c r="AG160" s="98" t="s">
        <v>597</v>
      </c>
      <c r="AH160" s="98" t="s">
        <v>598</v>
      </c>
      <c r="AI160" s="98" t="s">
        <v>53</v>
      </c>
      <c r="AJ160" s="98">
        <v>4100</v>
      </c>
      <c r="AK160" s="98" t="s">
        <v>33</v>
      </c>
      <c r="AL160" s="98">
        <v>4101</v>
      </c>
      <c r="AM160" s="98" t="s">
        <v>128</v>
      </c>
      <c r="AN160" s="98">
        <v>4106902</v>
      </c>
      <c r="AO160" s="98">
        <v>2024</v>
      </c>
      <c r="AP160" s="98">
        <v>0</v>
      </c>
      <c r="AQ160" s="98" t="s">
        <v>54</v>
      </c>
      <c r="AR160" s="98" t="s">
        <v>54</v>
      </c>
      <c r="AS160" s="98" t="s">
        <v>54</v>
      </c>
      <c r="AT160" s="98" t="s">
        <v>54</v>
      </c>
      <c r="AY160" s="98" t="s">
        <v>56</v>
      </c>
      <c r="AZ160" s="98" t="s">
        <v>333</v>
      </c>
      <c r="BA160" s="98" t="s">
        <v>334</v>
      </c>
      <c r="BB160" s="98" t="s">
        <v>335</v>
      </c>
      <c r="BD160" s="110" t="str">
        <f t="shared" si="33"/>
        <v>3815(vazio)</v>
      </c>
      <c r="BE160" s="110">
        <v>3815</v>
      </c>
      <c r="BF160" s="110" t="s">
        <v>148</v>
      </c>
      <c r="BG160" s="110">
        <v>8002</v>
      </c>
      <c r="BH160" s="110" t="s">
        <v>60</v>
      </c>
      <c r="BI160" s="110">
        <v>1000</v>
      </c>
      <c r="BJ160" s="110">
        <v>1000</v>
      </c>
      <c r="BK160" s="110">
        <v>1000</v>
      </c>
      <c r="BL160" s="110">
        <v>1000</v>
      </c>
      <c r="BN160" s="110">
        <f t="shared" si="34"/>
        <v>4000</v>
      </c>
      <c r="BS160" s="110">
        <v>5945</v>
      </c>
      <c r="BT160" s="110" t="str">
        <f t="shared" si="25"/>
        <v>Projeto de Climatização da Sede da Mauá do TJPR, em Curitiba</v>
      </c>
      <c r="BU160" s="111" t="str">
        <f t="shared" si="26"/>
        <v>Não</v>
      </c>
      <c r="BV160" s="111" t="str">
        <f t="shared" si="27"/>
        <v>Não</v>
      </c>
      <c r="BW160" s="111" t="str">
        <f t="shared" si="28"/>
        <v>Não</v>
      </c>
      <c r="BX160" s="111" t="str">
        <f t="shared" si="29"/>
        <v>Não</v>
      </c>
      <c r="BY160" s="110" t="s">
        <v>121</v>
      </c>
      <c r="BZ160" s="110" t="s">
        <v>121</v>
      </c>
      <c r="CA160" s="110" t="s">
        <v>121</v>
      </c>
      <c r="CB160" s="110" t="s">
        <v>8375</v>
      </c>
      <c r="CG160" s="110" t="str">
        <f t="shared" si="30"/>
        <v>4071Imbituva</v>
      </c>
      <c r="CH160" s="110" t="str">
        <f t="shared" si="32"/>
        <v>4071-16</v>
      </c>
      <c r="CI160" s="110">
        <v>16</v>
      </c>
      <c r="CJ160" s="110">
        <v>4071</v>
      </c>
      <c r="CK160" s="110" t="s">
        <v>38</v>
      </c>
      <c r="CL160" s="110">
        <v>4110102</v>
      </c>
      <c r="CM160" s="110" t="s">
        <v>549</v>
      </c>
      <c r="CN160" s="110">
        <v>0</v>
      </c>
      <c r="CO160" s="110">
        <v>83.93</v>
      </c>
      <c r="CP160" s="110">
        <v>167.87</v>
      </c>
      <c r="CQ160" s="110">
        <v>83.93</v>
      </c>
      <c r="CS160" s="110" t="str">
        <f t="shared" si="31"/>
        <v>RGInt 06 Ponta Grossa-Imbituva</v>
      </c>
    </row>
    <row r="161" spans="19:97" x14ac:dyDescent="0.2">
      <c r="S161" s="98">
        <v>7015</v>
      </c>
      <c r="T161" s="98">
        <v>5</v>
      </c>
      <c r="U161" s="98" t="s">
        <v>278</v>
      </c>
      <c r="V161" s="98">
        <v>60</v>
      </c>
      <c r="W161" s="98" t="s">
        <v>327</v>
      </c>
      <c r="X161" s="98">
        <v>1</v>
      </c>
      <c r="Y161" s="98" t="s">
        <v>46</v>
      </c>
      <c r="Z161" s="98">
        <v>3</v>
      </c>
      <c r="AA161" s="98" t="s">
        <v>280</v>
      </c>
      <c r="AB161" s="98">
        <v>7101</v>
      </c>
      <c r="AC161" s="98" t="s">
        <v>328</v>
      </c>
      <c r="AD161" s="98" t="s">
        <v>329</v>
      </c>
      <c r="AE161" s="98">
        <v>7015</v>
      </c>
      <c r="AF161" s="98" t="s">
        <v>4948</v>
      </c>
      <c r="AG161" s="98" t="s">
        <v>4949</v>
      </c>
      <c r="AH161" s="98" t="s">
        <v>243</v>
      </c>
      <c r="AI161" s="98" t="s">
        <v>53</v>
      </c>
      <c r="AJ161" s="98">
        <v>4100</v>
      </c>
      <c r="AK161" s="98" t="s">
        <v>33</v>
      </c>
      <c r="AL161" s="98">
        <v>4101</v>
      </c>
      <c r="AM161" s="98" t="s">
        <v>128</v>
      </c>
      <c r="AN161" s="98">
        <v>4106902</v>
      </c>
      <c r="AO161" s="98">
        <v>2024</v>
      </c>
      <c r="AP161" s="98">
        <v>0</v>
      </c>
      <c r="AQ161" s="98" t="s">
        <v>54</v>
      </c>
      <c r="AR161" s="98" t="s">
        <v>54</v>
      </c>
      <c r="AS161" s="98" t="s">
        <v>54</v>
      </c>
      <c r="AT161" s="98" t="s">
        <v>54</v>
      </c>
      <c r="AY161" s="98" t="s">
        <v>56</v>
      </c>
      <c r="AZ161" s="98" t="s">
        <v>4950</v>
      </c>
      <c r="BA161" s="98" t="s">
        <v>334</v>
      </c>
      <c r="BB161" s="98" t="s">
        <v>4951</v>
      </c>
      <c r="BD161" s="110" t="str">
        <f t="shared" si="33"/>
        <v>3817(vazio)</v>
      </c>
      <c r="BE161" s="110">
        <v>3817</v>
      </c>
      <c r="BF161" s="110" t="s">
        <v>398</v>
      </c>
      <c r="BG161" s="110">
        <v>8002</v>
      </c>
      <c r="BH161" s="110" t="s">
        <v>60</v>
      </c>
      <c r="BI161" s="110">
        <v>400</v>
      </c>
      <c r="BJ161" s="110">
        <v>400</v>
      </c>
      <c r="BK161" s="110">
        <v>400</v>
      </c>
      <c r="BL161" s="110">
        <v>400</v>
      </c>
      <c r="BN161" s="110">
        <f t="shared" si="34"/>
        <v>1600</v>
      </c>
      <c r="BS161" s="110">
        <v>7015</v>
      </c>
      <c r="BT161" s="110" t="str">
        <f t="shared" si="25"/>
        <v>Reforma de Elevador no Fórum de Santa Felicidade, em Curitiba</v>
      </c>
      <c r="BU161" s="111" t="str">
        <f t="shared" si="26"/>
        <v>Não</v>
      </c>
      <c r="BV161" s="111" t="str">
        <f t="shared" si="27"/>
        <v>Não</v>
      </c>
      <c r="BW161" s="111" t="str">
        <f t="shared" si="28"/>
        <v>Não</v>
      </c>
      <c r="BX161" s="111" t="str">
        <f t="shared" si="29"/>
        <v>Não</v>
      </c>
      <c r="BY161" s="110" t="s">
        <v>121</v>
      </c>
      <c r="BZ161" s="110" t="s">
        <v>121</v>
      </c>
      <c r="CA161" s="110" t="s">
        <v>121</v>
      </c>
      <c r="CB161" s="110" t="s">
        <v>8122</v>
      </c>
      <c r="CG161" s="110" t="str">
        <f t="shared" si="30"/>
        <v>4071Ponta Grossa</v>
      </c>
      <c r="CH161" s="110" t="str">
        <f t="shared" si="32"/>
        <v>4071-17</v>
      </c>
      <c r="CI161" s="110">
        <v>17</v>
      </c>
      <c r="CJ161" s="110">
        <v>4071</v>
      </c>
      <c r="CK161" s="110" t="s">
        <v>38</v>
      </c>
      <c r="CL161" s="110">
        <v>4119905</v>
      </c>
      <c r="CM161" s="110" t="s">
        <v>531</v>
      </c>
      <c r="CN161" s="110">
        <v>383.35</v>
      </c>
      <c r="CO161" s="110">
        <v>1176.94</v>
      </c>
      <c r="CP161" s="110">
        <v>820.49</v>
      </c>
      <c r="CQ161" s="110">
        <v>410.24</v>
      </c>
      <c r="CS161" s="110" t="str">
        <f t="shared" si="31"/>
        <v>RGInt 06 Ponta Grossa-Ponta Grossa</v>
      </c>
    </row>
    <row r="162" spans="19:97" x14ac:dyDescent="0.2">
      <c r="S162" s="98">
        <v>5999</v>
      </c>
      <c r="T162" s="98">
        <v>5</v>
      </c>
      <c r="U162" s="98" t="s">
        <v>278</v>
      </c>
      <c r="V162" s="98">
        <v>60</v>
      </c>
      <c r="W162" s="98" t="s">
        <v>327</v>
      </c>
      <c r="X162" s="98">
        <v>1</v>
      </c>
      <c r="Y162" s="98" t="s">
        <v>46</v>
      </c>
      <c r="Z162" s="98">
        <v>3</v>
      </c>
      <c r="AA162" s="98" t="s">
        <v>280</v>
      </c>
      <c r="AB162" s="98">
        <v>7101</v>
      </c>
      <c r="AC162" s="98" t="s">
        <v>328</v>
      </c>
      <c r="AD162" s="98" t="s">
        <v>329</v>
      </c>
      <c r="AE162" s="98">
        <v>5999</v>
      </c>
      <c r="AF162" s="98" t="s">
        <v>601</v>
      </c>
      <c r="AG162" s="98" t="s">
        <v>4952</v>
      </c>
      <c r="AH162" s="98" t="s">
        <v>212</v>
      </c>
      <c r="AI162" s="98" t="s">
        <v>53</v>
      </c>
      <c r="AJ162" s="98">
        <v>4100</v>
      </c>
      <c r="AK162" s="98" t="s">
        <v>33</v>
      </c>
      <c r="AL162" s="98">
        <v>4101</v>
      </c>
      <c r="AM162" s="98" t="s">
        <v>128</v>
      </c>
      <c r="AN162" s="98">
        <v>4106902</v>
      </c>
      <c r="AO162" s="98">
        <v>2024</v>
      </c>
      <c r="AP162" s="98">
        <v>0</v>
      </c>
      <c r="AQ162" s="98" t="s">
        <v>54</v>
      </c>
      <c r="AR162" s="98" t="s">
        <v>54</v>
      </c>
      <c r="AS162" s="98" t="s">
        <v>54</v>
      </c>
      <c r="AT162" s="98" t="s">
        <v>54</v>
      </c>
      <c r="AY162" s="98" t="s">
        <v>56</v>
      </c>
      <c r="AZ162" s="98" t="s">
        <v>333</v>
      </c>
      <c r="BA162" s="98" t="s">
        <v>334</v>
      </c>
      <c r="BB162" s="98" t="s">
        <v>335</v>
      </c>
      <c r="BD162" s="110" t="str">
        <f t="shared" si="33"/>
        <v>3819(vazio)</v>
      </c>
      <c r="BE162" s="110">
        <v>3819</v>
      </c>
      <c r="BF162" s="110" t="s">
        <v>174</v>
      </c>
      <c r="BG162" s="110">
        <v>8002</v>
      </c>
      <c r="BH162" s="110" t="s">
        <v>60</v>
      </c>
      <c r="BI162" s="110">
        <v>480</v>
      </c>
      <c r="BJ162" s="110">
        <v>480</v>
      </c>
      <c r="BK162" s="110">
        <v>480</v>
      </c>
      <c r="BL162" s="110">
        <v>480</v>
      </c>
      <c r="BN162" s="110">
        <f t="shared" si="34"/>
        <v>1920</v>
      </c>
      <c r="BS162" s="110">
        <v>5999</v>
      </c>
      <c r="BT162" s="110" t="str">
        <f t="shared" si="25"/>
        <v>Reforma do Centro Médico do Tribunal de Justiça, em Curitiba</v>
      </c>
      <c r="BU162" s="111" t="str">
        <f t="shared" si="26"/>
        <v>Não</v>
      </c>
      <c r="BV162" s="111" t="str">
        <f t="shared" si="27"/>
        <v>Não</v>
      </c>
      <c r="BW162" s="111" t="str">
        <f t="shared" si="28"/>
        <v>Não</v>
      </c>
      <c r="BX162" s="111" t="str">
        <f t="shared" si="29"/>
        <v>Não</v>
      </c>
      <c r="BY162" s="110" t="s">
        <v>121</v>
      </c>
      <c r="BZ162" s="110" t="s">
        <v>121</v>
      </c>
      <c r="CA162" s="110" t="s">
        <v>121</v>
      </c>
      <c r="CB162" s="110" t="s">
        <v>8122</v>
      </c>
      <c r="CG162" s="110" t="str">
        <f t="shared" si="30"/>
        <v>4071 Total</v>
      </c>
      <c r="CH162" s="110" t="str">
        <f t="shared" si="32"/>
        <v>4071 Total-1</v>
      </c>
      <c r="CI162" s="110">
        <v>1</v>
      </c>
      <c r="CJ162" s="110" t="s">
        <v>6901</v>
      </c>
      <c r="CN162" s="110">
        <v>1039.2600000000002</v>
      </c>
      <c r="CO162" s="110">
        <v>4875.1499999999996</v>
      </c>
      <c r="CP162" s="110">
        <v>4643.58</v>
      </c>
      <c r="CQ162" s="110">
        <v>2321.75</v>
      </c>
      <c r="CS162" s="110" t="str">
        <f t="shared" si="31"/>
        <v>-</v>
      </c>
    </row>
    <row r="163" spans="19:97" x14ac:dyDescent="0.2">
      <c r="S163" s="98">
        <v>5997</v>
      </c>
      <c r="T163" s="98">
        <v>5</v>
      </c>
      <c r="U163" s="98" t="s">
        <v>278</v>
      </c>
      <c r="V163" s="98">
        <v>60</v>
      </c>
      <c r="W163" s="98" t="s">
        <v>327</v>
      </c>
      <c r="X163" s="98">
        <v>1</v>
      </c>
      <c r="Y163" s="98" t="s">
        <v>46</v>
      </c>
      <c r="Z163" s="98">
        <v>3</v>
      </c>
      <c r="AA163" s="98" t="s">
        <v>280</v>
      </c>
      <c r="AB163" s="98">
        <v>7101</v>
      </c>
      <c r="AC163" s="98" t="s">
        <v>328</v>
      </c>
      <c r="AD163" s="98" t="s">
        <v>329</v>
      </c>
      <c r="AE163" s="98">
        <v>5997</v>
      </c>
      <c r="AF163" s="98" t="s">
        <v>603</v>
      </c>
      <c r="AG163" s="98" t="s">
        <v>604</v>
      </c>
      <c r="AH163" s="98" t="s">
        <v>212</v>
      </c>
      <c r="AI163" s="98" t="s">
        <v>53</v>
      </c>
      <c r="AJ163" s="98">
        <v>4100</v>
      </c>
      <c r="AK163" s="98" t="s">
        <v>36</v>
      </c>
      <c r="AL163" s="98">
        <v>4104</v>
      </c>
      <c r="AM163" s="98" t="s">
        <v>605</v>
      </c>
      <c r="AN163" s="98">
        <v>4114005</v>
      </c>
      <c r="AO163" s="98">
        <v>2024</v>
      </c>
      <c r="AP163" s="98">
        <v>823</v>
      </c>
      <c r="AQ163" s="98" t="s">
        <v>54</v>
      </c>
      <c r="AR163" s="98" t="s">
        <v>54</v>
      </c>
      <c r="AS163" s="98" t="s">
        <v>54</v>
      </c>
      <c r="AT163" s="98" t="s">
        <v>54</v>
      </c>
      <c r="AY163" s="98" t="s">
        <v>56</v>
      </c>
      <c r="AZ163" s="98" t="s">
        <v>333</v>
      </c>
      <c r="BA163" s="98" t="s">
        <v>334</v>
      </c>
      <c r="BB163" s="98" t="s">
        <v>335</v>
      </c>
      <c r="BD163" s="110" t="str">
        <f t="shared" si="33"/>
        <v>3821(vazio)</v>
      </c>
      <c r="BE163" s="110">
        <v>3821</v>
      </c>
      <c r="BF163" s="110" t="s">
        <v>69</v>
      </c>
      <c r="BG163" s="110">
        <v>8002</v>
      </c>
      <c r="BH163" s="110" t="s">
        <v>60</v>
      </c>
      <c r="BI163" s="110">
        <v>1666</v>
      </c>
      <c r="BJ163" s="110">
        <v>1666</v>
      </c>
      <c r="BK163" s="110">
        <v>1666</v>
      </c>
      <c r="BL163" s="110">
        <v>1666</v>
      </c>
      <c r="BN163" s="110">
        <f t="shared" si="34"/>
        <v>6664</v>
      </c>
      <c r="BS163" s="110">
        <v>5997</v>
      </c>
      <c r="BT163" s="110" t="str">
        <f t="shared" si="25"/>
        <v>Reforma do Telhado do Fórum, em Mamborê</v>
      </c>
      <c r="BU163" s="111" t="str">
        <f t="shared" si="26"/>
        <v>Não</v>
      </c>
      <c r="BV163" s="111" t="str">
        <f t="shared" si="27"/>
        <v>Não</v>
      </c>
      <c r="BW163" s="111" t="str">
        <f t="shared" si="28"/>
        <v>Não</v>
      </c>
      <c r="BX163" s="111" t="str">
        <f t="shared" si="29"/>
        <v>Não</v>
      </c>
      <c r="BY163" s="110" t="s">
        <v>121</v>
      </c>
      <c r="BZ163" s="110" t="s">
        <v>121</v>
      </c>
      <c r="CA163" s="110" t="s">
        <v>121</v>
      </c>
      <c r="CB163" s="110" t="s">
        <v>8122</v>
      </c>
      <c r="CG163" s="110" t="str">
        <f t="shared" si="30"/>
        <v>4072Araucária</v>
      </c>
      <c r="CH163" s="110" t="str">
        <f t="shared" si="32"/>
        <v>4072-1</v>
      </c>
      <c r="CI163" s="110">
        <v>1</v>
      </c>
      <c r="CJ163" s="110">
        <v>4072</v>
      </c>
      <c r="CK163" s="110" t="s">
        <v>33</v>
      </c>
      <c r="CL163" s="110">
        <v>4101804</v>
      </c>
      <c r="CM163" s="110" t="s">
        <v>489</v>
      </c>
      <c r="CN163" s="110">
        <v>448</v>
      </c>
      <c r="CO163" s="110">
        <v>1345</v>
      </c>
      <c r="CP163" s="110">
        <v>2242</v>
      </c>
      <c r="CQ163" s="110">
        <v>448</v>
      </c>
      <c r="CS163" s="110" t="str">
        <f t="shared" si="31"/>
        <v>RGInt 01 Curitiba-Araucária</v>
      </c>
    </row>
    <row r="164" spans="19:97" x14ac:dyDescent="0.2">
      <c r="S164" s="98">
        <v>5998</v>
      </c>
      <c r="T164" s="98">
        <v>5</v>
      </c>
      <c r="U164" s="98" t="s">
        <v>278</v>
      </c>
      <c r="V164" s="98">
        <v>60</v>
      </c>
      <c r="W164" s="98" t="s">
        <v>327</v>
      </c>
      <c r="X164" s="98">
        <v>1</v>
      </c>
      <c r="Y164" s="98" t="s">
        <v>46</v>
      </c>
      <c r="Z164" s="98">
        <v>3</v>
      </c>
      <c r="AA164" s="98" t="s">
        <v>280</v>
      </c>
      <c r="AB164" s="98">
        <v>7101</v>
      </c>
      <c r="AC164" s="98" t="s">
        <v>328</v>
      </c>
      <c r="AD164" s="98" t="s">
        <v>329</v>
      </c>
      <c r="AE164" s="98">
        <v>5998</v>
      </c>
      <c r="AF164" s="98" t="s">
        <v>607</v>
      </c>
      <c r="AG164" s="98" t="s">
        <v>4953</v>
      </c>
      <c r="AH164" s="98" t="s">
        <v>212</v>
      </c>
      <c r="AI164" s="98" t="s">
        <v>53</v>
      </c>
      <c r="AJ164" s="98">
        <v>4100</v>
      </c>
      <c r="AK164" s="98" t="s">
        <v>38</v>
      </c>
      <c r="AL164" s="98">
        <v>4106</v>
      </c>
      <c r="AM164" s="98" t="s">
        <v>145</v>
      </c>
      <c r="AN164" s="98">
        <v>4127502</v>
      </c>
      <c r="AO164" s="98">
        <v>2024</v>
      </c>
      <c r="AP164" s="98">
        <v>1</v>
      </c>
      <c r="AQ164" s="98" t="s">
        <v>54</v>
      </c>
      <c r="AR164" s="98" t="s">
        <v>54</v>
      </c>
      <c r="AS164" s="98" t="s">
        <v>54</v>
      </c>
      <c r="AT164" s="98" t="s">
        <v>54</v>
      </c>
      <c r="AY164" s="98" t="s">
        <v>56</v>
      </c>
      <c r="AZ164" s="98" t="s">
        <v>333</v>
      </c>
      <c r="BA164" s="98" t="s">
        <v>334</v>
      </c>
      <c r="BB164" s="98" t="s">
        <v>335</v>
      </c>
      <c r="BD164" s="110" t="str">
        <f t="shared" si="33"/>
        <v>3822(vazio)</v>
      </c>
      <c r="BE164" s="110">
        <v>3822</v>
      </c>
      <c r="BF164" s="110" t="s">
        <v>406</v>
      </c>
      <c r="BG164" s="110">
        <v>8285</v>
      </c>
      <c r="BH164" s="110" t="s">
        <v>60</v>
      </c>
      <c r="BI164" s="110">
        <v>5</v>
      </c>
      <c r="BJ164" s="110">
        <v>5</v>
      </c>
      <c r="BK164" s="110">
        <v>5</v>
      </c>
      <c r="BL164" s="110">
        <v>5</v>
      </c>
      <c r="BN164" s="110">
        <f t="shared" si="34"/>
        <v>20</v>
      </c>
      <c r="BS164" s="110">
        <v>5998</v>
      </c>
      <c r="BT164" s="110" t="str">
        <f t="shared" si="25"/>
        <v>Reforma Geral do Fórum, em Tibagi</v>
      </c>
      <c r="BU164" s="111" t="str">
        <f t="shared" si="26"/>
        <v>Não</v>
      </c>
      <c r="BV164" s="111" t="str">
        <f t="shared" si="27"/>
        <v>Não</v>
      </c>
      <c r="BW164" s="111" t="str">
        <f t="shared" si="28"/>
        <v>Não</v>
      </c>
      <c r="BX164" s="111" t="str">
        <f t="shared" si="29"/>
        <v>Não</v>
      </c>
      <c r="BY164" s="110" t="s">
        <v>121</v>
      </c>
      <c r="BZ164" s="110" t="s">
        <v>121</v>
      </c>
      <c r="CA164" s="110" t="s">
        <v>121</v>
      </c>
      <c r="CB164" s="110" t="s">
        <v>8375</v>
      </c>
      <c r="CG164" s="110" t="str">
        <f t="shared" si="30"/>
        <v>4072Curitiba</v>
      </c>
      <c r="CH164" s="110" t="str">
        <f t="shared" si="32"/>
        <v>4072-2</v>
      </c>
      <c r="CI164" s="110">
        <v>2</v>
      </c>
      <c r="CJ164" s="110">
        <v>4072</v>
      </c>
      <c r="CK164" s="110" t="s">
        <v>33</v>
      </c>
      <c r="CL164" s="110">
        <v>4106902</v>
      </c>
      <c r="CM164" s="110" t="s">
        <v>128</v>
      </c>
      <c r="CN164" s="110">
        <v>0</v>
      </c>
      <c r="CO164" s="110">
        <v>400</v>
      </c>
      <c r="CP164" s="110">
        <v>1200</v>
      </c>
      <c r="CQ164" s="110">
        <v>2400</v>
      </c>
      <c r="CS164" s="110" t="str">
        <f t="shared" si="31"/>
        <v>RGInt 01 Curitiba-Curitiba</v>
      </c>
    </row>
    <row r="165" spans="19:97" x14ac:dyDescent="0.2">
      <c r="S165" s="98">
        <v>4489</v>
      </c>
      <c r="T165" s="98">
        <v>5</v>
      </c>
      <c r="U165" s="98" t="s">
        <v>278</v>
      </c>
      <c r="V165" s="98">
        <v>60</v>
      </c>
      <c r="W165" s="98" t="s">
        <v>327</v>
      </c>
      <c r="X165" s="98">
        <v>1</v>
      </c>
      <c r="Y165" s="98" t="s">
        <v>46</v>
      </c>
      <c r="Z165" s="98">
        <v>3</v>
      </c>
      <c r="AA165" s="98" t="s">
        <v>280</v>
      </c>
      <c r="AB165" s="98">
        <v>7102</v>
      </c>
      <c r="AC165" s="98" t="s">
        <v>608</v>
      </c>
      <c r="AD165" s="98" t="s">
        <v>609</v>
      </c>
      <c r="AE165" s="98">
        <v>4489</v>
      </c>
      <c r="AF165" s="98" t="s">
        <v>4954</v>
      </c>
      <c r="AG165" s="98" t="s">
        <v>610</v>
      </c>
      <c r="AH165" s="98" t="s">
        <v>212</v>
      </c>
      <c r="AI165" s="98" t="s">
        <v>53</v>
      </c>
      <c r="AJ165" s="98">
        <v>4100</v>
      </c>
      <c r="AK165" s="98" t="s">
        <v>36</v>
      </c>
      <c r="AL165" s="98">
        <v>4104</v>
      </c>
      <c r="AM165" s="98" t="s">
        <v>372</v>
      </c>
      <c r="AN165" s="98">
        <v>4104303</v>
      </c>
      <c r="AO165" s="98">
        <v>2024</v>
      </c>
      <c r="AP165" s="98">
        <v>50000</v>
      </c>
      <c r="AQ165" s="98" t="s">
        <v>54</v>
      </c>
      <c r="AR165" s="98" t="s">
        <v>54</v>
      </c>
      <c r="AS165" s="98" t="s">
        <v>54</v>
      </c>
      <c r="AT165" s="98" t="s">
        <v>54</v>
      </c>
      <c r="AV165" s="98" t="s">
        <v>244</v>
      </c>
      <c r="AY165" s="98" t="s">
        <v>56</v>
      </c>
      <c r="AZ165" s="98" t="s">
        <v>612</v>
      </c>
      <c r="BA165" s="98" t="s">
        <v>441</v>
      </c>
      <c r="BB165" s="98" t="s">
        <v>335</v>
      </c>
      <c r="BD165" s="110" t="str">
        <f t="shared" si="33"/>
        <v>3824(vazio)</v>
      </c>
      <c r="BE165" s="110">
        <v>3824</v>
      </c>
      <c r="BF165" s="110" t="s">
        <v>410</v>
      </c>
      <c r="BG165" s="110">
        <v>8285</v>
      </c>
      <c r="BH165" s="110" t="s">
        <v>60</v>
      </c>
      <c r="BI165" s="110">
        <v>50000</v>
      </c>
      <c r="BJ165" s="110">
        <v>50000</v>
      </c>
      <c r="BK165" s="110">
        <v>50000</v>
      </c>
      <c r="BL165" s="110">
        <v>50000</v>
      </c>
      <c r="BN165" s="110">
        <f t="shared" si="34"/>
        <v>200000</v>
      </c>
      <c r="BS165" s="110">
        <v>4489</v>
      </c>
      <c r="BT165" s="110" t="str">
        <f t="shared" si="25"/>
        <v>Construção da Usina Fotovoltaica do TJPR, em Campo Mourão</v>
      </c>
      <c r="BU165" s="111" t="str">
        <f t="shared" si="26"/>
        <v>Não</v>
      </c>
      <c r="BV165" s="111" t="str">
        <f t="shared" si="27"/>
        <v>Não</v>
      </c>
      <c r="BW165" s="111" t="str">
        <f t="shared" si="28"/>
        <v>Não</v>
      </c>
      <c r="BX165" s="111" t="str">
        <f t="shared" si="29"/>
        <v>Não</v>
      </c>
      <c r="BY165" s="110" t="s">
        <v>121</v>
      </c>
      <c r="BZ165" s="110" t="s">
        <v>8138</v>
      </c>
      <c r="CA165" s="110" t="s">
        <v>121</v>
      </c>
      <c r="CB165" s="110" t="s">
        <v>8376</v>
      </c>
      <c r="CG165" s="110" t="str">
        <f t="shared" si="30"/>
        <v>4072Fazenda Rio Grande</v>
      </c>
      <c r="CH165" s="110" t="str">
        <f t="shared" si="32"/>
        <v>4072-3</v>
      </c>
      <c r="CI165" s="110">
        <v>3</v>
      </c>
      <c r="CJ165" s="110">
        <v>4072</v>
      </c>
      <c r="CK165" s="110" t="s">
        <v>33</v>
      </c>
      <c r="CL165" s="110">
        <v>4107652</v>
      </c>
      <c r="CM165" s="110" t="s">
        <v>506</v>
      </c>
      <c r="CN165" s="110">
        <v>691</v>
      </c>
      <c r="CO165" s="110">
        <v>2072</v>
      </c>
      <c r="CP165" s="110">
        <v>3453</v>
      </c>
      <c r="CQ165" s="110">
        <v>691</v>
      </c>
      <c r="CS165" s="110" t="str">
        <f t="shared" si="31"/>
        <v>RGInt 01 Curitiba-Fazenda Rio Grande</v>
      </c>
    </row>
    <row r="166" spans="19:97" x14ac:dyDescent="0.2">
      <c r="S166" s="98">
        <v>4458</v>
      </c>
      <c r="T166" s="98">
        <v>5</v>
      </c>
      <c r="U166" s="98" t="s">
        <v>278</v>
      </c>
      <c r="V166" s="98">
        <v>60</v>
      </c>
      <c r="W166" s="98" t="s">
        <v>327</v>
      </c>
      <c r="X166" s="98">
        <v>1</v>
      </c>
      <c r="Y166" s="98" t="s">
        <v>46</v>
      </c>
      <c r="Z166" s="98">
        <v>3</v>
      </c>
      <c r="AA166" s="98" t="s">
        <v>280</v>
      </c>
      <c r="AB166" s="98">
        <v>7102</v>
      </c>
      <c r="AC166" s="98" t="s">
        <v>608</v>
      </c>
      <c r="AD166" s="98" t="s">
        <v>609</v>
      </c>
      <c r="AE166" s="98">
        <v>4458</v>
      </c>
      <c r="AF166" s="98" t="s">
        <v>613</v>
      </c>
      <c r="AG166" s="98" t="s">
        <v>610</v>
      </c>
      <c r="AH166" s="98" t="s">
        <v>212</v>
      </c>
      <c r="AI166" s="98" t="s">
        <v>53</v>
      </c>
      <c r="AJ166" s="98">
        <v>4100</v>
      </c>
      <c r="AK166" s="98" t="s">
        <v>33</v>
      </c>
      <c r="AL166" s="98">
        <v>4101</v>
      </c>
      <c r="AM166" s="98" t="s">
        <v>128</v>
      </c>
      <c r="AN166" s="98">
        <v>4106902</v>
      </c>
      <c r="AO166" s="98">
        <v>2024</v>
      </c>
      <c r="AP166" s="98">
        <v>300</v>
      </c>
      <c r="AQ166" s="98" t="s">
        <v>54</v>
      </c>
      <c r="AR166" s="98" t="s">
        <v>54</v>
      </c>
      <c r="AS166" s="98" t="s">
        <v>54</v>
      </c>
      <c r="AT166" s="98" t="s">
        <v>54</v>
      </c>
      <c r="AV166" s="98" t="s">
        <v>213</v>
      </c>
      <c r="AY166" s="98" t="s">
        <v>56</v>
      </c>
      <c r="AZ166" s="98" t="s">
        <v>333</v>
      </c>
      <c r="BA166" s="98" t="s">
        <v>441</v>
      </c>
      <c r="BB166" s="98" t="s">
        <v>335</v>
      </c>
      <c r="BD166" s="110" t="str">
        <f t="shared" si="33"/>
        <v>3825RGInt 01 Curitiba</v>
      </c>
      <c r="BE166" s="110">
        <v>3825</v>
      </c>
      <c r="BF166" s="110" t="s">
        <v>413</v>
      </c>
      <c r="BG166" s="110">
        <v>8285</v>
      </c>
      <c r="BH166" s="110" t="s">
        <v>33</v>
      </c>
      <c r="BI166" s="110">
        <v>0</v>
      </c>
      <c r="BJ166" s="110">
        <v>99</v>
      </c>
      <c r="BK166" s="110">
        <v>0</v>
      </c>
      <c r="BL166" s="110">
        <v>0</v>
      </c>
      <c r="BN166" s="110">
        <f t="shared" si="34"/>
        <v>99</v>
      </c>
      <c r="BS166" s="110">
        <v>4458</v>
      </c>
      <c r="BT166" s="110" t="str">
        <f t="shared" si="25"/>
        <v>Construção da Usina Fotovoltaica do TJPR - Sede Mauá, em Curitiba</v>
      </c>
      <c r="BU166" s="111" t="str">
        <f t="shared" si="26"/>
        <v>Não</v>
      </c>
      <c r="BV166" s="111" t="str">
        <f t="shared" si="27"/>
        <v>Não</v>
      </c>
      <c r="BW166" s="111" t="str">
        <f t="shared" si="28"/>
        <v>Não</v>
      </c>
      <c r="BX166" s="111" t="str">
        <f t="shared" si="29"/>
        <v>Não</v>
      </c>
      <c r="BY166" s="110" t="s">
        <v>121</v>
      </c>
      <c r="BZ166" s="110" t="s">
        <v>8139</v>
      </c>
      <c r="CA166" s="110" t="s">
        <v>121</v>
      </c>
      <c r="CB166" s="110" t="s">
        <v>8122</v>
      </c>
      <c r="CG166" s="110" t="str">
        <f t="shared" si="30"/>
        <v>4072Piraquara</v>
      </c>
      <c r="CH166" s="110" t="str">
        <f t="shared" si="32"/>
        <v>4072-4</v>
      </c>
      <c r="CI166" s="110">
        <v>4</v>
      </c>
      <c r="CJ166" s="110">
        <v>4072</v>
      </c>
      <c r="CK166" s="110" t="s">
        <v>33</v>
      </c>
      <c r="CL166" s="110">
        <v>4119509</v>
      </c>
      <c r="CM166" s="110" t="s">
        <v>519</v>
      </c>
      <c r="CN166" s="110">
        <v>647</v>
      </c>
      <c r="CO166" s="110">
        <v>3237</v>
      </c>
      <c r="CP166" s="110">
        <v>2589</v>
      </c>
      <c r="CQ166" s="110">
        <v>0</v>
      </c>
      <c r="CS166" s="110" t="str">
        <f t="shared" si="31"/>
        <v>RGInt 01 Curitiba-Piraquara</v>
      </c>
    </row>
    <row r="167" spans="19:97" x14ac:dyDescent="0.2">
      <c r="S167" s="98">
        <v>5947</v>
      </c>
      <c r="T167" s="98">
        <v>5</v>
      </c>
      <c r="U167" s="98" t="s">
        <v>278</v>
      </c>
      <c r="V167" s="98">
        <v>60</v>
      </c>
      <c r="W167" s="98" t="s">
        <v>327</v>
      </c>
      <c r="X167" s="98">
        <v>1</v>
      </c>
      <c r="Y167" s="98" t="s">
        <v>46</v>
      </c>
      <c r="Z167" s="98">
        <v>3</v>
      </c>
      <c r="AA167" s="98" t="s">
        <v>280</v>
      </c>
      <c r="AB167" s="98">
        <v>7102</v>
      </c>
      <c r="AC167" s="98" t="s">
        <v>608</v>
      </c>
      <c r="AD167" s="98" t="s">
        <v>609</v>
      </c>
      <c r="AE167" s="98">
        <v>5947</v>
      </c>
      <c r="AF167" s="98" t="s">
        <v>615</v>
      </c>
      <c r="AG167" s="98" t="s">
        <v>616</v>
      </c>
      <c r="AH167" s="98" t="s">
        <v>212</v>
      </c>
      <c r="AI167" s="98" t="s">
        <v>53</v>
      </c>
      <c r="AJ167" s="98">
        <v>4100</v>
      </c>
      <c r="AK167" s="98" t="s">
        <v>33</v>
      </c>
      <c r="AL167" s="98">
        <v>4101</v>
      </c>
      <c r="AM167" s="98" t="s">
        <v>128</v>
      </c>
      <c r="AN167" s="98">
        <v>4106902</v>
      </c>
      <c r="AO167" s="98">
        <v>2024</v>
      </c>
      <c r="AP167" s="98">
        <v>0</v>
      </c>
      <c r="AQ167" s="98" t="s">
        <v>54</v>
      </c>
      <c r="AR167" s="98" t="s">
        <v>54</v>
      </c>
      <c r="AS167" s="98" t="s">
        <v>54</v>
      </c>
      <c r="AT167" s="98" t="s">
        <v>54</v>
      </c>
      <c r="AY167" s="98" t="s">
        <v>56</v>
      </c>
      <c r="AZ167" s="98" t="s">
        <v>333</v>
      </c>
      <c r="BA167" s="98" t="s">
        <v>334</v>
      </c>
      <c r="BB167" s="98" t="s">
        <v>335</v>
      </c>
      <c r="BD167" s="110" t="str">
        <f t="shared" si="33"/>
        <v>3825RGInt 02 Guarapuava</v>
      </c>
      <c r="BE167" s="110">
        <v>3825</v>
      </c>
      <c r="BF167" s="110" t="s">
        <v>413</v>
      </c>
      <c r="BG167" s="110">
        <v>8285</v>
      </c>
      <c r="BH167" s="110" t="s">
        <v>34</v>
      </c>
      <c r="BI167" s="110">
        <v>0</v>
      </c>
      <c r="BJ167" s="110">
        <v>52</v>
      </c>
      <c r="BK167" s="110">
        <v>0</v>
      </c>
      <c r="BL167" s="110">
        <v>0</v>
      </c>
      <c r="BN167" s="110">
        <f t="shared" si="34"/>
        <v>52</v>
      </c>
      <c r="BS167" s="110">
        <v>5947</v>
      </c>
      <c r="BT167" s="110" t="str">
        <f t="shared" si="25"/>
        <v>Construção de Estacionamento Subsolo no Palácio da Justiça, em Curitiba</v>
      </c>
      <c r="BU167" s="111" t="str">
        <f t="shared" si="26"/>
        <v>Não</v>
      </c>
      <c r="BV167" s="111" t="str">
        <f t="shared" si="27"/>
        <v>Não</v>
      </c>
      <c r="BW167" s="111" t="str">
        <f t="shared" si="28"/>
        <v>Não</v>
      </c>
      <c r="BX167" s="111" t="str">
        <f t="shared" si="29"/>
        <v>Não</v>
      </c>
      <c r="BY167" s="110" t="s">
        <v>121</v>
      </c>
      <c r="BZ167" s="110" t="s">
        <v>121</v>
      </c>
      <c r="CA167" s="110" t="s">
        <v>121</v>
      </c>
      <c r="CB167" s="110" t="s">
        <v>8122</v>
      </c>
      <c r="CG167" s="110" t="str">
        <f t="shared" si="30"/>
        <v>4072São José dos Pinhais</v>
      </c>
      <c r="CH167" s="110" t="str">
        <f t="shared" si="32"/>
        <v>4072-5</v>
      </c>
      <c r="CI167" s="110">
        <v>5</v>
      </c>
      <c r="CJ167" s="110">
        <v>4072</v>
      </c>
      <c r="CK167" s="110" t="s">
        <v>33</v>
      </c>
      <c r="CL167" s="110">
        <v>4125506</v>
      </c>
      <c r="CM167" s="110" t="s">
        <v>134</v>
      </c>
      <c r="CN167" s="110">
        <v>0</v>
      </c>
      <c r="CO167" s="110">
        <v>400</v>
      </c>
      <c r="CP167" s="110">
        <v>1200</v>
      </c>
      <c r="CQ167" s="110">
        <v>2400</v>
      </c>
      <c r="CS167" s="110" t="str">
        <f t="shared" si="31"/>
        <v>RGInt 01 Curitiba-São José dos Pinhais</v>
      </c>
    </row>
    <row r="168" spans="19:97" x14ac:dyDescent="0.2">
      <c r="S168" s="98">
        <v>4454</v>
      </c>
      <c r="T168" s="98">
        <v>5</v>
      </c>
      <c r="U168" s="98" t="s">
        <v>278</v>
      </c>
      <c r="V168" s="98">
        <v>60</v>
      </c>
      <c r="W168" s="98" t="s">
        <v>327</v>
      </c>
      <c r="X168" s="98">
        <v>1</v>
      </c>
      <c r="Y168" s="98" t="s">
        <v>46</v>
      </c>
      <c r="Z168" s="98">
        <v>3</v>
      </c>
      <c r="AA168" s="98" t="s">
        <v>280</v>
      </c>
      <c r="AB168" s="98">
        <v>7102</v>
      </c>
      <c r="AC168" s="98" t="s">
        <v>608</v>
      </c>
      <c r="AD168" s="98" t="s">
        <v>609</v>
      </c>
      <c r="AE168" s="98">
        <v>4454</v>
      </c>
      <c r="AF168" s="98" t="s">
        <v>618</v>
      </c>
      <c r="AG168" s="98" t="s">
        <v>619</v>
      </c>
      <c r="AH168" s="98" t="s">
        <v>212</v>
      </c>
      <c r="AI168" s="98" t="s">
        <v>53</v>
      </c>
      <c r="AJ168" s="98">
        <v>4100</v>
      </c>
      <c r="AK168" s="98" t="s">
        <v>33</v>
      </c>
      <c r="AL168" s="98">
        <v>4101</v>
      </c>
      <c r="AM168" s="98" t="s">
        <v>128</v>
      </c>
      <c r="AN168" s="98">
        <v>4106902</v>
      </c>
      <c r="AO168" s="98">
        <v>2024</v>
      </c>
      <c r="AP168" s="98">
        <v>200</v>
      </c>
      <c r="AQ168" s="98" t="s">
        <v>54</v>
      </c>
      <c r="AR168" s="98" t="s">
        <v>54</v>
      </c>
      <c r="AS168" s="98" t="s">
        <v>54</v>
      </c>
      <c r="AT168" s="98" t="s">
        <v>54</v>
      </c>
      <c r="AV168" s="98" t="s">
        <v>226</v>
      </c>
      <c r="AY168" s="98" t="s">
        <v>56</v>
      </c>
      <c r="AZ168" s="98" t="s">
        <v>333</v>
      </c>
      <c r="BA168" s="98" t="s">
        <v>441</v>
      </c>
      <c r="BB168" s="98" t="s">
        <v>335</v>
      </c>
      <c r="BD168" s="110" t="str">
        <f t="shared" si="33"/>
        <v>3825RGInt 03 Cascavel</v>
      </c>
      <c r="BE168" s="110">
        <v>3825</v>
      </c>
      <c r="BF168" s="110" t="s">
        <v>413</v>
      </c>
      <c r="BG168" s="110">
        <v>8285</v>
      </c>
      <c r="BH168" s="110" t="s">
        <v>35</v>
      </c>
      <c r="BI168" s="110">
        <v>0</v>
      </c>
      <c r="BJ168" s="110">
        <v>275</v>
      </c>
      <c r="BK168" s="110">
        <v>0</v>
      </c>
      <c r="BL168" s="110">
        <v>0</v>
      </c>
      <c r="BN168" s="110">
        <f t="shared" si="34"/>
        <v>275</v>
      </c>
      <c r="BS168" s="110">
        <v>4454</v>
      </c>
      <c r="BT168" s="110" t="str">
        <f t="shared" si="25"/>
        <v>Construção do Memorial do Palácio da Justiça, em Curitiba</v>
      </c>
      <c r="BU168" s="111" t="str">
        <f t="shared" si="26"/>
        <v>Não</v>
      </c>
      <c r="BV168" s="111" t="str">
        <f t="shared" si="27"/>
        <v>Não</v>
      </c>
      <c r="BW168" s="111" t="str">
        <f t="shared" si="28"/>
        <v>Não</v>
      </c>
      <c r="BX168" s="111" t="str">
        <f t="shared" si="29"/>
        <v>Não</v>
      </c>
      <c r="BY168" s="110" t="s">
        <v>121</v>
      </c>
      <c r="BZ168" s="110" t="s">
        <v>8134</v>
      </c>
      <c r="CA168" s="110" t="s">
        <v>121</v>
      </c>
      <c r="CB168" s="110" t="s">
        <v>8122</v>
      </c>
      <c r="CG168" s="110" t="str">
        <f t="shared" si="30"/>
        <v>4072Toledo</v>
      </c>
      <c r="CH168" s="110" t="str">
        <f t="shared" si="32"/>
        <v>4072-6</v>
      </c>
      <c r="CI168" s="110">
        <v>6</v>
      </c>
      <c r="CJ168" s="110">
        <v>4072</v>
      </c>
      <c r="CK168" s="110" t="s">
        <v>35</v>
      </c>
      <c r="CL168" s="110">
        <v>4127700</v>
      </c>
      <c r="CM168" s="110" t="s">
        <v>578</v>
      </c>
      <c r="CN168" s="110">
        <v>454</v>
      </c>
      <c r="CO168" s="110">
        <v>1363</v>
      </c>
      <c r="CP168" s="110">
        <v>2271</v>
      </c>
      <c r="CQ168" s="110">
        <v>454</v>
      </c>
      <c r="CS168" s="110" t="str">
        <f t="shared" si="31"/>
        <v>RGInt 03 Cascavel-Toledo</v>
      </c>
    </row>
    <row r="169" spans="19:97" x14ac:dyDescent="0.2">
      <c r="S169" s="98">
        <v>5946</v>
      </c>
      <c r="T169" s="98">
        <v>5</v>
      </c>
      <c r="U169" s="98" t="s">
        <v>278</v>
      </c>
      <c r="V169" s="98">
        <v>60</v>
      </c>
      <c r="W169" s="98" t="s">
        <v>327</v>
      </c>
      <c r="X169" s="98">
        <v>1</v>
      </c>
      <c r="Y169" s="98" t="s">
        <v>46</v>
      </c>
      <c r="Z169" s="98">
        <v>3</v>
      </c>
      <c r="AA169" s="98" t="s">
        <v>280</v>
      </c>
      <c r="AB169" s="98">
        <v>7102</v>
      </c>
      <c r="AC169" s="98" t="s">
        <v>608</v>
      </c>
      <c r="AD169" s="98" t="s">
        <v>609</v>
      </c>
      <c r="AE169" s="98">
        <v>5946</v>
      </c>
      <c r="AF169" s="98" t="s">
        <v>621</v>
      </c>
      <c r="AG169" s="98" t="s">
        <v>622</v>
      </c>
      <c r="AH169" s="98" t="s">
        <v>598</v>
      </c>
      <c r="AI169" s="98" t="s">
        <v>53</v>
      </c>
      <c r="AJ169" s="98">
        <v>4100</v>
      </c>
      <c r="AK169" s="98" t="s">
        <v>33</v>
      </c>
      <c r="AL169" s="98">
        <v>4101</v>
      </c>
      <c r="AM169" s="98" t="s">
        <v>128</v>
      </c>
      <c r="AN169" s="98">
        <v>4106902</v>
      </c>
      <c r="AO169" s="98">
        <v>2024</v>
      </c>
      <c r="AP169" s="98">
        <v>0</v>
      </c>
      <c r="AQ169" s="98" t="s">
        <v>54</v>
      </c>
      <c r="AR169" s="98" t="s">
        <v>54</v>
      </c>
      <c r="AS169" s="98" t="s">
        <v>54</v>
      </c>
      <c r="AT169" s="98" t="s">
        <v>54</v>
      </c>
      <c r="AY169" s="98" t="s">
        <v>56</v>
      </c>
      <c r="AZ169" s="98" t="s">
        <v>333</v>
      </c>
      <c r="BA169" s="98" t="s">
        <v>334</v>
      </c>
      <c r="BB169" s="98" t="s">
        <v>335</v>
      </c>
      <c r="BD169" s="110" t="str">
        <f t="shared" si="33"/>
        <v>3825RGInt 04 Maringá</v>
      </c>
      <c r="BE169" s="110">
        <v>3825</v>
      </c>
      <c r="BF169" s="110" t="s">
        <v>413</v>
      </c>
      <c r="BG169" s="110">
        <v>8285</v>
      </c>
      <c r="BH169" s="110" t="s">
        <v>36</v>
      </c>
      <c r="BI169" s="110">
        <v>0</v>
      </c>
      <c r="BJ169" s="110">
        <v>156</v>
      </c>
      <c r="BK169" s="110">
        <v>0</v>
      </c>
      <c r="BL169" s="110">
        <v>0</v>
      </c>
      <c r="BN169" s="110">
        <f t="shared" si="34"/>
        <v>156</v>
      </c>
      <c r="BS169" s="110">
        <v>5946</v>
      </c>
      <c r="BT169" s="110" t="str">
        <f t="shared" si="25"/>
        <v>Projeto de Climatização do Prédio Anexo ao Palácio de Justiça, em Curitiba</v>
      </c>
      <c r="BU169" s="111" t="str">
        <f t="shared" si="26"/>
        <v>Não</v>
      </c>
      <c r="BV169" s="111" t="str">
        <f t="shared" si="27"/>
        <v>Não</v>
      </c>
      <c r="BW169" s="111" t="str">
        <f t="shared" si="28"/>
        <v>Não</v>
      </c>
      <c r="BX169" s="111" t="str">
        <f t="shared" si="29"/>
        <v>Não</v>
      </c>
      <c r="BY169" s="110" t="s">
        <v>121</v>
      </c>
      <c r="BZ169" s="110" t="s">
        <v>121</v>
      </c>
      <c r="CA169" s="110" t="s">
        <v>121</v>
      </c>
      <c r="CB169" s="110" t="s">
        <v>8375</v>
      </c>
      <c r="CG169" s="110" t="str">
        <f t="shared" si="30"/>
        <v>4072Ponta Grossa</v>
      </c>
      <c r="CH169" s="110" t="str">
        <f t="shared" si="32"/>
        <v>4072-7</v>
      </c>
      <c r="CI169" s="110">
        <v>7</v>
      </c>
      <c r="CJ169" s="110">
        <v>4072</v>
      </c>
      <c r="CK169" s="110" t="s">
        <v>38</v>
      </c>
      <c r="CL169" s="110">
        <v>4119905</v>
      </c>
      <c r="CM169" s="110" t="s">
        <v>531</v>
      </c>
      <c r="CN169" s="110">
        <v>563</v>
      </c>
      <c r="CO169" s="110">
        <v>1688</v>
      </c>
      <c r="CP169" s="110">
        <v>2814</v>
      </c>
      <c r="CQ169" s="110">
        <v>563</v>
      </c>
      <c r="CS169" s="110" t="str">
        <f t="shared" si="31"/>
        <v>RGInt 06 Ponta Grossa-Ponta Grossa</v>
      </c>
    </row>
    <row r="170" spans="19:97" x14ac:dyDescent="0.2">
      <c r="S170" s="98">
        <v>4468</v>
      </c>
      <c r="T170" s="98">
        <v>5</v>
      </c>
      <c r="U170" s="98" t="s">
        <v>278</v>
      </c>
      <c r="V170" s="98">
        <v>60</v>
      </c>
      <c r="W170" s="98" t="s">
        <v>327</v>
      </c>
      <c r="X170" s="98">
        <v>1</v>
      </c>
      <c r="Y170" s="98" t="s">
        <v>46</v>
      </c>
      <c r="Z170" s="98">
        <v>3</v>
      </c>
      <c r="AA170" s="98" t="s">
        <v>280</v>
      </c>
      <c r="AB170" s="98">
        <v>7102</v>
      </c>
      <c r="AC170" s="98" t="s">
        <v>608</v>
      </c>
      <c r="AD170" s="98" t="s">
        <v>609</v>
      </c>
      <c r="AE170" s="98">
        <v>4468</v>
      </c>
      <c r="AF170" s="98" t="s">
        <v>624</v>
      </c>
      <c r="AG170" s="98" t="s">
        <v>625</v>
      </c>
      <c r="AH170" s="98" t="s">
        <v>212</v>
      </c>
      <c r="AI170" s="98" t="s">
        <v>53</v>
      </c>
      <c r="AJ170" s="98">
        <v>4100</v>
      </c>
      <c r="AK170" s="98" t="s">
        <v>33</v>
      </c>
      <c r="AL170" s="98">
        <v>4101</v>
      </c>
      <c r="AM170" s="98" t="s">
        <v>128</v>
      </c>
      <c r="AN170" s="98">
        <v>4106902</v>
      </c>
      <c r="AO170" s="98">
        <v>2024</v>
      </c>
      <c r="AP170" s="98">
        <v>3000</v>
      </c>
      <c r="AQ170" s="98" t="s">
        <v>54</v>
      </c>
      <c r="AR170" s="98" t="s">
        <v>54</v>
      </c>
      <c r="AS170" s="98" t="s">
        <v>54</v>
      </c>
      <c r="AT170" s="98" t="s">
        <v>54</v>
      </c>
      <c r="AV170" s="98" t="s">
        <v>226</v>
      </c>
      <c r="AY170" s="98" t="s">
        <v>56</v>
      </c>
      <c r="AZ170" s="98" t="s">
        <v>333</v>
      </c>
      <c r="BA170" s="98" t="s">
        <v>441</v>
      </c>
      <c r="BB170" s="98" t="s">
        <v>335</v>
      </c>
      <c r="BD170" s="110" t="str">
        <f t="shared" si="33"/>
        <v>3825RGInt 05 Londrina</v>
      </c>
      <c r="BE170" s="110">
        <v>3825</v>
      </c>
      <c r="BF170" s="110" t="s">
        <v>413</v>
      </c>
      <c r="BG170" s="110">
        <v>8285</v>
      </c>
      <c r="BH170" s="110" t="s">
        <v>37</v>
      </c>
      <c r="BI170" s="110">
        <v>0</v>
      </c>
      <c r="BJ170" s="110">
        <v>281</v>
      </c>
      <c r="BK170" s="110">
        <v>0</v>
      </c>
      <c r="BL170" s="110">
        <v>0</v>
      </c>
      <c r="BN170" s="110">
        <f t="shared" si="34"/>
        <v>281</v>
      </c>
      <c r="BS170" s="110">
        <v>4468</v>
      </c>
      <c r="BT170" s="110" t="str">
        <f t="shared" si="25"/>
        <v>Reforma da cobertura do barracão da Flávio Dallegrave, em Curitiba</v>
      </c>
      <c r="BU170" s="111" t="str">
        <f t="shared" si="26"/>
        <v>Não</v>
      </c>
      <c r="BV170" s="111" t="str">
        <f t="shared" si="27"/>
        <v>Não</v>
      </c>
      <c r="BW170" s="111" t="str">
        <f t="shared" si="28"/>
        <v>Não</v>
      </c>
      <c r="BX170" s="111" t="str">
        <f t="shared" si="29"/>
        <v>Não</v>
      </c>
      <c r="BY170" s="110" t="s">
        <v>121</v>
      </c>
      <c r="BZ170" s="110" t="s">
        <v>8134</v>
      </c>
      <c r="CA170" s="110" t="s">
        <v>121</v>
      </c>
      <c r="CB170" s="110" t="s">
        <v>8375</v>
      </c>
      <c r="CG170" s="110" t="str">
        <f t="shared" si="30"/>
        <v>4072 Total</v>
      </c>
      <c r="CH170" s="110" t="str">
        <f t="shared" si="32"/>
        <v>4072 Total-1</v>
      </c>
      <c r="CI170" s="110">
        <v>1</v>
      </c>
      <c r="CJ170" s="110" t="s">
        <v>6902</v>
      </c>
      <c r="CN170" s="110">
        <v>2803</v>
      </c>
      <c r="CO170" s="110">
        <v>10505</v>
      </c>
      <c r="CP170" s="110">
        <v>15769</v>
      </c>
      <c r="CQ170" s="110">
        <v>6956</v>
      </c>
      <c r="CS170" s="110" t="str">
        <f t="shared" si="31"/>
        <v>-</v>
      </c>
    </row>
    <row r="171" spans="19:97" x14ac:dyDescent="0.2">
      <c r="S171" s="98">
        <v>4097</v>
      </c>
      <c r="T171" s="98">
        <v>5</v>
      </c>
      <c r="U171" s="98" t="s">
        <v>278</v>
      </c>
      <c r="V171" s="98">
        <v>60</v>
      </c>
      <c r="W171" s="98" t="s">
        <v>327</v>
      </c>
      <c r="X171" s="98">
        <v>1</v>
      </c>
      <c r="Y171" s="98" t="s">
        <v>46</v>
      </c>
      <c r="Z171" s="98">
        <v>3</v>
      </c>
      <c r="AA171" s="98" t="s">
        <v>280</v>
      </c>
      <c r="AB171" s="98">
        <v>8426</v>
      </c>
      <c r="AC171" s="98" t="s">
        <v>628</v>
      </c>
      <c r="AD171" s="98" t="s">
        <v>629</v>
      </c>
      <c r="AE171" s="98">
        <v>4097</v>
      </c>
      <c r="AF171" s="98" t="s">
        <v>630</v>
      </c>
      <c r="AG171" s="98" t="s">
        <v>631</v>
      </c>
      <c r="AH171" s="98" t="s">
        <v>632</v>
      </c>
      <c r="AI171" s="98" t="s">
        <v>53</v>
      </c>
      <c r="AJ171" s="98">
        <v>4100</v>
      </c>
      <c r="AO171" s="98">
        <v>2024</v>
      </c>
      <c r="AP171" s="98">
        <v>9200</v>
      </c>
      <c r="AQ171" s="98" t="s">
        <v>54</v>
      </c>
      <c r="AR171" s="98" t="s">
        <v>54</v>
      </c>
      <c r="AS171" s="98" t="s">
        <v>54</v>
      </c>
      <c r="AT171" s="98" t="s">
        <v>54</v>
      </c>
      <c r="AY171" s="98" t="s">
        <v>54</v>
      </c>
      <c r="AZ171" s="98" t="s">
        <v>293</v>
      </c>
      <c r="BA171" s="98" t="s">
        <v>314</v>
      </c>
      <c r="BB171" s="98" t="s">
        <v>315</v>
      </c>
      <c r="BD171" s="110" t="str">
        <f t="shared" si="33"/>
        <v>3825RGInt 06 Ponta Grossa</v>
      </c>
      <c r="BE171" s="110">
        <v>3825</v>
      </c>
      <c r="BF171" s="110" t="s">
        <v>413</v>
      </c>
      <c r="BG171" s="110">
        <v>8285</v>
      </c>
      <c r="BH171" s="110" t="s">
        <v>38</v>
      </c>
      <c r="BI171" s="110">
        <v>0</v>
      </c>
      <c r="BJ171" s="110">
        <v>37</v>
      </c>
      <c r="BK171" s="110">
        <v>0</v>
      </c>
      <c r="BL171" s="110">
        <v>0</v>
      </c>
      <c r="BN171" s="110">
        <f t="shared" si="34"/>
        <v>37</v>
      </c>
      <c r="BS171" s="110">
        <v>4097</v>
      </c>
      <c r="BT171" s="110" t="str">
        <f t="shared" ref="BT171:BT234" si="35">VLOOKUP(BS171,$S:$AF,14,0)</f>
        <v>Pagamento de Honorários de Auxiliários da Justiça (CAJU) no 1° Grau</v>
      </c>
      <c r="BU171" s="111" t="str">
        <f t="shared" ref="BU171:BU234" si="36">PROPER(VLOOKUP($BS171,$S:$BB,27,0))</f>
        <v>Não</v>
      </c>
      <c r="BV171" s="111" t="str">
        <f t="shared" ref="BV171:BV234" si="37">PROPER(VLOOKUP($BS171,$S:$BB,28,0))</f>
        <v>Não</v>
      </c>
      <c r="BW171" s="111" t="str">
        <f t="shared" ref="BW171:BW234" si="38">PROPER(VLOOKUP($BS171,$S:$BB,25,0))</f>
        <v>Não</v>
      </c>
      <c r="BX171" s="111" t="str">
        <f t="shared" ref="BX171:BX234" si="39">PROPER(VLOOKUP($BS171,$S:$BB,26,0))</f>
        <v>Não</v>
      </c>
      <c r="BY171" s="110" t="s">
        <v>121</v>
      </c>
      <c r="BZ171" s="110" t="s">
        <v>121</v>
      </c>
      <c r="CA171" s="110" t="s">
        <v>121</v>
      </c>
      <c r="CB171" s="110" t="s">
        <v>8122</v>
      </c>
      <c r="CG171" s="110" t="str">
        <f t="shared" si="30"/>
        <v>4074Curitiba</v>
      </c>
      <c r="CH171" s="110" t="str">
        <f t="shared" si="32"/>
        <v>4074-1</v>
      </c>
      <c r="CI171" s="110">
        <v>1</v>
      </c>
      <c r="CJ171" s="110">
        <v>4074</v>
      </c>
      <c r="CK171" s="110" t="s">
        <v>33</v>
      </c>
      <c r="CL171" s="110">
        <v>4106902</v>
      </c>
      <c r="CM171" s="110" t="s">
        <v>128</v>
      </c>
      <c r="CN171" s="110">
        <v>920</v>
      </c>
      <c r="CO171" s="110">
        <v>930</v>
      </c>
      <c r="CP171" s="110">
        <v>1180</v>
      </c>
      <c r="CQ171" s="110">
        <v>1060</v>
      </c>
      <c r="CS171" s="110" t="str">
        <f t="shared" si="31"/>
        <v>RGInt 01 Curitiba-Curitiba</v>
      </c>
    </row>
    <row r="172" spans="19:97" x14ac:dyDescent="0.2">
      <c r="S172" s="98">
        <v>4099</v>
      </c>
      <c r="T172" s="98">
        <v>5</v>
      </c>
      <c r="U172" s="98" t="s">
        <v>278</v>
      </c>
      <c r="V172" s="98">
        <v>60</v>
      </c>
      <c r="W172" s="98" t="s">
        <v>327</v>
      </c>
      <c r="X172" s="98">
        <v>1</v>
      </c>
      <c r="Y172" s="98" t="s">
        <v>46</v>
      </c>
      <c r="Z172" s="98">
        <v>3</v>
      </c>
      <c r="AA172" s="98" t="s">
        <v>280</v>
      </c>
      <c r="AB172" s="98">
        <v>8427</v>
      </c>
      <c r="AC172" s="98" t="s">
        <v>634</v>
      </c>
      <c r="AD172" s="98" t="s">
        <v>635</v>
      </c>
      <c r="AE172" s="98">
        <v>4099</v>
      </c>
      <c r="AF172" s="98" t="s">
        <v>636</v>
      </c>
      <c r="AG172" s="98" t="s">
        <v>631</v>
      </c>
      <c r="AH172" s="98" t="s">
        <v>632</v>
      </c>
      <c r="AI172" s="98" t="s">
        <v>53</v>
      </c>
      <c r="AJ172" s="98">
        <v>4100</v>
      </c>
      <c r="AO172" s="98">
        <v>2024</v>
      </c>
      <c r="AP172" s="98">
        <v>150</v>
      </c>
      <c r="AQ172" s="98" t="s">
        <v>54</v>
      </c>
      <c r="AR172" s="98" t="s">
        <v>54</v>
      </c>
      <c r="AS172" s="98" t="s">
        <v>54</v>
      </c>
      <c r="AT172" s="98" t="s">
        <v>54</v>
      </c>
      <c r="AY172" s="98" t="s">
        <v>54</v>
      </c>
      <c r="AZ172" s="98" t="s">
        <v>293</v>
      </c>
      <c r="BA172" s="98" t="s">
        <v>314</v>
      </c>
      <c r="BB172" s="98" t="s">
        <v>315</v>
      </c>
      <c r="BD172" s="110" t="str">
        <f t="shared" si="33"/>
        <v>3826(vazio)</v>
      </c>
      <c r="BE172" s="110">
        <v>3826</v>
      </c>
      <c r="BF172" s="110" t="s">
        <v>416</v>
      </c>
      <c r="BG172" s="110">
        <v>8285</v>
      </c>
      <c r="BH172" s="110" t="s">
        <v>60</v>
      </c>
      <c r="BI172" s="110">
        <v>6</v>
      </c>
      <c r="BJ172" s="110">
        <v>6</v>
      </c>
      <c r="BK172" s="110">
        <v>6</v>
      </c>
      <c r="BL172" s="110">
        <v>6</v>
      </c>
      <c r="BN172" s="110">
        <f t="shared" si="34"/>
        <v>24</v>
      </c>
      <c r="BS172" s="110">
        <v>4099</v>
      </c>
      <c r="BT172" s="110" t="str">
        <f t="shared" si="35"/>
        <v>Pagamento de Honorários de Auxiliários da Justiça (CAJU) no 2° Grau</v>
      </c>
      <c r="BU172" s="111" t="str">
        <f t="shared" si="36"/>
        <v>Não</v>
      </c>
      <c r="BV172" s="111" t="str">
        <f t="shared" si="37"/>
        <v>Não</v>
      </c>
      <c r="BW172" s="111" t="str">
        <f t="shared" si="38"/>
        <v>Não</v>
      </c>
      <c r="BX172" s="111" t="str">
        <f t="shared" si="39"/>
        <v>Não</v>
      </c>
      <c r="BY172" s="110" t="s">
        <v>121</v>
      </c>
      <c r="BZ172" s="110" t="s">
        <v>121</v>
      </c>
      <c r="CA172" s="110" t="s">
        <v>121</v>
      </c>
      <c r="CB172" s="110" t="s">
        <v>8122</v>
      </c>
      <c r="CG172" s="110" t="str">
        <f t="shared" si="30"/>
        <v>4074 Total</v>
      </c>
      <c r="CH172" s="110" t="str">
        <f t="shared" si="32"/>
        <v>4074 Total-1</v>
      </c>
      <c r="CI172" s="110">
        <v>1</v>
      </c>
      <c r="CJ172" s="110" t="s">
        <v>6903</v>
      </c>
      <c r="CN172" s="110">
        <v>920</v>
      </c>
      <c r="CO172" s="110">
        <v>930</v>
      </c>
      <c r="CP172" s="110">
        <v>1180</v>
      </c>
      <c r="CQ172" s="110">
        <v>1060</v>
      </c>
      <c r="CS172" s="110" t="str">
        <f t="shared" si="31"/>
        <v>-</v>
      </c>
    </row>
    <row r="173" spans="19:97" x14ac:dyDescent="0.2">
      <c r="S173" s="98">
        <v>5938</v>
      </c>
      <c r="T173" s="98">
        <v>5</v>
      </c>
      <c r="U173" s="98" t="s">
        <v>278</v>
      </c>
      <c r="V173" s="98">
        <v>60</v>
      </c>
      <c r="W173" s="98" t="s">
        <v>327</v>
      </c>
      <c r="X173" s="98">
        <v>1</v>
      </c>
      <c r="Y173" s="98" t="s">
        <v>46</v>
      </c>
      <c r="Z173" s="98">
        <v>3</v>
      </c>
      <c r="AA173" s="98" t="s">
        <v>280</v>
      </c>
      <c r="AB173" s="98">
        <v>8526</v>
      </c>
      <c r="AC173" s="98" t="s">
        <v>639</v>
      </c>
      <c r="AD173" s="98" t="s">
        <v>640</v>
      </c>
      <c r="AE173" s="98">
        <v>5938</v>
      </c>
      <c r="AF173" s="98" t="s">
        <v>641</v>
      </c>
      <c r="AG173" s="98" t="s">
        <v>642</v>
      </c>
      <c r="AH173" s="98" t="s">
        <v>253</v>
      </c>
      <c r="AI173" s="98" t="s">
        <v>53</v>
      </c>
      <c r="AJ173" s="98">
        <v>4100</v>
      </c>
      <c r="AO173" s="98">
        <v>2024</v>
      </c>
      <c r="AP173" s="98">
        <v>0</v>
      </c>
      <c r="AQ173" s="98" t="s">
        <v>54</v>
      </c>
      <c r="AR173" s="98" t="s">
        <v>54</v>
      </c>
      <c r="AS173" s="98" t="s">
        <v>54</v>
      </c>
      <c r="AT173" s="98" t="s">
        <v>54</v>
      </c>
      <c r="AY173" s="98" t="s">
        <v>56</v>
      </c>
      <c r="AZ173" s="98" t="s">
        <v>643</v>
      </c>
      <c r="BA173" s="98" t="s">
        <v>644</v>
      </c>
      <c r="BB173" s="98" t="s">
        <v>644</v>
      </c>
      <c r="BD173" s="110" t="str">
        <f t="shared" si="33"/>
        <v>3827(vazio)</v>
      </c>
      <c r="BE173" s="110">
        <v>3827</v>
      </c>
      <c r="BF173" s="110" t="s">
        <v>420</v>
      </c>
      <c r="BG173" s="110">
        <v>8433</v>
      </c>
      <c r="BH173" s="110" t="s">
        <v>60</v>
      </c>
      <c r="BI173" s="110">
        <v>35</v>
      </c>
      <c r="BJ173" s="110">
        <v>22</v>
      </c>
      <c r="BK173" s="110">
        <v>25</v>
      </c>
      <c r="BL173" s="110">
        <v>28</v>
      </c>
      <c r="BN173" s="110">
        <f t="shared" si="34"/>
        <v>110</v>
      </c>
      <c r="BS173" s="110">
        <v>5938</v>
      </c>
      <c r="BT173" s="110" t="str">
        <f t="shared" si="35"/>
        <v>Soluções implantadas no 1° Grau para execução da Estratégia Nacional de Segurança da Informação e Cibernética do Poder Judiciário (ENSEC-PJ)</v>
      </c>
      <c r="BU173" s="111" t="str">
        <f t="shared" si="36"/>
        <v>Não</v>
      </c>
      <c r="BV173" s="111" t="str">
        <f t="shared" si="37"/>
        <v>Não</v>
      </c>
      <c r="BW173" s="111" t="str">
        <f t="shared" si="38"/>
        <v>Não</v>
      </c>
      <c r="BX173" s="111" t="str">
        <f t="shared" si="39"/>
        <v>Não</v>
      </c>
      <c r="BY173" s="110" t="s">
        <v>121</v>
      </c>
      <c r="BZ173" s="110" t="s">
        <v>121</v>
      </c>
      <c r="CA173" s="110" t="s">
        <v>121</v>
      </c>
      <c r="CB173" s="110" t="s">
        <v>8122</v>
      </c>
      <c r="CG173" s="110" t="str">
        <f t="shared" si="30"/>
        <v>4082Curitiba</v>
      </c>
      <c r="CH173" s="110" t="str">
        <f t="shared" si="32"/>
        <v>4082-1</v>
      </c>
      <c r="CI173" s="110">
        <v>1</v>
      </c>
      <c r="CJ173" s="110">
        <v>4082</v>
      </c>
      <c r="CK173" s="110" t="s">
        <v>33</v>
      </c>
      <c r="CL173" s="110">
        <v>4106902</v>
      </c>
      <c r="CM173" s="110" t="s">
        <v>128</v>
      </c>
      <c r="CN173" s="110">
        <v>12</v>
      </c>
      <c r="CO173" s="110">
        <v>12</v>
      </c>
      <c r="CP173" s="110">
        <v>12</v>
      </c>
      <c r="CQ173" s="110">
        <v>12</v>
      </c>
      <c r="CS173" s="110" t="str">
        <f t="shared" si="31"/>
        <v>RGInt 01 Curitiba-Curitiba</v>
      </c>
    </row>
    <row r="174" spans="19:97" x14ac:dyDescent="0.2">
      <c r="S174" s="98">
        <v>5939</v>
      </c>
      <c r="T174" s="98">
        <v>5</v>
      </c>
      <c r="U174" s="98" t="s">
        <v>278</v>
      </c>
      <c r="V174" s="98">
        <v>60</v>
      </c>
      <c r="W174" s="98" t="s">
        <v>327</v>
      </c>
      <c r="X174" s="98">
        <v>1</v>
      </c>
      <c r="Y174" s="98" t="s">
        <v>46</v>
      </c>
      <c r="Z174" s="98">
        <v>3</v>
      </c>
      <c r="AA174" s="98" t="s">
        <v>280</v>
      </c>
      <c r="AB174" s="98">
        <v>8527</v>
      </c>
      <c r="AC174" s="98" t="s">
        <v>646</v>
      </c>
      <c r="AD174" s="98" t="s">
        <v>640</v>
      </c>
      <c r="AE174" s="98">
        <v>5939</v>
      </c>
      <c r="AF174" s="98" t="s">
        <v>647</v>
      </c>
      <c r="AG174" s="98" t="s">
        <v>642</v>
      </c>
      <c r="AH174" s="98" t="s">
        <v>253</v>
      </c>
      <c r="AI174" s="98" t="s">
        <v>53</v>
      </c>
      <c r="AJ174" s="98">
        <v>4100</v>
      </c>
      <c r="AO174" s="98">
        <v>2024</v>
      </c>
      <c r="AP174" s="98">
        <v>0</v>
      </c>
      <c r="AQ174" s="98" t="s">
        <v>54</v>
      </c>
      <c r="AR174" s="98" t="s">
        <v>54</v>
      </c>
      <c r="AS174" s="98" t="s">
        <v>54</v>
      </c>
      <c r="AT174" s="98" t="s">
        <v>54</v>
      </c>
      <c r="AY174" s="98" t="s">
        <v>56</v>
      </c>
      <c r="AZ174" s="98" t="s">
        <v>643</v>
      </c>
      <c r="BA174" s="98" t="s">
        <v>644</v>
      </c>
      <c r="BB174" s="98" t="s">
        <v>644</v>
      </c>
      <c r="BD174" s="110" t="str">
        <f t="shared" si="33"/>
        <v>3828RGInt 01 Curitiba</v>
      </c>
      <c r="BE174" s="110">
        <v>3828</v>
      </c>
      <c r="BF174" s="110" t="s">
        <v>423</v>
      </c>
      <c r="BG174" s="110">
        <v>8285</v>
      </c>
      <c r="BH174" s="110" t="s">
        <v>33</v>
      </c>
      <c r="BI174" s="110">
        <v>1</v>
      </c>
      <c r="BJ174" s="110">
        <v>1</v>
      </c>
      <c r="BK174" s="110">
        <v>0</v>
      </c>
      <c r="BL174" s="110">
        <v>1</v>
      </c>
      <c r="BN174" s="110">
        <f t="shared" si="34"/>
        <v>3</v>
      </c>
      <c r="BS174" s="110">
        <v>5939</v>
      </c>
      <c r="BT174" s="110" t="str">
        <f t="shared" si="35"/>
        <v>Soluções implantadas no 2° Grau para execução da Estratégia Nacional de Segurança da Informação e Cibernética do Poder Judiciário (ENSEC-PJ)</v>
      </c>
      <c r="BU174" s="111" t="str">
        <f t="shared" si="36"/>
        <v>Não</v>
      </c>
      <c r="BV174" s="111" t="str">
        <f t="shared" si="37"/>
        <v>Não</v>
      </c>
      <c r="BW174" s="111" t="str">
        <f t="shared" si="38"/>
        <v>Não</v>
      </c>
      <c r="BX174" s="111" t="str">
        <f t="shared" si="39"/>
        <v>Não</v>
      </c>
      <c r="BY174" s="110" t="s">
        <v>121</v>
      </c>
      <c r="BZ174" s="110" t="s">
        <v>121</v>
      </c>
      <c r="CA174" s="110" t="s">
        <v>121</v>
      </c>
      <c r="CB174" s="110" t="s">
        <v>8122</v>
      </c>
      <c r="CG174" s="110" t="str">
        <f t="shared" ref="CG174:CG237" si="40">CJ174&amp;CM174</f>
        <v>4082Cascavel</v>
      </c>
      <c r="CH174" s="110" t="str">
        <f t="shared" si="32"/>
        <v>4082-2</v>
      </c>
      <c r="CI174" s="110">
        <v>2</v>
      </c>
      <c r="CJ174" s="110">
        <v>4082</v>
      </c>
      <c r="CK174" s="110" t="s">
        <v>35</v>
      </c>
      <c r="CL174" s="110">
        <v>4104808</v>
      </c>
      <c r="CM174" s="110" t="s">
        <v>600</v>
      </c>
      <c r="CN174" s="110">
        <v>12</v>
      </c>
      <c r="CO174" s="110">
        <v>12</v>
      </c>
      <c r="CP174" s="110">
        <v>12</v>
      </c>
      <c r="CQ174" s="110">
        <v>12</v>
      </c>
      <c r="CS174" s="110" t="str">
        <f t="shared" ref="CS174:CS237" si="41">CK174&amp;"-"&amp;CM174</f>
        <v>RGInt 03 Cascavel-Cascavel</v>
      </c>
    </row>
    <row r="175" spans="19:97" x14ac:dyDescent="0.2">
      <c r="S175" s="98">
        <v>3853</v>
      </c>
      <c r="T175" s="98">
        <v>5</v>
      </c>
      <c r="U175" s="98" t="s">
        <v>278</v>
      </c>
      <c r="V175" s="98">
        <v>62</v>
      </c>
      <c r="W175" s="98" t="s">
        <v>649</v>
      </c>
      <c r="X175" s="98">
        <v>1</v>
      </c>
      <c r="Y175" s="98" t="s">
        <v>46</v>
      </c>
      <c r="Z175" s="98">
        <v>3</v>
      </c>
      <c r="AA175" s="98" t="s">
        <v>280</v>
      </c>
      <c r="AB175" s="98">
        <v>8004</v>
      </c>
      <c r="AC175" s="98" t="s">
        <v>650</v>
      </c>
      <c r="AD175" s="98" t="s">
        <v>651</v>
      </c>
      <c r="AE175" s="98">
        <v>3853</v>
      </c>
      <c r="AF175" s="98" t="s">
        <v>459</v>
      </c>
      <c r="AG175" s="98" t="s">
        <v>652</v>
      </c>
      <c r="AH175" s="98" t="s">
        <v>653</v>
      </c>
      <c r="AI175" s="98" t="s">
        <v>53</v>
      </c>
      <c r="AJ175" s="98">
        <v>4100</v>
      </c>
      <c r="AO175" s="98">
        <v>2024</v>
      </c>
      <c r="AP175" s="98">
        <v>13</v>
      </c>
      <c r="AQ175" s="98" t="s">
        <v>54</v>
      </c>
      <c r="AR175" s="98" t="s">
        <v>54</v>
      </c>
      <c r="AS175" s="98" t="s">
        <v>54</v>
      </c>
      <c r="AT175" s="98" t="s">
        <v>54</v>
      </c>
      <c r="AV175" s="98" t="s">
        <v>72</v>
      </c>
      <c r="AY175" s="98" t="s">
        <v>56</v>
      </c>
      <c r="AZ175" s="98" t="s">
        <v>293</v>
      </c>
      <c r="BA175" s="98" t="s">
        <v>314</v>
      </c>
      <c r="BB175" s="98" t="s">
        <v>314</v>
      </c>
      <c r="BD175" s="110" t="str">
        <f t="shared" si="33"/>
        <v>3828RGInt 02 Guarapuava</v>
      </c>
      <c r="BE175" s="110">
        <v>3828</v>
      </c>
      <c r="BF175" s="110" t="s">
        <v>423</v>
      </c>
      <c r="BG175" s="110">
        <v>8285</v>
      </c>
      <c r="BH175" s="110" t="s">
        <v>34</v>
      </c>
      <c r="BI175" s="110">
        <v>1</v>
      </c>
      <c r="BJ175" s="110">
        <v>1</v>
      </c>
      <c r="BK175" s="110">
        <v>0</v>
      </c>
      <c r="BL175" s="110">
        <v>0</v>
      </c>
      <c r="BN175" s="110">
        <f t="shared" si="34"/>
        <v>2</v>
      </c>
      <c r="BS175" s="110">
        <v>3853</v>
      </c>
      <c r="BT175" s="110" t="str">
        <f t="shared" si="35"/>
        <v>Estatização de Unidades Judiciais</v>
      </c>
      <c r="BU175" s="111" t="str">
        <f t="shared" si="36"/>
        <v>Não</v>
      </c>
      <c r="BV175" s="111" t="str">
        <f t="shared" si="37"/>
        <v>Não</v>
      </c>
      <c r="BW175" s="111" t="str">
        <f t="shared" si="38"/>
        <v>Não</v>
      </c>
      <c r="BX175" s="111" t="str">
        <f t="shared" si="39"/>
        <v>Não</v>
      </c>
      <c r="BY175" s="110" t="s">
        <v>121</v>
      </c>
      <c r="BZ175" s="110" t="s">
        <v>72</v>
      </c>
      <c r="CA175" s="110" t="s">
        <v>121</v>
      </c>
      <c r="CB175" s="110" t="s">
        <v>8374</v>
      </c>
      <c r="CG175" s="110" t="str">
        <f t="shared" si="40"/>
        <v>4082Foz do Iguaçu</v>
      </c>
      <c r="CH175" s="110" t="str">
        <f t="shared" ref="CH175:CH238" si="42">CJ175&amp;"-"&amp;CI175</f>
        <v>4082-3</v>
      </c>
      <c r="CI175" s="110">
        <v>3</v>
      </c>
      <c r="CJ175" s="110">
        <v>4082</v>
      </c>
      <c r="CK175" s="110" t="s">
        <v>35</v>
      </c>
      <c r="CL175" s="110">
        <v>4108304</v>
      </c>
      <c r="CM175" s="110" t="s">
        <v>407</v>
      </c>
      <c r="CN175" s="110">
        <v>12</v>
      </c>
      <c r="CO175" s="110">
        <v>12</v>
      </c>
      <c r="CP175" s="110">
        <v>12</v>
      </c>
      <c r="CQ175" s="110">
        <v>12</v>
      </c>
      <c r="CS175" s="110" t="str">
        <f t="shared" si="41"/>
        <v>RGInt 03 Cascavel-Foz do Iguaçu</v>
      </c>
    </row>
    <row r="176" spans="19:97" x14ac:dyDescent="0.2">
      <c r="S176" s="98">
        <v>3798</v>
      </c>
      <c r="T176" s="98">
        <v>7</v>
      </c>
      <c r="U176" s="98" t="s">
        <v>655</v>
      </c>
      <c r="V176" s="98">
        <v>1</v>
      </c>
      <c r="W176" s="98" t="s">
        <v>656</v>
      </c>
      <c r="X176" s="98">
        <v>4</v>
      </c>
      <c r="Y176" s="98" t="s">
        <v>657</v>
      </c>
      <c r="Z176" s="98">
        <v>24</v>
      </c>
      <c r="AA176" s="98" t="s">
        <v>658</v>
      </c>
      <c r="AB176" s="98">
        <v>8008</v>
      </c>
      <c r="AC176" s="98" t="s">
        <v>659</v>
      </c>
      <c r="AD176" s="98" t="s">
        <v>660</v>
      </c>
      <c r="AE176" s="98">
        <v>3798</v>
      </c>
      <c r="AF176" s="98" t="s">
        <v>371</v>
      </c>
      <c r="AG176" s="98" t="s">
        <v>661</v>
      </c>
      <c r="AH176" s="98" t="s">
        <v>662</v>
      </c>
      <c r="AI176" s="98" t="s">
        <v>53</v>
      </c>
      <c r="AJ176" s="98">
        <v>4100</v>
      </c>
      <c r="AK176" s="98" t="s">
        <v>33</v>
      </c>
      <c r="AL176" s="98">
        <v>4101</v>
      </c>
      <c r="AO176" s="98">
        <v>2024</v>
      </c>
      <c r="AP176" s="98">
        <v>343062</v>
      </c>
      <c r="AQ176" s="98" t="s">
        <v>54</v>
      </c>
      <c r="AR176" s="98" t="s">
        <v>54</v>
      </c>
      <c r="AS176" s="98" t="s">
        <v>54</v>
      </c>
      <c r="AT176" s="98" t="s">
        <v>54</v>
      </c>
      <c r="AY176" s="98" t="s">
        <v>56</v>
      </c>
      <c r="AZ176" s="98" t="s">
        <v>663</v>
      </c>
      <c r="BA176" s="98" t="s">
        <v>664</v>
      </c>
      <c r="BB176" s="98" t="s">
        <v>665</v>
      </c>
      <c r="BD176" s="110" t="str">
        <f t="shared" si="33"/>
        <v>3828RGInt 03 Cascavel</v>
      </c>
      <c r="BE176" s="110">
        <v>3828</v>
      </c>
      <c r="BF176" s="110" t="s">
        <v>423</v>
      </c>
      <c r="BG176" s="110">
        <v>8285</v>
      </c>
      <c r="BH176" s="110" t="s">
        <v>35</v>
      </c>
      <c r="BI176" s="110">
        <v>1</v>
      </c>
      <c r="BJ176" s="110">
        <v>0</v>
      </c>
      <c r="BK176" s="110">
        <v>1</v>
      </c>
      <c r="BL176" s="110">
        <v>2</v>
      </c>
      <c r="BN176" s="110">
        <f t="shared" si="34"/>
        <v>4</v>
      </c>
      <c r="BS176" s="110">
        <v>3798</v>
      </c>
      <c r="BT176" s="110" t="str">
        <f t="shared" si="35"/>
        <v>Atuação descentralizada da Defensoria Pública</v>
      </c>
      <c r="BU176" s="111" t="str">
        <f t="shared" si="36"/>
        <v>Não</v>
      </c>
      <c r="BV176" s="111" t="str">
        <f t="shared" si="37"/>
        <v>Não</v>
      </c>
      <c r="BW176" s="111" t="str">
        <f t="shared" si="38"/>
        <v>Não</v>
      </c>
      <c r="BX176" s="111" t="str">
        <f t="shared" si="39"/>
        <v>Não</v>
      </c>
      <c r="BY176" s="110" t="s">
        <v>121</v>
      </c>
      <c r="BZ176" s="110" t="s">
        <v>121</v>
      </c>
      <c r="CA176" s="110" t="s">
        <v>121</v>
      </c>
      <c r="CB176" s="110" t="s">
        <v>8122</v>
      </c>
      <c r="CG176" s="110" t="str">
        <f t="shared" si="40"/>
        <v>4082Maringá</v>
      </c>
      <c r="CH176" s="110" t="str">
        <f t="shared" si="42"/>
        <v>4082-4</v>
      </c>
      <c r="CI176" s="110">
        <v>4</v>
      </c>
      <c r="CJ176" s="110">
        <v>4082</v>
      </c>
      <c r="CK176" s="110" t="s">
        <v>36</v>
      </c>
      <c r="CL176" s="110">
        <v>4115200</v>
      </c>
      <c r="CM176" s="110" t="s">
        <v>503</v>
      </c>
      <c r="CN176" s="110">
        <v>12</v>
      </c>
      <c r="CO176" s="110">
        <v>12</v>
      </c>
      <c r="CP176" s="110">
        <v>12</v>
      </c>
      <c r="CQ176" s="110">
        <v>12</v>
      </c>
      <c r="CS176" s="110" t="str">
        <f t="shared" si="41"/>
        <v>RGInt 04 Maringá-Maringá</v>
      </c>
    </row>
    <row r="177" spans="19:97" x14ac:dyDescent="0.2">
      <c r="S177" s="98">
        <v>7045</v>
      </c>
      <c r="T177" s="98">
        <v>7</v>
      </c>
      <c r="U177" s="98" t="s">
        <v>655</v>
      </c>
      <c r="V177" s="98">
        <v>1</v>
      </c>
      <c r="W177" s="98" t="s">
        <v>656</v>
      </c>
      <c r="X177" s="98">
        <v>4</v>
      </c>
      <c r="Y177" s="98" t="s">
        <v>657</v>
      </c>
      <c r="Z177" s="98">
        <v>24</v>
      </c>
      <c r="AA177" s="98" t="s">
        <v>658</v>
      </c>
      <c r="AB177" s="98">
        <v>8008</v>
      </c>
      <c r="AC177" s="98" t="s">
        <v>659</v>
      </c>
      <c r="AD177" s="98" t="s">
        <v>660</v>
      </c>
      <c r="AE177" s="98">
        <v>7045</v>
      </c>
      <c r="AF177" s="98" t="s">
        <v>4955</v>
      </c>
      <c r="AG177" s="98" t="s">
        <v>4956</v>
      </c>
      <c r="AH177" s="98" t="s">
        <v>212</v>
      </c>
      <c r="AI177" s="98" t="s">
        <v>53</v>
      </c>
      <c r="AJ177" s="98">
        <v>4100</v>
      </c>
      <c r="AK177" s="98" t="s">
        <v>38</v>
      </c>
      <c r="AL177" s="98">
        <v>4106</v>
      </c>
      <c r="AM177" s="98" t="s">
        <v>277</v>
      </c>
      <c r="AN177" s="98">
        <v>4104907</v>
      </c>
      <c r="AO177" s="98">
        <v>2024</v>
      </c>
      <c r="AP177" s="98">
        <v>0</v>
      </c>
      <c r="AQ177" s="98" t="s">
        <v>54</v>
      </c>
      <c r="AR177" s="98" t="s">
        <v>54</v>
      </c>
      <c r="AS177" s="98" t="s">
        <v>54</v>
      </c>
      <c r="AT177" s="98" t="s">
        <v>54</v>
      </c>
      <c r="AY177" s="98" t="s">
        <v>56</v>
      </c>
      <c r="AZ177" s="98" t="s">
        <v>4957</v>
      </c>
      <c r="BA177" s="98" t="s">
        <v>4958</v>
      </c>
      <c r="BB177" s="98" t="s">
        <v>674</v>
      </c>
      <c r="BD177" s="110" t="str">
        <f t="shared" ref="BD177:BD240" si="43">BE177&amp;BH177</f>
        <v>3828RGInt 04 Maringá</v>
      </c>
      <c r="BE177" s="110">
        <v>3828</v>
      </c>
      <c r="BF177" s="110" t="s">
        <v>423</v>
      </c>
      <c r="BG177" s="110">
        <v>8285</v>
      </c>
      <c r="BH177" s="110" t="s">
        <v>36</v>
      </c>
      <c r="BI177" s="110">
        <v>0</v>
      </c>
      <c r="BJ177" s="110">
        <v>0</v>
      </c>
      <c r="BK177" s="110">
        <v>1</v>
      </c>
      <c r="BL177" s="110">
        <v>1</v>
      </c>
      <c r="BN177" s="110">
        <f t="shared" ref="BN177:BN240" si="44">SUM(BI177:BM177)</f>
        <v>2</v>
      </c>
      <c r="BS177" s="110">
        <v>7045</v>
      </c>
      <c r="BT177" s="110" t="str">
        <f t="shared" si="35"/>
        <v>Construção e Implantação de Unidade de Atendimento da Defensoria Pública no Município de Castro</v>
      </c>
      <c r="BU177" s="111" t="str">
        <f t="shared" si="36"/>
        <v>Não</v>
      </c>
      <c r="BV177" s="111" t="str">
        <f t="shared" si="37"/>
        <v>Não</v>
      </c>
      <c r="BW177" s="111" t="str">
        <f t="shared" si="38"/>
        <v>Não</v>
      </c>
      <c r="BX177" s="111" t="str">
        <f t="shared" si="39"/>
        <v>Não</v>
      </c>
      <c r="BY177" s="110" t="s">
        <v>121</v>
      </c>
      <c r="BZ177" s="110" t="s">
        <v>121</v>
      </c>
      <c r="CA177" s="110" t="s">
        <v>121</v>
      </c>
      <c r="CB177" s="110" t="s">
        <v>8122</v>
      </c>
      <c r="CG177" s="110" t="str">
        <f t="shared" si="40"/>
        <v>4082Londrina</v>
      </c>
      <c r="CH177" s="110" t="str">
        <f t="shared" si="42"/>
        <v>4082-5</v>
      </c>
      <c r="CI177" s="110">
        <v>5</v>
      </c>
      <c r="CJ177" s="110">
        <v>4082</v>
      </c>
      <c r="CK177" s="110" t="s">
        <v>37</v>
      </c>
      <c r="CL177" s="110">
        <v>4113700</v>
      </c>
      <c r="CM177" s="110" t="s">
        <v>326</v>
      </c>
      <c r="CN177" s="110">
        <v>12</v>
      </c>
      <c r="CO177" s="110">
        <v>12</v>
      </c>
      <c r="CP177" s="110">
        <v>12</v>
      </c>
      <c r="CQ177" s="110">
        <v>12</v>
      </c>
      <c r="CS177" s="110" t="str">
        <f t="shared" si="41"/>
        <v>RGInt 05 Londrina-Londrina</v>
      </c>
    </row>
    <row r="178" spans="19:97" x14ac:dyDescent="0.2">
      <c r="S178" s="98">
        <v>7046</v>
      </c>
      <c r="T178" s="98">
        <v>7</v>
      </c>
      <c r="U178" s="98" t="s">
        <v>655</v>
      </c>
      <c r="V178" s="98">
        <v>1</v>
      </c>
      <c r="W178" s="98" t="s">
        <v>656</v>
      </c>
      <c r="X178" s="98">
        <v>4</v>
      </c>
      <c r="Y178" s="98" t="s">
        <v>657</v>
      </c>
      <c r="Z178" s="98">
        <v>24</v>
      </c>
      <c r="AA178" s="98" t="s">
        <v>658</v>
      </c>
      <c r="AB178" s="98">
        <v>8008</v>
      </c>
      <c r="AC178" s="98" t="s">
        <v>659</v>
      </c>
      <c r="AD178" s="98" t="s">
        <v>660</v>
      </c>
      <c r="AE178" s="98">
        <v>7046</v>
      </c>
      <c r="AF178" s="98" t="s">
        <v>4959</v>
      </c>
      <c r="AG178" s="98" t="s">
        <v>4960</v>
      </c>
      <c r="AH178" s="98" t="s">
        <v>212</v>
      </c>
      <c r="AI178" s="98" t="s">
        <v>53</v>
      </c>
      <c r="AJ178" s="98">
        <v>4100</v>
      </c>
      <c r="AK178" s="98" t="s">
        <v>33</v>
      </c>
      <c r="AL178" s="98">
        <v>4101</v>
      </c>
      <c r="AM178" s="98" t="s">
        <v>535</v>
      </c>
      <c r="AN178" s="98">
        <v>4119954</v>
      </c>
      <c r="AO178" s="98">
        <v>2024</v>
      </c>
      <c r="AP178" s="98">
        <v>0</v>
      </c>
      <c r="AQ178" s="98" t="s">
        <v>54</v>
      </c>
      <c r="AR178" s="98" t="s">
        <v>54</v>
      </c>
      <c r="AS178" s="98" t="s">
        <v>54</v>
      </c>
      <c r="AT178" s="98" t="s">
        <v>54</v>
      </c>
      <c r="AY178" s="98" t="s">
        <v>56</v>
      </c>
      <c r="AZ178" s="98" t="s">
        <v>4957</v>
      </c>
      <c r="BA178" s="98" t="s">
        <v>4958</v>
      </c>
      <c r="BB178" s="98" t="s">
        <v>674</v>
      </c>
      <c r="BD178" s="110" t="str">
        <f t="shared" si="43"/>
        <v>3828RGInt 05 Londrina</v>
      </c>
      <c r="BE178" s="110">
        <v>3828</v>
      </c>
      <c r="BF178" s="110" t="s">
        <v>423</v>
      </c>
      <c r="BG178" s="110">
        <v>8285</v>
      </c>
      <c r="BH178" s="110" t="s">
        <v>37</v>
      </c>
      <c r="BI178" s="110">
        <v>1</v>
      </c>
      <c r="BJ178" s="110">
        <v>1</v>
      </c>
      <c r="BK178" s="110">
        <v>0</v>
      </c>
      <c r="BL178" s="110">
        <v>0</v>
      </c>
      <c r="BN178" s="110">
        <f t="shared" si="44"/>
        <v>2</v>
      </c>
      <c r="BS178" s="110">
        <v>7046</v>
      </c>
      <c r="BT178" s="110" t="str">
        <f t="shared" si="35"/>
        <v>Construção e Implantação de Unidade de Atendimento da Defensoria Pública no Município de Pontal do Paraná</v>
      </c>
      <c r="BU178" s="111" t="str">
        <f t="shared" si="36"/>
        <v>Não</v>
      </c>
      <c r="BV178" s="111" t="str">
        <f t="shared" si="37"/>
        <v>Não</v>
      </c>
      <c r="BW178" s="111" t="str">
        <f t="shared" si="38"/>
        <v>Não</v>
      </c>
      <c r="BX178" s="111" t="str">
        <f t="shared" si="39"/>
        <v>Não</v>
      </c>
      <c r="BY178" s="110" t="s">
        <v>121</v>
      </c>
      <c r="BZ178" s="110" t="s">
        <v>121</v>
      </c>
      <c r="CA178" s="110" t="s">
        <v>121</v>
      </c>
      <c r="CB178" s="110" t="s">
        <v>8122</v>
      </c>
      <c r="CG178" s="110" t="str">
        <f t="shared" si="40"/>
        <v>4082Ponta Grossa</v>
      </c>
      <c r="CH178" s="110" t="str">
        <f t="shared" si="42"/>
        <v>4082-6</v>
      </c>
      <c r="CI178" s="110">
        <v>6</v>
      </c>
      <c r="CJ178" s="110">
        <v>4082</v>
      </c>
      <c r="CK178" s="110" t="s">
        <v>38</v>
      </c>
      <c r="CL178" s="110">
        <v>4119905</v>
      </c>
      <c r="CM178" s="110" t="s">
        <v>531</v>
      </c>
      <c r="CN178" s="110">
        <v>12</v>
      </c>
      <c r="CO178" s="110">
        <v>12</v>
      </c>
      <c r="CP178" s="110">
        <v>12</v>
      </c>
      <c r="CQ178" s="110">
        <v>12</v>
      </c>
      <c r="CS178" s="110" t="str">
        <f t="shared" si="41"/>
        <v>RGInt 06 Ponta Grossa-Ponta Grossa</v>
      </c>
    </row>
    <row r="179" spans="19:97" x14ac:dyDescent="0.2">
      <c r="S179" s="98">
        <v>6045</v>
      </c>
      <c r="T179" s="98">
        <v>7</v>
      </c>
      <c r="U179" s="98" t="s">
        <v>655</v>
      </c>
      <c r="V179" s="98">
        <v>60</v>
      </c>
      <c r="W179" s="98" t="s">
        <v>667</v>
      </c>
      <c r="X179" s="98">
        <v>4</v>
      </c>
      <c r="Y179" s="98" t="s">
        <v>657</v>
      </c>
      <c r="Z179" s="98">
        <v>24</v>
      </c>
      <c r="AA179" s="98" t="s">
        <v>658</v>
      </c>
      <c r="AB179" s="98">
        <v>8009</v>
      </c>
      <c r="AC179" s="98" t="s">
        <v>668</v>
      </c>
      <c r="AD179" s="98" t="s">
        <v>669</v>
      </c>
      <c r="AE179" s="98">
        <v>6045</v>
      </c>
      <c r="AF179" s="98" t="s">
        <v>670</v>
      </c>
      <c r="AG179" s="98" t="s">
        <v>4961</v>
      </c>
      <c r="AH179" s="98" t="s">
        <v>671</v>
      </c>
      <c r="AI179" s="98" t="s">
        <v>53</v>
      </c>
      <c r="AJ179" s="98">
        <v>4100</v>
      </c>
      <c r="AK179" s="98" t="s">
        <v>33</v>
      </c>
      <c r="AL179" s="98">
        <v>4101</v>
      </c>
      <c r="AM179" s="98" t="s">
        <v>128</v>
      </c>
      <c r="AN179" s="98">
        <v>4106902</v>
      </c>
      <c r="AO179" s="98">
        <v>2024</v>
      </c>
      <c r="AP179" s="98">
        <v>0</v>
      </c>
      <c r="AQ179" s="98" t="s">
        <v>54</v>
      </c>
      <c r="AR179" s="98" t="s">
        <v>54</v>
      </c>
      <c r="AS179" s="98" t="s">
        <v>54</v>
      </c>
      <c r="AT179" s="98" t="s">
        <v>54</v>
      </c>
      <c r="AY179" s="98" t="s">
        <v>56</v>
      </c>
      <c r="AZ179" s="98" t="s">
        <v>672</v>
      </c>
      <c r="BA179" s="98" t="s">
        <v>673</v>
      </c>
      <c r="BB179" s="98" t="s">
        <v>674</v>
      </c>
      <c r="BD179" s="110" t="str">
        <f t="shared" si="43"/>
        <v>3829(vazio)</v>
      </c>
      <c r="BE179" s="110">
        <v>3829</v>
      </c>
      <c r="BF179" s="110" t="s">
        <v>426</v>
      </c>
      <c r="BG179" s="110">
        <v>8285</v>
      </c>
      <c r="BH179" s="110" t="s">
        <v>60</v>
      </c>
      <c r="BI179" s="110">
        <v>875</v>
      </c>
      <c r="BJ179" s="110">
        <v>875</v>
      </c>
      <c r="BK179" s="110">
        <v>875</v>
      </c>
      <c r="BL179" s="110">
        <v>875</v>
      </c>
      <c r="BN179" s="110">
        <f t="shared" si="44"/>
        <v>3500</v>
      </c>
      <c r="BS179" s="110">
        <v>6045</v>
      </c>
      <c r="BT179" s="110" t="str">
        <f t="shared" si="35"/>
        <v>Aquisição de Imóvel para a Sede Administrativa Central da Defensoria Pública</v>
      </c>
      <c r="BU179" s="111" t="str">
        <f t="shared" si="36"/>
        <v>Não</v>
      </c>
      <c r="BV179" s="111" t="str">
        <f t="shared" si="37"/>
        <v>Não</v>
      </c>
      <c r="BW179" s="111" t="str">
        <f t="shared" si="38"/>
        <v>Não</v>
      </c>
      <c r="BX179" s="111" t="str">
        <f t="shared" si="39"/>
        <v>Não</v>
      </c>
      <c r="BY179" s="110" t="s">
        <v>121</v>
      </c>
      <c r="BZ179" s="110" t="s">
        <v>121</v>
      </c>
      <c r="CA179" s="110" t="s">
        <v>121</v>
      </c>
      <c r="CB179" s="110" t="s">
        <v>8122</v>
      </c>
      <c r="CG179" s="110" t="str">
        <f t="shared" si="40"/>
        <v>4082 Total</v>
      </c>
      <c r="CH179" s="110" t="str">
        <f t="shared" si="42"/>
        <v>4082 Total-1</v>
      </c>
      <c r="CI179" s="110">
        <v>1</v>
      </c>
      <c r="CJ179" s="110" t="s">
        <v>6904</v>
      </c>
      <c r="CN179" s="110">
        <v>72</v>
      </c>
      <c r="CO179" s="110">
        <v>72</v>
      </c>
      <c r="CP179" s="110">
        <v>72</v>
      </c>
      <c r="CQ179" s="110">
        <v>72</v>
      </c>
      <c r="CS179" s="110" t="str">
        <f t="shared" si="41"/>
        <v>-</v>
      </c>
    </row>
    <row r="180" spans="19:97" x14ac:dyDescent="0.2">
      <c r="S180" s="98">
        <v>6047</v>
      </c>
      <c r="T180" s="98">
        <v>7</v>
      </c>
      <c r="U180" s="98" t="s">
        <v>655</v>
      </c>
      <c r="V180" s="98">
        <v>60</v>
      </c>
      <c r="W180" s="98" t="s">
        <v>667</v>
      </c>
      <c r="X180" s="98">
        <v>4</v>
      </c>
      <c r="Y180" s="98" t="s">
        <v>657</v>
      </c>
      <c r="Z180" s="98">
        <v>24</v>
      </c>
      <c r="AA180" s="98" t="s">
        <v>658</v>
      </c>
      <c r="AB180" s="98">
        <v>8009</v>
      </c>
      <c r="AC180" s="98" t="s">
        <v>668</v>
      </c>
      <c r="AD180" s="98" t="s">
        <v>669</v>
      </c>
      <c r="AE180" s="98">
        <v>6047</v>
      </c>
      <c r="AF180" s="98" t="s">
        <v>678</v>
      </c>
      <c r="AG180" s="98" t="s">
        <v>4962</v>
      </c>
      <c r="AH180" s="98" t="s">
        <v>671</v>
      </c>
      <c r="AI180" s="98" t="s">
        <v>53</v>
      </c>
      <c r="AJ180" s="98">
        <v>4100</v>
      </c>
      <c r="AK180" s="98" t="s">
        <v>33</v>
      </c>
      <c r="AL180" s="98">
        <v>4101</v>
      </c>
      <c r="AM180" s="98" t="s">
        <v>128</v>
      </c>
      <c r="AN180" s="98">
        <v>4106902</v>
      </c>
      <c r="AO180" s="98">
        <v>2024</v>
      </c>
      <c r="AP180" s="98">
        <v>0</v>
      </c>
      <c r="AQ180" s="98" t="s">
        <v>54</v>
      </c>
      <c r="AR180" s="98" t="s">
        <v>54</v>
      </c>
      <c r="AS180" s="98" t="s">
        <v>54</v>
      </c>
      <c r="AT180" s="98" t="s">
        <v>54</v>
      </c>
      <c r="AY180" s="98" t="s">
        <v>56</v>
      </c>
      <c r="AZ180" s="98" t="s">
        <v>672</v>
      </c>
      <c r="BA180" s="98" t="s">
        <v>673</v>
      </c>
      <c r="BB180" s="98" t="s">
        <v>674</v>
      </c>
      <c r="BD180" s="110" t="str">
        <f t="shared" si="43"/>
        <v>3830(vazio)</v>
      </c>
      <c r="BE180" s="110">
        <v>3830</v>
      </c>
      <c r="BF180" s="110" t="s">
        <v>429</v>
      </c>
      <c r="BG180" s="110">
        <v>8285</v>
      </c>
      <c r="BH180" s="110" t="s">
        <v>60</v>
      </c>
      <c r="BI180" s="110">
        <v>10</v>
      </c>
      <c r="BJ180" s="110">
        <v>10</v>
      </c>
      <c r="BK180" s="110">
        <v>10</v>
      </c>
      <c r="BL180" s="110">
        <v>10</v>
      </c>
      <c r="BN180" s="110">
        <f t="shared" si="44"/>
        <v>40</v>
      </c>
      <c r="BS180" s="110">
        <v>6047</v>
      </c>
      <c r="BT180" s="110" t="str">
        <f t="shared" si="35"/>
        <v>Aquisição de Sede de Atendimento da Defensoria Pública</v>
      </c>
      <c r="BU180" s="111" t="str">
        <f t="shared" si="36"/>
        <v>Não</v>
      </c>
      <c r="BV180" s="111" t="str">
        <f t="shared" si="37"/>
        <v>Não</v>
      </c>
      <c r="BW180" s="111" t="str">
        <f t="shared" si="38"/>
        <v>Não</v>
      </c>
      <c r="BX180" s="111" t="str">
        <f t="shared" si="39"/>
        <v>Não</v>
      </c>
      <c r="BY180" s="110" t="s">
        <v>121</v>
      </c>
      <c r="BZ180" s="110" t="s">
        <v>121</v>
      </c>
      <c r="CA180" s="110" t="s">
        <v>121</v>
      </c>
      <c r="CB180" s="110" t="s">
        <v>8122</v>
      </c>
      <c r="CG180" s="110" t="str">
        <f t="shared" si="40"/>
        <v>4105Curitiba</v>
      </c>
      <c r="CH180" s="110" t="str">
        <f t="shared" si="42"/>
        <v>4105-1</v>
      </c>
      <c r="CI180" s="110">
        <v>1</v>
      </c>
      <c r="CJ180" s="110">
        <v>4105</v>
      </c>
      <c r="CK180" s="110" t="s">
        <v>33</v>
      </c>
      <c r="CL180" s="110">
        <v>4106902</v>
      </c>
      <c r="CM180" s="110" t="s">
        <v>128</v>
      </c>
      <c r="CN180" s="110">
        <v>2363.5</v>
      </c>
      <c r="CO180" s="110">
        <v>6943.19</v>
      </c>
      <c r="CP180" s="110">
        <v>5515.38</v>
      </c>
      <c r="CQ180" s="110">
        <v>1499.15</v>
      </c>
      <c r="CS180" s="110" t="str">
        <f t="shared" si="41"/>
        <v>RGInt 01 Curitiba-Curitiba</v>
      </c>
    </row>
    <row r="181" spans="19:97" x14ac:dyDescent="0.2">
      <c r="S181" s="98">
        <v>3811</v>
      </c>
      <c r="T181" s="98">
        <v>7</v>
      </c>
      <c r="U181" s="98" t="s">
        <v>655</v>
      </c>
      <c r="V181" s="98">
        <v>60</v>
      </c>
      <c r="W181" s="98" t="s">
        <v>667</v>
      </c>
      <c r="X181" s="98">
        <v>4</v>
      </c>
      <c r="Y181" s="98" t="s">
        <v>657</v>
      </c>
      <c r="Z181" s="98">
        <v>24</v>
      </c>
      <c r="AA181" s="98" t="s">
        <v>658</v>
      </c>
      <c r="AB181" s="98">
        <v>8009</v>
      </c>
      <c r="AC181" s="98" t="s">
        <v>668</v>
      </c>
      <c r="AD181" s="98" t="s">
        <v>669</v>
      </c>
      <c r="AE181" s="98">
        <v>3811</v>
      </c>
      <c r="AF181" s="98" t="s">
        <v>389</v>
      </c>
      <c r="AG181" s="98" t="s">
        <v>4963</v>
      </c>
      <c r="AH181" s="98" t="s">
        <v>262</v>
      </c>
      <c r="AI181" s="98" t="s">
        <v>53</v>
      </c>
      <c r="AJ181" s="98">
        <v>4100</v>
      </c>
      <c r="AO181" s="98">
        <v>2024</v>
      </c>
      <c r="AP181" s="98">
        <v>100</v>
      </c>
      <c r="AQ181" s="98" t="s">
        <v>54</v>
      </c>
      <c r="AR181" s="98" t="s">
        <v>54</v>
      </c>
      <c r="AS181" s="98" t="s">
        <v>54</v>
      </c>
      <c r="AT181" s="98" t="s">
        <v>54</v>
      </c>
      <c r="AV181" s="98" t="s">
        <v>318</v>
      </c>
      <c r="AY181" s="98" t="s">
        <v>56</v>
      </c>
      <c r="AZ181" s="98" t="s">
        <v>4964</v>
      </c>
      <c r="BA181" s="98" t="s">
        <v>4965</v>
      </c>
      <c r="BB181" s="98" t="s">
        <v>674</v>
      </c>
      <c r="BD181" s="110" t="str">
        <f t="shared" si="43"/>
        <v>3831(vazio)</v>
      </c>
      <c r="BE181" s="110">
        <v>3831</v>
      </c>
      <c r="BF181" s="110" t="s">
        <v>432</v>
      </c>
      <c r="BG181" s="110">
        <v>8285</v>
      </c>
      <c r="BH181" s="110" t="s">
        <v>60</v>
      </c>
      <c r="BI181" s="110">
        <v>12</v>
      </c>
      <c r="BJ181" s="110">
        <v>12</v>
      </c>
      <c r="BK181" s="110">
        <v>12</v>
      </c>
      <c r="BL181" s="110">
        <v>20</v>
      </c>
      <c r="BN181" s="110">
        <f t="shared" si="44"/>
        <v>56</v>
      </c>
      <c r="BS181" s="110">
        <v>3811</v>
      </c>
      <c r="BT181" s="110" t="str">
        <f t="shared" si="35"/>
        <v>Capacitação profissional dos servidores, estagiários e membros da Defensoria Pública</v>
      </c>
      <c r="BU181" s="111" t="str">
        <f t="shared" si="36"/>
        <v>Não</v>
      </c>
      <c r="BV181" s="111" t="str">
        <f t="shared" si="37"/>
        <v>Não</v>
      </c>
      <c r="BW181" s="111" t="str">
        <f t="shared" si="38"/>
        <v>Não</v>
      </c>
      <c r="BX181" s="111" t="str">
        <f t="shared" si="39"/>
        <v>Não</v>
      </c>
      <c r="BY181" s="110" t="s">
        <v>121</v>
      </c>
      <c r="BZ181" s="110" t="s">
        <v>8140</v>
      </c>
      <c r="CA181" s="110" t="s">
        <v>121</v>
      </c>
      <c r="CB181" s="110" t="s">
        <v>8122</v>
      </c>
      <c r="CG181" s="110" t="str">
        <f t="shared" si="40"/>
        <v>4105União da Vitória</v>
      </c>
      <c r="CH181" s="110" t="str">
        <f t="shared" si="42"/>
        <v>4105-2</v>
      </c>
      <c r="CI181" s="110">
        <v>2</v>
      </c>
      <c r="CJ181" s="110">
        <v>4105</v>
      </c>
      <c r="CK181" s="110" t="s">
        <v>33</v>
      </c>
      <c r="CL181" s="110">
        <v>4128203</v>
      </c>
      <c r="CM181" s="110" t="s">
        <v>567</v>
      </c>
      <c r="CN181" s="110">
        <v>990.88</v>
      </c>
      <c r="CO181" s="110">
        <v>0</v>
      </c>
      <c r="CP181" s="110">
        <v>0</v>
      </c>
      <c r="CQ181" s="110">
        <v>0</v>
      </c>
      <c r="CS181" s="110" t="str">
        <f t="shared" si="41"/>
        <v>RGInt 01 Curitiba-União da Vitória</v>
      </c>
    </row>
    <row r="182" spans="19:97" x14ac:dyDescent="0.2">
      <c r="S182" s="98">
        <v>3812</v>
      </c>
      <c r="T182" s="98">
        <v>7</v>
      </c>
      <c r="U182" s="98" t="s">
        <v>655</v>
      </c>
      <c r="V182" s="98">
        <v>60</v>
      </c>
      <c r="W182" s="98" t="s">
        <v>667</v>
      </c>
      <c r="X182" s="98">
        <v>4</v>
      </c>
      <c r="Y182" s="98" t="s">
        <v>657</v>
      </c>
      <c r="Z182" s="98">
        <v>24</v>
      </c>
      <c r="AA182" s="98" t="s">
        <v>658</v>
      </c>
      <c r="AB182" s="98">
        <v>8009</v>
      </c>
      <c r="AC182" s="98" t="s">
        <v>668</v>
      </c>
      <c r="AD182" s="98" t="s">
        <v>669</v>
      </c>
      <c r="AE182" s="98">
        <v>3812</v>
      </c>
      <c r="AF182" s="98" t="s">
        <v>392</v>
      </c>
      <c r="AG182" s="98" t="s">
        <v>4966</v>
      </c>
      <c r="AH182" s="98" t="s">
        <v>212</v>
      </c>
      <c r="AI182" s="98" t="s">
        <v>53</v>
      </c>
      <c r="AJ182" s="98">
        <v>4100</v>
      </c>
      <c r="AK182" s="98" t="s">
        <v>35</v>
      </c>
      <c r="AL182" s="98">
        <v>4103</v>
      </c>
      <c r="AM182" s="98" t="s">
        <v>166</v>
      </c>
      <c r="AN182" s="98">
        <v>4108403</v>
      </c>
      <c r="AO182" s="98">
        <v>2024</v>
      </c>
      <c r="AP182" s="98">
        <v>140</v>
      </c>
      <c r="AQ182" s="98" t="s">
        <v>54</v>
      </c>
      <c r="AR182" s="98" t="s">
        <v>54</v>
      </c>
      <c r="AS182" s="98" t="s">
        <v>54</v>
      </c>
      <c r="AT182" s="98" t="s">
        <v>54</v>
      </c>
      <c r="AV182" s="98" t="s">
        <v>72</v>
      </c>
      <c r="AY182" s="98" t="s">
        <v>56</v>
      </c>
      <c r="AZ182" s="98" t="s">
        <v>684</v>
      </c>
      <c r="BA182" s="98" t="s">
        <v>682</v>
      </c>
      <c r="BB182" s="98" t="s">
        <v>665</v>
      </c>
      <c r="BD182" s="110" t="str">
        <f t="shared" si="43"/>
        <v>3832(vazio)</v>
      </c>
      <c r="BE182" s="110">
        <v>3832</v>
      </c>
      <c r="BF182" s="110" t="s">
        <v>436</v>
      </c>
      <c r="BG182" s="110">
        <v>8206</v>
      </c>
      <c r="BH182" s="110" t="s">
        <v>60</v>
      </c>
      <c r="BI182" s="110">
        <v>3</v>
      </c>
      <c r="BJ182" s="110">
        <v>4</v>
      </c>
      <c r="BK182" s="110">
        <v>0</v>
      </c>
      <c r="BL182" s="110">
        <v>0</v>
      </c>
      <c r="BN182" s="110">
        <f t="shared" si="44"/>
        <v>7</v>
      </c>
      <c r="BS182" s="110">
        <v>3812</v>
      </c>
      <c r="BT182" s="110" t="str">
        <f t="shared" si="35"/>
        <v>Construção de sede própria da Defensoria Pública, em Francisco Beltrão</v>
      </c>
      <c r="BU182" s="111" t="str">
        <f t="shared" si="36"/>
        <v>Não</v>
      </c>
      <c r="BV182" s="111" t="str">
        <f t="shared" si="37"/>
        <v>Não</v>
      </c>
      <c r="BW182" s="111" t="str">
        <f t="shared" si="38"/>
        <v>Não</v>
      </c>
      <c r="BX182" s="111" t="str">
        <f t="shared" si="39"/>
        <v>Não</v>
      </c>
      <c r="BY182" s="110" t="s">
        <v>121</v>
      </c>
      <c r="BZ182" s="110" t="s">
        <v>8141</v>
      </c>
      <c r="CA182" s="110" t="s">
        <v>121</v>
      </c>
      <c r="CB182" s="110" t="s">
        <v>8122</v>
      </c>
      <c r="CG182" s="110" t="str">
        <f t="shared" si="40"/>
        <v>4105Guarapuava</v>
      </c>
      <c r="CH182" s="110" t="str">
        <f t="shared" si="42"/>
        <v>4105-3</v>
      </c>
      <c r="CI182" s="110">
        <v>3</v>
      </c>
      <c r="CJ182" s="110">
        <v>4105</v>
      </c>
      <c r="CK182" s="110" t="s">
        <v>34</v>
      </c>
      <c r="CL182" s="110">
        <v>4109401</v>
      </c>
      <c r="CM182" s="110" t="s">
        <v>526</v>
      </c>
      <c r="CN182" s="110">
        <v>859.97</v>
      </c>
      <c r="CO182" s="110">
        <v>883.21</v>
      </c>
      <c r="CP182" s="110">
        <v>581.05999999999995</v>
      </c>
      <c r="CQ182" s="110">
        <v>0</v>
      </c>
      <c r="CS182" s="110" t="str">
        <f t="shared" si="41"/>
        <v>RGInt 02 Guarapuava-Guarapuava</v>
      </c>
    </row>
    <row r="183" spans="19:97" x14ac:dyDescent="0.2">
      <c r="S183" s="98">
        <v>6341</v>
      </c>
      <c r="T183" s="98">
        <v>7</v>
      </c>
      <c r="U183" s="98" t="s">
        <v>655</v>
      </c>
      <c r="V183" s="98">
        <v>60</v>
      </c>
      <c r="W183" s="98" t="s">
        <v>667</v>
      </c>
      <c r="X183" s="98">
        <v>4</v>
      </c>
      <c r="Y183" s="98" t="s">
        <v>657</v>
      </c>
      <c r="Z183" s="98">
        <v>24</v>
      </c>
      <c r="AA183" s="98" t="s">
        <v>658</v>
      </c>
      <c r="AB183" s="98">
        <v>8009</v>
      </c>
      <c r="AC183" s="98" t="s">
        <v>668</v>
      </c>
      <c r="AD183" s="98" t="s">
        <v>669</v>
      </c>
      <c r="AE183" s="98">
        <v>6341</v>
      </c>
      <c r="AF183" s="98" t="s">
        <v>4955</v>
      </c>
      <c r="AG183" s="98" t="s">
        <v>4956</v>
      </c>
      <c r="AH183" s="98" t="s">
        <v>212</v>
      </c>
      <c r="AI183" s="98" t="s">
        <v>53</v>
      </c>
      <c r="AJ183" s="98">
        <v>4100</v>
      </c>
      <c r="AK183" s="98" t="s">
        <v>38</v>
      </c>
      <c r="AL183" s="98">
        <v>4106</v>
      </c>
      <c r="AM183" s="98" t="s">
        <v>277</v>
      </c>
      <c r="AN183" s="98">
        <v>4104907</v>
      </c>
      <c r="AO183" s="98">
        <v>2024</v>
      </c>
      <c r="AP183" s="98">
        <v>0</v>
      </c>
      <c r="AQ183" s="98" t="s">
        <v>54</v>
      </c>
      <c r="AR183" s="98" t="s">
        <v>54</v>
      </c>
      <c r="AS183" s="98" t="s">
        <v>54</v>
      </c>
      <c r="AT183" s="98" t="s">
        <v>54</v>
      </c>
      <c r="AY183" s="98" t="s">
        <v>56</v>
      </c>
      <c r="AZ183" s="98" t="s">
        <v>4957</v>
      </c>
      <c r="BA183" s="98" t="s">
        <v>4958</v>
      </c>
      <c r="BB183" s="98" t="s">
        <v>674</v>
      </c>
      <c r="BD183" s="110" t="str">
        <f t="shared" si="43"/>
        <v>3833(vazio)</v>
      </c>
      <c r="BE183" s="110">
        <v>3833</v>
      </c>
      <c r="BF183" s="110" t="s">
        <v>442</v>
      </c>
      <c r="BG183" s="110">
        <v>8206</v>
      </c>
      <c r="BH183" s="110" t="s">
        <v>60</v>
      </c>
      <c r="BI183" s="110">
        <v>1</v>
      </c>
      <c r="BJ183" s="110">
        <v>0</v>
      </c>
      <c r="BK183" s="110">
        <v>0</v>
      </c>
      <c r="BL183" s="110">
        <v>3</v>
      </c>
      <c r="BN183" s="110">
        <f t="shared" si="44"/>
        <v>4</v>
      </c>
      <c r="BS183" s="110">
        <v>6341</v>
      </c>
      <c r="BT183" s="110" t="str">
        <f t="shared" si="35"/>
        <v>Construção e Implantação de Unidade de Atendimento da Defensoria Pública no Município de Castro</v>
      </c>
      <c r="BU183" s="111" t="str">
        <f t="shared" si="36"/>
        <v>Não</v>
      </c>
      <c r="BV183" s="111" t="str">
        <f t="shared" si="37"/>
        <v>Não</v>
      </c>
      <c r="BW183" s="111" t="str">
        <f t="shared" si="38"/>
        <v>Não</v>
      </c>
      <c r="BX183" s="111" t="str">
        <f t="shared" si="39"/>
        <v>Não</v>
      </c>
      <c r="BY183" s="110" t="s">
        <v>121</v>
      </c>
      <c r="BZ183" s="110" t="s">
        <v>121</v>
      </c>
      <c r="CA183" s="110" t="s">
        <v>121</v>
      </c>
      <c r="CB183" s="110" t="s">
        <v>8122</v>
      </c>
      <c r="CG183" s="110" t="str">
        <f t="shared" si="40"/>
        <v>4105Cascavel</v>
      </c>
      <c r="CH183" s="110" t="str">
        <f t="shared" si="42"/>
        <v>4105-4</v>
      </c>
      <c r="CI183" s="110">
        <v>4</v>
      </c>
      <c r="CJ183" s="110">
        <v>4105</v>
      </c>
      <c r="CK183" s="110" t="s">
        <v>35</v>
      </c>
      <c r="CL183" s="110">
        <v>4104808</v>
      </c>
      <c r="CM183" s="110" t="s">
        <v>600</v>
      </c>
      <c r="CN183" s="110">
        <v>294.98</v>
      </c>
      <c r="CO183" s="110">
        <v>0</v>
      </c>
      <c r="CP183" s="110">
        <v>0</v>
      </c>
      <c r="CQ183" s="110">
        <v>0</v>
      </c>
      <c r="CS183" s="110" t="str">
        <f t="shared" si="41"/>
        <v>RGInt 03 Cascavel-Cascavel</v>
      </c>
    </row>
    <row r="184" spans="19:97" x14ac:dyDescent="0.2">
      <c r="S184" s="98">
        <v>6340</v>
      </c>
      <c r="T184" s="98">
        <v>7</v>
      </c>
      <c r="U184" s="98" t="s">
        <v>655</v>
      </c>
      <c r="V184" s="98">
        <v>60</v>
      </c>
      <c r="W184" s="98" t="s">
        <v>667</v>
      </c>
      <c r="X184" s="98">
        <v>4</v>
      </c>
      <c r="Y184" s="98" t="s">
        <v>657</v>
      </c>
      <c r="Z184" s="98">
        <v>24</v>
      </c>
      <c r="AA184" s="98" t="s">
        <v>658</v>
      </c>
      <c r="AB184" s="98">
        <v>8009</v>
      </c>
      <c r="AC184" s="98" t="s">
        <v>668</v>
      </c>
      <c r="AD184" s="98" t="s">
        <v>669</v>
      </c>
      <c r="AE184" s="98">
        <v>6340</v>
      </c>
      <c r="AF184" s="98" t="s">
        <v>4959</v>
      </c>
      <c r="AG184" s="98" t="s">
        <v>4960</v>
      </c>
      <c r="AH184" s="98" t="s">
        <v>212</v>
      </c>
      <c r="AI184" s="98" t="s">
        <v>53</v>
      </c>
      <c r="AJ184" s="98">
        <v>4100</v>
      </c>
      <c r="AK184" s="98" t="s">
        <v>33</v>
      </c>
      <c r="AL184" s="98">
        <v>4101</v>
      </c>
      <c r="AM184" s="98" t="s">
        <v>535</v>
      </c>
      <c r="AN184" s="98">
        <v>4119954</v>
      </c>
      <c r="AO184" s="98">
        <v>2024</v>
      </c>
      <c r="AP184" s="98">
        <v>0</v>
      </c>
      <c r="AQ184" s="98" t="s">
        <v>54</v>
      </c>
      <c r="AR184" s="98" t="s">
        <v>54</v>
      </c>
      <c r="AS184" s="98" t="s">
        <v>54</v>
      </c>
      <c r="AT184" s="98" t="s">
        <v>54</v>
      </c>
      <c r="AY184" s="98" t="s">
        <v>56</v>
      </c>
      <c r="AZ184" s="98" t="s">
        <v>4957</v>
      </c>
      <c r="BA184" s="98" t="s">
        <v>4958</v>
      </c>
      <c r="BB184" s="98" t="s">
        <v>674</v>
      </c>
      <c r="BD184" s="110" t="str">
        <f t="shared" si="43"/>
        <v>3840(vazio)</v>
      </c>
      <c r="BE184" s="110">
        <v>3840</v>
      </c>
      <c r="BF184" s="110" t="s">
        <v>167</v>
      </c>
      <c r="BG184" s="110">
        <v>8002</v>
      </c>
      <c r="BH184" s="110" t="s">
        <v>60</v>
      </c>
      <c r="BI184" s="110">
        <v>17000</v>
      </c>
      <c r="BJ184" s="110">
        <v>17000</v>
      </c>
      <c r="BK184" s="110">
        <v>17000</v>
      </c>
      <c r="BL184" s="110">
        <v>17000</v>
      </c>
      <c r="BN184" s="110">
        <f t="shared" si="44"/>
        <v>68000</v>
      </c>
      <c r="BS184" s="110">
        <v>6340</v>
      </c>
      <c r="BT184" s="110" t="str">
        <f t="shared" si="35"/>
        <v>Construção e Implantação de Unidade de Atendimento da Defensoria Pública no Município de Pontal do Paraná</v>
      </c>
      <c r="BU184" s="111" t="str">
        <f t="shared" si="36"/>
        <v>Não</v>
      </c>
      <c r="BV184" s="111" t="str">
        <f t="shared" si="37"/>
        <v>Não</v>
      </c>
      <c r="BW184" s="111" t="str">
        <f t="shared" si="38"/>
        <v>Não</v>
      </c>
      <c r="BX184" s="111" t="str">
        <f t="shared" si="39"/>
        <v>Não</v>
      </c>
      <c r="BY184" s="110" t="s">
        <v>121</v>
      </c>
      <c r="BZ184" s="110" t="s">
        <v>121</v>
      </c>
      <c r="CA184" s="110" t="s">
        <v>121</v>
      </c>
      <c r="CB184" s="110" t="s">
        <v>8122</v>
      </c>
      <c r="CG184" s="110" t="str">
        <f t="shared" si="40"/>
        <v>4105Francisco Beltrão</v>
      </c>
      <c r="CH184" s="110" t="str">
        <f t="shared" si="42"/>
        <v>4105-5</v>
      </c>
      <c r="CI184" s="110">
        <v>5</v>
      </c>
      <c r="CJ184" s="110">
        <v>4105</v>
      </c>
      <c r="CK184" s="110" t="s">
        <v>35</v>
      </c>
      <c r="CL184" s="110">
        <v>4108403</v>
      </c>
      <c r="CM184" s="110" t="s">
        <v>166</v>
      </c>
      <c r="CN184" s="110">
        <v>990.17</v>
      </c>
      <c r="CO184" s="110">
        <v>1151.6600000000001</v>
      </c>
      <c r="CP184" s="110">
        <v>0</v>
      </c>
      <c r="CQ184" s="110">
        <v>0</v>
      </c>
      <c r="CS184" s="110" t="str">
        <f t="shared" si="41"/>
        <v>RGInt 03 Cascavel-Francisco Beltrão</v>
      </c>
    </row>
    <row r="185" spans="19:97" x14ac:dyDescent="0.2">
      <c r="S185" s="98">
        <v>6046</v>
      </c>
      <c r="T185" s="98">
        <v>7</v>
      </c>
      <c r="U185" s="98" t="s">
        <v>655</v>
      </c>
      <c r="V185" s="98">
        <v>60</v>
      </c>
      <c r="W185" s="98" t="s">
        <v>667</v>
      </c>
      <c r="X185" s="98">
        <v>4</v>
      </c>
      <c r="Y185" s="98" t="s">
        <v>657</v>
      </c>
      <c r="Z185" s="98">
        <v>24</v>
      </c>
      <c r="AA185" s="98" t="s">
        <v>658</v>
      </c>
      <c r="AB185" s="98">
        <v>8009</v>
      </c>
      <c r="AC185" s="98" t="s">
        <v>668</v>
      </c>
      <c r="AD185" s="98" t="s">
        <v>669</v>
      </c>
      <c r="AE185" s="98">
        <v>6046</v>
      </c>
      <c r="AF185" s="98" t="s">
        <v>687</v>
      </c>
      <c r="AG185" s="98" t="s">
        <v>4961</v>
      </c>
      <c r="AH185" s="98" t="s">
        <v>212</v>
      </c>
      <c r="AI185" s="98" t="s">
        <v>53</v>
      </c>
      <c r="AJ185" s="98">
        <v>4100</v>
      </c>
      <c r="AK185" s="98" t="s">
        <v>33</v>
      </c>
      <c r="AL185" s="98">
        <v>4101</v>
      </c>
      <c r="AM185" s="98" t="s">
        <v>128</v>
      </c>
      <c r="AN185" s="98">
        <v>4106902</v>
      </c>
      <c r="AO185" s="98">
        <v>2024</v>
      </c>
      <c r="AP185" s="98">
        <v>0</v>
      </c>
      <c r="AQ185" s="98" t="s">
        <v>54</v>
      </c>
      <c r="AR185" s="98" t="s">
        <v>54</v>
      </c>
      <c r="AS185" s="98" t="s">
        <v>54</v>
      </c>
      <c r="AT185" s="98" t="s">
        <v>54</v>
      </c>
      <c r="AY185" s="98" t="s">
        <v>56</v>
      </c>
      <c r="AZ185" s="98" t="s">
        <v>688</v>
      </c>
      <c r="BA185" s="98" t="s">
        <v>689</v>
      </c>
      <c r="BB185" s="98" t="s">
        <v>674</v>
      </c>
      <c r="BD185" s="110" t="str">
        <f t="shared" si="43"/>
        <v>3843(vazio)</v>
      </c>
      <c r="BE185" s="110">
        <v>3843</v>
      </c>
      <c r="BF185" s="110" t="s">
        <v>448</v>
      </c>
      <c r="BG185" s="110">
        <v>8806</v>
      </c>
      <c r="BH185" s="110" t="s">
        <v>60</v>
      </c>
      <c r="BI185" s="110">
        <v>1</v>
      </c>
      <c r="BJ185" s="110">
        <v>1</v>
      </c>
      <c r="BK185" s="110">
        <v>1</v>
      </c>
      <c r="BL185" s="110">
        <v>1</v>
      </c>
      <c r="BN185" s="110">
        <f t="shared" si="44"/>
        <v>4</v>
      </c>
      <c r="BS185" s="110">
        <v>6046</v>
      </c>
      <c r="BT185" s="110" t="str">
        <f t="shared" si="35"/>
        <v>Reforma do Edifício Sede Administrativa Central da Defensoria Pública</v>
      </c>
      <c r="BU185" s="111" t="str">
        <f t="shared" si="36"/>
        <v>Não</v>
      </c>
      <c r="BV185" s="111" t="str">
        <f t="shared" si="37"/>
        <v>Não</v>
      </c>
      <c r="BW185" s="111" t="str">
        <f t="shared" si="38"/>
        <v>Não</v>
      </c>
      <c r="BX185" s="111" t="str">
        <f t="shared" si="39"/>
        <v>Não</v>
      </c>
      <c r="BY185" s="110" t="s">
        <v>121</v>
      </c>
      <c r="BZ185" s="110" t="s">
        <v>121</v>
      </c>
      <c r="CA185" s="110" t="s">
        <v>121</v>
      </c>
      <c r="CB185" s="110" t="s">
        <v>8122</v>
      </c>
      <c r="CG185" s="110" t="str">
        <f t="shared" si="40"/>
        <v>4105Toledo</v>
      </c>
      <c r="CH185" s="110" t="str">
        <f t="shared" si="42"/>
        <v>4105-6</v>
      </c>
      <c r="CI185" s="110">
        <v>6</v>
      </c>
      <c r="CJ185" s="110">
        <v>4105</v>
      </c>
      <c r="CK185" s="110" t="s">
        <v>35</v>
      </c>
      <c r="CL185" s="110">
        <v>4127700</v>
      </c>
      <c r="CM185" s="110" t="s">
        <v>578</v>
      </c>
      <c r="CN185" s="110">
        <v>74.55</v>
      </c>
      <c r="CO185" s="110">
        <v>770.34</v>
      </c>
      <c r="CP185" s="110">
        <v>530.12</v>
      </c>
      <c r="CQ185" s="110">
        <v>281.63</v>
      </c>
      <c r="CS185" s="110" t="str">
        <f t="shared" si="41"/>
        <v>RGInt 03 Cascavel-Toledo</v>
      </c>
    </row>
    <row r="186" spans="19:97" x14ac:dyDescent="0.2">
      <c r="S186" s="98">
        <v>4104</v>
      </c>
      <c r="T186" s="98">
        <v>9</v>
      </c>
      <c r="U186" s="98" t="s">
        <v>692</v>
      </c>
      <c r="V186" s="98">
        <v>1</v>
      </c>
      <c r="W186" s="98" t="s">
        <v>693</v>
      </c>
      <c r="X186" s="98">
        <v>1</v>
      </c>
      <c r="Y186" s="98" t="s">
        <v>46</v>
      </c>
      <c r="Z186" s="98">
        <v>4</v>
      </c>
      <c r="AA186" s="98" t="s">
        <v>694</v>
      </c>
      <c r="AB186" s="98">
        <v>8010</v>
      </c>
      <c r="AC186" s="98" t="s">
        <v>695</v>
      </c>
      <c r="AD186" s="98" t="s">
        <v>696</v>
      </c>
      <c r="AE186" s="98">
        <v>4104</v>
      </c>
      <c r="AF186" s="98" t="s">
        <v>697</v>
      </c>
      <c r="AG186" s="98" t="s">
        <v>4967</v>
      </c>
      <c r="AH186" s="98" t="s">
        <v>52</v>
      </c>
      <c r="AI186" s="98" t="s">
        <v>53</v>
      </c>
      <c r="AJ186" s="98">
        <v>4100</v>
      </c>
      <c r="AO186" s="98">
        <v>2024</v>
      </c>
      <c r="AP186" s="98">
        <v>50</v>
      </c>
      <c r="AQ186" s="98" t="s">
        <v>54</v>
      </c>
      <c r="AR186" s="98" t="s">
        <v>54</v>
      </c>
      <c r="AS186" s="98" t="s">
        <v>54</v>
      </c>
      <c r="AT186" s="98" t="s">
        <v>54</v>
      </c>
      <c r="AV186" s="98" t="s">
        <v>129</v>
      </c>
      <c r="AY186" s="98" t="s">
        <v>56</v>
      </c>
      <c r="AZ186" s="98" t="s">
        <v>698</v>
      </c>
      <c r="BA186" s="98" t="s">
        <v>699</v>
      </c>
      <c r="BB186" s="98" t="s">
        <v>699</v>
      </c>
      <c r="BD186" s="110" t="str">
        <f t="shared" si="43"/>
        <v>3845(vazio)</v>
      </c>
      <c r="BE186" s="110">
        <v>3845</v>
      </c>
      <c r="BF186" s="110" t="s">
        <v>206</v>
      </c>
      <c r="BG186" s="110">
        <v>8002</v>
      </c>
      <c r="BH186" s="110" t="s">
        <v>60</v>
      </c>
      <c r="BI186" s="110">
        <v>530</v>
      </c>
      <c r="BJ186" s="110">
        <v>530</v>
      </c>
      <c r="BK186" s="110">
        <v>530</v>
      </c>
      <c r="BL186" s="110">
        <v>530</v>
      </c>
      <c r="BN186" s="110">
        <f t="shared" si="44"/>
        <v>2120</v>
      </c>
      <c r="BS186" s="110">
        <v>4104</v>
      </c>
      <c r="BT186" s="110" t="str">
        <f t="shared" si="35"/>
        <v>Ações educacionais em diferentes modalidades e formatos pedagógicos realizadas</v>
      </c>
      <c r="BU186" s="111" t="str">
        <f t="shared" si="36"/>
        <v>Não</v>
      </c>
      <c r="BV186" s="111" t="str">
        <f t="shared" si="37"/>
        <v>Não</v>
      </c>
      <c r="BW186" s="111" t="str">
        <f t="shared" si="38"/>
        <v>Não</v>
      </c>
      <c r="BX186" s="111" t="str">
        <f t="shared" si="39"/>
        <v>Não</v>
      </c>
      <c r="BY186" s="110" t="s">
        <v>121</v>
      </c>
      <c r="BZ186" s="110" t="s">
        <v>8133</v>
      </c>
      <c r="CA186" s="110" t="s">
        <v>121</v>
      </c>
      <c r="CB186" s="110" t="s">
        <v>8122</v>
      </c>
      <c r="CG186" s="110" t="str">
        <f t="shared" si="40"/>
        <v>4105Campo Mourão</v>
      </c>
      <c r="CH186" s="110" t="str">
        <f t="shared" si="42"/>
        <v>4105-7</v>
      </c>
      <c r="CI186" s="110">
        <v>7</v>
      </c>
      <c r="CJ186" s="110">
        <v>4105</v>
      </c>
      <c r="CK186" s="110" t="s">
        <v>36</v>
      </c>
      <c r="CL186" s="110">
        <v>4104303</v>
      </c>
      <c r="CM186" s="110" t="s">
        <v>372</v>
      </c>
      <c r="CN186" s="110">
        <v>836.94</v>
      </c>
      <c r="CO186" s="110">
        <v>859.56</v>
      </c>
      <c r="CP186" s="110">
        <v>565.5</v>
      </c>
      <c r="CQ186" s="110">
        <v>0</v>
      </c>
      <c r="CS186" s="110" t="str">
        <f t="shared" si="41"/>
        <v>RGInt 04 Maringá-Campo Mourão</v>
      </c>
    </row>
    <row r="187" spans="19:97" x14ac:dyDescent="0.2">
      <c r="S187" s="98">
        <v>4101</v>
      </c>
      <c r="T187" s="98">
        <v>9</v>
      </c>
      <c r="U187" s="98" t="s">
        <v>692</v>
      </c>
      <c r="V187" s="98">
        <v>1</v>
      </c>
      <c r="W187" s="98" t="s">
        <v>693</v>
      </c>
      <c r="X187" s="98">
        <v>1</v>
      </c>
      <c r="Y187" s="98" t="s">
        <v>46</v>
      </c>
      <c r="Z187" s="98">
        <v>4</v>
      </c>
      <c r="AA187" s="98" t="s">
        <v>694</v>
      </c>
      <c r="AB187" s="98">
        <v>8010</v>
      </c>
      <c r="AC187" s="98" t="s">
        <v>695</v>
      </c>
      <c r="AD187" s="98" t="s">
        <v>696</v>
      </c>
      <c r="AE187" s="98">
        <v>4101</v>
      </c>
      <c r="AF187" s="98" t="s">
        <v>700</v>
      </c>
      <c r="AG187" s="98" t="s">
        <v>701</v>
      </c>
      <c r="AH187" s="98" t="s">
        <v>662</v>
      </c>
      <c r="AI187" s="98" t="s">
        <v>53</v>
      </c>
      <c r="AJ187" s="98">
        <v>4100</v>
      </c>
      <c r="AO187" s="98">
        <v>2024</v>
      </c>
      <c r="AP187" s="98">
        <v>3700000</v>
      </c>
      <c r="AQ187" s="98" t="s">
        <v>54</v>
      </c>
      <c r="AR187" s="98" t="s">
        <v>54</v>
      </c>
      <c r="AS187" s="98" t="s">
        <v>54</v>
      </c>
      <c r="AT187" s="98" t="s">
        <v>54</v>
      </c>
      <c r="AV187" s="98" t="s">
        <v>72</v>
      </c>
      <c r="AY187" s="98" t="s">
        <v>56</v>
      </c>
      <c r="AZ187" s="98" t="s">
        <v>702</v>
      </c>
      <c r="BA187" s="98" t="s">
        <v>703</v>
      </c>
      <c r="BB187" s="98" t="s">
        <v>704</v>
      </c>
      <c r="BD187" s="110" t="str">
        <f t="shared" si="43"/>
        <v>3847(vazio)</v>
      </c>
      <c r="BE187" s="110">
        <v>3847</v>
      </c>
      <c r="BF187" s="110" t="s">
        <v>201</v>
      </c>
      <c r="BG187" s="110">
        <v>8002</v>
      </c>
      <c r="BH187" s="110" t="s">
        <v>60</v>
      </c>
      <c r="BI187" s="110">
        <v>300</v>
      </c>
      <c r="BJ187" s="110">
        <v>300</v>
      </c>
      <c r="BK187" s="110">
        <v>300</v>
      </c>
      <c r="BL187" s="110">
        <v>300</v>
      </c>
      <c r="BN187" s="110">
        <f t="shared" si="44"/>
        <v>1200</v>
      </c>
      <c r="BS187" s="110">
        <v>4101</v>
      </c>
      <c r="BT187" s="110" t="str">
        <f t="shared" si="35"/>
        <v>Atuação Ministerial Finalística Realizada</v>
      </c>
      <c r="BU187" s="111" t="str">
        <f t="shared" si="36"/>
        <v>Não</v>
      </c>
      <c r="BV187" s="111" t="str">
        <f t="shared" si="37"/>
        <v>Não</v>
      </c>
      <c r="BW187" s="111" t="str">
        <f t="shared" si="38"/>
        <v>Não</v>
      </c>
      <c r="BX187" s="111" t="str">
        <f t="shared" si="39"/>
        <v>Não</v>
      </c>
      <c r="BY187" s="110" t="s">
        <v>121</v>
      </c>
      <c r="BZ187" s="110" t="s">
        <v>72</v>
      </c>
      <c r="CA187" s="110" t="s">
        <v>121</v>
      </c>
      <c r="CB187" s="110" t="s">
        <v>8376</v>
      </c>
      <c r="CG187" s="110" t="str">
        <f t="shared" si="40"/>
        <v>4105Cianorte</v>
      </c>
      <c r="CH187" s="110" t="str">
        <f t="shared" si="42"/>
        <v>4105-8</v>
      </c>
      <c r="CI187" s="110">
        <v>8</v>
      </c>
      <c r="CJ187" s="110">
        <v>4105</v>
      </c>
      <c r="CK187" s="110" t="s">
        <v>36</v>
      </c>
      <c r="CL187" s="110">
        <v>4105508</v>
      </c>
      <c r="CM187" s="110" t="s">
        <v>454</v>
      </c>
      <c r="CN187" s="110">
        <v>177.06</v>
      </c>
      <c r="CO187" s="110">
        <v>0</v>
      </c>
      <c r="CP187" s="110">
        <v>0</v>
      </c>
      <c r="CQ187" s="110">
        <v>0</v>
      </c>
      <c r="CS187" s="110" t="str">
        <f t="shared" si="41"/>
        <v>RGInt 04 Maringá-Cianorte</v>
      </c>
    </row>
    <row r="188" spans="19:97" x14ac:dyDescent="0.2">
      <c r="S188" s="98">
        <v>4105</v>
      </c>
      <c r="T188" s="98">
        <v>9</v>
      </c>
      <c r="U188" s="98" t="s">
        <v>692</v>
      </c>
      <c r="V188" s="98">
        <v>1</v>
      </c>
      <c r="W188" s="98" t="s">
        <v>693</v>
      </c>
      <c r="X188" s="98">
        <v>1</v>
      </c>
      <c r="Y188" s="98" t="s">
        <v>46</v>
      </c>
      <c r="Z188" s="98">
        <v>4</v>
      </c>
      <c r="AA188" s="98" t="s">
        <v>694</v>
      </c>
      <c r="AB188" s="98">
        <v>8010</v>
      </c>
      <c r="AC188" s="98" t="s">
        <v>695</v>
      </c>
      <c r="AD188" s="98" t="s">
        <v>696</v>
      </c>
      <c r="AE188" s="98">
        <v>4105</v>
      </c>
      <c r="AF188" s="98" t="s">
        <v>706</v>
      </c>
      <c r="AG188" s="98" t="s">
        <v>4968</v>
      </c>
      <c r="AH188" s="98" t="s">
        <v>212</v>
      </c>
      <c r="AI188" s="98" t="s">
        <v>53</v>
      </c>
      <c r="AJ188" s="98">
        <v>4100</v>
      </c>
      <c r="AK188" s="98" t="s">
        <v>33</v>
      </c>
      <c r="AL188" s="98">
        <v>4101</v>
      </c>
      <c r="AM188" s="98" t="s">
        <v>128</v>
      </c>
      <c r="AN188" s="98">
        <v>4106902</v>
      </c>
      <c r="AO188" s="98">
        <v>2024</v>
      </c>
      <c r="AP188" s="98">
        <v>2363.5</v>
      </c>
      <c r="AQ188" s="98" t="s">
        <v>54</v>
      </c>
      <c r="AR188" s="98" t="s">
        <v>54</v>
      </c>
      <c r="AS188" s="98" t="s">
        <v>54</v>
      </c>
      <c r="AT188" s="98" t="s">
        <v>54</v>
      </c>
      <c r="AV188" s="98" t="s">
        <v>318</v>
      </c>
      <c r="AY188" s="98" t="s">
        <v>56</v>
      </c>
      <c r="AZ188" s="98" t="s">
        <v>707</v>
      </c>
      <c r="BA188" s="98" t="s">
        <v>441</v>
      </c>
      <c r="BB188" s="98" t="s">
        <v>4969</v>
      </c>
      <c r="BD188" s="110" t="str">
        <f t="shared" si="43"/>
        <v>3849(vazio)</v>
      </c>
      <c r="BE188" s="110">
        <v>3849</v>
      </c>
      <c r="BF188" s="110" t="s">
        <v>186</v>
      </c>
      <c r="BG188" s="110">
        <v>8002</v>
      </c>
      <c r="BH188" s="110" t="s">
        <v>60</v>
      </c>
      <c r="BI188" s="110">
        <v>360</v>
      </c>
      <c r="BJ188" s="110">
        <v>360</v>
      </c>
      <c r="BK188" s="110">
        <v>360</v>
      </c>
      <c r="BL188" s="110">
        <v>360</v>
      </c>
      <c r="BN188" s="110">
        <f t="shared" si="44"/>
        <v>1440</v>
      </c>
      <c r="BS188" s="110">
        <v>4105</v>
      </c>
      <c r="BT188" s="110" t="str">
        <f t="shared" si="35"/>
        <v>Construção de edifício público para atendimento das funções legais e constitucionais do MP</v>
      </c>
      <c r="BU188" s="111" t="str">
        <f t="shared" si="36"/>
        <v>Não</v>
      </c>
      <c r="BV188" s="111" t="str">
        <f t="shared" si="37"/>
        <v>Não</v>
      </c>
      <c r="BW188" s="111" t="str">
        <f t="shared" si="38"/>
        <v>Não</v>
      </c>
      <c r="BX188" s="111" t="str">
        <f t="shared" si="39"/>
        <v>Não</v>
      </c>
      <c r="BY188" s="110" t="s">
        <v>121</v>
      </c>
      <c r="BZ188" s="110" t="s">
        <v>8136</v>
      </c>
      <c r="CA188" s="110" t="s">
        <v>121</v>
      </c>
      <c r="CB188" s="110" t="s">
        <v>8122</v>
      </c>
      <c r="CG188" s="110" t="str">
        <f t="shared" si="40"/>
        <v>4105Maringá</v>
      </c>
      <c r="CH188" s="110" t="str">
        <f t="shared" si="42"/>
        <v>4105-9</v>
      </c>
      <c r="CI188" s="110">
        <v>9</v>
      </c>
      <c r="CJ188" s="110">
        <v>4105</v>
      </c>
      <c r="CK188" s="110" t="s">
        <v>36</v>
      </c>
      <c r="CL188" s="110">
        <v>4115200</v>
      </c>
      <c r="CM188" s="110" t="s">
        <v>503</v>
      </c>
      <c r="CN188" s="110">
        <v>1122.21</v>
      </c>
      <c r="CO188" s="110">
        <v>1152.54</v>
      </c>
      <c r="CP188" s="110">
        <v>758.25</v>
      </c>
      <c r="CQ188" s="110">
        <v>0</v>
      </c>
      <c r="CS188" s="110" t="str">
        <f t="shared" si="41"/>
        <v>RGInt 04 Maringá-Maringá</v>
      </c>
    </row>
    <row r="189" spans="19:97" x14ac:dyDescent="0.2">
      <c r="S189" s="98">
        <v>6832</v>
      </c>
      <c r="T189" s="98">
        <v>9</v>
      </c>
      <c r="U189" s="98" t="s">
        <v>692</v>
      </c>
      <c r="V189" s="98">
        <v>1</v>
      </c>
      <c r="W189" s="98" t="s">
        <v>693</v>
      </c>
      <c r="X189" s="98">
        <v>1</v>
      </c>
      <c r="Y189" s="98" t="s">
        <v>46</v>
      </c>
      <c r="Z189" s="98">
        <v>4</v>
      </c>
      <c r="AA189" s="98" t="s">
        <v>694</v>
      </c>
      <c r="AB189" s="98">
        <v>8010</v>
      </c>
      <c r="AC189" s="98" t="s">
        <v>695</v>
      </c>
      <c r="AD189" s="98" t="s">
        <v>696</v>
      </c>
      <c r="AE189" s="98">
        <v>6832</v>
      </c>
      <c r="AF189" s="98" t="s">
        <v>4970</v>
      </c>
      <c r="AG189" s="98" t="s">
        <v>4971</v>
      </c>
      <c r="AH189" s="98" t="s">
        <v>212</v>
      </c>
      <c r="AI189" s="98" t="s">
        <v>53</v>
      </c>
      <c r="AJ189" s="98">
        <v>4100</v>
      </c>
      <c r="AK189" s="98" t="s">
        <v>37</v>
      </c>
      <c r="AL189" s="98">
        <v>4105</v>
      </c>
      <c r="AM189" s="98" t="s">
        <v>2606</v>
      </c>
      <c r="AN189" s="98">
        <v>4101507</v>
      </c>
      <c r="AO189" s="98">
        <v>2024</v>
      </c>
      <c r="AP189" s="98">
        <v>0</v>
      </c>
      <c r="AQ189" s="98" t="s">
        <v>54</v>
      </c>
      <c r="AR189" s="98" t="s">
        <v>54</v>
      </c>
      <c r="AS189" s="98" t="s">
        <v>54</v>
      </c>
      <c r="AT189" s="98" t="s">
        <v>54</v>
      </c>
      <c r="AY189" s="98" t="s">
        <v>56</v>
      </c>
      <c r="AZ189" s="98" t="s">
        <v>4972</v>
      </c>
      <c r="BA189" s="98" t="s">
        <v>4973</v>
      </c>
      <c r="BB189" s="98" t="s">
        <v>441</v>
      </c>
      <c r="BD189" s="110" t="str">
        <f t="shared" si="43"/>
        <v>3851(vazio)</v>
      </c>
      <c r="BE189" s="110">
        <v>3851</v>
      </c>
      <c r="BF189" s="110" t="s">
        <v>190</v>
      </c>
      <c r="BG189" s="110">
        <v>8002</v>
      </c>
      <c r="BH189" s="110" t="s">
        <v>60</v>
      </c>
      <c r="BI189" s="110">
        <v>95</v>
      </c>
      <c r="BJ189" s="110">
        <v>100</v>
      </c>
      <c r="BK189" s="110">
        <v>105</v>
      </c>
      <c r="BL189" s="110">
        <v>110</v>
      </c>
      <c r="BN189" s="110">
        <f t="shared" si="44"/>
        <v>410</v>
      </c>
      <c r="BS189" s="110">
        <v>6832</v>
      </c>
      <c r="BT189" s="110" t="str">
        <f t="shared" si="35"/>
        <v>Construção de edifício público para sede própria do MP na comarca de Arapongas</v>
      </c>
      <c r="BU189" s="111" t="str">
        <f t="shared" si="36"/>
        <v>Não</v>
      </c>
      <c r="BV189" s="111" t="str">
        <f t="shared" si="37"/>
        <v>Não</v>
      </c>
      <c r="BW189" s="111" t="str">
        <f t="shared" si="38"/>
        <v>Não</v>
      </c>
      <c r="BX189" s="111" t="str">
        <f t="shared" si="39"/>
        <v>Não</v>
      </c>
      <c r="BY189" s="110" t="s">
        <v>121</v>
      </c>
      <c r="BZ189" s="110" t="s">
        <v>121</v>
      </c>
      <c r="CA189" s="110" t="s">
        <v>121</v>
      </c>
      <c r="CB189" s="110" t="s">
        <v>8122</v>
      </c>
      <c r="CG189" s="110" t="str">
        <f t="shared" si="40"/>
        <v>4105Paranavaí</v>
      </c>
      <c r="CH189" s="110" t="str">
        <f t="shared" si="42"/>
        <v>4105-10</v>
      </c>
      <c r="CI189" s="110">
        <v>10</v>
      </c>
      <c r="CJ189" s="110">
        <v>4105</v>
      </c>
      <c r="CK189" s="110" t="s">
        <v>36</v>
      </c>
      <c r="CL189" s="110">
        <v>4118402</v>
      </c>
      <c r="CM189" s="110" t="s">
        <v>517</v>
      </c>
      <c r="CN189" s="110">
        <v>635.73</v>
      </c>
      <c r="CO189" s="110">
        <v>842.72</v>
      </c>
      <c r="CP189" s="110">
        <v>0</v>
      </c>
      <c r="CQ189" s="110">
        <v>0</v>
      </c>
      <c r="CS189" s="110" t="str">
        <f t="shared" si="41"/>
        <v>RGInt 04 Maringá-Paranavaí</v>
      </c>
    </row>
    <row r="190" spans="19:97" x14ac:dyDescent="0.2">
      <c r="S190" s="98">
        <v>6834</v>
      </c>
      <c r="T190" s="98">
        <v>9</v>
      </c>
      <c r="U190" s="98" t="s">
        <v>692</v>
      </c>
      <c r="V190" s="98">
        <v>1</v>
      </c>
      <c r="W190" s="98" t="s">
        <v>693</v>
      </c>
      <c r="X190" s="98">
        <v>1</v>
      </c>
      <c r="Y190" s="98" t="s">
        <v>46</v>
      </c>
      <c r="Z190" s="98">
        <v>4</v>
      </c>
      <c r="AA190" s="98" t="s">
        <v>694</v>
      </c>
      <c r="AB190" s="98">
        <v>8010</v>
      </c>
      <c r="AC190" s="98" t="s">
        <v>695</v>
      </c>
      <c r="AD190" s="98" t="s">
        <v>696</v>
      </c>
      <c r="AE190" s="98">
        <v>6834</v>
      </c>
      <c r="AF190" s="98" t="s">
        <v>4974</v>
      </c>
      <c r="AG190" s="98" t="s">
        <v>4975</v>
      </c>
      <c r="AH190" s="98" t="s">
        <v>212</v>
      </c>
      <c r="AI190" s="98" t="s">
        <v>53</v>
      </c>
      <c r="AJ190" s="98">
        <v>4100</v>
      </c>
      <c r="AK190" s="98" t="s">
        <v>36</v>
      </c>
      <c r="AL190" s="98">
        <v>4104</v>
      </c>
      <c r="AM190" s="98" t="s">
        <v>372</v>
      </c>
      <c r="AN190" s="98">
        <v>4104303</v>
      </c>
      <c r="AO190" s="98">
        <v>2024</v>
      </c>
      <c r="AP190" s="98">
        <v>0</v>
      </c>
      <c r="AQ190" s="98" t="s">
        <v>54</v>
      </c>
      <c r="AR190" s="98" t="s">
        <v>54</v>
      </c>
      <c r="AS190" s="98" t="s">
        <v>54</v>
      </c>
      <c r="AT190" s="98" t="s">
        <v>54</v>
      </c>
      <c r="AY190" s="98" t="s">
        <v>56</v>
      </c>
      <c r="AZ190" s="98" t="s">
        <v>4976</v>
      </c>
      <c r="BA190" s="98" t="s">
        <v>4973</v>
      </c>
      <c r="BB190" s="98" t="s">
        <v>441</v>
      </c>
      <c r="BD190" s="110" t="str">
        <f t="shared" si="43"/>
        <v>3853(vazio)</v>
      </c>
      <c r="BE190" s="110">
        <v>3853</v>
      </c>
      <c r="BF190" s="110" t="s">
        <v>459</v>
      </c>
      <c r="BG190" s="110">
        <v>8004</v>
      </c>
      <c r="BH190" s="110" t="s">
        <v>60</v>
      </c>
      <c r="BI190" s="110">
        <v>13</v>
      </c>
      <c r="BJ190" s="110">
        <v>13</v>
      </c>
      <c r="BK190" s="110">
        <v>13</v>
      </c>
      <c r="BL190" s="110">
        <v>15</v>
      </c>
      <c r="BN190" s="110">
        <f t="shared" si="44"/>
        <v>54</v>
      </c>
      <c r="BS190" s="110">
        <v>6834</v>
      </c>
      <c r="BT190" s="110" t="str">
        <f t="shared" si="35"/>
        <v>Construção de edifício público para sede própria do MP na comarca de Campo Mourão</v>
      </c>
      <c r="BU190" s="111" t="str">
        <f t="shared" si="36"/>
        <v>Não</v>
      </c>
      <c r="BV190" s="111" t="str">
        <f t="shared" si="37"/>
        <v>Não</v>
      </c>
      <c r="BW190" s="111" t="str">
        <f t="shared" si="38"/>
        <v>Não</v>
      </c>
      <c r="BX190" s="111" t="str">
        <f t="shared" si="39"/>
        <v>Não</v>
      </c>
      <c r="BY190" s="110" t="s">
        <v>121</v>
      </c>
      <c r="BZ190" s="110" t="s">
        <v>121</v>
      </c>
      <c r="CA190" s="110" t="s">
        <v>121</v>
      </c>
      <c r="CB190" s="110" t="s">
        <v>8122</v>
      </c>
      <c r="CG190" s="110" t="str">
        <f t="shared" si="40"/>
        <v>4105Apucarana</v>
      </c>
      <c r="CH190" s="110" t="str">
        <f t="shared" si="42"/>
        <v>4105-11</v>
      </c>
      <c r="CI190" s="110">
        <v>11</v>
      </c>
      <c r="CJ190" s="110">
        <v>4105</v>
      </c>
      <c r="CK190" s="110" t="s">
        <v>37</v>
      </c>
      <c r="CL190" s="110">
        <v>4101408</v>
      </c>
      <c r="CM190" s="110" t="s">
        <v>677</v>
      </c>
      <c r="CN190" s="110">
        <v>286.43</v>
      </c>
      <c r="CO190" s="110">
        <v>279.68</v>
      </c>
      <c r="CP190" s="110">
        <v>0</v>
      </c>
      <c r="CQ190" s="110">
        <v>0</v>
      </c>
      <c r="CS190" s="110" t="str">
        <f t="shared" si="41"/>
        <v>RGInt 05 Londrina-Apucarana</v>
      </c>
    </row>
    <row r="191" spans="19:97" x14ac:dyDescent="0.2">
      <c r="S191" s="98">
        <v>6836</v>
      </c>
      <c r="T191" s="98">
        <v>9</v>
      </c>
      <c r="U191" s="98" t="s">
        <v>692</v>
      </c>
      <c r="V191" s="98">
        <v>1</v>
      </c>
      <c r="W191" s="98" t="s">
        <v>693</v>
      </c>
      <c r="X191" s="98">
        <v>1</v>
      </c>
      <c r="Y191" s="98" t="s">
        <v>46</v>
      </c>
      <c r="Z191" s="98">
        <v>4</v>
      </c>
      <c r="AA191" s="98" t="s">
        <v>694</v>
      </c>
      <c r="AB191" s="98">
        <v>8010</v>
      </c>
      <c r="AC191" s="98" t="s">
        <v>695</v>
      </c>
      <c r="AD191" s="98" t="s">
        <v>696</v>
      </c>
      <c r="AE191" s="98">
        <v>6836</v>
      </c>
      <c r="AF191" s="98" t="s">
        <v>4977</v>
      </c>
      <c r="AG191" s="98" t="s">
        <v>4978</v>
      </c>
      <c r="AH191" s="98" t="s">
        <v>212</v>
      </c>
      <c r="AI191" s="98" t="s">
        <v>53</v>
      </c>
      <c r="AJ191" s="98">
        <v>4100</v>
      </c>
      <c r="AK191" s="98" t="s">
        <v>34</v>
      </c>
      <c r="AL191" s="98">
        <v>4102</v>
      </c>
      <c r="AM191" s="98" t="s">
        <v>526</v>
      </c>
      <c r="AN191" s="98">
        <v>4109401</v>
      </c>
      <c r="AO191" s="98">
        <v>2024</v>
      </c>
      <c r="AP191" s="98">
        <v>0</v>
      </c>
      <c r="AQ191" s="98" t="s">
        <v>54</v>
      </c>
      <c r="AR191" s="98" t="s">
        <v>54</v>
      </c>
      <c r="AS191" s="98" t="s">
        <v>54</v>
      </c>
      <c r="AT191" s="98" t="s">
        <v>54</v>
      </c>
      <c r="AY191" s="98" t="s">
        <v>56</v>
      </c>
      <c r="AZ191" s="98" t="s">
        <v>4976</v>
      </c>
      <c r="BA191" s="98" t="s">
        <v>4973</v>
      </c>
      <c r="BB191" s="98" t="s">
        <v>441</v>
      </c>
      <c r="BD191" s="110" t="str">
        <f t="shared" si="43"/>
        <v>3854(vazio)</v>
      </c>
      <c r="BE191" s="110">
        <v>3854</v>
      </c>
      <c r="BF191" s="110" t="s">
        <v>194</v>
      </c>
      <c r="BG191" s="110">
        <v>8002</v>
      </c>
      <c r="BH191" s="110" t="s">
        <v>60</v>
      </c>
      <c r="BI191" s="110">
        <v>804</v>
      </c>
      <c r="BJ191" s="110">
        <v>804</v>
      </c>
      <c r="BK191" s="110">
        <v>804</v>
      </c>
      <c r="BL191" s="110">
        <v>804</v>
      </c>
      <c r="BN191" s="110">
        <f t="shared" si="44"/>
        <v>3216</v>
      </c>
      <c r="BS191" s="110">
        <v>6836</v>
      </c>
      <c r="BT191" s="110" t="str">
        <f t="shared" si="35"/>
        <v>Construção de edifício público para sede própria do MP na comarca de Guarapuava</v>
      </c>
      <c r="BU191" s="111" t="str">
        <f t="shared" si="36"/>
        <v>Não</v>
      </c>
      <c r="BV191" s="111" t="str">
        <f t="shared" si="37"/>
        <v>Não</v>
      </c>
      <c r="BW191" s="111" t="str">
        <f t="shared" si="38"/>
        <v>Não</v>
      </c>
      <c r="BX191" s="111" t="str">
        <f t="shared" si="39"/>
        <v>Não</v>
      </c>
      <c r="BY191" s="110" t="s">
        <v>121</v>
      </c>
      <c r="BZ191" s="110" t="s">
        <v>121</v>
      </c>
      <c r="CA191" s="110" t="s">
        <v>121</v>
      </c>
      <c r="CB191" s="110" t="s">
        <v>8122</v>
      </c>
      <c r="CG191" s="110" t="str">
        <f t="shared" si="40"/>
        <v>4105 Total</v>
      </c>
      <c r="CH191" s="110" t="str">
        <f t="shared" si="42"/>
        <v>4105 Total-1</v>
      </c>
      <c r="CI191" s="110">
        <v>1</v>
      </c>
      <c r="CJ191" s="110" t="s">
        <v>6905</v>
      </c>
      <c r="CN191" s="110">
        <v>8632.42</v>
      </c>
      <c r="CO191" s="110">
        <v>12882.9</v>
      </c>
      <c r="CP191" s="110">
        <v>7950.31</v>
      </c>
      <c r="CQ191" s="110">
        <v>1780.7800000000002</v>
      </c>
      <c r="CS191" s="110" t="str">
        <f t="shared" si="41"/>
        <v>-</v>
      </c>
    </row>
    <row r="192" spans="19:97" x14ac:dyDescent="0.2">
      <c r="S192" s="98">
        <v>6837</v>
      </c>
      <c r="T192" s="98">
        <v>9</v>
      </c>
      <c r="U192" s="98" t="s">
        <v>692</v>
      </c>
      <c r="V192" s="98">
        <v>1</v>
      </c>
      <c r="W192" s="98" t="s">
        <v>693</v>
      </c>
      <c r="X192" s="98">
        <v>1</v>
      </c>
      <c r="Y192" s="98" t="s">
        <v>46</v>
      </c>
      <c r="Z192" s="98">
        <v>4</v>
      </c>
      <c r="AA192" s="98" t="s">
        <v>694</v>
      </c>
      <c r="AB192" s="98">
        <v>8010</v>
      </c>
      <c r="AC192" s="98" t="s">
        <v>695</v>
      </c>
      <c r="AD192" s="98" t="s">
        <v>696</v>
      </c>
      <c r="AE192" s="98">
        <v>6837</v>
      </c>
      <c r="AF192" s="98" t="s">
        <v>4979</v>
      </c>
      <c r="AG192" s="98" t="s">
        <v>4980</v>
      </c>
      <c r="AH192" s="98" t="s">
        <v>212</v>
      </c>
      <c r="AI192" s="98" t="s">
        <v>53</v>
      </c>
      <c r="AJ192" s="98">
        <v>4100</v>
      </c>
      <c r="AK192" s="98" t="s">
        <v>36</v>
      </c>
      <c r="AL192" s="98">
        <v>4104</v>
      </c>
      <c r="AM192" s="98" t="s">
        <v>503</v>
      </c>
      <c r="AN192" s="98">
        <v>4115200</v>
      </c>
      <c r="AO192" s="98">
        <v>2024</v>
      </c>
      <c r="AP192" s="98">
        <v>0</v>
      </c>
      <c r="AQ192" s="98" t="s">
        <v>54</v>
      </c>
      <c r="AR192" s="98" t="s">
        <v>54</v>
      </c>
      <c r="AS192" s="98" t="s">
        <v>54</v>
      </c>
      <c r="AT192" s="98" t="s">
        <v>54</v>
      </c>
      <c r="AY192" s="98" t="s">
        <v>56</v>
      </c>
      <c r="AZ192" s="98" t="s">
        <v>4981</v>
      </c>
      <c r="BA192" s="98" t="s">
        <v>4973</v>
      </c>
      <c r="BB192" s="98" t="s">
        <v>441</v>
      </c>
      <c r="BD192" s="110" t="str">
        <f t="shared" si="43"/>
        <v>3856(vazio)</v>
      </c>
      <c r="BE192" s="110">
        <v>3856</v>
      </c>
      <c r="BF192" s="110" t="s">
        <v>197</v>
      </c>
      <c r="BG192" s="110">
        <v>8002</v>
      </c>
      <c r="BH192" s="110" t="s">
        <v>60</v>
      </c>
      <c r="BI192" s="110">
        <v>10</v>
      </c>
      <c r="BJ192" s="110">
        <v>9</v>
      </c>
      <c r="BK192" s="110">
        <v>7</v>
      </c>
      <c r="BL192" s="110">
        <v>6</v>
      </c>
      <c r="BN192" s="110">
        <f t="shared" si="44"/>
        <v>32</v>
      </c>
      <c r="BS192" s="110">
        <v>6837</v>
      </c>
      <c r="BT192" s="110" t="str">
        <f t="shared" si="35"/>
        <v>Construção de edifício público para sede própria do MP na comarca de Maringá</v>
      </c>
      <c r="BU192" s="111" t="str">
        <f t="shared" si="36"/>
        <v>Não</v>
      </c>
      <c r="BV192" s="111" t="str">
        <f t="shared" si="37"/>
        <v>Não</v>
      </c>
      <c r="BW192" s="111" t="str">
        <f t="shared" si="38"/>
        <v>Não</v>
      </c>
      <c r="BX192" s="111" t="str">
        <f t="shared" si="39"/>
        <v>Não</v>
      </c>
      <c r="BY192" s="110" t="s">
        <v>121</v>
      </c>
      <c r="BZ192" s="110" t="s">
        <v>121</v>
      </c>
      <c r="CA192" s="110" t="s">
        <v>121</v>
      </c>
      <c r="CB192" s="110" t="s">
        <v>8122</v>
      </c>
      <c r="CG192" s="110" t="str">
        <f t="shared" si="40"/>
        <v>4107Ampére</v>
      </c>
      <c r="CH192" s="110" t="str">
        <f t="shared" si="42"/>
        <v>4107-1</v>
      </c>
      <c r="CI192" s="110">
        <v>1</v>
      </c>
      <c r="CJ192" s="110">
        <v>4107</v>
      </c>
      <c r="CK192" s="110" t="s">
        <v>35</v>
      </c>
      <c r="CL192" s="110">
        <v>4101002</v>
      </c>
      <c r="CM192" s="110" t="s">
        <v>439</v>
      </c>
      <c r="CN192" s="110">
        <v>1977.25</v>
      </c>
      <c r="CO192" s="110">
        <v>0</v>
      </c>
      <c r="CP192" s="110">
        <v>0</v>
      </c>
      <c r="CQ192" s="110">
        <v>0</v>
      </c>
      <c r="CS192" s="110" t="str">
        <f t="shared" si="41"/>
        <v>RGInt 03 Cascavel-Ampére</v>
      </c>
    </row>
    <row r="193" spans="19:97" x14ac:dyDescent="0.2">
      <c r="S193" s="98">
        <v>6838</v>
      </c>
      <c r="T193" s="98">
        <v>9</v>
      </c>
      <c r="U193" s="98" t="s">
        <v>692</v>
      </c>
      <c r="V193" s="98">
        <v>1</v>
      </c>
      <c r="W193" s="98" t="s">
        <v>693</v>
      </c>
      <c r="X193" s="98">
        <v>1</v>
      </c>
      <c r="Y193" s="98" t="s">
        <v>46</v>
      </c>
      <c r="Z193" s="98">
        <v>4</v>
      </c>
      <c r="AA193" s="98" t="s">
        <v>694</v>
      </c>
      <c r="AB193" s="98">
        <v>8010</v>
      </c>
      <c r="AC193" s="98" t="s">
        <v>695</v>
      </c>
      <c r="AD193" s="98" t="s">
        <v>696</v>
      </c>
      <c r="AE193" s="98">
        <v>6838</v>
      </c>
      <c r="AF193" s="98" t="s">
        <v>4982</v>
      </c>
      <c r="AG193" s="98" t="s">
        <v>4983</v>
      </c>
      <c r="AH193" s="98" t="s">
        <v>212</v>
      </c>
      <c r="AI193" s="98" t="s">
        <v>53</v>
      </c>
      <c r="AJ193" s="98">
        <v>4100</v>
      </c>
      <c r="AK193" s="98" t="s">
        <v>36</v>
      </c>
      <c r="AL193" s="98">
        <v>4104</v>
      </c>
      <c r="AM193" s="98" t="s">
        <v>517</v>
      </c>
      <c r="AN193" s="98">
        <v>4118402</v>
      </c>
      <c r="AO193" s="98">
        <v>2024</v>
      </c>
      <c r="AP193" s="98">
        <v>0</v>
      </c>
      <c r="AQ193" s="98" t="s">
        <v>54</v>
      </c>
      <c r="AR193" s="98" t="s">
        <v>54</v>
      </c>
      <c r="AS193" s="98" t="s">
        <v>54</v>
      </c>
      <c r="AT193" s="98" t="s">
        <v>54</v>
      </c>
      <c r="AY193" s="98" t="s">
        <v>56</v>
      </c>
      <c r="AZ193" s="98" t="s">
        <v>4984</v>
      </c>
      <c r="BA193" s="98" t="s">
        <v>4973</v>
      </c>
      <c r="BB193" s="98" t="s">
        <v>441</v>
      </c>
      <c r="BD193" s="110" t="str">
        <f t="shared" si="43"/>
        <v>3861(vazio)</v>
      </c>
      <c r="BE193" s="110">
        <v>3861</v>
      </c>
      <c r="BF193" s="110" t="s">
        <v>180</v>
      </c>
      <c r="BG193" s="110">
        <v>8002</v>
      </c>
      <c r="BH193" s="110" t="s">
        <v>60</v>
      </c>
      <c r="BI193" s="110">
        <v>38</v>
      </c>
      <c r="BJ193" s="110">
        <v>38</v>
      </c>
      <c r="BK193" s="110">
        <v>38</v>
      </c>
      <c r="BL193" s="110">
        <v>38</v>
      </c>
      <c r="BN193" s="110">
        <f t="shared" si="44"/>
        <v>152</v>
      </c>
      <c r="BS193" s="110">
        <v>6838</v>
      </c>
      <c r="BT193" s="110" t="str">
        <f t="shared" si="35"/>
        <v>Construção de edifício público para sede própria do MP na comarca de Paranavaí</v>
      </c>
      <c r="BU193" s="111" t="str">
        <f t="shared" si="36"/>
        <v>Não</v>
      </c>
      <c r="BV193" s="111" t="str">
        <f t="shared" si="37"/>
        <v>Não</v>
      </c>
      <c r="BW193" s="111" t="str">
        <f t="shared" si="38"/>
        <v>Não</v>
      </c>
      <c r="BX193" s="111" t="str">
        <f t="shared" si="39"/>
        <v>Não</v>
      </c>
      <c r="BY193" s="110" t="s">
        <v>121</v>
      </c>
      <c r="BZ193" s="110" t="s">
        <v>121</v>
      </c>
      <c r="CA193" s="110" t="s">
        <v>121</v>
      </c>
      <c r="CB193" s="110" t="s">
        <v>8122</v>
      </c>
      <c r="CG193" s="110" t="str">
        <f t="shared" si="40"/>
        <v>4107 Total</v>
      </c>
      <c r="CH193" s="110" t="str">
        <f t="shared" si="42"/>
        <v>4107 Total-1</v>
      </c>
      <c r="CI193" s="110">
        <v>1</v>
      </c>
      <c r="CJ193" s="110" t="s">
        <v>6906</v>
      </c>
      <c r="CN193" s="110">
        <v>1977.25</v>
      </c>
      <c r="CO193" s="110">
        <v>0</v>
      </c>
      <c r="CP193" s="110">
        <v>0</v>
      </c>
      <c r="CQ193" s="110">
        <v>0</v>
      </c>
      <c r="CS193" s="110" t="str">
        <f t="shared" si="41"/>
        <v>-</v>
      </c>
    </row>
    <row r="194" spans="19:97" x14ac:dyDescent="0.2">
      <c r="S194" s="98">
        <v>6839</v>
      </c>
      <c r="T194" s="98">
        <v>9</v>
      </c>
      <c r="U194" s="98" t="s">
        <v>692</v>
      </c>
      <c r="V194" s="98">
        <v>1</v>
      </c>
      <c r="W194" s="98" t="s">
        <v>693</v>
      </c>
      <c r="X194" s="98">
        <v>1</v>
      </c>
      <c r="Y194" s="98" t="s">
        <v>46</v>
      </c>
      <c r="Z194" s="98">
        <v>4</v>
      </c>
      <c r="AA194" s="98" t="s">
        <v>694</v>
      </c>
      <c r="AB194" s="98">
        <v>8010</v>
      </c>
      <c r="AC194" s="98" t="s">
        <v>695</v>
      </c>
      <c r="AD194" s="98" t="s">
        <v>696</v>
      </c>
      <c r="AE194" s="98">
        <v>6839</v>
      </c>
      <c r="AF194" s="98" t="s">
        <v>4985</v>
      </c>
      <c r="AG194" s="98" t="s">
        <v>4986</v>
      </c>
      <c r="AH194" s="98" t="s">
        <v>212</v>
      </c>
      <c r="AI194" s="98" t="s">
        <v>53</v>
      </c>
      <c r="AJ194" s="98">
        <v>4100</v>
      </c>
      <c r="AK194" s="98" t="s">
        <v>33</v>
      </c>
      <c r="AL194" s="98">
        <v>4101</v>
      </c>
      <c r="AM194" s="98" t="s">
        <v>128</v>
      </c>
      <c r="AN194" s="98">
        <v>4106902</v>
      </c>
      <c r="AO194" s="98">
        <v>2024</v>
      </c>
      <c r="AP194" s="98">
        <v>0</v>
      </c>
      <c r="AQ194" s="98" t="s">
        <v>54</v>
      </c>
      <c r="AR194" s="98" t="s">
        <v>54</v>
      </c>
      <c r="AS194" s="98" t="s">
        <v>54</v>
      </c>
      <c r="AT194" s="98" t="s">
        <v>54</v>
      </c>
      <c r="AY194" s="98" t="s">
        <v>56</v>
      </c>
      <c r="AZ194" s="98" t="s">
        <v>4987</v>
      </c>
      <c r="BA194" s="98" t="s">
        <v>4973</v>
      </c>
      <c r="BB194" s="98" t="s">
        <v>441</v>
      </c>
      <c r="BD194" s="110" t="str">
        <f t="shared" si="43"/>
        <v>3863(vazio)</v>
      </c>
      <c r="BE194" s="110">
        <v>3863</v>
      </c>
      <c r="BF194" s="110" t="s">
        <v>241</v>
      </c>
      <c r="BG194" s="110">
        <v>8002</v>
      </c>
      <c r="BH194" s="110" t="s">
        <v>60</v>
      </c>
      <c r="BI194" s="110">
        <v>3</v>
      </c>
      <c r="BJ194" s="110">
        <v>3</v>
      </c>
      <c r="BK194" s="110">
        <v>1</v>
      </c>
      <c r="BL194" s="110">
        <v>2</v>
      </c>
      <c r="BN194" s="110">
        <f t="shared" si="44"/>
        <v>9</v>
      </c>
      <c r="BS194" s="110">
        <v>6839</v>
      </c>
      <c r="BT194" s="110" t="str">
        <f t="shared" si="35"/>
        <v>Melhorias e reformas no Edifício Carta de Curitiba, Bloco VI do MPPR, na comarca de Curitiba</v>
      </c>
      <c r="BU194" s="111" t="str">
        <f t="shared" si="36"/>
        <v>Não</v>
      </c>
      <c r="BV194" s="111" t="str">
        <f t="shared" si="37"/>
        <v>Não</v>
      </c>
      <c r="BW194" s="111" t="str">
        <f t="shared" si="38"/>
        <v>Não</v>
      </c>
      <c r="BX194" s="111" t="str">
        <f t="shared" si="39"/>
        <v>Não</v>
      </c>
      <c r="BY194" s="110" t="s">
        <v>121</v>
      </c>
      <c r="BZ194" s="110" t="s">
        <v>121</v>
      </c>
      <c r="CA194" s="110" t="s">
        <v>121</v>
      </c>
      <c r="CB194" s="110" t="s">
        <v>8122</v>
      </c>
      <c r="CG194" s="110" t="str">
        <f t="shared" si="40"/>
        <v>4114Curitiba</v>
      </c>
      <c r="CH194" s="110" t="str">
        <f t="shared" si="42"/>
        <v>4114-1</v>
      </c>
      <c r="CI194" s="110">
        <v>1</v>
      </c>
      <c r="CJ194" s="110">
        <v>4114</v>
      </c>
      <c r="CK194" s="110" t="s">
        <v>33</v>
      </c>
      <c r="CL194" s="110">
        <v>4106902</v>
      </c>
      <c r="CM194" s="110" t="s">
        <v>128</v>
      </c>
      <c r="CN194" s="110">
        <v>2363.5</v>
      </c>
      <c r="CO194" s="110">
        <v>6943.19</v>
      </c>
      <c r="CP194" s="110">
        <v>5515.38</v>
      </c>
      <c r="CQ194" s="110">
        <v>1499.15</v>
      </c>
      <c r="CS194" s="110" t="str">
        <f t="shared" si="41"/>
        <v>RGInt 01 Curitiba-Curitiba</v>
      </c>
    </row>
    <row r="195" spans="19:97" x14ac:dyDescent="0.2">
      <c r="S195" s="98">
        <v>4103</v>
      </c>
      <c r="T195" s="98">
        <v>9</v>
      </c>
      <c r="U195" s="98" t="s">
        <v>692</v>
      </c>
      <c r="V195" s="98">
        <v>1</v>
      </c>
      <c r="W195" s="98" t="s">
        <v>693</v>
      </c>
      <c r="X195" s="98">
        <v>1</v>
      </c>
      <c r="Y195" s="98" t="s">
        <v>46</v>
      </c>
      <c r="Z195" s="98">
        <v>4</v>
      </c>
      <c r="AA195" s="98" t="s">
        <v>694</v>
      </c>
      <c r="AB195" s="98">
        <v>8010</v>
      </c>
      <c r="AC195" s="98" t="s">
        <v>695</v>
      </c>
      <c r="AD195" s="98" t="s">
        <v>696</v>
      </c>
      <c r="AE195" s="98">
        <v>4103</v>
      </c>
      <c r="AF195" s="98" t="s">
        <v>4988</v>
      </c>
      <c r="AG195" s="98" t="s">
        <v>709</v>
      </c>
      <c r="AH195" s="98" t="s">
        <v>710</v>
      </c>
      <c r="AI195" s="98" t="s">
        <v>53</v>
      </c>
      <c r="AJ195" s="98">
        <v>4100</v>
      </c>
      <c r="AO195" s="98">
        <v>2024</v>
      </c>
      <c r="AP195" s="98">
        <v>3000</v>
      </c>
      <c r="AQ195" s="98" t="s">
        <v>54</v>
      </c>
      <c r="AR195" s="98" t="s">
        <v>54</v>
      </c>
      <c r="AS195" s="98" t="s">
        <v>54</v>
      </c>
      <c r="AT195" s="98" t="s">
        <v>54</v>
      </c>
      <c r="AV195" s="98" t="s">
        <v>129</v>
      </c>
      <c r="AY195" s="98" t="s">
        <v>56</v>
      </c>
      <c r="AZ195" s="98" t="s">
        <v>711</v>
      </c>
      <c r="BA195" s="98" t="s">
        <v>699</v>
      </c>
      <c r="BB195" s="98" t="s">
        <v>699</v>
      </c>
      <c r="BD195" s="110" t="str">
        <f t="shared" si="43"/>
        <v>3865(vazio)</v>
      </c>
      <c r="BE195" s="110">
        <v>3865</v>
      </c>
      <c r="BF195" s="110" t="s">
        <v>283</v>
      </c>
      <c r="BG195" s="110">
        <v>8005</v>
      </c>
      <c r="BH195" s="110" t="s">
        <v>60</v>
      </c>
      <c r="BI195" s="110">
        <v>199120</v>
      </c>
      <c r="BJ195" s="110">
        <v>203102</v>
      </c>
      <c r="BK195" s="110">
        <v>207164</v>
      </c>
      <c r="BL195" s="110">
        <v>211307</v>
      </c>
      <c r="BN195" s="110">
        <f t="shared" si="44"/>
        <v>820693</v>
      </c>
      <c r="BS195" s="110">
        <v>4103</v>
      </c>
      <c r="BT195" s="110" t="str">
        <f t="shared" si="35"/>
        <v>Participações de integrantes do MPPR nas ações educacionais ofertadas pela Escola Superior do MPPR, com a finalidade de capacitação e aperfeiçoamento na carreira</v>
      </c>
      <c r="BU195" s="111" t="str">
        <f t="shared" si="36"/>
        <v>Não</v>
      </c>
      <c r="BV195" s="111" t="str">
        <f t="shared" si="37"/>
        <v>Não</v>
      </c>
      <c r="BW195" s="111" t="str">
        <f t="shared" si="38"/>
        <v>Não</v>
      </c>
      <c r="BX195" s="111" t="str">
        <f t="shared" si="39"/>
        <v>Não</v>
      </c>
      <c r="BY195" s="110" t="s">
        <v>121</v>
      </c>
      <c r="BZ195" s="110" t="s">
        <v>8133</v>
      </c>
      <c r="CA195" s="110" t="s">
        <v>121</v>
      </c>
      <c r="CB195" s="110" t="s">
        <v>8376</v>
      </c>
      <c r="CG195" s="110" t="str">
        <f t="shared" si="40"/>
        <v>4114União da Vitória</v>
      </c>
      <c r="CH195" s="110" t="str">
        <f t="shared" si="42"/>
        <v>4114-2</v>
      </c>
      <c r="CI195" s="110">
        <v>2</v>
      </c>
      <c r="CJ195" s="110">
        <v>4114</v>
      </c>
      <c r="CK195" s="110" t="s">
        <v>33</v>
      </c>
      <c r="CL195" s="110">
        <v>4128203</v>
      </c>
      <c r="CM195" s="110" t="s">
        <v>567</v>
      </c>
      <c r="CN195" s="110">
        <v>990.88</v>
      </c>
      <c r="CO195" s="110">
        <v>0</v>
      </c>
      <c r="CP195" s="110">
        <v>0</v>
      </c>
      <c r="CQ195" s="110">
        <v>0</v>
      </c>
      <c r="CS195" s="110" t="str">
        <f t="shared" si="41"/>
        <v>RGInt 01 Curitiba-União da Vitória</v>
      </c>
    </row>
    <row r="196" spans="19:97" x14ac:dyDescent="0.2">
      <c r="S196" s="98">
        <v>4102</v>
      </c>
      <c r="T196" s="98">
        <v>9</v>
      </c>
      <c r="U196" s="98" t="s">
        <v>692</v>
      </c>
      <c r="V196" s="98">
        <v>1</v>
      </c>
      <c r="W196" s="98" t="s">
        <v>693</v>
      </c>
      <c r="X196" s="98">
        <v>1</v>
      </c>
      <c r="Y196" s="98" t="s">
        <v>46</v>
      </c>
      <c r="Z196" s="98">
        <v>4</v>
      </c>
      <c r="AA196" s="98" t="s">
        <v>694</v>
      </c>
      <c r="AB196" s="98">
        <v>8010</v>
      </c>
      <c r="AC196" s="98" t="s">
        <v>695</v>
      </c>
      <c r="AD196" s="98" t="s">
        <v>696</v>
      </c>
      <c r="AE196" s="98">
        <v>4102</v>
      </c>
      <c r="AF196" s="98" t="s">
        <v>713</v>
      </c>
      <c r="AG196" s="98" t="s">
        <v>714</v>
      </c>
      <c r="AH196" s="98" t="s">
        <v>715</v>
      </c>
      <c r="AI196" s="98" t="s">
        <v>53</v>
      </c>
      <c r="AJ196" s="98">
        <v>4100</v>
      </c>
      <c r="AO196" s="98">
        <v>2024</v>
      </c>
      <c r="AP196" s="98">
        <v>80000</v>
      </c>
      <c r="AQ196" s="98" t="s">
        <v>54</v>
      </c>
      <c r="AR196" s="98" t="s">
        <v>54</v>
      </c>
      <c r="AS196" s="98" t="s">
        <v>54</v>
      </c>
      <c r="AT196" s="98" t="s">
        <v>54</v>
      </c>
      <c r="AV196" s="98" t="s">
        <v>318</v>
      </c>
      <c r="AY196" s="98" t="s">
        <v>56</v>
      </c>
      <c r="AZ196" s="98" t="s">
        <v>716</v>
      </c>
      <c r="BA196" s="98" t="s">
        <v>717</v>
      </c>
      <c r="BB196" s="98" t="s">
        <v>704</v>
      </c>
      <c r="BD196" s="110" t="str">
        <f t="shared" si="43"/>
        <v>3868(vazio)</v>
      </c>
      <c r="BE196" s="110">
        <v>3868</v>
      </c>
      <c r="BF196" s="110" t="s">
        <v>292</v>
      </c>
      <c r="BG196" s="110">
        <v>8016</v>
      </c>
      <c r="BH196" s="110" t="s">
        <v>60</v>
      </c>
      <c r="BI196" s="110">
        <v>4600</v>
      </c>
      <c r="BJ196" s="110">
        <v>4900</v>
      </c>
      <c r="BK196" s="110">
        <v>7500</v>
      </c>
      <c r="BL196" s="110">
        <v>7500</v>
      </c>
      <c r="BN196" s="110">
        <f t="shared" si="44"/>
        <v>24500</v>
      </c>
      <c r="BS196" s="110">
        <v>4102</v>
      </c>
      <c r="BT196" s="110" t="str">
        <f t="shared" si="35"/>
        <v>População atendida inicialmente pelo Ministério Público do Paraná</v>
      </c>
      <c r="BU196" s="111" t="str">
        <f t="shared" si="36"/>
        <v>Não</v>
      </c>
      <c r="BV196" s="111" t="str">
        <f t="shared" si="37"/>
        <v>Não</v>
      </c>
      <c r="BW196" s="111" t="str">
        <f t="shared" si="38"/>
        <v>Não</v>
      </c>
      <c r="BX196" s="111" t="str">
        <f t="shared" si="39"/>
        <v>Não</v>
      </c>
      <c r="BY196" s="110" t="s">
        <v>121</v>
      </c>
      <c r="BZ196" s="110" t="s">
        <v>8135</v>
      </c>
      <c r="CA196" s="110" t="s">
        <v>121</v>
      </c>
      <c r="CB196" s="110" t="s">
        <v>8376</v>
      </c>
      <c r="CG196" s="110" t="str">
        <f t="shared" si="40"/>
        <v>4114Guarapuava</v>
      </c>
      <c r="CH196" s="110" t="str">
        <f t="shared" si="42"/>
        <v>4114-3</v>
      </c>
      <c r="CI196" s="110">
        <v>3</v>
      </c>
      <c r="CJ196" s="110">
        <v>4114</v>
      </c>
      <c r="CK196" s="110" t="s">
        <v>34</v>
      </c>
      <c r="CL196" s="110">
        <v>4109401</v>
      </c>
      <c r="CM196" s="110" t="s">
        <v>526</v>
      </c>
      <c r="CN196" s="110">
        <v>859.97</v>
      </c>
      <c r="CO196" s="110">
        <v>883.21</v>
      </c>
      <c r="CP196" s="110">
        <v>581.05999999999995</v>
      </c>
      <c r="CQ196" s="110">
        <v>0</v>
      </c>
      <c r="CS196" s="110" t="str">
        <f t="shared" si="41"/>
        <v>RGInt 02 Guarapuava-Guarapuava</v>
      </c>
    </row>
    <row r="197" spans="19:97" x14ac:dyDescent="0.2">
      <c r="S197" s="98">
        <v>6841</v>
      </c>
      <c r="T197" s="98">
        <v>9</v>
      </c>
      <c r="U197" s="98" t="s">
        <v>692</v>
      </c>
      <c r="V197" s="98">
        <v>1</v>
      </c>
      <c r="W197" s="98" t="s">
        <v>693</v>
      </c>
      <c r="X197" s="98">
        <v>1</v>
      </c>
      <c r="Y197" s="98" t="s">
        <v>46</v>
      </c>
      <c r="Z197" s="98">
        <v>4</v>
      </c>
      <c r="AA197" s="98" t="s">
        <v>694</v>
      </c>
      <c r="AB197" s="98">
        <v>8010</v>
      </c>
      <c r="AC197" s="98" t="s">
        <v>695</v>
      </c>
      <c r="AD197" s="98" t="s">
        <v>696</v>
      </c>
      <c r="AE197" s="98">
        <v>6841</v>
      </c>
      <c r="AF197" s="98" t="s">
        <v>4989</v>
      </c>
      <c r="AG197" s="98" t="s">
        <v>4990</v>
      </c>
      <c r="AH197" s="98" t="s">
        <v>212</v>
      </c>
      <c r="AI197" s="98" t="s">
        <v>53</v>
      </c>
      <c r="AJ197" s="98">
        <v>4100</v>
      </c>
      <c r="AK197" s="98" t="s">
        <v>37</v>
      </c>
      <c r="AL197" s="98">
        <v>4105</v>
      </c>
      <c r="AM197" s="98" t="s">
        <v>2222</v>
      </c>
      <c r="AN197" s="98">
        <v>4122404</v>
      </c>
      <c r="AO197" s="98">
        <v>2024</v>
      </c>
      <c r="AP197" s="98">
        <v>0</v>
      </c>
      <c r="AQ197" s="98" t="s">
        <v>54</v>
      </c>
      <c r="AR197" s="98" t="s">
        <v>54</v>
      </c>
      <c r="AS197" s="98" t="s">
        <v>54</v>
      </c>
      <c r="AT197" s="98" t="s">
        <v>54</v>
      </c>
      <c r="AY197" s="98" t="s">
        <v>56</v>
      </c>
      <c r="AZ197" s="98" t="s">
        <v>4991</v>
      </c>
      <c r="BA197" s="98" t="s">
        <v>4973</v>
      </c>
      <c r="BB197" s="98" t="s">
        <v>441</v>
      </c>
      <c r="BD197" s="110" t="str">
        <f t="shared" si="43"/>
        <v>3872(vazio)</v>
      </c>
      <c r="BE197" s="110">
        <v>3872</v>
      </c>
      <c r="BF197" s="110" t="s">
        <v>324</v>
      </c>
      <c r="BG197" s="110">
        <v>8226</v>
      </c>
      <c r="BH197" s="110" t="s">
        <v>60</v>
      </c>
      <c r="BI197" s="110">
        <v>125895</v>
      </c>
      <c r="BJ197" s="110">
        <v>126524</v>
      </c>
      <c r="BK197" s="110">
        <v>127156</v>
      </c>
      <c r="BL197" s="110">
        <v>127791</v>
      </c>
      <c r="BN197" s="110">
        <f t="shared" si="44"/>
        <v>507366</v>
      </c>
      <c r="BS197" s="110">
        <v>6841</v>
      </c>
      <c r="BT197" s="110" t="str">
        <f t="shared" si="35"/>
        <v>Proteção do terreno do MPPR por meio de gradil metálico na comarca de Rolândia</v>
      </c>
      <c r="BU197" s="111" t="str">
        <f t="shared" si="36"/>
        <v>Não</v>
      </c>
      <c r="BV197" s="111" t="str">
        <f t="shared" si="37"/>
        <v>Não</v>
      </c>
      <c r="BW197" s="111" t="str">
        <f t="shared" si="38"/>
        <v>Não</v>
      </c>
      <c r="BX197" s="111" t="str">
        <f t="shared" si="39"/>
        <v>Não</v>
      </c>
      <c r="BY197" s="110" t="s">
        <v>121</v>
      </c>
      <c r="BZ197" s="110" t="s">
        <v>121</v>
      </c>
      <c r="CA197" s="110" t="s">
        <v>121</v>
      </c>
      <c r="CB197" s="110" t="s">
        <v>8122</v>
      </c>
      <c r="CG197" s="110" t="str">
        <f t="shared" si="40"/>
        <v>4114Cascavel</v>
      </c>
      <c r="CH197" s="110" t="str">
        <f t="shared" si="42"/>
        <v>4114-4</v>
      </c>
      <c r="CI197" s="110">
        <v>4</v>
      </c>
      <c r="CJ197" s="110">
        <v>4114</v>
      </c>
      <c r="CK197" s="110" t="s">
        <v>35</v>
      </c>
      <c r="CL197" s="110">
        <v>4104808</v>
      </c>
      <c r="CM197" s="110" t="s">
        <v>600</v>
      </c>
      <c r="CN197" s="110">
        <v>294.98</v>
      </c>
      <c r="CO197" s="110">
        <v>0</v>
      </c>
      <c r="CP197" s="110">
        <v>0</v>
      </c>
      <c r="CQ197" s="110">
        <v>0</v>
      </c>
      <c r="CS197" s="110" t="str">
        <f t="shared" si="41"/>
        <v>RGInt 03 Cascavel-Cascavel</v>
      </c>
    </row>
    <row r="198" spans="19:97" x14ac:dyDescent="0.2">
      <c r="S198" s="98">
        <v>6842</v>
      </c>
      <c r="T198" s="98">
        <v>9</v>
      </c>
      <c r="U198" s="98" t="s">
        <v>692</v>
      </c>
      <c r="V198" s="98">
        <v>1</v>
      </c>
      <c r="W198" s="98" t="s">
        <v>693</v>
      </c>
      <c r="X198" s="98">
        <v>1</v>
      </c>
      <c r="Y198" s="98" t="s">
        <v>46</v>
      </c>
      <c r="Z198" s="98">
        <v>4</v>
      </c>
      <c r="AA198" s="98" t="s">
        <v>694</v>
      </c>
      <c r="AB198" s="98">
        <v>8010</v>
      </c>
      <c r="AC198" s="98" t="s">
        <v>695</v>
      </c>
      <c r="AD198" s="98" t="s">
        <v>696</v>
      </c>
      <c r="AE198" s="98">
        <v>6842</v>
      </c>
      <c r="AF198" s="98" t="s">
        <v>4992</v>
      </c>
      <c r="AG198" s="98" t="s">
        <v>4993</v>
      </c>
      <c r="AH198" s="98" t="s">
        <v>212</v>
      </c>
      <c r="AI198" s="98" t="s">
        <v>53</v>
      </c>
      <c r="AJ198" s="98">
        <v>4100</v>
      </c>
      <c r="AK198" s="98" t="s">
        <v>37</v>
      </c>
      <c r="AL198" s="98">
        <v>4105</v>
      </c>
      <c r="AM198" s="98" t="s">
        <v>677</v>
      </c>
      <c r="AN198" s="98">
        <v>4101408</v>
      </c>
      <c r="AO198" s="98">
        <v>2024</v>
      </c>
      <c r="AP198" s="98">
        <v>0</v>
      </c>
      <c r="AQ198" s="98" t="s">
        <v>54</v>
      </c>
      <c r="AR198" s="98" t="s">
        <v>54</v>
      </c>
      <c r="AS198" s="98" t="s">
        <v>54</v>
      </c>
      <c r="AT198" s="98" t="s">
        <v>54</v>
      </c>
      <c r="AY198" s="98" t="s">
        <v>56</v>
      </c>
      <c r="AZ198" s="98" t="s">
        <v>4994</v>
      </c>
      <c r="BA198" s="98" t="s">
        <v>4973</v>
      </c>
      <c r="BB198" s="98" t="s">
        <v>441</v>
      </c>
      <c r="BD198" s="110" t="str">
        <f t="shared" si="43"/>
        <v>3874RGInt 01 Curitiba</v>
      </c>
      <c r="BE198" s="110">
        <v>3874</v>
      </c>
      <c r="BF198" s="110" t="s">
        <v>477</v>
      </c>
      <c r="BG198" s="110">
        <v>7007</v>
      </c>
      <c r="BH198" s="110" t="s">
        <v>33</v>
      </c>
      <c r="BI198" s="110">
        <v>2</v>
      </c>
      <c r="BJ198" s="110">
        <v>0</v>
      </c>
      <c r="BK198" s="110">
        <v>0</v>
      </c>
      <c r="BL198" s="110">
        <v>0</v>
      </c>
      <c r="BN198" s="110">
        <f t="shared" si="44"/>
        <v>2</v>
      </c>
      <c r="BS198" s="110">
        <v>6842</v>
      </c>
      <c r="BT198" s="110" t="str">
        <f t="shared" si="35"/>
        <v>Reforma e instalação de elevador na sede própria do MPPR na comarca de de Apucarana</v>
      </c>
      <c r="BU198" s="111" t="str">
        <f t="shared" si="36"/>
        <v>Não</v>
      </c>
      <c r="BV198" s="111" t="str">
        <f t="shared" si="37"/>
        <v>Não</v>
      </c>
      <c r="BW198" s="111" t="str">
        <f t="shared" si="38"/>
        <v>Não</v>
      </c>
      <c r="BX198" s="111" t="str">
        <f t="shared" si="39"/>
        <v>Não</v>
      </c>
      <c r="BY198" s="110" t="s">
        <v>121</v>
      </c>
      <c r="BZ198" s="110" t="s">
        <v>121</v>
      </c>
      <c r="CA198" s="110" t="s">
        <v>121</v>
      </c>
      <c r="CB198" s="110" t="s">
        <v>8122</v>
      </c>
      <c r="CG198" s="110" t="str">
        <f t="shared" si="40"/>
        <v>4114Francisco Beltrão</v>
      </c>
      <c r="CH198" s="110" t="str">
        <f t="shared" si="42"/>
        <v>4114-5</v>
      </c>
      <c r="CI198" s="110">
        <v>5</v>
      </c>
      <c r="CJ198" s="110">
        <v>4114</v>
      </c>
      <c r="CK198" s="110" t="s">
        <v>35</v>
      </c>
      <c r="CL198" s="110">
        <v>4108403</v>
      </c>
      <c r="CM198" s="110" t="s">
        <v>166</v>
      </c>
      <c r="CN198" s="110">
        <v>990.17</v>
      </c>
      <c r="CO198" s="110">
        <v>1151.6600000000001</v>
      </c>
      <c r="CP198" s="110">
        <v>0</v>
      </c>
      <c r="CQ198" s="110">
        <v>0</v>
      </c>
      <c r="CS198" s="110" t="str">
        <f t="shared" si="41"/>
        <v>RGInt 03 Cascavel-Francisco Beltrão</v>
      </c>
    </row>
    <row r="199" spans="19:97" x14ac:dyDescent="0.2">
      <c r="S199" s="98">
        <v>4114</v>
      </c>
      <c r="T199" s="98">
        <v>9</v>
      </c>
      <c r="U199" s="98" t="s">
        <v>692</v>
      </c>
      <c r="V199" s="98">
        <v>60</v>
      </c>
      <c r="W199" s="98" t="s">
        <v>719</v>
      </c>
      <c r="X199" s="98">
        <v>1</v>
      </c>
      <c r="Y199" s="98" t="s">
        <v>46</v>
      </c>
      <c r="Z199" s="98">
        <v>4</v>
      </c>
      <c r="AA199" s="98" t="s">
        <v>694</v>
      </c>
      <c r="AB199" s="98">
        <v>8011</v>
      </c>
      <c r="AC199" s="98" t="s">
        <v>720</v>
      </c>
      <c r="AD199" s="98" t="s">
        <v>721</v>
      </c>
      <c r="AE199" s="98">
        <v>4114</v>
      </c>
      <c r="AF199" s="98" t="s">
        <v>706</v>
      </c>
      <c r="AG199" s="98" t="s">
        <v>4968</v>
      </c>
      <c r="AH199" s="98" t="s">
        <v>212</v>
      </c>
      <c r="AI199" s="98" t="s">
        <v>53</v>
      </c>
      <c r="AJ199" s="98">
        <v>4100</v>
      </c>
      <c r="AK199" s="98" t="s">
        <v>33</v>
      </c>
      <c r="AL199" s="98">
        <v>4101</v>
      </c>
      <c r="AM199" s="98" t="s">
        <v>128</v>
      </c>
      <c r="AN199" s="98">
        <v>4106902</v>
      </c>
      <c r="AO199" s="98">
        <v>2024</v>
      </c>
      <c r="AP199" s="98">
        <v>2363.5</v>
      </c>
      <c r="AQ199" s="98" t="s">
        <v>54</v>
      </c>
      <c r="AR199" s="98" t="s">
        <v>54</v>
      </c>
      <c r="AS199" s="98" t="s">
        <v>54</v>
      </c>
      <c r="AT199" s="98" t="s">
        <v>54</v>
      </c>
      <c r="AY199" s="98" t="s">
        <v>56</v>
      </c>
      <c r="AZ199" s="98" t="s">
        <v>707</v>
      </c>
      <c r="BA199" s="98" t="s">
        <v>441</v>
      </c>
      <c r="BB199" s="98" t="s">
        <v>4995</v>
      </c>
      <c r="BD199" s="110" t="str">
        <f t="shared" si="43"/>
        <v>3875(vazio)</v>
      </c>
      <c r="BE199" s="110">
        <v>3875</v>
      </c>
      <c r="BF199" s="110" t="s">
        <v>322</v>
      </c>
      <c r="BG199" s="110">
        <v>8226</v>
      </c>
      <c r="BH199" s="110" t="s">
        <v>60</v>
      </c>
      <c r="BI199" s="110">
        <v>1095429</v>
      </c>
      <c r="BJ199" s="110">
        <v>1094949</v>
      </c>
      <c r="BK199" s="110">
        <v>1094466</v>
      </c>
      <c r="BL199" s="110">
        <v>1093980</v>
      </c>
      <c r="BN199" s="110">
        <f t="shared" si="44"/>
        <v>4378824</v>
      </c>
      <c r="BS199" s="110">
        <v>4114</v>
      </c>
      <c r="BT199" s="110" t="str">
        <f t="shared" si="35"/>
        <v>Construção de edifício público para atendimento das funções legais e constitucionais do MP</v>
      </c>
      <c r="BU199" s="111" t="str">
        <f t="shared" si="36"/>
        <v>Não</v>
      </c>
      <c r="BV199" s="111" t="str">
        <f t="shared" si="37"/>
        <v>Não</v>
      </c>
      <c r="BW199" s="111" t="str">
        <f t="shared" si="38"/>
        <v>Não</v>
      </c>
      <c r="BX199" s="111" t="str">
        <f t="shared" si="39"/>
        <v>Não</v>
      </c>
      <c r="BY199" s="110" t="s">
        <v>121</v>
      </c>
      <c r="BZ199" s="110" t="s">
        <v>121</v>
      </c>
      <c r="CA199" s="110" t="s">
        <v>121</v>
      </c>
      <c r="CB199" s="110" t="s">
        <v>8376</v>
      </c>
      <c r="CG199" s="110" t="str">
        <f t="shared" si="40"/>
        <v>4114Toledo</v>
      </c>
      <c r="CH199" s="110" t="str">
        <f t="shared" si="42"/>
        <v>4114-6</v>
      </c>
      <c r="CI199" s="110">
        <v>6</v>
      </c>
      <c r="CJ199" s="110">
        <v>4114</v>
      </c>
      <c r="CK199" s="110" t="s">
        <v>35</v>
      </c>
      <c r="CL199" s="110">
        <v>4127700</v>
      </c>
      <c r="CM199" s="110" t="s">
        <v>578</v>
      </c>
      <c r="CN199" s="110">
        <v>74.55</v>
      </c>
      <c r="CO199" s="110">
        <v>770.34</v>
      </c>
      <c r="CP199" s="110">
        <v>530.12</v>
      </c>
      <c r="CQ199" s="110">
        <v>281.63</v>
      </c>
      <c r="CS199" s="110" t="str">
        <f t="shared" si="41"/>
        <v>RGInt 03 Cascavel-Toledo</v>
      </c>
    </row>
    <row r="200" spans="19:97" x14ac:dyDescent="0.2">
      <c r="S200" s="98">
        <v>6843</v>
      </c>
      <c r="T200" s="98">
        <v>9</v>
      </c>
      <c r="U200" s="98" t="s">
        <v>692</v>
      </c>
      <c r="V200" s="98">
        <v>60</v>
      </c>
      <c r="W200" s="98" t="s">
        <v>719</v>
      </c>
      <c r="X200" s="98">
        <v>1</v>
      </c>
      <c r="Y200" s="98" t="s">
        <v>46</v>
      </c>
      <c r="Z200" s="98">
        <v>4</v>
      </c>
      <c r="AA200" s="98" t="s">
        <v>694</v>
      </c>
      <c r="AB200" s="98">
        <v>8011</v>
      </c>
      <c r="AC200" s="98" t="s">
        <v>720</v>
      </c>
      <c r="AD200" s="98" t="s">
        <v>721</v>
      </c>
      <c r="AE200" s="98">
        <v>6843</v>
      </c>
      <c r="AF200" s="98" t="s">
        <v>4970</v>
      </c>
      <c r="AG200" s="98" t="s">
        <v>4971</v>
      </c>
      <c r="AH200" s="98" t="s">
        <v>212</v>
      </c>
      <c r="AI200" s="98" t="s">
        <v>53</v>
      </c>
      <c r="AJ200" s="98">
        <v>4100</v>
      </c>
      <c r="AK200" s="98" t="s">
        <v>37</v>
      </c>
      <c r="AL200" s="98">
        <v>4105</v>
      </c>
      <c r="AM200" s="98" t="s">
        <v>2606</v>
      </c>
      <c r="AN200" s="98">
        <v>4101507</v>
      </c>
      <c r="AO200" s="98">
        <v>2024</v>
      </c>
      <c r="AP200" s="98">
        <v>0</v>
      </c>
      <c r="AQ200" s="98" t="s">
        <v>54</v>
      </c>
      <c r="AR200" s="98" t="s">
        <v>54</v>
      </c>
      <c r="AS200" s="98" t="s">
        <v>54</v>
      </c>
      <c r="AT200" s="98" t="s">
        <v>54</v>
      </c>
      <c r="AY200" s="98" t="s">
        <v>56</v>
      </c>
      <c r="AZ200" s="98" t="s">
        <v>4972</v>
      </c>
      <c r="BA200" s="98" t="s">
        <v>4973</v>
      </c>
      <c r="BB200" s="98" t="s">
        <v>441</v>
      </c>
      <c r="BD200" s="110" t="str">
        <f t="shared" si="43"/>
        <v>3876(vazio)</v>
      </c>
      <c r="BE200" s="110">
        <v>3876</v>
      </c>
      <c r="BF200" s="110" t="s">
        <v>306</v>
      </c>
      <c r="BG200" s="110">
        <v>8226</v>
      </c>
      <c r="BH200" s="110" t="s">
        <v>60</v>
      </c>
      <c r="BI200" s="110">
        <v>156836</v>
      </c>
      <c r="BJ200" s="110">
        <v>148123</v>
      </c>
      <c r="BK200" s="110">
        <v>170000</v>
      </c>
      <c r="BL200" s="110">
        <v>180000</v>
      </c>
      <c r="BN200" s="110">
        <f t="shared" si="44"/>
        <v>654959</v>
      </c>
      <c r="BS200" s="110">
        <v>6843</v>
      </c>
      <c r="BT200" s="110" t="str">
        <f t="shared" si="35"/>
        <v>Construção de edifício público para sede própria do MP na comarca de Arapongas</v>
      </c>
      <c r="BU200" s="111" t="str">
        <f t="shared" si="36"/>
        <v>Não</v>
      </c>
      <c r="BV200" s="111" t="str">
        <f t="shared" si="37"/>
        <v>Não</v>
      </c>
      <c r="BW200" s="111" t="str">
        <f t="shared" si="38"/>
        <v>Não</v>
      </c>
      <c r="BX200" s="111" t="str">
        <f t="shared" si="39"/>
        <v>Não</v>
      </c>
      <c r="BY200" s="110" t="s">
        <v>121</v>
      </c>
      <c r="BZ200" s="110" t="s">
        <v>121</v>
      </c>
      <c r="CA200" s="110" t="s">
        <v>121</v>
      </c>
      <c r="CB200" s="110" t="s">
        <v>8122</v>
      </c>
      <c r="CG200" s="110" t="str">
        <f t="shared" si="40"/>
        <v>4114Campo Mourão</v>
      </c>
      <c r="CH200" s="110" t="str">
        <f t="shared" si="42"/>
        <v>4114-7</v>
      </c>
      <c r="CI200" s="110">
        <v>7</v>
      </c>
      <c r="CJ200" s="110">
        <v>4114</v>
      </c>
      <c r="CK200" s="110" t="s">
        <v>36</v>
      </c>
      <c r="CL200" s="110">
        <v>4104303</v>
      </c>
      <c r="CM200" s="110" t="s">
        <v>372</v>
      </c>
      <c r="CN200" s="110">
        <v>836.94</v>
      </c>
      <c r="CO200" s="110">
        <v>859.56</v>
      </c>
      <c r="CP200" s="110">
        <v>565.5</v>
      </c>
      <c r="CQ200" s="110">
        <v>0</v>
      </c>
      <c r="CS200" s="110" t="str">
        <f t="shared" si="41"/>
        <v>RGInt 04 Maringá-Campo Mourão</v>
      </c>
    </row>
    <row r="201" spans="19:97" x14ac:dyDescent="0.2">
      <c r="S201" s="98">
        <v>6844</v>
      </c>
      <c r="T201" s="98">
        <v>9</v>
      </c>
      <c r="U201" s="98" t="s">
        <v>692</v>
      </c>
      <c r="V201" s="98">
        <v>60</v>
      </c>
      <c r="W201" s="98" t="s">
        <v>719</v>
      </c>
      <c r="X201" s="98">
        <v>1</v>
      </c>
      <c r="Y201" s="98" t="s">
        <v>46</v>
      </c>
      <c r="Z201" s="98">
        <v>4</v>
      </c>
      <c r="AA201" s="98" t="s">
        <v>694</v>
      </c>
      <c r="AB201" s="98">
        <v>8011</v>
      </c>
      <c r="AC201" s="98" t="s">
        <v>720</v>
      </c>
      <c r="AD201" s="98" t="s">
        <v>721</v>
      </c>
      <c r="AE201" s="98">
        <v>6844</v>
      </c>
      <c r="AF201" s="98" t="s">
        <v>4974</v>
      </c>
      <c r="AG201" s="98" t="s">
        <v>4975</v>
      </c>
      <c r="AH201" s="98" t="s">
        <v>212</v>
      </c>
      <c r="AI201" s="98" t="s">
        <v>53</v>
      </c>
      <c r="AJ201" s="98">
        <v>4100</v>
      </c>
      <c r="AK201" s="98" t="s">
        <v>36</v>
      </c>
      <c r="AL201" s="98">
        <v>4104</v>
      </c>
      <c r="AM201" s="98" t="s">
        <v>372</v>
      </c>
      <c r="AN201" s="98">
        <v>4104303</v>
      </c>
      <c r="AO201" s="98">
        <v>2024</v>
      </c>
      <c r="AP201" s="98">
        <v>0</v>
      </c>
      <c r="AQ201" s="98" t="s">
        <v>54</v>
      </c>
      <c r="AR201" s="98" t="s">
        <v>54</v>
      </c>
      <c r="AS201" s="98" t="s">
        <v>54</v>
      </c>
      <c r="AT201" s="98" t="s">
        <v>54</v>
      </c>
      <c r="AY201" s="98" t="s">
        <v>56</v>
      </c>
      <c r="AZ201" s="98" t="s">
        <v>4976</v>
      </c>
      <c r="BA201" s="98" t="s">
        <v>4973</v>
      </c>
      <c r="BB201" s="98" t="s">
        <v>441</v>
      </c>
      <c r="BD201" s="110" t="str">
        <f t="shared" si="43"/>
        <v>3879(vazio)</v>
      </c>
      <c r="BE201" s="110">
        <v>3879</v>
      </c>
      <c r="BF201" s="110" t="s">
        <v>486</v>
      </c>
      <c r="BG201" s="110">
        <v>8376</v>
      </c>
      <c r="BH201" s="110" t="s">
        <v>60</v>
      </c>
      <c r="BI201" s="110">
        <v>5200</v>
      </c>
      <c r="BJ201" s="110">
        <v>6760</v>
      </c>
      <c r="BK201" s="110">
        <v>8788</v>
      </c>
      <c r="BL201" s="110">
        <v>11424</v>
      </c>
      <c r="BN201" s="110">
        <f t="shared" si="44"/>
        <v>32172</v>
      </c>
      <c r="BS201" s="110">
        <v>6844</v>
      </c>
      <c r="BT201" s="110" t="str">
        <f t="shared" si="35"/>
        <v>Construção de edifício público para sede própria do MP na comarca de Campo Mourão</v>
      </c>
      <c r="BU201" s="111" t="str">
        <f t="shared" si="36"/>
        <v>Não</v>
      </c>
      <c r="BV201" s="111" t="str">
        <f t="shared" si="37"/>
        <v>Não</v>
      </c>
      <c r="BW201" s="111" t="str">
        <f t="shared" si="38"/>
        <v>Não</v>
      </c>
      <c r="BX201" s="111" t="str">
        <f t="shared" si="39"/>
        <v>Não</v>
      </c>
      <c r="BY201" s="110" t="s">
        <v>121</v>
      </c>
      <c r="BZ201" s="110" t="s">
        <v>121</v>
      </c>
      <c r="CA201" s="110" t="s">
        <v>121</v>
      </c>
      <c r="CB201" s="110" t="s">
        <v>8122</v>
      </c>
      <c r="CG201" s="110" t="str">
        <f t="shared" si="40"/>
        <v>4114Cianorte</v>
      </c>
      <c r="CH201" s="110" t="str">
        <f t="shared" si="42"/>
        <v>4114-8</v>
      </c>
      <c r="CI201" s="110">
        <v>8</v>
      </c>
      <c r="CJ201" s="110">
        <v>4114</v>
      </c>
      <c r="CK201" s="110" t="s">
        <v>36</v>
      </c>
      <c r="CL201" s="110">
        <v>4105508</v>
      </c>
      <c r="CM201" s="110" t="s">
        <v>454</v>
      </c>
      <c r="CN201" s="110">
        <v>177.06</v>
      </c>
      <c r="CO201" s="110">
        <v>0</v>
      </c>
      <c r="CP201" s="110">
        <v>0</v>
      </c>
      <c r="CQ201" s="110">
        <v>0</v>
      </c>
      <c r="CS201" s="110" t="str">
        <f t="shared" si="41"/>
        <v>RGInt 04 Maringá-Cianorte</v>
      </c>
    </row>
    <row r="202" spans="19:97" x14ac:dyDescent="0.2">
      <c r="S202" s="98">
        <v>6845</v>
      </c>
      <c r="T202" s="98">
        <v>9</v>
      </c>
      <c r="U202" s="98" t="s">
        <v>692</v>
      </c>
      <c r="V202" s="98">
        <v>60</v>
      </c>
      <c r="W202" s="98" t="s">
        <v>719</v>
      </c>
      <c r="X202" s="98">
        <v>1</v>
      </c>
      <c r="Y202" s="98" t="s">
        <v>46</v>
      </c>
      <c r="Z202" s="98">
        <v>4</v>
      </c>
      <c r="AA202" s="98" t="s">
        <v>694</v>
      </c>
      <c r="AB202" s="98">
        <v>8011</v>
      </c>
      <c r="AC202" s="98" t="s">
        <v>720</v>
      </c>
      <c r="AD202" s="98" t="s">
        <v>721</v>
      </c>
      <c r="AE202" s="98">
        <v>6845</v>
      </c>
      <c r="AF202" s="98" t="s">
        <v>4977</v>
      </c>
      <c r="AG202" s="98" t="s">
        <v>4978</v>
      </c>
      <c r="AH202" s="98" t="s">
        <v>212</v>
      </c>
      <c r="AI202" s="98" t="s">
        <v>53</v>
      </c>
      <c r="AJ202" s="98">
        <v>4100</v>
      </c>
      <c r="AK202" s="98" t="s">
        <v>34</v>
      </c>
      <c r="AL202" s="98">
        <v>4102</v>
      </c>
      <c r="AM202" s="98" t="s">
        <v>526</v>
      </c>
      <c r="AN202" s="98">
        <v>4109401</v>
      </c>
      <c r="AO202" s="98">
        <v>2024</v>
      </c>
      <c r="AP202" s="98">
        <v>0</v>
      </c>
      <c r="AQ202" s="98" t="s">
        <v>54</v>
      </c>
      <c r="AR202" s="98" t="s">
        <v>54</v>
      </c>
      <c r="AS202" s="98" t="s">
        <v>54</v>
      </c>
      <c r="AT202" s="98" t="s">
        <v>54</v>
      </c>
      <c r="AY202" s="98" t="s">
        <v>56</v>
      </c>
      <c r="AZ202" s="98" t="s">
        <v>4976</v>
      </c>
      <c r="BA202" s="98" t="s">
        <v>4973</v>
      </c>
      <c r="BB202" s="98" t="s">
        <v>441</v>
      </c>
      <c r="BD202" s="110" t="str">
        <f t="shared" si="43"/>
        <v>3880RGInt 01 Curitiba</v>
      </c>
      <c r="BE202" s="110">
        <v>3880</v>
      </c>
      <c r="BF202" s="110" t="s">
        <v>493</v>
      </c>
      <c r="BG202" s="110">
        <v>8376</v>
      </c>
      <c r="BH202" s="110" t="s">
        <v>33</v>
      </c>
      <c r="BI202" s="110">
        <v>29</v>
      </c>
      <c r="BJ202" s="110">
        <v>29</v>
      </c>
      <c r="BK202" s="110">
        <v>29</v>
      </c>
      <c r="BL202" s="110">
        <v>29</v>
      </c>
      <c r="BN202" s="110">
        <f t="shared" si="44"/>
        <v>116</v>
      </c>
      <c r="BS202" s="110">
        <v>6845</v>
      </c>
      <c r="BT202" s="110" t="str">
        <f t="shared" si="35"/>
        <v>Construção de edifício público para sede própria do MP na comarca de Guarapuava</v>
      </c>
      <c r="BU202" s="111" t="str">
        <f t="shared" si="36"/>
        <v>Não</v>
      </c>
      <c r="BV202" s="111" t="str">
        <f t="shared" si="37"/>
        <v>Não</v>
      </c>
      <c r="BW202" s="111" t="str">
        <f t="shared" si="38"/>
        <v>Não</v>
      </c>
      <c r="BX202" s="111" t="str">
        <f t="shared" si="39"/>
        <v>Não</v>
      </c>
      <c r="BY202" s="110" t="s">
        <v>121</v>
      </c>
      <c r="BZ202" s="110" t="s">
        <v>121</v>
      </c>
      <c r="CA202" s="110" t="s">
        <v>121</v>
      </c>
      <c r="CB202" s="110" t="s">
        <v>8122</v>
      </c>
      <c r="CG202" s="110" t="str">
        <f t="shared" si="40"/>
        <v>4114Maringá</v>
      </c>
      <c r="CH202" s="110" t="str">
        <f t="shared" si="42"/>
        <v>4114-9</v>
      </c>
      <c r="CI202" s="110">
        <v>9</v>
      </c>
      <c r="CJ202" s="110">
        <v>4114</v>
      </c>
      <c r="CK202" s="110" t="s">
        <v>36</v>
      </c>
      <c r="CL202" s="110">
        <v>4115200</v>
      </c>
      <c r="CM202" s="110" t="s">
        <v>503</v>
      </c>
      <c r="CN202" s="110">
        <v>1122.21</v>
      </c>
      <c r="CO202" s="110">
        <v>1152.54</v>
      </c>
      <c r="CP202" s="110">
        <v>758.25</v>
      </c>
      <c r="CQ202" s="110">
        <v>0</v>
      </c>
      <c r="CS202" s="110" t="str">
        <f t="shared" si="41"/>
        <v>RGInt 04 Maringá-Maringá</v>
      </c>
    </row>
    <row r="203" spans="19:97" x14ac:dyDescent="0.2">
      <c r="S203" s="98">
        <v>6846</v>
      </c>
      <c r="T203" s="98">
        <v>9</v>
      </c>
      <c r="U203" s="98" t="s">
        <v>692</v>
      </c>
      <c r="V203" s="98">
        <v>60</v>
      </c>
      <c r="W203" s="98" t="s">
        <v>719</v>
      </c>
      <c r="X203" s="98">
        <v>1</v>
      </c>
      <c r="Y203" s="98" t="s">
        <v>46</v>
      </c>
      <c r="Z203" s="98">
        <v>4</v>
      </c>
      <c r="AA203" s="98" t="s">
        <v>694</v>
      </c>
      <c r="AB203" s="98">
        <v>8011</v>
      </c>
      <c r="AC203" s="98" t="s">
        <v>720</v>
      </c>
      <c r="AD203" s="98" t="s">
        <v>721</v>
      </c>
      <c r="AE203" s="98">
        <v>6846</v>
      </c>
      <c r="AF203" s="98" t="s">
        <v>4979</v>
      </c>
      <c r="AG203" s="98" t="s">
        <v>4980</v>
      </c>
      <c r="AH203" s="98" t="s">
        <v>212</v>
      </c>
      <c r="AI203" s="98" t="s">
        <v>53</v>
      </c>
      <c r="AJ203" s="98">
        <v>4100</v>
      </c>
      <c r="AK203" s="98" t="s">
        <v>36</v>
      </c>
      <c r="AL203" s="98">
        <v>4104</v>
      </c>
      <c r="AM203" s="98" t="s">
        <v>503</v>
      </c>
      <c r="AN203" s="98">
        <v>4115200</v>
      </c>
      <c r="AO203" s="98">
        <v>2024</v>
      </c>
      <c r="AP203" s="98">
        <v>0</v>
      </c>
      <c r="AQ203" s="98" t="s">
        <v>54</v>
      </c>
      <c r="AR203" s="98" t="s">
        <v>54</v>
      </c>
      <c r="AS203" s="98" t="s">
        <v>54</v>
      </c>
      <c r="AT203" s="98" t="s">
        <v>54</v>
      </c>
      <c r="AY203" s="98" t="s">
        <v>56</v>
      </c>
      <c r="AZ203" s="98" t="s">
        <v>4981</v>
      </c>
      <c r="BA203" s="98" t="s">
        <v>4973</v>
      </c>
      <c r="BB203" s="98" t="s">
        <v>441</v>
      </c>
      <c r="BD203" s="110" t="str">
        <f t="shared" si="43"/>
        <v>3880RGInt 02 Guarapuava</v>
      </c>
      <c r="BE203" s="110">
        <v>3880</v>
      </c>
      <c r="BF203" s="110" t="s">
        <v>493</v>
      </c>
      <c r="BG203" s="110">
        <v>8376</v>
      </c>
      <c r="BH203" s="110" t="s">
        <v>34</v>
      </c>
      <c r="BI203" s="110">
        <v>12</v>
      </c>
      <c r="BJ203" s="110">
        <v>12</v>
      </c>
      <c r="BK203" s="110">
        <v>12</v>
      </c>
      <c r="BL203" s="110">
        <v>12</v>
      </c>
      <c r="BN203" s="110">
        <f t="shared" si="44"/>
        <v>48</v>
      </c>
      <c r="BS203" s="110">
        <v>6846</v>
      </c>
      <c r="BT203" s="110" t="str">
        <f t="shared" si="35"/>
        <v>Construção de edifício público para sede própria do MP na comarca de Maringá</v>
      </c>
      <c r="BU203" s="111" t="str">
        <f t="shared" si="36"/>
        <v>Não</v>
      </c>
      <c r="BV203" s="111" t="str">
        <f t="shared" si="37"/>
        <v>Não</v>
      </c>
      <c r="BW203" s="111" t="str">
        <f t="shared" si="38"/>
        <v>Não</v>
      </c>
      <c r="BX203" s="111" t="str">
        <f t="shared" si="39"/>
        <v>Não</v>
      </c>
      <c r="BY203" s="110" t="s">
        <v>121</v>
      </c>
      <c r="BZ203" s="110" t="s">
        <v>121</v>
      </c>
      <c r="CA203" s="110" t="s">
        <v>121</v>
      </c>
      <c r="CB203" s="110" t="s">
        <v>8122</v>
      </c>
      <c r="CG203" s="110" t="str">
        <f t="shared" si="40"/>
        <v>4114Paranavaí</v>
      </c>
      <c r="CH203" s="110" t="str">
        <f t="shared" si="42"/>
        <v>4114-10</v>
      </c>
      <c r="CI203" s="110">
        <v>10</v>
      </c>
      <c r="CJ203" s="110">
        <v>4114</v>
      </c>
      <c r="CK203" s="110" t="s">
        <v>36</v>
      </c>
      <c r="CL203" s="110">
        <v>4118402</v>
      </c>
      <c r="CM203" s="110" t="s">
        <v>517</v>
      </c>
      <c r="CN203" s="110">
        <v>635.73</v>
      </c>
      <c r="CO203" s="110">
        <v>842.72</v>
      </c>
      <c r="CP203" s="110">
        <v>0</v>
      </c>
      <c r="CQ203" s="110">
        <v>0</v>
      </c>
      <c r="CS203" s="110" t="str">
        <f t="shared" si="41"/>
        <v>RGInt 04 Maringá-Paranavaí</v>
      </c>
    </row>
    <row r="204" spans="19:97" x14ac:dyDescent="0.2">
      <c r="S204" s="98">
        <v>6847</v>
      </c>
      <c r="T204" s="98">
        <v>9</v>
      </c>
      <c r="U204" s="98" t="s">
        <v>692</v>
      </c>
      <c r="V204" s="98">
        <v>60</v>
      </c>
      <c r="W204" s="98" t="s">
        <v>719</v>
      </c>
      <c r="X204" s="98">
        <v>1</v>
      </c>
      <c r="Y204" s="98" t="s">
        <v>46</v>
      </c>
      <c r="Z204" s="98">
        <v>4</v>
      </c>
      <c r="AA204" s="98" t="s">
        <v>694</v>
      </c>
      <c r="AB204" s="98">
        <v>8011</v>
      </c>
      <c r="AC204" s="98" t="s">
        <v>720</v>
      </c>
      <c r="AD204" s="98" t="s">
        <v>721</v>
      </c>
      <c r="AE204" s="98">
        <v>6847</v>
      </c>
      <c r="AF204" s="98" t="s">
        <v>4982</v>
      </c>
      <c r="AG204" s="98" t="s">
        <v>4983</v>
      </c>
      <c r="AH204" s="98" t="s">
        <v>212</v>
      </c>
      <c r="AI204" s="98" t="s">
        <v>53</v>
      </c>
      <c r="AJ204" s="98">
        <v>4100</v>
      </c>
      <c r="AK204" s="98" t="s">
        <v>36</v>
      </c>
      <c r="AL204" s="98">
        <v>4104</v>
      </c>
      <c r="AM204" s="98" t="s">
        <v>517</v>
      </c>
      <c r="AN204" s="98">
        <v>4118402</v>
      </c>
      <c r="AO204" s="98">
        <v>2024</v>
      </c>
      <c r="AP204" s="98">
        <v>0</v>
      </c>
      <c r="AQ204" s="98" t="s">
        <v>54</v>
      </c>
      <c r="AR204" s="98" t="s">
        <v>54</v>
      </c>
      <c r="AS204" s="98" t="s">
        <v>54</v>
      </c>
      <c r="AT204" s="98" t="s">
        <v>54</v>
      </c>
      <c r="AY204" s="98" t="s">
        <v>56</v>
      </c>
      <c r="AZ204" s="98" t="s">
        <v>4984</v>
      </c>
      <c r="BA204" s="98" t="s">
        <v>4973</v>
      </c>
      <c r="BB204" s="98" t="s">
        <v>441</v>
      </c>
      <c r="BD204" s="110" t="str">
        <f t="shared" si="43"/>
        <v>3880RGInt 03 Cascavel</v>
      </c>
      <c r="BE204" s="110">
        <v>3880</v>
      </c>
      <c r="BF204" s="110" t="s">
        <v>493</v>
      </c>
      <c r="BG204" s="110">
        <v>8376</v>
      </c>
      <c r="BH204" s="110" t="s">
        <v>35</v>
      </c>
      <c r="BI204" s="110">
        <v>23</v>
      </c>
      <c r="BJ204" s="110">
        <v>23</v>
      </c>
      <c r="BK204" s="110">
        <v>23</v>
      </c>
      <c r="BL204" s="110">
        <v>23</v>
      </c>
      <c r="BN204" s="110">
        <f t="shared" si="44"/>
        <v>92</v>
      </c>
      <c r="BS204" s="110">
        <v>6847</v>
      </c>
      <c r="BT204" s="110" t="str">
        <f t="shared" si="35"/>
        <v>Construção de edifício público para sede própria do MP na comarca de Paranavaí</v>
      </c>
      <c r="BU204" s="111" t="str">
        <f t="shared" si="36"/>
        <v>Não</v>
      </c>
      <c r="BV204" s="111" t="str">
        <f t="shared" si="37"/>
        <v>Não</v>
      </c>
      <c r="BW204" s="111" t="str">
        <f t="shared" si="38"/>
        <v>Não</v>
      </c>
      <c r="BX204" s="111" t="str">
        <f t="shared" si="39"/>
        <v>Não</v>
      </c>
      <c r="BY204" s="110" t="s">
        <v>121</v>
      </c>
      <c r="BZ204" s="110" t="s">
        <v>121</v>
      </c>
      <c r="CA204" s="110" t="s">
        <v>121</v>
      </c>
      <c r="CB204" s="110" t="s">
        <v>8122</v>
      </c>
      <c r="CG204" s="110" t="str">
        <f t="shared" si="40"/>
        <v>4114Apucarana</v>
      </c>
      <c r="CH204" s="110" t="str">
        <f t="shared" si="42"/>
        <v>4114-11</v>
      </c>
      <c r="CI204" s="110">
        <v>11</v>
      </c>
      <c r="CJ204" s="110">
        <v>4114</v>
      </c>
      <c r="CK204" s="110" t="s">
        <v>37</v>
      </c>
      <c r="CL204" s="110">
        <v>4101408</v>
      </c>
      <c r="CM204" s="110" t="s">
        <v>677</v>
      </c>
      <c r="CN204" s="110">
        <v>286.43</v>
      </c>
      <c r="CO204" s="110">
        <v>279.68</v>
      </c>
      <c r="CP204" s="110">
        <v>0</v>
      </c>
      <c r="CQ204" s="110">
        <v>0</v>
      </c>
      <c r="CS204" s="110" t="str">
        <f t="shared" si="41"/>
        <v>RGInt 05 Londrina-Apucarana</v>
      </c>
    </row>
    <row r="205" spans="19:97" x14ac:dyDescent="0.2">
      <c r="S205" s="98">
        <v>6848</v>
      </c>
      <c r="T205" s="98">
        <v>9</v>
      </c>
      <c r="U205" s="98" t="s">
        <v>692</v>
      </c>
      <c r="V205" s="98">
        <v>60</v>
      </c>
      <c r="W205" s="98" t="s">
        <v>719</v>
      </c>
      <c r="X205" s="98">
        <v>1</v>
      </c>
      <c r="Y205" s="98" t="s">
        <v>46</v>
      </c>
      <c r="Z205" s="98">
        <v>4</v>
      </c>
      <c r="AA205" s="98" t="s">
        <v>694</v>
      </c>
      <c r="AB205" s="98">
        <v>8011</v>
      </c>
      <c r="AC205" s="98" t="s">
        <v>720</v>
      </c>
      <c r="AD205" s="98" t="s">
        <v>721</v>
      </c>
      <c r="AE205" s="98">
        <v>6848</v>
      </c>
      <c r="AF205" s="98" t="s">
        <v>4985</v>
      </c>
      <c r="AG205" s="98" t="s">
        <v>4986</v>
      </c>
      <c r="AH205" s="98" t="s">
        <v>212</v>
      </c>
      <c r="AI205" s="98" t="s">
        <v>53</v>
      </c>
      <c r="AJ205" s="98">
        <v>4100</v>
      </c>
      <c r="AK205" s="98" t="s">
        <v>33</v>
      </c>
      <c r="AL205" s="98">
        <v>4101</v>
      </c>
      <c r="AM205" s="98" t="s">
        <v>128</v>
      </c>
      <c r="AN205" s="98">
        <v>4106902</v>
      </c>
      <c r="AO205" s="98">
        <v>2024</v>
      </c>
      <c r="AP205" s="98">
        <v>0</v>
      </c>
      <c r="AQ205" s="98" t="s">
        <v>54</v>
      </c>
      <c r="AR205" s="98" t="s">
        <v>54</v>
      </c>
      <c r="AS205" s="98" t="s">
        <v>54</v>
      </c>
      <c r="AT205" s="98" t="s">
        <v>54</v>
      </c>
      <c r="AY205" s="98" t="s">
        <v>56</v>
      </c>
      <c r="AZ205" s="98" t="s">
        <v>4987</v>
      </c>
      <c r="BA205" s="98" t="s">
        <v>4973</v>
      </c>
      <c r="BB205" s="98" t="s">
        <v>441</v>
      </c>
      <c r="BD205" s="110" t="str">
        <f t="shared" si="43"/>
        <v>3880RGInt 04 Maringá</v>
      </c>
      <c r="BE205" s="110">
        <v>3880</v>
      </c>
      <c r="BF205" s="110" t="s">
        <v>493</v>
      </c>
      <c r="BG205" s="110">
        <v>8376</v>
      </c>
      <c r="BH205" s="110" t="s">
        <v>36</v>
      </c>
      <c r="BI205" s="110">
        <v>23</v>
      </c>
      <c r="BJ205" s="110">
        <v>23</v>
      </c>
      <c r="BK205" s="110">
        <v>23</v>
      </c>
      <c r="BL205" s="110">
        <v>23</v>
      </c>
      <c r="BN205" s="110">
        <f t="shared" si="44"/>
        <v>92</v>
      </c>
      <c r="BS205" s="110">
        <v>6848</v>
      </c>
      <c r="BT205" s="110" t="str">
        <f t="shared" si="35"/>
        <v>Melhorias e reformas no Edifício Carta de Curitiba, Bloco VI do MPPR, na comarca de Curitiba</v>
      </c>
      <c r="BU205" s="111" t="str">
        <f t="shared" si="36"/>
        <v>Não</v>
      </c>
      <c r="BV205" s="111" t="str">
        <f t="shared" si="37"/>
        <v>Não</v>
      </c>
      <c r="BW205" s="111" t="str">
        <f t="shared" si="38"/>
        <v>Não</v>
      </c>
      <c r="BX205" s="111" t="str">
        <f t="shared" si="39"/>
        <v>Não</v>
      </c>
      <c r="BY205" s="110" t="s">
        <v>121</v>
      </c>
      <c r="BZ205" s="110" t="s">
        <v>121</v>
      </c>
      <c r="CA205" s="110" t="s">
        <v>121</v>
      </c>
      <c r="CB205" s="110" t="s">
        <v>8122</v>
      </c>
      <c r="CG205" s="110" t="str">
        <f t="shared" si="40"/>
        <v>4114 Total</v>
      </c>
      <c r="CH205" s="110" t="str">
        <f t="shared" si="42"/>
        <v>4114 Total-1</v>
      </c>
      <c r="CI205" s="110">
        <v>1</v>
      </c>
      <c r="CJ205" s="110" t="s">
        <v>6907</v>
      </c>
      <c r="CN205" s="110">
        <v>8632.42</v>
      </c>
      <c r="CO205" s="110">
        <v>12882.9</v>
      </c>
      <c r="CP205" s="110">
        <v>7950.31</v>
      </c>
      <c r="CQ205" s="110">
        <v>1780.7800000000002</v>
      </c>
      <c r="CS205" s="110" t="str">
        <f t="shared" si="41"/>
        <v>-</v>
      </c>
    </row>
    <row r="206" spans="19:97" x14ac:dyDescent="0.2">
      <c r="S206" s="98">
        <v>6849</v>
      </c>
      <c r="T206" s="98">
        <v>9</v>
      </c>
      <c r="U206" s="98" t="s">
        <v>692</v>
      </c>
      <c r="V206" s="98">
        <v>60</v>
      </c>
      <c r="W206" s="98" t="s">
        <v>719</v>
      </c>
      <c r="X206" s="98">
        <v>1</v>
      </c>
      <c r="Y206" s="98" t="s">
        <v>46</v>
      </c>
      <c r="Z206" s="98">
        <v>4</v>
      </c>
      <c r="AA206" s="98" t="s">
        <v>694</v>
      </c>
      <c r="AB206" s="98">
        <v>8011</v>
      </c>
      <c r="AC206" s="98" t="s">
        <v>720</v>
      </c>
      <c r="AD206" s="98" t="s">
        <v>721</v>
      </c>
      <c r="AE206" s="98">
        <v>6849</v>
      </c>
      <c r="AF206" s="98" t="s">
        <v>4989</v>
      </c>
      <c r="AG206" s="98" t="s">
        <v>4990</v>
      </c>
      <c r="AH206" s="98" t="s">
        <v>212</v>
      </c>
      <c r="AI206" s="98" t="s">
        <v>53</v>
      </c>
      <c r="AJ206" s="98">
        <v>4100</v>
      </c>
      <c r="AK206" s="98" t="s">
        <v>37</v>
      </c>
      <c r="AL206" s="98">
        <v>4105</v>
      </c>
      <c r="AM206" s="98" t="s">
        <v>2222</v>
      </c>
      <c r="AN206" s="98">
        <v>4122404</v>
      </c>
      <c r="AO206" s="98">
        <v>2024</v>
      </c>
      <c r="AP206" s="98">
        <v>0</v>
      </c>
      <c r="AQ206" s="98" t="s">
        <v>54</v>
      </c>
      <c r="AR206" s="98" t="s">
        <v>54</v>
      </c>
      <c r="AS206" s="98" t="s">
        <v>54</v>
      </c>
      <c r="AT206" s="98" t="s">
        <v>54</v>
      </c>
      <c r="AY206" s="98" t="s">
        <v>56</v>
      </c>
      <c r="AZ206" s="98" t="s">
        <v>4991</v>
      </c>
      <c r="BA206" s="98" t="s">
        <v>4973</v>
      </c>
      <c r="BB206" s="98" t="s">
        <v>441</v>
      </c>
      <c r="BD206" s="110" t="str">
        <f t="shared" si="43"/>
        <v>3880RGInt 05 Londrina</v>
      </c>
      <c r="BE206" s="110">
        <v>3880</v>
      </c>
      <c r="BF206" s="110" t="s">
        <v>493</v>
      </c>
      <c r="BG206" s="110">
        <v>8376</v>
      </c>
      <c r="BH206" s="110" t="s">
        <v>37</v>
      </c>
      <c r="BI206" s="110">
        <v>17</v>
      </c>
      <c r="BJ206" s="110">
        <v>17</v>
      </c>
      <c r="BK206" s="110">
        <v>17</v>
      </c>
      <c r="BL206" s="110">
        <v>17</v>
      </c>
      <c r="BN206" s="110">
        <f t="shared" si="44"/>
        <v>68</v>
      </c>
      <c r="BS206" s="110">
        <v>6849</v>
      </c>
      <c r="BT206" s="110" t="str">
        <f t="shared" si="35"/>
        <v>Proteção do terreno do MPPR por meio de gradil metálico na comarca de Rolândia</v>
      </c>
      <c r="BU206" s="111" t="str">
        <f t="shared" si="36"/>
        <v>Não</v>
      </c>
      <c r="BV206" s="111" t="str">
        <f t="shared" si="37"/>
        <v>Não</v>
      </c>
      <c r="BW206" s="111" t="str">
        <f t="shared" si="38"/>
        <v>Não</v>
      </c>
      <c r="BX206" s="111" t="str">
        <f t="shared" si="39"/>
        <v>Não</v>
      </c>
      <c r="BY206" s="110" t="s">
        <v>121</v>
      </c>
      <c r="BZ206" s="110" t="s">
        <v>121</v>
      </c>
      <c r="CA206" s="110" t="s">
        <v>121</v>
      </c>
      <c r="CB206" s="110" t="s">
        <v>8122</v>
      </c>
      <c r="CG206" s="110" t="str">
        <f t="shared" si="40"/>
        <v>4117Carlópolis</v>
      </c>
      <c r="CH206" s="110" t="str">
        <f t="shared" si="42"/>
        <v>4117-1</v>
      </c>
      <c r="CI206" s="110">
        <v>1</v>
      </c>
      <c r="CJ206" s="110">
        <v>4117</v>
      </c>
      <c r="CK206" s="110" t="s">
        <v>37</v>
      </c>
      <c r="CL206" s="110">
        <v>4104709</v>
      </c>
      <c r="CM206" s="110" t="s">
        <v>450</v>
      </c>
      <c r="CN206" s="110">
        <v>559.34</v>
      </c>
      <c r="CO206" s="110">
        <v>388.69</v>
      </c>
      <c r="CP206" s="110">
        <v>0</v>
      </c>
      <c r="CQ206" s="110">
        <v>0</v>
      </c>
      <c r="CS206" s="110" t="str">
        <f t="shared" si="41"/>
        <v>RGInt 05 Londrina-Carlópolis</v>
      </c>
    </row>
    <row r="207" spans="19:97" x14ac:dyDescent="0.2">
      <c r="S207" s="98">
        <v>6850</v>
      </c>
      <c r="T207" s="98">
        <v>9</v>
      </c>
      <c r="U207" s="98" t="s">
        <v>692</v>
      </c>
      <c r="V207" s="98">
        <v>60</v>
      </c>
      <c r="W207" s="98" t="s">
        <v>719</v>
      </c>
      <c r="X207" s="98">
        <v>1</v>
      </c>
      <c r="Y207" s="98" t="s">
        <v>46</v>
      </c>
      <c r="Z207" s="98">
        <v>4</v>
      </c>
      <c r="AA207" s="98" t="s">
        <v>694</v>
      </c>
      <c r="AB207" s="98">
        <v>8011</v>
      </c>
      <c r="AC207" s="98" t="s">
        <v>720</v>
      </c>
      <c r="AD207" s="98" t="s">
        <v>721</v>
      </c>
      <c r="AE207" s="98">
        <v>6850</v>
      </c>
      <c r="AF207" s="98" t="s">
        <v>4992</v>
      </c>
      <c r="AG207" s="98" t="s">
        <v>4993</v>
      </c>
      <c r="AH207" s="98" t="s">
        <v>212</v>
      </c>
      <c r="AI207" s="98" t="s">
        <v>53</v>
      </c>
      <c r="AJ207" s="98">
        <v>4100</v>
      </c>
      <c r="AK207" s="98" t="s">
        <v>37</v>
      </c>
      <c r="AL207" s="98">
        <v>4105</v>
      </c>
      <c r="AM207" s="98" t="s">
        <v>677</v>
      </c>
      <c r="AN207" s="98">
        <v>4101408</v>
      </c>
      <c r="AO207" s="98">
        <v>2024</v>
      </c>
      <c r="AP207" s="98">
        <v>0</v>
      </c>
      <c r="AQ207" s="98" t="s">
        <v>54</v>
      </c>
      <c r="AR207" s="98" t="s">
        <v>54</v>
      </c>
      <c r="AS207" s="98" t="s">
        <v>54</v>
      </c>
      <c r="AT207" s="98" t="s">
        <v>54</v>
      </c>
      <c r="AY207" s="98" t="s">
        <v>56</v>
      </c>
      <c r="AZ207" s="98" t="s">
        <v>4994</v>
      </c>
      <c r="BA207" s="98" t="s">
        <v>4973</v>
      </c>
      <c r="BB207" s="98" t="s">
        <v>441</v>
      </c>
      <c r="BD207" s="110" t="str">
        <f t="shared" si="43"/>
        <v>3880RGInt 06 Ponta Grossa</v>
      </c>
      <c r="BE207" s="110">
        <v>3880</v>
      </c>
      <c r="BF207" s="110" t="s">
        <v>493</v>
      </c>
      <c r="BG207" s="110">
        <v>8376</v>
      </c>
      <c r="BH207" s="110" t="s">
        <v>38</v>
      </c>
      <c r="BI207" s="110">
        <v>12</v>
      </c>
      <c r="BJ207" s="110">
        <v>12</v>
      </c>
      <c r="BK207" s="110">
        <v>12</v>
      </c>
      <c r="BL207" s="110">
        <v>12</v>
      </c>
      <c r="BN207" s="110">
        <f t="shared" si="44"/>
        <v>48</v>
      </c>
      <c r="BS207" s="110">
        <v>6850</v>
      </c>
      <c r="BT207" s="110" t="str">
        <f t="shared" si="35"/>
        <v>Reforma e instalação de elevador na sede própria do MPPR na comarca de de Apucarana</v>
      </c>
      <c r="BU207" s="111" t="str">
        <f t="shared" si="36"/>
        <v>Não</v>
      </c>
      <c r="BV207" s="111" t="str">
        <f t="shared" si="37"/>
        <v>Não</v>
      </c>
      <c r="BW207" s="111" t="str">
        <f t="shared" si="38"/>
        <v>Não</v>
      </c>
      <c r="BX207" s="111" t="str">
        <f t="shared" si="39"/>
        <v>Não</v>
      </c>
      <c r="BY207" s="110" t="s">
        <v>121</v>
      </c>
      <c r="BZ207" s="110" t="s">
        <v>121</v>
      </c>
      <c r="CA207" s="110" t="s">
        <v>121</v>
      </c>
      <c r="CB207" s="110" t="s">
        <v>8122</v>
      </c>
      <c r="CG207" s="110" t="str">
        <f t="shared" si="40"/>
        <v>4117 Total</v>
      </c>
      <c r="CH207" s="110" t="str">
        <f t="shared" si="42"/>
        <v>4117 Total-1</v>
      </c>
      <c r="CI207" s="110">
        <v>1</v>
      </c>
      <c r="CJ207" s="110" t="s">
        <v>6908</v>
      </c>
      <c r="CN207" s="110">
        <v>559.34</v>
      </c>
      <c r="CO207" s="110">
        <v>388.69</v>
      </c>
      <c r="CP207" s="110">
        <v>0</v>
      </c>
      <c r="CQ207" s="110">
        <v>0</v>
      </c>
      <c r="CS207" s="110" t="str">
        <f t="shared" si="41"/>
        <v>-</v>
      </c>
    </row>
    <row r="208" spans="19:97" x14ac:dyDescent="0.2">
      <c r="S208" s="98">
        <v>3919</v>
      </c>
      <c r="T208" s="98">
        <v>13</v>
      </c>
      <c r="U208" s="98" t="s">
        <v>723</v>
      </c>
      <c r="V208" s="98">
        <v>1</v>
      </c>
      <c r="W208" s="98" t="s">
        <v>724</v>
      </c>
      <c r="X208" s="98">
        <v>1</v>
      </c>
      <c r="Y208" s="98" t="s">
        <v>46</v>
      </c>
      <c r="Z208" s="98">
        <v>5</v>
      </c>
      <c r="AA208" s="98" t="s">
        <v>725</v>
      </c>
      <c r="AB208" s="98">
        <v>7100</v>
      </c>
      <c r="AC208" s="98" t="s">
        <v>726</v>
      </c>
      <c r="AD208" s="98" t="s">
        <v>727</v>
      </c>
      <c r="AE208" s="98">
        <v>3919</v>
      </c>
      <c r="AF208" s="98" t="s">
        <v>602</v>
      </c>
      <c r="AG208" s="98" t="s">
        <v>728</v>
      </c>
      <c r="AH208" s="98" t="s">
        <v>127</v>
      </c>
      <c r="AI208" s="98" t="s">
        <v>53</v>
      </c>
      <c r="AJ208" s="98">
        <v>4100</v>
      </c>
      <c r="AK208" s="98" t="s">
        <v>33</v>
      </c>
      <c r="AL208" s="98">
        <v>4101</v>
      </c>
      <c r="AO208" s="98">
        <v>2024</v>
      </c>
      <c r="AP208" s="98">
        <v>5</v>
      </c>
      <c r="AQ208" s="98" t="s">
        <v>54</v>
      </c>
      <c r="AR208" s="98" t="s">
        <v>54</v>
      </c>
      <c r="AS208" s="98" t="s">
        <v>54</v>
      </c>
      <c r="AT208" s="98" t="s">
        <v>54</v>
      </c>
      <c r="AV208" s="98" t="s">
        <v>72</v>
      </c>
      <c r="AY208" s="98" t="s">
        <v>56</v>
      </c>
      <c r="AZ208" s="98" t="s">
        <v>730</v>
      </c>
      <c r="BA208" s="98" t="s">
        <v>731</v>
      </c>
      <c r="BB208" s="98" t="s">
        <v>732</v>
      </c>
      <c r="BD208" s="110" t="str">
        <f t="shared" si="43"/>
        <v>3881RGInt 01 Curitiba</v>
      </c>
      <c r="BE208" s="110">
        <v>3881</v>
      </c>
      <c r="BF208" s="110" t="s">
        <v>498</v>
      </c>
      <c r="BG208" s="110">
        <v>8376</v>
      </c>
      <c r="BH208" s="110" t="s">
        <v>33</v>
      </c>
      <c r="BI208" s="110">
        <v>2</v>
      </c>
      <c r="BJ208" s="110">
        <v>2</v>
      </c>
      <c r="BK208" s="110">
        <v>2</v>
      </c>
      <c r="BL208" s="110">
        <v>0</v>
      </c>
      <c r="BN208" s="110">
        <f t="shared" si="44"/>
        <v>6</v>
      </c>
      <c r="BS208" s="110">
        <v>3919</v>
      </c>
      <c r="BT208" s="110" t="str">
        <f t="shared" si="35"/>
        <v>Capacitação de Líderes Locais Municipais sobre os Objetivos de Desenvolvimento Sustentável (ODS)</v>
      </c>
      <c r="BU208" s="111" t="str">
        <f t="shared" si="36"/>
        <v>Não</v>
      </c>
      <c r="BV208" s="111" t="str">
        <f t="shared" si="37"/>
        <v>Não</v>
      </c>
      <c r="BW208" s="111" t="str">
        <f t="shared" si="38"/>
        <v>Não</v>
      </c>
      <c r="BX208" s="111" t="str">
        <f t="shared" si="39"/>
        <v>Não</v>
      </c>
      <c r="BY208" s="110" t="s">
        <v>121</v>
      </c>
      <c r="BZ208" s="110" t="s">
        <v>8142</v>
      </c>
      <c r="CA208" s="110" t="s">
        <v>121</v>
      </c>
      <c r="CB208" s="110" t="s">
        <v>8377</v>
      </c>
      <c r="CG208" s="110" t="str">
        <f t="shared" si="40"/>
        <v>4120Bocaiúva do Sul</v>
      </c>
      <c r="CH208" s="110" t="str">
        <f t="shared" si="42"/>
        <v>4120-1</v>
      </c>
      <c r="CI208" s="110">
        <v>1</v>
      </c>
      <c r="CJ208" s="110">
        <v>4120</v>
      </c>
      <c r="CK208" s="110" t="s">
        <v>33</v>
      </c>
      <c r="CL208" s="110">
        <v>4103107</v>
      </c>
      <c r="CM208" s="110" t="s">
        <v>445</v>
      </c>
      <c r="CN208" s="110">
        <v>559.73</v>
      </c>
      <c r="CO208" s="110">
        <v>388.3</v>
      </c>
      <c r="CP208" s="110">
        <v>0</v>
      </c>
      <c r="CQ208" s="110">
        <v>0</v>
      </c>
      <c r="CS208" s="110" t="str">
        <f t="shared" si="41"/>
        <v>RGInt 01 Curitiba-Bocaiúva do Sul</v>
      </c>
    </row>
    <row r="209" spans="19:97" x14ac:dyDescent="0.2">
      <c r="S209" s="98">
        <v>3905</v>
      </c>
      <c r="T209" s="98">
        <v>13</v>
      </c>
      <c r="U209" s="98" t="s">
        <v>723</v>
      </c>
      <c r="V209" s="98">
        <v>1</v>
      </c>
      <c r="W209" s="98" t="s">
        <v>724</v>
      </c>
      <c r="X209" s="98">
        <v>1</v>
      </c>
      <c r="Y209" s="98" t="s">
        <v>46</v>
      </c>
      <c r="Z209" s="98">
        <v>5</v>
      </c>
      <c r="AA209" s="98" t="s">
        <v>725</v>
      </c>
      <c r="AB209" s="98">
        <v>7100</v>
      </c>
      <c r="AC209" s="98" t="s">
        <v>726</v>
      </c>
      <c r="AD209" s="98" t="s">
        <v>727</v>
      </c>
      <c r="AE209" s="98">
        <v>3905</v>
      </c>
      <c r="AF209" s="98" t="s">
        <v>4996</v>
      </c>
      <c r="AG209" s="98" t="s">
        <v>4997</v>
      </c>
      <c r="AH209" s="98" t="s">
        <v>734</v>
      </c>
      <c r="AI209" s="98" t="s">
        <v>53</v>
      </c>
      <c r="AJ209" s="98">
        <v>4100</v>
      </c>
      <c r="AK209" s="98" t="s">
        <v>33</v>
      </c>
      <c r="AL209" s="98">
        <v>4101</v>
      </c>
      <c r="AO209" s="98">
        <v>2024</v>
      </c>
      <c r="AP209" s="98">
        <v>5</v>
      </c>
      <c r="AQ209" s="98" t="s">
        <v>54</v>
      </c>
      <c r="AR209" s="98" t="s">
        <v>54</v>
      </c>
      <c r="AS209" s="98" t="s">
        <v>54</v>
      </c>
      <c r="AT209" s="98" t="s">
        <v>54</v>
      </c>
      <c r="AV209" s="98" t="s">
        <v>72</v>
      </c>
      <c r="AY209" s="98" t="s">
        <v>54</v>
      </c>
      <c r="AZ209" s="98" t="s">
        <v>4998</v>
      </c>
      <c r="BA209" s="98" t="s">
        <v>4999</v>
      </c>
      <c r="BB209" s="98" t="s">
        <v>4999</v>
      </c>
      <c r="BD209" s="110" t="str">
        <f t="shared" si="43"/>
        <v>3881RGInt 02 Guarapuava</v>
      </c>
      <c r="BE209" s="110">
        <v>3881</v>
      </c>
      <c r="BF209" s="110" t="s">
        <v>498</v>
      </c>
      <c r="BG209" s="110">
        <v>8376</v>
      </c>
      <c r="BH209" s="110" t="s">
        <v>34</v>
      </c>
      <c r="BI209" s="110">
        <v>1</v>
      </c>
      <c r="BJ209" s="110">
        <v>1</v>
      </c>
      <c r="BK209" s="110">
        <v>0</v>
      </c>
      <c r="BL209" s="110">
        <v>0</v>
      </c>
      <c r="BN209" s="110">
        <f t="shared" si="44"/>
        <v>2</v>
      </c>
      <c r="BS209" s="110">
        <v>3905</v>
      </c>
      <c r="BT209" s="110" t="str">
        <f t="shared" si="35"/>
        <v>Município beneficiado com a disponibilização da Plataforma aberta BI ODS dirigida aos municípios</v>
      </c>
      <c r="BU209" s="111" t="str">
        <f t="shared" si="36"/>
        <v>Não</v>
      </c>
      <c r="BV209" s="111" t="str">
        <f t="shared" si="37"/>
        <v>Não</v>
      </c>
      <c r="BW209" s="111" t="str">
        <f t="shared" si="38"/>
        <v>Não</v>
      </c>
      <c r="BX209" s="111" t="str">
        <f t="shared" si="39"/>
        <v>Não</v>
      </c>
      <c r="BY209" s="110" t="s">
        <v>121</v>
      </c>
      <c r="BZ209" s="110" t="s">
        <v>8143</v>
      </c>
      <c r="CA209" s="110" t="s">
        <v>121</v>
      </c>
      <c r="CB209" s="110" t="s">
        <v>8377</v>
      </c>
      <c r="CG209" s="110" t="str">
        <f t="shared" si="40"/>
        <v>4120 Total</v>
      </c>
      <c r="CH209" s="110" t="str">
        <f t="shared" si="42"/>
        <v>4120 Total-1</v>
      </c>
      <c r="CI209" s="110">
        <v>1</v>
      </c>
      <c r="CJ209" s="110" t="s">
        <v>6909</v>
      </c>
      <c r="CN209" s="110">
        <v>559.73</v>
      </c>
      <c r="CO209" s="110">
        <v>388.3</v>
      </c>
      <c r="CP209" s="110">
        <v>0</v>
      </c>
      <c r="CQ209" s="110">
        <v>0</v>
      </c>
      <c r="CS209" s="110" t="str">
        <f t="shared" si="41"/>
        <v>-</v>
      </c>
    </row>
    <row r="210" spans="19:97" x14ac:dyDescent="0.2">
      <c r="S210" s="98">
        <v>3924</v>
      </c>
      <c r="T210" s="98">
        <v>13</v>
      </c>
      <c r="U210" s="98" t="s">
        <v>723</v>
      </c>
      <c r="V210" s="98">
        <v>1</v>
      </c>
      <c r="W210" s="98" t="s">
        <v>724</v>
      </c>
      <c r="X210" s="98">
        <v>1</v>
      </c>
      <c r="Y210" s="98" t="s">
        <v>46</v>
      </c>
      <c r="Z210" s="98">
        <v>5</v>
      </c>
      <c r="AA210" s="98" t="s">
        <v>725</v>
      </c>
      <c r="AB210" s="98">
        <v>7100</v>
      </c>
      <c r="AC210" s="98" t="s">
        <v>726</v>
      </c>
      <c r="AD210" s="98" t="s">
        <v>727</v>
      </c>
      <c r="AE210" s="98">
        <v>3924</v>
      </c>
      <c r="AF210" s="98" t="s">
        <v>617</v>
      </c>
      <c r="AG210" s="98" t="s">
        <v>737</v>
      </c>
      <c r="AH210" s="98" t="s">
        <v>738</v>
      </c>
      <c r="AI210" s="98" t="s">
        <v>53</v>
      </c>
      <c r="AJ210" s="98">
        <v>4100</v>
      </c>
      <c r="AK210" s="98" t="s">
        <v>33</v>
      </c>
      <c r="AL210" s="98">
        <v>4101</v>
      </c>
      <c r="AO210" s="98">
        <v>2024</v>
      </c>
      <c r="AP210" s="98">
        <v>14</v>
      </c>
      <c r="AQ210" s="98" t="s">
        <v>54</v>
      </c>
      <c r="AR210" s="98" t="s">
        <v>54</v>
      </c>
      <c r="AS210" s="98" t="s">
        <v>54</v>
      </c>
      <c r="AT210" s="98" t="s">
        <v>54</v>
      </c>
      <c r="AV210" s="98" t="s">
        <v>735</v>
      </c>
      <c r="AY210" s="98" t="s">
        <v>56</v>
      </c>
      <c r="AZ210" s="98" t="s">
        <v>739</v>
      </c>
      <c r="BA210" s="98" t="s">
        <v>740</v>
      </c>
      <c r="BB210" s="98" t="s">
        <v>740</v>
      </c>
      <c r="BD210" s="110" t="str">
        <f t="shared" si="43"/>
        <v>3881RGInt 03 Cascavel</v>
      </c>
      <c r="BE210" s="110">
        <v>3881</v>
      </c>
      <c r="BF210" s="110" t="s">
        <v>498</v>
      </c>
      <c r="BG210" s="110">
        <v>8376</v>
      </c>
      <c r="BH210" s="110" t="s">
        <v>35</v>
      </c>
      <c r="BI210" s="110">
        <v>1</v>
      </c>
      <c r="BJ210" s="110">
        <v>1</v>
      </c>
      <c r="BK210" s="110">
        <v>3</v>
      </c>
      <c r="BL210" s="110">
        <v>1</v>
      </c>
      <c r="BN210" s="110">
        <f t="shared" si="44"/>
        <v>6</v>
      </c>
      <c r="BS210" s="110">
        <v>3924</v>
      </c>
      <c r="BT210" s="110" t="str">
        <f t="shared" si="35"/>
        <v>Plano de ação dos municípios para promoção dos Objetivos Locais Integrados de Desenvolvimento Sustentável, realizados com apoio estadual</v>
      </c>
      <c r="BU210" s="111" t="str">
        <f t="shared" si="36"/>
        <v>Não</v>
      </c>
      <c r="BV210" s="111" t="str">
        <f t="shared" si="37"/>
        <v>Não</v>
      </c>
      <c r="BW210" s="111" t="str">
        <f t="shared" si="38"/>
        <v>Não</v>
      </c>
      <c r="BX210" s="111" t="str">
        <f t="shared" si="39"/>
        <v>Não</v>
      </c>
      <c r="BY210" s="110" t="s">
        <v>121</v>
      </c>
      <c r="BZ210" s="110" t="s">
        <v>8143</v>
      </c>
      <c r="CA210" s="110" t="s">
        <v>121</v>
      </c>
      <c r="CB210" s="110" t="s">
        <v>8377</v>
      </c>
      <c r="CG210" s="110" t="str">
        <f t="shared" si="40"/>
        <v>4125Campo Mourão</v>
      </c>
      <c r="CH210" s="110" t="str">
        <f t="shared" si="42"/>
        <v>4125-1</v>
      </c>
      <c r="CI210" s="110">
        <v>1</v>
      </c>
      <c r="CJ210" s="110">
        <v>4125</v>
      </c>
      <c r="CK210" s="110" t="s">
        <v>36</v>
      </c>
      <c r="CL210" s="110">
        <v>4104303</v>
      </c>
      <c r="CM210" s="110" t="s">
        <v>372</v>
      </c>
      <c r="CN210" s="110">
        <v>580</v>
      </c>
      <c r="CO210" s="110">
        <v>3480</v>
      </c>
      <c r="CP210" s="110">
        <v>0</v>
      </c>
      <c r="CQ210" s="110">
        <v>0</v>
      </c>
      <c r="CS210" s="110" t="str">
        <f t="shared" si="41"/>
        <v>RGInt 04 Maringá-Campo Mourão</v>
      </c>
    </row>
    <row r="211" spans="19:97" x14ac:dyDescent="0.2">
      <c r="S211" s="98">
        <v>4149</v>
      </c>
      <c r="T211" s="98">
        <v>13</v>
      </c>
      <c r="U211" s="98" t="s">
        <v>723</v>
      </c>
      <c r="V211" s="98">
        <v>1</v>
      </c>
      <c r="W211" s="98" t="s">
        <v>724</v>
      </c>
      <c r="X211" s="98">
        <v>1</v>
      </c>
      <c r="Y211" s="98" t="s">
        <v>46</v>
      </c>
      <c r="Z211" s="98">
        <v>5</v>
      </c>
      <c r="AA211" s="98" t="s">
        <v>725</v>
      </c>
      <c r="AB211" s="98">
        <v>7107</v>
      </c>
      <c r="AC211" s="98" t="s">
        <v>742</v>
      </c>
      <c r="AD211" s="98" t="s">
        <v>5000</v>
      </c>
      <c r="AE211" s="98">
        <v>4149</v>
      </c>
      <c r="AF211" s="98" t="s">
        <v>743</v>
      </c>
      <c r="AG211" s="98" t="s">
        <v>5001</v>
      </c>
      <c r="AH211" s="98" t="s">
        <v>744</v>
      </c>
      <c r="AI211" s="98" t="s">
        <v>53</v>
      </c>
      <c r="AJ211" s="98">
        <v>4100</v>
      </c>
      <c r="AO211" s="98">
        <v>2024</v>
      </c>
      <c r="AP211" s="98">
        <v>0</v>
      </c>
      <c r="AQ211" s="98" t="s">
        <v>54</v>
      </c>
      <c r="AR211" s="98" t="s">
        <v>54</v>
      </c>
      <c r="AS211" s="98" t="s">
        <v>54</v>
      </c>
      <c r="AT211" s="98" t="s">
        <v>54</v>
      </c>
      <c r="AW211" s="98" t="s">
        <v>155</v>
      </c>
      <c r="AY211" s="98" t="s">
        <v>56</v>
      </c>
      <c r="AZ211" s="98" t="s">
        <v>745</v>
      </c>
      <c r="BA211" s="98" t="s">
        <v>746</v>
      </c>
      <c r="BB211" s="98" t="s">
        <v>747</v>
      </c>
      <c r="BD211" s="110" t="str">
        <f t="shared" si="43"/>
        <v>3881RGInt 04 Maringá</v>
      </c>
      <c r="BE211" s="110">
        <v>3881</v>
      </c>
      <c r="BF211" s="110" t="s">
        <v>498</v>
      </c>
      <c r="BG211" s="110">
        <v>8376</v>
      </c>
      <c r="BH211" s="110" t="s">
        <v>36</v>
      </c>
      <c r="BI211" s="110">
        <v>2</v>
      </c>
      <c r="BJ211" s="110">
        <v>2</v>
      </c>
      <c r="BK211" s="110">
        <v>1</v>
      </c>
      <c r="BL211" s="110">
        <v>1</v>
      </c>
      <c r="BN211" s="110">
        <f t="shared" si="44"/>
        <v>6</v>
      </c>
      <c r="BS211" s="110">
        <v>4149</v>
      </c>
      <c r="BT211" s="110" t="str">
        <f t="shared" si="35"/>
        <v>Digitalização de serviços públicos</v>
      </c>
      <c r="BU211" s="111" t="str">
        <f t="shared" si="36"/>
        <v>Não</v>
      </c>
      <c r="BV211" s="111" t="str">
        <f t="shared" si="37"/>
        <v>Não</v>
      </c>
      <c r="BW211" s="111" t="str">
        <f t="shared" si="38"/>
        <v>Não</v>
      </c>
      <c r="BX211" s="111" t="str">
        <f t="shared" si="39"/>
        <v>Não</v>
      </c>
      <c r="BY211" s="110" t="s">
        <v>121</v>
      </c>
      <c r="BZ211" s="110" t="s">
        <v>244</v>
      </c>
      <c r="CA211" s="110" t="s">
        <v>155</v>
      </c>
      <c r="CB211" s="110" t="s">
        <v>8375</v>
      </c>
      <c r="CG211" s="110" t="str">
        <f t="shared" si="40"/>
        <v>4125 Total</v>
      </c>
      <c r="CH211" s="110" t="str">
        <f t="shared" si="42"/>
        <v>4125 Total-1</v>
      </c>
      <c r="CI211" s="110">
        <v>1</v>
      </c>
      <c r="CJ211" s="110" t="s">
        <v>6910</v>
      </c>
      <c r="CN211" s="110">
        <v>580</v>
      </c>
      <c r="CO211" s="110">
        <v>3480</v>
      </c>
      <c r="CP211" s="110">
        <v>0</v>
      </c>
      <c r="CQ211" s="110">
        <v>0</v>
      </c>
      <c r="CS211" s="110" t="str">
        <f t="shared" si="41"/>
        <v>-</v>
      </c>
    </row>
    <row r="212" spans="19:97" x14ac:dyDescent="0.2">
      <c r="S212" s="98">
        <v>3972</v>
      </c>
      <c r="T212" s="98">
        <v>13</v>
      </c>
      <c r="U212" s="98" t="s">
        <v>723</v>
      </c>
      <c r="V212" s="98">
        <v>1</v>
      </c>
      <c r="W212" s="98" t="s">
        <v>724</v>
      </c>
      <c r="X212" s="98">
        <v>1</v>
      </c>
      <c r="Y212" s="98" t="s">
        <v>46</v>
      </c>
      <c r="Z212" s="98">
        <v>5</v>
      </c>
      <c r="AA212" s="98" t="s">
        <v>725</v>
      </c>
      <c r="AB212" s="98">
        <v>8018</v>
      </c>
      <c r="AC212" s="98" t="s">
        <v>749</v>
      </c>
      <c r="AD212" s="98" t="s">
        <v>5002</v>
      </c>
      <c r="AE212" s="98">
        <v>3972</v>
      </c>
      <c r="AF212" s="98" t="s">
        <v>750</v>
      </c>
      <c r="AG212" s="98" t="s">
        <v>751</v>
      </c>
      <c r="AH212" s="98" t="s">
        <v>127</v>
      </c>
      <c r="AI212" s="98" t="s">
        <v>53</v>
      </c>
      <c r="AJ212" s="98">
        <v>4100</v>
      </c>
      <c r="AO212" s="98">
        <v>2024</v>
      </c>
      <c r="AP212" s="98">
        <v>80</v>
      </c>
      <c r="AQ212" s="98" t="s">
        <v>54</v>
      </c>
      <c r="AR212" s="98" t="s">
        <v>54</v>
      </c>
      <c r="AS212" s="98" t="s">
        <v>54</v>
      </c>
      <c r="AT212" s="98" t="s">
        <v>54</v>
      </c>
      <c r="AV212" s="98" t="s">
        <v>72</v>
      </c>
      <c r="AY212" s="98" t="s">
        <v>56</v>
      </c>
      <c r="AZ212" s="98" t="s">
        <v>730</v>
      </c>
      <c r="BA212" s="98" t="s">
        <v>752</v>
      </c>
      <c r="BB212" s="98" t="s">
        <v>753</v>
      </c>
      <c r="BD212" s="110" t="str">
        <f t="shared" si="43"/>
        <v>3881RGInt 05 Londrina</v>
      </c>
      <c r="BE212" s="110">
        <v>3881</v>
      </c>
      <c r="BF212" s="110" t="s">
        <v>498</v>
      </c>
      <c r="BG212" s="110">
        <v>8376</v>
      </c>
      <c r="BH212" s="110" t="s">
        <v>37</v>
      </c>
      <c r="BI212" s="110">
        <v>1</v>
      </c>
      <c r="BJ212" s="110">
        <v>1</v>
      </c>
      <c r="BK212" s="110">
        <v>2</v>
      </c>
      <c r="BL212" s="110">
        <v>0</v>
      </c>
      <c r="BN212" s="110">
        <f t="shared" si="44"/>
        <v>4</v>
      </c>
      <c r="BS212" s="110">
        <v>3972</v>
      </c>
      <c r="BT212" s="110" t="str">
        <f t="shared" si="35"/>
        <v>Capacitação em Habitação de Interesse Social na modalidade de Autogestão</v>
      </c>
      <c r="BU212" s="111" t="str">
        <f t="shared" si="36"/>
        <v>Não</v>
      </c>
      <c r="BV212" s="111" t="str">
        <f t="shared" si="37"/>
        <v>Não</v>
      </c>
      <c r="BW212" s="111" t="str">
        <f t="shared" si="38"/>
        <v>Não</v>
      </c>
      <c r="BX212" s="111" t="str">
        <f t="shared" si="39"/>
        <v>Não</v>
      </c>
      <c r="BY212" s="110" t="s">
        <v>121</v>
      </c>
      <c r="BZ212" s="110" t="s">
        <v>8144</v>
      </c>
      <c r="CA212" s="110" t="s">
        <v>121</v>
      </c>
      <c r="CB212" s="110" t="s">
        <v>8374</v>
      </c>
      <c r="CG212" s="110" t="str">
        <f t="shared" si="40"/>
        <v>4134União da Vitória</v>
      </c>
      <c r="CH212" s="110" t="str">
        <f t="shared" si="42"/>
        <v>4134-1</v>
      </c>
      <c r="CI212" s="110">
        <v>1</v>
      </c>
      <c r="CJ212" s="110">
        <v>4134</v>
      </c>
      <c r="CK212" s="110" t="s">
        <v>33</v>
      </c>
      <c r="CL212" s="110">
        <v>4128203</v>
      </c>
      <c r="CM212" s="110" t="s">
        <v>567</v>
      </c>
      <c r="CN212" s="110">
        <v>1</v>
      </c>
      <c r="CO212" s="110">
        <v>1</v>
      </c>
      <c r="CP212" s="110">
        <v>1</v>
      </c>
      <c r="CQ212" s="110">
        <v>1</v>
      </c>
      <c r="CS212" s="110" t="str">
        <f t="shared" si="41"/>
        <v>RGInt 01 Curitiba-União da Vitória</v>
      </c>
    </row>
    <row r="213" spans="19:97" x14ac:dyDescent="0.2">
      <c r="S213" s="98">
        <v>3986</v>
      </c>
      <c r="T213" s="98">
        <v>13</v>
      </c>
      <c r="U213" s="98" t="s">
        <v>723</v>
      </c>
      <c r="V213" s="98">
        <v>1</v>
      </c>
      <c r="W213" s="98" t="s">
        <v>724</v>
      </c>
      <c r="X213" s="98">
        <v>1</v>
      </c>
      <c r="Y213" s="98" t="s">
        <v>46</v>
      </c>
      <c r="Z213" s="98">
        <v>5</v>
      </c>
      <c r="AA213" s="98" t="s">
        <v>725</v>
      </c>
      <c r="AB213" s="98">
        <v>8018</v>
      </c>
      <c r="AC213" s="98" t="s">
        <v>749</v>
      </c>
      <c r="AD213" s="98" t="s">
        <v>5002</v>
      </c>
      <c r="AE213" s="98">
        <v>3986</v>
      </c>
      <c r="AF213" s="98" t="s">
        <v>754</v>
      </c>
      <c r="AG213" s="98" t="s">
        <v>755</v>
      </c>
      <c r="AH213" s="98" t="s">
        <v>127</v>
      </c>
      <c r="AI213" s="98" t="s">
        <v>53</v>
      </c>
      <c r="AJ213" s="98">
        <v>4100</v>
      </c>
      <c r="AO213" s="98">
        <v>2024</v>
      </c>
      <c r="AP213" s="98">
        <v>120</v>
      </c>
      <c r="AQ213" s="98" t="s">
        <v>54</v>
      </c>
      <c r="AR213" s="98" t="s">
        <v>56</v>
      </c>
      <c r="AS213" s="98" t="s">
        <v>54</v>
      </c>
      <c r="AT213" s="98" t="s">
        <v>54</v>
      </c>
      <c r="AV213" s="98" t="s">
        <v>783</v>
      </c>
      <c r="AY213" s="98" t="s">
        <v>56</v>
      </c>
      <c r="AZ213" s="98" t="s">
        <v>756</v>
      </c>
      <c r="BA213" s="98" t="s">
        <v>752</v>
      </c>
      <c r="BB213" s="98" t="s">
        <v>757</v>
      </c>
      <c r="BD213" s="110" t="str">
        <f t="shared" si="43"/>
        <v>3881RGInt 06 Ponta Grossa</v>
      </c>
      <c r="BE213" s="110">
        <v>3881</v>
      </c>
      <c r="BF213" s="110" t="s">
        <v>498</v>
      </c>
      <c r="BG213" s="110">
        <v>8376</v>
      </c>
      <c r="BH213" s="110" t="s">
        <v>38</v>
      </c>
      <c r="BI213" s="110">
        <v>1</v>
      </c>
      <c r="BJ213" s="110">
        <v>1</v>
      </c>
      <c r="BK213" s="110">
        <v>1</v>
      </c>
      <c r="BL213" s="110">
        <v>0</v>
      </c>
      <c r="BN213" s="110">
        <f t="shared" si="44"/>
        <v>3</v>
      </c>
      <c r="BS213" s="110">
        <v>3986</v>
      </c>
      <c r="BT213" s="110" t="str">
        <f t="shared" si="35"/>
        <v>Capacitação sobre a Política Estadual de Economia Solidária</v>
      </c>
      <c r="BU213" s="111" t="str">
        <f t="shared" si="36"/>
        <v>Não</v>
      </c>
      <c r="BV213" s="111" t="str">
        <f t="shared" si="37"/>
        <v>Não</v>
      </c>
      <c r="BW213" s="111" t="str">
        <f t="shared" si="38"/>
        <v>Não</v>
      </c>
      <c r="BX213" s="111" t="str">
        <f t="shared" si="39"/>
        <v>Sim</v>
      </c>
      <c r="BY213" s="110" t="s">
        <v>121</v>
      </c>
      <c r="BZ213" s="110" t="s">
        <v>8145</v>
      </c>
      <c r="CA213" s="110" t="s">
        <v>121</v>
      </c>
      <c r="CB213" s="110" t="s">
        <v>8374</v>
      </c>
      <c r="CG213" s="110" t="str">
        <f t="shared" si="40"/>
        <v>4134Laranjeiras do Sul</v>
      </c>
      <c r="CH213" s="110" t="str">
        <f t="shared" si="42"/>
        <v>4134-2</v>
      </c>
      <c r="CI213" s="110">
        <v>2</v>
      </c>
      <c r="CJ213" s="110">
        <v>4134</v>
      </c>
      <c r="CK213" s="110" t="s">
        <v>35</v>
      </c>
      <c r="CL213" s="110">
        <v>4113304</v>
      </c>
      <c r="CM213" s="110" t="s">
        <v>800</v>
      </c>
      <c r="CN213" s="110">
        <v>2</v>
      </c>
      <c r="CO213" s="110">
        <v>2</v>
      </c>
      <c r="CP213" s="110">
        <v>2</v>
      </c>
      <c r="CQ213" s="110">
        <v>2</v>
      </c>
      <c r="CS213" s="110" t="str">
        <f t="shared" si="41"/>
        <v>RGInt 03 Cascavel-Laranjeiras do Sul</v>
      </c>
    </row>
    <row r="214" spans="19:97" x14ac:dyDescent="0.2">
      <c r="S214" s="98">
        <v>4000</v>
      </c>
      <c r="T214" s="98">
        <v>13</v>
      </c>
      <c r="U214" s="98" t="s">
        <v>723</v>
      </c>
      <c r="V214" s="98">
        <v>1</v>
      </c>
      <c r="W214" s="98" t="s">
        <v>724</v>
      </c>
      <c r="X214" s="98">
        <v>1</v>
      </c>
      <c r="Y214" s="98" t="s">
        <v>46</v>
      </c>
      <c r="Z214" s="98">
        <v>5</v>
      </c>
      <c r="AA214" s="98" t="s">
        <v>725</v>
      </c>
      <c r="AB214" s="98">
        <v>8018</v>
      </c>
      <c r="AC214" s="98" t="s">
        <v>749</v>
      </c>
      <c r="AD214" s="98" t="s">
        <v>5002</v>
      </c>
      <c r="AE214" s="98">
        <v>4000</v>
      </c>
      <c r="AF214" s="98" t="s">
        <v>759</v>
      </c>
      <c r="AG214" s="98" t="s">
        <v>760</v>
      </c>
      <c r="AH214" s="98" t="s">
        <v>761</v>
      </c>
      <c r="AI214" s="98" t="s">
        <v>53</v>
      </c>
      <c r="AJ214" s="98">
        <v>4100</v>
      </c>
      <c r="AO214" s="98">
        <v>2024</v>
      </c>
      <c r="AP214" s="98">
        <v>10</v>
      </c>
      <c r="AQ214" s="98" t="s">
        <v>54</v>
      </c>
      <c r="AR214" s="98" t="s">
        <v>54</v>
      </c>
      <c r="AS214" s="98" t="s">
        <v>54</v>
      </c>
      <c r="AT214" s="98" t="s">
        <v>54</v>
      </c>
      <c r="AV214" s="98" t="s">
        <v>735</v>
      </c>
      <c r="AY214" s="98" t="s">
        <v>56</v>
      </c>
      <c r="AZ214" s="98" t="s">
        <v>762</v>
      </c>
      <c r="BA214" s="98" t="s">
        <v>763</v>
      </c>
      <c r="BB214" s="98" t="s">
        <v>753</v>
      </c>
      <c r="BD214" s="110" t="str">
        <f t="shared" si="43"/>
        <v>3882RGInt 01 Curitiba</v>
      </c>
      <c r="BE214" s="110">
        <v>3882</v>
      </c>
      <c r="BF214" s="110" t="s">
        <v>501</v>
      </c>
      <c r="BG214" s="110">
        <v>8376</v>
      </c>
      <c r="BH214" s="110" t="s">
        <v>33</v>
      </c>
      <c r="BI214" s="110">
        <v>2</v>
      </c>
      <c r="BJ214" s="110">
        <v>3</v>
      </c>
      <c r="BK214" s="110">
        <v>2</v>
      </c>
      <c r="BL214" s="110">
        <v>2</v>
      </c>
      <c r="BN214" s="110">
        <f t="shared" si="44"/>
        <v>9</v>
      </c>
      <c r="BS214" s="110">
        <v>4000</v>
      </c>
      <c r="BT214" s="110" t="str">
        <f t="shared" si="35"/>
        <v>Entidades de Sociedade civil com habilitação aprovada para participar do programa Minha Casa, Minha Vida - Entidades</v>
      </c>
      <c r="BU214" s="111" t="str">
        <f t="shared" si="36"/>
        <v>Não</v>
      </c>
      <c r="BV214" s="111" t="str">
        <f t="shared" si="37"/>
        <v>Não</v>
      </c>
      <c r="BW214" s="111" t="str">
        <f t="shared" si="38"/>
        <v>Não</v>
      </c>
      <c r="BX214" s="111" t="str">
        <f t="shared" si="39"/>
        <v>Não</v>
      </c>
      <c r="BY214" s="110" t="s">
        <v>121</v>
      </c>
      <c r="BZ214" s="110" t="s">
        <v>8146</v>
      </c>
      <c r="CA214" s="110" t="s">
        <v>121</v>
      </c>
      <c r="CB214" s="110" t="s">
        <v>8122</v>
      </c>
      <c r="CG214" s="110" t="str">
        <f t="shared" si="40"/>
        <v>4134Jacarezinho</v>
      </c>
      <c r="CH214" s="110" t="str">
        <f t="shared" si="42"/>
        <v>4134-3</v>
      </c>
      <c r="CI214" s="110">
        <v>3</v>
      </c>
      <c r="CJ214" s="110">
        <v>4134</v>
      </c>
      <c r="CK214" s="110" t="s">
        <v>37</v>
      </c>
      <c r="CL214" s="110">
        <v>4111803</v>
      </c>
      <c r="CM214" s="110" t="s">
        <v>813</v>
      </c>
      <c r="CN214" s="110">
        <v>1</v>
      </c>
      <c r="CO214" s="110">
        <v>1</v>
      </c>
      <c r="CP214" s="110">
        <v>1</v>
      </c>
      <c r="CQ214" s="110">
        <v>1</v>
      </c>
      <c r="CS214" s="110" t="str">
        <f t="shared" si="41"/>
        <v>RGInt 05 Londrina-Jacarezinho</v>
      </c>
    </row>
    <row r="215" spans="19:97" x14ac:dyDescent="0.2">
      <c r="S215" s="98">
        <v>3971</v>
      </c>
      <c r="T215" s="98">
        <v>13</v>
      </c>
      <c r="U215" s="98" t="s">
        <v>723</v>
      </c>
      <c r="V215" s="98">
        <v>1</v>
      </c>
      <c r="W215" s="98" t="s">
        <v>724</v>
      </c>
      <c r="X215" s="98">
        <v>1</v>
      </c>
      <c r="Y215" s="98" t="s">
        <v>46</v>
      </c>
      <c r="Z215" s="98">
        <v>5</v>
      </c>
      <c r="AA215" s="98" t="s">
        <v>725</v>
      </c>
      <c r="AB215" s="98">
        <v>8018</v>
      </c>
      <c r="AC215" s="98" t="s">
        <v>749</v>
      </c>
      <c r="AD215" s="98" t="s">
        <v>5002</v>
      </c>
      <c r="AE215" s="98">
        <v>3971</v>
      </c>
      <c r="AF215" s="98" t="s">
        <v>748</v>
      </c>
      <c r="AG215" s="98" t="s">
        <v>766</v>
      </c>
      <c r="AH215" s="98" t="s">
        <v>767</v>
      </c>
      <c r="AI215" s="98" t="s">
        <v>53</v>
      </c>
      <c r="AJ215" s="98">
        <v>4100</v>
      </c>
      <c r="AO215" s="98">
        <v>2024</v>
      </c>
      <c r="AP215" s="98">
        <v>4</v>
      </c>
      <c r="AQ215" s="98" t="s">
        <v>54</v>
      </c>
      <c r="AR215" s="98" t="s">
        <v>54</v>
      </c>
      <c r="AS215" s="98" t="s">
        <v>54</v>
      </c>
      <c r="AT215" s="98" t="s">
        <v>54</v>
      </c>
      <c r="AV215" s="98" t="s">
        <v>783</v>
      </c>
      <c r="AY215" s="98" t="s">
        <v>56</v>
      </c>
      <c r="AZ215" s="98" t="s">
        <v>768</v>
      </c>
      <c r="BA215" s="98" t="s">
        <v>769</v>
      </c>
      <c r="BB215" s="98" t="s">
        <v>757</v>
      </c>
      <c r="BD215" s="110" t="str">
        <f t="shared" si="43"/>
        <v>3882RGInt 02 Guarapuava</v>
      </c>
      <c r="BE215" s="110">
        <v>3882</v>
      </c>
      <c r="BF215" s="110" t="s">
        <v>501</v>
      </c>
      <c r="BG215" s="110">
        <v>8376</v>
      </c>
      <c r="BH215" s="110" t="s">
        <v>34</v>
      </c>
      <c r="BI215" s="110">
        <v>1</v>
      </c>
      <c r="BJ215" s="110">
        <v>1</v>
      </c>
      <c r="BK215" s="110">
        <v>1</v>
      </c>
      <c r="BL215" s="110">
        <v>1</v>
      </c>
      <c r="BN215" s="110">
        <f t="shared" si="44"/>
        <v>4</v>
      </c>
      <c r="BS215" s="110">
        <v>3971</v>
      </c>
      <c r="BT215" s="110" t="str">
        <f t="shared" si="35"/>
        <v>Feiras descentralizadas realizadas para incentivar a rede paranaense de economia solidária</v>
      </c>
      <c r="BU215" s="111" t="str">
        <f t="shared" si="36"/>
        <v>Não</v>
      </c>
      <c r="BV215" s="111" t="str">
        <f t="shared" si="37"/>
        <v>Não</v>
      </c>
      <c r="BW215" s="111" t="str">
        <f t="shared" si="38"/>
        <v>Não</v>
      </c>
      <c r="BX215" s="111" t="str">
        <f t="shared" si="39"/>
        <v>Não</v>
      </c>
      <c r="BY215" s="110" t="s">
        <v>121</v>
      </c>
      <c r="BZ215" s="110" t="s">
        <v>8147</v>
      </c>
      <c r="CA215" s="110" t="s">
        <v>121</v>
      </c>
      <c r="CB215" s="110" t="s">
        <v>8374</v>
      </c>
      <c r="CG215" s="110" t="str">
        <f t="shared" si="40"/>
        <v>4134Londrina</v>
      </c>
      <c r="CH215" s="110" t="str">
        <f t="shared" si="42"/>
        <v>4134-4</v>
      </c>
      <c r="CI215" s="110">
        <v>4</v>
      </c>
      <c r="CJ215" s="110">
        <v>4134</v>
      </c>
      <c r="CK215" s="110" t="s">
        <v>37</v>
      </c>
      <c r="CL215" s="110">
        <v>4113700</v>
      </c>
      <c r="CM215" s="110" t="s">
        <v>326</v>
      </c>
      <c r="CN215" s="110">
        <v>2</v>
      </c>
      <c r="CO215" s="110">
        <v>2</v>
      </c>
      <c r="CP215" s="110">
        <v>2</v>
      </c>
      <c r="CQ215" s="110">
        <v>2</v>
      </c>
      <c r="CS215" s="110" t="str">
        <f t="shared" si="41"/>
        <v>RGInt 05 Londrina-Londrina</v>
      </c>
    </row>
    <row r="216" spans="19:97" x14ac:dyDescent="0.2">
      <c r="S216" s="98">
        <v>3979</v>
      </c>
      <c r="T216" s="98">
        <v>13</v>
      </c>
      <c r="U216" s="98" t="s">
        <v>723</v>
      </c>
      <c r="V216" s="98">
        <v>1</v>
      </c>
      <c r="W216" s="98" t="s">
        <v>724</v>
      </c>
      <c r="X216" s="98">
        <v>1</v>
      </c>
      <c r="Y216" s="98" t="s">
        <v>46</v>
      </c>
      <c r="Z216" s="98">
        <v>5</v>
      </c>
      <c r="AA216" s="98" t="s">
        <v>725</v>
      </c>
      <c r="AB216" s="98">
        <v>8018</v>
      </c>
      <c r="AC216" s="98" t="s">
        <v>749</v>
      </c>
      <c r="AD216" s="98" t="s">
        <v>5002</v>
      </c>
      <c r="AE216" s="98">
        <v>3979</v>
      </c>
      <c r="AF216" s="98" t="s">
        <v>770</v>
      </c>
      <c r="AG216" s="98" t="s">
        <v>771</v>
      </c>
      <c r="AH216" s="98" t="s">
        <v>772</v>
      </c>
      <c r="AI216" s="98" t="s">
        <v>53</v>
      </c>
      <c r="AJ216" s="98">
        <v>4100</v>
      </c>
      <c r="AO216" s="98">
        <v>2024</v>
      </c>
      <c r="AP216" s="98">
        <v>2</v>
      </c>
      <c r="AQ216" s="98" t="s">
        <v>54</v>
      </c>
      <c r="AR216" s="98" t="s">
        <v>54</v>
      </c>
      <c r="AS216" s="98" t="s">
        <v>54</v>
      </c>
      <c r="AT216" s="98" t="s">
        <v>54</v>
      </c>
      <c r="AV216" s="98" t="s">
        <v>244</v>
      </c>
      <c r="AY216" s="98" t="s">
        <v>56</v>
      </c>
      <c r="AZ216" s="98" t="s">
        <v>5003</v>
      </c>
      <c r="BA216" s="98" t="s">
        <v>773</v>
      </c>
      <c r="BB216" s="98" t="s">
        <v>774</v>
      </c>
      <c r="BD216" s="110" t="str">
        <f t="shared" si="43"/>
        <v>3882RGInt 03 Cascavel</v>
      </c>
      <c r="BE216" s="110">
        <v>3882</v>
      </c>
      <c r="BF216" s="110" t="s">
        <v>501</v>
      </c>
      <c r="BG216" s="110">
        <v>8376</v>
      </c>
      <c r="BH216" s="110" t="s">
        <v>35</v>
      </c>
      <c r="BI216" s="110">
        <v>1</v>
      </c>
      <c r="BJ216" s="110">
        <v>2</v>
      </c>
      <c r="BK216" s="110">
        <v>2</v>
      </c>
      <c r="BL216" s="110">
        <v>2</v>
      </c>
      <c r="BN216" s="110">
        <f t="shared" si="44"/>
        <v>7</v>
      </c>
      <c r="BS216" s="110">
        <v>3979</v>
      </c>
      <c r="BT216" s="110" t="str">
        <f t="shared" si="35"/>
        <v>Mapa interativo de Conflitos Fundiários implantado</v>
      </c>
      <c r="BU216" s="111" t="str">
        <f t="shared" si="36"/>
        <v>Não</v>
      </c>
      <c r="BV216" s="111" t="str">
        <f t="shared" si="37"/>
        <v>Não</v>
      </c>
      <c r="BW216" s="111" t="str">
        <f t="shared" si="38"/>
        <v>Não</v>
      </c>
      <c r="BX216" s="111" t="str">
        <f t="shared" si="39"/>
        <v>Não</v>
      </c>
      <c r="BY216" s="110" t="s">
        <v>121</v>
      </c>
      <c r="BZ216" s="110" t="s">
        <v>8148</v>
      </c>
      <c r="CA216" s="110" t="s">
        <v>121</v>
      </c>
      <c r="CB216" s="110" t="s">
        <v>8122</v>
      </c>
      <c r="CG216" s="110" t="str">
        <f t="shared" si="40"/>
        <v>4134Telêmaco Borba</v>
      </c>
      <c r="CH216" s="110" t="str">
        <f t="shared" si="42"/>
        <v>4134-5</v>
      </c>
      <c r="CI216" s="110">
        <v>5</v>
      </c>
      <c r="CJ216" s="110">
        <v>4134</v>
      </c>
      <c r="CK216" s="110" t="s">
        <v>38</v>
      </c>
      <c r="CL216" s="110">
        <v>4127106</v>
      </c>
      <c r="CM216" s="110" t="s">
        <v>559</v>
      </c>
      <c r="CN216" s="110">
        <v>1</v>
      </c>
      <c r="CO216" s="110">
        <v>1</v>
      </c>
      <c r="CP216" s="110">
        <v>1</v>
      </c>
      <c r="CQ216" s="110">
        <v>1</v>
      </c>
      <c r="CS216" s="110" t="str">
        <f t="shared" si="41"/>
        <v>RGInt 06 Ponta Grossa-Telêmaco Borba</v>
      </c>
    </row>
    <row r="217" spans="19:97" x14ac:dyDescent="0.2">
      <c r="S217" s="98">
        <v>4005</v>
      </c>
      <c r="T217" s="98">
        <v>13</v>
      </c>
      <c r="U217" s="98" t="s">
        <v>723</v>
      </c>
      <c r="V217" s="98">
        <v>1</v>
      </c>
      <c r="W217" s="98" t="s">
        <v>724</v>
      </c>
      <c r="X217" s="98">
        <v>1</v>
      </c>
      <c r="Y217" s="98" t="s">
        <v>46</v>
      </c>
      <c r="Z217" s="98">
        <v>5</v>
      </c>
      <c r="AA217" s="98" t="s">
        <v>725</v>
      </c>
      <c r="AB217" s="98">
        <v>8018</v>
      </c>
      <c r="AC217" s="98" t="s">
        <v>749</v>
      </c>
      <c r="AD217" s="98" t="s">
        <v>5002</v>
      </c>
      <c r="AE217" s="98">
        <v>4005</v>
      </c>
      <c r="AF217" s="98" t="s">
        <v>776</v>
      </c>
      <c r="AG217" s="98" t="s">
        <v>777</v>
      </c>
      <c r="AH217" s="98" t="s">
        <v>778</v>
      </c>
      <c r="AI217" s="98" t="s">
        <v>53</v>
      </c>
      <c r="AJ217" s="98">
        <v>4100</v>
      </c>
      <c r="AO217" s="98">
        <v>2024</v>
      </c>
      <c r="AP217" s="98">
        <v>60</v>
      </c>
      <c r="AQ217" s="98" t="s">
        <v>54</v>
      </c>
      <c r="AR217" s="98" t="s">
        <v>54</v>
      </c>
      <c r="AS217" s="98" t="s">
        <v>54</v>
      </c>
      <c r="AT217" s="98" t="s">
        <v>54</v>
      </c>
      <c r="AV217" s="98" t="s">
        <v>55</v>
      </c>
      <c r="AY217" s="98" t="s">
        <v>56</v>
      </c>
      <c r="AZ217" s="98" t="s">
        <v>779</v>
      </c>
      <c r="BA217" s="98" t="s">
        <v>773</v>
      </c>
      <c r="BB217" s="98" t="s">
        <v>774</v>
      </c>
      <c r="BD217" s="110" t="str">
        <f t="shared" si="43"/>
        <v>3882RGInt 04 Maringá</v>
      </c>
      <c r="BE217" s="110">
        <v>3882</v>
      </c>
      <c r="BF217" s="110" t="s">
        <v>501</v>
      </c>
      <c r="BG217" s="110">
        <v>8376</v>
      </c>
      <c r="BH217" s="110" t="s">
        <v>36</v>
      </c>
      <c r="BI217" s="110">
        <v>2</v>
      </c>
      <c r="BJ217" s="110">
        <v>2</v>
      </c>
      <c r="BK217" s="110">
        <v>3</v>
      </c>
      <c r="BL217" s="110">
        <v>2</v>
      </c>
      <c r="BN217" s="110">
        <f t="shared" si="44"/>
        <v>9</v>
      </c>
      <c r="BS217" s="110">
        <v>4005</v>
      </c>
      <c r="BT217" s="110" t="str">
        <f t="shared" si="35"/>
        <v>Município atendido com apoio, acompanhamento e mediação de conflitos fundiários</v>
      </c>
      <c r="BU217" s="111" t="str">
        <f t="shared" si="36"/>
        <v>Não</v>
      </c>
      <c r="BV217" s="111" t="str">
        <f t="shared" si="37"/>
        <v>Não</v>
      </c>
      <c r="BW217" s="111" t="str">
        <f t="shared" si="38"/>
        <v>Não</v>
      </c>
      <c r="BX217" s="111" t="str">
        <f t="shared" si="39"/>
        <v>Não</v>
      </c>
      <c r="BY217" s="110" t="s">
        <v>121</v>
      </c>
      <c r="BZ217" s="110" t="s">
        <v>55</v>
      </c>
      <c r="CA217" s="110" t="s">
        <v>121</v>
      </c>
      <c r="CB217" s="110" t="s">
        <v>8122</v>
      </c>
      <c r="CG217" s="110" t="str">
        <f t="shared" si="40"/>
        <v>4134 Total</v>
      </c>
      <c r="CH217" s="110" t="str">
        <f t="shared" si="42"/>
        <v>4134 Total-1</v>
      </c>
      <c r="CI217" s="110">
        <v>1</v>
      </c>
      <c r="CJ217" s="110" t="s">
        <v>6911</v>
      </c>
      <c r="CN217" s="110">
        <v>7</v>
      </c>
      <c r="CO217" s="110">
        <v>7</v>
      </c>
      <c r="CP217" s="110">
        <v>7</v>
      </c>
      <c r="CQ217" s="110">
        <v>7</v>
      </c>
      <c r="CS217" s="110" t="str">
        <f t="shared" si="41"/>
        <v>-</v>
      </c>
    </row>
    <row r="218" spans="19:97" x14ac:dyDescent="0.2">
      <c r="S218" s="98">
        <v>3965</v>
      </c>
      <c r="T218" s="98">
        <v>13</v>
      </c>
      <c r="U218" s="98" t="s">
        <v>723</v>
      </c>
      <c r="V218" s="98">
        <v>1</v>
      </c>
      <c r="W218" s="98" t="s">
        <v>724</v>
      </c>
      <c r="X218" s="98">
        <v>1</v>
      </c>
      <c r="Y218" s="98" t="s">
        <v>46</v>
      </c>
      <c r="Z218" s="98">
        <v>5</v>
      </c>
      <c r="AA218" s="98" t="s">
        <v>725</v>
      </c>
      <c r="AB218" s="98">
        <v>8018</v>
      </c>
      <c r="AC218" s="98" t="s">
        <v>749</v>
      </c>
      <c r="AD218" s="98" t="s">
        <v>5002</v>
      </c>
      <c r="AE218" s="98">
        <v>3965</v>
      </c>
      <c r="AF218" s="98" t="s">
        <v>736</v>
      </c>
      <c r="AG218" s="98" t="s">
        <v>781</v>
      </c>
      <c r="AH218" s="98" t="s">
        <v>782</v>
      </c>
      <c r="AI218" s="98" t="s">
        <v>53</v>
      </c>
      <c r="AJ218" s="98">
        <v>4100</v>
      </c>
      <c r="AO218" s="98">
        <v>2024</v>
      </c>
      <c r="AP218" s="98">
        <v>10</v>
      </c>
      <c r="AQ218" s="98" t="s">
        <v>54</v>
      </c>
      <c r="AR218" s="98" t="s">
        <v>56</v>
      </c>
      <c r="AS218" s="98" t="s">
        <v>54</v>
      </c>
      <c r="AT218" s="98" t="s">
        <v>54</v>
      </c>
      <c r="AV218" s="98" t="s">
        <v>914</v>
      </c>
      <c r="AY218" s="98" t="s">
        <v>56</v>
      </c>
      <c r="AZ218" s="98" t="s">
        <v>784</v>
      </c>
      <c r="BA218" s="98" t="s">
        <v>769</v>
      </c>
      <c r="BB218" s="98" t="s">
        <v>757</v>
      </c>
      <c r="BD218" s="110" t="str">
        <f t="shared" si="43"/>
        <v>3882RGInt 05 Londrina</v>
      </c>
      <c r="BE218" s="110">
        <v>3882</v>
      </c>
      <c r="BF218" s="110" t="s">
        <v>501</v>
      </c>
      <c r="BG218" s="110">
        <v>8376</v>
      </c>
      <c r="BH218" s="110" t="s">
        <v>37</v>
      </c>
      <c r="BI218" s="110">
        <v>1</v>
      </c>
      <c r="BJ218" s="110">
        <v>1</v>
      </c>
      <c r="BK218" s="110">
        <v>0</v>
      </c>
      <c r="BL218" s="110">
        <v>1</v>
      </c>
      <c r="BN218" s="110">
        <f t="shared" si="44"/>
        <v>3</v>
      </c>
      <c r="BS218" s="110">
        <v>3965</v>
      </c>
      <c r="BT218" s="110" t="str">
        <f t="shared" si="35"/>
        <v>Realização de eventos de divulgação do cadastro Estadual de Empreendimentos de Economia Solidária</v>
      </c>
      <c r="BU218" s="111" t="str">
        <f t="shared" si="36"/>
        <v>Não</v>
      </c>
      <c r="BV218" s="111" t="str">
        <f t="shared" si="37"/>
        <v>Não</v>
      </c>
      <c r="BW218" s="111" t="str">
        <f t="shared" si="38"/>
        <v>Não</v>
      </c>
      <c r="BX218" s="111" t="str">
        <f t="shared" si="39"/>
        <v>Sim</v>
      </c>
      <c r="BY218" s="110" t="s">
        <v>121</v>
      </c>
      <c r="BZ218" s="110" t="s">
        <v>8149</v>
      </c>
      <c r="CA218" s="110" t="s">
        <v>121</v>
      </c>
      <c r="CB218" s="110" t="s">
        <v>8122</v>
      </c>
      <c r="CG218" s="110" t="str">
        <f t="shared" si="40"/>
        <v>4147Paranaguá</v>
      </c>
      <c r="CH218" s="110" t="str">
        <f t="shared" si="42"/>
        <v>4147-1</v>
      </c>
      <c r="CI218" s="110">
        <v>1</v>
      </c>
      <c r="CJ218" s="110">
        <v>4147</v>
      </c>
      <c r="CK218" s="110" t="s">
        <v>33</v>
      </c>
      <c r="CL218" s="110">
        <v>4118204</v>
      </c>
      <c r="CM218" s="110" t="s">
        <v>511</v>
      </c>
      <c r="CN218" s="110">
        <v>0</v>
      </c>
      <c r="CO218" s="110">
        <v>0</v>
      </c>
      <c r="CP218" s="110">
        <v>0</v>
      </c>
      <c r="CQ218" s="110">
        <v>4</v>
      </c>
      <c r="CS218" s="110" t="str">
        <f t="shared" si="41"/>
        <v>RGInt 01 Curitiba-Paranaguá</v>
      </c>
    </row>
    <row r="219" spans="19:97" x14ac:dyDescent="0.2">
      <c r="S219" s="98">
        <v>6851</v>
      </c>
      <c r="T219" s="98">
        <v>13</v>
      </c>
      <c r="U219" s="98" t="s">
        <v>723</v>
      </c>
      <c r="V219" s="98">
        <v>2</v>
      </c>
      <c r="W219" s="98" t="s">
        <v>975</v>
      </c>
      <c r="X219" s="98">
        <v>1</v>
      </c>
      <c r="Y219" s="98" t="s">
        <v>46</v>
      </c>
      <c r="Z219" s="98">
        <v>5</v>
      </c>
      <c r="AA219" s="98" t="s">
        <v>725</v>
      </c>
      <c r="AB219" s="98">
        <v>8015</v>
      </c>
      <c r="AC219" s="98" t="s">
        <v>5004</v>
      </c>
      <c r="AD219" s="98" t="s">
        <v>5005</v>
      </c>
      <c r="AE219" s="98">
        <v>6851</v>
      </c>
      <c r="AF219" s="98" t="s">
        <v>5006</v>
      </c>
      <c r="AG219" s="98" t="s">
        <v>5007</v>
      </c>
      <c r="AH219" s="98" t="s">
        <v>954</v>
      </c>
      <c r="AI219" s="98" t="s">
        <v>53</v>
      </c>
      <c r="AJ219" s="98">
        <v>4100</v>
      </c>
      <c r="AK219" s="98" t="s">
        <v>33</v>
      </c>
      <c r="AL219" s="98">
        <v>4101</v>
      </c>
      <c r="AM219" s="98" t="s">
        <v>128</v>
      </c>
      <c r="AN219" s="98">
        <v>4106902</v>
      </c>
      <c r="AO219" s="98">
        <v>2024</v>
      </c>
      <c r="AP219" s="98">
        <v>0</v>
      </c>
      <c r="AQ219" s="98" t="s">
        <v>54</v>
      </c>
      <c r="AR219" s="98" t="s">
        <v>54</v>
      </c>
      <c r="AS219" s="98" t="s">
        <v>54</v>
      </c>
      <c r="AT219" s="98" t="s">
        <v>54</v>
      </c>
      <c r="AY219" s="98" t="s">
        <v>56</v>
      </c>
      <c r="AZ219" s="98" t="s">
        <v>5008</v>
      </c>
      <c r="BA219" s="98" t="s">
        <v>5009</v>
      </c>
      <c r="BB219" s="98" t="s">
        <v>5010</v>
      </c>
      <c r="BD219" s="110" t="str">
        <f t="shared" si="43"/>
        <v>3882RGInt 06 Ponta Grossa</v>
      </c>
      <c r="BE219" s="110">
        <v>3882</v>
      </c>
      <c r="BF219" s="110" t="s">
        <v>501</v>
      </c>
      <c r="BG219" s="110">
        <v>8376</v>
      </c>
      <c r="BH219" s="110" t="s">
        <v>38</v>
      </c>
      <c r="BI219" s="110">
        <v>2</v>
      </c>
      <c r="BJ219" s="110">
        <v>3</v>
      </c>
      <c r="BK219" s="110">
        <v>3</v>
      </c>
      <c r="BL219" s="110">
        <v>2</v>
      </c>
      <c r="BN219" s="110">
        <f t="shared" si="44"/>
        <v>10</v>
      </c>
      <c r="BS219" s="110">
        <v>6851</v>
      </c>
      <c r="BT219" s="110" t="str">
        <f t="shared" si="35"/>
        <v>Aquisição e instalação de elevadores no Palácio Iguaçu, em Curitiba</v>
      </c>
      <c r="BU219" s="111" t="str">
        <f t="shared" si="36"/>
        <v>Não</v>
      </c>
      <c r="BV219" s="111" t="str">
        <f t="shared" si="37"/>
        <v>Não</v>
      </c>
      <c r="BW219" s="111" t="str">
        <f t="shared" si="38"/>
        <v>Não</v>
      </c>
      <c r="BX219" s="111" t="str">
        <f t="shared" si="39"/>
        <v>Não</v>
      </c>
      <c r="BY219" s="110" t="s">
        <v>121</v>
      </c>
      <c r="BZ219" s="110" t="s">
        <v>121</v>
      </c>
      <c r="CA219" s="110" t="s">
        <v>121</v>
      </c>
      <c r="CB219" s="110" t="s">
        <v>8122</v>
      </c>
      <c r="CG219" s="110" t="str">
        <f t="shared" si="40"/>
        <v>4147 Total</v>
      </c>
      <c r="CH219" s="110" t="str">
        <f t="shared" si="42"/>
        <v>4147 Total-1</v>
      </c>
      <c r="CI219" s="110">
        <v>1</v>
      </c>
      <c r="CJ219" s="110" t="s">
        <v>6912</v>
      </c>
      <c r="CN219" s="110">
        <v>0</v>
      </c>
      <c r="CO219" s="110">
        <v>0</v>
      </c>
      <c r="CP219" s="110">
        <v>0</v>
      </c>
      <c r="CQ219" s="110">
        <v>4</v>
      </c>
      <c r="CS219" s="110" t="str">
        <f t="shared" si="41"/>
        <v>-</v>
      </c>
    </row>
    <row r="220" spans="19:97" x14ac:dyDescent="0.2">
      <c r="S220" s="98">
        <v>5930</v>
      </c>
      <c r="T220" s="98">
        <v>13</v>
      </c>
      <c r="U220" s="98" t="s">
        <v>723</v>
      </c>
      <c r="V220" s="98">
        <v>20</v>
      </c>
      <c r="W220" s="98" t="s">
        <v>786</v>
      </c>
      <c r="X220" s="98">
        <v>1</v>
      </c>
      <c r="Y220" s="98" t="s">
        <v>46</v>
      </c>
      <c r="Z220" s="98">
        <v>5</v>
      </c>
      <c r="AA220" s="98" t="s">
        <v>725</v>
      </c>
      <c r="AB220" s="98">
        <v>8555</v>
      </c>
      <c r="AC220" s="98" t="s">
        <v>787</v>
      </c>
      <c r="AD220" s="98" t="s">
        <v>5011</v>
      </c>
      <c r="AE220" s="98">
        <v>5930</v>
      </c>
      <c r="AF220" s="98" t="s">
        <v>788</v>
      </c>
      <c r="AG220" s="98" t="s">
        <v>789</v>
      </c>
      <c r="AH220" s="98" t="s">
        <v>790</v>
      </c>
      <c r="AI220" s="98" t="s">
        <v>53</v>
      </c>
      <c r="AJ220" s="98">
        <v>4100</v>
      </c>
      <c r="AO220" s="98">
        <v>2024</v>
      </c>
      <c r="AP220" s="98">
        <v>0</v>
      </c>
      <c r="AQ220" s="98" t="s">
        <v>54</v>
      </c>
      <c r="AR220" s="98" t="s">
        <v>54</v>
      </c>
      <c r="AS220" s="98" t="s">
        <v>54</v>
      </c>
      <c r="AT220" s="98" t="s">
        <v>54</v>
      </c>
      <c r="AU220" s="98" t="s">
        <v>791</v>
      </c>
      <c r="AY220" s="98" t="s">
        <v>56</v>
      </c>
      <c r="AZ220" s="98" t="s">
        <v>792</v>
      </c>
      <c r="BA220" s="98" t="s">
        <v>793</v>
      </c>
      <c r="BB220" s="98" t="s">
        <v>794</v>
      </c>
      <c r="BD220" s="110" t="str">
        <f t="shared" si="43"/>
        <v>3883RGInt 01 Curitiba</v>
      </c>
      <c r="BE220" s="110">
        <v>3883</v>
      </c>
      <c r="BF220" s="110" t="s">
        <v>504</v>
      </c>
      <c r="BG220" s="110">
        <v>8073</v>
      </c>
      <c r="BH220" s="110" t="s">
        <v>33</v>
      </c>
      <c r="BI220" s="110">
        <v>0</v>
      </c>
      <c r="BJ220" s="110">
        <v>0</v>
      </c>
      <c r="BK220" s="110">
        <v>0</v>
      </c>
      <c r="BL220" s="110">
        <v>1</v>
      </c>
      <c r="BN220" s="110">
        <f t="shared" si="44"/>
        <v>1</v>
      </c>
      <c r="BS220" s="110">
        <v>5930</v>
      </c>
      <c r="BT220" s="110" t="str">
        <f t="shared" si="35"/>
        <v>Atendimentos realizados nas Centrais de Atendimento ao Cidadão</v>
      </c>
      <c r="BU220" s="111" t="str">
        <f t="shared" si="36"/>
        <v>Não</v>
      </c>
      <c r="BV220" s="111" t="str">
        <f t="shared" si="37"/>
        <v>Não</v>
      </c>
      <c r="BW220" s="111" t="str">
        <f t="shared" si="38"/>
        <v>Não</v>
      </c>
      <c r="BX220" s="111" t="str">
        <f t="shared" si="39"/>
        <v>Não</v>
      </c>
      <c r="BY220" s="110" t="s">
        <v>791</v>
      </c>
      <c r="BZ220" s="110" t="s">
        <v>121</v>
      </c>
      <c r="CA220" s="110" t="s">
        <v>121</v>
      </c>
      <c r="CB220" s="110" t="s">
        <v>8375</v>
      </c>
      <c r="CG220" s="110" t="str">
        <f t="shared" si="40"/>
        <v>4195Guarapuava</v>
      </c>
      <c r="CH220" s="110" t="str">
        <f t="shared" si="42"/>
        <v>4195-1</v>
      </c>
      <c r="CI220" s="110">
        <v>1</v>
      </c>
      <c r="CJ220" s="110">
        <v>4195</v>
      </c>
      <c r="CK220" s="110" t="s">
        <v>34</v>
      </c>
      <c r="CL220" s="110">
        <v>4109401</v>
      </c>
      <c r="CM220" s="110" t="s">
        <v>526</v>
      </c>
      <c r="CN220" s="110">
        <v>84.8</v>
      </c>
      <c r="CO220" s="110">
        <v>200</v>
      </c>
      <c r="CP220" s="110">
        <v>100</v>
      </c>
      <c r="CQ220" s="110">
        <v>100</v>
      </c>
      <c r="CS220" s="110" t="str">
        <f t="shared" si="41"/>
        <v>RGInt 02 Guarapuava-Guarapuava</v>
      </c>
    </row>
    <row r="221" spans="19:97" x14ac:dyDescent="0.2">
      <c r="S221" s="98">
        <v>5929</v>
      </c>
      <c r="T221" s="98">
        <v>13</v>
      </c>
      <c r="U221" s="98" t="s">
        <v>723</v>
      </c>
      <c r="V221" s="98">
        <v>20</v>
      </c>
      <c r="W221" s="98" t="s">
        <v>786</v>
      </c>
      <c r="X221" s="98">
        <v>1</v>
      </c>
      <c r="Y221" s="98" t="s">
        <v>46</v>
      </c>
      <c r="Z221" s="98">
        <v>5</v>
      </c>
      <c r="AA221" s="98" t="s">
        <v>725</v>
      </c>
      <c r="AB221" s="98">
        <v>8555</v>
      </c>
      <c r="AC221" s="98" t="s">
        <v>787</v>
      </c>
      <c r="AD221" s="98" t="s">
        <v>5011</v>
      </c>
      <c r="AE221" s="98">
        <v>5929</v>
      </c>
      <c r="AF221" s="98" t="s">
        <v>795</v>
      </c>
      <c r="AG221" s="98" t="s">
        <v>796</v>
      </c>
      <c r="AH221" s="98" t="s">
        <v>797</v>
      </c>
      <c r="AI221" s="98" t="s">
        <v>53</v>
      </c>
      <c r="AJ221" s="98">
        <v>4100</v>
      </c>
      <c r="AO221" s="98">
        <v>2024</v>
      </c>
      <c r="AP221" s="98">
        <v>0</v>
      </c>
      <c r="AQ221" s="98" t="s">
        <v>54</v>
      </c>
      <c r="AR221" s="98" t="s">
        <v>54</v>
      </c>
      <c r="AS221" s="98" t="s">
        <v>54</v>
      </c>
      <c r="AT221" s="98" t="s">
        <v>54</v>
      </c>
      <c r="AU221" s="98" t="s">
        <v>791</v>
      </c>
      <c r="AY221" s="98" t="s">
        <v>56</v>
      </c>
      <c r="AZ221" s="98" t="s">
        <v>798</v>
      </c>
      <c r="BA221" s="98" t="s">
        <v>793</v>
      </c>
      <c r="BB221" s="98" t="s">
        <v>794</v>
      </c>
      <c r="BD221" s="110" t="str">
        <f t="shared" si="43"/>
        <v>3883RGInt 02 Guarapuava</v>
      </c>
      <c r="BE221" s="110">
        <v>3883</v>
      </c>
      <c r="BF221" s="110" t="s">
        <v>504</v>
      </c>
      <c r="BG221" s="110">
        <v>8073</v>
      </c>
      <c r="BH221" s="110" t="s">
        <v>34</v>
      </c>
      <c r="BI221" s="110">
        <v>1</v>
      </c>
      <c r="BJ221" s="110">
        <v>1</v>
      </c>
      <c r="BK221" s="110">
        <v>1</v>
      </c>
      <c r="BL221" s="110">
        <v>0</v>
      </c>
      <c r="BN221" s="110">
        <f t="shared" si="44"/>
        <v>3</v>
      </c>
      <c r="BS221" s="110">
        <v>5929</v>
      </c>
      <c r="BT221" s="110" t="str">
        <f t="shared" si="35"/>
        <v>Centrais de Atendimento ao Cidadão implantadas nos municípios</v>
      </c>
      <c r="BU221" s="111" t="str">
        <f t="shared" si="36"/>
        <v>Não</v>
      </c>
      <c r="BV221" s="111" t="str">
        <f t="shared" si="37"/>
        <v>Não</v>
      </c>
      <c r="BW221" s="111" t="str">
        <f t="shared" si="38"/>
        <v>Não</v>
      </c>
      <c r="BX221" s="111" t="str">
        <f t="shared" si="39"/>
        <v>Não</v>
      </c>
      <c r="BY221" s="110" t="s">
        <v>791</v>
      </c>
      <c r="BZ221" s="110" t="s">
        <v>121</v>
      </c>
      <c r="CA221" s="110" t="s">
        <v>121</v>
      </c>
      <c r="CB221" s="110" t="s">
        <v>8375</v>
      </c>
      <c r="CG221" s="110" t="str">
        <f t="shared" si="40"/>
        <v>4195 Total</v>
      </c>
      <c r="CH221" s="110" t="str">
        <f t="shared" si="42"/>
        <v>4195 Total-1</v>
      </c>
      <c r="CI221" s="110">
        <v>1</v>
      </c>
      <c r="CJ221" s="110" t="s">
        <v>6913</v>
      </c>
      <c r="CN221" s="110">
        <v>84.8</v>
      </c>
      <c r="CO221" s="110">
        <v>200</v>
      </c>
      <c r="CP221" s="110">
        <v>100</v>
      </c>
      <c r="CQ221" s="110">
        <v>100</v>
      </c>
      <c r="CS221" s="110" t="str">
        <f t="shared" si="41"/>
        <v>-</v>
      </c>
    </row>
    <row r="222" spans="19:97" x14ac:dyDescent="0.2">
      <c r="S222" s="98">
        <v>5438</v>
      </c>
      <c r="T222" s="98">
        <v>13</v>
      </c>
      <c r="U222" s="98" t="s">
        <v>723</v>
      </c>
      <c r="V222" s="98">
        <v>30</v>
      </c>
      <c r="W222" s="98" t="s">
        <v>801</v>
      </c>
      <c r="X222" s="98">
        <v>1</v>
      </c>
      <c r="Y222" s="98" t="s">
        <v>46</v>
      </c>
      <c r="Z222" s="98">
        <v>6</v>
      </c>
      <c r="AA222" s="98" t="s">
        <v>802</v>
      </c>
      <c r="AB222" s="98">
        <v>8039</v>
      </c>
      <c r="AC222" s="98" t="s">
        <v>803</v>
      </c>
      <c r="AD222" s="98" t="s">
        <v>804</v>
      </c>
      <c r="AE222" s="98">
        <v>5438</v>
      </c>
      <c r="AF222" s="98" t="s">
        <v>805</v>
      </c>
      <c r="AG222" s="98" t="s">
        <v>806</v>
      </c>
      <c r="AH222" s="98" t="s">
        <v>807</v>
      </c>
      <c r="AI222" s="98" t="s">
        <v>53</v>
      </c>
      <c r="AJ222" s="98">
        <v>4100</v>
      </c>
      <c r="AO222" s="98">
        <v>2024</v>
      </c>
      <c r="AP222" s="98">
        <v>0</v>
      </c>
      <c r="AQ222" s="98" t="s">
        <v>54</v>
      </c>
      <c r="AR222" s="98" t="s">
        <v>54</v>
      </c>
      <c r="AS222" s="98" t="s">
        <v>54</v>
      </c>
      <c r="AT222" s="98" t="s">
        <v>54</v>
      </c>
      <c r="AU222" s="98" t="s">
        <v>808</v>
      </c>
      <c r="AY222" s="98" t="s">
        <v>56</v>
      </c>
      <c r="AZ222" s="98" t="s">
        <v>809</v>
      </c>
      <c r="BA222" s="98" t="s">
        <v>810</v>
      </c>
      <c r="BB222" s="98" t="s">
        <v>811</v>
      </c>
      <c r="BD222" s="110" t="str">
        <f t="shared" si="43"/>
        <v>3883RGInt 03 Cascavel</v>
      </c>
      <c r="BE222" s="110">
        <v>3883</v>
      </c>
      <c r="BF222" s="110" t="s">
        <v>504</v>
      </c>
      <c r="BG222" s="110">
        <v>8073</v>
      </c>
      <c r="BH222" s="110" t="s">
        <v>35</v>
      </c>
      <c r="BI222" s="110">
        <v>1</v>
      </c>
      <c r="BJ222" s="110">
        <v>1</v>
      </c>
      <c r="BK222" s="110">
        <v>1</v>
      </c>
      <c r="BL222" s="110">
        <v>0</v>
      </c>
      <c r="BN222" s="110">
        <f t="shared" si="44"/>
        <v>3</v>
      </c>
      <c r="BS222" s="110">
        <v>5438</v>
      </c>
      <c r="BT222" s="110" t="str">
        <f t="shared" si="35"/>
        <v>Carteira Nacional de Habilitação Social emitida</v>
      </c>
      <c r="BU222" s="111" t="str">
        <f t="shared" si="36"/>
        <v>Não</v>
      </c>
      <c r="BV222" s="111" t="str">
        <f t="shared" si="37"/>
        <v>Não</v>
      </c>
      <c r="BW222" s="111" t="str">
        <f t="shared" si="38"/>
        <v>Não</v>
      </c>
      <c r="BX222" s="111" t="str">
        <f t="shared" si="39"/>
        <v>Não</v>
      </c>
      <c r="BY222" s="110" t="s">
        <v>808</v>
      </c>
      <c r="BZ222" s="110" t="s">
        <v>121</v>
      </c>
      <c r="CA222" s="110" t="s">
        <v>121</v>
      </c>
      <c r="CB222" s="110" t="s">
        <v>8122</v>
      </c>
      <c r="CG222" s="110" t="str">
        <f t="shared" si="40"/>
        <v>4211Londrina</v>
      </c>
      <c r="CH222" s="110" t="str">
        <f t="shared" si="42"/>
        <v>4211-1</v>
      </c>
      <c r="CI222" s="110">
        <v>1</v>
      </c>
      <c r="CJ222" s="110">
        <v>4211</v>
      </c>
      <c r="CK222" s="110" t="s">
        <v>37</v>
      </c>
      <c r="CL222" s="110">
        <v>4113700</v>
      </c>
      <c r="CM222" s="110" t="s">
        <v>326</v>
      </c>
      <c r="CN222" s="110">
        <v>84.8</v>
      </c>
      <c r="CO222" s="110">
        <v>200</v>
      </c>
      <c r="CP222" s="110">
        <v>100</v>
      </c>
      <c r="CQ222" s="110">
        <v>100</v>
      </c>
      <c r="CS222" s="110" t="str">
        <f t="shared" si="41"/>
        <v>RGInt 05 Londrina-Londrina</v>
      </c>
    </row>
    <row r="223" spans="19:97" x14ac:dyDescent="0.2">
      <c r="S223" s="98">
        <v>5439</v>
      </c>
      <c r="T223" s="98">
        <v>13</v>
      </c>
      <c r="U223" s="98" t="s">
        <v>723</v>
      </c>
      <c r="V223" s="98">
        <v>30</v>
      </c>
      <c r="W223" s="98" t="s">
        <v>801</v>
      </c>
      <c r="X223" s="98">
        <v>1</v>
      </c>
      <c r="Y223" s="98" t="s">
        <v>46</v>
      </c>
      <c r="Z223" s="98">
        <v>6</v>
      </c>
      <c r="AA223" s="98" t="s">
        <v>802</v>
      </c>
      <c r="AB223" s="98">
        <v>8039</v>
      </c>
      <c r="AC223" s="98" t="s">
        <v>803</v>
      </c>
      <c r="AD223" s="98" t="s">
        <v>804</v>
      </c>
      <c r="AE223" s="98">
        <v>5439</v>
      </c>
      <c r="AF223" s="98" t="s">
        <v>814</v>
      </c>
      <c r="AG223" s="98" t="s">
        <v>815</v>
      </c>
      <c r="AH223" s="98" t="s">
        <v>52</v>
      </c>
      <c r="AI223" s="98" t="s">
        <v>53</v>
      </c>
      <c r="AJ223" s="98">
        <v>4100</v>
      </c>
      <c r="AO223" s="98">
        <v>2024</v>
      </c>
      <c r="AP223" s="98">
        <v>1750</v>
      </c>
      <c r="AQ223" s="98" t="s">
        <v>54</v>
      </c>
      <c r="AR223" s="98" t="s">
        <v>54</v>
      </c>
      <c r="AS223" s="98" t="s">
        <v>56</v>
      </c>
      <c r="AT223" s="98" t="s">
        <v>54</v>
      </c>
      <c r="AV223" s="98" t="s">
        <v>226</v>
      </c>
      <c r="AY223" s="98" t="s">
        <v>56</v>
      </c>
      <c r="AZ223" s="98" t="s">
        <v>816</v>
      </c>
      <c r="BA223" s="98" t="s">
        <v>817</v>
      </c>
      <c r="BB223" s="98" t="s">
        <v>818</v>
      </c>
      <c r="BD223" s="110" t="str">
        <f t="shared" si="43"/>
        <v>3883RGInt 04 Maringá</v>
      </c>
      <c r="BE223" s="110">
        <v>3883</v>
      </c>
      <c r="BF223" s="110" t="s">
        <v>504</v>
      </c>
      <c r="BG223" s="110">
        <v>8073</v>
      </c>
      <c r="BH223" s="110" t="s">
        <v>36</v>
      </c>
      <c r="BI223" s="110">
        <v>1</v>
      </c>
      <c r="BJ223" s="110">
        <v>1</v>
      </c>
      <c r="BK223" s="110">
        <v>1</v>
      </c>
      <c r="BL223" s="110">
        <v>0</v>
      </c>
      <c r="BN223" s="110">
        <f t="shared" si="44"/>
        <v>3</v>
      </c>
      <c r="BS223" s="110">
        <v>5439</v>
      </c>
      <c r="BT223" s="110" t="str">
        <f t="shared" si="35"/>
        <v>Realização de ações referentes à educação no trânsito</v>
      </c>
      <c r="BU223" s="111" t="str">
        <f t="shared" si="36"/>
        <v>Sim</v>
      </c>
      <c r="BV223" s="111" t="str">
        <f t="shared" si="37"/>
        <v>Não</v>
      </c>
      <c r="BW223" s="111" t="str">
        <f t="shared" si="38"/>
        <v>Não</v>
      </c>
      <c r="BX223" s="111" t="str">
        <f t="shared" si="39"/>
        <v>Não</v>
      </c>
      <c r="BY223" s="110" t="s">
        <v>121</v>
      </c>
      <c r="BZ223" s="110" t="s">
        <v>226</v>
      </c>
      <c r="CA223" s="110" t="s">
        <v>121</v>
      </c>
      <c r="CB223" s="110" t="s">
        <v>8374</v>
      </c>
      <c r="CG223" s="110" t="str">
        <f t="shared" si="40"/>
        <v>4211 Total</v>
      </c>
      <c r="CH223" s="110" t="str">
        <f t="shared" si="42"/>
        <v>4211 Total-1</v>
      </c>
      <c r="CI223" s="110">
        <v>1</v>
      </c>
      <c r="CJ223" s="110" t="s">
        <v>6914</v>
      </c>
      <c r="CN223" s="110">
        <v>84.8</v>
      </c>
      <c r="CO223" s="110">
        <v>200</v>
      </c>
      <c r="CP223" s="110">
        <v>100</v>
      </c>
      <c r="CQ223" s="110">
        <v>100</v>
      </c>
      <c r="CS223" s="110" t="str">
        <f t="shared" si="41"/>
        <v>-</v>
      </c>
    </row>
    <row r="224" spans="19:97" x14ac:dyDescent="0.2">
      <c r="S224" s="98">
        <v>3901</v>
      </c>
      <c r="T224" s="98">
        <v>13</v>
      </c>
      <c r="U224" s="98" t="s">
        <v>723</v>
      </c>
      <c r="V224" s="98">
        <v>30</v>
      </c>
      <c r="W224" s="98" t="s">
        <v>801</v>
      </c>
      <c r="X224" s="98">
        <v>1</v>
      </c>
      <c r="Y224" s="98" t="s">
        <v>46</v>
      </c>
      <c r="Z224" s="98">
        <v>6</v>
      </c>
      <c r="AA224" s="98" t="s">
        <v>802</v>
      </c>
      <c r="AB224" s="98">
        <v>8039</v>
      </c>
      <c r="AC224" s="98" t="s">
        <v>803</v>
      </c>
      <c r="AD224" s="98" t="s">
        <v>804</v>
      </c>
      <c r="AE224" s="98">
        <v>3901</v>
      </c>
      <c r="AF224" s="98" t="s">
        <v>552</v>
      </c>
      <c r="AG224" s="98" t="s">
        <v>820</v>
      </c>
      <c r="AH224" s="98" t="s">
        <v>821</v>
      </c>
      <c r="AI224" s="98" t="s">
        <v>53</v>
      </c>
      <c r="AJ224" s="98">
        <v>4100</v>
      </c>
      <c r="AO224" s="98">
        <v>2024</v>
      </c>
      <c r="AP224" s="98">
        <v>15958</v>
      </c>
      <c r="AQ224" s="98" t="s">
        <v>54</v>
      </c>
      <c r="AR224" s="98" t="s">
        <v>54</v>
      </c>
      <c r="AS224" s="98" t="s">
        <v>54</v>
      </c>
      <c r="AT224" s="98" t="s">
        <v>54</v>
      </c>
      <c r="AY224" s="98" t="s">
        <v>56</v>
      </c>
      <c r="AZ224" s="98" t="s">
        <v>822</v>
      </c>
      <c r="BA224" s="98" t="s">
        <v>823</v>
      </c>
      <c r="BB224" s="98" t="s">
        <v>824</v>
      </c>
      <c r="BD224" s="110" t="str">
        <f t="shared" si="43"/>
        <v>3883RGInt 05 Londrina</v>
      </c>
      <c r="BE224" s="110">
        <v>3883</v>
      </c>
      <c r="BF224" s="110" t="s">
        <v>504</v>
      </c>
      <c r="BG224" s="110">
        <v>8073</v>
      </c>
      <c r="BH224" s="110" t="s">
        <v>37</v>
      </c>
      <c r="BI224" s="110">
        <v>1</v>
      </c>
      <c r="BJ224" s="110">
        <v>1</v>
      </c>
      <c r="BK224" s="110">
        <v>1</v>
      </c>
      <c r="BL224" s="110">
        <v>0</v>
      </c>
      <c r="BN224" s="110">
        <f t="shared" si="44"/>
        <v>3</v>
      </c>
      <c r="BS224" s="110">
        <v>3901</v>
      </c>
      <c r="BT224" s="110" t="str">
        <f t="shared" si="35"/>
        <v>Veículos habilitados para leilão, leiloados em todo o estado</v>
      </c>
      <c r="BU224" s="111" t="str">
        <f t="shared" si="36"/>
        <v>Não</v>
      </c>
      <c r="BV224" s="111" t="str">
        <f t="shared" si="37"/>
        <v>Não</v>
      </c>
      <c r="BW224" s="111" t="str">
        <f t="shared" si="38"/>
        <v>Não</v>
      </c>
      <c r="BX224" s="111" t="str">
        <f t="shared" si="39"/>
        <v>Não</v>
      </c>
      <c r="BY224" s="110" t="s">
        <v>121</v>
      </c>
      <c r="BZ224" s="110" t="s">
        <v>121</v>
      </c>
      <c r="CA224" s="110" t="s">
        <v>121</v>
      </c>
      <c r="CB224" s="110" t="s">
        <v>8122</v>
      </c>
      <c r="CG224" s="110" t="str">
        <f t="shared" si="40"/>
        <v>4212Quedas do Iguaçu</v>
      </c>
      <c r="CH224" s="110" t="str">
        <f t="shared" si="42"/>
        <v>4212-1</v>
      </c>
      <c r="CI224" s="110">
        <v>1</v>
      </c>
      <c r="CJ224" s="110">
        <v>4212</v>
      </c>
      <c r="CK224" s="110" t="s">
        <v>35</v>
      </c>
      <c r="CL224" s="110">
        <v>4120903</v>
      </c>
      <c r="CM224" s="110" t="s">
        <v>543</v>
      </c>
      <c r="CN224" s="110">
        <v>84.8</v>
      </c>
      <c r="CO224" s="110">
        <v>200</v>
      </c>
      <c r="CP224" s="110">
        <v>100</v>
      </c>
      <c r="CQ224" s="110">
        <v>100</v>
      </c>
      <c r="CS224" s="110" t="str">
        <f t="shared" si="41"/>
        <v>RGInt 03 Cascavel-Quedas do Iguaçu</v>
      </c>
    </row>
    <row r="225" spans="19:97" x14ac:dyDescent="0.2">
      <c r="S225" s="98">
        <v>3883</v>
      </c>
      <c r="T225" s="98">
        <v>13</v>
      </c>
      <c r="U225" s="98" t="s">
        <v>723</v>
      </c>
      <c r="V225" s="98">
        <v>30</v>
      </c>
      <c r="W225" s="98" t="s">
        <v>801</v>
      </c>
      <c r="X225" s="98">
        <v>1</v>
      </c>
      <c r="Y225" s="98" t="s">
        <v>46</v>
      </c>
      <c r="Z225" s="98">
        <v>6</v>
      </c>
      <c r="AA225" s="98" t="s">
        <v>802</v>
      </c>
      <c r="AB225" s="98">
        <v>8073</v>
      </c>
      <c r="AC225" s="98" t="s">
        <v>826</v>
      </c>
      <c r="AD225" s="98" t="s">
        <v>5012</v>
      </c>
      <c r="AE225" s="98">
        <v>3883</v>
      </c>
      <c r="AF225" s="98" t="s">
        <v>504</v>
      </c>
      <c r="AG225" s="98" t="s">
        <v>5013</v>
      </c>
      <c r="AH225" s="98" t="s">
        <v>212</v>
      </c>
      <c r="AI225" s="98" t="s">
        <v>53</v>
      </c>
      <c r="AJ225" s="98">
        <v>4100</v>
      </c>
      <c r="AK225" s="98" t="s">
        <v>33</v>
      </c>
      <c r="AL225" s="98">
        <v>4101</v>
      </c>
      <c r="AO225" s="98">
        <v>2024</v>
      </c>
      <c r="AP225" s="98">
        <v>0</v>
      </c>
      <c r="AQ225" s="98" t="s">
        <v>54</v>
      </c>
      <c r="AR225" s="98" t="s">
        <v>56</v>
      </c>
      <c r="AS225" s="98" t="s">
        <v>54</v>
      </c>
      <c r="AT225" s="98" t="s">
        <v>54</v>
      </c>
      <c r="AV225" s="98" t="s">
        <v>226</v>
      </c>
      <c r="AY225" s="98" t="s">
        <v>56</v>
      </c>
      <c r="AZ225" s="98" t="s">
        <v>827</v>
      </c>
      <c r="BA225" s="98" t="s">
        <v>828</v>
      </c>
      <c r="BB225" s="98" t="s">
        <v>829</v>
      </c>
      <c r="BD225" s="110" t="str">
        <f t="shared" si="43"/>
        <v>3883RGInt 06 Ponta Grossa</v>
      </c>
      <c r="BE225" s="110">
        <v>3883</v>
      </c>
      <c r="BF225" s="110" t="s">
        <v>504</v>
      </c>
      <c r="BG225" s="110">
        <v>8073</v>
      </c>
      <c r="BH225" s="110" t="s">
        <v>38</v>
      </c>
      <c r="BI225" s="110">
        <v>1</v>
      </c>
      <c r="BJ225" s="110">
        <v>1</v>
      </c>
      <c r="BK225" s="110">
        <v>1</v>
      </c>
      <c r="BL225" s="110">
        <v>0</v>
      </c>
      <c r="BN225" s="110">
        <f t="shared" si="44"/>
        <v>3</v>
      </c>
      <c r="BS225" s="110">
        <v>3883</v>
      </c>
      <c r="BT225" s="110" t="str">
        <f t="shared" si="35"/>
        <v>Implantação de minicidades de trânsito por meio do programa Detranzinho</v>
      </c>
      <c r="BU225" s="111" t="str">
        <f t="shared" si="36"/>
        <v>Não</v>
      </c>
      <c r="BV225" s="111" t="str">
        <f t="shared" si="37"/>
        <v>Não</v>
      </c>
      <c r="BW225" s="111" t="str">
        <f t="shared" si="38"/>
        <v>Não</v>
      </c>
      <c r="BX225" s="111" t="str">
        <f t="shared" si="39"/>
        <v>Sim</v>
      </c>
      <c r="BY225" s="110" t="s">
        <v>505</v>
      </c>
      <c r="BZ225" s="110" t="s">
        <v>8150</v>
      </c>
      <c r="CA225" s="110" t="s">
        <v>121</v>
      </c>
      <c r="CB225" s="110" t="s">
        <v>8374</v>
      </c>
      <c r="CG225" s="110" t="str">
        <f t="shared" si="40"/>
        <v>4212 Total</v>
      </c>
      <c r="CH225" s="110" t="str">
        <f t="shared" si="42"/>
        <v>4212 Total-1</v>
      </c>
      <c r="CI225" s="110">
        <v>1</v>
      </c>
      <c r="CJ225" s="110" t="s">
        <v>6915</v>
      </c>
      <c r="CN225" s="110">
        <v>84.8</v>
      </c>
      <c r="CO225" s="110">
        <v>200</v>
      </c>
      <c r="CP225" s="110">
        <v>100</v>
      </c>
      <c r="CQ225" s="110">
        <v>100</v>
      </c>
      <c r="CS225" s="110" t="str">
        <f t="shared" si="41"/>
        <v>-</v>
      </c>
    </row>
    <row r="226" spans="19:97" x14ac:dyDescent="0.2">
      <c r="S226" s="98">
        <v>6852</v>
      </c>
      <c r="T226" s="98">
        <v>13</v>
      </c>
      <c r="U226" s="98" t="s">
        <v>723</v>
      </c>
      <c r="V226" s="98">
        <v>30</v>
      </c>
      <c r="W226" s="98" t="s">
        <v>801</v>
      </c>
      <c r="X226" s="98">
        <v>1</v>
      </c>
      <c r="Y226" s="98" t="s">
        <v>46</v>
      </c>
      <c r="Z226" s="98">
        <v>6</v>
      </c>
      <c r="AA226" s="98" t="s">
        <v>802</v>
      </c>
      <c r="AB226" s="98">
        <v>8073</v>
      </c>
      <c r="AC226" s="98" t="s">
        <v>826</v>
      </c>
      <c r="AD226" s="98" t="s">
        <v>5012</v>
      </c>
      <c r="AE226" s="98">
        <v>6852</v>
      </c>
      <c r="AF226" s="98" t="s">
        <v>5014</v>
      </c>
      <c r="AG226" s="98" t="s">
        <v>5015</v>
      </c>
      <c r="AH226" s="98" t="s">
        <v>734</v>
      </c>
      <c r="AI226" s="98" t="s">
        <v>53</v>
      </c>
      <c r="AJ226" s="98">
        <v>4100</v>
      </c>
      <c r="AK226" s="98" t="s">
        <v>33</v>
      </c>
      <c r="AL226" s="98">
        <v>4101</v>
      </c>
      <c r="AO226" s="98">
        <v>2024</v>
      </c>
      <c r="AP226" s="98">
        <v>0</v>
      </c>
      <c r="AQ226" s="98" t="s">
        <v>54</v>
      </c>
      <c r="AR226" s="98" t="s">
        <v>54</v>
      </c>
      <c r="AS226" s="98" t="s">
        <v>56</v>
      </c>
      <c r="AT226" s="98" t="s">
        <v>54</v>
      </c>
      <c r="AU226" s="98" t="s">
        <v>505</v>
      </c>
      <c r="AY226" s="98" t="s">
        <v>56</v>
      </c>
      <c r="AZ226" s="98" t="s">
        <v>5016</v>
      </c>
      <c r="BA226" s="98" t="s">
        <v>828</v>
      </c>
      <c r="BB226" s="98" t="s">
        <v>829</v>
      </c>
      <c r="BD226" s="110" t="str">
        <f t="shared" si="43"/>
        <v>3889(vazio)</v>
      </c>
      <c r="BE226" s="110">
        <v>3889</v>
      </c>
      <c r="BF226" s="110" t="s">
        <v>509</v>
      </c>
      <c r="BG226" s="110">
        <v>8331</v>
      </c>
      <c r="BH226" s="110" t="s">
        <v>60</v>
      </c>
      <c r="BI226" s="110">
        <v>1200</v>
      </c>
      <c r="BJ226" s="110">
        <v>1210</v>
      </c>
      <c r="BK226" s="110">
        <v>1220</v>
      </c>
      <c r="BL226" s="110">
        <v>1230</v>
      </c>
      <c r="BN226" s="110">
        <f t="shared" si="44"/>
        <v>4860</v>
      </c>
      <c r="BS226" s="110">
        <v>6852</v>
      </c>
      <c r="BT226" s="110" t="str">
        <f t="shared" si="35"/>
        <v>Municípios beneficiados com Implantação de minicidades de trânsito por meio do programa Detranzinho</v>
      </c>
      <c r="BU226" s="111" t="str">
        <f t="shared" si="36"/>
        <v>Sim</v>
      </c>
      <c r="BV226" s="111" t="str">
        <f t="shared" si="37"/>
        <v>Não</v>
      </c>
      <c r="BW226" s="111" t="str">
        <f t="shared" si="38"/>
        <v>Não</v>
      </c>
      <c r="BX226" s="111" t="str">
        <f t="shared" si="39"/>
        <v>Não</v>
      </c>
      <c r="BY226" s="110" t="s">
        <v>505</v>
      </c>
      <c r="BZ226" s="110" t="s">
        <v>121</v>
      </c>
      <c r="CA226" s="110" t="s">
        <v>121</v>
      </c>
      <c r="CB226" s="110" t="s">
        <v>8122</v>
      </c>
      <c r="CG226" s="110" t="str">
        <f t="shared" si="40"/>
        <v>4214Guaratuba</v>
      </c>
      <c r="CH226" s="110" t="str">
        <f t="shared" si="42"/>
        <v>4214-1</v>
      </c>
      <c r="CI226" s="110">
        <v>1</v>
      </c>
      <c r="CJ226" s="110">
        <v>4214</v>
      </c>
      <c r="CK226" s="110" t="s">
        <v>33</v>
      </c>
      <c r="CL226" s="110">
        <v>4109609</v>
      </c>
      <c r="CM226" s="110" t="s">
        <v>231</v>
      </c>
      <c r="CN226" s="110">
        <v>792</v>
      </c>
      <c r="CO226" s="110">
        <v>792</v>
      </c>
      <c r="CP226" s="110">
        <v>792</v>
      </c>
      <c r="CQ226" s="110">
        <v>792</v>
      </c>
      <c r="CS226" s="110" t="str">
        <f t="shared" si="41"/>
        <v>RGInt 01 Curitiba-Guaratuba</v>
      </c>
    </row>
    <row r="227" spans="19:97" x14ac:dyDescent="0.2">
      <c r="S227" s="98">
        <v>3898</v>
      </c>
      <c r="T227" s="98">
        <v>13</v>
      </c>
      <c r="U227" s="98" t="s">
        <v>723</v>
      </c>
      <c r="V227" s="98">
        <v>30</v>
      </c>
      <c r="W227" s="98" t="s">
        <v>801</v>
      </c>
      <c r="X227" s="98">
        <v>1</v>
      </c>
      <c r="Y227" s="98" t="s">
        <v>46</v>
      </c>
      <c r="Z227" s="98">
        <v>6</v>
      </c>
      <c r="AA227" s="98" t="s">
        <v>802</v>
      </c>
      <c r="AB227" s="98">
        <v>8073</v>
      </c>
      <c r="AC227" s="98" t="s">
        <v>826</v>
      </c>
      <c r="AD227" s="98" t="s">
        <v>5012</v>
      </c>
      <c r="AE227" s="98">
        <v>3898</v>
      </c>
      <c r="AF227" s="98" t="s">
        <v>541</v>
      </c>
      <c r="AG227" s="98" t="s">
        <v>830</v>
      </c>
      <c r="AH227" s="98" t="s">
        <v>734</v>
      </c>
      <c r="AI227" s="98" t="s">
        <v>53</v>
      </c>
      <c r="AJ227" s="98">
        <v>4100</v>
      </c>
      <c r="AO227" s="98">
        <v>2024</v>
      </c>
      <c r="AP227" s="98">
        <v>30</v>
      </c>
      <c r="AQ227" s="98" t="s">
        <v>54</v>
      </c>
      <c r="AR227" s="98" t="s">
        <v>56</v>
      </c>
      <c r="AS227" s="98" t="s">
        <v>54</v>
      </c>
      <c r="AT227" s="98" t="s">
        <v>54</v>
      </c>
      <c r="AV227" s="98" t="s">
        <v>226</v>
      </c>
      <c r="AY227" s="98" t="s">
        <v>56</v>
      </c>
      <c r="AZ227" s="98" t="s">
        <v>831</v>
      </c>
      <c r="BA227" s="98" t="s">
        <v>832</v>
      </c>
      <c r="BB227" s="98" t="s">
        <v>833</v>
      </c>
      <c r="BD227" s="110" t="str">
        <f t="shared" si="43"/>
        <v>3890(vazio)</v>
      </c>
      <c r="BE227" s="110">
        <v>3890</v>
      </c>
      <c r="BF227" s="110" t="s">
        <v>513</v>
      </c>
      <c r="BG227" s="110">
        <v>8331</v>
      </c>
      <c r="BH227" s="110" t="s">
        <v>60</v>
      </c>
      <c r="BI227" s="110">
        <v>2460</v>
      </c>
      <c r="BJ227" s="110">
        <v>1112</v>
      </c>
      <c r="BK227" s="110">
        <v>1112</v>
      </c>
      <c r="BL227" s="110">
        <v>1112</v>
      </c>
      <c r="BN227" s="110">
        <f t="shared" si="44"/>
        <v>5796</v>
      </c>
      <c r="BS227" s="110">
        <v>3898</v>
      </c>
      <c r="BT227" s="110" t="str">
        <f t="shared" si="35"/>
        <v>Municípios beneficiados com recursos para sinalização viária vertical e horizontal</v>
      </c>
      <c r="BU227" s="111" t="str">
        <f t="shared" si="36"/>
        <v>Não</v>
      </c>
      <c r="BV227" s="111" t="str">
        <f t="shared" si="37"/>
        <v>Não</v>
      </c>
      <c r="BW227" s="111" t="str">
        <f t="shared" si="38"/>
        <v>Não</v>
      </c>
      <c r="BX227" s="111" t="str">
        <f t="shared" si="39"/>
        <v>Sim</v>
      </c>
      <c r="BY227" s="110" t="s">
        <v>121</v>
      </c>
      <c r="BZ227" s="110" t="s">
        <v>226</v>
      </c>
      <c r="CA227" s="110" t="s">
        <v>121</v>
      </c>
      <c r="CB227" s="110" t="s">
        <v>8122</v>
      </c>
      <c r="CG227" s="110" t="str">
        <f t="shared" si="40"/>
        <v>4214Palotina</v>
      </c>
      <c r="CH227" s="110" t="str">
        <f t="shared" si="42"/>
        <v>4214-2</v>
      </c>
      <c r="CI227" s="110">
        <v>2</v>
      </c>
      <c r="CJ227" s="110">
        <v>4214</v>
      </c>
      <c r="CK227" s="110" t="s">
        <v>35</v>
      </c>
      <c r="CL227" s="110">
        <v>4117909</v>
      </c>
      <c r="CM227" s="110" t="s">
        <v>891</v>
      </c>
      <c r="CN227" s="110">
        <v>1235.6099999999999</v>
      </c>
      <c r="CO227" s="110">
        <v>1235.6099999999999</v>
      </c>
      <c r="CP227" s="110">
        <v>1235.6099999999999</v>
      </c>
      <c r="CQ227" s="110">
        <v>1235.6099999999999</v>
      </c>
      <c r="CS227" s="110" t="str">
        <f t="shared" si="41"/>
        <v>RGInt 03 Cascavel-Palotina</v>
      </c>
    </row>
    <row r="228" spans="19:97" x14ac:dyDescent="0.2">
      <c r="S228" s="98">
        <v>3781</v>
      </c>
      <c r="T228" s="98">
        <v>13</v>
      </c>
      <c r="U228" s="98" t="s">
        <v>723</v>
      </c>
      <c r="V228" s="98">
        <v>30</v>
      </c>
      <c r="W228" s="98" t="s">
        <v>801</v>
      </c>
      <c r="X228" s="98">
        <v>1</v>
      </c>
      <c r="Y228" s="98" t="s">
        <v>46</v>
      </c>
      <c r="Z228" s="98">
        <v>6</v>
      </c>
      <c r="AA228" s="98" t="s">
        <v>802</v>
      </c>
      <c r="AB228" s="98">
        <v>8073</v>
      </c>
      <c r="AC228" s="98" t="s">
        <v>826</v>
      </c>
      <c r="AD228" s="98" t="s">
        <v>5012</v>
      </c>
      <c r="AE228" s="98">
        <v>3781</v>
      </c>
      <c r="AF228" s="98" t="s">
        <v>289</v>
      </c>
      <c r="AG228" s="98" t="s">
        <v>835</v>
      </c>
      <c r="AH228" s="98" t="s">
        <v>790</v>
      </c>
      <c r="AI228" s="98" t="s">
        <v>53</v>
      </c>
      <c r="AJ228" s="98">
        <v>4100</v>
      </c>
      <c r="AO228" s="98">
        <v>2024</v>
      </c>
      <c r="AP228" s="98">
        <v>22666666</v>
      </c>
      <c r="AQ228" s="98" t="s">
        <v>54</v>
      </c>
      <c r="AR228" s="98" t="s">
        <v>54</v>
      </c>
      <c r="AS228" s="98" t="s">
        <v>54</v>
      </c>
      <c r="AT228" s="98" t="s">
        <v>54</v>
      </c>
      <c r="AW228" s="98" t="s">
        <v>155</v>
      </c>
      <c r="AY228" s="98" t="s">
        <v>56</v>
      </c>
      <c r="AZ228" s="98" t="s">
        <v>836</v>
      </c>
      <c r="BA228" s="98" t="s">
        <v>837</v>
      </c>
      <c r="BB228" s="98" t="s">
        <v>838</v>
      </c>
      <c r="BD228" s="110" t="str">
        <f t="shared" si="43"/>
        <v>3891(vazio)</v>
      </c>
      <c r="BE228" s="110">
        <v>3891</v>
      </c>
      <c r="BF228" s="110" t="s">
        <v>5017</v>
      </c>
      <c r="BG228" s="110">
        <v>8073</v>
      </c>
      <c r="BH228" s="110" t="s">
        <v>60</v>
      </c>
      <c r="BI228" s="110">
        <v>100</v>
      </c>
      <c r="BJ228" s="110">
        <v>50</v>
      </c>
      <c r="BK228" s="110">
        <v>50</v>
      </c>
      <c r="BL228" s="110">
        <v>100</v>
      </c>
      <c r="BN228" s="110">
        <f t="shared" si="44"/>
        <v>300</v>
      </c>
      <c r="BS228" s="110">
        <v>3781</v>
      </c>
      <c r="BT228" s="110" t="str">
        <f t="shared" si="35"/>
        <v>Realização de atendimentos eletrônicos e digitais para habilitação de condutores de trânsito</v>
      </c>
      <c r="BU228" s="111" t="str">
        <f t="shared" si="36"/>
        <v>Não</v>
      </c>
      <c r="BV228" s="111" t="str">
        <f t="shared" si="37"/>
        <v>Não</v>
      </c>
      <c r="BW228" s="111" t="str">
        <f t="shared" si="38"/>
        <v>Não</v>
      </c>
      <c r="BX228" s="111" t="str">
        <f t="shared" si="39"/>
        <v>Não</v>
      </c>
      <c r="BY228" s="110" t="s">
        <v>121</v>
      </c>
      <c r="BZ228" s="110" t="s">
        <v>244</v>
      </c>
      <c r="CA228" s="110" t="s">
        <v>155</v>
      </c>
      <c r="CB228" s="110" t="s">
        <v>8122</v>
      </c>
      <c r="CG228" s="110" t="str">
        <f t="shared" si="40"/>
        <v>4214Pato Branco</v>
      </c>
      <c r="CH228" s="110" t="str">
        <f t="shared" si="42"/>
        <v>4214-3</v>
      </c>
      <c r="CI228" s="110">
        <v>3</v>
      </c>
      <c r="CJ228" s="110">
        <v>4214</v>
      </c>
      <c r="CK228" s="110" t="s">
        <v>35</v>
      </c>
      <c r="CL228" s="110">
        <v>4118501</v>
      </c>
      <c r="CM228" s="110" t="s">
        <v>138</v>
      </c>
      <c r="CN228" s="110">
        <v>817.66</v>
      </c>
      <c r="CO228" s="110">
        <v>817.66</v>
      </c>
      <c r="CP228" s="110">
        <v>817.66</v>
      </c>
      <c r="CQ228" s="110">
        <v>817.66</v>
      </c>
      <c r="CS228" s="110" t="str">
        <f t="shared" si="41"/>
        <v>RGInt 03 Cascavel-Pato Branco</v>
      </c>
    </row>
    <row r="229" spans="19:97" x14ac:dyDescent="0.2">
      <c r="S229" s="98">
        <v>3801</v>
      </c>
      <c r="T229" s="98">
        <v>13</v>
      </c>
      <c r="U229" s="98" t="s">
        <v>723</v>
      </c>
      <c r="V229" s="98">
        <v>30</v>
      </c>
      <c r="W229" s="98" t="s">
        <v>801</v>
      </c>
      <c r="X229" s="98">
        <v>1</v>
      </c>
      <c r="Y229" s="98" t="s">
        <v>46</v>
      </c>
      <c r="Z229" s="98">
        <v>6</v>
      </c>
      <c r="AA229" s="98" t="s">
        <v>802</v>
      </c>
      <c r="AB229" s="98">
        <v>8073</v>
      </c>
      <c r="AC229" s="98" t="s">
        <v>826</v>
      </c>
      <c r="AD229" s="98" t="s">
        <v>5012</v>
      </c>
      <c r="AE229" s="98">
        <v>3801</v>
      </c>
      <c r="AF229" s="98" t="s">
        <v>375</v>
      </c>
      <c r="AG229" s="98" t="s">
        <v>835</v>
      </c>
      <c r="AH229" s="98" t="s">
        <v>790</v>
      </c>
      <c r="AI229" s="98" t="s">
        <v>53</v>
      </c>
      <c r="AJ229" s="98">
        <v>4100</v>
      </c>
      <c r="AO229" s="98">
        <v>2024</v>
      </c>
      <c r="AP229" s="98">
        <v>22666666</v>
      </c>
      <c r="AQ229" s="98" t="s">
        <v>54</v>
      </c>
      <c r="AR229" s="98" t="s">
        <v>54</v>
      </c>
      <c r="AS229" s="98" t="s">
        <v>54</v>
      </c>
      <c r="AT229" s="98" t="s">
        <v>54</v>
      </c>
      <c r="AV229" s="98" t="s">
        <v>244</v>
      </c>
      <c r="AY229" s="98" t="s">
        <v>56</v>
      </c>
      <c r="AZ229" s="98" t="s">
        <v>841</v>
      </c>
      <c r="BA229" s="98" t="s">
        <v>837</v>
      </c>
      <c r="BB229" s="98" t="s">
        <v>842</v>
      </c>
      <c r="BD229" s="110" t="str">
        <f t="shared" si="43"/>
        <v>3892RGInt 01 Curitiba</v>
      </c>
      <c r="BE229" s="110">
        <v>3892</v>
      </c>
      <c r="BF229" s="110" t="s">
        <v>521</v>
      </c>
      <c r="BG229" s="110">
        <v>8014</v>
      </c>
      <c r="BH229" s="110" t="s">
        <v>33</v>
      </c>
      <c r="BI229" s="110">
        <v>2</v>
      </c>
      <c r="BJ229" s="110">
        <v>0</v>
      </c>
      <c r="BK229" s="110">
        <v>0</v>
      </c>
      <c r="BL229" s="110">
        <v>0</v>
      </c>
      <c r="BN229" s="110">
        <f t="shared" si="44"/>
        <v>2</v>
      </c>
      <c r="BS229" s="110">
        <v>3801</v>
      </c>
      <c r="BT229" s="110" t="str">
        <f t="shared" si="35"/>
        <v>Realização de atendimentos eletrônicos e digitais para infrações de trânsito</v>
      </c>
      <c r="BU229" s="111" t="str">
        <f t="shared" si="36"/>
        <v>Não</v>
      </c>
      <c r="BV229" s="111" t="str">
        <f t="shared" si="37"/>
        <v>Não</v>
      </c>
      <c r="BW229" s="111" t="str">
        <f t="shared" si="38"/>
        <v>Não</v>
      </c>
      <c r="BX229" s="111" t="str">
        <f t="shared" si="39"/>
        <v>Não</v>
      </c>
      <c r="BY229" s="110" t="s">
        <v>121</v>
      </c>
      <c r="BZ229" s="110" t="s">
        <v>244</v>
      </c>
      <c r="CA229" s="110" t="s">
        <v>155</v>
      </c>
      <c r="CB229" s="110" t="s">
        <v>8122</v>
      </c>
      <c r="CG229" s="110" t="str">
        <f t="shared" si="40"/>
        <v>4214Goioerê</v>
      </c>
      <c r="CH229" s="110" t="str">
        <f t="shared" si="42"/>
        <v>4214-4</v>
      </c>
      <c r="CI229" s="110">
        <v>4</v>
      </c>
      <c r="CJ229" s="110">
        <v>4214</v>
      </c>
      <c r="CK229" s="110" t="s">
        <v>36</v>
      </c>
      <c r="CL229" s="110">
        <v>4108601</v>
      </c>
      <c r="CM229" s="110" t="s">
        <v>902</v>
      </c>
      <c r="CN229" s="110">
        <v>1606.16</v>
      </c>
      <c r="CO229" s="110">
        <v>1606.16</v>
      </c>
      <c r="CP229" s="110">
        <v>1606.16</v>
      </c>
      <c r="CQ229" s="110">
        <v>1606.16</v>
      </c>
      <c r="CS229" s="110" t="str">
        <f t="shared" si="41"/>
        <v>RGInt 04 Maringá-Goioerê</v>
      </c>
    </row>
    <row r="230" spans="19:97" x14ac:dyDescent="0.2">
      <c r="S230" s="98">
        <v>3802</v>
      </c>
      <c r="T230" s="98">
        <v>13</v>
      </c>
      <c r="U230" s="98" t="s">
        <v>723</v>
      </c>
      <c r="V230" s="98">
        <v>30</v>
      </c>
      <c r="W230" s="98" t="s">
        <v>801</v>
      </c>
      <c r="X230" s="98">
        <v>1</v>
      </c>
      <c r="Y230" s="98" t="s">
        <v>46</v>
      </c>
      <c r="Z230" s="98">
        <v>6</v>
      </c>
      <c r="AA230" s="98" t="s">
        <v>802</v>
      </c>
      <c r="AB230" s="98">
        <v>8073</v>
      </c>
      <c r="AC230" s="98" t="s">
        <v>826</v>
      </c>
      <c r="AD230" s="98" t="s">
        <v>5012</v>
      </c>
      <c r="AE230" s="98">
        <v>3802</v>
      </c>
      <c r="AF230" s="98" t="s">
        <v>378</v>
      </c>
      <c r="AG230" s="98" t="s">
        <v>835</v>
      </c>
      <c r="AH230" s="98" t="s">
        <v>790</v>
      </c>
      <c r="AI230" s="98" t="s">
        <v>53</v>
      </c>
      <c r="AJ230" s="98">
        <v>4100</v>
      </c>
      <c r="AO230" s="98">
        <v>2024</v>
      </c>
      <c r="AP230" s="98">
        <v>22666666</v>
      </c>
      <c r="AQ230" s="98" t="s">
        <v>54</v>
      </c>
      <c r="AR230" s="98" t="s">
        <v>54</v>
      </c>
      <c r="AS230" s="98" t="s">
        <v>54</v>
      </c>
      <c r="AT230" s="98" t="s">
        <v>54</v>
      </c>
      <c r="AV230" s="98" t="s">
        <v>244</v>
      </c>
      <c r="AY230" s="98" t="s">
        <v>56</v>
      </c>
      <c r="AZ230" s="98" t="s">
        <v>844</v>
      </c>
      <c r="BA230" s="98" t="s">
        <v>845</v>
      </c>
      <c r="BB230" s="98" t="s">
        <v>838</v>
      </c>
      <c r="BD230" s="110" t="str">
        <f t="shared" si="43"/>
        <v>3894RGInt 01 Curitiba</v>
      </c>
      <c r="BE230" s="110">
        <v>3894</v>
      </c>
      <c r="BF230" s="110" t="s">
        <v>525</v>
      </c>
      <c r="BG230" s="110">
        <v>8014</v>
      </c>
      <c r="BH230" s="110" t="s">
        <v>33</v>
      </c>
      <c r="BI230" s="110">
        <v>1250000</v>
      </c>
      <c r="BJ230" s="110">
        <v>1250000</v>
      </c>
      <c r="BK230" s="110">
        <v>1250000</v>
      </c>
      <c r="BL230" s="110">
        <v>1250000</v>
      </c>
      <c r="BN230" s="110">
        <f t="shared" si="44"/>
        <v>5000000</v>
      </c>
      <c r="BS230" s="110">
        <v>3802</v>
      </c>
      <c r="BT230" s="110" t="str">
        <f t="shared" si="35"/>
        <v>Realização de atendimentos eletrônicos e digitais para registro e licenciamento de veículos</v>
      </c>
      <c r="BU230" s="111" t="str">
        <f t="shared" si="36"/>
        <v>Não</v>
      </c>
      <c r="BV230" s="111" t="str">
        <f t="shared" si="37"/>
        <v>Não</v>
      </c>
      <c r="BW230" s="111" t="str">
        <f t="shared" si="38"/>
        <v>Não</v>
      </c>
      <c r="BX230" s="111" t="str">
        <f t="shared" si="39"/>
        <v>Não</v>
      </c>
      <c r="BY230" s="110" t="s">
        <v>121</v>
      </c>
      <c r="BZ230" s="110" t="s">
        <v>244</v>
      </c>
      <c r="CA230" s="110" t="s">
        <v>155</v>
      </c>
      <c r="CB230" s="110" t="s">
        <v>8122</v>
      </c>
      <c r="CG230" s="110" t="str">
        <f t="shared" si="40"/>
        <v>4214Ponta Grossa</v>
      </c>
      <c r="CH230" s="110" t="str">
        <f t="shared" si="42"/>
        <v>4214-5</v>
      </c>
      <c r="CI230" s="110">
        <v>5</v>
      </c>
      <c r="CJ230" s="110">
        <v>4214</v>
      </c>
      <c r="CK230" s="110" t="s">
        <v>38</v>
      </c>
      <c r="CL230" s="110">
        <v>4119905</v>
      </c>
      <c r="CM230" s="110" t="s">
        <v>531</v>
      </c>
      <c r="CN230" s="110">
        <v>1215.24</v>
      </c>
      <c r="CO230" s="110">
        <v>1215.24</v>
      </c>
      <c r="CP230" s="110">
        <v>1215.24</v>
      </c>
      <c r="CQ230" s="110">
        <v>1215.24</v>
      </c>
      <c r="CS230" s="110" t="str">
        <f t="shared" si="41"/>
        <v>RGInt 06 Ponta Grossa-Ponta Grossa</v>
      </c>
    </row>
    <row r="231" spans="19:97" x14ac:dyDescent="0.2">
      <c r="S231" s="98">
        <v>3891</v>
      </c>
      <c r="T231" s="98">
        <v>13</v>
      </c>
      <c r="U231" s="98" t="s">
        <v>723</v>
      </c>
      <c r="V231" s="98">
        <v>30</v>
      </c>
      <c r="W231" s="98" t="s">
        <v>801</v>
      </c>
      <c r="X231" s="98">
        <v>1</v>
      </c>
      <c r="Y231" s="98" t="s">
        <v>46</v>
      </c>
      <c r="Z231" s="98">
        <v>6</v>
      </c>
      <c r="AA231" s="98" t="s">
        <v>802</v>
      </c>
      <c r="AB231" s="98">
        <v>8073</v>
      </c>
      <c r="AC231" s="98" t="s">
        <v>826</v>
      </c>
      <c r="AD231" s="98" t="s">
        <v>5012</v>
      </c>
      <c r="AE231" s="98">
        <v>3891</v>
      </c>
      <c r="AF231" s="98" t="s">
        <v>5017</v>
      </c>
      <c r="AG231" s="98" t="s">
        <v>5018</v>
      </c>
      <c r="AH231" s="98" t="s">
        <v>847</v>
      </c>
      <c r="AI231" s="98" t="s">
        <v>53</v>
      </c>
      <c r="AJ231" s="98">
        <v>4100</v>
      </c>
      <c r="AO231" s="98">
        <v>2024</v>
      </c>
      <c r="AP231" s="98">
        <v>100</v>
      </c>
      <c r="AQ231" s="98" t="s">
        <v>54</v>
      </c>
      <c r="AR231" s="98" t="s">
        <v>54</v>
      </c>
      <c r="AS231" s="98" t="s">
        <v>54</v>
      </c>
      <c r="AT231" s="98" t="s">
        <v>54</v>
      </c>
      <c r="AU231" s="98" t="s">
        <v>518</v>
      </c>
      <c r="AY231" s="98" t="s">
        <v>56</v>
      </c>
      <c r="AZ231" s="98" t="s">
        <v>848</v>
      </c>
      <c r="BA231" s="98" t="s">
        <v>832</v>
      </c>
      <c r="BB231" s="98" t="s">
        <v>833</v>
      </c>
      <c r="BD231" s="110" t="str">
        <f t="shared" si="43"/>
        <v>3895RGInt 01 Curitiba</v>
      </c>
      <c r="BE231" s="110">
        <v>3895</v>
      </c>
      <c r="BF231" s="110" t="s">
        <v>529</v>
      </c>
      <c r="BG231" s="110">
        <v>8014</v>
      </c>
      <c r="BH231" s="110" t="s">
        <v>33</v>
      </c>
      <c r="BI231" s="110">
        <v>4000</v>
      </c>
      <c r="BJ231" s="110">
        <v>0</v>
      </c>
      <c r="BK231" s="110">
        <v>0</v>
      </c>
      <c r="BL231" s="110">
        <v>0</v>
      </c>
      <c r="BN231" s="110">
        <f t="shared" si="44"/>
        <v>4000</v>
      </c>
      <c r="BS231" s="110">
        <v>3891</v>
      </c>
      <c r="BT231" s="110" t="str">
        <f t="shared" si="35"/>
        <v>Sinalização de rotas cicloturísticas nos municípios do Paraná</v>
      </c>
      <c r="BU231" s="111" t="str">
        <f t="shared" si="36"/>
        <v>Não</v>
      </c>
      <c r="BV231" s="111" t="str">
        <f t="shared" si="37"/>
        <v>Não</v>
      </c>
      <c r="BW231" s="111" t="str">
        <f t="shared" si="38"/>
        <v>Não</v>
      </c>
      <c r="BX231" s="111" t="str">
        <f t="shared" si="39"/>
        <v>Não</v>
      </c>
      <c r="BY231" s="110" t="s">
        <v>518</v>
      </c>
      <c r="BZ231" s="110" t="s">
        <v>226</v>
      </c>
      <c r="CA231" s="110" t="s">
        <v>121</v>
      </c>
      <c r="CB231" s="110" t="s">
        <v>8122</v>
      </c>
      <c r="CG231" s="110" t="str">
        <f t="shared" si="40"/>
        <v>4214Sengés</v>
      </c>
      <c r="CH231" s="110" t="str">
        <f t="shared" si="42"/>
        <v>4214-6</v>
      </c>
      <c r="CI231" s="110">
        <v>6</v>
      </c>
      <c r="CJ231" s="110">
        <v>4214</v>
      </c>
      <c r="CK231" s="110" t="s">
        <v>38</v>
      </c>
      <c r="CL231" s="110">
        <v>4126306</v>
      </c>
      <c r="CM231" s="110" t="s">
        <v>556</v>
      </c>
      <c r="CN231" s="110">
        <v>615.75</v>
      </c>
      <c r="CO231" s="110">
        <v>615.75</v>
      </c>
      <c r="CP231" s="110">
        <v>615.75</v>
      </c>
      <c r="CQ231" s="110">
        <v>615.75</v>
      </c>
      <c r="CS231" s="110" t="str">
        <f t="shared" si="41"/>
        <v>RGInt 06 Ponta Grossa-Sengés</v>
      </c>
    </row>
    <row r="232" spans="19:97" x14ac:dyDescent="0.2">
      <c r="S232" s="98">
        <v>3827</v>
      </c>
      <c r="T232" s="98">
        <v>13</v>
      </c>
      <c r="U232" s="98" t="s">
        <v>723</v>
      </c>
      <c r="V232" s="98">
        <v>33</v>
      </c>
      <c r="W232" s="98" t="s">
        <v>850</v>
      </c>
      <c r="X232" s="98">
        <v>1</v>
      </c>
      <c r="Y232" s="98" t="s">
        <v>46</v>
      </c>
      <c r="Z232" s="98">
        <v>5</v>
      </c>
      <c r="AA232" s="98" t="s">
        <v>725</v>
      </c>
      <c r="AB232" s="98">
        <v>8433</v>
      </c>
      <c r="AC232" s="98" t="s">
        <v>851</v>
      </c>
      <c r="AD232" s="98" t="s">
        <v>852</v>
      </c>
      <c r="AE232" s="98">
        <v>3827</v>
      </c>
      <c r="AF232" s="98" t="s">
        <v>420</v>
      </c>
      <c r="AG232" s="98" t="s">
        <v>853</v>
      </c>
      <c r="AH232" s="98" t="s">
        <v>52</v>
      </c>
      <c r="AI232" s="98" t="s">
        <v>53</v>
      </c>
      <c r="AJ232" s="98">
        <v>4100</v>
      </c>
      <c r="AO232" s="98">
        <v>2024</v>
      </c>
      <c r="AP232" s="98">
        <v>35</v>
      </c>
      <c r="AQ232" s="98" t="s">
        <v>54</v>
      </c>
      <c r="AR232" s="98" t="s">
        <v>54</v>
      </c>
      <c r="AS232" s="98" t="s">
        <v>54</v>
      </c>
      <c r="AT232" s="98" t="s">
        <v>54</v>
      </c>
      <c r="AV232" s="98" t="s">
        <v>226</v>
      </c>
      <c r="AY232" s="98" t="s">
        <v>56</v>
      </c>
      <c r="AZ232" s="98" t="s">
        <v>854</v>
      </c>
      <c r="BA232" s="98" t="s">
        <v>855</v>
      </c>
      <c r="BB232" s="98" t="s">
        <v>856</v>
      </c>
      <c r="BD232" s="110" t="str">
        <f t="shared" si="43"/>
        <v>3896RGInt 01 Curitiba</v>
      </c>
      <c r="BE232" s="110">
        <v>3896</v>
      </c>
      <c r="BF232" s="110" t="s">
        <v>532</v>
      </c>
      <c r="BG232" s="110">
        <v>8014</v>
      </c>
      <c r="BH232" s="110" t="s">
        <v>33</v>
      </c>
      <c r="BI232" s="110">
        <v>0</v>
      </c>
      <c r="BJ232" s="110">
        <v>0</v>
      </c>
      <c r="BK232" s="110">
        <v>2500</v>
      </c>
      <c r="BL232" s="110">
        <v>0</v>
      </c>
      <c r="BN232" s="110">
        <f t="shared" si="44"/>
        <v>2500</v>
      </c>
      <c r="BS232" s="110">
        <v>3827</v>
      </c>
      <c r="BT232" s="110" t="str">
        <f t="shared" si="35"/>
        <v>Ações regulatórias e fiscalizatórias realizadas</v>
      </c>
      <c r="BU232" s="111" t="str">
        <f t="shared" si="36"/>
        <v>Não</v>
      </c>
      <c r="BV232" s="111" t="str">
        <f t="shared" si="37"/>
        <v>Não</v>
      </c>
      <c r="BW232" s="111" t="str">
        <f t="shared" si="38"/>
        <v>Não</v>
      </c>
      <c r="BX232" s="111" t="str">
        <f t="shared" si="39"/>
        <v>Não</v>
      </c>
      <c r="BY232" s="110" t="s">
        <v>121</v>
      </c>
      <c r="BZ232" s="110" t="s">
        <v>8143</v>
      </c>
      <c r="CA232" s="110" t="s">
        <v>121</v>
      </c>
      <c r="CB232" s="110" t="s">
        <v>8375</v>
      </c>
      <c r="CG232" s="110" t="str">
        <f t="shared" si="40"/>
        <v>4214 Total</v>
      </c>
      <c r="CH232" s="110" t="str">
        <f t="shared" si="42"/>
        <v>4214 Total-1</v>
      </c>
      <c r="CI232" s="110">
        <v>1</v>
      </c>
      <c r="CJ232" s="110" t="s">
        <v>6916</v>
      </c>
      <c r="CN232" s="110">
        <v>6282.42</v>
      </c>
      <c r="CO232" s="110">
        <v>6282.42</v>
      </c>
      <c r="CP232" s="110">
        <v>6282.42</v>
      </c>
      <c r="CQ232" s="110">
        <v>6282.42</v>
      </c>
      <c r="CS232" s="110" t="str">
        <f t="shared" si="41"/>
        <v>-</v>
      </c>
    </row>
    <row r="233" spans="19:97" x14ac:dyDescent="0.2">
      <c r="S233" s="98">
        <v>5912</v>
      </c>
      <c r="T233" s="98">
        <v>13</v>
      </c>
      <c r="U233" s="98" t="s">
        <v>723</v>
      </c>
      <c r="V233" s="98">
        <v>65</v>
      </c>
      <c r="W233" s="98" t="s">
        <v>857</v>
      </c>
      <c r="X233" s="98">
        <v>5</v>
      </c>
      <c r="Y233" s="98" t="s">
        <v>858</v>
      </c>
      <c r="Z233" s="98">
        <v>31</v>
      </c>
      <c r="AA233" s="98" t="s">
        <v>859</v>
      </c>
      <c r="AB233" s="98">
        <v>8855</v>
      </c>
      <c r="AC233" s="98" t="s">
        <v>860</v>
      </c>
      <c r="AD233" s="98" t="s">
        <v>861</v>
      </c>
      <c r="AE233" s="98">
        <v>5912</v>
      </c>
      <c r="AF233" s="98" t="s">
        <v>862</v>
      </c>
      <c r="AG233" s="98" t="s">
        <v>863</v>
      </c>
      <c r="AH233" s="98" t="s">
        <v>734</v>
      </c>
      <c r="AI233" s="98" t="s">
        <v>53</v>
      </c>
      <c r="AJ233" s="98">
        <v>4100</v>
      </c>
      <c r="AO233" s="98">
        <v>2024</v>
      </c>
      <c r="AP233" s="98">
        <v>20</v>
      </c>
      <c r="AQ233" s="98" t="s">
        <v>54</v>
      </c>
      <c r="AR233" s="98" t="s">
        <v>54</v>
      </c>
      <c r="AS233" s="98" t="s">
        <v>54</v>
      </c>
      <c r="AT233" s="98" t="s">
        <v>54</v>
      </c>
      <c r="AV233" s="98" t="s">
        <v>864</v>
      </c>
      <c r="AY233" s="98" t="s">
        <v>56</v>
      </c>
      <c r="AZ233" s="98" t="s">
        <v>865</v>
      </c>
      <c r="BA233" s="98" t="s">
        <v>866</v>
      </c>
      <c r="BB233" s="98" t="s">
        <v>867</v>
      </c>
      <c r="BD233" s="110" t="str">
        <f t="shared" si="43"/>
        <v>3897RGInt 01 Curitiba</v>
      </c>
      <c r="BE233" s="110">
        <v>3897</v>
      </c>
      <c r="BF233" s="110" t="s">
        <v>536</v>
      </c>
      <c r="BG233" s="110">
        <v>8049</v>
      </c>
      <c r="BH233" s="110" t="s">
        <v>33</v>
      </c>
      <c r="BI233" s="110">
        <v>47182</v>
      </c>
      <c r="BJ233" s="110">
        <v>50811</v>
      </c>
      <c r="BK233" s="110">
        <v>52626</v>
      </c>
      <c r="BL233" s="110">
        <v>56256</v>
      </c>
      <c r="BN233" s="110">
        <f t="shared" si="44"/>
        <v>206875</v>
      </c>
      <c r="BS233" s="110">
        <v>5912</v>
      </c>
      <c r="BT233" s="110" t="str">
        <f t="shared" si="35"/>
        <v>Municípios beneficiados com transferência de recursos para resposta e recuperação em áreas atingidas por desastres</v>
      </c>
      <c r="BU233" s="111" t="str">
        <f t="shared" si="36"/>
        <v>Não</v>
      </c>
      <c r="BV233" s="111" t="str">
        <f t="shared" si="37"/>
        <v>Não</v>
      </c>
      <c r="BW233" s="111" t="str">
        <f t="shared" si="38"/>
        <v>Não</v>
      </c>
      <c r="BX233" s="111" t="str">
        <f t="shared" si="39"/>
        <v>Não</v>
      </c>
      <c r="BY233" s="110" t="s">
        <v>4530</v>
      </c>
      <c r="BZ233" s="110" t="s">
        <v>864</v>
      </c>
      <c r="CA233" s="110" t="s">
        <v>121</v>
      </c>
      <c r="CB233" s="110" t="s">
        <v>8374</v>
      </c>
      <c r="CG233" s="110" t="str">
        <f t="shared" si="40"/>
        <v>4215Centenário do Sul</v>
      </c>
      <c r="CH233" s="110" t="str">
        <f t="shared" si="42"/>
        <v>4215-1</v>
      </c>
      <c r="CI233" s="110">
        <v>1</v>
      </c>
      <c r="CJ233" s="110">
        <v>4215</v>
      </c>
      <c r="CK233" s="110" t="s">
        <v>37</v>
      </c>
      <c r="CL233" s="110">
        <v>4105102</v>
      </c>
      <c r="CM233" s="110" t="s">
        <v>452</v>
      </c>
      <c r="CN233" s="110">
        <v>559.73</v>
      </c>
      <c r="CO233" s="110">
        <v>388.3</v>
      </c>
      <c r="CP233" s="110">
        <v>0</v>
      </c>
      <c r="CQ233" s="110">
        <v>0</v>
      </c>
      <c r="CS233" s="110" t="str">
        <f t="shared" si="41"/>
        <v>RGInt 05 Londrina-Centenário do Sul</v>
      </c>
    </row>
    <row r="234" spans="19:97" x14ac:dyDescent="0.2">
      <c r="S234" s="98">
        <v>3743</v>
      </c>
      <c r="T234" s="98">
        <v>13</v>
      </c>
      <c r="U234" s="98" t="s">
        <v>723</v>
      </c>
      <c r="V234" s="98">
        <v>81</v>
      </c>
      <c r="W234" s="98" t="s">
        <v>869</v>
      </c>
      <c r="X234" s="98">
        <v>3</v>
      </c>
      <c r="Y234" s="98" t="s">
        <v>870</v>
      </c>
      <c r="Z234" s="98">
        <v>19</v>
      </c>
      <c r="AA234" s="98" t="s">
        <v>871</v>
      </c>
      <c r="AB234" s="98">
        <v>8805</v>
      </c>
      <c r="AC234" s="98" t="s">
        <v>872</v>
      </c>
      <c r="AD234" s="98" t="s">
        <v>873</v>
      </c>
      <c r="AE234" s="98">
        <v>3743</v>
      </c>
      <c r="AF234" s="98" t="s">
        <v>132</v>
      </c>
      <c r="AG234" s="98" t="s">
        <v>874</v>
      </c>
      <c r="AH234" s="98" t="s">
        <v>875</v>
      </c>
      <c r="AI234" s="98" t="s">
        <v>53</v>
      </c>
      <c r="AJ234" s="98">
        <v>4100</v>
      </c>
      <c r="AO234" s="98">
        <v>2024</v>
      </c>
      <c r="AP234" s="98">
        <v>380000</v>
      </c>
      <c r="AQ234" s="98" t="s">
        <v>54</v>
      </c>
      <c r="AR234" s="98" t="s">
        <v>56</v>
      </c>
      <c r="AS234" s="98" t="s">
        <v>54</v>
      </c>
      <c r="AT234" s="98" t="s">
        <v>54</v>
      </c>
      <c r="AW234" s="98" t="s">
        <v>137</v>
      </c>
      <c r="AY234" s="98" t="s">
        <v>54</v>
      </c>
      <c r="AZ234" s="98" t="s">
        <v>877</v>
      </c>
      <c r="BA234" s="98" t="s">
        <v>878</v>
      </c>
      <c r="BB234" s="98" t="s">
        <v>879</v>
      </c>
      <c r="BD234" s="110" t="str">
        <f t="shared" si="43"/>
        <v>3897RGInt 02 Guarapuava</v>
      </c>
      <c r="BE234" s="110">
        <v>3897</v>
      </c>
      <c r="BF234" s="110" t="s">
        <v>536</v>
      </c>
      <c r="BG234" s="110">
        <v>8049</v>
      </c>
      <c r="BH234" s="110" t="s">
        <v>34</v>
      </c>
      <c r="BI234" s="110">
        <v>5898</v>
      </c>
      <c r="BJ234" s="110">
        <v>6351</v>
      </c>
      <c r="BK234" s="110">
        <v>6578</v>
      </c>
      <c r="BL234" s="110">
        <v>7032</v>
      </c>
      <c r="BN234" s="110">
        <f t="shared" si="44"/>
        <v>25859</v>
      </c>
      <c r="BS234" s="110">
        <v>3743</v>
      </c>
      <c r="BT234" s="110" t="str">
        <f t="shared" si="35"/>
        <v>Famílias beneficiadas pelo Programa Água Solidária por meio de isenção tarifária</v>
      </c>
      <c r="BU234" s="111" t="str">
        <f t="shared" si="36"/>
        <v>Não</v>
      </c>
      <c r="BV234" s="111" t="str">
        <f t="shared" si="37"/>
        <v>Não</v>
      </c>
      <c r="BW234" s="111" t="str">
        <f t="shared" si="38"/>
        <v>Não</v>
      </c>
      <c r="BX234" s="111" t="str">
        <f t="shared" si="39"/>
        <v>Sim</v>
      </c>
      <c r="BY234" s="110" t="s">
        <v>133</v>
      </c>
      <c r="BZ234" s="110" t="s">
        <v>876</v>
      </c>
      <c r="CA234" s="110" t="s">
        <v>8315</v>
      </c>
      <c r="CB234" s="110" t="s">
        <v>8374</v>
      </c>
      <c r="CG234" s="110" t="str">
        <f t="shared" si="40"/>
        <v>4215 Total</v>
      </c>
      <c r="CH234" s="110" t="str">
        <f t="shared" si="42"/>
        <v>4215 Total-1</v>
      </c>
      <c r="CI234" s="110">
        <v>1</v>
      </c>
      <c r="CJ234" s="110" t="s">
        <v>6917</v>
      </c>
      <c r="CN234" s="110">
        <v>559.73</v>
      </c>
      <c r="CO234" s="110">
        <v>388.3</v>
      </c>
      <c r="CP234" s="110">
        <v>0</v>
      </c>
      <c r="CQ234" s="110">
        <v>0</v>
      </c>
      <c r="CS234" s="110" t="str">
        <f t="shared" si="41"/>
        <v>-</v>
      </c>
    </row>
    <row r="235" spans="19:97" x14ac:dyDescent="0.2">
      <c r="S235" s="98">
        <v>5827</v>
      </c>
      <c r="T235" s="98">
        <v>13</v>
      </c>
      <c r="U235" s="98" t="s">
        <v>723</v>
      </c>
      <c r="V235" s="98">
        <v>81</v>
      </c>
      <c r="W235" s="98" t="s">
        <v>869</v>
      </c>
      <c r="X235" s="98">
        <v>3</v>
      </c>
      <c r="Y235" s="98" t="s">
        <v>870</v>
      </c>
      <c r="Z235" s="98">
        <v>19</v>
      </c>
      <c r="AA235" s="98" t="s">
        <v>871</v>
      </c>
      <c r="AB235" s="98">
        <v>8805</v>
      </c>
      <c r="AC235" s="98" t="s">
        <v>872</v>
      </c>
      <c r="AD235" s="98" t="s">
        <v>873</v>
      </c>
      <c r="AE235" s="98">
        <v>5827</v>
      </c>
      <c r="AF235" s="98" t="s">
        <v>880</v>
      </c>
      <c r="AG235" s="98" t="s">
        <v>881</v>
      </c>
      <c r="AH235" s="98" t="s">
        <v>882</v>
      </c>
      <c r="AI235" s="98" t="s">
        <v>53</v>
      </c>
      <c r="AJ235" s="98">
        <v>4100</v>
      </c>
      <c r="AO235" s="98">
        <v>2024</v>
      </c>
      <c r="AP235" s="98">
        <v>4000</v>
      </c>
      <c r="AQ235" s="98" t="s">
        <v>54</v>
      </c>
      <c r="AR235" s="98" t="s">
        <v>54</v>
      </c>
      <c r="AS235" s="98" t="s">
        <v>54</v>
      </c>
      <c r="AT235" s="98" t="s">
        <v>54</v>
      </c>
      <c r="AU235" s="98" t="s">
        <v>4507</v>
      </c>
      <c r="AY235" s="98" t="s">
        <v>56</v>
      </c>
      <c r="AZ235" s="98" t="s">
        <v>5019</v>
      </c>
      <c r="BA235" s="98" t="s">
        <v>883</v>
      </c>
      <c r="BB235" s="98" t="s">
        <v>884</v>
      </c>
      <c r="BD235" s="110" t="str">
        <f t="shared" si="43"/>
        <v>3897RGInt 03 Cascavel</v>
      </c>
      <c r="BE235" s="110">
        <v>3897</v>
      </c>
      <c r="BF235" s="110" t="s">
        <v>536</v>
      </c>
      <c r="BG235" s="110">
        <v>8049</v>
      </c>
      <c r="BH235" s="110" t="s">
        <v>35</v>
      </c>
      <c r="BI235" s="110">
        <v>30392</v>
      </c>
      <c r="BJ235" s="110">
        <v>32730</v>
      </c>
      <c r="BK235" s="110">
        <v>33900</v>
      </c>
      <c r="BL235" s="110">
        <v>36237</v>
      </c>
      <c r="BN235" s="110">
        <f t="shared" si="44"/>
        <v>133259</v>
      </c>
      <c r="BS235" s="110">
        <v>5827</v>
      </c>
      <c r="BT235" s="110" t="str">
        <f t="shared" ref="BT235:BT298" si="45">VLOOKUP(BS235,$S:$AF,14,0)</f>
        <v>Kits de caixa d'água entregue pelo Programa Caixa D'Água Boa</v>
      </c>
      <c r="BU235" s="111" t="str">
        <f t="shared" ref="BU235:BU298" si="46">PROPER(VLOOKUP($BS235,$S:$BB,27,0))</f>
        <v>Não</v>
      </c>
      <c r="BV235" s="111" t="str">
        <f t="shared" ref="BV235:BV298" si="47">PROPER(VLOOKUP($BS235,$S:$BB,28,0))</f>
        <v>Não</v>
      </c>
      <c r="BW235" s="111" t="str">
        <f t="shared" ref="BW235:BW298" si="48">PROPER(VLOOKUP($BS235,$S:$BB,25,0))</f>
        <v>Não</v>
      </c>
      <c r="BX235" s="111" t="str">
        <f t="shared" ref="BX235:BX298" si="49">PROPER(VLOOKUP($BS235,$S:$BB,26,0))</f>
        <v>Não</v>
      </c>
      <c r="BY235" s="110" t="s">
        <v>4507</v>
      </c>
      <c r="BZ235" s="110" t="s">
        <v>8151</v>
      </c>
      <c r="CA235" s="110" t="s">
        <v>8316</v>
      </c>
      <c r="CB235" s="110" t="s">
        <v>8374</v>
      </c>
      <c r="CG235" s="110" t="str">
        <f t="shared" si="40"/>
        <v>4217Cianorte</v>
      </c>
      <c r="CH235" s="110" t="str">
        <f t="shared" si="42"/>
        <v>4217-1</v>
      </c>
      <c r="CI235" s="110">
        <v>1</v>
      </c>
      <c r="CJ235" s="110">
        <v>4217</v>
      </c>
      <c r="CK235" s="110" t="s">
        <v>36</v>
      </c>
      <c r="CL235" s="110">
        <v>4105508</v>
      </c>
      <c r="CM235" s="110" t="s">
        <v>454</v>
      </c>
      <c r="CN235" s="110">
        <v>580</v>
      </c>
      <c r="CO235" s="110">
        <v>3480</v>
      </c>
      <c r="CP235" s="110">
        <v>1740</v>
      </c>
      <c r="CQ235" s="110">
        <v>0</v>
      </c>
      <c r="CS235" s="110" t="str">
        <f t="shared" si="41"/>
        <v>RGInt 04 Maringá-Cianorte</v>
      </c>
    </row>
    <row r="236" spans="19:97" x14ac:dyDescent="0.2">
      <c r="S236" s="98">
        <v>5542</v>
      </c>
      <c r="T236" s="98">
        <v>13</v>
      </c>
      <c r="U236" s="98" t="s">
        <v>723</v>
      </c>
      <c r="V236" s="98">
        <v>81</v>
      </c>
      <c r="W236" s="98" t="s">
        <v>869</v>
      </c>
      <c r="X236" s="98">
        <v>3</v>
      </c>
      <c r="Y236" s="98" t="s">
        <v>870</v>
      </c>
      <c r="Z236" s="98">
        <v>19</v>
      </c>
      <c r="AA236" s="98" t="s">
        <v>871</v>
      </c>
      <c r="AB236" s="98">
        <v>8824</v>
      </c>
      <c r="AC236" s="98" t="s">
        <v>885</v>
      </c>
      <c r="AD236" s="98" t="s">
        <v>886</v>
      </c>
      <c r="AE236" s="98">
        <v>5542</v>
      </c>
      <c r="AF236" s="98" t="s">
        <v>887</v>
      </c>
      <c r="AG236" s="98" t="s">
        <v>888</v>
      </c>
      <c r="AH236" s="98" t="s">
        <v>875</v>
      </c>
      <c r="AI236" s="98" t="s">
        <v>53</v>
      </c>
      <c r="AJ236" s="98">
        <v>4100</v>
      </c>
      <c r="AO236" s="98">
        <v>2024</v>
      </c>
      <c r="AP236" s="98">
        <v>1544</v>
      </c>
      <c r="AQ236" s="98" t="s">
        <v>54</v>
      </c>
      <c r="AR236" s="98" t="s">
        <v>56</v>
      </c>
      <c r="AS236" s="98" t="s">
        <v>54</v>
      </c>
      <c r="AT236" s="98" t="s">
        <v>54</v>
      </c>
      <c r="AW236" s="98" t="s">
        <v>4392</v>
      </c>
      <c r="AY236" s="98" t="s">
        <v>56</v>
      </c>
      <c r="AZ236" s="98" t="s">
        <v>889</v>
      </c>
      <c r="BA236" s="98" t="s">
        <v>883</v>
      </c>
      <c r="BB236" s="98" t="s">
        <v>879</v>
      </c>
      <c r="BD236" s="110" t="str">
        <f t="shared" si="43"/>
        <v>3897RGInt 04 Maringá</v>
      </c>
      <c r="BE236" s="110">
        <v>3897</v>
      </c>
      <c r="BF236" s="110" t="s">
        <v>536</v>
      </c>
      <c r="BG236" s="110">
        <v>8049</v>
      </c>
      <c r="BH236" s="110" t="s">
        <v>36</v>
      </c>
      <c r="BI236" s="110">
        <v>20242</v>
      </c>
      <c r="BJ236" s="110">
        <v>21800</v>
      </c>
      <c r="BK236" s="110">
        <v>22577</v>
      </c>
      <c r="BL236" s="110">
        <v>24134</v>
      </c>
      <c r="BN236" s="110">
        <f t="shared" si="44"/>
        <v>88753</v>
      </c>
      <c r="BS236" s="110">
        <v>5542</v>
      </c>
      <c r="BT236" s="110" t="str">
        <f t="shared" si="45"/>
        <v>Famílias beneficiadas com perfuração de poços e auxílio técnico em parceria com a comunidade em áreas rurais</v>
      </c>
      <c r="BU236" s="111" t="str">
        <f t="shared" si="46"/>
        <v>Não</v>
      </c>
      <c r="BV236" s="111" t="str">
        <f t="shared" si="47"/>
        <v>Não</v>
      </c>
      <c r="BW236" s="111" t="str">
        <f t="shared" si="48"/>
        <v>Não</v>
      </c>
      <c r="BX236" s="111" t="str">
        <f t="shared" si="49"/>
        <v>Sim</v>
      </c>
      <c r="BY236" s="110" t="s">
        <v>121</v>
      </c>
      <c r="BZ236" s="110" t="s">
        <v>876</v>
      </c>
      <c r="CA236" s="110" t="s">
        <v>4392</v>
      </c>
      <c r="CB236" s="110" t="s">
        <v>8374</v>
      </c>
      <c r="CG236" s="110" t="str">
        <f t="shared" si="40"/>
        <v>4217 Total</v>
      </c>
      <c r="CH236" s="110" t="str">
        <f t="shared" si="42"/>
        <v>4217 Total-1</v>
      </c>
      <c r="CI236" s="110">
        <v>1</v>
      </c>
      <c r="CJ236" s="110" t="s">
        <v>6918</v>
      </c>
      <c r="CN236" s="110">
        <v>580</v>
      </c>
      <c r="CO236" s="110">
        <v>3480</v>
      </c>
      <c r="CP236" s="110">
        <v>1740</v>
      </c>
      <c r="CQ236" s="110">
        <v>0</v>
      </c>
      <c r="CS236" s="110" t="str">
        <f t="shared" si="41"/>
        <v>-</v>
      </c>
    </row>
    <row r="237" spans="19:97" x14ac:dyDescent="0.2">
      <c r="S237" s="98">
        <v>5535</v>
      </c>
      <c r="T237" s="98">
        <v>13</v>
      </c>
      <c r="U237" s="98" t="s">
        <v>723</v>
      </c>
      <c r="V237" s="98">
        <v>81</v>
      </c>
      <c r="W237" s="98" t="s">
        <v>869</v>
      </c>
      <c r="X237" s="98">
        <v>3</v>
      </c>
      <c r="Y237" s="98" t="s">
        <v>870</v>
      </c>
      <c r="Z237" s="98">
        <v>19</v>
      </c>
      <c r="AA237" s="98" t="s">
        <v>871</v>
      </c>
      <c r="AB237" s="98">
        <v>8824</v>
      </c>
      <c r="AC237" s="98" t="s">
        <v>885</v>
      </c>
      <c r="AD237" s="98" t="s">
        <v>886</v>
      </c>
      <c r="AE237" s="98">
        <v>5535</v>
      </c>
      <c r="AF237" s="98" t="s">
        <v>892</v>
      </c>
      <c r="AG237" s="98" t="s">
        <v>893</v>
      </c>
      <c r="AH237" s="98" t="s">
        <v>894</v>
      </c>
      <c r="AI237" s="98" t="s">
        <v>53</v>
      </c>
      <c r="AJ237" s="98">
        <v>4100</v>
      </c>
      <c r="AO237" s="98">
        <v>2024</v>
      </c>
      <c r="AP237" s="98">
        <v>56551</v>
      </c>
      <c r="AQ237" s="98" t="s">
        <v>54</v>
      </c>
      <c r="AR237" s="98" t="s">
        <v>54</v>
      </c>
      <c r="AS237" s="98" t="s">
        <v>54</v>
      </c>
      <c r="AT237" s="98" t="s">
        <v>54</v>
      </c>
      <c r="AV237" s="98" t="s">
        <v>876</v>
      </c>
      <c r="AY237" s="98" t="s">
        <v>56</v>
      </c>
      <c r="AZ237" s="98" t="s">
        <v>895</v>
      </c>
      <c r="BA237" s="98" t="s">
        <v>896</v>
      </c>
      <c r="BB237" s="98" t="s">
        <v>879</v>
      </c>
      <c r="BD237" s="110" t="str">
        <f t="shared" si="43"/>
        <v>3897RGInt 05 Londrina</v>
      </c>
      <c r="BE237" s="110">
        <v>3897</v>
      </c>
      <c r="BF237" s="110" t="s">
        <v>536</v>
      </c>
      <c r="BG237" s="110">
        <v>8049</v>
      </c>
      <c r="BH237" s="110" t="s">
        <v>37</v>
      </c>
      <c r="BI237" s="110">
        <v>17961</v>
      </c>
      <c r="BJ237" s="110">
        <v>19342</v>
      </c>
      <c r="BK237" s="110">
        <v>20033</v>
      </c>
      <c r="BL237" s="110">
        <v>21415</v>
      </c>
      <c r="BN237" s="110">
        <f t="shared" si="44"/>
        <v>78751</v>
      </c>
      <c r="BS237" s="110">
        <v>5535</v>
      </c>
      <c r="BT237" s="110" t="str">
        <f t="shared" si="45"/>
        <v>Realização de ligações de água nos municípios</v>
      </c>
      <c r="BU237" s="111" t="str">
        <f t="shared" si="46"/>
        <v>Não</v>
      </c>
      <c r="BV237" s="111" t="str">
        <f t="shared" si="47"/>
        <v>Não</v>
      </c>
      <c r="BW237" s="111" t="str">
        <f t="shared" si="48"/>
        <v>Não</v>
      </c>
      <c r="BX237" s="111" t="str">
        <f t="shared" si="49"/>
        <v>Não</v>
      </c>
      <c r="BY237" s="110" t="s">
        <v>121</v>
      </c>
      <c r="BZ237" s="110" t="s">
        <v>876</v>
      </c>
      <c r="CA237" s="110" t="s">
        <v>4392</v>
      </c>
      <c r="CB237" s="110" t="s">
        <v>8374</v>
      </c>
      <c r="CG237" s="110" t="str">
        <f t="shared" si="40"/>
        <v>4228Almirante Tamandaré</v>
      </c>
      <c r="CH237" s="110" t="str">
        <f t="shared" si="42"/>
        <v>4228-1</v>
      </c>
      <c r="CI237" s="110">
        <v>1</v>
      </c>
      <c r="CJ237" s="110">
        <v>4228</v>
      </c>
      <c r="CK237" s="110" t="s">
        <v>33</v>
      </c>
      <c r="CL237" s="110">
        <v>4100400</v>
      </c>
      <c r="CM237" s="110" t="s">
        <v>171</v>
      </c>
      <c r="CN237" s="110">
        <v>5</v>
      </c>
      <c r="CO237" s="110">
        <v>5</v>
      </c>
      <c r="CP237" s="110">
        <v>5</v>
      </c>
      <c r="CQ237" s="110">
        <v>5</v>
      </c>
      <c r="CS237" s="110" t="str">
        <f t="shared" si="41"/>
        <v>RGInt 01 Curitiba-Almirante Tamandaré</v>
      </c>
    </row>
    <row r="238" spans="19:97" x14ac:dyDescent="0.2">
      <c r="S238" s="98">
        <v>3746</v>
      </c>
      <c r="T238" s="98">
        <v>13</v>
      </c>
      <c r="U238" s="98" t="s">
        <v>723</v>
      </c>
      <c r="V238" s="98">
        <v>81</v>
      </c>
      <c r="W238" s="98" t="s">
        <v>869</v>
      </c>
      <c r="X238" s="98">
        <v>3</v>
      </c>
      <c r="Y238" s="98" t="s">
        <v>870</v>
      </c>
      <c r="Z238" s="98">
        <v>19</v>
      </c>
      <c r="AA238" s="98" t="s">
        <v>871</v>
      </c>
      <c r="AB238" s="98">
        <v>8824</v>
      </c>
      <c r="AC238" s="98" t="s">
        <v>885</v>
      </c>
      <c r="AD238" s="98" t="s">
        <v>886</v>
      </c>
      <c r="AE238" s="98">
        <v>3746</v>
      </c>
      <c r="AF238" s="98" t="s">
        <v>59</v>
      </c>
      <c r="AG238" s="98" t="s">
        <v>897</v>
      </c>
      <c r="AH238" s="98" t="s">
        <v>898</v>
      </c>
      <c r="AI238" s="98" t="s">
        <v>53</v>
      </c>
      <c r="AJ238" s="98">
        <v>4100</v>
      </c>
      <c r="AO238" s="98">
        <v>2024</v>
      </c>
      <c r="AP238" s="98">
        <v>99206</v>
      </c>
      <c r="AQ238" s="98" t="s">
        <v>54</v>
      </c>
      <c r="AR238" s="98" t="s">
        <v>56</v>
      </c>
      <c r="AS238" s="98" t="s">
        <v>54</v>
      </c>
      <c r="AT238" s="98" t="s">
        <v>54</v>
      </c>
      <c r="AW238" s="98" t="s">
        <v>137</v>
      </c>
      <c r="AY238" s="98" t="s">
        <v>56</v>
      </c>
      <c r="AZ238" s="98" t="s">
        <v>900</v>
      </c>
      <c r="BA238" s="98" t="s">
        <v>878</v>
      </c>
      <c r="BB238" s="98" t="s">
        <v>879</v>
      </c>
      <c r="BD238" s="110" t="str">
        <f t="shared" si="43"/>
        <v>3897RGInt 06 Ponta Grossa</v>
      </c>
      <c r="BE238" s="110">
        <v>3897</v>
      </c>
      <c r="BF238" s="110" t="s">
        <v>536</v>
      </c>
      <c r="BG238" s="110">
        <v>8049</v>
      </c>
      <c r="BH238" s="110" t="s">
        <v>38</v>
      </c>
      <c r="BI238" s="110">
        <v>8325</v>
      </c>
      <c r="BJ238" s="110">
        <v>8966</v>
      </c>
      <c r="BK238" s="110">
        <v>9286</v>
      </c>
      <c r="BL238" s="110">
        <v>9926</v>
      </c>
      <c r="BN238" s="110">
        <f t="shared" si="44"/>
        <v>36503</v>
      </c>
      <c r="BS238" s="110">
        <v>3746</v>
      </c>
      <c r="BT238" s="110" t="str">
        <f t="shared" si="45"/>
        <v>Universalização do saneamento através de Ligações de esgoto realizadas nos municípios</v>
      </c>
      <c r="BU238" s="111" t="str">
        <f t="shared" si="46"/>
        <v>Não</v>
      </c>
      <c r="BV238" s="111" t="str">
        <f t="shared" si="47"/>
        <v>Não</v>
      </c>
      <c r="BW238" s="111" t="str">
        <f t="shared" si="48"/>
        <v>Não</v>
      </c>
      <c r="BX238" s="111" t="str">
        <f t="shared" si="49"/>
        <v>Sim</v>
      </c>
      <c r="BY238" s="110" t="s">
        <v>136</v>
      </c>
      <c r="BZ238" s="110" t="s">
        <v>8152</v>
      </c>
      <c r="CA238" s="110" t="s">
        <v>137</v>
      </c>
      <c r="CB238" s="110" t="s">
        <v>8374</v>
      </c>
      <c r="CG238" s="110" t="str">
        <f t="shared" ref="CG238:CG301" si="50">CJ238&amp;CM238</f>
        <v>4228Araucária</v>
      </c>
      <c r="CH238" s="110" t="str">
        <f t="shared" si="42"/>
        <v>4228-2</v>
      </c>
      <c r="CI238" s="110">
        <v>2</v>
      </c>
      <c r="CJ238" s="110">
        <v>4228</v>
      </c>
      <c r="CK238" s="110" t="s">
        <v>33</v>
      </c>
      <c r="CL238" s="110">
        <v>4101804</v>
      </c>
      <c r="CM238" s="110" t="s">
        <v>489</v>
      </c>
      <c r="CN238" s="110">
        <v>2</v>
      </c>
      <c r="CO238" s="110">
        <v>2</v>
      </c>
      <c r="CP238" s="110">
        <v>2</v>
      </c>
      <c r="CQ238" s="110">
        <v>2</v>
      </c>
      <c r="CS238" s="110" t="str">
        <f t="shared" ref="CS238:CS301" si="51">CK238&amp;"-"&amp;CM238</f>
        <v>RGInt 01 Curitiba-Araucária</v>
      </c>
    </row>
    <row r="239" spans="19:97" x14ac:dyDescent="0.2">
      <c r="S239" s="98">
        <v>4573</v>
      </c>
      <c r="T239" s="98">
        <v>13</v>
      </c>
      <c r="U239" s="98" t="s">
        <v>723</v>
      </c>
      <c r="V239" s="98">
        <v>86</v>
      </c>
      <c r="W239" s="98" t="s">
        <v>903</v>
      </c>
      <c r="X239" s="98">
        <v>1</v>
      </c>
      <c r="Y239" s="98" t="s">
        <v>46</v>
      </c>
      <c r="Z239" s="98">
        <v>5</v>
      </c>
      <c r="AA239" s="98" t="s">
        <v>725</v>
      </c>
      <c r="AB239" s="98">
        <v>7515</v>
      </c>
      <c r="AC239" s="98" t="s">
        <v>904</v>
      </c>
      <c r="AD239" s="98" t="s">
        <v>905</v>
      </c>
      <c r="AE239" s="98">
        <v>4573</v>
      </c>
      <c r="AF239" s="98" t="s">
        <v>906</v>
      </c>
      <c r="AG239" s="98" t="s">
        <v>907</v>
      </c>
      <c r="AH239" s="98" t="s">
        <v>908</v>
      </c>
      <c r="AI239" s="98" t="s">
        <v>53</v>
      </c>
      <c r="AJ239" s="98">
        <v>4100</v>
      </c>
      <c r="AO239" s="98">
        <v>2024</v>
      </c>
      <c r="AP239" s="98">
        <v>12</v>
      </c>
      <c r="AQ239" s="98" t="s">
        <v>54</v>
      </c>
      <c r="AR239" s="98" t="s">
        <v>56</v>
      </c>
      <c r="AS239" s="98" t="s">
        <v>54</v>
      </c>
      <c r="AT239" s="98" t="s">
        <v>54</v>
      </c>
      <c r="AV239" s="98" t="s">
        <v>783</v>
      </c>
      <c r="AY239" s="98" t="s">
        <v>56</v>
      </c>
      <c r="AZ239" s="98" t="s">
        <v>909</v>
      </c>
      <c r="BA239" s="98" t="s">
        <v>910</v>
      </c>
      <c r="BB239" s="98" t="s">
        <v>911</v>
      </c>
      <c r="BD239" s="110" t="str">
        <f t="shared" si="43"/>
        <v>3898(vazio)</v>
      </c>
      <c r="BE239" s="110">
        <v>3898</v>
      </c>
      <c r="BF239" s="110" t="s">
        <v>541</v>
      </c>
      <c r="BG239" s="110">
        <v>8073</v>
      </c>
      <c r="BH239" s="110" t="s">
        <v>60</v>
      </c>
      <c r="BI239" s="110">
        <v>30</v>
      </c>
      <c r="BJ239" s="110">
        <v>35</v>
      </c>
      <c r="BK239" s="110">
        <v>40</v>
      </c>
      <c r="BL239" s="110">
        <v>45</v>
      </c>
      <c r="BN239" s="110">
        <f t="shared" si="44"/>
        <v>150</v>
      </c>
      <c r="BS239" s="110">
        <v>4573</v>
      </c>
      <c r="BT239" s="110" t="str">
        <f t="shared" si="45"/>
        <v>Empreendimentos apoiados com crédito para inovação</v>
      </c>
      <c r="BU239" s="111" t="str">
        <f t="shared" si="46"/>
        <v>Não</v>
      </c>
      <c r="BV239" s="111" t="str">
        <f t="shared" si="47"/>
        <v>Não</v>
      </c>
      <c r="BW239" s="111" t="str">
        <f t="shared" si="48"/>
        <v>Não</v>
      </c>
      <c r="BX239" s="111" t="str">
        <f t="shared" si="49"/>
        <v>Sim</v>
      </c>
      <c r="BY239" s="110" t="s">
        <v>1601</v>
      </c>
      <c r="BZ239" s="110" t="s">
        <v>8153</v>
      </c>
      <c r="CA239" s="110" t="s">
        <v>121</v>
      </c>
      <c r="CB239" s="110" t="s">
        <v>8374</v>
      </c>
      <c r="CG239" s="110" t="str">
        <f t="shared" si="50"/>
        <v>4228Campina Grande do Sul</v>
      </c>
      <c r="CH239" s="110" t="str">
        <f t="shared" ref="CH239:CH302" si="52">CJ239&amp;"-"&amp;CI239</f>
        <v>4228-3</v>
      </c>
      <c r="CI239" s="110">
        <v>3</v>
      </c>
      <c r="CJ239" s="110">
        <v>4228</v>
      </c>
      <c r="CK239" s="110" t="s">
        <v>33</v>
      </c>
      <c r="CL239" s="110">
        <v>4104006</v>
      </c>
      <c r="CM239" s="110" t="s">
        <v>965</v>
      </c>
      <c r="CN239" s="110">
        <v>2</v>
      </c>
      <c r="CO239" s="110">
        <v>2</v>
      </c>
      <c r="CP239" s="110">
        <v>2</v>
      </c>
      <c r="CQ239" s="110">
        <v>2</v>
      </c>
      <c r="CS239" s="110" t="str">
        <f t="shared" si="51"/>
        <v>RGInt 01 Curitiba-Campina Grande do Sul</v>
      </c>
    </row>
    <row r="240" spans="19:97" x14ac:dyDescent="0.2">
      <c r="S240" s="98">
        <v>4569</v>
      </c>
      <c r="T240" s="98">
        <v>13</v>
      </c>
      <c r="U240" s="98" t="s">
        <v>723</v>
      </c>
      <c r="V240" s="98">
        <v>86</v>
      </c>
      <c r="W240" s="98" t="s">
        <v>903</v>
      </c>
      <c r="X240" s="98">
        <v>1</v>
      </c>
      <c r="Y240" s="98" t="s">
        <v>46</v>
      </c>
      <c r="Z240" s="98">
        <v>5</v>
      </c>
      <c r="AA240" s="98" t="s">
        <v>725</v>
      </c>
      <c r="AB240" s="98">
        <v>7515</v>
      </c>
      <c r="AC240" s="98" t="s">
        <v>904</v>
      </c>
      <c r="AD240" s="98" t="s">
        <v>905</v>
      </c>
      <c r="AE240" s="98">
        <v>4569</v>
      </c>
      <c r="AF240" s="98" t="s">
        <v>912</v>
      </c>
      <c r="AG240" s="98" t="s">
        <v>913</v>
      </c>
      <c r="AH240" s="98" t="s">
        <v>908</v>
      </c>
      <c r="AI240" s="98" t="s">
        <v>53</v>
      </c>
      <c r="AJ240" s="98">
        <v>4100</v>
      </c>
      <c r="AO240" s="98">
        <v>2024</v>
      </c>
      <c r="AP240" s="98">
        <v>3500</v>
      </c>
      <c r="AQ240" s="98" t="s">
        <v>56</v>
      </c>
      <c r="AR240" s="98" t="s">
        <v>56</v>
      </c>
      <c r="AS240" s="98" t="s">
        <v>54</v>
      </c>
      <c r="AT240" s="98" t="s">
        <v>54</v>
      </c>
      <c r="AU240" s="98" t="s">
        <v>2374</v>
      </c>
      <c r="AY240" s="98" t="s">
        <v>56</v>
      </c>
      <c r="AZ240" s="98" t="s">
        <v>915</v>
      </c>
      <c r="BA240" s="98" t="s">
        <v>910</v>
      </c>
      <c r="BB240" s="98" t="s">
        <v>911</v>
      </c>
      <c r="BD240" s="110" t="str">
        <f t="shared" si="43"/>
        <v>3899RGInt 01 Curitiba</v>
      </c>
      <c r="BE240" s="110">
        <v>3899</v>
      </c>
      <c r="BF240" s="110" t="s">
        <v>544</v>
      </c>
      <c r="BG240" s="110">
        <v>8014</v>
      </c>
      <c r="BH240" s="110" t="s">
        <v>33</v>
      </c>
      <c r="BI240" s="110">
        <v>4</v>
      </c>
      <c r="BJ240" s="110">
        <v>4</v>
      </c>
      <c r="BK240" s="110">
        <v>4</v>
      </c>
      <c r="BL240" s="110">
        <v>4</v>
      </c>
      <c r="BN240" s="110">
        <f t="shared" si="44"/>
        <v>16</v>
      </c>
      <c r="BS240" s="110">
        <v>4569</v>
      </c>
      <c r="BT240" s="110" t="str">
        <f t="shared" si="45"/>
        <v>Empreendimentos que tenham mulheres como proprietárias ou sócias apoiados pelo Banco da Mulher Paranaense</v>
      </c>
      <c r="BU240" s="111" t="str">
        <f t="shared" si="46"/>
        <v>Não</v>
      </c>
      <c r="BV240" s="111" t="str">
        <f t="shared" si="47"/>
        <v>Não</v>
      </c>
      <c r="BW240" s="111" t="str">
        <f t="shared" si="48"/>
        <v>Sim</v>
      </c>
      <c r="BX240" s="111" t="str">
        <f t="shared" si="49"/>
        <v>Sim</v>
      </c>
      <c r="BY240" s="110" t="s">
        <v>2374</v>
      </c>
      <c r="BZ240" s="110" t="s">
        <v>8154</v>
      </c>
      <c r="CA240" s="110" t="s">
        <v>8317</v>
      </c>
      <c r="CB240" s="110" t="s">
        <v>8374</v>
      </c>
      <c r="CG240" s="110" t="str">
        <f t="shared" si="50"/>
        <v>4228Campo Largo</v>
      </c>
      <c r="CH240" s="110" t="str">
        <f t="shared" si="52"/>
        <v>4228-4</v>
      </c>
      <c r="CI240" s="110">
        <v>4</v>
      </c>
      <c r="CJ240" s="110">
        <v>4228</v>
      </c>
      <c r="CK240" s="110" t="s">
        <v>33</v>
      </c>
      <c r="CL240" s="110">
        <v>4104204</v>
      </c>
      <c r="CM240" s="110" t="s">
        <v>495</v>
      </c>
      <c r="CN240" s="110">
        <v>2</v>
      </c>
      <c r="CO240" s="110">
        <v>2</v>
      </c>
      <c r="CP240" s="110">
        <v>2</v>
      </c>
      <c r="CQ240" s="110">
        <v>2</v>
      </c>
      <c r="CS240" s="110" t="str">
        <f t="shared" si="51"/>
        <v>RGInt 01 Curitiba-Campo Largo</v>
      </c>
    </row>
    <row r="241" spans="19:97" x14ac:dyDescent="0.2">
      <c r="S241" s="98">
        <v>4577</v>
      </c>
      <c r="T241" s="98">
        <v>13</v>
      </c>
      <c r="U241" s="98" t="s">
        <v>723</v>
      </c>
      <c r="V241" s="98">
        <v>86</v>
      </c>
      <c r="W241" s="98" t="s">
        <v>903</v>
      </c>
      <c r="X241" s="98">
        <v>1</v>
      </c>
      <c r="Y241" s="98" t="s">
        <v>46</v>
      </c>
      <c r="Z241" s="98">
        <v>5</v>
      </c>
      <c r="AA241" s="98" t="s">
        <v>725</v>
      </c>
      <c r="AB241" s="98">
        <v>7515</v>
      </c>
      <c r="AC241" s="98" t="s">
        <v>904</v>
      </c>
      <c r="AD241" s="98" t="s">
        <v>905</v>
      </c>
      <c r="AE241" s="98">
        <v>4577</v>
      </c>
      <c r="AF241" s="98" t="s">
        <v>919</v>
      </c>
      <c r="AG241" s="98" t="s">
        <v>920</v>
      </c>
      <c r="AH241" s="98" t="s">
        <v>734</v>
      </c>
      <c r="AI241" s="98" t="s">
        <v>53</v>
      </c>
      <c r="AJ241" s="98">
        <v>4100</v>
      </c>
      <c r="AO241" s="98">
        <v>2024</v>
      </c>
      <c r="AP241" s="98">
        <v>60</v>
      </c>
      <c r="AQ241" s="98" t="s">
        <v>54</v>
      </c>
      <c r="AR241" s="98" t="s">
        <v>56</v>
      </c>
      <c r="AS241" s="98" t="s">
        <v>54</v>
      </c>
      <c r="AT241" s="98" t="s">
        <v>54</v>
      </c>
      <c r="AV241" s="98" t="s">
        <v>226</v>
      </c>
      <c r="AY241" s="98" t="s">
        <v>56</v>
      </c>
      <c r="AZ241" s="98" t="s">
        <v>921</v>
      </c>
      <c r="BA241" s="98" t="s">
        <v>910</v>
      </c>
      <c r="BB241" s="98" t="s">
        <v>911</v>
      </c>
      <c r="BD241" s="110" t="str">
        <f t="shared" ref="BD241:BD304" si="53">BE241&amp;BH241</f>
        <v>3900(vazio)</v>
      </c>
      <c r="BE241" s="110">
        <v>3900</v>
      </c>
      <c r="BF241" s="110" t="s">
        <v>547</v>
      </c>
      <c r="BG241" s="110">
        <v>8014</v>
      </c>
      <c r="BH241" s="110" t="s">
        <v>60</v>
      </c>
      <c r="BI241" s="110">
        <v>800</v>
      </c>
      <c r="BJ241" s="110">
        <v>700</v>
      </c>
      <c r="BK241" s="110">
        <v>600</v>
      </c>
      <c r="BL241" s="110">
        <v>500</v>
      </c>
      <c r="BN241" s="110">
        <f t="shared" ref="BN241:BN304" si="54">SUM(BI241:BM241)</f>
        <v>2600</v>
      </c>
      <c r="BS241" s="110">
        <v>4577</v>
      </c>
      <c r="BT241" s="110" t="str">
        <f t="shared" si="45"/>
        <v>Municípios beneficiados com recurso de apoio à infraestrutura municipal - Sistema de Financiamento aos Municípios</v>
      </c>
      <c r="BU241" s="111" t="str">
        <f t="shared" si="46"/>
        <v>Não</v>
      </c>
      <c r="BV241" s="111" t="str">
        <f t="shared" si="47"/>
        <v>Não</v>
      </c>
      <c r="BW241" s="111" t="str">
        <f t="shared" si="48"/>
        <v>Não</v>
      </c>
      <c r="BX241" s="111" t="str">
        <f t="shared" si="49"/>
        <v>Sim</v>
      </c>
      <c r="BY241" s="110" t="s">
        <v>121</v>
      </c>
      <c r="BZ241" s="110" t="s">
        <v>8155</v>
      </c>
      <c r="CA241" s="110" t="s">
        <v>121</v>
      </c>
      <c r="CB241" s="110" t="s">
        <v>8374</v>
      </c>
      <c r="CG241" s="110" t="str">
        <f t="shared" si="50"/>
        <v>4228Colombo</v>
      </c>
      <c r="CH241" s="110" t="str">
        <f t="shared" si="52"/>
        <v>4228-5</v>
      </c>
      <c r="CI241" s="110">
        <v>5</v>
      </c>
      <c r="CJ241" s="110">
        <v>4228</v>
      </c>
      <c r="CK241" s="110" t="s">
        <v>33</v>
      </c>
      <c r="CL241" s="110">
        <v>4105805</v>
      </c>
      <c r="CM241" s="110" t="s">
        <v>458</v>
      </c>
      <c r="CN241" s="110">
        <v>5</v>
      </c>
      <c r="CO241" s="110">
        <v>5</v>
      </c>
      <c r="CP241" s="110">
        <v>5</v>
      </c>
      <c r="CQ241" s="110">
        <v>5</v>
      </c>
      <c r="CS241" s="110" t="str">
        <f t="shared" si="51"/>
        <v>RGInt 01 Curitiba-Colombo</v>
      </c>
    </row>
    <row r="242" spans="19:97" x14ac:dyDescent="0.2">
      <c r="S242" s="98">
        <v>4572</v>
      </c>
      <c r="T242" s="98">
        <v>13</v>
      </c>
      <c r="U242" s="98" t="s">
        <v>723</v>
      </c>
      <c r="V242" s="98">
        <v>86</v>
      </c>
      <c r="W242" s="98" t="s">
        <v>903</v>
      </c>
      <c r="X242" s="98">
        <v>1</v>
      </c>
      <c r="Y242" s="98" t="s">
        <v>46</v>
      </c>
      <c r="Z242" s="98">
        <v>5</v>
      </c>
      <c r="AA242" s="98" t="s">
        <v>725</v>
      </c>
      <c r="AB242" s="98">
        <v>7515</v>
      </c>
      <c r="AC242" s="98" t="s">
        <v>904</v>
      </c>
      <c r="AD242" s="98" t="s">
        <v>905</v>
      </c>
      <c r="AE242" s="98">
        <v>4572</v>
      </c>
      <c r="AF242" s="98" t="s">
        <v>924</v>
      </c>
      <c r="AG242" s="98" t="s">
        <v>925</v>
      </c>
      <c r="AH242" s="98" t="s">
        <v>908</v>
      </c>
      <c r="AI242" s="98" t="s">
        <v>53</v>
      </c>
      <c r="AJ242" s="98">
        <v>4100</v>
      </c>
      <c r="AO242" s="98">
        <v>2024</v>
      </c>
      <c r="AP242" s="98">
        <v>3000</v>
      </c>
      <c r="AQ242" s="98" t="s">
        <v>54</v>
      </c>
      <c r="AR242" s="98" t="s">
        <v>56</v>
      </c>
      <c r="AS242" s="98" t="s">
        <v>54</v>
      </c>
      <c r="AT242" s="98" t="s">
        <v>54</v>
      </c>
      <c r="AV242" s="98" t="s">
        <v>1340</v>
      </c>
      <c r="AY242" s="98" t="s">
        <v>56</v>
      </c>
      <c r="AZ242" s="98" t="s">
        <v>926</v>
      </c>
      <c r="BA242" s="98" t="s">
        <v>910</v>
      </c>
      <c r="BB242" s="98" t="s">
        <v>911</v>
      </c>
      <c r="BD242" s="110" t="str">
        <f t="shared" si="53"/>
        <v>3901(vazio)</v>
      </c>
      <c r="BE242" s="110">
        <v>3901</v>
      </c>
      <c r="BF242" s="110" t="s">
        <v>552</v>
      </c>
      <c r="BG242" s="110">
        <v>8039</v>
      </c>
      <c r="BH242" s="110" t="s">
        <v>60</v>
      </c>
      <c r="BI242" s="110">
        <v>15958</v>
      </c>
      <c r="BJ242" s="110">
        <v>19149</v>
      </c>
      <c r="BK242" s="110">
        <v>22340</v>
      </c>
      <c r="BL242" s="110">
        <v>25000</v>
      </c>
      <c r="BN242" s="110">
        <f t="shared" si="54"/>
        <v>82447</v>
      </c>
      <c r="BS242" s="110">
        <v>4572</v>
      </c>
      <c r="BT242" s="110" t="str">
        <f t="shared" si="45"/>
        <v>Pequenos empreendimentos apoiados com Microcrédito</v>
      </c>
      <c r="BU242" s="111" t="str">
        <f t="shared" si="46"/>
        <v>Não</v>
      </c>
      <c r="BV242" s="111" t="str">
        <f t="shared" si="47"/>
        <v>Não</v>
      </c>
      <c r="BW242" s="111" t="str">
        <f t="shared" si="48"/>
        <v>Não</v>
      </c>
      <c r="BX242" s="111" t="str">
        <f t="shared" si="49"/>
        <v>Sim</v>
      </c>
      <c r="BY242" s="110" t="s">
        <v>2380</v>
      </c>
      <c r="BZ242" s="110" t="s">
        <v>8156</v>
      </c>
      <c r="CA242" s="110" t="s">
        <v>8317</v>
      </c>
      <c r="CB242" s="110" t="s">
        <v>8374</v>
      </c>
      <c r="CG242" s="110" t="str">
        <f t="shared" si="50"/>
        <v>4228Fazenda Rio Grande</v>
      </c>
      <c r="CH242" s="110" t="str">
        <f t="shared" si="52"/>
        <v>4228-6</v>
      </c>
      <c r="CI242" s="110">
        <v>6</v>
      </c>
      <c r="CJ242" s="110">
        <v>4228</v>
      </c>
      <c r="CK242" s="110" t="s">
        <v>33</v>
      </c>
      <c r="CL242" s="110">
        <v>4107652</v>
      </c>
      <c r="CM242" s="110" t="s">
        <v>506</v>
      </c>
      <c r="CN242" s="110">
        <v>2</v>
      </c>
      <c r="CO242" s="110">
        <v>2</v>
      </c>
      <c r="CP242" s="110">
        <v>2</v>
      </c>
      <c r="CQ242" s="110">
        <v>2</v>
      </c>
      <c r="CS242" s="110" t="str">
        <f t="shared" si="51"/>
        <v>RGInt 01 Curitiba-Fazenda Rio Grande</v>
      </c>
    </row>
    <row r="243" spans="19:97" x14ac:dyDescent="0.2">
      <c r="S243" s="98">
        <v>4576</v>
      </c>
      <c r="T243" s="98">
        <v>13</v>
      </c>
      <c r="U243" s="98" t="s">
        <v>723</v>
      </c>
      <c r="V243" s="98">
        <v>86</v>
      </c>
      <c r="W243" s="98" t="s">
        <v>903</v>
      </c>
      <c r="X243" s="98">
        <v>1</v>
      </c>
      <c r="Y243" s="98" t="s">
        <v>46</v>
      </c>
      <c r="Z243" s="98">
        <v>5</v>
      </c>
      <c r="AA243" s="98" t="s">
        <v>725</v>
      </c>
      <c r="AB243" s="98">
        <v>7515</v>
      </c>
      <c r="AC243" s="98" t="s">
        <v>904</v>
      </c>
      <c r="AD243" s="98" t="s">
        <v>905</v>
      </c>
      <c r="AE243" s="98">
        <v>4576</v>
      </c>
      <c r="AF243" s="98" t="s">
        <v>927</v>
      </c>
      <c r="AG243" s="98" t="s">
        <v>928</v>
      </c>
      <c r="AH243" s="98" t="s">
        <v>908</v>
      </c>
      <c r="AI243" s="98" t="s">
        <v>53</v>
      </c>
      <c r="AJ243" s="98">
        <v>4100</v>
      </c>
      <c r="AO243" s="98">
        <v>2024</v>
      </c>
      <c r="AP243" s="98">
        <v>100</v>
      </c>
      <c r="AQ243" s="98" t="s">
        <v>54</v>
      </c>
      <c r="AR243" s="98" t="s">
        <v>56</v>
      </c>
      <c r="AS243" s="98" t="s">
        <v>54</v>
      </c>
      <c r="AT243" s="98" t="s">
        <v>54</v>
      </c>
      <c r="AV243" s="98" t="s">
        <v>783</v>
      </c>
      <c r="AY243" s="98" t="s">
        <v>56</v>
      </c>
      <c r="AZ243" s="98" t="s">
        <v>930</v>
      </c>
      <c r="BA243" s="98" t="s">
        <v>910</v>
      </c>
      <c r="BB243" s="98" t="s">
        <v>911</v>
      </c>
      <c r="BD243" s="110" t="str">
        <f t="shared" si="53"/>
        <v>3902RGInt 04 Maringá</v>
      </c>
      <c r="BE243" s="110">
        <v>3902</v>
      </c>
      <c r="BF243" s="110" t="s">
        <v>554</v>
      </c>
      <c r="BG243" s="110">
        <v>7022</v>
      </c>
      <c r="BH243" s="110" t="s">
        <v>36</v>
      </c>
      <c r="BI243" s="110">
        <v>0.6</v>
      </c>
      <c r="BJ243" s="110">
        <v>0.16</v>
      </c>
      <c r="BK243" s="110">
        <v>0</v>
      </c>
      <c r="BL243" s="110">
        <v>0</v>
      </c>
      <c r="BN243" s="110">
        <f t="shared" si="54"/>
        <v>0.76</v>
      </c>
      <c r="BS243" s="110">
        <v>4576</v>
      </c>
      <c r="BT243" s="110" t="str">
        <f t="shared" si="45"/>
        <v>Pequenos empreendimentos rurais apoiados</v>
      </c>
      <c r="BU243" s="111" t="str">
        <f t="shared" si="46"/>
        <v>Não</v>
      </c>
      <c r="BV243" s="111" t="str">
        <f t="shared" si="47"/>
        <v>Não</v>
      </c>
      <c r="BW243" s="111" t="str">
        <f t="shared" si="48"/>
        <v>Não</v>
      </c>
      <c r="BX243" s="111" t="str">
        <f t="shared" si="49"/>
        <v>Sim</v>
      </c>
      <c r="BY243" s="110" t="s">
        <v>2394</v>
      </c>
      <c r="BZ243" s="110" t="s">
        <v>8157</v>
      </c>
      <c r="CA243" s="110" t="s">
        <v>121</v>
      </c>
      <c r="CB243" s="110" t="s">
        <v>8377</v>
      </c>
      <c r="CG243" s="110" t="str">
        <f t="shared" si="50"/>
        <v>4228Pinhais</v>
      </c>
      <c r="CH243" s="110" t="str">
        <f t="shared" si="52"/>
        <v>4228-7</v>
      </c>
      <c r="CI243" s="110">
        <v>7</v>
      </c>
      <c r="CJ243" s="110">
        <v>4228</v>
      </c>
      <c r="CK243" s="110" t="s">
        <v>33</v>
      </c>
      <c r="CL243" s="110">
        <v>4119152</v>
      </c>
      <c r="CM243" s="110" t="s">
        <v>515</v>
      </c>
      <c r="CN243" s="110">
        <v>4</v>
      </c>
      <c r="CO243" s="110">
        <v>4</v>
      </c>
      <c r="CP243" s="110">
        <v>4</v>
      </c>
      <c r="CQ243" s="110">
        <v>4</v>
      </c>
      <c r="CS243" s="110" t="str">
        <f t="shared" si="51"/>
        <v>RGInt 01 Curitiba-Pinhais</v>
      </c>
    </row>
    <row r="244" spans="19:97" x14ac:dyDescent="0.2">
      <c r="S244" s="98">
        <v>4185</v>
      </c>
      <c r="T244" s="98">
        <v>14</v>
      </c>
      <c r="U244" s="98" t="s">
        <v>932</v>
      </c>
      <c r="V244" s="98">
        <v>1</v>
      </c>
      <c r="W244" s="98" t="s">
        <v>932</v>
      </c>
      <c r="X244" s="98">
        <v>5</v>
      </c>
      <c r="Y244" s="98" t="s">
        <v>858</v>
      </c>
      <c r="Z244" s="98">
        <v>31</v>
      </c>
      <c r="AA244" s="98" t="s">
        <v>859</v>
      </c>
      <c r="AB244" s="98">
        <v>7017</v>
      </c>
      <c r="AC244" s="98" t="s">
        <v>933</v>
      </c>
      <c r="AD244" s="98" t="s">
        <v>934</v>
      </c>
      <c r="AE244" s="98">
        <v>4185</v>
      </c>
      <c r="AF244" s="98" t="s">
        <v>5020</v>
      </c>
      <c r="AG244" s="98" t="s">
        <v>935</v>
      </c>
      <c r="AH244" s="98" t="s">
        <v>243</v>
      </c>
      <c r="AI244" s="98" t="s">
        <v>53</v>
      </c>
      <c r="AJ244" s="98">
        <v>4100</v>
      </c>
      <c r="AO244" s="98">
        <v>2024</v>
      </c>
      <c r="AP244" s="98">
        <v>0</v>
      </c>
      <c r="AQ244" s="98" t="s">
        <v>54</v>
      </c>
      <c r="AR244" s="98" t="s">
        <v>54</v>
      </c>
      <c r="AS244" s="98" t="s">
        <v>54</v>
      </c>
      <c r="AT244" s="98" t="s">
        <v>54</v>
      </c>
      <c r="AV244" s="98" t="s">
        <v>244</v>
      </c>
      <c r="AY244" s="98" t="s">
        <v>56</v>
      </c>
      <c r="AZ244" s="98" t="s">
        <v>936</v>
      </c>
      <c r="BA244" s="98" t="s">
        <v>937</v>
      </c>
      <c r="BB244" s="98" t="s">
        <v>938</v>
      </c>
      <c r="BD244" s="110" t="str">
        <f t="shared" si="53"/>
        <v>3905RGInt 01 Curitiba</v>
      </c>
      <c r="BE244" s="110">
        <v>3905</v>
      </c>
      <c r="BF244" s="110" t="s">
        <v>4996</v>
      </c>
      <c r="BG244" s="110">
        <v>7100</v>
      </c>
      <c r="BH244" s="110" t="s">
        <v>33</v>
      </c>
      <c r="BI244" s="110">
        <v>5</v>
      </c>
      <c r="BJ244" s="110">
        <v>45</v>
      </c>
      <c r="BK244" s="110">
        <v>0</v>
      </c>
      <c r="BL244" s="110">
        <v>0</v>
      </c>
      <c r="BN244" s="110">
        <f t="shared" si="54"/>
        <v>50</v>
      </c>
      <c r="BS244" s="110">
        <v>4185</v>
      </c>
      <c r="BT244" s="110" t="str">
        <f t="shared" si="45"/>
        <v>Equipamentos de meteorologia e informativa renovados para compor a rede observacional da Defesa Civil Estadual implantados</v>
      </c>
      <c r="BU244" s="111" t="str">
        <f t="shared" si="46"/>
        <v>Não</v>
      </c>
      <c r="BV244" s="111" t="str">
        <f t="shared" si="47"/>
        <v>Não</v>
      </c>
      <c r="BW244" s="111" t="str">
        <f t="shared" si="48"/>
        <v>Não</v>
      </c>
      <c r="BX244" s="111" t="str">
        <f t="shared" si="49"/>
        <v>Não</v>
      </c>
      <c r="BY244" s="110" t="s">
        <v>1430</v>
      </c>
      <c r="BZ244" s="110" t="s">
        <v>8158</v>
      </c>
      <c r="CA244" s="110" t="s">
        <v>121</v>
      </c>
      <c r="CB244" s="110" t="s">
        <v>8375</v>
      </c>
      <c r="CG244" s="110" t="str">
        <f t="shared" si="50"/>
        <v>4228Piraquara</v>
      </c>
      <c r="CH244" s="110" t="str">
        <f t="shared" si="52"/>
        <v>4228-8</v>
      </c>
      <c r="CI244" s="110">
        <v>8</v>
      </c>
      <c r="CJ244" s="110">
        <v>4228</v>
      </c>
      <c r="CK244" s="110" t="s">
        <v>33</v>
      </c>
      <c r="CL244" s="110">
        <v>4119509</v>
      </c>
      <c r="CM244" s="110" t="s">
        <v>519</v>
      </c>
      <c r="CN244" s="110">
        <v>3</v>
      </c>
      <c r="CO244" s="110">
        <v>3</v>
      </c>
      <c r="CP244" s="110">
        <v>3</v>
      </c>
      <c r="CQ244" s="110">
        <v>3</v>
      </c>
      <c r="CS244" s="110" t="str">
        <f t="shared" si="51"/>
        <v>RGInt 01 Curitiba-Piraquara</v>
      </c>
    </row>
    <row r="245" spans="19:97" x14ac:dyDescent="0.2">
      <c r="S245" s="98">
        <v>4187</v>
      </c>
      <c r="T245" s="98">
        <v>14</v>
      </c>
      <c r="U245" s="98" t="s">
        <v>932</v>
      </c>
      <c r="V245" s="98">
        <v>1</v>
      </c>
      <c r="W245" s="98" t="s">
        <v>932</v>
      </c>
      <c r="X245" s="98">
        <v>5</v>
      </c>
      <c r="Y245" s="98" t="s">
        <v>858</v>
      </c>
      <c r="Z245" s="98">
        <v>31</v>
      </c>
      <c r="AA245" s="98" t="s">
        <v>859</v>
      </c>
      <c r="AB245" s="98">
        <v>7017</v>
      </c>
      <c r="AC245" s="98" t="s">
        <v>933</v>
      </c>
      <c r="AD245" s="98" t="s">
        <v>934</v>
      </c>
      <c r="AE245" s="98">
        <v>4187</v>
      </c>
      <c r="AF245" s="98" t="s">
        <v>942</v>
      </c>
      <c r="AG245" s="98" t="s">
        <v>943</v>
      </c>
      <c r="AH245" s="98" t="s">
        <v>944</v>
      </c>
      <c r="AI245" s="98" t="s">
        <v>53</v>
      </c>
      <c r="AJ245" s="98">
        <v>4100</v>
      </c>
      <c r="AO245" s="98">
        <v>2024</v>
      </c>
      <c r="AP245" s="98">
        <v>10</v>
      </c>
      <c r="AQ245" s="98" t="s">
        <v>54</v>
      </c>
      <c r="AR245" s="98" t="s">
        <v>54</v>
      </c>
      <c r="AS245" s="98" t="s">
        <v>54</v>
      </c>
      <c r="AT245" s="98" t="s">
        <v>54</v>
      </c>
      <c r="AY245" s="98" t="s">
        <v>56</v>
      </c>
      <c r="AZ245" s="98" t="s">
        <v>945</v>
      </c>
      <c r="BA245" s="98" t="s">
        <v>937</v>
      </c>
      <c r="BB245" s="98" t="s">
        <v>938</v>
      </c>
      <c r="BD245" s="110" t="str">
        <f t="shared" si="53"/>
        <v>3905RGInt 02 Guarapuava</v>
      </c>
      <c r="BE245" s="110">
        <v>3905</v>
      </c>
      <c r="BF245" s="110" t="s">
        <v>4996</v>
      </c>
      <c r="BG245" s="110">
        <v>7100</v>
      </c>
      <c r="BH245" s="110" t="s">
        <v>34</v>
      </c>
      <c r="BI245" s="110">
        <v>2</v>
      </c>
      <c r="BJ245" s="110">
        <v>19</v>
      </c>
      <c r="BK245" s="110">
        <v>0</v>
      </c>
      <c r="BL245" s="110">
        <v>0</v>
      </c>
      <c r="BN245" s="110">
        <f t="shared" si="54"/>
        <v>21</v>
      </c>
      <c r="BS245" s="110">
        <v>4187</v>
      </c>
      <c r="BT245" s="110" t="str">
        <f t="shared" si="45"/>
        <v>Sistema de apoio a decisão de emissão de alertas desenvolvido</v>
      </c>
      <c r="BU245" s="111" t="str">
        <f t="shared" si="46"/>
        <v>Não</v>
      </c>
      <c r="BV245" s="111" t="str">
        <f t="shared" si="47"/>
        <v>Não</v>
      </c>
      <c r="BW245" s="111" t="str">
        <f t="shared" si="48"/>
        <v>Não</v>
      </c>
      <c r="BX245" s="111" t="str">
        <f t="shared" si="49"/>
        <v>Não</v>
      </c>
      <c r="BY245" s="110" t="s">
        <v>121</v>
      </c>
      <c r="BZ245" s="110" t="s">
        <v>121</v>
      </c>
      <c r="CA245" s="110" t="s">
        <v>121</v>
      </c>
      <c r="CB245" s="110" t="s">
        <v>8122</v>
      </c>
      <c r="CG245" s="110" t="str">
        <f t="shared" si="50"/>
        <v>4228São José dos Pinhais</v>
      </c>
      <c r="CH245" s="110" t="str">
        <f t="shared" si="52"/>
        <v>4228-9</v>
      </c>
      <c r="CI245" s="110">
        <v>9</v>
      </c>
      <c r="CJ245" s="110">
        <v>4228</v>
      </c>
      <c r="CK245" s="110" t="s">
        <v>33</v>
      </c>
      <c r="CL245" s="110">
        <v>4125506</v>
      </c>
      <c r="CM245" s="110" t="s">
        <v>134</v>
      </c>
      <c r="CN245" s="110">
        <v>6</v>
      </c>
      <c r="CO245" s="110">
        <v>6</v>
      </c>
      <c r="CP245" s="110">
        <v>6</v>
      </c>
      <c r="CQ245" s="110">
        <v>6</v>
      </c>
      <c r="CS245" s="110" t="str">
        <f t="shared" si="51"/>
        <v>RGInt 01 Curitiba-São José dos Pinhais</v>
      </c>
    </row>
    <row r="246" spans="19:97" x14ac:dyDescent="0.2">
      <c r="S246" s="98">
        <v>4186</v>
      </c>
      <c r="T246" s="98">
        <v>14</v>
      </c>
      <c r="U246" s="98" t="s">
        <v>932</v>
      </c>
      <c r="V246" s="98">
        <v>1</v>
      </c>
      <c r="W246" s="98" t="s">
        <v>932</v>
      </c>
      <c r="X246" s="98">
        <v>5</v>
      </c>
      <c r="Y246" s="98" t="s">
        <v>858</v>
      </c>
      <c r="Z246" s="98">
        <v>31</v>
      </c>
      <c r="AA246" s="98" t="s">
        <v>859</v>
      </c>
      <c r="AB246" s="98">
        <v>7017</v>
      </c>
      <c r="AC246" s="98" t="s">
        <v>933</v>
      </c>
      <c r="AD246" s="98" t="s">
        <v>934</v>
      </c>
      <c r="AE246" s="98">
        <v>4186</v>
      </c>
      <c r="AF246" s="98" t="s">
        <v>946</v>
      </c>
      <c r="AG246" s="98" t="s">
        <v>947</v>
      </c>
      <c r="AH246" s="98" t="s">
        <v>944</v>
      </c>
      <c r="AI246" s="98" t="s">
        <v>53</v>
      </c>
      <c r="AJ246" s="98">
        <v>4100</v>
      </c>
      <c r="AO246" s="98">
        <v>2024</v>
      </c>
      <c r="AP246" s="98">
        <v>30</v>
      </c>
      <c r="AQ246" s="98" t="s">
        <v>54</v>
      </c>
      <c r="AR246" s="98" t="s">
        <v>54</v>
      </c>
      <c r="AS246" s="98" t="s">
        <v>54</v>
      </c>
      <c r="AT246" s="98" t="s">
        <v>54</v>
      </c>
      <c r="AY246" s="98" t="s">
        <v>56</v>
      </c>
      <c r="AZ246" s="98" t="s">
        <v>948</v>
      </c>
      <c r="BA246" s="98" t="s">
        <v>937</v>
      </c>
      <c r="BB246" s="98" t="s">
        <v>938</v>
      </c>
      <c r="BD246" s="110" t="str">
        <f t="shared" si="53"/>
        <v>3905RGInt 03 Cascavel</v>
      </c>
      <c r="BE246" s="110">
        <v>3905</v>
      </c>
      <c r="BF246" s="110" t="s">
        <v>4996</v>
      </c>
      <c r="BG246" s="110">
        <v>7100</v>
      </c>
      <c r="BH246" s="110" t="s">
        <v>35</v>
      </c>
      <c r="BI246" s="110">
        <v>12</v>
      </c>
      <c r="BJ246" s="110">
        <v>100</v>
      </c>
      <c r="BK246" s="110">
        <v>0</v>
      </c>
      <c r="BL246" s="110">
        <v>0</v>
      </c>
      <c r="BN246" s="110">
        <f t="shared" si="54"/>
        <v>112</v>
      </c>
      <c r="BS246" s="110">
        <v>4186</v>
      </c>
      <c r="BT246" s="110" t="str">
        <f t="shared" si="45"/>
        <v>Sistema de integração de dados de camada de riscos de desastres com atualização dinâmica desenvolvido</v>
      </c>
      <c r="BU246" s="111" t="str">
        <f t="shared" si="46"/>
        <v>Não</v>
      </c>
      <c r="BV246" s="111" t="str">
        <f t="shared" si="47"/>
        <v>Não</v>
      </c>
      <c r="BW246" s="111" t="str">
        <f t="shared" si="48"/>
        <v>Não</v>
      </c>
      <c r="BX246" s="111" t="str">
        <f t="shared" si="49"/>
        <v>Não</v>
      </c>
      <c r="BY246" s="110" t="s">
        <v>121</v>
      </c>
      <c r="BZ246" s="110" t="s">
        <v>121</v>
      </c>
      <c r="CA246" s="110" t="s">
        <v>121</v>
      </c>
      <c r="CB246" s="110" t="s">
        <v>8122</v>
      </c>
      <c r="CG246" s="110" t="str">
        <f t="shared" si="50"/>
        <v>4228Foz do Iguaçu</v>
      </c>
      <c r="CH246" s="110" t="str">
        <f t="shared" si="52"/>
        <v>4228-10</v>
      </c>
      <c r="CI246" s="110">
        <v>10</v>
      </c>
      <c r="CJ246" s="110">
        <v>4228</v>
      </c>
      <c r="CK246" s="110" t="s">
        <v>35</v>
      </c>
      <c r="CL246" s="110">
        <v>4108304</v>
      </c>
      <c r="CM246" s="110" t="s">
        <v>407</v>
      </c>
      <c r="CN246" s="110">
        <v>19</v>
      </c>
      <c r="CO246" s="110">
        <v>19</v>
      </c>
      <c r="CP246" s="110">
        <v>19</v>
      </c>
      <c r="CQ246" s="110">
        <v>19</v>
      </c>
      <c r="CS246" s="110" t="str">
        <f t="shared" si="51"/>
        <v>RGInt 03 Cascavel-Foz do Iguaçu</v>
      </c>
    </row>
    <row r="247" spans="19:97" x14ac:dyDescent="0.2">
      <c r="S247" s="98">
        <v>4191</v>
      </c>
      <c r="T247" s="98">
        <v>14</v>
      </c>
      <c r="U247" s="98" t="s">
        <v>932</v>
      </c>
      <c r="V247" s="98">
        <v>1</v>
      </c>
      <c r="W247" s="98" t="s">
        <v>932</v>
      </c>
      <c r="X247" s="98">
        <v>5</v>
      </c>
      <c r="Y247" s="98" t="s">
        <v>858</v>
      </c>
      <c r="Z247" s="98">
        <v>31</v>
      </c>
      <c r="AA247" s="98" t="s">
        <v>859</v>
      </c>
      <c r="AB247" s="98">
        <v>8025</v>
      </c>
      <c r="AC247" s="98" t="s">
        <v>950</v>
      </c>
      <c r="AD247" s="98" t="s">
        <v>951</v>
      </c>
      <c r="AE247" s="98">
        <v>4191</v>
      </c>
      <c r="AF247" s="98" t="s">
        <v>952</v>
      </c>
      <c r="AG247" s="98" t="s">
        <v>953</v>
      </c>
      <c r="AH247" s="98" t="s">
        <v>954</v>
      </c>
      <c r="AI247" s="98" t="s">
        <v>53</v>
      </c>
      <c r="AJ247" s="98">
        <v>4100</v>
      </c>
      <c r="AK247" s="98" t="s">
        <v>33</v>
      </c>
      <c r="AL247" s="98">
        <v>4101</v>
      </c>
      <c r="AO247" s="98">
        <v>2024</v>
      </c>
      <c r="AP247" s="98">
        <v>4</v>
      </c>
      <c r="AQ247" s="98" t="s">
        <v>54</v>
      </c>
      <c r="AR247" s="98" t="s">
        <v>54</v>
      </c>
      <c r="AS247" s="98" t="s">
        <v>54</v>
      </c>
      <c r="AT247" s="98" t="s">
        <v>54</v>
      </c>
      <c r="AU247" s="98" t="s">
        <v>1233</v>
      </c>
      <c r="AY247" s="98" t="s">
        <v>56</v>
      </c>
      <c r="AZ247" s="98" t="s">
        <v>955</v>
      </c>
      <c r="BA247" s="98" t="s">
        <v>956</v>
      </c>
      <c r="BB247" s="98" t="s">
        <v>957</v>
      </c>
      <c r="BD247" s="110" t="str">
        <f t="shared" si="53"/>
        <v>3905RGInt 04 Maringá</v>
      </c>
      <c r="BE247" s="110">
        <v>3905</v>
      </c>
      <c r="BF247" s="110" t="s">
        <v>4996</v>
      </c>
      <c r="BG247" s="110">
        <v>7100</v>
      </c>
      <c r="BH247" s="110" t="s">
        <v>36</v>
      </c>
      <c r="BI247" s="110">
        <v>14</v>
      </c>
      <c r="BJ247" s="110">
        <v>115</v>
      </c>
      <c r="BK247" s="110">
        <v>0</v>
      </c>
      <c r="BL247" s="110">
        <v>0</v>
      </c>
      <c r="BN247" s="110">
        <f t="shared" si="54"/>
        <v>129</v>
      </c>
      <c r="BS247" s="110">
        <v>4191</v>
      </c>
      <c r="BT247" s="110" t="str">
        <f t="shared" si="45"/>
        <v>Aquisição de veículos, materiais e equipamentos utilizados nas ações de resposta a desastres</v>
      </c>
      <c r="BU247" s="111" t="str">
        <f t="shared" si="46"/>
        <v>Não</v>
      </c>
      <c r="BV247" s="111" t="str">
        <f t="shared" si="47"/>
        <v>Não</v>
      </c>
      <c r="BW247" s="111" t="str">
        <f t="shared" si="48"/>
        <v>Não</v>
      </c>
      <c r="BX247" s="111" t="str">
        <f t="shared" si="49"/>
        <v>Não</v>
      </c>
      <c r="BY247" s="110" t="s">
        <v>1233</v>
      </c>
      <c r="BZ247" s="110" t="s">
        <v>864</v>
      </c>
      <c r="CA247" s="110" t="s">
        <v>121</v>
      </c>
      <c r="CB247" s="110" t="s">
        <v>8375</v>
      </c>
      <c r="CG247" s="110" t="str">
        <f t="shared" si="50"/>
        <v>4228Londrina</v>
      </c>
      <c r="CH247" s="110" t="str">
        <f t="shared" si="52"/>
        <v>4228-11</v>
      </c>
      <c r="CI247" s="110">
        <v>11</v>
      </c>
      <c r="CJ247" s="110">
        <v>4228</v>
      </c>
      <c r="CK247" s="110" t="s">
        <v>37</v>
      </c>
      <c r="CL247" s="110">
        <v>4113700</v>
      </c>
      <c r="CM247" s="110" t="s">
        <v>326</v>
      </c>
      <c r="CN247" s="110">
        <v>35</v>
      </c>
      <c r="CO247" s="110">
        <v>35</v>
      </c>
      <c r="CP247" s="110">
        <v>35</v>
      </c>
      <c r="CQ247" s="110">
        <v>35</v>
      </c>
      <c r="CS247" s="110" t="str">
        <f t="shared" si="51"/>
        <v>RGInt 05 Londrina-Londrina</v>
      </c>
    </row>
    <row r="248" spans="19:97" x14ac:dyDescent="0.2">
      <c r="S248" s="98">
        <v>7051</v>
      </c>
      <c r="T248" s="98">
        <v>14</v>
      </c>
      <c r="U248" s="98" t="s">
        <v>932</v>
      </c>
      <c r="V248" s="98">
        <v>1</v>
      </c>
      <c r="W248" s="98" t="s">
        <v>932</v>
      </c>
      <c r="X248" s="98">
        <v>5</v>
      </c>
      <c r="Y248" s="98" t="s">
        <v>858</v>
      </c>
      <c r="Z248" s="98">
        <v>31</v>
      </c>
      <c r="AA248" s="98" t="s">
        <v>859</v>
      </c>
      <c r="AB248" s="98">
        <v>8025</v>
      </c>
      <c r="AC248" s="98" t="s">
        <v>950</v>
      </c>
      <c r="AD248" s="98" t="s">
        <v>951</v>
      </c>
      <c r="AE248" s="98">
        <v>7051</v>
      </c>
      <c r="AF248" s="98" t="s">
        <v>5021</v>
      </c>
      <c r="AG248" s="98" t="s">
        <v>5022</v>
      </c>
      <c r="AH248" s="98" t="s">
        <v>5023</v>
      </c>
      <c r="AI248" s="98" t="s">
        <v>53</v>
      </c>
      <c r="AJ248" s="98">
        <v>4100</v>
      </c>
      <c r="AK248" s="98" t="s">
        <v>34</v>
      </c>
      <c r="AL248" s="98">
        <v>4102</v>
      </c>
      <c r="AM248" s="98" t="s">
        <v>526</v>
      </c>
      <c r="AN248" s="98">
        <v>4109401</v>
      </c>
      <c r="AO248" s="98">
        <v>2024</v>
      </c>
      <c r="AP248" s="98">
        <v>0</v>
      </c>
      <c r="AQ248" s="98" t="s">
        <v>54</v>
      </c>
      <c r="AR248" s="98" t="s">
        <v>54</v>
      </c>
      <c r="AS248" s="98" t="s">
        <v>54</v>
      </c>
      <c r="AT248" s="98" t="s">
        <v>54</v>
      </c>
      <c r="AY248" s="98" t="s">
        <v>56</v>
      </c>
      <c r="AZ248" s="98" t="s">
        <v>5024</v>
      </c>
      <c r="BA248" s="98" t="s">
        <v>5025</v>
      </c>
      <c r="BB248" s="98" t="s">
        <v>962</v>
      </c>
      <c r="BD248" s="110" t="str">
        <f t="shared" si="53"/>
        <v>3905RGInt 05 Londrina</v>
      </c>
      <c r="BE248" s="110">
        <v>3905</v>
      </c>
      <c r="BF248" s="110" t="s">
        <v>4996</v>
      </c>
      <c r="BG248" s="110">
        <v>7100</v>
      </c>
      <c r="BH248" s="110" t="s">
        <v>37</v>
      </c>
      <c r="BI248" s="110">
        <v>11</v>
      </c>
      <c r="BJ248" s="110">
        <v>94</v>
      </c>
      <c r="BK248" s="110">
        <v>0</v>
      </c>
      <c r="BL248" s="110">
        <v>0</v>
      </c>
      <c r="BN248" s="110">
        <f t="shared" si="54"/>
        <v>105</v>
      </c>
      <c r="BS248" s="110">
        <v>7051</v>
      </c>
      <c r="BT248" s="110" t="str">
        <f t="shared" si="45"/>
        <v>Depósito regional de armazenamento para itens de ajuda humanitária - desapropriação, em Guarapuava</v>
      </c>
      <c r="BU248" s="111" t="str">
        <f t="shared" si="46"/>
        <v>Não</v>
      </c>
      <c r="BV248" s="111" t="str">
        <f t="shared" si="47"/>
        <v>Não</v>
      </c>
      <c r="BW248" s="111" t="str">
        <f t="shared" si="48"/>
        <v>Não</v>
      </c>
      <c r="BX248" s="111" t="str">
        <f t="shared" si="49"/>
        <v>Não</v>
      </c>
      <c r="BY248" s="110" t="s">
        <v>121</v>
      </c>
      <c r="BZ248" s="110" t="s">
        <v>121</v>
      </c>
      <c r="CA248" s="110" t="s">
        <v>121</v>
      </c>
      <c r="CB248" s="110" t="s">
        <v>8122</v>
      </c>
      <c r="CG248" s="110" t="str">
        <f t="shared" si="50"/>
        <v>4228 Total</v>
      </c>
      <c r="CH248" s="110" t="str">
        <f t="shared" si="52"/>
        <v>4228 Total-1</v>
      </c>
      <c r="CI248" s="110">
        <v>1</v>
      </c>
      <c r="CJ248" s="110" t="s">
        <v>6919</v>
      </c>
      <c r="CN248" s="110">
        <v>85</v>
      </c>
      <c r="CO248" s="110">
        <v>85</v>
      </c>
      <c r="CP248" s="110">
        <v>85</v>
      </c>
      <c r="CQ248" s="110">
        <v>85</v>
      </c>
      <c r="CS248" s="110" t="str">
        <f t="shared" si="51"/>
        <v>-</v>
      </c>
    </row>
    <row r="249" spans="19:97" x14ac:dyDescent="0.2">
      <c r="S249" s="98">
        <v>7052</v>
      </c>
      <c r="T249" s="98">
        <v>14</v>
      </c>
      <c r="U249" s="98" t="s">
        <v>932</v>
      </c>
      <c r="V249" s="98">
        <v>1</v>
      </c>
      <c r="W249" s="98" t="s">
        <v>932</v>
      </c>
      <c r="X249" s="98">
        <v>5</v>
      </c>
      <c r="Y249" s="98" t="s">
        <v>858</v>
      </c>
      <c r="Z249" s="98">
        <v>31</v>
      </c>
      <c r="AA249" s="98" t="s">
        <v>859</v>
      </c>
      <c r="AB249" s="98">
        <v>8025</v>
      </c>
      <c r="AC249" s="98" t="s">
        <v>950</v>
      </c>
      <c r="AD249" s="98" t="s">
        <v>951</v>
      </c>
      <c r="AE249" s="98">
        <v>7052</v>
      </c>
      <c r="AF249" s="98" t="s">
        <v>5026</v>
      </c>
      <c r="AG249" s="98" t="s">
        <v>5022</v>
      </c>
      <c r="AH249" s="98" t="s">
        <v>5023</v>
      </c>
      <c r="AI249" s="98" t="s">
        <v>53</v>
      </c>
      <c r="AJ249" s="98">
        <v>4100</v>
      </c>
      <c r="AK249" s="98" t="s">
        <v>37</v>
      </c>
      <c r="AL249" s="98">
        <v>4105</v>
      </c>
      <c r="AM249" s="98" t="s">
        <v>326</v>
      </c>
      <c r="AN249" s="98">
        <v>4113700</v>
      </c>
      <c r="AO249" s="98">
        <v>2024</v>
      </c>
      <c r="AP249" s="98">
        <v>0</v>
      </c>
      <c r="AQ249" s="98" t="s">
        <v>54</v>
      </c>
      <c r="AR249" s="98" t="s">
        <v>54</v>
      </c>
      <c r="AS249" s="98" t="s">
        <v>54</v>
      </c>
      <c r="AT249" s="98" t="s">
        <v>54</v>
      </c>
      <c r="AY249" s="98" t="s">
        <v>56</v>
      </c>
      <c r="AZ249" s="98" t="s">
        <v>5024</v>
      </c>
      <c r="BA249" s="98" t="s">
        <v>5025</v>
      </c>
      <c r="BB249" s="98" t="s">
        <v>962</v>
      </c>
      <c r="BD249" s="110" t="str">
        <f t="shared" si="53"/>
        <v>3905RGInt 06 Ponta Grossa</v>
      </c>
      <c r="BE249" s="110">
        <v>3905</v>
      </c>
      <c r="BF249" s="110" t="s">
        <v>4996</v>
      </c>
      <c r="BG249" s="110">
        <v>7100</v>
      </c>
      <c r="BH249" s="110" t="s">
        <v>38</v>
      </c>
      <c r="BI249" s="110">
        <v>3</v>
      </c>
      <c r="BJ249" s="110">
        <v>26</v>
      </c>
      <c r="BK249" s="110">
        <v>0</v>
      </c>
      <c r="BL249" s="110">
        <v>0</v>
      </c>
      <c r="BN249" s="110">
        <f t="shared" si="54"/>
        <v>29</v>
      </c>
      <c r="BS249" s="110">
        <v>7052</v>
      </c>
      <c r="BT249" s="110" t="str">
        <f t="shared" si="45"/>
        <v>Depósito regional de armazenamento para itens de ajuda humanitária - desapropriação, em Londrina</v>
      </c>
      <c r="BU249" s="111" t="str">
        <f t="shared" si="46"/>
        <v>Não</v>
      </c>
      <c r="BV249" s="111" t="str">
        <f t="shared" si="47"/>
        <v>Não</v>
      </c>
      <c r="BW249" s="111" t="str">
        <f t="shared" si="48"/>
        <v>Não</v>
      </c>
      <c r="BX249" s="111" t="str">
        <f t="shared" si="49"/>
        <v>Não</v>
      </c>
      <c r="BY249" s="110" t="s">
        <v>121</v>
      </c>
      <c r="BZ249" s="110" t="s">
        <v>121</v>
      </c>
      <c r="CA249" s="110" t="s">
        <v>121</v>
      </c>
      <c r="CB249" s="110" t="s">
        <v>8122</v>
      </c>
      <c r="CG249" s="110" t="str">
        <f t="shared" si="50"/>
        <v>4238Laranjal</v>
      </c>
      <c r="CH249" s="110" t="str">
        <f t="shared" si="52"/>
        <v>4238-1</v>
      </c>
      <c r="CI249" s="110">
        <v>1</v>
      </c>
      <c r="CJ249" s="110">
        <v>4238</v>
      </c>
      <c r="CK249" s="110" t="s">
        <v>34</v>
      </c>
      <c r="CL249" s="110">
        <v>4113254</v>
      </c>
      <c r="CM249" s="110" t="s">
        <v>1008</v>
      </c>
      <c r="CN249" s="110">
        <v>0</v>
      </c>
      <c r="CO249" s="110">
        <v>2</v>
      </c>
      <c r="CP249" s="110">
        <v>0</v>
      </c>
      <c r="CQ249" s="110">
        <v>0</v>
      </c>
      <c r="CS249" s="110" t="str">
        <f t="shared" si="51"/>
        <v>RGInt 02 Guarapuava-Laranjal</v>
      </c>
    </row>
    <row r="250" spans="19:97" x14ac:dyDescent="0.2">
      <c r="S250" s="98">
        <v>7053</v>
      </c>
      <c r="T250" s="98">
        <v>14</v>
      </c>
      <c r="U250" s="98" t="s">
        <v>932</v>
      </c>
      <c r="V250" s="98">
        <v>1</v>
      </c>
      <c r="W250" s="98" t="s">
        <v>932</v>
      </c>
      <c r="X250" s="98">
        <v>5</v>
      </c>
      <c r="Y250" s="98" t="s">
        <v>858</v>
      </c>
      <c r="Z250" s="98">
        <v>31</v>
      </c>
      <c r="AA250" s="98" t="s">
        <v>859</v>
      </c>
      <c r="AB250" s="98">
        <v>8025</v>
      </c>
      <c r="AC250" s="98" t="s">
        <v>950</v>
      </c>
      <c r="AD250" s="98" t="s">
        <v>951</v>
      </c>
      <c r="AE250" s="98">
        <v>7053</v>
      </c>
      <c r="AF250" s="98" t="s">
        <v>5027</v>
      </c>
      <c r="AG250" s="98" t="s">
        <v>5022</v>
      </c>
      <c r="AH250" s="98" t="s">
        <v>5023</v>
      </c>
      <c r="AI250" s="98" t="s">
        <v>53</v>
      </c>
      <c r="AJ250" s="98">
        <v>4100</v>
      </c>
      <c r="AK250" s="98" t="s">
        <v>35</v>
      </c>
      <c r="AL250" s="98">
        <v>4103</v>
      </c>
      <c r="AM250" s="98" t="s">
        <v>543</v>
      </c>
      <c r="AN250" s="98">
        <v>4120903</v>
      </c>
      <c r="AO250" s="98">
        <v>2024</v>
      </c>
      <c r="AP250" s="98">
        <v>0</v>
      </c>
      <c r="AQ250" s="98" t="s">
        <v>54</v>
      </c>
      <c r="AR250" s="98" t="s">
        <v>54</v>
      </c>
      <c r="AS250" s="98" t="s">
        <v>54</v>
      </c>
      <c r="AT250" s="98" t="s">
        <v>54</v>
      </c>
      <c r="AY250" s="98" t="s">
        <v>56</v>
      </c>
      <c r="AZ250" s="98" t="s">
        <v>5024</v>
      </c>
      <c r="BA250" s="98" t="s">
        <v>5025</v>
      </c>
      <c r="BB250" s="98" t="s">
        <v>962</v>
      </c>
      <c r="BD250" s="110" t="str">
        <f t="shared" si="53"/>
        <v>3906(vazio)</v>
      </c>
      <c r="BE250" s="110">
        <v>3906</v>
      </c>
      <c r="BF250" s="110" t="s">
        <v>560</v>
      </c>
      <c r="BG250" s="110">
        <v>8081</v>
      </c>
      <c r="BH250" s="110" t="s">
        <v>60</v>
      </c>
      <c r="BI250" s="110">
        <v>27134</v>
      </c>
      <c r="BJ250" s="110">
        <v>27270</v>
      </c>
      <c r="BK250" s="110">
        <v>27406</v>
      </c>
      <c r="BL250" s="110">
        <v>27545</v>
      </c>
      <c r="BN250" s="110">
        <f t="shared" si="54"/>
        <v>109355</v>
      </c>
      <c r="BS250" s="110">
        <v>7053</v>
      </c>
      <c r="BT250" s="110" t="str">
        <f t="shared" si="45"/>
        <v>Depósito regional de armazenamento para itens de ajuda humanitária - desapropriação, em Quedas do Iguaçu</v>
      </c>
      <c r="BU250" s="111" t="str">
        <f t="shared" si="46"/>
        <v>Não</v>
      </c>
      <c r="BV250" s="111" t="str">
        <f t="shared" si="47"/>
        <v>Não</v>
      </c>
      <c r="BW250" s="111" t="str">
        <f t="shared" si="48"/>
        <v>Não</v>
      </c>
      <c r="BX250" s="111" t="str">
        <f t="shared" si="49"/>
        <v>Não</v>
      </c>
      <c r="BY250" s="110" t="s">
        <v>121</v>
      </c>
      <c r="BZ250" s="110" t="s">
        <v>121</v>
      </c>
      <c r="CA250" s="110" t="s">
        <v>121</v>
      </c>
      <c r="CB250" s="110" t="s">
        <v>8122</v>
      </c>
      <c r="CG250" s="110" t="str">
        <f t="shared" si="50"/>
        <v>4238Anahy</v>
      </c>
      <c r="CH250" s="110" t="str">
        <f t="shared" si="52"/>
        <v>4238-2</v>
      </c>
      <c r="CI250" s="110">
        <v>2</v>
      </c>
      <c r="CJ250" s="110">
        <v>4238</v>
      </c>
      <c r="CK250" s="110" t="s">
        <v>35</v>
      </c>
      <c r="CL250" s="110">
        <v>4101051</v>
      </c>
      <c r="CM250" s="110" t="s">
        <v>1014</v>
      </c>
      <c r="CN250" s="110">
        <v>10</v>
      </c>
      <c r="CO250" s="110">
        <v>0</v>
      </c>
      <c r="CP250" s="110">
        <v>0</v>
      </c>
      <c r="CQ250" s="110">
        <v>0</v>
      </c>
      <c r="CS250" s="110" t="str">
        <f t="shared" si="51"/>
        <v>RGInt 03 Cascavel-Anahy</v>
      </c>
    </row>
    <row r="251" spans="19:97" x14ac:dyDescent="0.2">
      <c r="S251" s="98">
        <v>4195</v>
      </c>
      <c r="T251" s="98">
        <v>14</v>
      </c>
      <c r="U251" s="98" t="s">
        <v>932</v>
      </c>
      <c r="V251" s="98">
        <v>1</v>
      </c>
      <c r="W251" s="98" t="s">
        <v>932</v>
      </c>
      <c r="X251" s="98">
        <v>5</v>
      </c>
      <c r="Y251" s="98" t="s">
        <v>858</v>
      </c>
      <c r="Z251" s="98">
        <v>31</v>
      </c>
      <c r="AA251" s="98" t="s">
        <v>859</v>
      </c>
      <c r="AB251" s="98">
        <v>8025</v>
      </c>
      <c r="AC251" s="98" t="s">
        <v>950</v>
      </c>
      <c r="AD251" s="98" t="s">
        <v>951</v>
      </c>
      <c r="AE251" s="98">
        <v>4195</v>
      </c>
      <c r="AF251" s="98" t="s">
        <v>959</v>
      </c>
      <c r="AG251" s="98" t="s">
        <v>5028</v>
      </c>
      <c r="AH251" s="98" t="s">
        <v>212</v>
      </c>
      <c r="AI251" s="98" t="s">
        <v>53</v>
      </c>
      <c r="AJ251" s="98">
        <v>4100</v>
      </c>
      <c r="AK251" s="98" t="s">
        <v>34</v>
      </c>
      <c r="AL251" s="98">
        <v>4102</v>
      </c>
      <c r="AM251" s="98" t="s">
        <v>526</v>
      </c>
      <c r="AN251" s="98">
        <v>4109401</v>
      </c>
      <c r="AO251" s="98">
        <v>2024</v>
      </c>
      <c r="AP251" s="98">
        <v>84.8</v>
      </c>
      <c r="AQ251" s="98" t="s">
        <v>54</v>
      </c>
      <c r="AR251" s="98" t="s">
        <v>54</v>
      </c>
      <c r="AS251" s="98" t="s">
        <v>54</v>
      </c>
      <c r="AT251" s="98" t="s">
        <v>54</v>
      </c>
      <c r="AY251" s="98" t="s">
        <v>56</v>
      </c>
      <c r="AZ251" s="98" t="s">
        <v>960</v>
      </c>
      <c r="BA251" s="98" t="s">
        <v>961</v>
      </c>
      <c r="BB251" s="98" t="s">
        <v>962</v>
      </c>
      <c r="BD251" s="110" t="str">
        <f t="shared" si="53"/>
        <v>3907(vazio)</v>
      </c>
      <c r="BE251" s="110">
        <v>3907</v>
      </c>
      <c r="BF251" s="110" t="s">
        <v>564</v>
      </c>
      <c r="BG251" s="110">
        <v>8081</v>
      </c>
      <c r="BH251" s="110" t="s">
        <v>60</v>
      </c>
      <c r="BI251" s="110">
        <v>1694</v>
      </c>
      <c r="BJ251" s="110">
        <v>1702</v>
      </c>
      <c r="BK251" s="110">
        <v>1711</v>
      </c>
      <c r="BL251" s="110">
        <v>1720</v>
      </c>
      <c r="BN251" s="110">
        <f t="shared" si="54"/>
        <v>6827</v>
      </c>
      <c r="BS251" s="110">
        <v>4195</v>
      </c>
      <c r="BT251" s="110" t="str">
        <f t="shared" si="45"/>
        <v>Depósito regional de armazenamento para itens de ajuda humanitária, em Guarapuava</v>
      </c>
      <c r="BU251" s="111" t="str">
        <f t="shared" si="46"/>
        <v>Não</v>
      </c>
      <c r="BV251" s="111" t="str">
        <f t="shared" si="47"/>
        <v>Não</v>
      </c>
      <c r="BW251" s="111" t="str">
        <f t="shared" si="48"/>
        <v>Não</v>
      </c>
      <c r="BX251" s="111" t="str">
        <f t="shared" si="49"/>
        <v>Não</v>
      </c>
      <c r="BY251" s="110" t="s">
        <v>121</v>
      </c>
      <c r="BZ251" s="110" t="s">
        <v>121</v>
      </c>
      <c r="CA251" s="110" t="s">
        <v>121</v>
      </c>
      <c r="CB251" s="110" t="s">
        <v>8122</v>
      </c>
      <c r="CG251" s="110" t="str">
        <f t="shared" si="50"/>
        <v>4238Assis Chateaubriand</v>
      </c>
      <c r="CH251" s="110" t="str">
        <f t="shared" si="52"/>
        <v>4238-3</v>
      </c>
      <c r="CI251" s="110">
        <v>3</v>
      </c>
      <c r="CJ251" s="110">
        <v>4238</v>
      </c>
      <c r="CK251" s="110" t="s">
        <v>35</v>
      </c>
      <c r="CL251" s="110">
        <v>4102000</v>
      </c>
      <c r="CM251" s="110" t="s">
        <v>356</v>
      </c>
      <c r="CN251" s="110">
        <v>10</v>
      </c>
      <c r="CO251" s="110">
        <v>0</v>
      </c>
      <c r="CP251" s="110">
        <v>0</v>
      </c>
      <c r="CQ251" s="110">
        <v>0</v>
      </c>
      <c r="CS251" s="110" t="str">
        <f t="shared" si="51"/>
        <v>RGInt 03 Cascavel-Assis Chateaubriand</v>
      </c>
    </row>
    <row r="252" spans="19:97" x14ac:dyDescent="0.2">
      <c r="S252" s="98">
        <v>4211</v>
      </c>
      <c r="T252" s="98">
        <v>14</v>
      </c>
      <c r="U252" s="98" t="s">
        <v>932</v>
      </c>
      <c r="V252" s="98">
        <v>1</v>
      </c>
      <c r="W252" s="98" t="s">
        <v>932</v>
      </c>
      <c r="X252" s="98">
        <v>5</v>
      </c>
      <c r="Y252" s="98" t="s">
        <v>858</v>
      </c>
      <c r="Z252" s="98">
        <v>31</v>
      </c>
      <c r="AA252" s="98" t="s">
        <v>859</v>
      </c>
      <c r="AB252" s="98">
        <v>8025</v>
      </c>
      <c r="AC252" s="98" t="s">
        <v>950</v>
      </c>
      <c r="AD252" s="98" t="s">
        <v>951</v>
      </c>
      <c r="AE252" s="98">
        <v>4211</v>
      </c>
      <c r="AF252" s="98" t="s">
        <v>966</v>
      </c>
      <c r="AG252" s="98" t="s">
        <v>5028</v>
      </c>
      <c r="AH252" s="98" t="s">
        <v>212</v>
      </c>
      <c r="AI252" s="98" t="s">
        <v>53</v>
      </c>
      <c r="AJ252" s="98">
        <v>4100</v>
      </c>
      <c r="AK252" s="98" t="s">
        <v>37</v>
      </c>
      <c r="AL252" s="98">
        <v>4105</v>
      </c>
      <c r="AM252" s="98" t="s">
        <v>326</v>
      </c>
      <c r="AN252" s="98">
        <v>4113700</v>
      </c>
      <c r="AO252" s="98">
        <v>2024</v>
      </c>
      <c r="AP252" s="98">
        <v>84.8</v>
      </c>
      <c r="AQ252" s="98" t="s">
        <v>54</v>
      </c>
      <c r="AR252" s="98" t="s">
        <v>54</v>
      </c>
      <c r="AS252" s="98" t="s">
        <v>54</v>
      </c>
      <c r="AT252" s="98" t="s">
        <v>54</v>
      </c>
      <c r="AY252" s="98" t="s">
        <v>56</v>
      </c>
      <c r="AZ252" s="98" t="s">
        <v>960</v>
      </c>
      <c r="BA252" s="98" t="s">
        <v>961</v>
      </c>
      <c r="BB252" s="98" t="s">
        <v>962</v>
      </c>
      <c r="BD252" s="110" t="str">
        <f t="shared" si="53"/>
        <v>3908(vazio)</v>
      </c>
      <c r="BE252" s="110">
        <v>3908</v>
      </c>
      <c r="BF252" s="110" t="s">
        <v>568</v>
      </c>
      <c r="BG252" s="110">
        <v>8081</v>
      </c>
      <c r="BH252" s="110" t="s">
        <v>60</v>
      </c>
      <c r="BI252" s="110">
        <v>3915</v>
      </c>
      <c r="BJ252" s="110">
        <v>3934</v>
      </c>
      <c r="BK252" s="110">
        <v>3954</v>
      </c>
      <c r="BL252" s="110">
        <v>3975</v>
      </c>
      <c r="BN252" s="110">
        <f t="shared" si="54"/>
        <v>15778</v>
      </c>
      <c r="BS252" s="110">
        <v>4211</v>
      </c>
      <c r="BT252" s="110" t="str">
        <f t="shared" si="45"/>
        <v>Depósito regional de armazenamento para itens de ajuda humanitária, em Londrina</v>
      </c>
      <c r="BU252" s="111" t="str">
        <f t="shared" si="46"/>
        <v>Não</v>
      </c>
      <c r="BV252" s="111" t="str">
        <f t="shared" si="47"/>
        <v>Não</v>
      </c>
      <c r="BW252" s="111" t="str">
        <f t="shared" si="48"/>
        <v>Não</v>
      </c>
      <c r="BX252" s="111" t="str">
        <f t="shared" si="49"/>
        <v>Não</v>
      </c>
      <c r="BY252" s="110" t="s">
        <v>121</v>
      </c>
      <c r="BZ252" s="110" t="s">
        <v>121</v>
      </c>
      <c r="CA252" s="110" t="s">
        <v>121</v>
      </c>
      <c r="CB252" s="110" t="s">
        <v>8122</v>
      </c>
      <c r="CG252" s="110" t="str">
        <f t="shared" si="50"/>
        <v>4238Boa Esperança do Iguaçu</v>
      </c>
      <c r="CH252" s="110" t="str">
        <f t="shared" si="52"/>
        <v>4238-4</v>
      </c>
      <c r="CI252" s="110">
        <v>4</v>
      </c>
      <c r="CJ252" s="110">
        <v>4238</v>
      </c>
      <c r="CK252" s="110" t="s">
        <v>35</v>
      </c>
      <c r="CL252" s="110">
        <v>4103024</v>
      </c>
      <c r="CM252" s="110" t="s">
        <v>1027</v>
      </c>
      <c r="CN252" s="110">
        <v>10</v>
      </c>
      <c r="CO252" s="110">
        <v>0</v>
      </c>
      <c r="CP252" s="110">
        <v>0</v>
      </c>
      <c r="CQ252" s="110">
        <v>0</v>
      </c>
      <c r="CS252" s="110" t="str">
        <f t="shared" si="51"/>
        <v>RGInt 03 Cascavel-Boa Esperança do Iguaçu</v>
      </c>
    </row>
    <row r="253" spans="19:97" x14ac:dyDescent="0.2">
      <c r="S253" s="98">
        <v>4212</v>
      </c>
      <c r="T253" s="98">
        <v>14</v>
      </c>
      <c r="U253" s="98" t="s">
        <v>932</v>
      </c>
      <c r="V253" s="98">
        <v>1</v>
      </c>
      <c r="W253" s="98" t="s">
        <v>932</v>
      </c>
      <c r="X253" s="98">
        <v>5</v>
      </c>
      <c r="Y253" s="98" t="s">
        <v>858</v>
      </c>
      <c r="Z253" s="98">
        <v>31</v>
      </c>
      <c r="AA253" s="98" t="s">
        <v>859</v>
      </c>
      <c r="AB253" s="98">
        <v>8025</v>
      </c>
      <c r="AC253" s="98" t="s">
        <v>950</v>
      </c>
      <c r="AD253" s="98" t="s">
        <v>951</v>
      </c>
      <c r="AE253" s="98">
        <v>4212</v>
      </c>
      <c r="AF253" s="98" t="s">
        <v>969</v>
      </c>
      <c r="AG253" s="98" t="s">
        <v>5028</v>
      </c>
      <c r="AH253" s="98" t="s">
        <v>212</v>
      </c>
      <c r="AI253" s="98" t="s">
        <v>53</v>
      </c>
      <c r="AJ253" s="98">
        <v>4100</v>
      </c>
      <c r="AK253" s="98" t="s">
        <v>35</v>
      </c>
      <c r="AL253" s="98">
        <v>4103</v>
      </c>
      <c r="AM253" s="98" t="s">
        <v>543</v>
      </c>
      <c r="AN253" s="98">
        <v>4120903</v>
      </c>
      <c r="AO253" s="98">
        <v>2024</v>
      </c>
      <c r="AP253" s="98">
        <v>84.8</v>
      </c>
      <c r="AQ253" s="98" t="s">
        <v>54</v>
      </c>
      <c r="AR253" s="98" t="s">
        <v>54</v>
      </c>
      <c r="AS253" s="98" t="s">
        <v>54</v>
      </c>
      <c r="AT253" s="98" t="s">
        <v>54</v>
      </c>
      <c r="AY253" s="98" t="s">
        <v>56</v>
      </c>
      <c r="AZ253" s="98" t="s">
        <v>960</v>
      </c>
      <c r="BA253" s="98" t="s">
        <v>961</v>
      </c>
      <c r="BB253" s="98" t="s">
        <v>962</v>
      </c>
      <c r="BD253" s="110" t="str">
        <f t="shared" si="53"/>
        <v>3909(vazio)</v>
      </c>
      <c r="BE253" s="110">
        <v>3909</v>
      </c>
      <c r="BF253" s="110" t="s">
        <v>572</v>
      </c>
      <c r="BG253" s="110">
        <v>8081</v>
      </c>
      <c r="BH253" s="110" t="s">
        <v>60</v>
      </c>
      <c r="BI253" s="110">
        <v>158028</v>
      </c>
      <c r="BJ253" s="110">
        <v>158818</v>
      </c>
      <c r="BK253" s="110">
        <v>159612</v>
      </c>
      <c r="BL253" s="110">
        <v>160410</v>
      </c>
      <c r="BN253" s="110">
        <f t="shared" si="54"/>
        <v>636868</v>
      </c>
      <c r="BS253" s="110">
        <v>4212</v>
      </c>
      <c r="BT253" s="110" t="str">
        <f t="shared" si="45"/>
        <v>Depósito regional de armazenamento para itens de ajuda humanitária, em Quedas do Iguaçu</v>
      </c>
      <c r="BU253" s="111" t="str">
        <f t="shared" si="46"/>
        <v>Não</v>
      </c>
      <c r="BV253" s="111" t="str">
        <f t="shared" si="47"/>
        <v>Não</v>
      </c>
      <c r="BW253" s="111" t="str">
        <f t="shared" si="48"/>
        <v>Não</v>
      </c>
      <c r="BX253" s="111" t="str">
        <f t="shared" si="49"/>
        <v>Não</v>
      </c>
      <c r="BY253" s="110" t="s">
        <v>121</v>
      </c>
      <c r="BZ253" s="110" t="s">
        <v>121</v>
      </c>
      <c r="CA253" s="110" t="s">
        <v>121</v>
      </c>
      <c r="CB253" s="110" t="s">
        <v>8122</v>
      </c>
      <c r="CG253" s="110" t="str">
        <f t="shared" si="50"/>
        <v>4238Boa Vista da Aparecida</v>
      </c>
      <c r="CH253" s="110" t="str">
        <f t="shared" si="52"/>
        <v>4238-5</v>
      </c>
      <c r="CI253" s="110">
        <v>5</v>
      </c>
      <c r="CJ253" s="110">
        <v>4238</v>
      </c>
      <c r="CK253" s="110" t="s">
        <v>35</v>
      </c>
      <c r="CL253" s="110">
        <v>4103057</v>
      </c>
      <c r="CM253" s="110" t="s">
        <v>1032</v>
      </c>
      <c r="CN253" s="110">
        <v>10</v>
      </c>
      <c r="CO253" s="110">
        <v>0</v>
      </c>
      <c r="CP253" s="110">
        <v>0</v>
      </c>
      <c r="CQ253" s="110">
        <v>0</v>
      </c>
      <c r="CS253" s="110" t="str">
        <f t="shared" si="51"/>
        <v>RGInt 03 Cascavel-Boa Vista da Aparecida</v>
      </c>
    </row>
    <row r="254" spans="19:97" x14ac:dyDescent="0.2">
      <c r="S254" s="98">
        <v>4192</v>
      </c>
      <c r="T254" s="98">
        <v>14</v>
      </c>
      <c r="U254" s="98" t="s">
        <v>932</v>
      </c>
      <c r="V254" s="98">
        <v>1</v>
      </c>
      <c r="W254" s="98" t="s">
        <v>932</v>
      </c>
      <c r="X254" s="98">
        <v>5</v>
      </c>
      <c r="Y254" s="98" t="s">
        <v>858</v>
      </c>
      <c r="Z254" s="98">
        <v>31</v>
      </c>
      <c r="AA254" s="98" t="s">
        <v>859</v>
      </c>
      <c r="AB254" s="98">
        <v>8025</v>
      </c>
      <c r="AC254" s="98" t="s">
        <v>950</v>
      </c>
      <c r="AD254" s="98" t="s">
        <v>951</v>
      </c>
      <c r="AE254" s="98">
        <v>4192</v>
      </c>
      <c r="AF254" s="98" t="s">
        <v>971</v>
      </c>
      <c r="AG254" s="98" t="s">
        <v>972</v>
      </c>
      <c r="AH254" s="98" t="s">
        <v>778</v>
      </c>
      <c r="AI254" s="98" t="s">
        <v>53</v>
      </c>
      <c r="AJ254" s="98">
        <v>4100</v>
      </c>
      <c r="AK254" s="98" t="s">
        <v>33</v>
      </c>
      <c r="AL254" s="98">
        <v>4101</v>
      </c>
      <c r="AO254" s="98">
        <v>2024</v>
      </c>
      <c r="AP254" s="98">
        <v>8</v>
      </c>
      <c r="AQ254" s="98" t="s">
        <v>54</v>
      </c>
      <c r="AR254" s="98" t="s">
        <v>54</v>
      </c>
      <c r="AS254" s="98" t="s">
        <v>54</v>
      </c>
      <c r="AT254" s="98" t="s">
        <v>54</v>
      </c>
      <c r="AY254" s="98" t="s">
        <v>56</v>
      </c>
      <c r="AZ254" s="98" t="s">
        <v>973</v>
      </c>
      <c r="BA254" s="98" t="s">
        <v>961</v>
      </c>
      <c r="BB254" s="98" t="s">
        <v>962</v>
      </c>
      <c r="BD254" s="110" t="str">
        <f t="shared" si="53"/>
        <v>3910(vazio)</v>
      </c>
      <c r="BE254" s="110">
        <v>3910</v>
      </c>
      <c r="BF254" s="110" t="s">
        <v>576</v>
      </c>
      <c r="BG254" s="110">
        <v>8081</v>
      </c>
      <c r="BH254" s="110" t="s">
        <v>60</v>
      </c>
      <c r="BI254" s="110">
        <v>1288</v>
      </c>
      <c r="BJ254" s="110">
        <v>1200</v>
      </c>
      <c r="BK254" s="110">
        <v>1200</v>
      </c>
      <c r="BL254" s="110">
        <v>1200</v>
      </c>
      <c r="BN254" s="110">
        <f t="shared" si="54"/>
        <v>4888</v>
      </c>
      <c r="BS254" s="110">
        <v>4192</v>
      </c>
      <c r="BT254" s="110" t="str">
        <f t="shared" si="45"/>
        <v>Municípios atendidos com materiais de assistência e restabelecimento distribuído pela Defesa Civil na resposta aos desastres</v>
      </c>
      <c r="BU254" s="111" t="str">
        <f t="shared" si="46"/>
        <v>Não</v>
      </c>
      <c r="BV254" s="111" t="str">
        <f t="shared" si="47"/>
        <v>Não</v>
      </c>
      <c r="BW254" s="111" t="str">
        <f t="shared" si="48"/>
        <v>Não</v>
      </c>
      <c r="BX254" s="111" t="str">
        <f t="shared" si="49"/>
        <v>Não</v>
      </c>
      <c r="BY254" s="110" t="s">
        <v>121</v>
      </c>
      <c r="BZ254" s="110" t="s">
        <v>121</v>
      </c>
      <c r="CA254" s="110" t="s">
        <v>121</v>
      </c>
      <c r="CB254" s="110" t="s">
        <v>8122</v>
      </c>
      <c r="CG254" s="110" t="str">
        <f t="shared" si="50"/>
        <v>4238Braganey</v>
      </c>
      <c r="CH254" s="110" t="str">
        <f t="shared" si="52"/>
        <v>4238-6</v>
      </c>
      <c r="CI254" s="110">
        <v>6</v>
      </c>
      <c r="CJ254" s="110">
        <v>4238</v>
      </c>
      <c r="CK254" s="110" t="s">
        <v>35</v>
      </c>
      <c r="CL254" s="110">
        <v>4103354</v>
      </c>
      <c r="CM254" s="110" t="s">
        <v>1038</v>
      </c>
      <c r="CN254" s="110">
        <v>10</v>
      </c>
      <c r="CO254" s="110">
        <v>0</v>
      </c>
      <c r="CP254" s="110">
        <v>0</v>
      </c>
      <c r="CQ254" s="110">
        <v>0</v>
      </c>
      <c r="CS254" s="110" t="str">
        <f t="shared" si="51"/>
        <v>RGInt 03 Cascavel-Braganey</v>
      </c>
    </row>
    <row r="255" spans="19:97" x14ac:dyDescent="0.2">
      <c r="S255" s="98">
        <v>4542</v>
      </c>
      <c r="T255" s="98">
        <v>16</v>
      </c>
      <c r="U255" s="98" t="s">
        <v>974</v>
      </c>
      <c r="V255" s="98">
        <v>2</v>
      </c>
      <c r="W255" s="98" t="s">
        <v>975</v>
      </c>
      <c r="X255" s="98">
        <v>1</v>
      </c>
      <c r="Y255" s="98" t="s">
        <v>46</v>
      </c>
      <c r="Z255" s="98">
        <v>7</v>
      </c>
      <c r="AA255" s="98" t="s">
        <v>976</v>
      </c>
      <c r="AB255" s="98">
        <v>7019</v>
      </c>
      <c r="AC255" s="98" t="s">
        <v>977</v>
      </c>
      <c r="AD255" s="98" t="s">
        <v>5029</v>
      </c>
      <c r="AE255" s="98">
        <v>4542</v>
      </c>
      <c r="AF255" s="98" t="s">
        <v>978</v>
      </c>
      <c r="AG255" s="98" t="s">
        <v>979</v>
      </c>
      <c r="AH255" s="98" t="s">
        <v>980</v>
      </c>
      <c r="AI255" s="98" t="s">
        <v>53</v>
      </c>
      <c r="AJ255" s="98">
        <v>4100</v>
      </c>
      <c r="AO255" s="98">
        <v>2024</v>
      </c>
      <c r="AP255" s="98">
        <v>1</v>
      </c>
      <c r="AQ255" s="98" t="s">
        <v>54</v>
      </c>
      <c r="AR255" s="98" t="s">
        <v>54</v>
      </c>
      <c r="AS255" s="98" t="s">
        <v>54</v>
      </c>
      <c r="AT255" s="98" t="s">
        <v>54</v>
      </c>
      <c r="AV255" s="98" t="s">
        <v>72</v>
      </c>
      <c r="AY255" s="98" t="s">
        <v>56</v>
      </c>
      <c r="AZ255" s="98" t="s">
        <v>981</v>
      </c>
      <c r="BA255" s="98" t="s">
        <v>982</v>
      </c>
      <c r="BB255" s="98" t="s">
        <v>983</v>
      </c>
      <c r="BD255" s="110" t="str">
        <f t="shared" si="53"/>
        <v>3911RGInt 01 Curitiba</v>
      </c>
      <c r="BE255" s="110">
        <v>3911</v>
      </c>
      <c r="BF255" s="110" t="s">
        <v>581</v>
      </c>
      <c r="BG255" s="110">
        <v>8081</v>
      </c>
      <c r="BH255" s="110" t="s">
        <v>33</v>
      </c>
      <c r="BI255" s="110">
        <v>2121</v>
      </c>
      <c r="BJ255" s="110">
        <v>2132</v>
      </c>
      <c r="BK255" s="110">
        <v>2142</v>
      </c>
      <c r="BL255" s="110">
        <v>2155</v>
      </c>
      <c r="BN255" s="110">
        <f t="shared" si="54"/>
        <v>8550</v>
      </c>
      <c r="BS255" s="110">
        <v>4542</v>
      </c>
      <c r="BT255" s="110" t="str">
        <f t="shared" si="45"/>
        <v>Aquisição de veículo para atuação ativa das equipes por meio do Programa CGE Itinerante</v>
      </c>
      <c r="BU255" s="111" t="str">
        <f t="shared" si="46"/>
        <v>Não</v>
      </c>
      <c r="BV255" s="111" t="str">
        <f t="shared" si="47"/>
        <v>Não</v>
      </c>
      <c r="BW255" s="111" t="str">
        <f t="shared" si="48"/>
        <v>Não</v>
      </c>
      <c r="BX255" s="111" t="str">
        <f t="shared" si="49"/>
        <v>Não</v>
      </c>
      <c r="BY255" s="110" t="s">
        <v>121</v>
      </c>
      <c r="BZ255" s="110" t="s">
        <v>8159</v>
      </c>
      <c r="CA255" s="110" t="s">
        <v>121</v>
      </c>
      <c r="CB255" s="110" t="s">
        <v>8378</v>
      </c>
      <c r="CG255" s="110" t="str">
        <f t="shared" si="50"/>
        <v>4238Cafelândia</v>
      </c>
      <c r="CH255" s="110" t="str">
        <f t="shared" si="52"/>
        <v>4238-7</v>
      </c>
      <c r="CI255" s="110">
        <v>7</v>
      </c>
      <c r="CJ255" s="110">
        <v>4238</v>
      </c>
      <c r="CK255" s="110" t="s">
        <v>35</v>
      </c>
      <c r="CL255" s="110">
        <v>4103453</v>
      </c>
      <c r="CM255" s="110" t="s">
        <v>1042</v>
      </c>
      <c r="CN255" s="110">
        <v>20</v>
      </c>
      <c r="CO255" s="110">
        <v>0</v>
      </c>
      <c r="CP255" s="110">
        <v>0</v>
      </c>
      <c r="CQ255" s="110">
        <v>0</v>
      </c>
      <c r="CS255" s="110" t="str">
        <f t="shared" si="51"/>
        <v>RGInt 03 Cascavel-Cafelândia</v>
      </c>
    </row>
    <row r="256" spans="19:97" x14ac:dyDescent="0.2">
      <c r="S256" s="98">
        <v>4717</v>
      </c>
      <c r="T256" s="98">
        <v>16</v>
      </c>
      <c r="U256" s="98" t="s">
        <v>974</v>
      </c>
      <c r="V256" s="98">
        <v>2</v>
      </c>
      <c r="W256" s="98" t="s">
        <v>975</v>
      </c>
      <c r="X256" s="98">
        <v>1</v>
      </c>
      <c r="Y256" s="98" t="s">
        <v>46</v>
      </c>
      <c r="Z256" s="98">
        <v>7</v>
      </c>
      <c r="AA256" s="98" t="s">
        <v>976</v>
      </c>
      <c r="AB256" s="98">
        <v>7019</v>
      </c>
      <c r="AC256" s="98" t="s">
        <v>977</v>
      </c>
      <c r="AD256" s="98" t="s">
        <v>5029</v>
      </c>
      <c r="AE256" s="98">
        <v>4717</v>
      </c>
      <c r="AF256" s="98" t="s">
        <v>984</v>
      </c>
      <c r="AG256" s="98" t="s">
        <v>985</v>
      </c>
      <c r="AH256" s="98" t="s">
        <v>986</v>
      </c>
      <c r="AI256" s="98" t="s">
        <v>53</v>
      </c>
      <c r="AJ256" s="98">
        <v>4100</v>
      </c>
      <c r="AO256" s="98">
        <v>2024</v>
      </c>
      <c r="AP256" s="98">
        <v>20</v>
      </c>
      <c r="AQ256" s="98" t="s">
        <v>54</v>
      </c>
      <c r="AR256" s="98" t="s">
        <v>54</v>
      </c>
      <c r="AS256" s="98" t="s">
        <v>54</v>
      </c>
      <c r="AT256" s="98" t="s">
        <v>54</v>
      </c>
      <c r="AV256" s="98" t="s">
        <v>129</v>
      </c>
      <c r="AY256" s="98" t="s">
        <v>56</v>
      </c>
      <c r="AZ256" s="98" t="s">
        <v>987</v>
      </c>
      <c r="BA256" s="98" t="s">
        <v>988</v>
      </c>
      <c r="BB256" s="98" t="s">
        <v>989</v>
      </c>
      <c r="BD256" s="110" t="str">
        <f t="shared" si="53"/>
        <v>3912(vazio)</v>
      </c>
      <c r="BE256" s="110">
        <v>3912</v>
      </c>
      <c r="BF256" s="110" t="s">
        <v>584</v>
      </c>
      <c r="BG256" s="110">
        <v>8081</v>
      </c>
      <c r="BH256" s="110" t="s">
        <v>60</v>
      </c>
      <c r="BI256" s="110">
        <v>1380</v>
      </c>
      <c r="BJ256" s="110">
        <v>1390</v>
      </c>
      <c r="BK256" s="110">
        <v>1400</v>
      </c>
      <c r="BL256" s="110">
        <v>1410</v>
      </c>
      <c r="BN256" s="110">
        <f t="shared" si="54"/>
        <v>5580</v>
      </c>
      <c r="BS256" s="110">
        <v>4717</v>
      </c>
      <c r="BT256" s="110" t="str">
        <f t="shared" si="45"/>
        <v>Capacitações promovidas pela CGE em parceria com a Escola de Gestão</v>
      </c>
      <c r="BU256" s="111" t="str">
        <f t="shared" si="46"/>
        <v>Não</v>
      </c>
      <c r="BV256" s="111" t="str">
        <f t="shared" si="47"/>
        <v>Não</v>
      </c>
      <c r="BW256" s="111" t="str">
        <f t="shared" si="48"/>
        <v>Não</v>
      </c>
      <c r="BX256" s="111" t="str">
        <f t="shared" si="49"/>
        <v>Não</v>
      </c>
      <c r="BY256" s="110" t="s">
        <v>121</v>
      </c>
      <c r="BZ256" s="110" t="s">
        <v>8133</v>
      </c>
      <c r="CA256" s="110" t="s">
        <v>121</v>
      </c>
      <c r="CB256" s="110" t="s">
        <v>8374</v>
      </c>
      <c r="CG256" s="110" t="str">
        <f t="shared" si="50"/>
        <v>4238Campo Bonito</v>
      </c>
      <c r="CH256" s="110" t="str">
        <f t="shared" si="52"/>
        <v>4238-8</v>
      </c>
      <c r="CI256" s="110">
        <v>8</v>
      </c>
      <c r="CJ256" s="110">
        <v>4238</v>
      </c>
      <c r="CK256" s="110" t="s">
        <v>35</v>
      </c>
      <c r="CL256" s="110">
        <v>4104055</v>
      </c>
      <c r="CM256" s="110" t="s">
        <v>1050</v>
      </c>
      <c r="CN256" s="110">
        <v>5</v>
      </c>
      <c r="CO256" s="110">
        <v>0</v>
      </c>
      <c r="CP256" s="110">
        <v>0</v>
      </c>
      <c r="CQ256" s="110">
        <v>0</v>
      </c>
      <c r="CS256" s="110" t="str">
        <f t="shared" si="51"/>
        <v>RGInt 03 Cascavel-Campo Bonito</v>
      </c>
    </row>
    <row r="257" spans="19:97" x14ac:dyDescent="0.2">
      <c r="S257" s="98">
        <v>6853</v>
      </c>
      <c r="T257" s="98">
        <v>16</v>
      </c>
      <c r="U257" s="98" t="s">
        <v>974</v>
      </c>
      <c r="V257" s="98">
        <v>2</v>
      </c>
      <c r="W257" s="98" t="s">
        <v>975</v>
      </c>
      <c r="X257" s="98">
        <v>1</v>
      </c>
      <c r="Y257" s="98" t="s">
        <v>46</v>
      </c>
      <c r="Z257" s="98">
        <v>7</v>
      </c>
      <c r="AA257" s="98" t="s">
        <v>976</v>
      </c>
      <c r="AB257" s="98">
        <v>7019</v>
      </c>
      <c r="AC257" s="98" t="s">
        <v>977</v>
      </c>
      <c r="AD257" s="98" t="s">
        <v>5029</v>
      </c>
      <c r="AE257" s="98">
        <v>6853</v>
      </c>
      <c r="AF257" s="98" t="s">
        <v>5030</v>
      </c>
      <c r="AG257" s="98" t="s">
        <v>5031</v>
      </c>
      <c r="AH257" s="98" t="s">
        <v>944</v>
      </c>
      <c r="AI257" s="98" t="s">
        <v>53</v>
      </c>
      <c r="AJ257" s="98">
        <v>4100</v>
      </c>
      <c r="AO257" s="98">
        <v>2024</v>
      </c>
      <c r="AP257" s="98">
        <v>0</v>
      </c>
      <c r="AQ257" s="98" t="s">
        <v>54</v>
      </c>
      <c r="AR257" s="98" t="s">
        <v>54</v>
      </c>
      <c r="AS257" s="98" t="s">
        <v>54</v>
      </c>
      <c r="AT257" s="98" t="s">
        <v>54</v>
      </c>
      <c r="AW257" s="98" t="s">
        <v>765</v>
      </c>
      <c r="AY257" s="98" t="s">
        <v>54</v>
      </c>
      <c r="AZ257" s="98" t="s">
        <v>5032</v>
      </c>
      <c r="BA257" s="98" t="s">
        <v>5033</v>
      </c>
      <c r="BB257" s="98" t="s">
        <v>5034</v>
      </c>
      <c r="BD257" s="110" t="str">
        <f t="shared" si="53"/>
        <v>3913(vazio)</v>
      </c>
      <c r="BE257" s="110">
        <v>3913</v>
      </c>
      <c r="BF257" s="110" t="s">
        <v>587</v>
      </c>
      <c r="BG257" s="110">
        <v>8081</v>
      </c>
      <c r="BH257" s="110" t="s">
        <v>60</v>
      </c>
      <c r="BI257" s="110">
        <v>613100</v>
      </c>
      <c r="BJ257" s="110">
        <v>616150</v>
      </c>
      <c r="BK257" s="110">
        <v>616150</v>
      </c>
      <c r="BL257" s="110">
        <v>619230</v>
      </c>
      <c r="BN257" s="110">
        <f t="shared" si="54"/>
        <v>2464630</v>
      </c>
      <c r="BS257" s="110">
        <v>6853</v>
      </c>
      <c r="BT257" s="110" t="str">
        <f t="shared" si="45"/>
        <v>Implantação de Plataforma de monitoramento e auditoria da administração Pública Estadual (Projeto HARPIA)</v>
      </c>
      <c r="BU257" s="111" t="str">
        <f t="shared" si="46"/>
        <v>Não</v>
      </c>
      <c r="BV257" s="111" t="str">
        <f t="shared" si="47"/>
        <v>Não</v>
      </c>
      <c r="BW257" s="111" t="str">
        <f t="shared" si="48"/>
        <v>Não</v>
      </c>
      <c r="BX257" s="111" t="str">
        <f t="shared" si="49"/>
        <v>Não</v>
      </c>
      <c r="BY257" s="110" t="s">
        <v>2302</v>
      </c>
      <c r="BZ257" s="110" t="s">
        <v>72</v>
      </c>
      <c r="CA257" s="110" t="s">
        <v>765</v>
      </c>
      <c r="CB257" s="110" t="s">
        <v>8375</v>
      </c>
      <c r="CG257" s="110" t="str">
        <f t="shared" si="50"/>
        <v>4238Capanema</v>
      </c>
      <c r="CH257" s="110" t="str">
        <f t="shared" si="52"/>
        <v>4238-9</v>
      </c>
      <c r="CI257" s="110">
        <v>9</v>
      </c>
      <c r="CJ257" s="110">
        <v>4238</v>
      </c>
      <c r="CK257" s="110" t="s">
        <v>35</v>
      </c>
      <c r="CL257" s="110">
        <v>4104501</v>
      </c>
      <c r="CM257" s="110" t="s">
        <v>1062</v>
      </c>
      <c r="CN257" s="110">
        <v>5</v>
      </c>
      <c r="CO257" s="110">
        <v>0</v>
      </c>
      <c r="CP257" s="110">
        <v>0</v>
      </c>
      <c r="CQ257" s="110">
        <v>0</v>
      </c>
      <c r="CS257" s="110" t="str">
        <f t="shared" si="51"/>
        <v>RGInt 03 Cascavel-Capanema</v>
      </c>
    </row>
    <row r="258" spans="19:97" x14ac:dyDescent="0.2">
      <c r="S258" s="98">
        <v>4543</v>
      </c>
      <c r="T258" s="98">
        <v>16</v>
      </c>
      <c r="U258" s="98" t="s">
        <v>974</v>
      </c>
      <c r="V258" s="98">
        <v>2</v>
      </c>
      <c r="W258" s="98" t="s">
        <v>975</v>
      </c>
      <c r="X258" s="98">
        <v>1</v>
      </c>
      <c r="Y258" s="98" t="s">
        <v>46</v>
      </c>
      <c r="Z258" s="98">
        <v>7</v>
      </c>
      <c r="AA258" s="98" t="s">
        <v>976</v>
      </c>
      <c r="AB258" s="98">
        <v>7019</v>
      </c>
      <c r="AC258" s="98" t="s">
        <v>977</v>
      </c>
      <c r="AD258" s="98" t="s">
        <v>5029</v>
      </c>
      <c r="AE258" s="98">
        <v>4543</v>
      </c>
      <c r="AF258" s="98" t="s">
        <v>990</v>
      </c>
      <c r="AG258" s="98" t="s">
        <v>5035</v>
      </c>
      <c r="AH258" s="98" t="s">
        <v>944</v>
      </c>
      <c r="AI258" s="98" t="s">
        <v>53</v>
      </c>
      <c r="AJ258" s="98">
        <v>4100</v>
      </c>
      <c r="AO258" s="98">
        <v>2024</v>
      </c>
      <c r="AP258" s="98">
        <v>0</v>
      </c>
      <c r="AQ258" s="98" t="s">
        <v>54</v>
      </c>
      <c r="AR258" s="98" t="s">
        <v>54</v>
      </c>
      <c r="AS258" s="98" t="s">
        <v>54</v>
      </c>
      <c r="AT258" s="98" t="s">
        <v>54</v>
      </c>
      <c r="AV258" s="98" t="s">
        <v>129</v>
      </c>
      <c r="AY258" s="98" t="s">
        <v>56</v>
      </c>
      <c r="AZ258" s="98" t="s">
        <v>991</v>
      </c>
      <c r="BA258" s="98" t="s">
        <v>992</v>
      </c>
      <c r="BB258" s="98" t="s">
        <v>993</v>
      </c>
      <c r="BD258" s="110" t="str">
        <f t="shared" si="53"/>
        <v>3916RGInt 01 Curitiba</v>
      </c>
      <c r="BE258" s="110">
        <v>3916</v>
      </c>
      <c r="BF258" s="110" t="s">
        <v>592</v>
      </c>
      <c r="BG258" s="110">
        <v>8014</v>
      </c>
      <c r="BH258" s="110" t="s">
        <v>33</v>
      </c>
      <c r="BI258" s="110">
        <v>19</v>
      </c>
      <c r="BJ258" s="110">
        <v>15</v>
      </c>
      <c r="BK258" s="110">
        <v>16</v>
      </c>
      <c r="BL258" s="110">
        <v>15</v>
      </c>
      <c r="BN258" s="110">
        <f t="shared" si="54"/>
        <v>65</v>
      </c>
      <c r="BS258" s="110">
        <v>4543</v>
      </c>
      <c r="BT258" s="110" t="str">
        <f t="shared" si="45"/>
        <v>Implantação de Plataforma de processos de contratação da administração Pública Estadual (Projeto HARPIA)</v>
      </c>
      <c r="BU258" s="111" t="str">
        <f t="shared" si="46"/>
        <v>Não</v>
      </c>
      <c r="BV258" s="111" t="str">
        <f t="shared" si="47"/>
        <v>Não</v>
      </c>
      <c r="BW258" s="111" t="str">
        <f t="shared" si="48"/>
        <v>Não</v>
      </c>
      <c r="BX258" s="111" t="str">
        <f t="shared" si="49"/>
        <v>Não</v>
      </c>
      <c r="BY258" s="110" t="s">
        <v>2302</v>
      </c>
      <c r="BZ258" s="110" t="s">
        <v>8133</v>
      </c>
      <c r="CA258" s="110" t="s">
        <v>765</v>
      </c>
      <c r="CB258" s="110" t="s">
        <v>8378</v>
      </c>
      <c r="CG258" s="110" t="str">
        <f t="shared" si="50"/>
        <v>4238Capitão Leônidas Marques</v>
      </c>
      <c r="CH258" s="110" t="str">
        <f t="shared" si="52"/>
        <v>4238-10</v>
      </c>
      <c r="CI258" s="110">
        <v>10</v>
      </c>
      <c r="CJ258" s="110">
        <v>4238</v>
      </c>
      <c r="CK258" s="110" t="s">
        <v>35</v>
      </c>
      <c r="CL258" s="110">
        <v>4104600</v>
      </c>
      <c r="CM258" s="110" t="s">
        <v>1068</v>
      </c>
      <c r="CN258" s="110">
        <v>5</v>
      </c>
      <c r="CO258" s="110">
        <v>0</v>
      </c>
      <c r="CP258" s="110">
        <v>0</v>
      </c>
      <c r="CQ258" s="110">
        <v>0</v>
      </c>
      <c r="CS258" s="110" t="str">
        <f t="shared" si="51"/>
        <v>RGInt 03 Cascavel-Capitão Leônidas Marques</v>
      </c>
    </row>
    <row r="259" spans="19:97" x14ac:dyDescent="0.2">
      <c r="S259" s="98">
        <v>4541</v>
      </c>
      <c r="T259" s="98">
        <v>16</v>
      </c>
      <c r="U259" s="98" t="s">
        <v>974</v>
      </c>
      <c r="V259" s="98">
        <v>2</v>
      </c>
      <c r="W259" s="98" t="s">
        <v>975</v>
      </c>
      <c r="X259" s="98">
        <v>1</v>
      </c>
      <c r="Y259" s="98" t="s">
        <v>46</v>
      </c>
      <c r="Z259" s="98">
        <v>7</v>
      </c>
      <c r="AA259" s="98" t="s">
        <v>976</v>
      </c>
      <c r="AB259" s="98">
        <v>7019</v>
      </c>
      <c r="AC259" s="98" t="s">
        <v>977</v>
      </c>
      <c r="AD259" s="98" t="s">
        <v>5029</v>
      </c>
      <c r="AE259" s="98">
        <v>4541</v>
      </c>
      <c r="AF259" s="98" t="s">
        <v>994</v>
      </c>
      <c r="AG259" s="98" t="s">
        <v>5036</v>
      </c>
      <c r="AH259" s="98" t="s">
        <v>995</v>
      </c>
      <c r="AI259" s="98" t="s">
        <v>53</v>
      </c>
      <c r="AJ259" s="98">
        <v>4100</v>
      </c>
      <c r="AO259" s="98">
        <v>2024</v>
      </c>
      <c r="AP259" s="98">
        <v>0</v>
      </c>
      <c r="AQ259" s="98" t="s">
        <v>54</v>
      </c>
      <c r="AR259" s="98" t="s">
        <v>54</v>
      </c>
      <c r="AS259" s="98" t="s">
        <v>54</v>
      </c>
      <c r="AT259" s="98" t="s">
        <v>54</v>
      </c>
      <c r="AV259" s="98" t="s">
        <v>129</v>
      </c>
      <c r="AY259" s="98" t="s">
        <v>56</v>
      </c>
      <c r="AZ259" s="98" t="s">
        <v>996</v>
      </c>
      <c r="BA259" s="98" t="s">
        <v>988</v>
      </c>
      <c r="BB259" s="98" t="s">
        <v>989</v>
      </c>
      <c r="BD259" s="110" t="str">
        <f t="shared" si="53"/>
        <v>3917RGInt 01 Curitiba</v>
      </c>
      <c r="BE259" s="110">
        <v>3917</v>
      </c>
      <c r="BF259" s="110" t="s">
        <v>595</v>
      </c>
      <c r="BG259" s="110">
        <v>8014</v>
      </c>
      <c r="BH259" s="110" t="s">
        <v>33</v>
      </c>
      <c r="BI259" s="110">
        <v>4</v>
      </c>
      <c r="BJ259" s="110">
        <v>0</v>
      </c>
      <c r="BK259" s="110">
        <v>0</v>
      </c>
      <c r="BL259" s="110">
        <v>0</v>
      </c>
      <c r="BN259" s="110">
        <f t="shared" si="54"/>
        <v>4</v>
      </c>
      <c r="BS259" s="110">
        <v>4541</v>
      </c>
      <c r="BT259" s="110" t="str">
        <f t="shared" si="45"/>
        <v>Implantação de plataforma moodle e ambiente EAD para capacitação de servidores do Poder Executivo do Estado do Paraná</v>
      </c>
      <c r="BU259" s="111" t="str">
        <f t="shared" si="46"/>
        <v>Não</v>
      </c>
      <c r="BV259" s="111" t="str">
        <f t="shared" si="47"/>
        <v>Não</v>
      </c>
      <c r="BW259" s="111" t="str">
        <f t="shared" si="48"/>
        <v>Não</v>
      </c>
      <c r="BX259" s="111" t="str">
        <f t="shared" si="49"/>
        <v>Não</v>
      </c>
      <c r="BY259" s="110" t="s">
        <v>121</v>
      </c>
      <c r="BZ259" s="110" t="s">
        <v>8160</v>
      </c>
      <c r="CA259" s="110" t="s">
        <v>121</v>
      </c>
      <c r="CB259" s="110" t="s">
        <v>8122</v>
      </c>
      <c r="CG259" s="110" t="str">
        <f t="shared" si="50"/>
        <v>4238Cascavel</v>
      </c>
      <c r="CH259" s="110" t="str">
        <f t="shared" si="52"/>
        <v>4238-11</v>
      </c>
      <c r="CI259" s="110">
        <v>11</v>
      </c>
      <c r="CJ259" s="110">
        <v>4238</v>
      </c>
      <c r="CK259" s="110" t="s">
        <v>35</v>
      </c>
      <c r="CL259" s="110">
        <v>4104808</v>
      </c>
      <c r="CM259" s="110" t="s">
        <v>600</v>
      </c>
      <c r="CN259" s="110">
        <v>75</v>
      </c>
      <c r="CO259" s="110">
        <v>0</v>
      </c>
      <c r="CP259" s="110">
        <v>0</v>
      </c>
      <c r="CQ259" s="110">
        <v>0</v>
      </c>
      <c r="CS259" s="110" t="str">
        <f t="shared" si="51"/>
        <v>RGInt 03 Cascavel-Cascavel</v>
      </c>
    </row>
    <row r="260" spans="19:97" x14ac:dyDescent="0.2">
      <c r="S260" s="98">
        <v>4539</v>
      </c>
      <c r="T260" s="98">
        <v>16</v>
      </c>
      <c r="U260" s="98" t="s">
        <v>974</v>
      </c>
      <c r="V260" s="98">
        <v>2</v>
      </c>
      <c r="W260" s="98" t="s">
        <v>975</v>
      </c>
      <c r="X260" s="98">
        <v>1</v>
      </c>
      <c r="Y260" s="98" t="s">
        <v>46</v>
      </c>
      <c r="Z260" s="98">
        <v>7</v>
      </c>
      <c r="AA260" s="98" t="s">
        <v>976</v>
      </c>
      <c r="AB260" s="98">
        <v>7019</v>
      </c>
      <c r="AC260" s="98" t="s">
        <v>977</v>
      </c>
      <c r="AD260" s="98" t="s">
        <v>5029</v>
      </c>
      <c r="AE260" s="98">
        <v>4539</v>
      </c>
      <c r="AF260" s="98" t="s">
        <v>997</v>
      </c>
      <c r="AG260" s="98" t="s">
        <v>998</v>
      </c>
      <c r="AH260" s="98" t="s">
        <v>944</v>
      </c>
      <c r="AI260" s="98" t="s">
        <v>53</v>
      </c>
      <c r="AJ260" s="98">
        <v>4100</v>
      </c>
      <c r="AO260" s="98">
        <v>2024</v>
      </c>
      <c r="AP260" s="98">
        <v>0</v>
      </c>
      <c r="AQ260" s="98" t="s">
        <v>54</v>
      </c>
      <c r="AR260" s="98" t="s">
        <v>54</v>
      </c>
      <c r="AS260" s="98" t="s">
        <v>54</v>
      </c>
      <c r="AT260" s="98" t="s">
        <v>54</v>
      </c>
      <c r="AV260" s="98" t="s">
        <v>72</v>
      </c>
      <c r="AY260" s="98" t="s">
        <v>56</v>
      </c>
      <c r="AZ260" s="98" t="s">
        <v>999</v>
      </c>
      <c r="BA260" s="98" t="s">
        <v>992</v>
      </c>
      <c r="BB260" s="98" t="s">
        <v>1000</v>
      </c>
      <c r="BD260" s="110" t="str">
        <f t="shared" si="53"/>
        <v>3918RGInt 01 Curitiba</v>
      </c>
      <c r="BE260" s="110">
        <v>3918</v>
      </c>
      <c r="BF260" s="110" t="s">
        <v>599</v>
      </c>
      <c r="BG260" s="110">
        <v>8014</v>
      </c>
      <c r="BH260" s="110" t="s">
        <v>33</v>
      </c>
      <c r="BI260" s="110">
        <v>0</v>
      </c>
      <c r="BJ260" s="110">
        <v>0</v>
      </c>
      <c r="BK260" s="110">
        <v>0</v>
      </c>
      <c r="BL260" s="110">
        <v>13631</v>
      </c>
      <c r="BN260" s="110">
        <f t="shared" si="54"/>
        <v>13631</v>
      </c>
      <c r="BS260" s="110">
        <v>4539</v>
      </c>
      <c r="BT260" s="110" t="str">
        <f t="shared" si="45"/>
        <v>Implantação do Sistema Informatizado da Controladoria Geral do Estado</v>
      </c>
      <c r="BU260" s="111" t="str">
        <f t="shared" si="46"/>
        <v>Não</v>
      </c>
      <c r="BV260" s="111" t="str">
        <f t="shared" si="47"/>
        <v>Não</v>
      </c>
      <c r="BW260" s="111" t="str">
        <f t="shared" si="48"/>
        <v>Não</v>
      </c>
      <c r="BX260" s="111" t="str">
        <f t="shared" si="49"/>
        <v>Não</v>
      </c>
      <c r="BY260" s="110" t="s">
        <v>121</v>
      </c>
      <c r="BZ260" s="110" t="s">
        <v>72</v>
      </c>
      <c r="CA260" s="110" t="s">
        <v>121</v>
      </c>
      <c r="CB260" s="110" t="s">
        <v>8122</v>
      </c>
      <c r="CG260" s="110" t="str">
        <f t="shared" si="50"/>
        <v>4238Catanduvas</v>
      </c>
      <c r="CH260" s="110" t="str">
        <f t="shared" si="52"/>
        <v>4238-12</v>
      </c>
      <c r="CI260" s="110">
        <v>12</v>
      </c>
      <c r="CJ260" s="110">
        <v>4238</v>
      </c>
      <c r="CK260" s="110" t="s">
        <v>35</v>
      </c>
      <c r="CL260" s="110">
        <v>4105003</v>
      </c>
      <c r="CM260" s="110" t="s">
        <v>1084</v>
      </c>
      <c r="CN260" s="110">
        <v>5</v>
      </c>
      <c r="CO260" s="110">
        <v>0</v>
      </c>
      <c r="CP260" s="110">
        <v>0</v>
      </c>
      <c r="CQ260" s="110">
        <v>0</v>
      </c>
      <c r="CS260" s="110" t="str">
        <f t="shared" si="51"/>
        <v>RGInt 03 Cascavel-Catanduvas</v>
      </c>
    </row>
    <row r="261" spans="19:97" x14ac:dyDescent="0.2">
      <c r="S261" s="98">
        <v>4540</v>
      </c>
      <c r="T261" s="98">
        <v>16</v>
      </c>
      <c r="U261" s="98" t="s">
        <v>974</v>
      </c>
      <c r="V261" s="98">
        <v>2</v>
      </c>
      <c r="W261" s="98" t="s">
        <v>975</v>
      </c>
      <c r="X261" s="98">
        <v>1</v>
      </c>
      <c r="Y261" s="98" t="s">
        <v>46</v>
      </c>
      <c r="Z261" s="98">
        <v>7</v>
      </c>
      <c r="AA261" s="98" t="s">
        <v>976</v>
      </c>
      <c r="AB261" s="98">
        <v>7019</v>
      </c>
      <c r="AC261" s="98" t="s">
        <v>977</v>
      </c>
      <c r="AD261" s="98" t="s">
        <v>5029</v>
      </c>
      <c r="AE261" s="98">
        <v>4540</v>
      </c>
      <c r="AF261" s="98" t="s">
        <v>1001</v>
      </c>
      <c r="AG261" s="98" t="s">
        <v>1002</v>
      </c>
      <c r="AH261" s="98" t="s">
        <v>1003</v>
      </c>
      <c r="AI261" s="98" t="s">
        <v>53</v>
      </c>
      <c r="AJ261" s="98">
        <v>4100</v>
      </c>
      <c r="AO261" s="98">
        <v>2024</v>
      </c>
      <c r="AP261" s="98">
        <v>0</v>
      </c>
      <c r="AQ261" s="98" t="s">
        <v>54</v>
      </c>
      <c r="AR261" s="98" t="s">
        <v>54</v>
      </c>
      <c r="AS261" s="98" t="s">
        <v>54</v>
      </c>
      <c r="AT261" s="98" t="s">
        <v>54</v>
      </c>
      <c r="AV261" s="98" t="s">
        <v>72</v>
      </c>
      <c r="AY261" s="98" t="s">
        <v>56</v>
      </c>
      <c r="AZ261" s="98" t="s">
        <v>1004</v>
      </c>
      <c r="BA261" s="98" t="s">
        <v>992</v>
      </c>
      <c r="BB261" s="98" t="s">
        <v>1000</v>
      </c>
      <c r="BD261" s="110" t="str">
        <f t="shared" si="53"/>
        <v>3919RGInt 01 Curitiba</v>
      </c>
      <c r="BE261" s="110">
        <v>3919</v>
      </c>
      <c r="BF261" s="110" t="s">
        <v>602</v>
      </c>
      <c r="BG261" s="110">
        <v>7100</v>
      </c>
      <c r="BH261" s="110" t="s">
        <v>33</v>
      </c>
      <c r="BI261" s="110">
        <v>5</v>
      </c>
      <c r="BJ261" s="110">
        <v>5</v>
      </c>
      <c r="BK261" s="110">
        <v>5</v>
      </c>
      <c r="BL261" s="110">
        <v>5</v>
      </c>
      <c r="BN261" s="110">
        <f t="shared" si="54"/>
        <v>20</v>
      </c>
      <c r="BS261" s="110">
        <v>4540</v>
      </c>
      <c r="BT261" s="110" t="str">
        <f t="shared" si="45"/>
        <v>Realização do mapeamento de processos da CGE</v>
      </c>
      <c r="BU261" s="111" t="str">
        <f t="shared" si="46"/>
        <v>Não</v>
      </c>
      <c r="BV261" s="111" t="str">
        <f t="shared" si="47"/>
        <v>Não</v>
      </c>
      <c r="BW261" s="111" t="str">
        <f t="shared" si="48"/>
        <v>Não</v>
      </c>
      <c r="BX261" s="111" t="str">
        <f t="shared" si="49"/>
        <v>Não</v>
      </c>
      <c r="BY261" s="110" t="s">
        <v>121</v>
      </c>
      <c r="BZ261" s="110" t="s">
        <v>72</v>
      </c>
      <c r="CA261" s="110" t="s">
        <v>121</v>
      </c>
      <c r="CB261" s="110" t="s">
        <v>8378</v>
      </c>
      <c r="CG261" s="110" t="str">
        <f t="shared" si="50"/>
        <v>4238Céu Azul</v>
      </c>
      <c r="CH261" s="110" t="str">
        <f t="shared" si="52"/>
        <v>4238-13</v>
      </c>
      <c r="CI261" s="110">
        <v>13</v>
      </c>
      <c r="CJ261" s="110">
        <v>4238</v>
      </c>
      <c r="CK261" s="110" t="s">
        <v>35</v>
      </c>
      <c r="CL261" s="110">
        <v>4105300</v>
      </c>
      <c r="CM261" s="110" t="s">
        <v>1093</v>
      </c>
      <c r="CN261" s="110">
        <v>10</v>
      </c>
      <c r="CO261" s="110">
        <v>0</v>
      </c>
      <c r="CP261" s="110">
        <v>0</v>
      </c>
      <c r="CQ261" s="110">
        <v>0</v>
      </c>
      <c r="CS261" s="110" t="str">
        <f t="shared" si="51"/>
        <v>RGInt 03 Cascavel-Céu Azul</v>
      </c>
    </row>
    <row r="262" spans="19:97" x14ac:dyDescent="0.2">
      <c r="S262" s="98">
        <v>4544</v>
      </c>
      <c r="T262" s="98">
        <v>16</v>
      </c>
      <c r="U262" s="98" t="s">
        <v>974</v>
      </c>
      <c r="V262" s="98">
        <v>2</v>
      </c>
      <c r="W262" s="98" t="s">
        <v>975</v>
      </c>
      <c r="X262" s="98">
        <v>1</v>
      </c>
      <c r="Y262" s="98" t="s">
        <v>46</v>
      </c>
      <c r="Z262" s="98">
        <v>7</v>
      </c>
      <c r="AA262" s="98" t="s">
        <v>976</v>
      </c>
      <c r="AB262" s="98">
        <v>7019</v>
      </c>
      <c r="AC262" s="98" t="s">
        <v>977</v>
      </c>
      <c r="AD262" s="98" t="s">
        <v>5029</v>
      </c>
      <c r="AE262" s="98">
        <v>4544</v>
      </c>
      <c r="AF262" s="98" t="s">
        <v>1005</v>
      </c>
      <c r="AG262" s="98" t="s">
        <v>1006</v>
      </c>
      <c r="AH262" s="98" t="s">
        <v>944</v>
      </c>
      <c r="AI262" s="98" t="s">
        <v>53</v>
      </c>
      <c r="AJ262" s="98">
        <v>4100</v>
      </c>
      <c r="AO262" s="98">
        <v>2024</v>
      </c>
      <c r="AP262" s="98">
        <v>0</v>
      </c>
      <c r="AQ262" s="98" t="s">
        <v>54</v>
      </c>
      <c r="AR262" s="98" t="s">
        <v>54</v>
      </c>
      <c r="AS262" s="98" t="s">
        <v>54</v>
      </c>
      <c r="AT262" s="98" t="s">
        <v>54</v>
      </c>
      <c r="AW262" s="98" t="s">
        <v>179</v>
      </c>
      <c r="AY262" s="98" t="s">
        <v>56</v>
      </c>
      <c r="AZ262" s="98" t="s">
        <v>999</v>
      </c>
      <c r="BA262" s="98" t="s">
        <v>982</v>
      </c>
      <c r="BB262" s="98" t="s">
        <v>983</v>
      </c>
      <c r="BD262" s="110" t="str">
        <f t="shared" si="53"/>
        <v>3919RGInt 02 Guarapuava</v>
      </c>
      <c r="BE262" s="110">
        <v>3919</v>
      </c>
      <c r="BF262" s="110" t="s">
        <v>602</v>
      </c>
      <c r="BG262" s="110">
        <v>7100</v>
      </c>
      <c r="BH262" s="110" t="s">
        <v>34</v>
      </c>
      <c r="BI262" s="110">
        <v>2</v>
      </c>
      <c r="BJ262" s="110">
        <v>2</v>
      </c>
      <c r="BK262" s="110">
        <v>2</v>
      </c>
      <c r="BL262" s="110">
        <v>2</v>
      </c>
      <c r="BN262" s="110">
        <f t="shared" si="54"/>
        <v>8</v>
      </c>
      <c r="BS262" s="110">
        <v>4544</v>
      </c>
      <c r="BT262" s="110" t="str">
        <f t="shared" si="45"/>
        <v>Remodelação do Portal da Transparência do Estado, com implantação de versão mobile e melhoria de acessibilidade</v>
      </c>
      <c r="BU262" s="111" t="str">
        <f t="shared" si="46"/>
        <v>Não</v>
      </c>
      <c r="BV262" s="111" t="str">
        <f t="shared" si="47"/>
        <v>Não</v>
      </c>
      <c r="BW262" s="111" t="str">
        <f t="shared" si="48"/>
        <v>Não</v>
      </c>
      <c r="BX262" s="111" t="str">
        <f t="shared" si="49"/>
        <v>Não</v>
      </c>
      <c r="BY262" s="110" t="s">
        <v>121</v>
      </c>
      <c r="BZ262" s="110" t="s">
        <v>8161</v>
      </c>
      <c r="CA262" s="110" t="s">
        <v>179</v>
      </c>
      <c r="CB262" s="110" t="s">
        <v>8378</v>
      </c>
      <c r="CG262" s="110" t="str">
        <f t="shared" si="50"/>
        <v>4238Corbélia</v>
      </c>
      <c r="CH262" s="110" t="str">
        <f t="shared" si="52"/>
        <v>4238-14</v>
      </c>
      <c r="CI262" s="110">
        <v>14</v>
      </c>
      <c r="CJ262" s="110">
        <v>4238</v>
      </c>
      <c r="CK262" s="110" t="s">
        <v>35</v>
      </c>
      <c r="CL262" s="110">
        <v>4106308</v>
      </c>
      <c r="CM262" s="110" t="s">
        <v>464</v>
      </c>
      <c r="CN262" s="110">
        <v>10</v>
      </c>
      <c r="CO262" s="110">
        <v>0</v>
      </c>
      <c r="CP262" s="110">
        <v>0</v>
      </c>
      <c r="CQ262" s="110">
        <v>0</v>
      </c>
      <c r="CS262" s="110" t="str">
        <f t="shared" si="51"/>
        <v>RGInt 03 Cascavel-Corbélia</v>
      </c>
    </row>
    <row r="263" spans="19:97" x14ac:dyDescent="0.2">
      <c r="S263" s="98">
        <v>3977</v>
      </c>
      <c r="T263" s="98">
        <v>16</v>
      </c>
      <c r="U263" s="98" t="s">
        <v>974</v>
      </c>
      <c r="V263" s="98">
        <v>2</v>
      </c>
      <c r="W263" s="98" t="s">
        <v>975</v>
      </c>
      <c r="X263" s="98">
        <v>1</v>
      </c>
      <c r="Y263" s="98" t="s">
        <v>46</v>
      </c>
      <c r="Z263" s="98">
        <v>7</v>
      </c>
      <c r="AA263" s="98" t="s">
        <v>976</v>
      </c>
      <c r="AB263" s="98">
        <v>8087</v>
      </c>
      <c r="AC263" s="98" t="s">
        <v>1009</v>
      </c>
      <c r="AD263" s="98" t="s">
        <v>5037</v>
      </c>
      <c r="AE263" s="98">
        <v>3977</v>
      </c>
      <c r="AF263" s="98" t="s">
        <v>780</v>
      </c>
      <c r="AG263" s="98" t="s">
        <v>1010</v>
      </c>
      <c r="AH263" s="98" t="s">
        <v>1011</v>
      </c>
      <c r="AI263" s="98" t="s">
        <v>53</v>
      </c>
      <c r="AJ263" s="98">
        <v>4100</v>
      </c>
      <c r="AO263" s="98">
        <v>2024</v>
      </c>
      <c r="AP263" s="98">
        <v>200</v>
      </c>
      <c r="AQ263" s="98" t="s">
        <v>54</v>
      </c>
      <c r="AR263" s="98" t="s">
        <v>54</v>
      </c>
      <c r="AS263" s="98" t="s">
        <v>54</v>
      </c>
      <c r="AT263" s="98" t="s">
        <v>54</v>
      </c>
      <c r="AV263" s="98" t="s">
        <v>72</v>
      </c>
      <c r="AY263" s="98" t="s">
        <v>56</v>
      </c>
      <c r="AZ263" s="98" t="s">
        <v>1012</v>
      </c>
      <c r="BA263" s="98" t="s">
        <v>992</v>
      </c>
      <c r="BB263" s="98" t="s">
        <v>1013</v>
      </c>
      <c r="BD263" s="110" t="str">
        <f t="shared" si="53"/>
        <v>3919RGInt 03 Cascavel</v>
      </c>
      <c r="BE263" s="110">
        <v>3919</v>
      </c>
      <c r="BF263" s="110" t="s">
        <v>602</v>
      </c>
      <c r="BG263" s="110">
        <v>7100</v>
      </c>
      <c r="BH263" s="110" t="s">
        <v>35</v>
      </c>
      <c r="BI263" s="110">
        <v>12</v>
      </c>
      <c r="BJ263" s="110">
        <v>12</v>
      </c>
      <c r="BK263" s="110">
        <v>12</v>
      </c>
      <c r="BL263" s="110">
        <v>12</v>
      </c>
      <c r="BN263" s="110">
        <f t="shared" si="54"/>
        <v>48</v>
      </c>
      <c r="BS263" s="110">
        <v>3977</v>
      </c>
      <c r="BT263" s="110" t="str">
        <f t="shared" si="45"/>
        <v>Municípios aderentes ao programa Controla Paraná</v>
      </c>
      <c r="BU263" s="111" t="str">
        <f t="shared" si="46"/>
        <v>Não</v>
      </c>
      <c r="BV263" s="111" t="str">
        <f t="shared" si="47"/>
        <v>Não</v>
      </c>
      <c r="BW263" s="111" t="str">
        <f t="shared" si="48"/>
        <v>Não</v>
      </c>
      <c r="BX263" s="111" t="str">
        <f t="shared" si="49"/>
        <v>Não</v>
      </c>
      <c r="BY263" s="110" t="s">
        <v>121</v>
      </c>
      <c r="BZ263" s="110" t="s">
        <v>72</v>
      </c>
      <c r="CA263" s="110" t="s">
        <v>121</v>
      </c>
      <c r="CB263" s="110" t="s">
        <v>8376</v>
      </c>
      <c r="CG263" s="110" t="str">
        <f t="shared" si="50"/>
        <v>4238Cruzeiro do Iguaçu</v>
      </c>
      <c r="CH263" s="110" t="str">
        <f t="shared" si="52"/>
        <v>4238-15</v>
      </c>
      <c r="CI263" s="110">
        <v>15</v>
      </c>
      <c r="CJ263" s="110">
        <v>4238</v>
      </c>
      <c r="CK263" s="110" t="s">
        <v>35</v>
      </c>
      <c r="CL263" s="110">
        <v>4106571</v>
      </c>
      <c r="CM263" s="110" t="s">
        <v>1107</v>
      </c>
      <c r="CN263" s="110">
        <v>5</v>
      </c>
      <c r="CO263" s="110">
        <v>0</v>
      </c>
      <c r="CP263" s="110">
        <v>0</v>
      </c>
      <c r="CQ263" s="110">
        <v>0</v>
      </c>
      <c r="CS263" s="110" t="str">
        <f t="shared" si="51"/>
        <v>RGInt 03 Cascavel-Cruzeiro do Iguaçu</v>
      </c>
    </row>
    <row r="264" spans="19:97" x14ac:dyDescent="0.2">
      <c r="S264" s="98">
        <v>4864</v>
      </c>
      <c r="T264" s="98">
        <v>16</v>
      </c>
      <c r="U264" s="98" t="s">
        <v>974</v>
      </c>
      <c r="V264" s="98">
        <v>2</v>
      </c>
      <c r="W264" s="98" t="s">
        <v>975</v>
      </c>
      <c r="X264" s="98">
        <v>1</v>
      </c>
      <c r="Y264" s="98" t="s">
        <v>46</v>
      </c>
      <c r="Z264" s="98">
        <v>7</v>
      </c>
      <c r="AA264" s="98" t="s">
        <v>976</v>
      </c>
      <c r="AB264" s="98">
        <v>8087</v>
      </c>
      <c r="AC264" s="98" t="s">
        <v>1009</v>
      </c>
      <c r="AD264" s="98" t="s">
        <v>5037</v>
      </c>
      <c r="AE264" s="98">
        <v>4864</v>
      </c>
      <c r="AF264" s="98" t="s">
        <v>1015</v>
      </c>
      <c r="AG264" s="98" t="s">
        <v>1016</v>
      </c>
      <c r="AH264" s="98" t="s">
        <v>790</v>
      </c>
      <c r="AI264" s="98" t="s">
        <v>53</v>
      </c>
      <c r="AJ264" s="98">
        <v>4100</v>
      </c>
      <c r="AO264" s="98">
        <v>2024</v>
      </c>
      <c r="AP264" s="98">
        <v>5</v>
      </c>
      <c r="AQ264" s="98" t="s">
        <v>54</v>
      </c>
      <c r="AR264" s="98" t="s">
        <v>54</v>
      </c>
      <c r="AS264" s="98" t="s">
        <v>54</v>
      </c>
      <c r="AT264" s="98" t="s">
        <v>54</v>
      </c>
      <c r="AV264" s="98" t="s">
        <v>72</v>
      </c>
      <c r="AY264" s="98" t="s">
        <v>56</v>
      </c>
      <c r="AZ264" s="98" t="s">
        <v>1017</v>
      </c>
      <c r="BA264" s="98" t="s">
        <v>1018</v>
      </c>
      <c r="BB264" s="98" t="s">
        <v>1019</v>
      </c>
      <c r="BD264" s="110" t="str">
        <f t="shared" si="53"/>
        <v>3919RGInt 04 Maringá</v>
      </c>
      <c r="BE264" s="110">
        <v>3919</v>
      </c>
      <c r="BF264" s="110" t="s">
        <v>602</v>
      </c>
      <c r="BG264" s="110">
        <v>7100</v>
      </c>
      <c r="BH264" s="110" t="s">
        <v>36</v>
      </c>
      <c r="BI264" s="110">
        <v>14</v>
      </c>
      <c r="BJ264" s="110">
        <v>14</v>
      </c>
      <c r="BK264" s="110">
        <v>14</v>
      </c>
      <c r="BL264" s="110">
        <v>14</v>
      </c>
      <c r="BN264" s="110">
        <f t="shared" si="54"/>
        <v>56</v>
      </c>
      <c r="BS264" s="110">
        <v>4864</v>
      </c>
      <c r="BT264" s="110" t="str">
        <f t="shared" si="45"/>
        <v>Orientação de Agentes Públicos na Matéria Correcional realizada</v>
      </c>
      <c r="BU264" s="111" t="str">
        <f t="shared" si="46"/>
        <v>Não</v>
      </c>
      <c r="BV264" s="111" t="str">
        <f t="shared" si="47"/>
        <v>Não</v>
      </c>
      <c r="BW264" s="111" t="str">
        <f t="shared" si="48"/>
        <v>Não</v>
      </c>
      <c r="BX264" s="111" t="str">
        <f t="shared" si="49"/>
        <v>Não</v>
      </c>
      <c r="BY264" s="110" t="s">
        <v>121</v>
      </c>
      <c r="BZ264" s="110" t="s">
        <v>72</v>
      </c>
      <c r="CA264" s="110" t="s">
        <v>121</v>
      </c>
      <c r="CB264" s="110" t="s">
        <v>8374</v>
      </c>
      <c r="CG264" s="110" t="str">
        <f t="shared" si="50"/>
        <v>4238Diamante do Sul</v>
      </c>
      <c r="CH264" s="110" t="str">
        <f t="shared" si="52"/>
        <v>4238-16</v>
      </c>
      <c r="CI264" s="110">
        <v>16</v>
      </c>
      <c r="CJ264" s="110">
        <v>4238</v>
      </c>
      <c r="CK264" s="110" t="s">
        <v>35</v>
      </c>
      <c r="CL264" s="110">
        <v>4107124</v>
      </c>
      <c r="CM264" s="110" t="s">
        <v>1117</v>
      </c>
      <c r="CN264" s="110">
        <v>5</v>
      </c>
      <c r="CO264" s="110">
        <v>0</v>
      </c>
      <c r="CP264" s="110">
        <v>0</v>
      </c>
      <c r="CQ264" s="110">
        <v>0</v>
      </c>
      <c r="CS264" s="110" t="str">
        <f t="shared" si="51"/>
        <v>RGInt 03 Cascavel-Diamante do Sul</v>
      </c>
    </row>
    <row r="265" spans="19:97" x14ac:dyDescent="0.2">
      <c r="S265" s="98">
        <v>3974</v>
      </c>
      <c r="T265" s="98">
        <v>16</v>
      </c>
      <c r="U265" s="98" t="s">
        <v>974</v>
      </c>
      <c r="V265" s="98">
        <v>2</v>
      </c>
      <c r="W265" s="98" t="s">
        <v>975</v>
      </c>
      <c r="X265" s="98">
        <v>1</v>
      </c>
      <c r="Y265" s="98" t="s">
        <v>46</v>
      </c>
      <c r="Z265" s="98">
        <v>7</v>
      </c>
      <c r="AA265" s="98" t="s">
        <v>976</v>
      </c>
      <c r="AB265" s="98">
        <v>8087</v>
      </c>
      <c r="AC265" s="98" t="s">
        <v>1009</v>
      </c>
      <c r="AD265" s="98" t="s">
        <v>5037</v>
      </c>
      <c r="AE265" s="98">
        <v>3974</v>
      </c>
      <c r="AF265" s="98" t="s">
        <v>764</v>
      </c>
      <c r="AG265" s="98" t="s">
        <v>1021</v>
      </c>
      <c r="AH265" s="98" t="s">
        <v>1022</v>
      </c>
      <c r="AI265" s="98" t="s">
        <v>53</v>
      </c>
      <c r="AJ265" s="98">
        <v>4100</v>
      </c>
      <c r="AO265" s="98">
        <v>2024</v>
      </c>
      <c r="AP265" s="98">
        <v>15</v>
      </c>
      <c r="AQ265" s="98" t="s">
        <v>54</v>
      </c>
      <c r="AR265" s="98" t="s">
        <v>54</v>
      </c>
      <c r="AS265" s="98" t="s">
        <v>54</v>
      </c>
      <c r="AT265" s="98" t="s">
        <v>54</v>
      </c>
      <c r="AW265" s="98" t="s">
        <v>765</v>
      </c>
      <c r="AY265" s="98" t="s">
        <v>56</v>
      </c>
      <c r="AZ265" s="98" t="s">
        <v>5038</v>
      </c>
      <c r="BA265" s="98" t="s">
        <v>1023</v>
      </c>
      <c r="BB265" s="98" t="s">
        <v>1024</v>
      </c>
      <c r="BD265" s="110" t="str">
        <f t="shared" si="53"/>
        <v>3919RGInt 05 Londrina</v>
      </c>
      <c r="BE265" s="110">
        <v>3919</v>
      </c>
      <c r="BF265" s="110" t="s">
        <v>602</v>
      </c>
      <c r="BG265" s="110">
        <v>7100</v>
      </c>
      <c r="BH265" s="110" t="s">
        <v>37</v>
      </c>
      <c r="BI265" s="110">
        <v>11</v>
      </c>
      <c r="BJ265" s="110">
        <v>11</v>
      </c>
      <c r="BK265" s="110">
        <v>11</v>
      </c>
      <c r="BL265" s="110">
        <v>11</v>
      </c>
      <c r="BN265" s="110">
        <f t="shared" si="54"/>
        <v>44</v>
      </c>
      <c r="BS265" s="110">
        <v>3974</v>
      </c>
      <c r="BT265" s="110" t="str">
        <f t="shared" si="45"/>
        <v>Plano de Integridade dos órgãos e entidades do poder executivo estadual elaborados e entregues</v>
      </c>
      <c r="BU265" s="111" t="str">
        <f t="shared" si="46"/>
        <v>Não</v>
      </c>
      <c r="BV265" s="111" t="str">
        <f t="shared" si="47"/>
        <v>Não</v>
      </c>
      <c r="BW265" s="111" t="str">
        <f t="shared" si="48"/>
        <v>Não</v>
      </c>
      <c r="BX265" s="111" t="str">
        <f t="shared" si="49"/>
        <v>Não</v>
      </c>
      <c r="BY265" s="110" t="s">
        <v>121</v>
      </c>
      <c r="BZ265" s="110" t="s">
        <v>72</v>
      </c>
      <c r="CA265" s="110" t="s">
        <v>765</v>
      </c>
      <c r="CB265" s="110" t="s">
        <v>8374</v>
      </c>
      <c r="CG265" s="110" t="str">
        <f t="shared" si="50"/>
        <v>4238Diamante d'Oeste</v>
      </c>
      <c r="CH265" s="110" t="str">
        <f t="shared" si="52"/>
        <v>4238-17</v>
      </c>
      <c r="CI265" s="110">
        <v>17</v>
      </c>
      <c r="CJ265" s="110">
        <v>4238</v>
      </c>
      <c r="CK265" s="110" t="s">
        <v>35</v>
      </c>
      <c r="CL265" s="110">
        <v>4107157</v>
      </c>
      <c r="CM265" s="110" t="s">
        <v>1124</v>
      </c>
      <c r="CN265" s="110">
        <v>20</v>
      </c>
      <c r="CO265" s="110">
        <v>0</v>
      </c>
      <c r="CP265" s="110">
        <v>0</v>
      </c>
      <c r="CQ265" s="110">
        <v>0</v>
      </c>
      <c r="CS265" s="110" t="str">
        <f t="shared" si="51"/>
        <v>RGInt 03 Cascavel-Diamante d'Oeste</v>
      </c>
    </row>
    <row r="266" spans="19:97" x14ac:dyDescent="0.2">
      <c r="S266" s="98">
        <v>3973</v>
      </c>
      <c r="T266" s="98">
        <v>16</v>
      </c>
      <c r="U266" s="98" t="s">
        <v>974</v>
      </c>
      <c r="V266" s="98">
        <v>2</v>
      </c>
      <c r="W266" s="98" t="s">
        <v>975</v>
      </c>
      <c r="X266" s="98">
        <v>1</v>
      </c>
      <c r="Y266" s="98" t="s">
        <v>46</v>
      </c>
      <c r="Z266" s="98">
        <v>7</v>
      </c>
      <c r="AA266" s="98" t="s">
        <v>976</v>
      </c>
      <c r="AB266" s="98">
        <v>8087</v>
      </c>
      <c r="AC266" s="98" t="s">
        <v>1009</v>
      </c>
      <c r="AD266" s="98" t="s">
        <v>5037</v>
      </c>
      <c r="AE266" s="98">
        <v>3973</v>
      </c>
      <c r="AF266" s="98" t="s">
        <v>758</v>
      </c>
      <c r="AG266" s="98" t="s">
        <v>1028</v>
      </c>
      <c r="AH266" s="98" t="s">
        <v>52</v>
      </c>
      <c r="AI266" s="98" t="s">
        <v>53</v>
      </c>
      <c r="AJ266" s="98">
        <v>4100</v>
      </c>
      <c r="AK266" s="98" t="s">
        <v>33</v>
      </c>
      <c r="AL266" s="98">
        <v>4101</v>
      </c>
      <c r="AO266" s="98">
        <v>2024</v>
      </c>
      <c r="AP266" s="98">
        <v>15</v>
      </c>
      <c r="AQ266" s="98" t="s">
        <v>54</v>
      </c>
      <c r="AR266" s="98" t="s">
        <v>54</v>
      </c>
      <c r="AS266" s="98" t="s">
        <v>54</v>
      </c>
      <c r="AT266" s="98" t="s">
        <v>54</v>
      </c>
      <c r="AV266" s="98" t="s">
        <v>72</v>
      </c>
      <c r="AY266" s="98" t="s">
        <v>56</v>
      </c>
      <c r="AZ266" s="98" t="s">
        <v>1029</v>
      </c>
      <c r="BA266" s="98" t="s">
        <v>1030</v>
      </c>
      <c r="BB266" s="98" t="s">
        <v>983</v>
      </c>
      <c r="BD266" s="110" t="str">
        <f t="shared" si="53"/>
        <v>3919RGInt 06 Ponta Grossa</v>
      </c>
      <c r="BE266" s="110">
        <v>3919</v>
      </c>
      <c r="BF266" s="110" t="s">
        <v>602</v>
      </c>
      <c r="BG266" s="110">
        <v>7100</v>
      </c>
      <c r="BH266" s="110" t="s">
        <v>38</v>
      </c>
      <c r="BI266" s="110">
        <v>3</v>
      </c>
      <c r="BJ266" s="110">
        <v>3</v>
      </c>
      <c r="BK266" s="110">
        <v>3</v>
      </c>
      <c r="BL266" s="110">
        <v>3</v>
      </c>
      <c r="BN266" s="110">
        <f t="shared" si="54"/>
        <v>12</v>
      </c>
      <c r="BS266" s="110">
        <v>3973</v>
      </c>
      <c r="BT266" s="110" t="str">
        <f t="shared" si="45"/>
        <v>Realização de ações do programa CGE Itinerante</v>
      </c>
      <c r="BU266" s="111" t="str">
        <f t="shared" si="46"/>
        <v>Não</v>
      </c>
      <c r="BV266" s="111" t="str">
        <f t="shared" si="47"/>
        <v>Não</v>
      </c>
      <c r="BW266" s="111" t="str">
        <f t="shared" si="48"/>
        <v>Não</v>
      </c>
      <c r="BX266" s="111" t="str">
        <f t="shared" si="49"/>
        <v>Não</v>
      </c>
      <c r="BY266" s="110" t="s">
        <v>121</v>
      </c>
      <c r="BZ266" s="110" t="s">
        <v>72</v>
      </c>
      <c r="CA266" s="110" t="s">
        <v>121</v>
      </c>
      <c r="CB266" s="110" t="s">
        <v>8374</v>
      </c>
      <c r="CG266" s="110" t="str">
        <f t="shared" si="50"/>
        <v>4238Entre Rios do Oeste</v>
      </c>
      <c r="CH266" s="110" t="str">
        <f t="shared" si="52"/>
        <v>4238-18</v>
      </c>
      <c r="CI266" s="110">
        <v>18</v>
      </c>
      <c r="CJ266" s="110">
        <v>4238</v>
      </c>
      <c r="CK266" s="110" t="s">
        <v>35</v>
      </c>
      <c r="CL266" s="110">
        <v>4107538</v>
      </c>
      <c r="CM266" s="110" t="s">
        <v>1134</v>
      </c>
      <c r="CN266" s="110">
        <v>10</v>
      </c>
      <c r="CO266" s="110">
        <v>0</v>
      </c>
      <c r="CP266" s="110">
        <v>0</v>
      </c>
      <c r="CQ266" s="110">
        <v>0</v>
      </c>
      <c r="CS266" s="110" t="str">
        <f t="shared" si="51"/>
        <v>RGInt 03 Cascavel-Entre Rios do Oeste</v>
      </c>
    </row>
    <row r="267" spans="19:97" x14ac:dyDescent="0.2">
      <c r="S267" s="98">
        <v>3975</v>
      </c>
      <c r="T267" s="98">
        <v>16</v>
      </c>
      <c r="U267" s="98" t="s">
        <v>974</v>
      </c>
      <c r="V267" s="98">
        <v>2</v>
      </c>
      <c r="W267" s="98" t="s">
        <v>975</v>
      </c>
      <c r="X267" s="98">
        <v>1</v>
      </c>
      <c r="Y267" s="98" t="s">
        <v>46</v>
      </c>
      <c r="Z267" s="98">
        <v>7</v>
      </c>
      <c r="AA267" s="98" t="s">
        <v>976</v>
      </c>
      <c r="AB267" s="98">
        <v>8087</v>
      </c>
      <c r="AC267" s="98" t="s">
        <v>1009</v>
      </c>
      <c r="AD267" s="98" t="s">
        <v>5037</v>
      </c>
      <c r="AE267" s="98">
        <v>3975</v>
      </c>
      <c r="AF267" s="98" t="s">
        <v>5039</v>
      </c>
      <c r="AG267" s="98" t="s">
        <v>1033</v>
      </c>
      <c r="AH267" s="98" t="s">
        <v>52</v>
      </c>
      <c r="AI267" s="98" t="s">
        <v>53</v>
      </c>
      <c r="AJ267" s="98">
        <v>4100</v>
      </c>
      <c r="AO267" s="98">
        <v>2024</v>
      </c>
      <c r="AP267" s="98">
        <v>5</v>
      </c>
      <c r="AQ267" s="98" t="s">
        <v>54</v>
      </c>
      <c r="AR267" s="98" t="s">
        <v>54</v>
      </c>
      <c r="AS267" s="98" t="s">
        <v>56</v>
      </c>
      <c r="AT267" s="98" t="s">
        <v>54</v>
      </c>
      <c r="AV267" s="98" t="s">
        <v>72</v>
      </c>
      <c r="AY267" s="98" t="s">
        <v>56</v>
      </c>
      <c r="AZ267" s="98" t="s">
        <v>1034</v>
      </c>
      <c r="BA267" s="98" t="s">
        <v>1035</v>
      </c>
      <c r="BB267" s="98" t="s">
        <v>1036</v>
      </c>
      <c r="BD267" s="110" t="str">
        <f t="shared" si="53"/>
        <v>3920(vazio)</v>
      </c>
      <c r="BE267" s="110">
        <v>3920</v>
      </c>
      <c r="BF267" s="110" t="s">
        <v>606</v>
      </c>
      <c r="BG267" s="110">
        <v>8014</v>
      </c>
      <c r="BH267" s="110" t="s">
        <v>60</v>
      </c>
      <c r="BI267" s="110">
        <v>2</v>
      </c>
      <c r="BJ267" s="110">
        <v>2</v>
      </c>
      <c r="BK267" s="110">
        <v>2</v>
      </c>
      <c r="BL267" s="110">
        <v>2</v>
      </c>
      <c r="BN267" s="110">
        <f t="shared" si="54"/>
        <v>8</v>
      </c>
      <c r="BS267" s="110">
        <v>3975</v>
      </c>
      <c r="BT267" s="110" t="str">
        <f t="shared" si="45"/>
        <v>Realização de ações para garantia dos direitos da criança e adolescente</v>
      </c>
      <c r="BU267" s="111" t="str">
        <f t="shared" si="46"/>
        <v>Sim</v>
      </c>
      <c r="BV267" s="111" t="str">
        <f t="shared" si="47"/>
        <v>Não</v>
      </c>
      <c r="BW267" s="111" t="str">
        <f t="shared" si="48"/>
        <v>Não</v>
      </c>
      <c r="BX267" s="111" t="str">
        <f t="shared" si="49"/>
        <v>Não</v>
      </c>
      <c r="BY267" s="110" t="s">
        <v>121</v>
      </c>
      <c r="BZ267" s="110" t="s">
        <v>8162</v>
      </c>
      <c r="CA267" s="110" t="s">
        <v>121</v>
      </c>
      <c r="CB267" s="110" t="s">
        <v>8374</v>
      </c>
      <c r="CG267" s="110" t="str">
        <f t="shared" si="50"/>
        <v>4238Espigão Alto do Iguaçu</v>
      </c>
      <c r="CH267" s="110" t="str">
        <f t="shared" si="52"/>
        <v>4238-19</v>
      </c>
      <c r="CI267" s="110">
        <v>19</v>
      </c>
      <c r="CJ267" s="110">
        <v>4238</v>
      </c>
      <c r="CK267" s="110" t="s">
        <v>35</v>
      </c>
      <c r="CL267" s="110">
        <v>4107546</v>
      </c>
      <c r="CM267" s="110" t="s">
        <v>1140</v>
      </c>
      <c r="CN267" s="110">
        <v>5</v>
      </c>
      <c r="CO267" s="110">
        <v>0</v>
      </c>
      <c r="CP267" s="110">
        <v>0</v>
      </c>
      <c r="CQ267" s="110">
        <v>0</v>
      </c>
      <c r="CS267" s="110" t="str">
        <f t="shared" si="51"/>
        <v>RGInt 03 Cascavel-Espigão Alto do Iguaçu</v>
      </c>
    </row>
    <row r="268" spans="19:97" x14ac:dyDescent="0.2">
      <c r="S268" s="98">
        <v>3976</v>
      </c>
      <c r="T268" s="98">
        <v>16</v>
      </c>
      <c r="U268" s="98" t="s">
        <v>974</v>
      </c>
      <c r="V268" s="98">
        <v>2</v>
      </c>
      <c r="W268" s="98" t="s">
        <v>975</v>
      </c>
      <c r="X268" s="98">
        <v>1</v>
      </c>
      <c r="Y268" s="98" t="s">
        <v>46</v>
      </c>
      <c r="Z268" s="98">
        <v>7</v>
      </c>
      <c r="AA268" s="98" t="s">
        <v>976</v>
      </c>
      <c r="AB268" s="98">
        <v>8087</v>
      </c>
      <c r="AC268" s="98" t="s">
        <v>1009</v>
      </c>
      <c r="AD268" s="98" t="s">
        <v>5037</v>
      </c>
      <c r="AE268" s="98">
        <v>3976</v>
      </c>
      <c r="AF268" s="98" t="s">
        <v>775</v>
      </c>
      <c r="AG268" s="98" t="s">
        <v>1039</v>
      </c>
      <c r="AH268" s="98" t="s">
        <v>52</v>
      </c>
      <c r="AI268" s="98" t="s">
        <v>53</v>
      </c>
      <c r="AJ268" s="98">
        <v>4100</v>
      </c>
      <c r="AO268" s="98">
        <v>2024</v>
      </c>
      <c r="AP268" s="98">
        <v>5</v>
      </c>
      <c r="AQ268" s="98" t="s">
        <v>56</v>
      </c>
      <c r="AR268" s="98" t="s">
        <v>54</v>
      </c>
      <c r="AS268" s="98" t="s">
        <v>54</v>
      </c>
      <c r="AT268" s="98" t="s">
        <v>54</v>
      </c>
      <c r="AV268" s="98" t="s">
        <v>1040</v>
      </c>
      <c r="AY268" s="98" t="s">
        <v>56</v>
      </c>
      <c r="AZ268" s="98" t="s">
        <v>1041</v>
      </c>
      <c r="BA268" s="98" t="s">
        <v>1035</v>
      </c>
      <c r="BB268" s="98" t="s">
        <v>1036</v>
      </c>
      <c r="BD268" s="110" t="str">
        <f t="shared" si="53"/>
        <v>3921RGInt 06 Ponta Grossa</v>
      </c>
      <c r="BE268" s="110">
        <v>3921</v>
      </c>
      <c r="BF268" s="110" t="s">
        <v>5150</v>
      </c>
      <c r="BG268" s="110">
        <v>8014</v>
      </c>
      <c r="BH268" s="110" t="s">
        <v>38</v>
      </c>
      <c r="BI268" s="110">
        <v>0</v>
      </c>
      <c r="BJ268" s="110">
        <v>0</v>
      </c>
      <c r="BK268" s="110">
        <v>0</v>
      </c>
      <c r="BL268" s="110">
        <v>718</v>
      </c>
      <c r="BN268" s="110">
        <f t="shared" si="54"/>
        <v>718</v>
      </c>
      <c r="BS268" s="110">
        <v>3976</v>
      </c>
      <c r="BT268" s="110" t="str">
        <f t="shared" si="45"/>
        <v>Realização de ações para garantia dos direitos da mulher</v>
      </c>
      <c r="BU268" s="111" t="str">
        <f t="shared" si="46"/>
        <v>Não</v>
      </c>
      <c r="BV268" s="111" t="str">
        <f t="shared" si="47"/>
        <v>Não</v>
      </c>
      <c r="BW268" s="111" t="str">
        <f t="shared" si="48"/>
        <v>Sim</v>
      </c>
      <c r="BX268" s="111" t="str">
        <f t="shared" si="49"/>
        <v>Não</v>
      </c>
      <c r="BY268" s="110" t="s">
        <v>121</v>
      </c>
      <c r="BZ268" s="110" t="s">
        <v>8163</v>
      </c>
      <c r="CA268" s="110" t="s">
        <v>121</v>
      </c>
      <c r="CB268" s="110" t="s">
        <v>8374</v>
      </c>
      <c r="CG268" s="110" t="str">
        <f t="shared" si="50"/>
        <v>4238Formosa do Oeste</v>
      </c>
      <c r="CH268" s="110" t="str">
        <f t="shared" si="52"/>
        <v>4238-20</v>
      </c>
      <c r="CI268" s="110">
        <v>20</v>
      </c>
      <c r="CJ268" s="110">
        <v>4238</v>
      </c>
      <c r="CK268" s="110" t="s">
        <v>35</v>
      </c>
      <c r="CL268" s="110">
        <v>4108205</v>
      </c>
      <c r="CM268" s="110" t="s">
        <v>1147</v>
      </c>
      <c r="CN268" s="110">
        <v>10</v>
      </c>
      <c r="CO268" s="110">
        <v>0</v>
      </c>
      <c r="CP268" s="110">
        <v>0</v>
      </c>
      <c r="CQ268" s="110">
        <v>0</v>
      </c>
      <c r="CS268" s="110" t="str">
        <f t="shared" si="51"/>
        <v>RGInt 03 Cascavel-Formosa do Oeste</v>
      </c>
    </row>
    <row r="269" spans="19:97" x14ac:dyDescent="0.2">
      <c r="S269" s="98">
        <v>3978</v>
      </c>
      <c r="T269" s="98">
        <v>16</v>
      </c>
      <c r="U269" s="98" t="s">
        <v>974</v>
      </c>
      <c r="V269" s="98">
        <v>2</v>
      </c>
      <c r="W269" s="98" t="s">
        <v>975</v>
      </c>
      <c r="X269" s="98">
        <v>1</v>
      </c>
      <c r="Y269" s="98" t="s">
        <v>46</v>
      </c>
      <c r="Z269" s="98">
        <v>7</v>
      </c>
      <c r="AA269" s="98" t="s">
        <v>976</v>
      </c>
      <c r="AB269" s="98">
        <v>8087</v>
      </c>
      <c r="AC269" s="98" t="s">
        <v>1009</v>
      </c>
      <c r="AD269" s="98" t="s">
        <v>5037</v>
      </c>
      <c r="AE269" s="98">
        <v>3978</v>
      </c>
      <c r="AF269" s="98" t="s">
        <v>785</v>
      </c>
      <c r="AG269" s="98" t="s">
        <v>1043</v>
      </c>
      <c r="AH269" s="98" t="s">
        <v>1044</v>
      </c>
      <c r="AI269" s="98" t="s">
        <v>53</v>
      </c>
      <c r="AJ269" s="98">
        <v>4100</v>
      </c>
      <c r="AO269" s="98">
        <v>2024</v>
      </c>
      <c r="AP269" s="98">
        <v>3</v>
      </c>
      <c r="AQ269" s="98" t="s">
        <v>54</v>
      </c>
      <c r="AR269" s="98" t="s">
        <v>54</v>
      </c>
      <c r="AS269" s="98" t="s">
        <v>54</v>
      </c>
      <c r="AT269" s="98" t="s">
        <v>54</v>
      </c>
      <c r="AW269" s="98" t="s">
        <v>765</v>
      </c>
      <c r="AY269" s="98" t="s">
        <v>56</v>
      </c>
      <c r="AZ269" s="98" t="s">
        <v>1045</v>
      </c>
      <c r="BA269" s="98" t="s">
        <v>1046</v>
      </c>
      <c r="BB269" s="98" t="s">
        <v>1047</v>
      </c>
      <c r="BD269" s="110" t="str">
        <f t="shared" si="53"/>
        <v>3922RGInt 01 Curitiba</v>
      </c>
      <c r="BE269" s="110">
        <v>3922</v>
      </c>
      <c r="BF269" s="110" t="s">
        <v>5151</v>
      </c>
      <c r="BG269" s="110">
        <v>8014</v>
      </c>
      <c r="BH269" s="110" t="s">
        <v>33</v>
      </c>
      <c r="BI269" s="110">
        <v>0</v>
      </c>
      <c r="BJ269" s="110">
        <v>0</v>
      </c>
      <c r="BK269" s="110">
        <v>0</v>
      </c>
      <c r="BL269" s="110">
        <v>3500</v>
      </c>
      <c r="BN269" s="110">
        <f t="shared" si="54"/>
        <v>3500</v>
      </c>
      <c r="BS269" s="110">
        <v>3978</v>
      </c>
      <c r="BT269" s="110" t="str">
        <f t="shared" si="45"/>
        <v>Realização de auditorias pela Controladoria Geral do Estado</v>
      </c>
      <c r="BU269" s="111" t="str">
        <f t="shared" si="46"/>
        <v>Não</v>
      </c>
      <c r="BV269" s="111" t="str">
        <f t="shared" si="47"/>
        <v>Não</v>
      </c>
      <c r="BW269" s="111" t="str">
        <f t="shared" si="48"/>
        <v>Não</v>
      </c>
      <c r="BX269" s="111" t="str">
        <f t="shared" si="49"/>
        <v>Não</v>
      </c>
      <c r="BY269" s="110" t="s">
        <v>121</v>
      </c>
      <c r="BZ269" s="110" t="s">
        <v>72</v>
      </c>
      <c r="CA269" s="110" t="s">
        <v>765</v>
      </c>
      <c r="CB269" s="110" t="s">
        <v>8374</v>
      </c>
      <c r="CG269" s="110" t="str">
        <f t="shared" si="50"/>
        <v>4238Foz do Iguaçu</v>
      </c>
      <c r="CH269" s="110" t="str">
        <f t="shared" si="52"/>
        <v>4238-21</v>
      </c>
      <c r="CI269" s="110">
        <v>21</v>
      </c>
      <c r="CJ269" s="110">
        <v>4238</v>
      </c>
      <c r="CK269" s="110" t="s">
        <v>35</v>
      </c>
      <c r="CL269" s="110">
        <v>4108304</v>
      </c>
      <c r="CM269" s="110" t="s">
        <v>407</v>
      </c>
      <c r="CN269" s="110">
        <v>50</v>
      </c>
      <c r="CO269" s="110">
        <v>0</v>
      </c>
      <c r="CP269" s="110">
        <v>0</v>
      </c>
      <c r="CQ269" s="110">
        <v>0</v>
      </c>
      <c r="CS269" s="110" t="str">
        <f t="shared" si="51"/>
        <v>RGInt 03 Cascavel-Foz do Iguaçu</v>
      </c>
    </row>
    <row r="270" spans="19:97" x14ac:dyDescent="0.2">
      <c r="S270" s="98">
        <v>4946</v>
      </c>
      <c r="T270" s="98">
        <v>19</v>
      </c>
      <c r="U270" s="98" t="s">
        <v>1051</v>
      </c>
      <c r="V270" s="98">
        <v>1</v>
      </c>
      <c r="W270" s="98" t="s">
        <v>1051</v>
      </c>
      <c r="X270" s="98">
        <v>1</v>
      </c>
      <c r="Y270" s="98" t="s">
        <v>46</v>
      </c>
      <c r="Z270" s="98">
        <v>8</v>
      </c>
      <c r="AA270" s="98" t="s">
        <v>1052</v>
      </c>
      <c r="AB270" s="98">
        <v>8028</v>
      </c>
      <c r="AC270" s="98" t="s">
        <v>1053</v>
      </c>
      <c r="AD270" s="98" t="s">
        <v>5040</v>
      </c>
      <c r="AE270" s="98">
        <v>4946</v>
      </c>
      <c r="AF270" s="98" t="s">
        <v>1054</v>
      </c>
      <c r="AG270" s="98" t="s">
        <v>1055</v>
      </c>
      <c r="AH270" s="98" t="s">
        <v>1056</v>
      </c>
      <c r="AI270" s="98" t="s">
        <v>53</v>
      </c>
      <c r="AJ270" s="98">
        <v>4100</v>
      </c>
      <c r="AO270" s="98">
        <v>2024</v>
      </c>
      <c r="AP270" s="98">
        <v>12</v>
      </c>
      <c r="AQ270" s="98" t="s">
        <v>54</v>
      </c>
      <c r="AR270" s="98" t="s">
        <v>54</v>
      </c>
      <c r="AS270" s="98" t="s">
        <v>54</v>
      </c>
      <c r="AT270" s="98" t="s">
        <v>54</v>
      </c>
      <c r="AV270" s="98" t="s">
        <v>55</v>
      </c>
      <c r="AY270" s="98" t="s">
        <v>54</v>
      </c>
      <c r="AZ270" s="98" t="s">
        <v>1057</v>
      </c>
      <c r="BA270" s="98" t="s">
        <v>1058</v>
      </c>
      <c r="BB270" s="98" t="s">
        <v>1059</v>
      </c>
      <c r="BD270" s="110" t="str">
        <f t="shared" si="53"/>
        <v>3923(vazio)</v>
      </c>
      <c r="BE270" s="110">
        <v>3923</v>
      </c>
      <c r="BF270" s="110" t="s">
        <v>614</v>
      </c>
      <c r="BG270" s="110">
        <v>8014</v>
      </c>
      <c r="BH270" s="110" t="s">
        <v>60</v>
      </c>
      <c r="BI270" s="110">
        <v>57</v>
      </c>
      <c r="BJ270" s="110">
        <v>86</v>
      </c>
      <c r="BK270" s="110">
        <v>144</v>
      </c>
      <c r="BL270" s="110">
        <v>0</v>
      </c>
      <c r="BN270" s="110">
        <f t="shared" si="54"/>
        <v>287</v>
      </c>
      <c r="BS270" s="110">
        <v>4946</v>
      </c>
      <c r="BT270" s="110" t="str">
        <f t="shared" si="45"/>
        <v>Consultoria jurídica e representação judicial das entidades da Administração Indireta do Poder Executivo assumidas formalmente</v>
      </c>
      <c r="BU270" s="111" t="str">
        <f t="shared" si="46"/>
        <v>Não</v>
      </c>
      <c r="BV270" s="111" t="str">
        <f t="shared" si="47"/>
        <v>Não</v>
      </c>
      <c r="BW270" s="111" t="str">
        <f t="shared" si="48"/>
        <v>Não</v>
      </c>
      <c r="BX270" s="111" t="str">
        <f t="shared" si="49"/>
        <v>Não</v>
      </c>
      <c r="BY270" s="110" t="s">
        <v>121</v>
      </c>
      <c r="BZ270" s="110" t="s">
        <v>8164</v>
      </c>
      <c r="CA270" s="110" t="s">
        <v>121</v>
      </c>
      <c r="CB270" s="110" t="s">
        <v>8374</v>
      </c>
      <c r="CG270" s="110" t="str">
        <f t="shared" si="50"/>
        <v>4238Guaíra</v>
      </c>
      <c r="CH270" s="110" t="str">
        <f t="shared" si="52"/>
        <v>4238-22</v>
      </c>
      <c r="CI270" s="110">
        <v>22</v>
      </c>
      <c r="CJ270" s="110">
        <v>4238</v>
      </c>
      <c r="CK270" s="110" t="s">
        <v>35</v>
      </c>
      <c r="CL270" s="110">
        <v>4108809</v>
      </c>
      <c r="CM270" s="110" t="s">
        <v>1160</v>
      </c>
      <c r="CN270" s="110">
        <v>10</v>
      </c>
      <c r="CO270" s="110">
        <v>0</v>
      </c>
      <c r="CP270" s="110">
        <v>0</v>
      </c>
      <c r="CQ270" s="110">
        <v>0</v>
      </c>
      <c r="CS270" s="110" t="str">
        <f t="shared" si="51"/>
        <v>RGInt 03 Cascavel-Guaíra</v>
      </c>
    </row>
    <row r="271" spans="19:97" x14ac:dyDescent="0.2">
      <c r="S271" s="98">
        <v>4944</v>
      </c>
      <c r="T271" s="98">
        <v>19</v>
      </c>
      <c r="U271" s="98" t="s">
        <v>1051</v>
      </c>
      <c r="V271" s="98">
        <v>1</v>
      </c>
      <c r="W271" s="98" t="s">
        <v>1051</v>
      </c>
      <c r="X271" s="98">
        <v>1</v>
      </c>
      <c r="Y271" s="98" t="s">
        <v>46</v>
      </c>
      <c r="Z271" s="98">
        <v>8</v>
      </c>
      <c r="AA271" s="98" t="s">
        <v>1052</v>
      </c>
      <c r="AB271" s="98">
        <v>8028</v>
      </c>
      <c r="AC271" s="98" t="s">
        <v>1053</v>
      </c>
      <c r="AD271" s="98" t="s">
        <v>5040</v>
      </c>
      <c r="AE271" s="98">
        <v>4944</v>
      </c>
      <c r="AF271" s="98" t="s">
        <v>1063</v>
      </c>
      <c r="AG271" s="98" t="s">
        <v>5041</v>
      </c>
      <c r="AH271" s="98" t="s">
        <v>1064</v>
      </c>
      <c r="AI271" s="98" t="s">
        <v>53</v>
      </c>
      <c r="AJ271" s="98">
        <v>4100</v>
      </c>
      <c r="AO271" s="98">
        <v>2024</v>
      </c>
      <c r="AP271" s="98">
        <v>558</v>
      </c>
      <c r="AQ271" s="98" t="s">
        <v>54</v>
      </c>
      <c r="AR271" s="98" t="s">
        <v>54</v>
      </c>
      <c r="AS271" s="98" t="s">
        <v>54</v>
      </c>
      <c r="AT271" s="98" t="s">
        <v>54</v>
      </c>
      <c r="AV271" s="98" t="s">
        <v>55</v>
      </c>
      <c r="AY271" s="98" t="s">
        <v>54</v>
      </c>
      <c r="AZ271" s="98" t="s">
        <v>1065</v>
      </c>
      <c r="BA271" s="98" t="s">
        <v>1066</v>
      </c>
      <c r="BB271" s="98" t="s">
        <v>1067</v>
      </c>
      <c r="BD271" s="110" t="str">
        <f t="shared" si="53"/>
        <v>3924RGInt 01 Curitiba</v>
      </c>
      <c r="BE271" s="110">
        <v>3924</v>
      </c>
      <c r="BF271" s="110" t="s">
        <v>617</v>
      </c>
      <c r="BG271" s="110">
        <v>7100</v>
      </c>
      <c r="BH271" s="110" t="s">
        <v>33</v>
      </c>
      <c r="BI271" s="110">
        <v>14</v>
      </c>
      <c r="BJ271" s="110">
        <v>0</v>
      </c>
      <c r="BK271" s="110">
        <v>0</v>
      </c>
      <c r="BL271" s="110">
        <v>0</v>
      </c>
      <c r="BN271" s="110">
        <f t="shared" si="54"/>
        <v>14</v>
      </c>
      <c r="BS271" s="110">
        <v>4944</v>
      </c>
      <c r="BT271" s="110" t="str">
        <f t="shared" si="45"/>
        <v>Padronização de instrumentos para garantir segurança e celeridade nas análises jurídicas</v>
      </c>
      <c r="BU271" s="111" t="str">
        <f t="shared" si="46"/>
        <v>Não</v>
      </c>
      <c r="BV271" s="111" t="str">
        <f t="shared" si="47"/>
        <v>Não</v>
      </c>
      <c r="BW271" s="111" t="str">
        <f t="shared" si="48"/>
        <v>Não</v>
      </c>
      <c r="BX271" s="111" t="str">
        <f t="shared" si="49"/>
        <v>Não</v>
      </c>
      <c r="BY271" s="110" t="s">
        <v>121</v>
      </c>
      <c r="BZ271" s="110" t="s">
        <v>55</v>
      </c>
      <c r="CA271" s="110" t="s">
        <v>121</v>
      </c>
      <c r="CB271" s="110" t="s">
        <v>8374</v>
      </c>
      <c r="CG271" s="110" t="str">
        <f t="shared" si="50"/>
        <v>4238Guaraniaçu</v>
      </c>
      <c r="CH271" s="110" t="str">
        <f t="shared" si="52"/>
        <v>4238-23</v>
      </c>
      <c r="CI271" s="110">
        <v>23</v>
      </c>
      <c r="CJ271" s="110">
        <v>4238</v>
      </c>
      <c r="CK271" s="110" t="s">
        <v>35</v>
      </c>
      <c r="CL271" s="110">
        <v>4109302</v>
      </c>
      <c r="CM271" s="110" t="s">
        <v>1170</v>
      </c>
      <c r="CN271" s="110">
        <v>5</v>
      </c>
      <c r="CO271" s="110">
        <v>0</v>
      </c>
      <c r="CP271" s="110">
        <v>0</v>
      </c>
      <c r="CQ271" s="110">
        <v>0</v>
      </c>
      <c r="CS271" s="110" t="str">
        <f t="shared" si="51"/>
        <v>RGInt 03 Cascavel-Guaraniaçu</v>
      </c>
    </row>
    <row r="272" spans="19:97" x14ac:dyDescent="0.2">
      <c r="S272" s="98">
        <v>4945</v>
      </c>
      <c r="T272" s="98">
        <v>19</v>
      </c>
      <c r="U272" s="98" t="s">
        <v>1051</v>
      </c>
      <c r="V272" s="98">
        <v>1</v>
      </c>
      <c r="W272" s="98" t="s">
        <v>1051</v>
      </c>
      <c r="X272" s="98">
        <v>1</v>
      </c>
      <c r="Y272" s="98" t="s">
        <v>46</v>
      </c>
      <c r="Z272" s="98">
        <v>8</v>
      </c>
      <c r="AA272" s="98" t="s">
        <v>1052</v>
      </c>
      <c r="AB272" s="98">
        <v>8028</v>
      </c>
      <c r="AC272" s="98" t="s">
        <v>1053</v>
      </c>
      <c r="AD272" s="98" t="s">
        <v>5040</v>
      </c>
      <c r="AE272" s="98">
        <v>4945</v>
      </c>
      <c r="AF272" s="98" t="s">
        <v>1069</v>
      </c>
      <c r="AG272" s="98" t="s">
        <v>5042</v>
      </c>
      <c r="AH272" s="98" t="s">
        <v>1070</v>
      </c>
      <c r="AI272" s="98" t="s">
        <v>53</v>
      </c>
      <c r="AJ272" s="98">
        <v>4100</v>
      </c>
      <c r="AO272" s="98">
        <v>2024</v>
      </c>
      <c r="AP272" s="98">
        <v>95000</v>
      </c>
      <c r="AQ272" s="98" t="s">
        <v>54</v>
      </c>
      <c r="AR272" s="98" t="s">
        <v>54</v>
      </c>
      <c r="AS272" s="98" t="s">
        <v>54</v>
      </c>
      <c r="AT272" s="98" t="s">
        <v>54</v>
      </c>
      <c r="AV272" s="98" t="s">
        <v>55</v>
      </c>
      <c r="AY272" s="98" t="s">
        <v>54</v>
      </c>
      <c r="AZ272" s="98" t="s">
        <v>1071</v>
      </c>
      <c r="BA272" s="98" t="s">
        <v>1072</v>
      </c>
      <c r="BB272" s="98" t="s">
        <v>1073</v>
      </c>
      <c r="BD272" s="110" t="str">
        <f t="shared" si="53"/>
        <v>3924RGInt 02 Guarapuava</v>
      </c>
      <c r="BE272" s="110">
        <v>3924</v>
      </c>
      <c r="BF272" s="110" t="s">
        <v>617</v>
      </c>
      <c r="BG272" s="110">
        <v>7100</v>
      </c>
      <c r="BH272" s="110" t="s">
        <v>34</v>
      </c>
      <c r="BI272" s="110">
        <v>8</v>
      </c>
      <c r="BJ272" s="110">
        <v>0</v>
      </c>
      <c r="BK272" s="110">
        <v>0</v>
      </c>
      <c r="BL272" s="110">
        <v>0</v>
      </c>
      <c r="BN272" s="110">
        <f t="shared" si="54"/>
        <v>8</v>
      </c>
      <c r="BS272" s="110">
        <v>4945</v>
      </c>
      <c r="BT272" s="110" t="str">
        <f t="shared" si="45"/>
        <v>Processos Judiciais atendidos pela PGE</v>
      </c>
      <c r="BU272" s="111" t="str">
        <f t="shared" si="46"/>
        <v>Não</v>
      </c>
      <c r="BV272" s="111" t="str">
        <f t="shared" si="47"/>
        <v>Não</v>
      </c>
      <c r="BW272" s="111" t="str">
        <f t="shared" si="48"/>
        <v>Não</v>
      </c>
      <c r="BX272" s="111" t="str">
        <f t="shared" si="49"/>
        <v>Não</v>
      </c>
      <c r="BY272" s="110" t="s">
        <v>121</v>
      </c>
      <c r="BZ272" s="110" t="s">
        <v>8164</v>
      </c>
      <c r="CA272" s="110" t="s">
        <v>121</v>
      </c>
      <c r="CB272" s="110" t="s">
        <v>8374</v>
      </c>
      <c r="CG272" s="110" t="str">
        <f t="shared" si="50"/>
        <v>4238Ibema</v>
      </c>
      <c r="CH272" s="110" t="str">
        <f t="shared" si="52"/>
        <v>4238-24</v>
      </c>
      <c r="CI272" s="110">
        <v>24</v>
      </c>
      <c r="CJ272" s="110">
        <v>4238</v>
      </c>
      <c r="CK272" s="110" t="s">
        <v>35</v>
      </c>
      <c r="CL272" s="110">
        <v>4109757</v>
      </c>
      <c r="CM272" s="110" t="s">
        <v>1175</v>
      </c>
      <c r="CN272" s="110">
        <v>5</v>
      </c>
      <c r="CO272" s="110">
        <v>0</v>
      </c>
      <c r="CP272" s="110">
        <v>0</v>
      </c>
      <c r="CQ272" s="110">
        <v>0</v>
      </c>
      <c r="CS272" s="110" t="str">
        <f t="shared" si="51"/>
        <v>RGInt 03 Cascavel-Ibema</v>
      </c>
    </row>
    <row r="273" spans="19:97" x14ac:dyDescent="0.2">
      <c r="S273" s="98">
        <v>4903</v>
      </c>
      <c r="T273" s="98">
        <v>21</v>
      </c>
      <c r="U273" s="98" t="s">
        <v>1075</v>
      </c>
      <c r="V273" s="98">
        <v>2</v>
      </c>
      <c r="W273" s="98" t="s">
        <v>975</v>
      </c>
      <c r="X273" s="98">
        <v>1</v>
      </c>
      <c r="Y273" s="98" t="s">
        <v>46</v>
      </c>
      <c r="Z273" s="98">
        <v>5</v>
      </c>
      <c r="AA273" s="98" t="s">
        <v>725</v>
      </c>
      <c r="AB273" s="98">
        <v>8063</v>
      </c>
      <c r="AC273" s="98" t="s">
        <v>1076</v>
      </c>
      <c r="AD273" s="98" t="s">
        <v>1077</v>
      </c>
      <c r="AE273" s="98">
        <v>4903</v>
      </c>
      <c r="AF273" s="98" t="s">
        <v>5043</v>
      </c>
      <c r="AG273" s="98" t="s">
        <v>1078</v>
      </c>
      <c r="AH273" s="98" t="s">
        <v>1079</v>
      </c>
      <c r="AI273" s="98" t="s">
        <v>53</v>
      </c>
      <c r="AJ273" s="98">
        <v>4100</v>
      </c>
      <c r="AO273" s="98">
        <v>2024</v>
      </c>
      <c r="AP273" s="98">
        <v>20</v>
      </c>
      <c r="AQ273" s="98" t="s">
        <v>54</v>
      </c>
      <c r="AR273" s="98" t="s">
        <v>54</v>
      </c>
      <c r="AS273" s="98" t="s">
        <v>54</v>
      </c>
      <c r="AT273" s="98" t="s">
        <v>54</v>
      </c>
      <c r="AV273" s="98" t="s">
        <v>72</v>
      </c>
      <c r="AY273" s="98" t="s">
        <v>56</v>
      </c>
      <c r="AZ273" s="98" t="s">
        <v>1080</v>
      </c>
      <c r="BA273" s="98" t="s">
        <v>1081</v>
      </c>
      <c r="BB273" s="98" t="s">
        <v>1082</v>
      </c>
      <c r="BD273" s="110" t="str">
        <f t="shared" si="53"/>
        <v>3924RGInt 03 Cascavel</v>
      </c>
      <c r="BE273" s="110">
        <v>3924</v>
      </c>
      <c r="BF273" s="110" t="s">
        <v>617</v>
      </c>
      <c r="BG273" s="110">
        <v>7100</v>
      </c>
      <c r="BH273" s="110" t="s">
        <v>35</v>
      </c>
      <c r="BI273" s="110">
        <v>0</v>
      </c>
      <c r="BJ273" s="110">
        <v>0</v>
      </c>
      <c r="BK273" s="110">
        <v>0</v>
      </c>
      <c r="BL273" s="110">
        <v>30</v>
      </c>
      <c r="BN273" s="110">
        <f t="shared" si="54"/>
        <v>30</v>
      </c>
      <c r="BS273" s="110">
        <v>4903</v>
      </c>
      <c r="BT273" s="110" t="str">
        <f t="shared" si="45"/>
        <v>Campanhas publicitárias realizadas pelo governo estadual, por meio das agências de publicidade contratadas mediante licitação</v>
      </c>
      <c r="BU273" s="111" t="str">
        <f t="shared" si="46"/>
        <v>Não</v>
      </c>
      <c r="BV273" s="111" t="str">
        <f t="shared" si="47"/>
        <v>Não</v>
      </c>
      <c r="BW273" s="111" t="str">
        <f t="shared" si="48"/>
        <v>Não</v>
      </c>
      <c r="BX273" s="111" t="str">
        <f t="shared" si="49"/>
        <v>Não</v>
      </c>
      <c r="BY273" s="110" t="s">
        <v>121</v>
      </c>
      <c r="BZ273" s="110" t="s">
        <v>72</v>
      </c>
      <c r="CA273" s="110" t="s">
        <v>121</v>
      </c>
      <c r="CB273" s="110" t="s">
        <v>8374</v>
      </c>
      <c r="CG273" s="110" t="str">
        <f t="shared" si="50"/>
        <v>4238Iguatu</v>
      </c>
      <c r="CH273" s="110" t="str">
        <f t="shared" si="52"/>
        <v>4238-25</v>
      </c>
      <c r="CI273" s="110">
        <v>25</v>
      </c>
      <c r="CJ273" s="110">
        <v>4238</v>
      </c>
      <c r="CK273" s="110" t="s">
        <v>35</v>
      </c>
      <c r="CL273" s="110">
        <v>4110052</v>
      </c>
      <c r="CM273" s="110" t="s">
        <v>1177</v>
      </c>
      <c r="CN273" s="110">
        <v>5</v>
      </c>
      <c r="CO273" s="110">
        <v>0</v>
      </c>
      <c r="CP273" s="110">
        <v>0</v>
      </c>
      <c r="CQ273" s="110">
        <v>0</v>
      </c>
      <c r="CS273" s="110" t="str">
        <f t="shared" si="51"/>
        <v>RGInt 03 Cascavel-Iguatu</v>
      </c>
    </row>
    <row r="274" spans="19:97" x14ac:dyDescent="0.2">
      <c r="S274" s="98">
        <v>4905</v>
      </c>
      <c r="T274" s="98">
        <v>21</v>
      </c>
      <c r="U274" s="98" t="s">
        <v>1075</v>
      </c>
      <c r="V274" s="98">
        <v>2</v>
      </c>
      <c r="W274" s="98" t="s">
        <v>975</v>
      </c>
      <c r="X274" s="98">
        <v>1</v>
      </c>
      <c r="Y274" s="98" t="s">
        <v>46</v>
      </c>
      <c r="Z274" s="98">
        <v>5</v>
      </c>
      <c r="AA274" s="98" t="s">
        <v>725</v>
      </c>
      <c r="AB274" s="98">
        <v>8063</v>
      </c>
      <c r="AC274" s="98" t="s">
        <v>1076</v>
      </c>
      <c r="AD274" s="98" t="s">
        <v>1077</v>
      </c>
      <c r="AE274" s="98">
        <v>4905</v>
      </c>
      <c r="AF274" s="98" t="s">
        <v>1085</v>
      </c>
      <c r="AG274" s="98" t="s">
        <v>1086</v>
      </c>
      <c r="AH274" s="98" t="s">
        <v>1087</v>
      </c>
      <c r="AI274" s="98" t="s">
        <v>53</v>
      </c>
      <c r="AJ274" s="98">
        <v>4100</v>
      </c>
      <c r="AO274" s="98">
        <v>2024</v>
      </c>
      <c r="AP274" s="98">
        <v>6252.5</v>
      </c>
      <c r="AQ274" s="98" t="s">
        <v>54</v>
      </c>
      <c r="AR274" s="98" t="s">
        <v>54</v>
      </c>
      <c r="AS274" s="98" t="s">
        <v>54</v>
      </c>
      <c r="AT274" s="98" t="s">
        <v>54</v>
      </c>
      <c r="AV274" s="98" t="s">
        <v>72</v>
      </c>
      <c r="AY274" s="98" t="s">
        <v>56</v>
      </c>
      <c r="AZ274" s="98" t="s">
        <v>1088</v>
      </c>
      <c r="BA274" s="98" t="s">
        <v>1089</v>
      </c>
      <c r="BB274" s="98" t="s">
        <v>1090</v>
      </c>
      <c r="BD274" s="110" t="str">
        <f t="shared" si="53"/>
        <v>3924RGInt 04 Maringá</v>
      </c>
      <c r="BE274" s="110">
        <v>3924</v>
      </c>
      <c r="BF274" s="110" t="s">
        <v>617</v>
      </c>
      <c r="BG274" s="110">
        <v>7100</v>
      </c>
      <c r="BH274" s="110" t="s">
        <v>36</v>
      </c>
      <c r="BI274" s="110">
        <v>0</v>
      </c>
      <c r="BJ274" s="110">
        <v>35</v>
      </c>
      <c r="BK274" s="110">
        <v>0</v>
      </c>
      <c r="BL274" s="110">
        <v>0</v>
      </c>
      <c r="BN274" s="110">
        <f t="shared" si="54"/>
        <v>35</v>
      </c>
      <c r="BS274" s="110">
        <v>4905</v>
      </c>
      <c r="BT274" s="110" t="str">
        <f t="shared" si="45"/>
        <v>Matérias publicadas no portal da Agência Estadual de Notícias</v>
      </c>
      <c r="BU274" s="111" t="str">
        <f t="shared" si="46"/>
        <v>Não</v>
      </c>
      <c r="BV274" s="111" t="str">
        <f t="shared" si="47"/>
        <v>Não</v>
      </c>
      <c r="BW274" s="111" t="str">
        <f t="shared" si="48"/>
        <v>Não</v>
      </c>
      <c r="BX274" s="111" t="str">
        <f t="shared" si="49"/>
        <v>Não</v>
      </c>
      <c r="BY274" s="110" t="s">
        <v>121</v>
      </c>
      <c r="BZ274" s="110" t="s">
        <v>72</v>
      </c>
      <c r="CA274" s="110" t="s">
        <v>121</v>
      </c>
      <c r="CB274" s="110" t="s">
        <v>8122</v>
      </c>
      <c r="CG274" s="110" t="str">
        <f t="shared" si="50"/>
        <v>4238Iracema do Oeste</v>
      </c>
      <c r="CH274" s="110" t="str">
        <f t="shared" si="52"/>
        <v>4238-26</v>
      </c>
      <c r="CI274" s="110">
        <v>26</v>
      </c>
      <c r="CJ274" s="110">
        <v>4238</v>
      </c>
      <c r="CK274" s="110" t="s">
        <v>35</v>
      </c>
      <c r="CL274" s="110">
        <v>4110656</v>
      </c>
      <c r="CM274" s="110" t="s">
        <v>1181</v>
      </c>
      <c r="CN274" s="110">
        <v>10</v>
      </c>
      <c r="CO274" s="110">
        <v>0</v>
      </c>
      <c r="CP274" s="110">
        <v>0</v>
      </c>
      <c r="CQ274" s="110">
        <v>0</v>
      </c>
      <c r="CS274" s="110" t="str">
        <f t="shared" si="51"/>
        <v>RGInt 03 Cascavel-Iracema do Oeste</v>
      </c>
    </row>
    <row r="275" spans="19:97" x14ac:dyDescent="0.2">
      <c r="S275" s="98">
        <v>4907</v>
      </c>
      <c r="T275" s="98">
        <v>21</v>
      </c>
      <c r="U275" s="98" t="s">
        <v>1075</v>
      </c>
      <c r="V275" s="98">
        <v>2</v>
      </c>
      <c r="W275" s="98" t="s">
        <v>975</v>
      </c>
      <c r="X275" s="98">
        <v>1</v>
      </c>
      <c r="Y275" s="98" t="s">
        <v>46</v>
      </c>
      <c r="Z275" s="98">
        <v>5</v>
      </c>
      <c r="AA275" s="98" t="s">
        <v>725</v>
      </c>
      <c r="AB275" s="98">
        <v>8063</v>
      </c>
      <c r="AC275" s="98" t="s">
        <v>1076</v>
      </c>
      <c r="AD275" s="98" t="s">
        <v>1077</v>
      </c>
      <c r="AE275" s="98">
        <v>4907</v>
      </c>
      <c r="AF275" s="98" t="s">
        <v>1094</v>
      </c>
      <c r="AG275" s="98" t="s">
        <v>1095</v>
      </c>
      <c r="AH275" s="98" t="s">
        <v>5044</v>
      </c>
      <c r="AI275" s="98" t="s">
        <v>53</v>
      </c>
      <c r="AJ275" s="98">
        <v>4100</v>
      </c>
      <c r="AO275" s="98">
        <v>2024</v>
      </c>
      <c r="AP275" s="98">
        <v>779308</v>
      </c>
      <c r="AQ275" s="98" t="s">
        <v>54</v>
      </c>
      <c r="AR275" s="98" t="s">
        <v>54</v>
      </c>
      <c r="AS275" s="98" t="s">
        <v>54</v>
      </c>
      <c r="AT275" s="98" t="s">
        <v>54</v>
      </c>
      <c r="AV275" s="98" t="s">
        <v>72</v>
      </c>
      <c r="AY275" s="98" t="s">
        <v>54</v>
      </c>
      <c r="AZ275" s="98" t="s">
        <v>1097</v>
      </c>
      <c r="BA275" s="98" t="s">
        <v>1098</v>
      </c>
      <c r="BB275" s="98" t="s">
        <v>1099</v>
      </c>
      <c r="BD275" s="110" t="str">
        <f t="shared" si="53"/>
        <v>3924RGInt 05 Londrina</v>
      </c>
      <c r="BE275" s="110">
        <v>3924</v>
      </c>
      <c r="BF275" s="110" t="s">
        <v>617</v>
      </c>
      <c r="BG275" s="110">
        <v>7100</v>
      </c>
      <c r="BH275" s="110" t="s">
        <v>37</v>
      </c>
      <c r="BI275" s="110">
        <v>0</v>
      </c>
      <c r="BJ275" s="110">
        <v>0</v>
      </c>
      <c r="BK275" s="110">
        <v>28</v>
      </c>
      <c r="BL275" s="110">
        <v>0</v>
      </c>
      <c r="BN275" s="110">
        <f t="shared" si="54"/>
        <v>28</v>
      </c>
      <c r="BS275" s="110">
        <v>4907</v>
      </c>
      <c r="BT275" s="110" t="str">
        <f t="shared" si="45"/>
        <v>Usuários seguidores das redes sociais do governo do Estado do Paraná</v>
      </c>
      <c r="BU275" s="111" t="str">
        <f t="shared" si="46"/>
        <v>Não</v>
      </c>
      <c r="BV275" s="111" t="str">
        <f t="shared" si="47"/>
        <v>Não</v>
      </c>
      <c r="BW275" s="111" t="str">
        <f t="shared" si="48"/>
        <v>Não</v>
      </c>
      <c r="BX275" s="111" t="str">
        <f t="shared" si="49"/>
        <v>Não</v>
      </c>
      <c r="BY275" s="110" t="s">
        <v>121</v>
      </c>
      <c r="BZ275" s="110" t="s">
        <v>72</v>
      </c>
      <c r="CA275" s="110" t="s">
        <v>121</v>
      </c>
      <c r="CB275" s="110" t="s">
        <v>8122</v>
      </c>
      <c r="CG275" s="110" t="str">
        <f t="shared" si="50"/>
        <v>4238Itaipulândia</v>
      </c>
      <c r="CH275" s="110" t="str">
        <f t="shared" si="52"/>
        <v>4238-27</v>
      </c>
      <c r="CI275" s="110">
        <v>27</v>
      </c>
      <c r="CJ275" s="110">
        <v>4238</v>
      </c>
      <c r="CK275" s="110" t="s">
        <v>35</v>
      </c>
      <c r="CL275" s="110">
        <v>4110953</v>
      </c>
      <c r="CM275" s="110" t="s">
        <v>1184</v>
      </c>
      <c r="CN275" s="110">
        <v>20</v>
      </c>
      <c r="CO275" s="110">
        <v>0</v>
      </c>
      <c r="CP275" s="110">
        <v>0</v>
      </c>
      <c r="CQ275" s="110">
        <v>0</v>
      </c>
      <c r="CS275" s="110" t="str">
        <f t="shared" si="51"/>
        <v>RGInt 03 Cascavel-Itaipulândia</v>
      </c>
    </row>
    <row r="276" spans="19:97" x14ac:dyDescent="0.2">
      <c r="S276" s="98">
        <v>5092</v>
      </c>
      <c r="T276" s="98">
        <v>22</v>
      </c>
      <c r="U276" s="98" t="s">
        <v>5045</v>
      </c>
      <c r="V276" s="98">
        <v>2</v>
      </c>
      <c r="W276" s="98" t="s">
        <v>975</v>
      </c>
      <c r="X276" s="98">
        <v>1</v>
      </c>
      <c r="Y276" s="98" t="s">
        <v>46</v>
      </c>
      <c r="Z276" s="98">
        <v>9</v>
      </c>
      <c r="AA276" s="98" t="s">
        <v>1100</v>
      </c>
      <c r="AB276" s="98">
        <v>7161</v>
      </c>
      <c r="AC276" s="98" t="s">
        <v>742</v>
      </c>
      <c r="AD276" s="98" t="s">
        <v>1101</v>
      </c>
      <c r="AE276" s="98">
        <v>5092</v>
      </c>
      <c r="AF276" s="98" t="s">
        <v>743</v>
      </c>
      <c r="AG276" s="98" t="s">
        <v>5001</v>
      </c>
      <c r="AH276" s="98" t="s">
        <v>744</v>
      </c>
      <c r="AI276" s="98" t="s">
        <v>53</v>
      </c>
      <c r="AJ276" s="98">
        <v>4100</v>
      </c>
      <c r="AO276" s="98">
        <v>2024</v>
      </c>
      <c r="AP276" s="98">
        <v>0</v>
      </c>
      <c r="AQ276" s="98" t="s">
        <v>54</v>
      </c>
      <c r="AR276" s="98" t="s">
        <v>54</v>
      </c>
      <c r="AS276" s="98" t="s">
        <v>54</v>
      </c>
      <c r="AT276" s="98" t="s">
        <v>54</v>
      </c>
      <c r="AU276" s="98" t="s">
        <v>154</v>
      </c>
      <c r="AY276" s="98" t="s">
        <v>56</v>
      </c>
      <c r="AZ276" s="98" t="s">
        <v>1102</v>
      </c>
      <c r="BA276" s="98" t="s">
        <v>1103</v>
      </c>
      <c r="BB276" s="98" t="s">
        <v>1104</v>
      </c>
      <c r="BD276" s="110" t="str">
        <f t="shared" si="53"/>
        <v>3924RGInt 06 Ponta Grossa</v>
      </c>
      <c r="BE276" s="110">
        <v>3924</v>
      </c>
      <c r="BF276" s="110" t="s">
        <v>617</v>
      </c>
      <c r="BG276" s="110">
        <v>7100</v>
      </c>
      <c r="BH276" s="110" t="s">
        <v>38</v>
      </c>
      <c r="BI276" s="110">
        <v>6</v>
      </c>
      <c r="BJ276" s="110">
        <v>0</v>
      </c>
      <c r="BK276" s="110">
        <v>0</v>
      </c>
      <c r="BL276" s="110">
        <v>0</v>
      </c>
      <c r="BN276" s="110">
        <f t="shared" si="54"/>
        <v>6</v>
      </c>
      <c r="BS276" s="110">
        <v>5092</v>
      </c>
      <c r="BT276" s="110" t="str">
        <f t="shared" si="45"/>
        <v>Digitalização de serviços públicos</v>
      </c>
      <c r="BU276" s="111" t="str">
        <f t="shared" si="46"/>
        <v>Não</v>
      </c>
      <c r="BV276" s="111" t="str">
        <f t="shared" si="47"/>
        <v>Não</v>
      </c>
      <c r="BW276" s="111" t="str">
        <f t="shared" si="48"/>
        <v>Não</v>
      </c>
      <c r="BX276" s="111" t="str">
        <f t="shared" si="49"/>
        <v>Não</v>
      </c>
      <c r="BY276" s="110" t="s">
        <v>154</v>
      </c>
      <c r="BZ276" s="110" t="s">
        <v>8165</v>
      </c>
      <c r="CA276" s="110" t="s">
        <v>155</v>
      </c>
      <c r="CB276" s="110" t="s">
        <v>8122</v>
      </c>
      <c r="CG276" s="110" t="str">
        <f t="shared" si="50"/>
        <v>4238Jesuítas</v>
      </c>
      <c r="CH276" s="110" t="str">
        <f t="shared" si="52"/>
        <v>4238-28</v>
      </c>
      <c r="CI276" s="110">
        <v>28</v>
      </c>
      <c r="CJ276" s="110">
        <v>4238</v>
      </c>
      <c r="CK276" s="110" t="s">
        <v>35</v>
      </c>
      <c r="CL276" s="110">
        <v>4112751</v>
      </c>
      <c r="CM276" s="110" t="s">
        <v>1185</v>
      </c>
      <c r="CN276" s="110">
        <v>20</v>
      </c>
      <c r="CO276" s="110">
        <v>0</v>
      </c>
      <c r="CP276" s="110">
        <v>0</v>
      </c>
      <c r="CQ276" s="110">
        <v>0</v>
      </c>
      <c r="CS276" s="110" t="str">
        <f t="shared" si="51"/>
        <v>RGInt 03 Cascavel-Jesuítas</v>
      </c>
    </row>
    <row r="277" spans="19:97" x14ac:dyDescent="0.2">
      <c r="S277" s="98">
        <v>5098</v>
      </c>
      <c r="T277" s="98">
        <v>22</v>
      </c>
      <c r="U277" s="98" t="s">
        <v>5045</v>
      </c>
      <c r="V277" s="98">
        <v>2</v>
      </c>
      <c r="W277" s="98" t="s">
        <v>975</v>
      </c>
      <c r="X277" s="98">
        <v>1</v>
      </c>
      <c r="Y277" s="98" t="s">
        <v>46</v>
      </c>
      <c r="Z277" s="98">
        <v>9</v>
      </c>
      <c r="AA277" s="98" t="s">
        <v>1100</v>
      </c>
      <c r="AB277" s="98">
        <v>8629</v>
      </c>
      <c r="AC277" s="98" t="s">
        <v>1108</v>
      </c>
      <c r="AD277" s="98" t="s">
        <v>5046</v>
      </c>
      <c r="AE277" s="98">
        <v>5098</v>
      </c>
      <c r="AF277" s="98" t="s">
        <v>1109</v>
      </c>
      <c r="AG277" s="98" t="s">
        <v>1110</v>
      </c>
      <c r="AH277" s="98" t="s">
        <v>1111</v>
      </c>
      <c r="AI277" s="98" t="s">
        <v>53</v>
      </c>
      <c r="AJ277" s="98">
        <v>4100</v>
      </c>
      <c r="AK277" s="98" t="s">
        <v>33</v>
      </c>
      <c r="AL277" s="98">
        <v>4101</v>
      </c>
      <c r="AM277" s="98" t="s">
        <v>511</v>
      </c>
      <c r="AN277" s="98">
        <v>4118204</v>
      </c>
      <c r="AO277" s="98">
        <v>2024</v>
      </c>
      <c r="AP277" s="98">
        <v>0</v>
      </c>
      <c r="AQ277" s="98" t="s">
        <v>54</v>
      </c>
      <c r="AR277" s="98" t="s">
        <v>56</v>
      </c>
      <c r="AS277" s="98" t="s">
        <v>54</v>
      </c>
      <c r="AT277" s="98" t="s">
        <v>54</v>
      </c>
      <c r="AW277" s="98" t="s">
        <v>1112</v>
      </c>
      <c r="AY277" s="98" t="s">
        <v>56</v>
      </c>
      <c r="AZ277" s="98" t="s">
        <v>1113</v>
      </c>
      <c r="BA277" s="98" t="s">
        <v>1114</v>
      </c>
      <c r="BB277" s="98" t="s">
        <v>1115</v>
      </c>
      <c r="BD277" s="110" t="str">
        <f t="shared" si="53"/>
        <v>3926(vazio)</v>
      </c>
      <c r="BE277" s="110">
        <v>3926</v>
      </c>
      <c r="BF277" s="110" t="s">
        <v>620</v>
      </c>
      <c r="BG277" s="110">
        <v>7013</v>
      </c>
      <c r="BH277" s="110" t="s">
        <v>60</v>
      </c>
      <c r="BI277" s="110">
        <v>2</v>
      </c>
      <c r="BJ277" s="110">
        <v>3</v>
      </c>
      <c r="BK277" s="110">
        <v>3</v>
      </c>
      <c r="BL277" s="110">
        <v>3</v>
      </c>
      <c r="BN277" s="110">
        <f t="shared" si="54"/>
        <v>11</v>
      </c>
      <c r="BS277" s="110">
        <v>5098</v>
      </c>
      <c r="BT277" s="110" t="str">
        <f t="shared" si="45"/>
        <v>Ambientes de Inovação Regionais - Coworking</v>
      </c>
      <c r="BU277" s="111" t="str">
        <f t="shared" si="46"/>
        <v>Não</v>
      </c>
      <c r="BV277" s="111" t="str">
        <f t="shared" si="47"/>
        <v>Não</v>
      </c>
      <c r="BW277" s="111" t="str">
        <f t="shared" si="48"/>
        <v>Não</v>
      </c>
      <c r="BX277" s="111" t="str">
        <f t="shared" si="49"/>
        <v>Sim</v>
      </c>
      <c r="BY277" s="110" t="s">
        <v>154</v>
      </c>
      <c r="BZ277" s="110" t="s">
        <v>8166</v>
      </c>
      <c r="CA277" s="110" t="s">
        <v>8318</v>
      </c>
      <c r="CB277" s="110" t="s">
        <v>8374</v>
      </c>
      <c r="CG277" s="110" t="str">
        <f t="shared" si="50"/>
        <v>4238Lindoeste</v>
      </c>
      <c r="CH277" s="110" t="str">
        <f t="shared" si="52"/>
        <v>4238-29</v>
      </c>
      <c r="CI277" s="110">
        <v>29</v>
      </c>
      <c r="CJ277" s="110">
        <v>4238</v>
      </c>
      <c r="CK277" s="110" t="s">
        <v>35</v>
      </c>
      <c r="CL277" s="110">
        <v>4113452</v>
      </c>
      <c r="CM277" s="110" t="s">
        <v>1191</v>
      </c>
      <c r="CN277" s="110">
        <v>5</v>
      </c>
      <c r="CO277" s="110">
        <v>0</v>
      </c>
      <c r="CP277" s="110">
        <v>0</v>
      </c>
      <c r="CQ277" s="110">
        <v>0</v>
      </c>
      <c r="CS277" s="110" t="str">
        <f t="shared" si="51"/>
        <v>RGInt 03 Cascavel-Lindoeste</v>
      </c>
    </row>
    <row r="278" spans="19:97" x14ac:dyDescent="0.2">
      <c r="S278" s="98">
        <v>5094</v>
      </c>
      <c r="T278" s="98">
        <v>22</v>
      </c>
      <c r="U278" s="98" t="s">
        <v>5045</v>
      </c>
      <c r="V278" s="98">
        <v>2</v>
      </c>
      <c r="W278" s="98" t="s">
        <v>975</v>
      </c>
      <c r="X278" s="98">
        <v>1</v>
      </c>
      <c r="Y278" s="98" t="s">
        <v>46</v>
      </c>
      <c r="Z278" s="98">
        <v>9</v>
      </c>
      <c r="AA278" s="98" t="s">
        <v>1100</v>
      </c>
      <c r="AB278" s="98">
        <v>8629</v>
      </c>
      <c r="AC278" s="98" t="s">
        <v>1108</v>
      </c>
      <c r="AD278" s="98" t="s">
        <v>5046</v>
      </c>
      <c r="AE278" s="98">
        <v>5094</v>
      </c>
      <c r="AF278" s="98" t="s">
        <v>1118</v>
      </c>
      <c r="AG278" s="98" t="s">
        <v>5047</v>
      </c>
      <c r="AH278" s="98" t="s">
        <v>1119</v>
      </c>
      <c r="AI278" s="98" t="s">
        <v>53</v>
      </c>
      <c r="AJ278" s="98">
        <v>4100</v>
      </c>
      <c r="AO278" s="98">
        <v>2024</v>
      </c>
      <c r="AP278" s="98">
        <v>15</v>
      </c>
      <c r="AQ278" s="98" t="s">
        <v>54</v>
      </c>
      <c r="AR278" s="98" t="s">
        <v>54</v>
      </c>
      <c r="AS278" s="98" t="s">
        <v>54</v>
      </c>
      <c r="AT278" s="98" t="s">
        <v>54</v>
      </c>
      <c r="AU278" s="98" t="s">
        <v>154</v>
      </c>
      <c r="AY278" s="98" t="s">
        <v>56</v>
      </c>
      <c r="AZ278" s="98" t="s">
        <v>1120</v>
      </c>
      <c r="BA278" s="98" t="s">
        <v>1121</v>
      </c>
      <c r="BB278" s="98" t="s">
        <v>1122</v>
      </c>
      <c r="BD278" s="110" t="str">
        <f t="shared" si="53"/>
        <v>3927(vazio)</v>
      </c>
      <c r="BE278" s="110">
        <v>3927</v>
      </c>
      <c r="BF278" s="110" t="s">
        <v>623</v>
      </c>
      <c r="BG278" s="110">
        <v>7013</v>
      </c>
      <c r="BH278" s="110" t="s">
        <v>60</v>
      </c>
      <c r="BI278" s="110">
        <v>1</v>
      </c>
      <c r="BJ278" s="110">
        <v>2</v>
      </c>
      <c r="BK278" s="110">
        <v>1</v>
      </c>
      <c r="BL278" s="110">
        <v>1</v>
      </c>
      <c r="BN278" s="110">
        <f t="shared" si="54"/>
        <v>5</v>
      </c>
      <c r="BS278" s="110">
        <v>5094</v>
      </c>
      <c r="BT278" s="110" t="str">
        <f t="shared" si="45"/>
        <v>Empresas de tecnologia contempladas com serviço de internacionalização</v>
      </c>
      <c r="BU278" s="111" t="str">
        <f t="shared" si="46"/>
        <v>Não</v>
      </c>
      <c r="BV278" s="111" t="str">
        <f t="shared" si="47"/>
        <v>Não</v>
      </c>
      <c r="BW278" s="111" t="str">
        <f t="shared" si="48"/>
        <v>Não</v>
      </c>
      <c r="BX278" s="111" t="str">
        <f t="shared" si="49"/>
        <v>Não</v>
      </c>
      <c r="BY278" s="110" t="s">
        <v>154</v>
      </c>
      <c r="BZ278" s="110" t="s">
        <v>8153</v>
      </c>
      <c r="CA278" s="110" t="s">
        <v>681</v>
      </c>
      <c r="CB278" s="110" t="s">
        <v>8122</v>
      </c>
      <c r="CG278" s="110" t="str">
        <f t="shared" si="50"/>
        <v>4238Marechal Cândido Rondon</v>
      </c>
      <c r="CH278" s="110" t="str">
        <f t="shared" si="52"/>
        <v>4238-30</v>
      </c>
      <c r="CI278" s="110">
        <v>30</v>
      </c>
      <c r="CJ278" s="110">
        <v>4238</v>
      </c>
      <c r="CK278" s="110" t="s">
        <v>35</v>
      </c>
      <c r="CL278" s="110">
        <v>4114609</v>
      </c>
      <c r="CM278" s="110" t="s">
        <v>341</v>
      </c>
      <c r="CN278" s="110">
        <v>20</v>
      </c>
      <c r="CO278" s="110">
        <v>0</v>
      </c>
      <c r="CP278" s="110">
        <v>0</v>
      </c>
      <c r="CQ278" s="110">
        <v>0</v>
      </c>
      <c r="CS278" s="110" t="str">
        <f t="shared" si="51"/>
        <v>RGInt 03 Cascavel-Marechal Cândido Rondon</v>
      </c>
    </row>
    <row r="279" spans="19:97" x14ac:dyDescent="0.2">
      <c r="S279" s="98">
        <v>6248</v>
      </c>
      <c r="T279" s="98">
        <v>22</v>
      </c>
      <c r="U279" s="98" t="s">
        <v>5045</v>
      </c>
      <c r="V279" s="98">
        <v>2</v>
      </c>
      <c r="W279" s="98" t="s">
        <v>975</v>
      </c>
      <c r="X279" s="98">
        <v>1</v>
      </c>
      <c r="Y279" s="98" t="s">
        <v>46</v>
      </c>
      <c r="Z279" s="98">
        <v>9</v>
      </c>
      <c r="AA279" s="98" t="s">
        <v>1100</v>
      </c>
      <c r="AB279" s="98">
        <v>8629</v>
      </c>
      <c r="AC279" s="98" t="s">
        <v>1108</v>
      </c>
      <c r="AD279" s="98" t="s">
        <v>5046</v>
      </c>
      <c r="AE279" s="98">
        <v>6248</v>
      </c>
      <c r="AF279" s="98" t="s">
        <v>5048</v>
      </c>
      <c r="AG279" s="98" t="s">
        <v>5049</v>
      </c>
      <c r="AH279" s="98" t="s">
        <v>1127</v>
      </c>
      <c r="AI279" s="98" t="s">
        <v>53</v>
      </c>
      <c r="AJ279" s="98">
        <v>4100</v>
      </c>
      <c r="AO279" s="98">
        <v>2024</v>
      </c>
      <c r="AP279" s="98">
        <v>0</v>
      </c>
      <c r="AQ279" s="98" t="s">
        <v>54</v>
      </c>
      <c r="AR279" s="98" t="s">
        <v>54</v>
      </c>
      <c r="AS279" s="98" t="s">
        <v>54</v>
      </c>
      <c r="AT279" s="98" t="s">
        <v>54</v>
      </c>
      <c r="AU279" s="98" t="s">
        <v>1128</v>
      </c>
      <c r="AY279" s="98" t="s">
        <v>56</v>
      </c>
      <c r="AZ279" s="98" t="s">
        <v>5050</v>
      </c>
      <c r="BA279" s="98" t="s">
        <v>5051</v>
      </c>
      <c r="BB279" s="98" t="s">
        <v>5052</v>
      </c>
      <c r="BD279" s="110" t="str">
        <f t="shared" si="53"/>
        <v>3928(vazio)</v>
      </c>
      <c r="BE279" s="110">
        <v>3928</v>
      </c>
      <c r="BF279" s="110" t="s">
        <v>626</v>
      </c>
      <c r="BG279" s="110">
        <v>7013</v>
      </c>
      <c r="BH279" s="110" t="s">
        <v>60</v>
      </c>
      <c r="BI279" s="110">
        <v>1</v>
      </c>
      <c r="BJ279" s="110">
        <v>2</v>
      </c>
      <c r="BK279" s="110">
        <v>1</v>
      </c>
      <c r="BL279" s="110">
        <v>1</v>
      </c>
      <c r="BN279" s="110">
        <f t="shared" si="54"/>
        <v>5</v>
      </c>
      <c r="BS279" s="110">
        <v>6248</v>
      </c>
      <c r="BT279" s="110" t="str">
        <f t="shared" si="45"/>
        <v>Estudantes do ensino fundamental e médio certificados no programa de formação em programação, robótica e maker</v>
      </c>
      <c r="BU279" s="111" t="str">
        <f t="shared" si="46"/>
        <v>Não</v>
      </c>
      <c r="BV279" s="111" t="str">
        <f t="shared" si="47"/>
        <v>Não</v>
      </c>
      <c r="BW279" s="111" t="str">
        <f t="shared" si="48"/>
        <v>Não</v>
      </c>
      <c r="BX279" s="111" t="str">
        <f t="shared" si="49"/>
        <v>Não</v>
      </c>
      <c r="BY279" s="110" t="s">
        <v>1128</v>
      </c>
      <c r="BZ279" s="110" t="s">
        <v>2724</v>
      </c>
      <c r="CA279" s="110" t="s">
        <v>3116</v>
      </c>
      <c r="CB279" s="110" t="s">
        <v>8122</v>
      </c>
      <c r="CG279" s="110" t="str">
        <f t="shared" si="50"/>
        <v>4238Maripá</v>
      </c>
      <c r="CH279" s="110" t="str">
        <f t="shared" si="52"/>
        <v>4238-31</v>
      </c>
      <c r="CI279" s="110">
        <v>31</v>
      </c>
      <c r="CJ279" s="110">
        <v>4238</v>
      </c>
      <c r="CK279" s="110" t="s">
        <v>35</v>
      </c>
      <c r="CL279" s="110">
        <v>4115358</v>
      </c>
      <c r="CM279" s="110" t="s">
        <v>1200</v>
      </c>
      <c r="CN279" s="110">
        <v>20</v>
      </c>
      <c r="CO279" s="110">
        <v>0</v>
      </c>
      <c r="CP279" s="110">
        <v>0</v>
      </c>
      <c r="CQ279" s="110">
        <v>0</v>
      </c>
      <c r="CS279" s="110" t="str">
        <f t="shared" si="51"/>
        <v>RGInt 03 Cascavel-Maripá</v>
      </c>
    </row>
    <row r="280" spans="19:97" x14ac:dyDescent="0.2">
      <c r="S280" s="98">
        <v>6003</v>
      </c>
      <c r="T280" s="98">
        <v>22</v>
      </c>
      <c r="U280" s="98" t="s">
        <v>5045</v>
      </c>
      <c r="V280" s="98">
        <v>2</v>
      </c>
      <c r="W280" s="98" t="s">
        <v>975</v>
      </c>
      <c r="X280" s="98">
        <v>1</v>
      </c>
      <c r="Y280" s="98" t="s">
        <v>46</v>
      </c>
      <c r="Z280" s="98">
        <v>9</v>
      </c>
      <c r="AA280" s="98" t="s">
        <v>1100</v>
      </c>
      <c r="AB280" s="98">
        <v>8629</v>
      </c>
      <c r="AC280" s="98" t="s">
        <v>1108</v>
      </c>
      <c r="AD280" s="98" t="s">
        <v>5046</v>
      </c>
      <c r="AE280" s="98">
        <v>6003</v>
      </c>
      <c r="AF280" s="98" t="s">
        <v>1125</v>
      </c>
      <c r="AG280" s="98" t="s">
        <v>1126</v>
      </c>
      <c r="AH280" s="98" t="s">
        <v>1127</v>
      </c>
      <c r="AI280" s="98" t="s">
        <v>53</v>
      </c>
      <c r="AJ280" s="98">
        <v>4100</v>
      </c>
      <c r="AO280" s="98">
        <v>2024</v>
      </c>
      <c r="AP280" s="98">
        <v>0</v>
      </c>
      <c r="AQ280" s="98" t="s">
        <v>54</v>
      </c>
      <c r="AR280" s="98" t="s">
        <v>54</v>
      </c>
      <c r="AS280" s="98" t="s">
        <v>54</v>
      </c>
      <c r="AT280" s="98" t="s">
        <v>54</v>
      </c>
      <c r="AV280" s="98" t="s">
        <v>129</v>
      </c>
      <c r="AY280" s="98" t="s">
        <v>56</v>
      </c>
      <c r="AZ280" s="98" t="s">
        <v>1129</v>
      </c>
      <c r="BA280" s="98" t="s">
        <v>1130</v>
      </c>
      <c r="BB280" s="98" t="s">
        <v>1131</v>
      </c>
      <c r="BD280" s="110" t="str">
        <f t="shared" si="53"/>
        <v>3929(vazio)</v>
      </c>
      <c r="BE280" s="110">
        <v>3929</v>
      </c>
      <c r="BF280" s="110" t="s">
        <v>633</v>
      </c>
      <c r="BG280" s="110">
        <v>7013</v>
      </c>
      <c r="BH280" s="110" t="s">
        <v>60</v>
      </c>
      <c r="BI280" s="110">
        <v>1</v>
      </c>
      <c r="BJ280" s="110">
        <v>0</v>
      </c>
      <c r="BK280" s="110">
        <v>1</v>
      </c>
      <c r="BL280" s="110">
        <v>1</v>
      </c>
      <c r="BN280" s="110">
        <f t="shared" si="54"/>
        <v>3</v>
      </c>
      <c r="BS280" s="110">
        <v>6003</v>
      </c>
      <c r="BT280" s="110" t="str">
        <f t="shared" si="45"/>
        <v>Estudantes do ensino médio e egressos certificados/titulados no programa de formação em Tecnologia da Informação e Comunicação</v>
      </c>
      <c r="BU280" s="111" t="str">
        <f t="shared" si="46"/>
        <v>Não</v>
      </c>
      <c r="BV280" s="111" t="str">
        <f t="shared" si="47"/>
        <v>Não</v>
      </c>
      <c r="BW280" s="111" t="str">
        <f t="shared" si="48"/>
        <v>Não</v>
      </c>
      <c r="BX280" s="111" t="str">
        <f t="shared" si="49"/>
        <v>Não</v>
      </c>
      <c r="BY280" s="110" t="s">
        <v>1128</v>
      </c>
      <c r="BZ280" s="110" t="s">
        <v>8167</v>
      </c>
      <c r="CA280" s="110" t="s">
        <v>941</v>
      </c>
      <c r="CB280" s="110" t="s">
        <v>8377</v>
      </c>
      <c r="CG280" s="110" t="str">
        <f t="shared" si="50"/>
        <v>4238Matelândia</v>
      </c>
      <c r="CH280" s="110" t="str">
        <f t="shared" si="52"/>
        <v>4238-32</v>
      </c>
      <c r="CI280" s="110">
        <v>32</v>
      </c>
      <c r="CJ280" s="110">
        <v>4238</v>
      </c>
      <c r="CK280" s="110" t="s">
        <v>35</v>
      </c>
      <c r="CL280" s="110">
        <v>4115606</v>
      </c>
      <c r="CM280" s="110" t="s">
        <v>1204</v>
      </c>
      <c r="CN280" s="110">
        <v>5</v>
      </c>
      <c r="CO280" s="110">
        <v>0</v>
      </c>
      <c r="CP280" s="110">
        <v>0</v>
      </c>
      <c r="CQ280" s="110">
        <v>0</v>
      </c>
      <c r="CS280" s="110" t="str">
        <f t="shared" si="51"/>
        <v>RGInt 03 Cascavel-Matelândia</v>
      </c>
    </row>
    <row r="281" spans="19:97" x14ac:dyDescent="0.2">
      <c r="S281" s="98">
        <v>6250</v>
      </c>
      <c r="T281" s="98">
        <v>22</v>
      </c>
      <c r="U281" s="98" t="s">
        <v>5045</v>
      </c>
      <c r="V281" s="98">
        <v>2</v>
      </c>
      <c r="W281" s="98" t="s">
        <v>975</v>
      </c>
      <c r="X281" s="98">
        <v>1</v>
      </c>
      <c r="Y281" s="98" t="s">
        <v>46</v>
      </c>
      <c r="Z281" s="98">
        <v>9</v>
      </c>
      <c r="AA281" s="98" t="s">
        <v>1100</v>
      </c>
      <c r="AB281" s="98">
        <v>8629</v>
      </c>
      <c r="AC281" s="98" t="s">
        <v>1108</v>
      </c>
      <c r="AD281" s="98" t="s">
        <v>5046</v>
      </c>
      <c r="AE281" s="98">
        <v>6250</v>
      </c>
      <c r="AF281" s="98" t="s">
        <v>5053</v>
      </c>
      <c r="AG281" s="98" t="s">
        <v>5054</v>
      </c>
      <c r="AH281" s="98" t="s">
        <v>3254</v>
      </c>
      <c r="AI281" s="98" t="s">
        <v>53</v>
      </c>
      <c r="AJ281" s="98">
        <v>4100</v>
      </c>
      <c r="AO281" s="98">
        <v>2024</v>
      </c>
      <c r="AP281" s="98">
        <v>0</v>
      </c>
      <c r="AQ281" s="98" t="s">
        <v>54</v>
      </c>
      <c r="AR281" s="98" t="s">
        <v>54</v>
      </c>
      <c r="AS281" s="98" t="s">
        <v>54</v>
      </c>
      <c r="AT281" s="98" t="s">
        <v>54</v>
      </c>
      <c r="AU281" s="98" t="s">
        <v>1128</v>
      </c>
      <c r="AY281" s="98" t="s">
        <v>56</v>
      </c>
      <c r="AZ281" s="98" t="s">
        <v>5055</v>
      </c>
      <c r="BA281" s="98" t="s">
        <v>5056</v>
      </c>
      <c r="BB281" s="98" t="s">
        <v>5056</v>
      </c>
      <c r="BD281" s="110" t="str">
        <f t="shared" si="53"/>
        <v>3930(vazio)</v>
      </c>
      <c r="BE281" s="110">
        <v>3930</v>
      </c>
      <c r="BF281" s="110" t="s">
        <v>637</v>
      </c>
      <c r="BG281" s="110">
        <v>7013</v>
      </c>
      <c r="BH281" s="110" t="s">
        <v>60</v>
      </c>
      <c r="BI281" s="110">
        <v>1</v>
      </c>
      <c r="BJ281" s="110">
        <v>1</v>
      </c>
      <c r="BK281" s="110">
        <v>1</v>
      </c>
      <c r="BL281" s="110">
        <v>1</v>
      </c>
      <c r="BN281" s="110">
        <f t="shared" si="54"/>
        <v>4</v>
      </c>
      <c r="BS281" s="110">
        <v>6250</v>
      </c>
      <c r="BT281" s="110" t="str">
        <f t="shared" si="45"/>
        <v>Incubação e aceleração de empresas no Hub de GovTechs</v>
      </c>
      <c r="BU281" s="111" t="str">
        <f t="shared" si="46"/>
        <v>Não</v>
      </c>
      <c r="BV281" s="111" t="str">
        <f t="shared" si="47"/>
        <v>Não</v>
      </c>
      <c r="BW281" s="111" t="str">
        <f t="shared" si="48"/>
        <v>Não</v>
      </c>
      <c r="BX281" s="111" t="str">
        <f t="shared" si="49"/>
        <v>Não</v>
      </c>
      <c r="BY281" s="110" t="s">
        <v>1128</v>
      </c>
      <c r="BZ281" s="110" t="s">
        <v>8168</v>
      </c>
      <c r="CA281" s="110" t="s">
        <v>3116</v>
      </c>
      <c r="CB281" s="110" t="s">
        <v>8122</v>
      </c>
      <c r="CG281" s="110" t="str">
        <f t="shared" si="50"/>
        <v>4238Medianeira</v>
      </c>
      <c r="CH281" s="110" t="str">
        <f t="shared" si="52"/>
        <v>4238-33</v>
      </c>
      <c r="CI281" s="110">
        <v>33</v>
      </c>
      <c r="CJ281" s="110">
        <v>4238</v>
      </c>
      <c r="CK281" s="110" t="s">
        <v>35</v>
      </c>
      <c r="CL281" s="110">
        <v>4115804</v>
      </c>
      <c r="CM281" s="110" t="s">
        <v>533</v>
      </c>
      <c r="CN281" s="110">
        <v>40</v>
      </c>
      <c r="CO281" s="110">
        <v>0</v>
      </c>
      <c r="CP281" s="110">
        <v>0</v>
      </c>
      <c r="CQ281" s="110">
        <v>0</v>
      </c>
      <c r="CS281" s="110" t="str">
        <f t="shared" si="51"/>
        <v>RGInt 03 Cascavel-Medianeira</v>
      </c>
    </row>
    <row r="282" spans="19:97" x14ac:dyDescent="0.2">
      <c r="S282" s="98">
        <v>6249</v>
      </c>
      <c r="T282" s="98">
        <v>22</v>
      </c>
      <c r="U282" s="98" t="s">
        <v>5045</v>
      </c>
      <c r="V282" s="98">
        <v>2</v>
      </c>
      <c r="W282" s="98" t="s">
        <v>975</v>
      </c>
      <c r="X282" s="98">
        <v>1</v>
      </c>
      <c r="Y282" s="98" t="s">
        <v>46</v>
      </c>
      <c r="Z282" s="98">
        <v>9</v>
      </c>
      <c r="AA282" s="98" t="s">
        <v>1100</v>
      </c>
      <c r="AB282" s="98">
        <v>8629</v>
      </c>
      <c r="AC282" s="98" t="s">
        <v>1108</v>
      </c>
      <c r="AD282" s="98" t="s">
        <v>5046</v>
      </c>
      <c r="AE282" s="98">
        <v>6249</v>
      </c>
      <c r="AF282" s="98" t="s">
        <v>5057</v>
      </c>
      <c r="AG282" s="98" t="s">
        <v>5058</v>
      </c>
      <c r="AH282" s="98" t="s">
        <v>3855</v>
      </c>
      <c r="AI282" s="98" t="s">
        <v>53</v>
      </c>
      <c r="AJ282" s="98">
        <v>4100</v>
      </c>
      <c r="AO282" s="98">
        <v>2024</v>
      </c>
      <c r="AP282" s="98">
        <v>0</v>
      </c>
      <c r="AQ282" s="98" t="s">
        <v>54</v>
      </c>
      <c r="AR282" s="98" t="s">
        <v>54</v>
      </c>
      <c r="AS282" s="98" t="s">
        <v>54</v>
      </c>
      <c r="AT282" s="98" t="s">
        <v>54</v>
      </c>
      <c r="AW282" s="98" t="s">
        <v>681</v>
      </c>
      <c r="AY282" s="98" t="s">
        <v>56</v>
      </c>
      <c r="AZ282" s="98" t="s">
        <v>5059</v>
      </c>
      <c r="BA282" s="98" t="s">
        <v>5056</v>
      </c>
      <c r="BB282" s="98" t="s">
        <v>5060</v>
      </c>
      <c r="BD282" s="110" t="str">
        <f t="shared" si="53"/>
        <v>3931(vazio)</v>
      </c>
      <c r="BE282" s="110">
        <v>3931</v>
      </c>
      <c r="BF282" s="110" t="s">
        <v>645</v>
      </c>
      <c r="BG282" s="110">
        <v>7013</v>
      </c>
      <c r="BH282" s="110" t="s">
        <v>60</v>
      </c>
      <c r="BI282" s="110">
        <v>1</v>
      </c>
      <c r="BJ282" s="110">
        <v>1</v>
      </c>
      <c r="BK282" s="110">
        <v>1</v>
      </c>
      <c r="BL282" s="110">
        <v>1</v>
      </c>
      <c r="BN282" s="110">
        <f t="shared" si="54"/>
        <v>4</v>
      </c>
      <c r="BS282" s="110">
        <v>6249</v>
      </c>
      <c r="BT282" s="110" t="str">
        <f t="shared" si="45"/>
        <v>Instituições com contratos de parceria firmados para o Hub de GovTechs</v>
      </c>
      <c r="BU282" s="111" t="str">
        <f t="shared" si="46"/>
        <v>Não</v>
      </c>
      <c r="BV282" s="111" t="str">
        <f t="shared" si="47"/>
        <v>Não</v>
      </c>
      <c r="BW282" s="111" t="str">
        <f t="shared" si="48"/>
        <v>Não</v>
      </c>
      <c r="BX282" s="111" t="str">
        <f t="shared" si="49"/>
        <v>Não</v>
      </c>
      <c r="BY282" s="110" t="s">
        <v>121</v>
      </c>
      <c r="BZ282" s="110" t="s">
        <v>244</v>
      </c>
      <c r="CA282" s="110" t="s">
        <v>681</v>
      </c>
      <c r="CB282" s="110" t="s">
        <v>8122</v>
      </c>
      <c r="CG282" s="110" t="str">
        <f t="shared" si="50"/>
        <v>4238Mercedes</v>
      </c>
      <c r="CH282" s="110" t="str">
        <f t="shared" si="52"/>
        <v>4238-34</v>
      </c>
      <c r="CI282" s="110">
        <v>34</v>
      </c>
      <c r="CJ282" s="110">
        <v>4238</v>
      </c>
      <c r="CK282" s="110" t="s">
        <v>35</v>
      </c>
      <c r="CL282" s="110">
        <v>4115853</v>
      </c>
      <c r="CM282" s="110" t="s">
        <v>1210</v>
      </c>
      <c r="CN282" s="110">
        <v>5</v>
      </c>
      <c r="CO282" s="110">
        <v>0</v>
      </c>
      <c r="CP282" s="110">
        <v>0</v>
      </c>
      <c r="CQ282" s="110">
        <v>0</v>
      </c>
      <c r="CS282" s="110" t="str">
        <f t="shared" si="51"/>
        <v>RGInt 03 Cascavel-Mercedes</v>
      </c>
    </row>
    <row r="283" spans="19:97" x14ac:dyDescent="0.2">
      <c r="S283" s="98">
        <v>6242</v>
      </c>
      <c r="T283" s="98">
        <v>22</v>
      </c>
      <c r="U283" s="98" t="s">
        <v>5045</v>
      </c>
      <c r="V283" s="98">
        <v>2</v>
      </c>
      <c r="W283" s="98" t="s">
        <v>975</v>
      </c>
      <c r="X283" s="98">
        <v>1</v>
      </c>
      <c r="Y283" s="98" t="s">
        <v>46</v>
      </c>
      <c r="Z283" s="98">
        <v>9</v>
      </c>
      <c r="AA283" s="98" t="s">
        <v>1100</v>
      </c>
      <c r="AB283" s="98">
        <v>8629</v>
      </c>
      <c r="AC283" s="98" t="s">
        <v>1108</v>
      </c>
      <c r="AD283" s="98" t="s">
        <v>5046</v>
      </c>
      <c r="AE283" s="98">
        <v>6242</v>
      </c>
      <c r="AF283" s="98" t="s">
        <v>5061</v>
      </c>
      <c r="AG283" s="98" t="s">
        <v>5062</v>
      </c>
      <c r="AH283" s="98" t="s">
        <v>778</v>
      </c>
      <c r="AI283" s="98" t="s">
        <v>53</v>
      </c>
      <c r="AJ283" s="98">
        <v>4100</v>
      </c>
      <c r="AO283" s="98">
        <v>2024</v>
      </c>
      <c r="AP283" s="98">
        <v>0</v>
      </c>
      <c r="AQ283" s="98" t="s">
        <v>54</v>
      </c>
      <c r="AR283" s="98" t="s">
        <v>54</v>
      </c>
      <c r="AS283" s="98" t="s">
        <v>54</v>
      </c>
      <c r="AT283" s="98" t="s">
        <v>54</v>
      </c>
      <c r="AV283" s="98" t="s">
        <v>244</v>
      </c>
      <c r="AY283" s="98" t="s">
        <v>54</v>
      </c>
      <c r="AZ283" s="98" t="s">
        <v>5063</v>
      </c>
      <c r="BA283" s="98" t="s">
        <v>5056</v>
      </c>
      <c r="BB283" s="98" t="s">
        <v>5060</v>
      </c>
      <c r="BD283" s="110" t="str">
        <f t="shared" si="53"/>
        <v>3932RGInt 01 Curitiba</v>
      </c>
      <c r="BE283" s="110">
        <v>3932</v>
      </c>
      <c r="BF283" s="110" t="s">
        <v>648</v>
      </c>
      <c r="BG283" s="110">
        <v>8014</v>
      </c>
      <c r="BH283" s="110" t="s">
        <v>33</v>
      </c>
      <c r="BI283" s="110">
        <v>5606</v>
      </c>
      <c r="BJ283" s="110">
        <v>0</v>
      </c>
      <c r="BK283" s="110">
        <v>0</v>
      </c>
      <c r="BL283" s="110">
        <v>0</v>
      </c>
      <c r="BN283" s="110">
        <f t="shared" si="54"/>
        <v>5606</v>
      </c>
      <c r="BS283" s="110">
        <v>6242</v>
      </c>
      <c r="BT283" s="110" t="str">
        <f t="shared" si="45"/>
        <v>Municípios atendidos com atividades de inovação itinerantes</v>
      </c>
      <c r="BU283" s="111" t="str">
        <f t="shared" si="46"/>
        <v>Não</v>
      </c>
      <c r="BV283" s="111" t="str">
        <f t="shared" si="47"/>
        <v>Não</v>
      </c>
      <c r="BW283" s="111" t="str">
        <f t="shared" si="48"/>
        <v>Não</v>
      </c>
      <c r="BX283" s="111" t="str">
        <f t="shared" si="49"/>
        <v>Não</v>
      </c>
      <c r="BY283" s="110" t="s">
        <v>121</v>
      </c>
      <c r="BZ283" s="110" t="s">
        <v>244</v>
      </c>
      <c r="CA283" s="110" t="s">
        <v>121</v>
      </c>
      <c r="CB283" s="110" t="s">
        <v>8122</v>
      </c>
      <c r="CG283" s="110" t="str">
        <f t="shared" si="50"/>
        <v>4238Missal</v>
      </c>
      <c r="CH283" s="110" t="str">
        <f t="shared" si="52"/>
        <v>4238-35</v>
      </c>
      <c r="CI283" s="110">
        <v>35</v>
      </c>
      <c r="CJ283" s="110">
        <v>4238</v>
      </c>
      <c r="CK283" s="110" t="s">
        <v>35</v>
      </c>
      <c r="CL283" s="110">
        <v>4116059</v>
      </c>
      <c r="CM283" s="110" t="s">
        <v>1212</v>
      </c>
      <c r="CN283" s="110">
        <v>20</v>
      </c>
      <c r="CO283" s="110">
        <v>0</v>
      </c>
      <c r="CP283" s="110">
        <v>0</v>
      </c>
      <c r="CQ283" s="110">
        <v>0</v>
      </c>
      <c r="CS283" s="110" t="str">
        <f t="shared" si="51"/>
        <v>RGInt 03 Cascavel-Missal</v>
      </c>
    </row>
    <row r="284" spans="19:97" x14ac:dyDescent="0.2">
      <c r="S284" s="98">
        <v>5099</v>
      </c>
      <c r="T284" s="98">
        <v>22</v>
      </c>
      <c r="U284" s="98" t="s">
        <v>5045</v>
      </c>
      <c r="V284" s="98">
        <v>2</v>
      </c>
      <c r="W284" s="98" t="s">
        <v>975</v>
      </c>
      <c r="X284" s="98">
        <v>1</v>
      </c>
      <c r="Y284" s="98" t="s">
        <v>46</v>
      </c>
      <c r="Z284" s="98">
        <v>9</v>
      </c>
      <c r="AA284" s="98" t="s">
        <v>1100</v>
      </c>
      <c r="AB284" s="98">
        <v>8629</v>
      </c>
      <c r="AC284" s="98" t="s">
        <v>1108</v>
      </c>
      <c r="AD284" s="98" t="s">
        <v>5046</v>
      </c>
      <c r="AE284" s="98">
        <v>5099</v>
      </c>
      <c r="AF284" s="98" t="s">
        <v>1135</v>
      </c>
      <c r="AG284" s="98" t="s">
        <v>1136</v>
      </c>
      <c r="AH284" s="98" t="s">
        <v>1137</v>
      </c>
      <c r="AI284" s="98" t="s">
        <v>53</v>
      </c>
      <c r="AJ284" s="98">
        <v>4100</v>
      </c>
      <c r="AO284" s="98">
        <v>2024</v>
      </c>
      <c r="AP284" s="98">
        <v>2</v>
      </c>
      <c r="AQ284" s="98" t="s">
        <v>54</v>
      </c>
      <c r="AR284" s="98" t="s">
        <v>54</v>
      </c>
      <c r="AS284" s="98" t="s">
        <v>54</v>
      </c>
      <c r="AT284" s="98" t="s">
        <v>54</v>
      </c>
      <c r="AV284" s="98" t="s">
        <v>244</v>
      </c>
      <c r="AY284" s="98" t="s">
        <v>54</v>
      </c>
      <c r="AZ284" s="98" t="s">
        <v>1138</v>
      </c>
      <c r="BA284" s="98" t="s">
        <v>1103</v>
      </c>
      <c r="BB284" s="98" t="s">
        <v>1104</v>
      </c>
      <c r="BD284" s="110" t="str">
        <f t="shared" si="53"/>
        <v>3934(vazio)</v>
      </c>
      <c r="BE284" s="110">
        <v>3934</v>
      </c>
      <c r="BF284" s="110" t="s">
        <v>654</v>
      </c>
      <c r="BG284" s="110">
        <v>8153</v>
      </c>
      <c r="BH284" s="110" t="s">
        <v>60</v>
      </c>
      <c r="BI284" s="110">
        <v>40000</v>
      </c>
      <c r="BJ284" s="110">
        <v>18000</v>
      </c>
      <c r="BK284" s="110">
        <v>18000</v>
      </c>
      <c r="BL284" s="110">
        <v>18000</v>
      </c>
      <c r="BN284" s="110">
        <f t="shared" si="54"/>
        <v>94000</v>
      </c>
      <c r="BS284" s="110">
        <v>5099</v>
      </c>
      <c r="BT284" s="110" t="str">
        <f t="shared" si="45"/>
        <v>Publicação de Revistas de Inovação</v>
      </c>
      <c r="BU284" s="111" t="str">
        <f t="shared" si="46"/>
        <v>Não</v>
      </c>
      <c r="BV284" s="111" t="str">
        <f t="shared" si="47"/>
        <v>Não</v>
      </c>
      <c r="BW284" s="111" t="str">
        <f t="shared" si="48"/>
        <v>Não</v>
      </c>
      <c r="BX284" s="111" t="str">
        <f t="shared" si="49"/>
        <v>Não</v>
      </c>
      <c r="BY284" s="110" t="s">
        <v>121</v>
      </c>
      <c r="BZ284" s="110" t="s">
        <v>244</v>
      </c>
      <c r="CA284" s="110" t="s">
        <v>686</v>
      </c>
      <c r="CB284" s="110" t="s">
        <v>8374</v>
      </c>
      <c r="CG284" s="110" t="str">
        <f t="shared" si="50"/>
        <v>4238Nova Aurora</v>
      </c>
      <c r="CH284" s="110" t="str">
        <f t="shared" si="52"/>
        <v>4238-36</v>
      </c>
      <c r="CI284" s="110">
        <v>36</v>
      </c>
      <c r="CJ284" s="110">
        <v>4238</v>
      </c>
      <c r="CK284" s="110" t="s">
        <v>35</v>
      </c>
      <c r="CL284" s="110">
        <v>4116703</v>
      </c>
      <c r="CM284" s="110" t="s">
        <v>508</v>
      </c>
      <c r="CN284" s="110">
        <v>20</v>
      </c>
      <c r="CO284" s="110">
        <v>0</v>
      </c>
      <c r="CP284" s="110">
        <v>0</v>
      </c>
      <c r="CQ284" s="110">
        <v>0</v>
      </c>
      <c r="CS284" s="110" t="str">
        <f t="shared" si="51"/>
        <v>RGInt 03 Cascavel-Nova Aurora</v>
      </c>
    </row>
    <row r="285" spans="19:97" x14ac:dyDescent="0.2">
      <c r="S285" s="98">
        <v>5097</v>
      </c>
      <c r="T285" s="98">
        <v>22</v>
      </c>
      <c r="U285" s="98" t="s">
        <v>5045</v>
      </c>
      <c r="V285" s="98">
        <v>2</v>
      </c>
      <c r="W285" s="98" t="s">
        <v>975</v>
      </c>
      <c r="X285" s="98">
        <v>1</v>
      </c>
      <c r="Y285" s="98" t="s">
        <v>46</v>
      </c>
      <c r="Z285" s="98">
        <v>9</v>
      </c>
      <c r="AA285" s="98" t="s">
        <v>1100</v>
      </c>
      <c r="AB285" s="98">
        <v>8629</v>
      </c>
      <c r="AC285" s="98" t="s">
        <v>1108</v>
      </c>
      <c r="AD285" s="98" t="s">
        <v>5046</v>
      </c>
      <c r="AE285" s="98">
        <v>5097</v>
      </c>
      <c r="AF285" s="98" t="s">
        <v>1141</v>
      </c>
      <c r="AG285" s="98" t="s">
        <v>1142</v>
      </c>
      <c r="AH285" s="98" t="s">
        <v>782</v>
      </c>
      <c r="AI285" s="98" t="s">
        <v>53</v>
      </c>
      <c r="AJ285" s="98">
        <v>4100</v>
      </c>
      <c r="AK285" s="98" t="s">
        <v>33</v>
      </c>
      <c r="AL285" s="98">
        <v>4101</v>
      </c>
      <c r="AM285" s="98" t="s">
        <v>458</v>
      </c>
      <c r="AN285" s="98">
        <v>4105805</v>
      </c>
      <c r="AO285" s="98">
        <v>2024</v>
      </c>
      <c r="AP285" s="98">
        <v>1</v>
      </c>
      <c r="AQ285" s="98" t="s">
        <v>54</v>
      </c>
      <c r="AR285" s="98" t="s">
        <v>56</v>
      </c>
      <c r="AS285" s="98" t="s">
        <v>54</v>
      </c>
      <c r="AT285" s="98" t="s">
        <v>54</v>
      </c>
      <c r="AW285" s="98" t="s">
        <v>681</v>
      </c>
      <c r="AY285" s="98" t="s">
        <v>54</v>
      </c>
      <c r="AZ285" s="98" t="s">
        <v>1143</v>
      </c>
      <c r="BA285" s="98" t="s">
        <v>1144</v>
      </c>
      <c r="BB285" s="98" t="s">
        <v>1145</v>
      </c>
      <c r="BD285" s="110" t="str">
        <f t="shared" si="53"/>
        <v>3935(vazio)</v>
      </c>
      <c r="BE285" s="110">
        <v>3935</v>
      </c>
      <c r="BF285" s="110" t="s">
        <v>666</v>
      </c>
      <c r="BG285" s="110">
        <v>8153</v>
      </c>
      <c r="BH285" s="110" t="s">
        <v>60</v>
      </c>
      <c r="BI285" s="110">
        <v>50000</v>
      </c>
      <c r="BJ285" s="110">
        <v>25000</v>
      </c>
      <c r="BK285" s="110">
        <v>25000</v>
      </c>
      <c r="BL285" s="110">
        <v>25000</v>
      </c>
      <c r="BN285" s="110">
        <f t="shared" si="54"/>
        <v>125000</v>
      </c>
      <c r="BS285" s="110">
        <v>5097</v>
      </c>
      <c r="BT285" s="110" t="str">
        <f t="shared" si="45"/>
        <v>Realização de eventos de soluções inovadoras para municípios</v>
      </c>
      <c r="BU285" s="111" t="str">
        <f t="shared" si="46"/>
        <v>Não</v>
      </c>
      <c r="BV285" s="111" t="str">
        <f t="shared" si="47"/>
        <v>Não</v>
      </c>
      <c r="BW285" s="111" t="str">
        <f t="shared" si="48"/>
        <v>Não</v>
      </c>
      <c r="BX285" s="111" t="str">
        <f t="shared" si="49"/>
        <v>Sim</v>
      </c>
      <c r="BY285" s="110" t="s">
        <v>154</v>
      </c>
      <c r="BZ285" s="110" t="s">
        <v>8169</v>
      </c>
      <c r="CA285" s="110" t="s">
        <v>681</v>
      </c>
      <c r="CB285" s="110" t="s">
        <v>8377</v>
      </c>
      <c r="CG285" s="110" t="str">
        <f t="shared" si="50"/>
        <v>4238Nova Laranjeiras</v>
      </c>
      <c r="CH285" s="110" t="str">
        <f t="shared" si="52"/>
        <v>4238-37</v>
      </c>
      <c r="CI285" s="110">
        <v>37</v>
      </c>
      <c r="CJ285" s="110">
        <v>4238</v>
      </c>
      <c r="CK285" s="110" t="s">
        <v>35</v>
      </c>
      <c r="CL285" s="110">
        <v>4117057</v>
      </c>
      <c r="CM285" s="110" t="s">
        <v>1219</v>
      </c>
      <c r="CN285" s="110">
        <v>5</v>
      </c>
      <c r="CO285" s="110">
        <v>0</v>
      </c>
      <c r="CP285" s="110">
        <v>0</v>
      </c>
      <c r="CQ285" s="110">
        <v>0</v>
      </c>
      <c r="CS285" s="110" t="str">
        <f t="shared" si="51"/>
        <v>RGInt 03 Cascavel-Nova Laranjeiras</v>
      </c>
    </row>
    <row r="286" spans="19:97" x14ac:dyDescent="0.2">
      <c r="S286" s="98">
        <v>6244</v>
      </c>
      <c r="T286" s="98">
        <v>22</v>
      </c>
      <c r="U286" s="98" t="s">
        <v>5045</v>
      </c>
      <c r="V286" s="98">
        <v>2</v>
      </c>
      <c r="W286" s="98" t="s">
        <v>975</v>
      </c>
      <c r="X286" s="98">
        <v>1</v>
      </c>
      <c r="Y286" s="98" t="s">
        <v>46</v>
      </c>
      <c r="Z286" s="98">
        <v>9</v>
      </c>
      <c r="AA286" s="98" t="s">
        <v>1100</v>
      </c>
      <c r="AB286" s="98">
        <v>8629</v>
      </c>
      <c r="AC286" s="98" t="s">
        <v>1108</v>
      </c>
      <c r="AD286" s="98" t="s">
        <v>5046</v>
      </c>
      <c r="AE286" s="98">
        <v>6244</v>
      </c>
      <c r="AF286" s="98" t="s">
        <v>5064</v>
      </c>
      <c r="AG286" s="98" t="s">
        <v>5065</v>
      </c>
      <c r="AH286" s="98" t="s">
        <v>253</v>
      </c>
      <c r="AI286" s="98" t="s">
        <v>53</v>
      </c>
      <c r="AJ286" s="98">
        <v>4100</v>
      </c>
      <c r="AO286" s="98">
        <v>2024</v>
      </c>
      <c r="AP286" s="98">
        <v>0</v>
      </c>
      <c r="AQ286" s="98" t="s">
        <v>54</v>
      </c>
      <c r="AR286" s="98" t="s">
        <v>54</v>
      </c>
      <c r="AS286" s="98" t="s">
        <v>54</v>
      </c>
      <c r="AT286" s="98" t="s">
        <v>54</v>
      </c>
      <c r="AV286" s="98" t="s">
        <v>213</v>
      </c>
      <c r="AY286" s="98" t="s">
        <v>56</v>
      </c>
      <c r="AZ286" s="98" t="s">
        <v>5066</v>
      </c>
      <c r="BA286" s="98" t="s">
        <v>5067</v>
      </c>
      <c r="BB286" s="98" t="s">
        <v>5068</v>
      </c>
      <c r="BD286" s="110" t="str">
        <f t="shared" si="53"/>
        <v>3936(vazio)</v>
      </c>
      <c r="BE286" s="110">
        <v>3936</v>
      </c>
      <c r="BF286" s="110" t="s">
        <v>675</v>
      </c>
      <c r="BG286" s="110">
        <v>8153</v>
      </c>
      <c r="BH286" s="110" t="s">
        <v>60</v>
      </c>
      <c r="BI286" s="110">
        <v>800</v>
      </c>
      <c r="BJ286" s="110">
        <v>800</v>
      </c>
      <c r="BK286" s="110">
        <v>800</v>
      </c>
      <c r="BL286" s="110">
        <v>800</v>
      </c>
      <c r="BN286" s="110">
        <f t="shared" si="54"/>
        <v>3200</v>
      </c>
      <c r="BS286" s="110">
        <v>6244</v>
      </c>
      <c r="BT286" s="110" t="str">
        <f t="shared" si="45"/>
        <v>Soluções de conectividade para locais sem acesso à internet</v>
      </c>
      <c r="BU286" s="111" t="str">
        <f t="shared" si="46"/>
        <v>Não</v>
      </c>
      <c r="BV286" s="111" t="str">
        <f t="shared" si="47"/>
        <v>Não</v>
      </c>
      <c r="BW286" s="111" t="str">
        <f t="shared" si="48"/>
        <v>Não</v>
      </c>
      <c r="BX286" s="111" t="str">
        <f t="shared" si="49"/>
        <v>Não</v>
      </c>
      <c r="BY286" s="110" t="s">
        <v>8170</v>
      </c>
      <c r="BZ286" s="110" t="s">
        <v>8171</v>
      </c>
      <c r="CA286" s="110" t="s">
        <v>8319</v>
      </c>
      <c r="CB286" s="110" t="s">
        <v>8122</v>
      </c>
      <c r="CG286" s="110" t="str">
        <f t="shared" si="50"/>
        <v>4238Nova Santa Rosa</v>
      </c>
      <c r="CH286" s="110" t="str">
        <f t="shared" si="52"/>
        <v>4238-38</v>
      </c>
      <c r="CI286" s="110">
        <v>38</v>
      </c>
      <c r="CJ286" s="110">
        <v>4238</v>
      </c>
      <c r="CK286" s="110" t="s">
        <v>35</v>
      </c>
      <c r="CL286" s="110">
        <v>4117222</v>
      </c>
      <c r="CM286" s="110" t="s">
        <v>1221</v>
      </c>
      <c r="CN286" s="110">
        <v>20</v>
      </c>
      <c r="CO286" s="110">
        <v>0</v>
      </c>
      <c r="CP286" s="110">
        <v>0</v>
      </c>
      <c r="CQ286" s="110">
        <v>0</v>
      </c>
      <c r="CS286" s="110" t="str">
        <f t="shared" si="51"/>
        <v>RGInt 03 Cascavel-Nova Santa Rosa</v>
      </c>
    </row>
    <row r="287" spans="19:97" x14ac:dyDescent="0.2">
      <c r="S287" s="98">
        <v>6246</v>
      </c>
      <c r="T287" s="98">
        <v>22</v>
      </c>
      <c r="U287" s="98" t="s">
        <v>5045</v>
      </c>
      <c r="V287" s="98">
        <v>2</v>
      </c>
      <c r="W287" s="98" t="s">
        <v>975</v>
      </c>
      <c r="X287" s="98">
        <v>1</v>
      </c>
      <c r="Y287" s="98" t="s">
        <v>46</v>
      </c>
      <c r="Z287" s="98">
        <v>9</v>
      </c>
      <c r="AA287" s="98" t="s">
        <v>1100</v>
      </c>
      <c r="AB287" s="98">
        <v>8629</v>
      </c>
      <c r="AC287" s="98" t="s">
        <v>1108</v>
      </c>
      <c r="AD287" s="98" t="s">
        <v>5046</v>
      </c>
      <c r="AE287" s="98">
        <v>6246</v>
      </c>
      <c r="AF287" s="98" t="s">
        <v>5069</v>
      </c>
      <c r="AG287" s="98" t="s">
        <v>5070</v>
      </c>
      <c r="AH287" s="98" t="s">
        <v>1600</v>
      </c>
      <c r="AI287" s="98" t="s">
        <v>53</v>
      </c>
      <c r="AJ287" s="98">
        <v>4100</v>
      </c>
      <c r="AO287" s="98">
        <v>2024</v>
      </c>
      <c r="AP287" s="98">
        <v>0</v>
      </c>
      <c r="AQ287" s="98" t="s">
        <v>54</v>
      </c>
      <c r="AR287" s="98" t="s">
        <v>54</v>
      </c>
      <c r="AS287" s="98" t="s">
        <v>54</v>
      </c>
      <c r="AT287" s="98" t="s">
        <v>54</v>
      </c>
      <c r="AV287" s="98" t="s">
        <v>244</v>
      </c>
      <c r="AY287" s="98" t="s">
        <v>56</v>
      </c>
      <c r="AZ287" s="98" t="s">
        <v>5071</v>
      </c>
      <c r="BA287" s="98" t="s">
        <v>5067</v>
      </c>
      <c r="BB287" s="98" t="s">
        <v>5068</v>
      </c>
      <c r="BD287" s="110" t="str">
        <f t="shared" si="53"/>
        <v>3937(vazio)</v>
      </c>
      <c r="BE287" s="110">
        <v>3937</v>
      </c>
      <c r="BF287" s="110" t="s">
        <v>679</v>
      </c>
      <c r="BG287" s="110">
        <v>8153</v>
      </c>
      <c r="BH287" s="110" t="s">
        <v>60</v>
      </c>
      <c r="BI287" s="110">
        <v>5</v>
      </c>
      <c r="BJ287" s="110">
        <v>0</v>
      </c>
      <c r="BK287" s="110">
        <v>0</v>
      </c>
      <c r="BL287" s="110">
        <v>0</v>
      </c>
      <c r="BN287" s="110">
        <f t="shared" si="54"/>
        <v>5</v>
      </c>
      <c r="BS287" s="110">
        <v>6246</v>
      </c>
      <c r="BT287" s="110" t="str">
        <f t="shared" si="45"/>
        <v>Startups paranaenses em fase de ideação fomentadas</v>
      </c>
      <c r="BU287" s="111" t="str">
        <f t="shared" si="46"/>
        <v>Não</v>
      </c>
      <c r="BV287" s="111" t="str">
        <f t="shared" si="47"/>
        <v>Não</v>
      </c>
      <c r="BW287" s="111" t="str">
        <f t="shared" si="48"/>
        <v>Não</v>
      </c>
      <c r="BX287" s="111" t="str">
        <f t="shared" si="49"/>
        <v>Não</v>
      </c>
      <c r="BY287" s="110" t="s">
        <v>121</v>
      </c>
      <c r="BZ287" s="110" t="s">
        <v>244</v>
      </c>
      <c r="CA287" s="110" t="s">
        <v>8318</v>
      </c>
      <c r="CB287" s="110" t="s">
        <v>8122</v>
      </c>
      <c r="CG287" s="110" t="str">
        <f t="shared" si="50"/>
        <v>4238Nova Prata do Iguaçu</v>
      </c>
      <c r="CH287" s="110" t="str">
        <f t="shared" si="52"/>
        <v>4238-39</v>
      </c>
      <c r="CI287" s="110">
        <v>39</v>
      </c>
      <c r="CJ287" s="110">
        <v>4238</v>
      </c>
      <c r="CK287" s="110" t="s">
        <v>35</v>
      </c>
      <c r="CL287" s="110">
        <v>4117255</v>
      </c>
      <c r="CM287" s="110" t="s">
        <v>1224</v>
      </c>
      <c r="CN287" s="110">
        <v>5</v>
      </c>
      <c r="CO287" s="110">
        <v>0</v>
      </c>
      <c r="CP287" s="110">
        <v>0</v>
      </c>
      <c r="CQ287" s="110">
        <v>0</v>
      </c>
      <c r="CS287" s="110" t="str">
        <f t="shared" si="51"/>
        <v>RGInt 03 Cascavel-Nova Prata do Iguaçu</v>
      </c>
    </row>
    <row r="288" spans="19:97" x14ac:dyDescent="0.2">
      <c r="S288" s="98">
        <v>6245</v>
      </c>
      <c r="T288" s="98">
        <v>22</v>
      </c>
      <c r="U288" s="98" t="s">
        <v>5045</v>
      </c>
      <c r="V288" s="98">
        <v>2</v>
      </c>
      <c r="W288" s="98" t="s">
        <v>975</v>
      </c>
      <c r="X288" s="98">
        <v>1</v>
      </c>
      <c r="Y288" s="98" t="s">
        <v>46</v>
      </c>
      <c r="Z288" s="98">
        <v>9</v>
      </c>
      <c r="AA288" s="98" t="s">
        <v>1100</v>
      </c>
      <c r="AB288" s="98">
        <v>8629</v>
      </c>
      <c r="AC288" s="98" t="s">
        <v>1108</v>
      </c>
      <c r="AD288" s="98" t="s">
        <v>5046</v>
      </c>
      <c r="AE288" s="98">
        <v>6245</v>
      </c>
      <c r="AF288" s="98" t="s">
        <v>5072</v>
      </c>
      <c r="AG288" s="98" t="s">
        <v>5073</v>
      </c>
      <c r="AH288" s="98" t="s">
        <v>1600</v>
      </c>
      <c r="AI288" s="98" t="s">
        <v>53</v>
      </c>
      <c r="AJ288" s="98">
        <v>4100</v>
      </c>
      <c r="AO288" s="98">
        <v>2024</v>
      </c>
      <c r="AP288" s="98">
        <v>0</v>
      </c>
      <c r="AQ288" s="98" t="s">
        <v>54</v>
      </c>
      <c r="AR288" s="98" t="s">
        <v>54</v>
      </c>
      <c r="AS288" s="98" t="s">
        <v>54</v>
      </c>
      <c r="AT288" s="98" t="s">
        <v>54</v>
      </c>
      <c r="AW288" s="98" t="s">
        <v>681</v>
      </c>
      <c r="AY288" s="98" t="s">
        <v>56</v>
      </c>
      <c r="AZ288" s="98" t="s">
        <v>5074</v>
      </c>
      <c r="BA288" s="98" t="s">
        <v>5067</v>
      </c>
      <c r="BB288" s="98" t="s">
        <v>5068</v>
      </c>
      <c r="BD288" s="110" t="str">
        <f t="shared" si="53"/>
        <v>3938(vazio)</v>
      </c>
      <c r="BE288" s="110">
        <v>3938</v>
      </c>
      <c r="BF288" s="110" t="s">
        <v>6231</v>
      </c>
      <c r="BG288" s="110">
        <v>8153</v>
      </c>
      <c r="BH288" s="110" t="s">
        <v>60</v>
      </c>
      <c r="BI288" s="110">
        <v>20</v>
      </c>
      <c r="BJ288" s="110">
        <v>20</v>
      </c>
      <c r="BK288" s="110">
        <v>20</v>
      </c>
      <c r="BL288" s="110">
        <v>20</v>
      </c>
      <c r="BN288" s="110">
        <f t="shared" si="54"/>
        <v>80</v>
      </c>
      <c r="BS288" s="110">
        <v>6245</v>
      </c>
      <c r="BT288" s="110" t="str">
        <f t="shared" si="45"/>
        <v>Startups paranaenses em funcionamento fomentadas</v>
      </c>
      <c r="BU288" s="111" t="str">
        <f t="shared" si="46"/>
        <v>Não</v>
      </c>
      <c r="BV288" s="111" t="str">
        <f t="shared" si="47"/>
        <v>Não</v>
      </c>
      <c r="BW288" s="111" t="str">
        <f t="shared" si="48"/>
        <v>Não</v>
      </c>
      <c r="BX288" s="111" t="str">
        <f t="shared" si="49"/>
        <v>Não</v>
      </c>
      <c r="BY288" s="110" t="s">
        <v>121</v>
      </c>
      <c r="BZ288" s="110" t="s">
        <v>244</v>
      </c>
      <c r="CA288" s="110" t="s">
        <v>8318</v>
      </c>
      <c r="CB288" s="110" t="s">
        <v>8122</v>
      </c>
      <c r="CG288" s="110" t="str">
        <f t="shared" si="50"/>
        <v>4238Ouro Verde do Oeste</v>
      </c>
      <c r="CH288" s="110" t="str">
        <f t="shared" si="52"/>
        <v>4238-40</v>
      </c>
      <c r="CI288" s="110">
        <v>40</v>
      </c>
      <c r="CJ288" s="110">
        <v>4238</v>
      </c>
      <c r="CK288" s="110" t="s">
        <v>35</v>
      </c>
      <c r="CL288" s="110">
        <v>4117453</v>
      </c>
      <c r="CM288" s="110" t="s">
        <v>1229</v>
      </c>
      <c r="CN288" s="110">
        <v>20</v>
      </c>
      <c r="CO288" s="110">
        <v>0</v>
      </c>
      <c r="CP288" s="110">
        <v>0</v>
      </c>
      <c r="CQ288" s="110">
        <v>0</v>
      </c>
      <c r="CS288" s="110" t="str">
        <f t="shared" si="51"/>
        <v>RGInt 03 Cascavel-Ouro Verde do Oeste</v>
      </c>
    </row>
    <row r="289" spans="19:97" x14ac:dyDescent="0.2">
      <c r="S289" s="98">
        <v>3843</v>
      </c>
      <c r="T289" s="98">
        <v>22</v>
      </c>
      <c r="U289" s="98" t="s">
        <v>5045</v>
      </c>
      <c r="V289" s="98">
        <v>80</v>
      </c>
      <c r="W289" s="98" t="s">
        <v>1148</v>
      </c>
      <c r="X289" s="98">
        <v>1</v>
      </c>
      <c r="Y289" s="98" t="s">
        <v>46</v>
      </c>
      <c r="Z289" s="98">
        <v>9</v>
      </c>
      <c r="AA289" s="98" t="s">
        <v>1100</v>
      </c>
      <c r="AB289" s="98">
        <v>8806</v>
      </c>
      <c r="AC289" s="98" t="s">
        <v>1149</v>
      </c>
      <c r="AD289" s="98" t="s">
        <v>1150</v>
      </c>
      <c r="AE289" s="98">
        <v>3843</v>
      </c>
      <c r="AF289" s="98" t="s">
        <v>448</v>
      </c>
      <c r="AG289" s="98" t="s">
        <v>1151</v>
      </c>
      <c r="AH289" s="98" t="s">
        <v>598</v>
      </c>
      <c r="AI289" s="98" t="s">
        <v>53</v>
      </c>
      <c r="AJ289" s="98">
        <v>4100</v>
      </c>
      <c r="AO289" s="98">
        <v>2024</v>
      </c>
      <c r="AP289" s="98">
        <v>1</v>
      </c>
      <c r="AQ289" s="98" t="s">
        <v>54</v>
      </c>
      <c r="AR289" s="98" t="s">
        <v>54</v>
      </c>
      <c r="AS289" s="98" t="s">
        <v>54</v>
      </c>
      <c r="AT289" s="98" t="s">
        <v>54</v>
      </c>
      <c r="AW289" s="98" t="s">
        <v>155</v>
      </c>
      <c r="AY289" s="98" t="s">
        <v>56</v>
      </c>
      <c r="AZ289" s="98" t="s">
        <v>1152</v>
      </c>
      <c r="BA289" s="98" t="s">
        <v>1153</v>
      </c>
      <c r="BB289" s="98" t="s">
        <v>1154</v>
      </c>
      <c r="BD289" s="110" t="str">
        <f t="shared" si="53"/>
        <v>3939(vazio)</v>
      </c>
      <c r="BE289" s="110">
        <v>3939</v>
      </c>
      <c r="BF289" s="110" t="s">
        <v>685</v>
      </c>
      <c r="BG289" s="110">
        <v>8153</v>
      </c>
      <c r="BH289" s="110" t="s">
        <v>60</v>
      </c>
      <c r="BI289" s="110">
        <v>200</v>
      </c>
      <c r="BJ289" s="110">
        <v>200</v>
      </c>
      <c r="BK289" s="110">
        <v>200</v>
      </c>
      <c r="BL289" s="110">
        <v>200</v>
      </c>
      <c r="BN289" s="110">
        <f t="shared" si="54"/>
        <v>800</v>
      </c>
      <c r="BS289" s="110">
        <v>3843</v>
      </c>
      <c r="BT289" s="110" t="str">
        <f t="shared" si="45"/>
        <v>Implantação de infraestrutura tecnológica compatível com a necessidade de prestação de serviços digitais do governo estadual</v>
      </c>
      <c r="BU289" s="111" t="str">
        <f t="shared" si="46"/>
        <v>Não</v>
      </c>
      <c r="BV289" s="111" t="str">
        <f t="shared" si="47"/>
        <v>Não</v>
      </c>
      <c r="BW289" s="111" t="str">
        <f t="shared" si="48"/>
        <v>Não</v>
      </c>
      <c r="BX289" s="111" t="str">
        <f t="shared" si="49"/>
        <v>Não</v>
      </c>
      <c r="BY289" s="110" t="s">
        <v>154</v>
      </c>
      <c r="BZ289" s="110" t="s">
        <v>8165</v>
      </c>
      <c r="CA289" s="110" t="s">
        <v>155</v>
      </c>
      <c r="CB289" s="110" t="s">
        <v>8374</v>
      </c>
      <c r="CG289" s="110" t="str">
        <f t="shared" si="50"/>
        <v>4238Palotina</v>
      </c>
      <c r="CH289" s="110" t="str">
        <f t="shared" si="52"/>
        <v>4238-41</v>
      </c>
      <c r="CI289" s="110">
        <v>41</v>
      </c>
      <c r="CJ289" s="110">
        <v>4238</v>
      </c>
      <c r="CK289" s="110" t="s">
        <v>35</v>
      </c>
      <c r="CL289" s="110">
        <v>4117909</v>
      </c>
      <c r="CM289" s="110" t="s">
        <v>891</v>
      </c>
      <c r="CN289" s="110">
        <v>20</v>
      </c>
      <c r="CO289" s="110">
        <v>0</v>
      </c>
      <c r="CP289" s="110">
        <v>0</v>
      </c>
      <c r="CQ289" s="110">
        <v>0</v>
      </c>
      <c r="CS289" s="110" t="str">
        <f t="shared" si="51"/>
        <v>RGInt 03 Cascavel-Palotina</v>
      </c>
    </row>
    <row r="290" spans="19:97" x14ac:dyDescent="0.2">
      <c r="S290" s="98">
        <v>3751</v>
      </c>
      <c r="T290" s="98">
        <v>22</v>
      </c>
      <c r="U290" s="98" t="s">
        <v>5045</v>
      </c>
      <c r="V290" s="98">
        <v>80</v>
      </c>
      <c r="W290" s="98" t="s">
        <v>1148</v>
      </c>
      <c r="X290" s="98">
        <v>1</v>
      </c>
      <c r="Y290" s="98" t="s">
        <v>46</v>
      </c>
      <c r="Z290" s="98">
        <v>9</v>
      </c>
      <c r="AA290" s="98" t="s">
        <v>1100</v>
      </c>
      <c r="AB290" s="98">
        <v>8806</v>
      </c>
      <c r="AC290" s="98" t="s">
        <v>1149</v>
      </c>
      <c r="AD290" s="98" t="s">
        <v>1150</v>
      </c>
      <c r="AE290" s="98">
        <v>3751</v>
      </c>
      <c r="AF290" s="98" t="s">
        <v>153</v>
      </c>
      <c r="AG290" s="98" t="s">
        <v>1156</v>
      </c>
      <c r="AH290" s="98" t="s">
        <v>598</v>
      </c>
      <c r="AI290" s="98" t="s">
        <v>53</v>
      </c>
      <c r="AJ290" s="98">
        <v>4100</v>
      </c>
      <c r="AO290" s="98">
        <v>2024</v>
      </c>
      <c r="AP290" s="98">
        <v>1</v>
      </c>
      <c r="AQ290" s="98" t="s">
        <v>54</v>
      </c>
      <c r="AR290" s="98" t="s">
        <v>54</v>
      </c>
      <c r="AS290" s="98" t="s">
        <v>54</v>
      </c>
      <c r="AT290" s="98" t="s">
        <v>54</v>
      </c>
      <c r="AW290" s="98" t="s">
        <v>155</v>
      </c>
      <c r="AY290" s="98" t="s">
        <v>56</v>
      </c>
      <c r="AZ290" s="98" t="s">
        <v>1157</v>
      </c>
      <c r="BA290" s="98" t="s">
        <v>1153</v>
      </c>
      <c r="BB290" s="98" t="s">
        <v>1154</v>
      </c>
      <c r="BD290" s="110" t="str">
        <f t="shared" si="53"/>
        <v>3940(vazio)</v>
      </c>
      <c r="BE290" s="110">
        <v>3940</v>
      </c>
      <c r="BF290" s="110" t="s">
        <v>690</v>
      </c>
      <c r="BG290" s="110">
        <v>8153</v>
      </c>
      <c r="BH290" s="110" t="s">
        <v>60</v>
      </c>
      <c r="BI290" s="110">
        <v>9</v>
      </c>
      <c r="BJ290" s="110">
        <v>13</v>
      </c>
      <c r="BK290" s="110">
        <v>15</v>
      </c>
      <c r="BL290" s="110">
        <v>19</v>
      </c>
      <c r="BN290" s="110">
        <f t="shared" si="54"/>
        <v>56</v>
      </c>
      <c r="BS290" s="110">
        <v>3751</v>
      </c>
      <c r="BT290" s="110" t="str">
        <f t="shared" si="45"/>
        <v>Implantação de infraestrutura tecnológica para prover cibersegurança ativa para as soluções digitais utilizadas pelo governo estadual</v>
      </c>
      <c r="BU290" s="111" t="str">
        <f t="shared" si="46"/>
        <v>Não</v>
      </c>
      <c r="BV290" s="111" t="str">
        <f t="shared" si="47"/>
        <v>Não</v>
      </c>
      <c r="BW290" s="111" t="str">
        <f t="shared" si="48"/>
        <v>Não</v>
      </c>
      <c r="BX290" s="111" t="str">
        <f t="shared" si="49"/>
        <v>Não</v>
      </c>
      <c r="BY290" s="110" t="s">
        <v>154</v>
      </c>
      <c r="BZ290" s="110" t="s">
        <v>8165</v>
      </c>
      <c r="CA290" s="110" t="s">
        <v>155</v>
      </c>
      <c r="CB290" s="110" t="s">
        <v>8377</v>
      </c>
      <c r="CG290" s="110" t="str">
        <f t="shared" si="50"/>
        <v>4238Pato Bragado</v>
      </c>
      <c r="CH290" s="110" t="str">
        <f t="shared" si="52"/>
        <v>4238-42</v>
      </c>
      <c r="CI290" s="110">
        <v>42</v>
      </c>
      <c r="CJ290" s="110">
        <v>4238</v>
      </c>
      <c r="CK290" s="110" t="s">
        <v>35</v>
      </c>
      <c r="CL290" s="110">
        <v>4118451</v>
      </c>
      <c r="CM290" s="110" t="s">
        <v>1243</v>
      </c>
      <c r="CN290" s="110">
        <v>20</v>
      </c>
      <c r="CO290" s="110">
        <v>0</v>
      </c>
      <c r="CP290" s="110">
        <v>0</v>
      </c>
      <c r="CQ290" s="110">
        <v>0</v>
      </c>
      <c r="CS290" s="110" t="str">
        <f t="shared" si="51"/>
        <v>RGInt 03 Cascavel-Pato Bragado</v>
      </c>
    </row>
    <row r="291" spans="19:97" x14ac:dyDescent="0.2">
      <c r="S291" s="98">
        <v>3926</v>
      </c>
      <c r="T291" s="98">
        <v>23</v>
      </c>
      <c r="U291" s="98" t="s">
        <v>1161</v>
      </c>
      <c r="V291" s="98">
        <v>1</v>
      </c>
      <c r="W291" s="98" t="s">
        <v>724</v>
      </c>
      <c r="X291" s="98">
        <v>1</v>
      </c>
      <c r="Y291" s="98" t="s">
        <v>46</v>
      </c>
      <c r="Z291" s="98">
        <v>10</v>
      </c>
      <c r="AA291" s="98" t="s">
        <v>1162</v>
      </c>
      <c r="AB291" s="98">
        <v>7013</v>
      </c>
      <c r="AC291" s="98" t="s">
        <v>1163</v>
      </c>
      <c r="AD291" s="98" t="s">
        <v>1164</v>
      </c>
      <c r="AE291" s="98">
        <v>3926</v>
      </c>
      <c r="AF291" s="98" t="s">
        <v>620</v>
      </c>
      <c r="AG291" s="98" t="s">
        <v>5075</v>
      </c>
      <c r="AH291" s="98" t="s">
        <v>1165</v>
      </c>
      <c r="AI291" s="98" t="s">
        <v>53</v>
      </c>
      <c r="AJ291" s="98">
        <v>4100</v>
      </c>
      <c r="AO291" s="98">
        <v>2024</v>
      </c>
      <c r="AP291" s="98">
        <v>2</v>
      </c>
      <c r="AQ291" s="98" t="s">
        <v>54</v>
      </c>
      <c r="AR291" s="98" t="s">
        <v>54</v>
      </c>
      <c r="AS291" s="98" t="s">
        <v>54</v>
      </c>
      <c r="AT291" s="98" t="s">
        <v>54</v>
      </c>
      <c r="AV291" s="98" t="s">
        <v>1362</v>
      </c>
      <c r="AY291" s="98" t="s">
        <v>56</v>
      </c>
      <c r="AZ291" s="98" t="s">
        <v>1166</v>
      </c>
      <c r="BA291" s="98" t="s">
        <v>1167</v>
      </c>
      <c r="BB291" s="98" t="s">
        <v>1168</v>
      </c>
      <c r="BD291" s="110" t="str">
        <f t="shared" si="53"/>
        <v>3942(vazio)</v>
      </c>
      <c r="BE291" s="110">
        <v>3942</v>
      </c>
      <c r="BF291" s="110" t="s">
        <v>6011</v>
      </c>
      <c r="BG291" s="110">
        <v>8596</v>
      </c>
      <c r="BH291" s="110" t="s">
        <v>60</v>
      </c>
      <c r="BI291" s="110">
        <v>18</v>
      </c>
      <c r="BJ291" s="110">
        <v>193</v>
      </c>
      <c r="BK291" s="110">
        <v>198</v>
      </c>
      <c r="BL291" s="110">
        <v>200</v>
      </c>
      <c r="BN291" s="110">
        <f t="shared" si="54"/>
        <v>609</v>
      </c>
      <c r="BS291" s="110">
        <v>3926</v>
      </c>
      <c r="BT291" s="110" t="str">
        <f t="shared" si="45"/>
        <v>Comunicação para divulgação do Projeto Paraná Eficiente</v>
      </c>
      <c r="BU291" s="111" t="str">
        <f t="shared" si="46"/>
        <v>Não</v>
      </c>
      <c r="BV291" s="111" t="str">
        <f t="shared" si="47"/>
        <v>Não</v>
      </c>
      <c r="BW291" s="111" t="str">
        <f t="shared" si="48"/>
        <v>Não</v>
      </c>
      <c r="BX291" s="111" t="str">
        <f t="shared" si="49"/>
        <v>Não</v>
      </c>
      <c r="BY291" s="110" t="s">
        <v>121</v>
      </c>
      <c r="BZ291" s="110" t="s">
        <v>8172</v>
      </c>
      <c r="CA291" s="110" t="s">
        <v>179</v>
      </c>
      <c r="CB291" s="110" t="s">
        <v>8374</v>
      </c>
      <c r="CG291" s="110" t="str">
        <f t="shared" si="50"/>
        <v>4238Quatro Pontes</v>
      </c>
      <c r="CH291" s="110" t="str">
        <f t="shared" si="52"/>
        <v>4238-43</v>
      </c>
      <c r="CI291" s="110">
        <v>43</v>
      </c>
      <c r="CJ291" s="110">
        <v>4238</v>
      </c>
      <c r="CK291" s="110" t="s">
        <v>35</v>
      </c>
      <c r="CL291" s="110">
        <v>4120853</v>
      </c>
      <c r="CM291" s="110" t="s">
        <v>1249</v>
      </c>
      <c r="CN291" s="110">
        <v>10</v>
      </c>
      <c r="CO291" s="110">
        <v>0</v>
      </c>
      <c r="CP291" s="110">
        <v>0</v>
      </c>
      <c r="CQ291" s="110">
        <v>0</v>
      </c>
      <c r="CS291" s="110" t="str">
        <f t="shared" si="51"/>
        <v>RGInt 03 Cascavel-Quatro Pontes</v>
      </c>
    </row>
    <row r="292" spans="19:97" x14ac:dyDescent="0.2">
      <c r="S292" s="98">
        <v>7110</v>
      </c>
      <c r="T292" s="98">
        <v>23</v>
      </c>
      <c r="U292" s="98" t="s">
        <v>1161</v>
      </c>
      <c r="V292" s="98">
        <v>1</v>
      </c>
      <c r="W292" s="98" t="s">
        <v>724</v>
      </c>
      <c r="X292" s="98">
        <v>1</v>
      </c>
      <c r="Y292" s="98" t="s">
        <v>46</v>
      </c>
      <c r="Z292" s="98">
        <v>10</v>
      </c>
      <c r="AA292" s="98" t="s">
        <v>1162</v>
      </c>
      <c r="AB292" s="98">
        <v>7013</v>
      </c>
      <c r="AC292" s="98" t="s">
        <v>1163</v>
      </c>
      <c r="AD292" s="98" t="s">
        <v>1164</v>
      </c>
      <c r="AE292" s="98">
        <v>7110</v>
      </c>
      <c r="AF292" s="98" t="s">
        <v>5076</v>
      </c>
      <c r="AG292" s="98" t="s">
        <v>5077</v>
      </c>
      <c r="AH292" s="98" t="s">
        <v>772</v>
      </c>
      <c r="AI292" s="98" t="s">
        <v>53</v>
      </c>
      <c r="AJ292" s="98">
        <v>4100</v>
      </c>
      <c r="AO292" s="98">
        <v>2024</v>
      </c>
      <c r="AP292" s="98">
        <v>0</v>
      </c>
      <c r="AQ292" s="98" t="s">
        <v>54</v>
      </c>
      <c r="AR292" s="98" t="s">
        <v>54</v>
      </c>
      <c r="AS292" s="98" t="s">
        <v>54</v>
      </c>
      <c r="AT292" s="98" t="s">
        <v>54</v>
      </c>
      <c r="AV292" s="98" t="s">
        <v>735</v>
      </c>
      <c r="AY292" s="98" t="s">
        <v>56</v>
      </c>
      <c r="AZ292" s="98" t="s">
        <v>5078</v>
      </c>
      <c r="BA292" s="98" t="s">
        <v>1167</v>
      </c>
      <c r="BB292" s="98" t="s">
        <v>1167</v>
      </c>
      <c r="BD292" s="110" t="str">
        <f t="shared" si="53"/>
        <v>3953RGInt 04 Maringá</v>
      </c>
      <c r="BE292" s="110">
        <v>3953</v>
      </c>
      <c r="BF292" s="110" t="s">
        <v>705</v>
      </c>
      <c r="BG292" s="110">
        <v>7066</v>
      </c>
      <c r="BH292" s="110" t="s">
        <v>36</v>
      </c>
      <c r="BI292" s="110">
        <v>10</v>
      </c>
      <c r="BJ292" s="110">
        <v>0</v>
      </c>
      <c r="BK292" s="110">
        <v>0</v>
      </c>
      <c r="BL292" s="110">
        <v>0</v>
      </c>
      <c r="BN292" s="110">
        <f t="shared" si="54"/>
        <v>10</v>
      </c>
      <c r="BS292" s="110">
        <v>7110</v>
      </c>
      <c r="BT292" s="110" t="str">
        <f t="shared" si="45"/>
        <v>Desenvolvimento da plataforma de dimensionamento da força de trabalho da administração estadual</v>
      </c>
      <c r="BU292" s="111" t="str">
        <f t="shared" si="46"/>
        <v>Não</v>
      </c>
      <c r="BV292" s="111" t="str">
        <f t="shared" si="47"/>
        <v>Não</v>
      </c>
      <c r="BW292" s="111" t="str">
        <f t="shared" si="48"/>
        <v>Não</v>
      </c>
      <c r="BX292" s="111" t="str">
        <f t="shared" si="49"/>
        <v>Não</v>
      </c>
      <c r="BY292" s="110" t="s">
        <v>121</v>
      </c>
      <c r="BZ292" s="110" t="s">
        <v>8173</v>
      </c>
      <c r="CA292" s="110" t="s">
        <v>121</v>
      </c>
      <c r="CB292" s="110" t="s">
        <v>8122</v>
      </c>
      <c r="CG292" s="110" t="str">
        <f t="shared" si="50"/>
        <v>4238Quedas do Iguaçu</v>
      </c>
      <c r="CH292" s="110" t="str">
        <f t="shared" si="52"/>
        <v>4238-44</v>
      </c>
      <c r="CI292" s="110">
        <v>44</v>
      </c>
      <c r="CJ292" s="110">
        <v>4238</v>
      </c>
      <c r="CK292" s="110" t="s">
        <v>35</v>
      </c>
      <c r="CL292" s="110">
        <v>4120903</v>
      </c>
      <c r="CM292" s="110" t="s">
        <v>543</v>
      </c>
      <c r="CN292" s="110">
        <v>10</v>
      </c>
      <c r="CO292" s="110">
        <v>0</v>
      </c>
      <c r="CP292" s="110">
        <v>0</v>
      </c>
      <c r="CQ292" s="110">
        <v>0</v>
      </c>
      <c r="CS292" s="110" t="str">
        <f t="shared" si="51"/>
        <v>RGInt 03 Cascavel-Quedas do Iguaçu</v>
      </c>
    </row>
    <row r="293" spans="19:97" x14ac:dyDescent="0.2">
      <c r="S293" s="98">
        <v>7111</v>
      </c>
      <c r="T293" s="98">
        <v>23</v>
      </c>
      <c r="U293" s="98" t="s">
        <v>1161</v>
      </c>
      <c r="V293" s="98">
        <v>1</v>
      </c>
      <c r="W293" s="98" t="s">
        <v>724</v>
      </c>
      <c r="X293" s="98">
        <v>1</v>
      </c>
      <c r="Y293" s="98" t="s">
        <v>46</v>
      </c>
      <c r="Z293" s="98">
        <v>10</v>
      </c>
      <c r="AA293" s="98" t="s">
        <v>1162</v>
      </c>
      <c r="AB293" s="98">
        <v>7013</v>
      </c>
      <c r="AC293" s="98" t="s">
        <v>1163</v>
      </c>
      <c r="AD293" s="98" t="s">
        <v>1164</v>
      </c>
      <c r="AE293" s="98">
        <v>7111</v>
      </c>
      <c r="AF293" s="98" t="s">
        <v>5079</v>
      </c>
      <c r="AG293" s="98" t="s">
        <v>5080</v>
      </c>
      <c r="AH293" s="98" t="s">
        <v>772</v>
      </c>
      <c r="AI293" s="98" t="s">
        <v>53</v>
      </c>
      <c r="AJ293" s="98">
        <v>4100</v>
      </c>
      <c r="AO293" s="98">
        <v>2024</v>
      </c>
      <c r="AP293" s="98">
        <v>0</v>
      </c>
      <c r="AQ293" s="98" t="s">
        <v>54</v>
      </c>
      <c r="AR293" s="98" t="s">
        <v>54</v>
      </c>
      <c r="AS293" s="98" t="s">
        <v>54</v>
      </c>
      <c r="AT293" s="98" t="s">
        <v>54</v>
      </c>
      <c r="AV293" s="98" t="s">
        <v>735</v>
      </c>
      <c r="AY293" s="98" t="s">
        <v>56</v>
      </c>
      <c r="AZ293" s="98" t="s">
        <v>5081</v>
      </c>
      <c r="BA293" s="98" t="s">
        <v>1167</v>
      </c>
      <c r="BB293" s="98" t="s">
        <v>1167</v>
      </c>
      <c r="BD293" s="110" t="str">
        <f t="shared" si="53"/>
        <v>3954RGInt 05 Londrina</v>
      </c>
      <c r="BE293" s="110">
        <v>3954</v>
      </c>
      <c r="BF293" s="110" t="s">
        <v>708</v>
      </c>
      <c r="BG293" s="110">
        <v>7066</v>
      </c>
      <c r="BH293" s="110" t="s">
        <v>37</v>
      </c>
      <c r="BI293" s="110">
        <v>0.3</v>
      </c>
      <c r="BJ293" s="110">
        <v>0.7</v>
      </c>
      <c r="BK293" s="110">
        <v>0</v>
      </c>
      <c r="BL293" s="110">
        <v>0</v>
      </c>
      <c r="BN293" s="110">
        <f t="shared" si="54"/>
        <v>1</v>
      </c>
      <c r="BS293" s="110">
        <v>7111</v>
      </c>
      <c r="BT293" s="110" t="str">
        <f t="shared" si="45"/>
        <v>Desenvolvimento da Plataforma Inova Digital (PID)</v>
      </c>
      <c r="BU293" s="111" t="str">
        <f t="shared" si="46"/>
        <v>Não</v>
      </c>
      <c r="BV293" s="111" t="str">
        <f t="shared" si="47"/>
        <v>Não</v>
      </c>
      <c r="BW293" s="111" t="str">
        <f t="shared" si="48"/>
        <v>Não</v>
      </c>
      <c r="BX293" s="111" t="str">
        <f t="shared" si="49"/>
        <v>Não</v>
      </c>
      <c r="BY293" s="110" t="s">
        <v>121</v>
      </c>
      <c r="BZ293" s="110" t="s">
        <v>8173</v>
      </c>
      <c r="CA293" s="110" t="s">
        <v>121</v>
      </c>
      <c r="CB293" s="110" t="s">
        <v>8122</v>
      </c>
      <c r="CG293" s="110" t="str">
        <f t="shared" si="50"/>
        <v>4238Ramilândia</v>
      </c>
      <c r="CH293" s="110" t="str">
        <f t="shared" si="52"/>
        <v>4238-45</v>
      </c>
      <c r="CI293" s="110">
        <v>45</v>
      </c>
      <c r="CJ293" s="110">
        <v>4238</v>
      </c>
      <c r="CK293" s="110" t="s">
        <v>35</v>
      </c>
      <c r="CL293" s="110">
        <v>4121257</v>
      </c>
      <c r="CM293" s="110" t="s">
        <v>1258</v>
      </c>
      <c r="CN293" s="110">
        <v>5</v>
      </c>
      <c r="CO293" s="110">
        <v>0</v>
      </c>
      <c r="CP293" s="110">
        <v>0</v>
      </c>
      <c r="CQ293" s="110">
        <v>0</v>
      </c>
      <c r="CS293" s="110" t="str">
        <f t="shared" si="51"/>
        <v>RGInt 03 Cascavel-Ramilândia</v>
      </c>
    </row>
    <row r="294" spans="19:97" x14ac:dyDescent="0.2">
      <c r="S294" s="98">
        <v>3931</v>
      </c>
      <c r="T294" s="98">
        <v>23</v>
      </c>
      <c r="U294" s="98" t="s">
        <v>1161</v>
      </c>
      <c r="V294" s="98">
        <v>1</v>
      </c>
      <c r="W294" s="98" t="s">
        <v>724</v>
      </c>
      <c r="X294" s="98">
        <v>1</v>
      </c>
      <c r="Y294" s="98" t="s">
        <v>46</v>
      </c>
      <c r="Z294" s="98">
        <v>10</v>
      </c>
      <c r="AA294" s="98" t="s">
        <v>1162</v>
      </c>
      <c r="AB294" s="98">
        <v>7013</v>
      </c>
      <c r="AC294" s="98" t="s">
        <v>1163</v>
      </c>
      <c r="AD294" s="98" t="s">
        <v>1164</v>
      </c>
      <c r="AE294" s="98">
        <v>3931</v>
      </c>
      <c r="AF294" s="98" t="s">
        <v>645</v>
      </c>
      <c r="AG294" s="98" t="s">
        <v>5082</v>
      </c>
      <c r="AH294" s="98" t="s">
        <v>1171</v>
      </c>
      <c r="AI294" s="98" t="s">
        <v>53</v>
      </c>
      <c r="AJ294" s="98">
        <v>4100</v>
      </c>
      <c r="AO294" s="98">
        <v>2024</v>
      </c>
      <c r="AP294" s="98">
        <v>1</v>
      </c>
      <c r="AQ294" s="98" t="s">
        <v>54</v>
      </c>
      <c r="AR294" s="98" t="s">
        <v>56</v>
      </c>
      <c r="AS294" s="98" t="s">
        <v>54</v>
      </c>
      <c r="AT294" s="98" t="s">
        <v>54</v>
      </c>
      <c r="AU294" s="98" t="s">
        <v>638</v>
      </c>
      <c r="AY294" s="98" t="s">
        <v>56</v>
      </c>
      <c r="AZ294" s="98" t="s">
        <v>1172</v>
      </c>
      <c r="BA294" s="98" t="s">
        <v>1173</v>
      </c>
      <c r="BB294" s="98" t="s">
        <v>1174</v>
      </c>
      <c r="BD294" s="110" t="str">
        <f t="shared" si="53"/>
        <v>3956(vazio)</v>
      </c>
      <c r="BE294" s="110">
        <v>3956</v>
      </c>
      <c r="BF294" s="110" t="s">
        <v>712</v>
      </c>
      <c r="BG294" s="110">
        <v>8014</v>
      </c>
      <c r="BH294" s="110" t="s">
        <v>60</v>
      </c>
      <c r="BI294" s="110">
        <v>13</v>
      </c>
      <c r="BJ294" s="110">
        <v>3</v>
      </c>
      <c r="BK294" s="110">
        <v>5</v>
      </c>
      <c r="BL294" s="110">
        <v>6</v>
      </c>
      <c r="BN294" s="110">
        <f t="shared" si="54"/>
        <v>27</v>
      </c>
      <c r="BS294" s="110">
        <v>3931</v>
      </c>
      <c r="BT294" s="110" t="str">
        <f t="shared" si="45"/>
        <v>Estruturação das Governanças Regionais do Programa Paraná Produtivo</v>
      </c>
      <c r="BU294" s="111" t="str">
        <f t="shared" si="46"/>
        <v>Não</v>
      </c>
      <c r="BV294" s="111" t="str">
        <f t="shared" si="47"/>
        <v>Não</v>
      </c>
      <c r="BW294" s="111" t="str">
        <f t="shared" si="48"/>
        <v>Não</v>
      </c>
      <c r="BX294" s="111" t="str">
        <f t="shared" si="49"/>
        <v>Sim</v>
      </c>
      <c r="BY294" s="110" t="s">
        <v>638</v>
      </c>
      <c r="BZ294" s="110" t="s">
        <v>8143</v>
      </c>
      <c r="CA294" s="110" t="s">
        <v>121</v>
      </c>
      <c r="CB294" s="110" t="s">
        <v>8374</v>
      </c>
      <c r="CG294" s="110" t="str">
        <f t="shared" si="50"/>
        <v>4238Realeza</v>
      </c>
      <c r="CH294" s="110" t="str">
        <f t="shared" si="52"/>
        <v>4238-46</v>
      </c>
      <c r="CI294" s="110">
        <v>46</v>
      </c>
      <c r="CJ294" s="110">
        <v>4238</v>
      </c>
      <c r="CK294" s="110" t="s">
        <v>35</v>
      </c>
      <c r="CL294" s="110">
        <v>4121406</v>
      </c>
      <c r="CM294" s="110" t="s">
        <v>1262</v>
      </c>
      <c r="CN294" s="110">
        <v>5</v>
      </c>
      <c r="CO294" s="110">
        <v>0</v>
      </c>
      <c r="CP294" s="110">
        <v>0</v>
      </c>
      <c r="CQ294" s="110">
        <v>0</v>
      </c>
      <c r="CS294" s="110" t="str">
        <f t="shared" si="51"/>
        <v>RGInt 03 Cascavel-Realeza</v>
      </c>
    </row>
    <row r="295" spans="19:97" x14ac:dyDescent="0.2">
      <c r="S295" s="98">
        <v>3927</v>
      </c>
      <c r="T295" s="98">
        <v>23</v>
      </c>
      <c r="U295" s="98" t="s">
        <v>1161</v>
      </c>
      <c r="V295" s="98">
        <v>1</v>
      </c>
      <c r="W295" s="98" t="s">
        <v>724</v>
      </c>
      <c r="X295" s="98">
        <v>1</v>
      </c>
      <c r="Y295" s="98" t="s">
        <v>46</v>
      </c>
      <c r="Z295" s="98">
        <v>10</v>
      </c>
      <c r="AA295" s="98" t="s">
        <v>1162</v>
      </c>
      <c r="AB295" s="98">
        <v>7013</v>
      </c>
      <c r="AC295" s="98" t="s">
        <v>1163</v>
      </c>
      <c r="AD295" s="98" t="s">
        <v>1164</v>
      </c>
      <c r="AE295" s="98">
        <v>3927</v>
      </c>
      <c r="AF295" s="98" t="s">
        <v>623</v>
      </c>
      <c r="AG295" s="98" t="s">
        <v>5083</v>
      </c>
      <c r="AH295" s="98" t="s">
        <v>772</v>
      </c>
      <c r="AI295" s="98" t="s">
        <v>53</v>
      </c>
      <c r="AJ295" s="98">
        <v>4100</v>
      </c>
      <c r="AO295" s="98">
        <v>2024</v>
      </c>
      <c r="AP295" s="98">
        <v>1</v>
      </c>
      <c r="AQ295" s="98" t="s">
        <v>54</v>
      </c>
      <c r="AR295" s="98" t="s">
        <v>54</v>
      </c>
      <c r="AS295" s="98" t="s">
        <v>54</v>
      </c>
      <c r="AT295" s="98" t="s">
        <v>54</v>
      </c>
      <c r="AW295" s="98" t="s">
        <v>548</v>
      </c>
      <c r="AY295" s="98" t="s">
        <v>56</v>
      </c>
      <c r="AZ295" s="98" t="s">
        <v>1176</v>
      </c>
      <c r="BA295" s="98" t="s">
        <v>1167</v>
      </c>
      <c r="BB295" s="98" t="s">
        <v>1168</v>
      </c>
      <c r="BD295" s="110" t="str">
        <f t="shared" si="53"/>
        <v>3959RGInt 03 Cascavel</v>
      </c>
      <c r="BE295" s="110">
        <v>3959</v>
      </c>
      <c r="BF295" s="110" t="s">
        <v>718</v>
      </c>
      <c r="BG295" s="110">
        <v>7066</v>
      </c>
      <c r="BH295" s="110" t="s">
        <v>35</v>
      </c>
      <c r="BI295" s="110">
        <v>6</v>
      </c>
      <c r="BJ295" s="110">
        <v>0</v>
      </c>
      <c r="BK295" s="110">
        <v>0</v>
      </c>
      <c r="BL295" s="110">
        <v>0</v>
      </c>
      <c r="BN295" s="110">
        <f t="shared" si="54"/>
        <v>6</v>
      </c>
      <c r="BS295" s="110">
        <v>3927</v>
      </c>
      <c r="BT295" s="110" t="str">
        <f t="shared" si="45"/>
        <v>Metodologia de Gestão de Investimento Público (GIP)</v>
      </c>
      <c r="BU295" s="111" t="str">
        <f t="shared" si="46"/>
        <v>Não</v>
      </c>
      <c r="BV295" s="111" t="str">
        <f t="shared" si="47"/>
        <v>Não</v>
      </c>
      <c r="BW295" s="111" t="str">
        <f t="shared" si="48"/>
        <v>Não</v>
      </c>
      <c r="BX295" s="111" t="str">
        <f t="shared" si="49"/>
        <v>Não</v>
      </c>
      <c r="BY295" s="110" t="s">
        <v>8174</v>
      </c>
      <c r="BZ295" s="110" t="s">
        <v>735</v>
      </c>
      <c r="CA295" s="110" t="s">
        <v>8320</v>
      </c>
      <c r="CB295" s="110" t="s">
        <v>8374</v>
      </c>
      <c r="CG295" s="110" t="str">
        <f t="shared" si="50"/>
        <v>4238Santa Helena</v>
      </c>
      <c r="CH295" s="110" t="str">
        <f t="shared" si="52"/>
        <v>4238-47</v>
      </c>
      <c r="CI295" s="110">
        <v>47</v>
      </c>
      <c r="CJ295" s="110">
        <v>4238</v>
      </c>
      <c r="CK295" s="110" t="s">
        <v>35</v>
      </c>
      <c r="CL295" s="110">
        <v>4123501</v>
      </c>
      <c r="CM295" s="110" t="s">
        <v>1269</v>
      </c>
      <c r="CN295" s="110">
        <v>10</v>
      </c>
      <c r="CO295" s="110">
        <v>0</v>
      </c>
      <c r="CP295" s="110">
        <v>0</v>
      </c>
      <c r="CQ295" s="110">
        <v>0</v>
      </c>
      <c r="CS295" s="110" t="str">
        <f t="shared" si="51"/>
        <v>RGInt 03 Cascavel-Santa Helena</v>
      </c>
    </row>
    <row r="296" spans="19:97" x14ac:dyDescent="0.2">
      <c r="S296" s="98">
        <v>7112</v>
      </c>
      <c r="T296" s="98">
        <v>23</v>
      </c>
      <c r="U296" s="98" t="s">
        <v>1161</v>
      </c>
      <c r="V296" s="98">
        <v>1</v>
      </c>
      <c r="W296" s="98" t="s">
        <v>724</v>
      </c>
      <c r="X296" s="98">
        <v>1</v>
      </c>
      <c r="Y296" s="98" t="s">
        <v>46</v>
      </c>
      <c r="Z296" s="98">
        <v>10</v>
      </c>
      <c r="AA296" s="98" t="s">
        <v>1162</v>
      </c>
      <c r="AB296" s="98">
        <v>7013</v>
      </c>
      <c r="AC296" s="98" t="s">
        <v>1163</v>
      </c>
      <c r="AD296" s="98" t="s">
        <v>1164</v>
      </c>
      <c r="AE296" s="98">
        <v>7112</v>
      </c>
      <c r="AF296" s="98" t="s">
        <v>5084</v>
      </c>
      <c r="AG296" s="98" t="s">
        <v>5085</v>
      </c>
      <c r="AH296" s="98" t="s">
        <v>772</v>
      </c>
      <c r="AI296" s="98" t="s">
        <v>53</v>
      </c>
      <c r="AJ296" s="98">
        <v>4100</v>
      </c>
      <c r="AO296" s="98">
        <v>2024</v>
      </c>
      <c r="AP296" s="98">
        <v>0</v>
      </c>
      <c r="AQ296" s="98" t="s">
        <v>54</v>
      </c>
      <c r="AR296" s="98" t="s">
        <v>54</v>
      </c>
      <c r="AS296" s="98" t="s">
        <v>54</v>
      </c>
      <c r="AT296" s="98" t="s">
        <v>54</v>
      </c>
      <c r="AV296" s="98" t="s">
        <v>735</v>
      </c>
      <c r="AY296" s="98" t="s">
        <v>56</v>
      </c>
      <c r="AZ296" s="98" t="s">
        <v>5086</v>
      </c>
      <c r="BA296" s="98" t="s">
        <v>1167</v>
      </c>
      <c r="BB296" s="98" t="s">
        <v>1167</v>
      </c>
      <c r="BD296" s="110" t="str">
        <f t="shared" si="53"/>
        <v>3960RGInt 05 Londrina</v>
      </c>
      <c r="BE296" s="110">
        <v>3960</v>
      </c>
      <c r="BF296" s="110" t="s">
        <v>722</v>
      </c>
      <c r="BG296" s="110">
        <v>7066</v>
      </c>
      <c r="BH296" s="110" t="s">
        <v>37</v>
      </c>
      <c r="BI296" s="110">
        <v>10</v>
      </c>
      <c r="BJ296" s="110">
        <v>25</v>
      </c>
      <c r="BK296" s="110">
        <v>0</v>
      </c>
      <c r="BL296" s="110">
        <v>0</v>
      </c>
      <c r="BN296" s="110">
        <f t="shared" si="54"/>
        <v>35</v>
      </c>
      <c r="BS296" s="110">
        <v>7112</v>
      </c>
      <c r="BT296" s="110" t="str">
        <f t="shared" si="45"/>
        <v>Metodologia de organização e racionalização dos imóveis públicos de domínio do Poder Executivo elaborada</v>
      </c>
      <c r="BU296" s="111" t="str">
        <f t="shared" si="46"/>
        <v>Não</v>
      </c>
      <c r="BV296" s="111" t="str">
        <f t="shared" si="47"/>
        <v>Não</v>
      </c>
      <c r="BW296" s="111" t="str">
        <f t="shared" si="48"/>
        <v>Não</v>
      </c>
      <c r="BX296" s="111" t="str">
        <f t="shared" si="49"/>
        <v>Não</v>
      </c>
      <c r="BY296" s="110" t="s">
        <v>121</v>
      </c>
      <c r="BZ296" s="110" t="s">
        <v>8173</v>
      </c>
      <c r="CA296" s="110" t="s">
        <v>121</v>
      </c>
      <c r="CB296" s="110" t="s">
        <v>8122</v>
      </c>
      <c r="CG296" s="110" t="str">
        <f t="shared" si="50"/>
        <v>4238Santa Lúcia</v>
      </c>
      <c r="CH296" s="110" t="str">
        <f t="shared" si="52"/>
        <v>4238-48</v>
      </c>
      <c r="CI296" s="110">
        <v>48</v>
      </c>
      <c r="CJ296" s="110">
        <v>4238</v>
      </c>
      <c r="CK296" s="110" t="s">
        <v>35</v>
      </c>
      <c r="CL296" s="110">
        <v>4123824</v>
      </c>
      <c r="CM296" s="110" t="s">
        <v>1274</v>
      </c>
      <c r="CN296" s="110">
        <v>5</v>
      </c>
      <c r="CO296" s="110">
        <v>0</v>
      </c>
      <c r="CP296" s="110">
        <v>0</v>
      </c>
      <c r="CQ296" s="110">
        <v>0</v>
      </c>
      <c r="CS296" s="110" t="str">
        <f t="shared" si="51"/>
        <v>RGInt 03 Cascavel-Santa Lúcia</v>
      </c>
    </row>
    <row r="297" spans="19:97" x14ac:dyDescent="0.2">
      <c r="S297" s="98">
        <v>3928</v>
      </c>
      <c r="T297" s="98">
        <v>23</v>
      </c>
      <c r="U297" s="98" t="s">
        <v>1161</v>
      </c>
      <c r="V297" s="98">
        <v>1</v>
      </c>
      <c r="W297" s="98" t="s">
        <v>724</v>
      </c>
      <c r="X297" s="98">
        <v>1</v>
      </c>
      <c r="Y297" s="98" t="s">
        <v>46</v>
      </c>
      <c r="Z297" s="98">
        <v>10</v>
      </c>
      <c r="AA297" s="98" t="s">
        <v>1162</v>
      </c>
      <c r="AB297" s="98">
        <v>7013</v>
      </c>
      <c r="AC297" s="98" t="s">
        <v>1163</v>
      </c>
      <c r="AD297" s="98" t="s">
        <v>1164</v>
      </c>
      <c r="AE297" s="98">
        <v>3928</v>
      </c>
      <c r="AF297" s="98" t="s">
        <v>626</v>
      </c>
      <c r="AG297" s="98" t="s">
        <v>5087</v>
      </c>
      <c r="AH297" s="98" t="s">
        <v>1178</v>
      </c>
      <c r="AI297" s="98" t="s">
        <v>53</v>
      </c>
      <c r="AJ297" s="98">
        <v>4100</v>
      </c>
      <c r="AO297" s="98">
        <v>2024</v>
      </c>
      <c r="AP297" s="98">
        <v>1</v>
      </c>
      <c r="AQ297" s="98" t="s">
        <v>54</v>
      </c>
      <c r="AR297" s="98" t="s">
        <v>54</v>
      </c>
      <c r="AS297" s="98" t="s">
        <v>54</v>
      </c>
      <c r="AT297" s="98" t="s">
        <v>54</v>
      </c>
      <c r="AV297" s="98" t="s">
        <v>244</v>
      </c>
      <c r="AY297" s="98" t="s">
        <v>56</v>
      </c>
      <c r="AZ297" s="98" t="s">
        <v>1180</v>
      </c>
      <c r="BA297" s="98" t="s">
        <v>1167</v>
      </c>
      <c r="BB297" s="98" t="s">
        <v>1168</v>
      </c>
      <c r="BD297" s="110" t="str">
        <f t="shared" si="53"/>
        <v>3961RGInt 03 Cascavel</v>
      </c>
      <c r="BE297" s="110">
        <v>3961</v>
      </c>
      <c r="BF297" s="110" t="s">
        <v>733</v>
      </c>
      <c r="BG297" s="110">
        <v>7066</v>
      </c>
      <c r="BH297" s="110" t="s">
        <v>35</v>
      </c>
      <c r="BI297" s="110">
        <v>6</v>
      </c>
      <c r="BJ297" s="110">
        <v>0</v>
      </c>
      <c r="BK297" s="110">
        <v>0</v>
      </c>
      <c r="BL297" s="110">
        <v>0</v>
      </c>
      <c r="BN297" s="110">
        <f t="shared" si="54"/>
        <v>6</v>
      </c>
      <c r="BS297" s="110">
        <v>3928</v>
      </c>
      <c r="BT297" s="110" t="str">
        <f t="shared" si="45"/>
        <v>Metodologias para o fortalecimento e eficiência institucional do Estado</v>
      </c>
      <c r="BU297" s="111" t="str">
        <f t="shared" si="46"/>
        <v>Não</v>
      </c>
      <c r="BV297" s="111" t="str">
        <f t="shared" si="47"/>
        <v>Não</v>
      </c>
      <c r="BW297" s="111" t="str">
        <f t="shared" si="48"/>
        <v>Não</v>
      </c>
      <c r="BX297" s="111" t="str">
        <f t="shared" si="49"/>
        <v>Não</v>
      </c>
      <c r="BY297" s="110" t="s">
        <v>627</v>
      </c>
      <c r="BZ297" s="110" t="s">
        <v>8173</v>
      </c>
      <c r="CA297" s="110" t="s">
        <v>8320</v>
      </c>
      <c r="CB297" s="110" t="s">
        <v>8376</v>
      </c>
      <c r="CG297" s="110" t="str">
        <f t="shared" si="50"/>
        <v>4238Santa Tereza do Oeste</v>
      </c>
      <c r="CH297" s="110" t="str">
        <f t="shared" si="52"/>
        <v>4238-49</v>
      </c>
      <c r="CI297" s="110">
        <v>49</v>
      </c>
      <c r="CJ297" s="110">
        <v>4238</v>
      </c>
      <c r="CK297" s="110" t="s">
        <v>35</v>
      </c>
      <c r="CL297" s="110">
        <v>4124020</v>
      </c>
      <c r="CM297" s="110" t="s">
        <v>1278</v>
      </c>
      <c r="CN297" s="110">
        <v>5</v>
      </c>
      <c r="CO297" s="110">
        <v>0</v>
      </c>
      <c r="CP297" s="110">
        <v>0</v>
      </c>
      <c r="CQ297" s="110">
        <v>0</v>
      </c>
      <c r="CS297" s="110" t="str">
        <f t="shared" si="51"/>
        <v>RGInt 03 Cascavel-Santa Tereza do Oeste</v>
      </c>
    </row>
    <row r="298" spans="19:97" x14ac:dyDescent="0.2">
      <c r="S298" s="98">
        <v>7113</v>
      </c>
      <c r="T298" s="98">
        <v>23</v>
      </c>
      <c r="U298" s="98" t="s">
        <v>1161</v>
      </c>
      <c r="V298" s="98">
        <v>1</v>
      </c>
      <c r="W298" s="98" t="s">
        <v>724</v>
      </c>
      <c r="X298" s="98">
        <v>1</v>
      </c>
      <c r="Y298" s="98" t="s">
        <v>46</v>
      </c>
      <c r="Z298" s="98">
        <v>10</v>
      </c>
      <c r="AA298" s="98" t="s">
        <v>1162</v>
      </c>
      <c r="AB298" s="98">
        <v>7013</v>
      </c>
      <c r="AC298" s="98" t="s">
        <v>1163</v>
      </c>
      <c r="AD298" s="98" t="s">
        <v>1164</v>
      </c>
      <c r="AE298" s="98">
        <v>7113</v>
      </c>
      <c r="AF298" s="98" t="s">
        <v>5088</v>
      </c>
      <c r="AG298" s="98" t="s">
        <v>5089</v>
      </c>
      <c r="AH298" s="98" t="s">
        <v>772</v>
      </c>
      <c r="AI298" s="98" t="s">
        <v>53</v>
      </c>
      <c r="AJ298" s="98">
        <v>4100</v>
      </c>
      <c r="AO298" s="98">
        <v>2024</v>
      </c>
      <c r="AP298" s="98">
        <v>0</v>
      </c>
      <c r="AQ298" s="98" t="s">
        <v>54</v>
      </c>
      <c r="AR298" s="98" t="s">
        <v>54</v>
      </c>
      <c r="AS298" s="98" t="s">
        <v>54</v>
      </c>
      <c r="AT298" s="98" t="s">
        <v>54</v>
      </c>
      <c r="AV298" s="98" t="s">
        <v>735</v>
      </c>
      <c r="AY298" s="98" t="s">
        <v>56</v>
      </c>
      <c r="AZ298" s="98" t="s">
        <v>5090</v>
      </c>
      <c r="BA298" s="98" t="s">
        <v>1167</v>
      </c>
      <c r="BB298" s="98" t="s">
        <v>1167</v>
      </c>
      <c r="BD298" s="110" t="str">
        <f t="shared" si="53"/>
        <v>3965(vazio)</v>
      </c>
      <c r="BE298" s="110">
        <v>3965</v>
      </c>
      <c r="BF298" s="110" t="s">
        <v>736</v>
      </c>
      <c r="BG298" s="110">
        <v>8018</v>
      </c>
      <c r="BH298" s="110" t="s">
        <v>60</v>
      </c>
      <c r="BI298" s="110">
        <v>10</v>
      </c>
      <c r="BJ298" s="110">
        <v>10</v>
      </c>
      <c r="BK298" s="110">
        <v>10</v>
      </c>
      <c r="BL298" s="110">
        <v>10</v>
      </c>
      <c r="BN298" s="110">
        <f t="shared" si="54"/>
        <v>40</v>
      </c>
      <c r="BS298" s="110">
        <v>7113</v>
      </c>
      <c r="BT298" s="110" t="str">
        <f t="shared" si="45"/>
        <v>Novo modelo para reestruturação do Sistema de Assistência à Saúde (SAS) elaborado</v>
      </c>
      <c r="BU298" s="111" t="str">
        <f t="shared" si="46"/>
        <v>Não</v>
      </c>
      <c r="BV298" s="111" t="str">
        <f t="shared" si="47"/>
        <v>Não</v>
      </c>
      <c r="BW298" s="111" t="str">
        <f t="shared" si="48"/>
        <v>Não</v>
      </c>
      <c r="BX298" s="111" t="str">
        <f t="shared" si="49"/>
        <v>Não</v>
      </c>
      <c r="BY298" s="110" t="s">
        <v>121</v>
      </c>
      <c r="BZ298" s="110" t="s">
        <v>8173</v>
      </c>
      <c r="CA298" s="110" t="s">
        <v>121</v>
      </c>
      <c r="CB298" s="110" t="s">
        <v>8122</v>
      </c>
      <c r="CG298" s="110" t="str">
        <f t="shared" si="50"/>
        <v>4238Santa Terezinha de Itaipu</v>
      </c>
      <c r="CH298" s="110" t="str">
        <f t="shared" si="52"/>
        <v>4238-50</v>
      </c>
      <c r="CI298" s="110">
        <v>50</v>
      </c>
      <c r="CJ298" s="110">
        <v>4238</v>
      </c>
      <c r="CK298" s="110" t="s">
        <v>35</v>
      </c>
      <c r="CL298" s="110">
        <v>4124053</v>
      </c>
      <c r="CM298" s="110" t="s">
        <v>1282</v>
      </c>
      <c r="CN298" s="110">
        <v>0</v>
      </c>
      <c r="CO298" s="110">
        <v>5</v>
      </c>
      <c r="CP298" s="110">
        <v>0</v>
      </c>
      <c r="CQ298" s="110">
        <v>0</v>
      </c>
      <c r="CS298" s="110" t="str">
        <f t="shared" si="51"/>
        <v>RGInt 03 Cascavel-Santa Terezinha de Itaipu</v>
      </c>
    </row>
    <row r="299" spans="19:97" x14ac:dyDescent="0.2">
      <c r="S299" s="98">
        <v>7114</v>
      </c>
      <c r="T299" s="98">
        <v>23</v>
      </c>
      <c r="U299" s="98" t="s">
        <v>1161</v>
      </c>
      <c r="V299" s="98">
        <v>1</v>
      </c>
      <c r="W299" s="98" t="s">
        <v>724</v>
      </c>
      <c r="X299" s="98">
        <v>1</v>
      </c>
      <c r="Y299" s="98" t="s">
        <v>46</v>
      </c>
      <c r="Z299" s="98">
        <v>10</v>
      </c>
      <c r="AA299" s="98" t="s">
        <v>1162</v>
      </c>
      <c r="AB299" s="98">
        <v>7013</v>
      </c>
      <c r="AC299" s="98" t="s">
        <v>1163</v>
      </c>
      <c r="AD299" s="98" t="s">
        <v>1164</v>
      </c>
      <c r="AE299" s="98">
        <v>7114</v>
      </c>
      <c r="AF299" s="98" t="s">
        <v>5091</v>
      </c>
      <c r="AG299" s="98" t="s">
        <v>5092</v>
      </c>
      <c r="AH299" s="98" t="s">
        <v>772</v>
      </c>
      <c r="AI299" s="98" t="s">
        <v>53</v>
      </c>
      <c r="AJ299" s="98">
        <v>4100</v>
      </c>
      <c r="AO299" s="98">
        <v>2024</v>
      </c>
      <c r="AP299" s="98">
        <v>0</v>
      </c>
      <c r="AQ299" s="98" t="s">
        <v>54</v>
      </c>
      <c r="AR299" s="98" t="s">
        <v>54</v>
      </c>
      <c r="AS299" s="98" t="s">
        <v>54</v>
      </c>
      <c r="AT299" s="98" t="s">
        <v>54</v>
      </c>
      <c r="AV299" s="98" t="s">
        <v>735</v>
      </c>
      <c r="AY299" s="98" t="s">
        <v>56</v>
      </c>
      <c r="AZ299" s="98" t="s">
        <v>5093</v>
      </c>
      <c r="BA299" s="98" t="s">
        <v>1167</v>
      </c>
      <c r="BB299" s="98" t="s">
        <v>1167</v>
      </c>
      <c r="BD299" s="110" t="str">
        <f t="shared" si="53"/>
        <v>3970(vazio)</v>
      </c>
      <c r="BE299" s="110">
        <v>3970</v>
      </c>
      <c r="BF299" s="110" t="s">
        <v>741</v>
      </c>
      <c r="BG299" s="110">
        <v>8027</v>
      </c>
      <c r="BH299" s="110" t="s">
        <v>60</v>
      </c>
      <c r="BI299" s="110">
        <v>1</v>
      </c>
      <c r="BJ299" s="110">
        <v>1</v>
      </c>
      <c r="BK299" s="110">
        <v>1</v>
      </c>
      <c r="BL299" s="110">
        <v>1</v>
      </c>
      <c r="BN299" s="110">
        <f t="shared" si="54"/>
        <v>4</v>
      </c>
      <c r="BS299" s="110">
        <v>7114</v>
      </c>
      <c r="BT299" s="110" t="str">
        <f t="shared" ref="BT299:BT362" si="55">VLOOKUP(BS299,$S:$AF,14,0)</f>
        <v>Plano de adequação da Controladoria Geral do Estado às práticas internacionais de auditoria interna elaborado</v>
      </c>
      <c r="BU299" s="111" t="str">
        <f t="shared" ref="BU299:BU362" si="56">PROPER(VLOOKUP($BS299,$S:$BB,27,0))</f>
        <v>Não</v>
      </c>
      <c r="BV299" s="111" t="str">
        <f t="shared" ref="BV299:BV362" si="57">PROPER(VLOOKUP($BS299,$S:$BB,28,0))</f>
        <v>Não</v>
      </c>
      <c r="BW299" s="111" t="str">
        <f t="shared" ref="BW299:BW362" si="58">PROPER(VLOOKUP($BS299,$S:$BB,25,0))</f>
        <v>Não</v>
      </c>
      <c r="BX299" s="111" t="str">
        <f t="shared" ref="BX299:BX362" si="59">PROPER(VLOOKUP($BS299,$S:$BB,26,0))</f>
        <v>Não</v>
      </c>
      <c r="BY299" s="110" t="s">
        <v>121</v>
      </c>
      <c r="BZ299" s="110" t="s">
        <v>8159</v>
      </c>
      <c r="CA299" s="110" t="s">
        <v>121</v>
      </c>
      <c r="CB299" s="110" t="s">
        <v>8122</v>
      </c>
      <c r="CG299" s="110" t="str">
        <f t="shared" si="50"/>
        <v>4238São José das Palmeiras</v>
      </c>
      <c r="CH299" s="110" t="str">
        <f t="shared" si="52"/>
        <v>4238-51</v>
      </c>
      <c r="CI299" s="110">
        <v>51</v>
      </c>
      <c r="CJ299" s="110">
        <v>4238</v>
      </c>
      <c r="CK299" s="110" t="s">
        <v>35</v>
      </c>
      <c r="CL299" s="110">
        <v>4125456</v>
      </c>
      <c r="CM299" s="110" t="s">
        <v>1287</v>
      </c>
      <c r="CN299" s="110">
        <v>0</v>
      </c>
      <c r="CO299" s="110">
        <v>10</v>
      </c>
      <c r="CP299" s="110">
        <v>0</v>
      </c>
      <c r="CQ299" s="110">
        <v>0</v>
      </c>
      <c r="CS299" s="110" t="str">
        <f t="shared" si="51"/>
        <v>RGInt 03 Cascavel-São José das Palmeiras</v>
      </c>
    </row>
    <row r="300" spans="19:97" x14ac:dyDescent="0.2">
      <c r="S300" s="98">
        <v>3930</v>
      </c>
      <c r="T300" s="98">
        <v>23</v>
      </c>
      <c r="U300" s="98" t="s">
        <v>1161</v>
      </c>
      <c r="V300" s="98">
        <v>1</v>
      </c>
      <c r="W300" s="98" t="s">
        <v>724</v>
      </c>
      <c r="X300" s="98">
        <v>1</v>
      </c>
      <c r="Y300" s="98" t="s">
        <v>46</v>
      </c>
      <c r="Z300" s="98">
        <v>10</v>
      </c>
      <c r="AA300" s="98" t="s">
        <v>1162</v>
      </c>
      <c r="AB300" s="98">
        <v>7013</v>
      </c>
      <c r="AC300" s="98" t="s">
        <v>1163</v>
      </c>
      <c r="AD300" s="98" t="s">
        <v>1164</v>
      </c>
      <c r="AE300" s="98">
        <v>3930</v>
      </c>
      <c r="AF300" s="98" t="s">
        <v>637</v>
      </c>
      <c r="AG300" s="98" t="s">
        <v>1182</v>
      </c>
      <c r="AH300" s="98" t="s">
        <v>995</v>
      </c>
      <c r="AI300" s="98" t="s">
        <v>53</v>
      </c>
      <c r="AJ300" s="98">
        <v>4100</v>
      </c>
      <c r="AO300" s="98">
        <v>2024</v>
      </c>
      <c r="AP300" s="98">
        <v>1</v>
      </c>
      <c r="AQ300" s="98" t="s">
        <v>54</v>
      </c>
      <c r="AR300" s="98" t="s">
        <v>56</v>
      </c>
      <c r="AS300" s="98" t="s">
        <v>54</v>
      </c>
      <c r="AT300" s="98" t="s">
        <v>54</v>
      </c>
      <c r="AU300" s="98" t="s">
        <v>638</v>
      </c>
      <c r="AY300" s="98" t="s">
        <v>56</v>
      </c>
      <c r="AZ300" s="98" t="s">
        <v>1183</v>
      </c>
      <c r="BA300" s="98" t="s">
        <v>1173</v>
      </c>
      <c r="BB300" s="98" t="s">
        <v>1174</v>
      </c>
      <c r="BD300" s="110" t="str">
        <f t="shared" si="53"/>
        <v>3971(vazio)</v>
      </c>
      <c r="BE300" s="110">
        <v>3971</v>
      </c>
      <c r="BF300" s="110" t="s">
        <v>748</v>
      </c>
      <c r="BG300" s="110">
        <v>8018</v>
      </c>
      <c r="BH300" s="110" t="s">
        <v>60</v>
      </c>
      <c r="BI300" s="110">
        <v>4</v>
      </c>
      <c r="BJ300" s="110">
        <v>4</v>
      </c>
      <c r="BK300" s="110">
        <v>4</v>
      </c>
      <c r="BL300" s="110">
        <v>4</v>
      </c>
      <c r="BN300" s="110">
        <f t="shared" si="54"/>
        <v>16</v>
      </c>
      <c r="BS300" s="110">
        <v>3930</v>
      </c>
      <c r="BT300" s="110" t="str">
        <f t="shared" si="55"/>
        <v>Plataforma de Gestão Territorial do Programa Paraná Produtivo implantada</v>
      </c>
      <c r="BU300" s="111" t="str">
        <f t="shared" si="56"/>
        <v>Não</v>
      </c>
      <c r="BV300" s="111" t="str">
        <f t="shared" si="57"/>
        <v>Não</v>
      </c>
      <c r="BW300" s="111" t="str">
        <f t="shared" si="58"/>
        <v>Não</v>
      </c>
      <c r="BX300" s="111" t="str">
        <f t="shared" si="59"/>
        <v>Sim</v>
      </c>
      <c r="BY300" s="110" t="s">
        <v>638</v>
      </c>
      <c r="BZ300" s="110" t="s">
        <v>8175</v>
      </c>
      <c r="CA300" s="110" t="s">
        <v>121</v>
      </c>
      <c r="CB300" s="110" t="s">
        <v>8379</v>
      </c>
      <c r="CG300" s="110" t="str">
        <f t="shared" si="50"/>
        <v>4238São Miguel do Iguaçu</v>
      </c>
      <c r="CH300" s="110" t="str">
        <f t="shared" si="52"/>
        <v>4238-52</v>
      </c>
      <c r="CI300" s="110">
        <v>52</v>
      </c>
      <c r="CJ300" s="110">
        <v>4238</v>
      </c>
      <c r="CK300" s="110" t="s">
        <v>35</v>
      </c>
      <c r="CL300" s="110">
        <v>4125704</v>
      </c>
      <c r="CM300" s="110" t="s">
        <v>1292</v>
      </c>
      <c r="CN300" s="110">
        <v>20</v>
      </c>
      <c r="CO300" s="110">
        <v>0</v>
      </c>
      <c r="CP300" s="110">
        <v>0</v>
      </c>
      <c r="CQ300" s="110">
        <v>0</v>
      </c>
      <c r="CS300" s="110" t="str">
        <f t="shared" si="51"/>
        <v>RGInt 03 Cascavel-São Miguel do Iguaçu</v>
      </c>
    </row>
    <row r="301" spans="19:97" x14ac:dyDescent="0.2">
      <c r="S301" s="98">
        <v>3929</v>
      </c>
      <c r="T301" s="98">
        <v>23</v>
      </c>
      <c r="U301" s="98" t="s">
        <v>1161</v>
      </c>
      <c r="V301" s="98">
        <v>1</v>
      </c>
      <c r="W301" s="98" t="s">
        <v>724</v>
      </c>
      <c r="X301" s="98">
        <v>1</v>
      </c>
      <c r="Y301" s="98" t="s">
        <v>46</v>
      </c>
      <c r="Z301" s="98">
        <v>10</v>
      </c>
      <c r="AA301" s="98" t="s">
        <v>1162</v>
      </c>
      <c r="AB301" s="98">
        <v>7013</v>
      </c>
      <c r="AC301" s="98" t="s">
        <v>1163</v>
      </c>
      <c r="AD301" s="98" t="s">
        <v>1164</v>
      </c>
      <c r="AE301" s="98">
        <v>3929</v>
      </c>
      <c r="AF301" s="98" t="s">
        <v>633</v>
      </c>
      <c r="AG301" s="98" t="s">
        <v>5094</v>
      </c>
      <c r="AH301" s="98" t="s">
        <v>772</v>
      </c>
      <c r="AI301" s="98" t="s">
        <v>53</v>
      </c>
      <c r="AJ301" s="98">
        <v>4100</v>
      </c>
      <c r="AO301" s="98">
        <v>2024</v>
      </c>
      <c r="AP301" s="98">
        <v>1</v>
      </c>
      <c r="AQ301" s="98" t="s">
        <v>54</v>
      </c>
      <c r="AR301" s="98" t="s">
        <v>54</v>
      </c>
      <c r="AS301" s="98" t="s">
        <v>54</v>
      </c>
      <c r="AT301" s="98" t="s">
        <v>54</v>
      </c>
      <c r="AW301" s="98" t="s">
        <v>179</v>
      </c>
      <c r="AY301" s="98" t="s">
        <v>56</v>
      </c>
      <c r="AZ301" s="98" t="s">
        <v>5095</v>
      </c>
      <c r="BA301" s="98" t="s">
        <v>1167</v>
      </c>
      <c r="BB301" s="98" t="s">
        <v>1168</v>
      </c>
      <c r="BD301" s="110" t="str">
        <f t="shared" si="53"/>
        <v>3972(vazio)</v>
      </c>
      <c r="BE301" s="110">
        <v>3972</v>
      </c>
      <c r="BF301" s="110" t="s">
        <v>750</v>
      </c>
      <c r="BG301" s="110">
        <v>8018</v>
      </c>
      <c r="BH301" s="110" t="s">
        <v>60</v>
      </c>
      <c r="BI301" s="110">
        <v>80</v>
      </c>
      <c r="BJ301" s="110">
        <v>80</v>
      </c>
      <c r="BK301" s="110">
        <v>80</v>
      </c>
      <c r="BL301" s="110">
        <v>80</v>
      </c>
      <c r="BN301" s="110">
        <f t="shared" si="54"/>
        <v>320</v>
      </c>
      <c r="BS301" s="110">
        <v>3929</v>
      </c>
      <c r="BT301" s="110" t="str">
        <f t="shared" si="55"/>
        <v>Sistemas desenvolvidos para o fortalecimento e eficiência institucional do Estado</v>
      </c>
      <c r="BU301" s="111" t="str">
        <f t="shared" si="56"/>
        <v>Não</v>
      </c>
      <c r="BV301" s="111" t="str">
        <f t="shared" si="57"/>
        <v>Não</v>
      </c>
      <c r="BW301" s="111" t="str">
        <f t="shared" si="58"/>
        <v>Não</v>
      </c>
      <c r="BX301" s="111" t="str">
        <f t="shared" si="59"/>
        <v>Não</v>
      </c>
      <c r="BY301" s="110" t="s">
        <v>627</v>
      </c>
      <c r="BZ301" s="110" t="s">
        <v>8176</v>
      </c>
      <c r="CA301" s="110" t="s">
        <v>8321</v>
      </c>
      <c r="CB301" s="110" t="s">
        <v>8374</v>
      </c>
      <c r="CG301" s="110" t="str">
        <f t="shared" si="50"/>
        <v>4238São Pedro do Iguaçu</v>
      </c>
      <c r="CH301" s="110" t="str">
        <f t="shared" si="52"/>
        <v>4238-53</v>
      </c>
      <c r="CI301" s="110">
        <v>53</v>
      </c>
      <c r="CJ301" s="110">
        <v>4238</v>
      </c>
      <c r="CK301" s="110" t="s">
        <v>35</v>
      </c>
      <c r="CL301" s="110">
        <v>4125753</v>
      </c>
      <c r="CM301" s="110" t="s">
        <v>1298</v>
      </c>
      <c r="CN301" s="110">
        <v>10</v>
      </c>
      <c r="CO301" s="110">
        <v>0</v>
      </c>
      <c r="CP301" s="110">
        <v>0</v>
      </c>
      <c r="CQ301" s="110">
        <v>0</v>
      </c>
      <c r="CS301" s="110" t="str">
        <f t="shared" si="51"/>
        <v>RGInt 03 Cascavel-São Pedro do Iguaçu</v>
      </c>
    </row>
    <row r="302" spans="19:97" x14ac:dyDescent="0.2">
      <c r="S302" s="98">
        <v>6254</v>
      </c>
      <c r="T302" s="98">
        <v>23</v>
      </c>
      <c r="U302" s="98" t="s">
        <v>1161</v>
      </c>
      <c r="V302" s="98">
        <v>1</v>
      </c>
      <c r="W302" s="98" t="s">
        <v>724</v>
      </c>
      <c r="X302" s="98">
        <v>1</v>
      </c>
      <c r="Y302" s="98" t="s">
        <v>46</v>
      </c>
      <c r="Z302" s="98">
        <v>10</v>
      </c>
      <c r="AA302" s="98" t="s">
        <v>1162</v>
      </c>
      <c r="AB302" s="98">
        <v>8032</v>
      </c>
      <c r="AC302" s="98" t="s">
        <v>1186</v>
      </c>
      <c r="AD302" s="98" t="s">
        <v>1187</v>
      </c>
      <c r="AE302" s="98">
        <v>6254</v>
      </c>
      <c r="AF302" s="98" t="s">
        <v>5096</v>
      </c>
      <c r="AG302" s="98" t="s">
        <v>5097</v>
      </c>
      <c r="AH302" s="98" t="s">
        <v>590</v>
      </c>
      <c r="AI302" s="98" t="s">
        <v>53</v>
      </c>
      <c r="AJ302" s="98">
        <v>4100</v>
      </c>
      <c r="AK302" s="98" t="s">
        <v>35</v>
      </c>
      <c r="AL302" s="98">
        <v>4103</v>
      </c>
      <c r="AM302" s="98" t="s">
        <v>407</v>
      </c>
      <c r="AN302" s="98">
        <v>4108304</v>
      </c>
      <c r="AO302" s="98">
        <v>2024</v>
      </c>
      <c r="AP302" s="98">
        <v>0</v>
      </c>
      <c r="AQ302" s="98" t="s">
        <v>54</v>
      </c>
      <c r="AR302" s="98" t="s">
        <v>54</v>
      </c>
      <c r="AS302" s="98" t="s">
        <v>54</v>
      </c>
      <c r="AT302" s="98" t="s">
        <v>54</v>
      </c>
      <c r="AV302" s="98" t="s">
        <v>226</v>
      </c>
      <c r="AY302" s="98" t="s">
        <v>56</v>
      </c>
      <c r="AZ302" s="98" t="s">
        <v>5098</v>
      </c>
      <c r="BA302" s="98" t="s">
        <v>975</v>
      </c>
      <c r="BB302" s="98" t="s">
        <v>975</v>
      </c>
      <c r="BD302" s="110" t="str">
        <f t="shared" si="53"/>
        <v>3973RGInt 01 Curitiba</v>
      </c>
      <c r="BE302" s="110">
        <v>3973</v>
      </c>
      <c r="BF302" s="110" t="s">
        <v>758</v>
      </c>
      <c r="BG302" s="110">
        <v>8087</v>
      </c>
      <c r="BH302" s="110" t="s">
        <v>33</v>
      </c>
      <c r="BI302" s="110">
        <v>15</v>
      </c>
      <c r="BJ302" s="110">
        <v>20</v>
      </c>
      <c r="BK302" s="110">
        <v>20</v>
      </c>
      <c r="BL302" s="110">
        <v>15</v>
      </c>
      <c r="BN302" s="110">
        <f t="shared" si="54"/>
        <v>70</v>
      </c>
      <c r="BS302" s="110">
        <v>6254</v>
      </c>
      <c r="BT302" s="110" t="str">
        <f t="shared" si="55"/>
        <v>Desenvolvimento de Anteprojeto para o Museu Internacional de Artes (Georges Pompidou)</v>
      </c>
      <c r="BU302" s="111" t="str">
        <f t="shared" si="56"/>
        <v>Não</v>
      </c>
      <c r="BV302" s="111" t="str">
        <f t="shared" si="57"/>
        <v>Não</v>
      </c>
      <c r="BW302" s="111" t="str">
        <f t="shared" si="58"/>
        <v>Não</v>
      </c>
      <c r="BX302" s="111" t="str">
        <f t="shared" si="59"/>
        <v>Não</v>
      </c>
      <c r="BY302" s="110" t="s">
        <v>627</v>
      </c>
      <c r="BZ302" s="110" t="s">
        <v>8177</v>
      </c>
      <c r="CA302" s="110" t="s">
        <v>121</v>
      </c>
      <c r="CB302" s="110" t="s">
        <v>8122</v>
      </c>
      <c r="CG302" s="110" t="str">
        <f t="shared" ref="CG302:CG365" si="60">CJ302&amp;CM302</f>
        <v>4238Serranópolis do Iguaçu</v>
      </c>
      <c r="CH302" s="110" t="str">
        <f t="shared" si="52"/>
        <v>4238-54</v>
      </c>
      <c r="CI302" s="110">
        <v>54</v>
      </c>
      <c r="CJ302" s="110">
        <v>4238</v>
      </c>
      <c r="CK302" s="110" t="s">
        <v>35</v>
      </c>
      <c r="CL302" s="110">
        <v>4126355</v>
      </c>
      <c r="CM302" s="110" t="s">
        <v>1303</v>
      </c>
      <c r="CN302" s="110">
        <v>10</v>
      </c>
      <c r="CO302" s="110">
        <v>0</v>
      </c>
      <c r="CP302" s="110">
        <v>0</v>
      </c>
      <c r="CQ302" s="110">
        <v>0</v>
      </c>
      <c r="CS302" s="110" t="str">
        <f t="shared" ref="CS302:CS365" si="61">CK302&amp;"-"&amp;CM302</f>
        <v>RGInt 03 Cascavel-Serranópolis do Iguaçu</v>
      </c>
    </row>
    <row r="303" spans="19:97" x14ac:dyDescent="0.2">
      <c r="S303" s="98">
        <v>5460</v>
      </c>
      <c r="T303" s="98">
        <v>23</v>
      </c>
      <c r="U303" s="98" t="s">
        <v>1161</v>
      </c>
      <c r="V303" s="98">
        <v>1</v>
      </c>
      <c r="W303" s="98" t="s">
        <v>724</v>
      </c>
      <c r="X303" s="98">
        <v>1</v>
      </c>
      <c r="Y303" s="98" t="s">
        <v>46</v>
      </c>
      <c r="Z303" s="98">
        <v>10</v>
      </c>
      <c r="AA303" s="98" t="s">
        <v>1162</v>
      </c>
      <c r="AB303" s="98">
        <v>8032</v>
      </c>
      <c r="AC303" s="98" t="s">
        <v>1186</v>
      </c>
      <c r="AD303" s="98" t="s">
        <v>1187</v>
      </c>
      <c r="AE303" s="98">
        <v>5460</v>
      </c>
      <c r="AF303" s="98" t="s">
        <v>1188</v>
      </c>
      <c r="AG303" s="98" t="s">
        <v>1189</v>
      </c>
      <c r="AH303" s="98" t="s">
        <v>738</v>
      </c>
      <c r="AI303" s="98" t="s">
        <v>53</v>
      </c>
      <c r="AJ303" s="98">
        <v>4100</v>
      </c>
      <c r="AO303" s="98">
        <v>2024</v>
      </c>
      <c r="AP303" s="98">
        <v>3</v>
      </c>
      <c r="AQ303" s="98" t="s">
        <v>54</v>
      </c>
      <c r="AR303" s="98" t="s">
        <v>54</v>
      </c>
      <c r="AS303" s="98" t="s">
        <v>54</v>
      </c>
      <c r="AT303" s="98" t="s">
        <v>54</v>
      </c>
      <c r="AV303" s="98" t="s">
        <v>72</v>
      </c>
      <c r="AY303" s="98" t="s">
        <v>56</v>
      </c>
      <c r="AZ303" s="98" t="s">
        <v>1190</v>
      </c>
      <c r="BA303" s="98" t="s">
        <v>975</v>
      </c>
      <c r="BB303" s="98" t="s">
        <v>975</v>
      </c>
      <c r="BD303" s="110" t="str">
        <f t="shared" si="53"/>
        <v>3973RGInt 02 Guarapuava</v>
      </c>
      <c r="BE303" s="110">
        <v>3973</v>
      </c>
      <c r="BF303" s="110" t="s">
        <v>758</v>
      </c>
      <c r="BG303" s="110">
        <v>8087</v>
      </c>
      <c r="BH303" s="110" t="s">
        <v>34</v>
      </c>
      <c r="BI303" s="110">
        <v>5</v>
      </c>
      <c r="BJ303" s="110">
        <v>7</v>
      </c>
      <c r="BK303" s="110">
        <v>7</v>
      </c>
      <c r="BL303" s="110">
        <v>5</v>
      </c>
      <c r="BN303" s="110">
        <f t="shared" si="54"/>
        <v>24</v>
      </c>
      <c r="BS303" s="110">
        <v>5460</v>
      </c>
      <c r="BT303" s="110" t="str">
        <f t="shared" si="55"/>
        <v>Elaboração de Planejamento Estratégico dos Órgãos da Administração Direta</v>
      </c>
      <c r="BU303" s="111" t="str">
        <f t="shared" si="56"/>
        <v>Não</v>
      </c>
      <c r="BV303" s="111" t="str">
        <f t="shared" si="57"/>
        <v>Não</v>
      </c>
      <c r="BW303" s="111" t="str">
        <f t="shared" si="58"/>
        <v>Não</v>
      </c>
      <c r="BX303" s="111" t="str">
        <f t="shared" si="59"/>
        <v>Não</v>
      </c>
      <c r="BY303" s="110" t="s">
        <v>627</v>
      </c>
      <c r="BZ303" s="110" t="s">
        <v>72</v>
      </c>
      <c r="CA303" s="110" t="s">
        <v>121</v>
      </c>
      <c r="CB303" s="110" t="s">
        <v>8122</v>
      </c>
      <c r="CG303" s="110" t="str">
        <f t="shared" si="60"/>
        <v>4238Terra Roxa</v>
      </c>
      <c r="CH303" s="110" t="str">
        <f t="shared" ref="CH303:CH366" si="62">CJ303&amp;"-"&amp;CI303</f>
        <v>4238-55</v>
      </c>
      <c r="CI303" s="110">
        <v>55</v>
      </c>
      <c r="CJ303" s="110">
        <v>4238</v>
      </c>
      <c r="CK303" s="110" t="s">
        <v>35</v>
      </c>
      <c r="CL303" s="110">
        <v>4127403</v>
      </c>
      <c r="CM303" s="110" t="s">
        <v>1312</v>
      </c>
      <c r="CN303" s="110">
        <v>20</v>
      </c>
      <c r="CO303" s="110">
        <v>0</v>
      </c>
      <c r="CP303" s="110">
        <v>0</v>
      </c>
      <c r="CQ303" s="110">
        <v>0</v>
      </c>
      <c r="CS303" s="110" t="str">
        <f t="shared" si="61"/>
        <v>RGInt 03 Cascavel-Terra Roxa</v>
      </c>
    </row>
    <row r="304" spans="19:97" x14ac:dyDescent="0.2">
      <c r="S304" s="98">
        <v>6255</v>
      </c>
      <c r="T304" s="98">
        <v>23</v>
      </c>
      <c r="U304" s="98" t="s">
        <v>1161</v>
      </c>
      <c r="V304" s="98">
        <v>1</v>
      </c>
      <c r="W304" s="98" t="s">
        <v>724</v>
      </c>
      <c r="X304" s="98">
        <v>1</v>
      </c>
      <c r="Y304" s="98" t="s">
        <v>46</v>
      </c>
      <c r="Z304" s="98">
        <v>10</v>
      </c>
      <c r="AA304" s="98" t="s">
        <v>1162</v>
      </c>
      <c r="AB304" s="98">
        <v>8032</v>
      </c>
      <c r="AC304" s="98" t="s">
        <v>1186</v>
      </c>
      <c r="AD304" s="98" t="s">
        <v>1187</v>
      </c>
      <c r="AE304" s="98">
        <v>6255</v>
      </c>
      <c r="AF304" s="98" t="s">
        <v>5099</v>
      </c>
      <c r="AG304" s="98" t="s">
        <v>5100</v>
      </c>
      <c r="AH304" s="98" t="s">
        <v>590</v>
      </c>
      <c r="AI304" s="98" t="s">
        <v>53</v>
      </c>
      <c r="AJ304" s="98">
        <v>4100</v>
      </c>
      <c r="AK304" s="98" t="s">
        <v>35</v>
      </c>
      <c r="AL304" s="98">
        <v>4103</v>
      </c>
      <c r="AM304" s="98" t="s">
        <v>138</v>
      </c>
      <c r="AN304" s="98">
        <v>4118501</v>
      </c>
      <c r="AO304" s="98">
        <v>2024</v>
      </c>
      <c r="AP304" s="98">
        <v>0</v>
      </c>
      <c r="AQ304" s="98" t="s">
        <v>54</v>
      </c>
      <c r="AR304" s="98" t="s">
        <v>54</v>
      </c>
      <c r="AS304" s="98" t="s">
        <v>54</v>
      </c>
      <c r="AT304" s="98" t="s">
        <v>54</v>
      </c>
      <c r="AY304" s="98" t="s">
        <v>56</v>
      </c>
      <c r="AZ304" s="98" t="s">
        <v>1207</v>
      </c>
      <c r="BA304" s="98" t="s">
        <v>975</v>
      </c>
      <c r="BB304" s="98" t="s">
        <v>975</v>
      </c>
      <c r="BD304" s="110" t="str">
        <f t="shared" si="53"/>
        <v>3973RGInt 03 Cascavel</v>
      </c>
      <c r="BE304" s="110">
        <v>3973</v>
      </c>
      <c r="BF304" s="110" t="s">
        <v>758</v>
      </c>
      <c r="BG304" s="110">
        <v>8087</v>
      </c>
      <c r="BH304" s="110" t="s">
        <v>35</v>
      </c>
      <c r="BI304" s="110">
        <v>3</v>
      </c>
      <c r="BJ304" s="110">
        <v>5</v>
      </c>
      <c r="BK304" s="110">
        <v>5</v>
      </c>
      <c r="BL304" s="110">
        <v>3</v>
      </c>
      <c r="BN304" s="110">
        <f t="shared" si="54"/>
        <v>16</v>
      </c>
      <c r="BS304" s="110">
        <v>6255</v>
      </c>
      <c r="BT304" s="110" t="str">
        <f t="shared" si="55"/>
        <v>Elaboração de Projetos para Implantação do SAMU em Pato Branco</v>
      </c>
      <c r="BU304" s="111" t="str">
        <f t="shared" si="56"/>
        <v>Não</v>
      </c>
      <c r="BV304" s="111" t="str">
        <f t="shared" si="57"/>
        <v>Não</v>
      </c>
      <c r="BW304" s="111" t="str">
        <f t="shared" si="58"/>
        <v>Não</v>
      </c>
      <c r="BX304" s="111" t="str">
        <f t="shared" si="59"/>
        <v>Não</v>
      </c>
      <c r="BY304" s="110" t="s">
        <v>121</v>
      </c>
      <c r="BZ304" s="110" t="s">
        <v>121</v>
      </c>
      <c r="CA304" s="110" t="s">
        <v>121</v>
      </c>
      <c r="CB304" s="110" t="s">
        <v>8122</v>
      </c>
      <c r="CG304" s="110" t="str">
        <f t="shared" si="60"/>
        <v>4238Toledo</v>
      </c>
      <c r="CH304" s="110" t="str">
        <f t="shared" si="62"/>
        <v>4238-56</v>
      </c>
      <c r="CI304" s="110">
        <v>56</v>
      </c>
      <c r="CJ304" s="110">
        <v>4238</v>
      </c>
      <c r="CK304" s="110" t="s">
        <v>35</v>
      </c>
      <c r="CL304" s="110">
        <v>4127700</v>
      </c>
      <c r="CM304" s="110" t="s">
        <v>578</v>
      </c>
      <c r="CN304" s="110">
        <v>0</v>
      </c>
      <c r="CO304" s="110">
        <v>75</v>
      </c>
      <c r="CP304" s="110">
        <v>0</v>
      </c>
      <c r="CQ304" s="110">
        <v>0</v>
      </c>
      <c r="CS304" s="110" t="str">
        <f t="shared" si="61"/>
        <v>RGInt 03 Cascavel-Toledo</v>
      </c>
    </row>
    <row r="305" spans="19:97" x14ac:dyDescent="0.2">
      <c r="S305" s="98">
        <v>6256</v>
      </c>
      <c r="T305" s="98">
        <v>23</v>
      </c>
      <c r="U305" s="98" t="s">
        <v>1161</v>
      </c>
      <c r="V305" s="98">
        <v>1</v>
      </c>
      <c r="W305" s="98" t="s">
        <v>724</v>
      </c>
      <c r="X305" s="98">
        <v>1</v>
      </c>
      <c r="Y305" s="98" t="s">
        <v>46</v>
      </c>
      <c r="Z305" s="98">
        <v>10</v>
      </c>
      <c r="AA305" s="98" t="s">
        <v>1162</v>
      </c>
      <c r="AB305" s="98">
        <v>8032</v>
      </c>
      <c r="AC305" s="98" t="s">
        <v>1186</v>
      </c>
      <c r="AD305" s="98" t="s">
        <v>1187</v>
      </c>
      <c r="AE305" s="98">
        <v>6256</v>
      </c>
      <c r="AF305" s="98" t="s">
        <v>5101</v>
      </c>
      <c r="AG305" s="98" t="s">
        <v>5102</v>
      </c>
      <c r="AH305" s="98" t="s">
        <v>772</v>
      </c>
      <c r="AI305" s="98" t="s">
        <v>53</v>
      </c>
      <c r="AJ305" s="98">
        <v>4100</v>
      </c>
      <c r="AO305" s="98">
        <v>2024</v>
      </c>
      <c r="AP305" s="98">
        <v>0</v>
      </c>
      <c r="AQ305" s="98" t="s">
        <v>54</v>
      </c>
      <c r="AR305" s="98" t="s">
        <v>54</v>
      </c>
      <c r="AS305" s="98" t="s">
        <v>54</v>
      </c>
      <c r="AT305" s="98" t="s">
        <v>54</v>
      </c>
      <c r="AY305" s="98" t="s">
        <v>56</v>
      </c>
      <c r="AZ305" s="98" t="s">
        <v>5103</v>
      </c>
      <c r="BA305" s="98" t="s">
        <v>975</v>
      </c>
      <c r="BB305" s="98" t="s">
        <v>975</v>
      </c>
      <c r="BD305" s="110" t="str">
        <f t="shared" ref="BD305:BD368" si="63">BE305&amp;BH305</f>
        <v>3973RGInt 04 Maringá</v>
      </c>
      <c r="BE305" s="110">
        <v>3973</v>
      </c>
      <c r="BF305" s="110" t="s">
        <v>758</v>
      </c>
      <c r="BG305" s="110">
        <v>8087</v>
      </c>
      <c r="BH305" s="110" t="s">
        <v>36</v>
      </c>
      <c r="BI305" s="110">
        <v>6</v>
      </c>
      <c r="BJ305" s="110">
        <v>6</v>
      </c>
      <c r="BK305" s="110">
        <v>6</v>
      </c>
      <c r="BL305" s="110">
        <v>6</v>
      </c>
      <c r="BN305" s="110">
        <f t="shared" ref="BN305:BN368" si="64">SUM(BI305:BM305)</f>
        <v>24</v>
      </c>
      <c r="BS305" s="110">
        <v>6256</v>
      </c>
      <c r="BT305" s="110" t="str">
        <f t="shared" si="55"/>
        <v>Implementação de Modelo de Governança e Otimização Administrativa</v>
      </c>
      <c r="BU305" s="111" t="str">
        <f t="shared" si="56"/>
        <v>Não</v>
      </c>
      <c r="BV305" s="111" t="str">
        <f t="shared" si="57"/>
        <v>Não</v>
      </c>
      <c r="BW305" s="111" t="str">
        <f t="shared" si="58"/>
        <v>Não</v>
      </c>
      <c r="BX305" s="111" t="str">
        <f t="shared" si="59"/>
        <v>Não</v>
      </c>
      <c r="BY305" s="110" t="s">
        <v>121</v>
      </c>
      <c r="BZ305" s="110" t="s">
        <v>121</v>
      </c>
      <c r="CA305" s="110" t="s">
        <v>121</v>
      </c>
      <c r="CB305" s="110" t="s">
        <v>8122</v>
      </c>
      <c r="CG305" s="110" t="str">
        <f t="shared" si="60"/>
        <v>4238Três Barras do Paraná</v>
      </c>
      <c r="CH305" s="110" t="str">
        <f t="shared" si="62"/>
        <v>4238-57</v>
      </c>
      <c r="CI305" s="110">
        <v>57</v>
      </c>
      <c r="CJ305" s="110">
        <v>4238</v>
      </c>
      <c r="CK305" s="110" t="s">
        <v>35</v>
      </c>
      <c r="CL305" s="110">
        <v>4127858</v>
      </c>
      <c r="CM305" s="110" t="s">
        <v>1329</v>
      </c>
      <c r="CN305" s="110">
        <v>0</v>
      </c>
      <c r="CO305" s="110">
        <v>20</v>
      </c>
      <c r="CP305" s="110">
        <v>0</v>
      </c>
      <c r="CQ305" s="110">
        <v>0</v>
      </c>
      <c r="CS305" s="110" t="str">
        <f t="shared" si="61"/>
        <v>RGInt 03 Cascavel-Três Barras do Paraná</v>
      </c>
    </row>
    <row r="306" spans="19:97" x14ac:dyDescent="0.2">
      <c r="S306" s="98">
        <v>5463</v>
      </c>
      <c r="T306" s="98">
        <v>23</v>
      </c>
      <c r="U306" s="98" t="s">
        <v>1161</v>
      </c>
      <c r="V306" s="98">
        <v>1</v>
      </c>
      <c r="W306" s="98" t="s">
        <v>724</v>
      </c>
      <c r="X306" s="98">
        <v>1</v>
      </c>
      <c r="Y306" s="98" t="s">
        <v>46</v>
      </c>
      <c r="Z306" s="98">
        <v>10</v>
      </c>
      <c r="AA306" s="98" t="s">
        <v>1162</v>
      </c>
      <c r="AB306" s="98">
        <v>8032</v>
      </c>
      <c r="AC306" s="98" t="s">
        <v>1186</v>
      </c>
      <c r="AD306" s="98" t="s">
        <v>1187</v>
      </c>
      <c r="AE306" s="98">
        <v>5463</v>
      </c>
      <c r="AF306" s="98" t="s">
        <v>1192</v>
      </c>
      <c r="AG306" s="98" t="s">
        <v>1193</v>
      </c>
      <c r="AH306" s="98" t="s">
        <v>772</v>
      </c>
      <c r="AI306" s="98" t="s">
        <v>53</v>
      </c>
      <c r="AJ306" s="98">
        <v>4100</v>
      </c>
      <c r="AO306" s="98">
        <v>2024</v>
      </c>
      <c r="AP306" s="98">
        <v>2</v>
      </c>
      <c r="AQ306" s="98" t="s">
        <v>54</v>
      </c>
      <c r="AR306" s="98" t="s">
        <v>54</v>
      </c>
      <c r="AS306" s="98" t="s">
        <v>54</v>
      </c>
      <c r="AT306" s="98" t="s">
        <v>54</v>
      </c>
      <c r="AV306" s="98" t="s">
        <v>611</v>
      </c>
      <c r="AY306" s="98" t="s">
        <v>56</v>
      </c>
      <c r="AZ306" s="98" t="s">
        <v>1194</v>
      </c>
      <c r="BA306" s="98" t="s">
        <v>975</v>
      </c>
      <c r="BB306" s="98" t="s">
        <v>1195</v>
      </c>
      <c r="BD306" s="110" t="str">
        <f t="shared" si="63"/>
        <v>3973RGInt 05 Londrina</v>
      </c>
      <c r="BE306" s="110">
        <v>3973</v>
      </c>
      <c r="BF306" s="110" t="s">
        <v>758</v>
      </c>
      <c r="BG306" s="110">
        <v>8087</v>
      </c>
      <c r="BH306" s="110" t="s">
        <v>37</v>
      </c>
      <c r="BI306" s="110">
        <v>6</v>
      </c>
      <c r="BJ306" s="110">
        <v>6</v>
      </c>
      <c r="BK306" s="110">
        <v>6</v>
      </c>
      <c r="BL306" s="110">
        <v>6</v>
      </c>
      <c r="BN306" s="110">
        <f t="shared" si="64"/>
        <v>24</v>
      </c>
      <c r="BS306" s="110">
        <v>5463</v>
      </c>
      <c r="BT306" s="110" t="str">
        <f t="shared" si="55"/>
        <v>Plano de Biogás do Estado do Paraná</v>
      </c>
      <c r="BU306" s="111" t="str">
        <f t="shared" si="56"/>
        <v>Não</v>
      </c>
      <c r="BV306" s="111" t="str">
        <f t="shared" si="57"/>
        <v>Não</v>
      </c>
      <c r="BW306" s="111" t="str">
        <f t="shared" si="58"/>
        <v>Não</v>
      </c>
      <c r="BX306" s="111" t="str">
        <f t="shared" si="59"/>
        <v>Não</v>
      </c>
      <c r="BY306" s="110" t="s">
        <v>121</v>
      </c>
      <c r="BZ306" s="110" t="s">
        <v>8178</v>
      </c>
      <c r="CA306" s="110" t="s">
        <v>1198</v>
      </c>
      <c r="CB306" s="110" t="s">
        <v>8376</v>
      </c>
      <c r="CG306" s="110" t="str">
        <f t="shared" si="60"/>
        <v>4238Tupãssi</v>
      </c>
      <c r="CH306" s="110" t="str">
        <f t="shared" si="62"/>
        <v>4238-58</v>
      </c>
      <c r="CI306" s="110">
        <v>58</v>
      </c>
      <c r="CJ306" s="110">
        <v>4238</v>
      </c>
      <c r="CK306" s="110" t="s">
        <v>35</v>
      </c>
      <c r="CL306" s="110">
        <v>4127957</v>
      </c>
      <c r="CM306" s="110" t="s">
        <v>1333</v>
      </c>
      <c r="CN306" s="110">
        <v>0</v>
      </c>
      <c r="CO306" s="110">
        <v>20</v>
      </c>
      <c r="CP306" s="110">
        <v>0</v>
      </c>
      <c r="CQ306" s="110">
        <v>0</v>
      </c>
      <c r="CS306" s="110" t="str">
        <f t="shared" si="61"/>
        <v>RGInt 03 Cascavel-Tupãssi</v>
      </c>
    </row>
    <row r="307" spans="19:97" x14ac:dyDescent="0.2">
      <c r="S307" s="98">
        <v>5464</v>
      </c>
      <c r="T307" s="98">
        <v>23</v>
      </c>
      <c r="U307" s="98" t="s">
        <v>1161</v>
      </c>
      <c r="V307" s="98">
        <v>1</v>
      </c>
      <c r="W307" s="98" t="s">
        <v>724</v>
      </c>
      <c r="X307" s="98">
        <v>1</v>
      </c>
      <c r="Y307" s="98" t="s">
        <v>46</v>
      </c>
      <c r="Z307" s="98">
        <v>10</v>
      </c>
      <c r="AA307" s="98" t="s">
        <v>1162</v>
      </c>
      <c r="AB307" s="98">
        <v>8032</v>
      </c>
      <c r="AC307" s="98" t="s">
        <v>1186</v>
      </c>
      <c r="AD307" s="98" t="s">
        <v>1187</v>
      </c>
      <c r="AE307" s="98">
        <v>5464</v>
      </c>
      <c r="AF307" s="98" t="s">
        <v>1196</v>
      </c>
      <c r="AG307" s="98" t="s">
        <v>1197</v>
      </c>
      <c r="AH307" s="98" t="s">
        <v>772</v>
      </c>
      <c r="AI307" s="98" t="s">
        <v>53</v>
      </c>
      <c r="AJ307" s="98">
        <v>4100</v>
      </c>
      <c r="AO307" s="98">
        <v>2024</v>
      </c>
      <c r="AP307" s="98">
        <v>2</v>
      </c>
      <c r="AQ307" s="98" t="s">
        <v>54</v>
      </c>
      <c r="AR307" s="98" t="s">
        <v>54</v>
      </c>
      <c r="AS307" s="98" t="s">
        <v>54</v>
      </c>
      <c r="AT307" s="98" t="s">
        <v>54</v>
      </c>
      <c r="AW307" s="98" t="s">
        <v>1198</v>
      </c>
      <c r="AY307" s="98" t="s">
        <v>56</v>
      </c>
      <c r="AZ307" s="98" t="s">
        <v>1199</v>
      </c>
      <c r="BA307" s="98" t="s">
        <v>975</v>
      </c>
      <c r="BB307" s="98" t="s">
        <v>1195</v>
      </c>
      <c r="BD307" s="110" t="str">
        <f t="shared" si="63"/>
        <v>3973RGInt 06 Ponta Grossa</v>
      </c>
      <c r="BE307" s="110">
        <v>3973</v>
      </c>
      <c r="BF307" s="110" t="s">
        <v>758</v>
      </c>
      <c r="BG307" s="110">
        <v>8087</v>
      </c>
      <c r="BH307" s="110" t="s">
        <v>38</v>
      </c>
      <c r="BI307" s="110">
        <v>5</v>
      </c>
      <c r="BJ307" s="110">
        <v>6</v>
      </c>
      <c r="BK307" s="110">
        <v>6</v>
      </c>
      <c r="BL307" s="110">
        <v>5</v>
      </c>
      <c r="BN307" s="110">
        <f t="shared" si="64"/>
        <v>22</v>
      </c>
      <c r="BS307" s="110">
        <v>5464</v>
      </c>
      <c r="BT307" s="110" t="str">
        <f t="shared" si="55"/>
        <v>Plano de Carbono Zero do Estado do Paraná</v>
      </c>
      <c r="BU307" s="111" t="str">
        <f t="shared" si="56"/>
        <v>Não</v>
      </c>
      <c r="BV307" s="111" t="str">
        <f t="shared" si="57"/>
        <v>Não</v>
      </c>
      <c r="BW307" s="111" t="str">
        <f t="shared" si="58"/>
        <v>Não</v>
      </c>
      <c r="BX307" s="111" t="str">
        <f t="shared" si="59"/>
        <v>Não</v>
      </c>
      <c r="BY307" s="110" t="s">
        <v>121</v>
      </c>
      <c r="BZ307" s="110" t="s">
        <v>8179</v>
      </c>
      <c r="CA307" s="110" t="s">
        <v>1198</v>
      </c>
      <c r="CB307" s="110" t="s">
        <v>8376</v>
      </c>
      <c r="CG307" s="110" t="str">
        <f t="shared" si="60"/>
        <v>4238Vera Cruz do Oeste</v>
      </c>
      <c r="CH307" s="110" t="str">
        <f t="shared" si="62"/>
        <v>4238-59</v>
      </c>
      <c r="CI307" s="110">
        <v>59</v>
      </c>
      <c r="CJ307" s="110">
        <v>4238</v>
      </c>
      <c r="CK307" s="110" t="s">
        <v>35</v>
      </c>
      <c r="CL307" s="110">
        <v>4128559</v>
      </c>
      <c r="CM307" s="110" t="s">
        <v>156</v>
      </c>
      <c r="CN307" s="110">
        <v>0</v>
      </c>
      <c r="CO307" s="110">
        <v>10</v>
      </c>
      <c r="CP307" s="110">
        <v>0</v>
      </c>
      <c r="CQ307" s="110">
        <v>0</v>
      </c>
      <c r="CS307" s="110" t="str">
        <f t="shared" si="61"/>
        <v>RGInt 03 Cascavel-Vera Cruz do Oeste</v>
      </c>
    </row>
    <row r="308" spans="19:97" x14ac:dyDescent="0.2">
      <c r="S308" s="98">
        <v>5486</v>
      </c>
      <c r="T308" s="98">
        <v>23</v>
      </c>
      <c r="U308" s="98" t="s">
        <v>1161</v>
      </c>
      <c r="V308" s="98">
        <v>1</v>
      </c>
      <c r="W308" s="98" t="s">
        <v>724</v>
      </c>
      <c r="X308" s="98">
        <v>1</v>
      </c>
      <c r="Y308" s="98" t="s">
        <v>46</v>
      </c>
      <c r="Z308" s="98">
        <v>10</v>
      </c>
      <c r="AA308" s="98" t="s">
        <v>1162</v>
      </c>
      <c r="AB308" s="98">
        <v>8032</v>
      </c>
      <c r="AC308" s="98" t="s">
        <v>1186</v>
      </c>
      <c r="AD308" s="98" t="s">
        <v>1187</v>
      </c>
      <c r="AE308" s="98">
        <v>5486</v>
      </c>
      <c r="AF308" s="98" t="s">
        <v>1201</v>
      </c>
      <c r="AG308" s="98" t="s">
        <v>1202</v>
      </c>
      <c r="AH308" s="98" t="s">
        <v>772</v>
      </c>
      <c r="AI308" s="98" t="s">
        <v>53</v>
      </c>
      <c r="AJ308" s="98">
        <v>4100</v>
      </c>
      <c r="AO308" s="98">
        <v>2024</v>
      </c>
      <c r="AP308" s="98">
        <v>2</v>
      </c>
      <c r="AQ308" s="98" t="s">
        <v>54</v>
      </c>
      <c r="AR308" s="98" t="s">
        <v>54</v>
      </c>
      <c r="AS308" s="98" t="s">
        <v>54</v>
      </c>
      <c r="AT308" s="98" t="s">
        <v>54</v>
      </c>
      <c r="AW308" s="98" t="s">
        <v>1198</v>
      </c>
      <c r="AY308" s="98" t="s">
        <v>56</v>
      </c>
      <c r="AZ308" s="98" t="s">
        <v>1203</v>
      </c>
      <c r="BA308" s="98" t="s">
        <v>975</v>
      </c>
      <c r="BB308" s="98" t="s">
        <v>1195</v>
      </c>
      <c r="BD308" s="110" t="str">
        <f t="shared" si="63"/>
        <v>3974(vazio)</v>
      </c>
      <c r="BE308" s="110">
        <v>3974</v>
      </c>
      <c r="BF308" s="110" t="s">
        <v>764</v>
      </c>
      <c r="BG308" s="110">
        <v>8087</v>
      </c>
      <c r="BH308" s="110" t="s">
        <v>60</v>
      </c>
      <c r="BI308" s="110">
        <v>15</v>
      </c>
      <c r="BJ308" s="110">
        <v>20</v>
      </c>
      <c r="BK308" s="110">
        <v>17</v>
      </c>
      <c r="BL308" s="110">
        <v>10</v>
      </c>
      <c r="BN308" s="110">
        <f t="shared" si="64"/>
        <v>62</v>
      </c>
      <c r="BS308" s="110">
        <v>5486</v>
      </c>
      <c r="BT308" s="110" t="str">
        <f t="shared" si="55"/>
        <v>Plano de Hidrogênio Verde (H2 Verde) do Estado do Paraná</v>
      </c>
      <c r="BU308" s="111" t="str">
        <f t="shared" si="56"/>
        <v>Não</v>
      </c>
      <c r="BV308" s="111" t="str">
        <f t="shared" si="57"/>
        <v>Não</v>
      </c>
      <c r="BW308" s="111" t="str">
        <f t="shared" si="58"/>
        <v>Não</v>
      </c>
      <c r="BX308" s="111" t="str">
        <f t="shared" si="59"/>
        <v>Não</v>
      </c>
      <c r="BY308" s="110" t="s">
        <v>121</v>
      </c>
      <c r="BZ308" s="110" t="s">
        <v>8180</v>
      </c>
      <c r="CA308" s="110" t="s">
        <v>1198</v>
      </c>
      <c r="CB308" s="110" t="s">
        <v>8376</v>
      </c>
      <c r="CG308" s="110" t="str">
        <f t="shared" si="60"/>
        <v>4238Altamira do Paraná</v>
      </c>
      <c r="CH308" s="110" t="str">
        <f t="shared" si="62"/>
        <v>4238-60</v>
      </c>
      <c r="CI308" s="110">
        <v>60</v>
      </c>
      <c r="CJ308" s="110">
        <v>4238</v>
      </c>
      <c r="CK308" s="110" t="s">
        <v>36</v>
      </c>
      <c r="CL308" s="110">
        <v>4100459</v>
      </c>
      <c r="CM308" s="110" t="s">
        <v>339</v>
      </c>
      <c r="CN308" s="110">
        <v>0</v>
      </c>
      <c r="CO308" s="110">
        <v>2</v>
      </c>
      <c r="CP308" s="110">
        <v>0</v>
      </c>
      <c r="CQ308" s="110">
        <v>0</v>
      </c>
      <c r="CS308" s="110" t="str">
        <f t="shared" si="61"/>
        <v>RGInt 04 Maringá-Altamira do Paraná</v>
      </c>
    </row>
    <row r="309" spans="19:97" x14ac:dyDescent="0.2">
      <c r="S309" s="98">
        <v>5467</v>
      </c>
      <c r="T309" s="98">
        <v>23</v>
      </c>
      <c r="U309" s="98" t="s">
        <v>1161</v>
      </c>
      <c r="V309" s="98">
        <v>1</v>
      </c>
      <c r="W309" s="98" t="s">
        <v>724</v>
      </c>
      <c r="X309" s="98">
        <v>1</v>
      </c>
      <c r="Y309" s="98" t="s">
        <v>46</v>
      </c>
      <c r="Z309" s="98">
        <v>10</v>
      </c>
      <c r="AA309" s="98" t="s">
        <v>1162</v>
      </c>
      <c r="AB309" s="98">
        <v>8032</v>
      </c>
      <c r="AC309" s="98" t="s">
        <v>1186</v>
      </c>
      <c r="AD309" s="98" t="s">
        <v>1187</v>
      </c>
      <c r="AE309" s="98">
        <v>5467</v>
      </c>
      <c r="AF309" s="98" t="s">
        <v>1205</v>
      </c>
      <c r="AG309" s="98" t="s">
        <v>1206</v>
      </c>
      <c r="AH309" s="98" t="s">
        <v>590</v>
      </c>
      <c r="AI309" s="98" t="s">
        <v>53</v>
      </c>
      <c r="AJ309" s="98">
        <v>4100</v>
      </c>
      <c r="AO309" s="98">
        <v>2024</v>
      </c>
      <c r="AP309" s="98">
        <v>5</v>
      </c>
      <c r="AQ309" s="98" t="s">
        <v>54</v>
      </c>
      <c r="AR309" s="98" t="s">
        <v>56</v>
      </c>
      <c r="AS309" s="98" t="s">
        <v>54</v>
      </c>
      <c r="AT309" s="98" t="s">
        <v>54</v>
      </c>
      <c r="AV309" s="98" t="s">
        <v>783</v>
      </c>
      <c r="AY309" s="98" t="s">
        <v>56</v>
      </c>
      <c r="AZ309" s="98" t="s">
        <v>1207</v>
      </c>
      <c r="BA309" s="98" t="s">
        <v>975</v>
      </c>
      <c r="BB309" s="98" t="s">
        <v>1195</v>
      </c>
      <c r="BD309" s="110" t="str">
        <f t="shared" si="63"/>
        <v>3975(vazio)</v>
      </c>
      <c r="BE309" s="110">
        <v>3975</v>
      </c>
      <c r="BF309" s="110" t="s">
        <v>5039</v>
      </c>
      <c r="BG309" s="110">
        <v>8087</v>
      </c>
      <c r="BH309" s="110" t="s">
        <v>60</v>
      </c>
      <c r="BI309" s="110">
        <v>5</v>
      </c>
      <c r="BJ309" s="110">
        <v>5</v>
      </c>
      <c r="BK309" s="110">
        <v>5</v>
      </c>
      <c r="BL309" s="110">
        <v>5</v>
      </c>
      <c r="BN309" s="110">
        <f t="shared" si="64"/>
        <v>20</v>
      </c>
      <c r="BS309" s="110">
        <v>5467</v>
      </c>
      <c r="BT309" s="110" t="str">
        <f t="shared" si="55"/>
        <v>Projeto de Desenvolvimento da Agricultura Familiar</v>
      </c>
      <c r="BU309" s="111" t="str">
        <f t="shared" si="56"/>
        <v>Não</v>
      </c>
      <c r="BV309" s="111" t="str">
        <f t="shared" si="57"/>
        <v>Não</v>
      </c>
      <c r="BW309" s="111" t="str">
        <f t="shared" si="58"/>
        <v>Não</v>
      </c>
      <c r="BX309" s="111" t="str">
        <f t="shared" si="59"/>
        <v>Sim</v>
      </c>
      <c r="BY309" s="110" t="s">
        <v>121</v>
      </c>
      <c r="BZ309" s="110" t="s">
        <v>8181</v>
      </c>
      <c r="CA309" s="110" t="s">
        <v>121</v>
      </c>
      <c r="CB309" s="110" t="s">
        <v>8122</v>
      </c>
      <c r="CG309" s="110" t="str">
        <f t="shared" si="60"/>
        <v>4238Alto Piquiri</v>
      </c>
      <c r="CH309" s="110" t="str">
        <f t="shared" si="62"/>
        <v>4238-61</v>
      </c>
      <c r="CI309" s="110">
        <v>61</v>
      </c>
      <c r="CJ309" s="110">
        <v>4238</v>
      </c>
      <c r="CK309" s="110" t="s">
        <v>36</v>
      </c>
      <c r="CL309" s="110">
        <v>4100707</v>
      </c>
      <c r="CM309" s="110" t="s">
        <v>6920</v>
      </c>
      <c r="CN309" s="110">
        <v>0</v>
      </c>
      <c r="CO309" s="110">
        <v>2</v>
      </c>
      <c r="CP309" s="110">
        <v>0</v>
      </c>
      <c r="CQ309" s="110">
        <v>0</v>
      </c>
      <c r="CS309" s="110" t="str">
        <f t="shared" si="61"/>
        <v>RGInt 04 Maringá-Alto Piquiri</v>
      </c>
    </row>
    <row r="310" spans="19:97" x14ac:dyDescent="0.2">
      <c r="S310" s="98">
        <v>5466</v>
      </c>
      <c r="T310" s="98">
        <v>23</v>
      </c>
      <c r="U310" s="98" t="s">
        <v>1161</v>
      </c>
      <c r="V310" s="98">
        <v>1</v>
      </c>
      <c r="W310" s="98" t="s">
        <v>724</v>
      </c>
      <c r="X310" s="98">
        <v>1</v>
      </c>
      <c r="Y310" s="98" t="s">
        <v>46</v>
      </c>
      <c r="Z310" s="98">
        <v>10</v>
      </c>
      <c r="AA310" s="98" t="s">
        <v>1162</v>
      </c>
      <c r="AB310" s="98">
        <v>8032</v>
      </c>
      <c r="AC310" s="98" t="s">
        <v>1186</v>
      </c>
      <c r="AD310" s="98" t="s">
        <v>1187</v>
      </c>
      <c r="AE310" s="98">
        <v>5466</v>
      </c>
      <c r="AF310" s="98" t="s">
        <v>1208</v>
      </c>
      <c r="AG310" s="98" t="s">
        <v>5104</v>
      </c>
      <c r="AH310" s="98" t="s">
        <v>590</v>
      </c>
      <c r="AI310" s="98" t="s">
        <v>53</v>
      </c>
      <c r="AJ310" s="98">
        <v>4100</v>
      </c>
      <c r="AK310" s="98" t="s">
        <v>36</v>
      </c>
      <c r="AL310" s="98">
        <v>4104</v>
      </c>
      <c r="AO310" s="98">
        <v>2024</v>
      </c>
      <c r="AP310" s="98">
        <v>1</v>
      </c>
      <c r="AQ310" s="98" t="s">
        <v>54</v>
      </c>
      <c r="AR310" s="98" t="s">
        <v>56</v>
      </c>
      <c r="AS310" s="98" t="s">
        <v>54</v>
      </c>
      <c r="AT310" s="98" t="s">
        <v>54</v>
      </c>
      <c r="AV310" s="98" t="s">
        <v>4685</v>
      </c>
      <c r="AY310" s="98" t="s">
        <v>56</v>
      </c>
      <c r="AZ310" s="98" t="s">
        <v>5105</v>
      </c>
      <c r="BA310" s="98" t="s">
        <v>975</v>
      </c>
      <c r="BB310" s="98" t="s">
        <v>1195</v>
      </c>
      <c r="BD310" s="110" t="str">
        <f t="shared" si="63"/>
        <v>3976(vazio)</v>
      </c>
      <c r="BE310" s="110">
        <v>3976</v>
      </c>
      <c r="BF310" s="110" t="s">
        <v>775</v>
      </c>
      <c r="BG310" s="110">
        <v>8087</v>
      </c>
      <c r="BH310" s="110" t="s">
        <v>60</v>
      </c>
      <c r="BI310" s="110">
        <v>5</v>
      </c>
      <c r="BJ310" s="110">
        <v>5</v>
      </c>
      <c r="BK310" s="110">
        <v>5</v>
      </c>
      <c r="BL310" s="110">
        <v>5</v>
      </c>
      <c r="BN310" s="110">
        <f t="shared" si="64"/>
        <v>20</v>
      </c>
      <c r="BS310" s="110">
        <v>5466</v>
      </c>
      <c r="BT310" s="110" t="str">
        <f t="shared" si="55"/>
        <v>Projeto de Desenvolvimento do Turismo Náutico</v>
      </c>
      <c r="BU310" s="111" t="str">
        <f t="shared" si="56"/>
        <v>Não</v>
      </c>
      <c r="BV310" s="111" t="str">
        <f t="shared" si="57"/>
        <v>Não</v>
      </c>
      <c r="BW310" s="111" t="str">
        <f t="shared" si="58"/>
        <v>Não</v>
      </c>
      <c r="BX310" s="111" t="str">
        <f t="shared" si="59"/>
        <v>Sim</v>
      </c>
      <c r="BY310" s="110" t="s">
        <v>121</v>
      </c>
      <c r="BZ310" s="110" t="s">
        <v>8182</v>
      </c>
      <c r="CA310" s="110" t="s">
        <v>121</v>
      </c>
      <c r="CB310" s="110" t="s">
        <v>8122</v>
      </c>
      <c r="CG310" s="110" t="str">
        <f t="shared" si="60"/>
        <v>4238Brasilândia do Sul</v>
      </c>
      <c r="CH310" s="110" t="str">
        <f t="shared" si="62"/>
        <v>4238-62</v>
      </c>
      <c r="CI310" s="110">
        <v>62</v>
      </c>
      <c r="CJ310" s="110">
        <v>4238</v>
      </c>
      <c r="CK310" s="110" t="s">
        <v>36</v>
      </c>
      <c r="CL310" s="110">
        <v>4103370</v>
      </c>
      <c r="CM310" s="110" t="s">
        <v>354</v>
      </c>
      <c r="CN310" s="110">
        <v>0</v>
      </c>
      <c r="CO310" s="110">
        <v>2</v>
      </c>
      <c r="CP310" s="110">
        <v>0</v>
      </c>
      <c r="CQ310" s="110">
        <v>0</v>
      </c>
      <c r="CS310" s="110" t="str">
        <f t="shared" si="61"/>
        <v>RGInt 04 Maringá-Brasilândia do Sul</v>
      </c>
    </row>
    <row r="311" spans="19:97" x14ac:dyDescent="0.2">
      <c r="S311" s="98">
        <v>5470</v>
      </c>
      <c r="T311" s="98">
        <v>23</v>
      </c>
      <c r="U311" s="98" t="s">
        <v>1161</v>
      </c>
      <c r="V311" s="98">
        <v>1</v>
      </c>
      <c r="W311" s="98" t="s">
        <v>724</v>
      </c>
      <c r="X311" s="98">
        <v>1</v>
      </c>
      <c r="Y311" s="98" t="s">
        <v>46</v>
      </c>
      <c r="Z311" s="98">
        <v>10</v>
      </c>
      <c r="AA311" s="98" t="s">
        <v>1162</v>
      </c>
      <c r="AB311" s="98">
        <v>8032</v>
      </c>
      <c r="AC311" s="98" t="s">
        <v>1186</v>
      </c>
      <c r="AD311" s="98" t="s">
        <v>1187</v>
      </c>
      <c r="AE311" s="98">
        <v>5470</v>
      </c>
      <c r="AF311" s="98" t="s">
        <v>5106</v>
      </c>
      <c r="AG311" s="98" t="s">
        <v>1211</v>
      </c>
      <c r="AH311" s="98" t="s">
        <v>590</v>
      </c>
      <c r="AI311" s="98" t="s">
        <v>53</v>
      </c>
      <c r="AJ311" s="98">
        <v>4100</v>
      </c>
      <c r="AO311" s="98">
        <v>2024</v>
      </c>
      <c r="AP311" s="98">
        <v>0</v>
      </c>
      <c r="AQ311" s="98" t="s">
        <v>54</v>
      </c>
      <c r="AR311" s="98" t="s">
        <v>56</v>
      </c>
      <c r="AS311" s="98" t="s">
        <v>54</v>
      </c>
      <c r="AT311" s="98" t="s">
        <v>54</v>
      </c>
      <c r="AV311" s="98" t="s">
        <v>4685</v>
      </c>
      <c r="AY311" s="98" t="s">
        <v>56</v>
      </c>
      <c r="AZ311" s="98" t="s">
        <v>1207</v>
      </c>
      <c r="BA311" s="98" t="s">
        <v>975</v>
      </c>
      <c r="BB311" s="98" t="s">
        <v>1195</v>
      </c>
      <c r="BD311" s="110" t="str">
        <f t="shared" si="63"/>
        <v>3977(vazio)</v>
      </c>
      <c r="BE311" s="110">
        <v>3977</v>
      </c>
      <c r="BF311" s="110" t="s">
        <v>780</v>
      </c>
      <c r="BG311" s="110">
        <v>8087</v>
      </c>
      <c r="BH311" s="110" t="s">
        <v>60</v>
      </c>
      <c r="BI311" s="110">
        <v>200</v>
      </c>
      <c r="BJ311" s="110">
        <v>50</v>
      </c>
      <c r="BK311" s="110">
        <v>0</v>
      </c>
      <c r="BL311" s="110">
        <v>0</v>
      </c>
      <c r="BN311" s="110">
        <f t="shared" si="64"/>
        <v>250</v>
      </c>
      <c r="BS311" s="110">
        <v>5470</v>
      </c>
      <c r="BT311" s="110" t="str">
        <f t="shared" si="55"/>
        <v>Projeto de desenvolvimento turístico do Caminho do Peabiru</v>
      </c>
      <c r="BU311" s="111" t="str">
        <f t="shared" si="56"/>
        <v>Não</v>
      </c>
      <c r="BV311" s="111" t="str">
        <f t="shared" si="57"/>
        <v>Não</v>
      </c>
      <c r="BW311" s="111" t="str">
        <f t="shared" si="58"/>
        <v>Não</v>
      </c>
      <c r="BX311" s="111" t="str">
        <f t="shared" si="59"/>
        <v>Sim</v>
      </c>
      <c r="BY311" s="110" t="s">
        <v>121</v>
      </c>
      <c r="BZ311" s="110" t="s">
        <v>8183</v>
      </c>
      <c r="CA311" s="110" t="s">
        <v>121</v>
      </c>
      <c r="CB311" s="110" t="s">
        <v>8122</v>
      </c>
      <c r="CG311" s="110" t="str">
        <f t="shared" si="60"/>
        <v>4238Campina da Lagoa</v>
      </c>
      <c r="CH311" s="110" t="str">
        <f t="shared" si="62"/>
        <v>4238-63</v>
      </c>
      <c r="CI311" s="110">
        <v>63</v>
      </c>
      <c r="CJ311" s="110">
        <v>4238</v>
      </c>
      <c r="CK311" s="110" t="s">
        <v>36</v>
      </c>
      <c r="CL311" s="110">
        <v>4103909</v>
      </c>
      <c r="CM311" s="110" t="s">
        <v>1357</v>
      </c>
      <c r="CN311" s="110">
        <v>0</v>
      </c>
      <c r="CO311" s="110">
        <v>2</v>
      </c>
      <c r="CP311" s="110">
        <v>0</v>
      </c>
      <c r="CQ311" s="110">
        <v>0</v>
      </c>
      <c r="CS311" s="110" t="str">
        <f t="shared" si="61"/>
        <v>RGInt 04 Maringá-Campina da Lagoa</v>
      </c>
    </row>
    <row r="312" spans="19:97" x14ac:dyDescent="0.2">
      <c r="S312" s="98">
        <v>5812</v>
      </c>
      <c r="T312" s="98">
        <v>23</v>
      </c>
      <c r="U312" s="98" t="s">
        <v>1161</v>
      </c>
      <c r="V312" s="98">
        <v>1</v>
      </c>
      <c r="W312" s="98" t="s">
        <v>724</v>
      </c>
      <c r="X312" s="98">
        <v>1</v>
      </c>
      <c r="Y312" s="98" t="s">
        <v>46</v>
      </c>
      <c r="Z312" s="98">
        <v>10</v>
      </c>
      <c r="AA312" s="98" t="s">
        <v>1162</v>
      </c>
      <c r="AB312" s="98">
        <v>8032</v>
      </c>
      <c r="AC312" s="98" t="s">
        <v>1186</v>
      </c>
      <c r="AD312" s="98" t="s">
        <v>1187</v>
      </c>
      <c r="AE312" s="98">
        <v>5812</v>
      </c>
      <c r="AF312" s="98" t="s">
        <v>1213</v>
      </c>
      <c r="AG312" s="98" t="s">
        <v>1214</v>
      </c>
      <c r="AH312" s="98" t="s">
        <v>772</v>
      </c>
      <c r="AI312" s="98" t="s">
        <v>53</v>
      </c>
      <c r="AJ312" s="98">
        <v>4100</v>
      </c>
      <c r="AK312" s="98" t="s">
        <v>36</v>
      </c>
      <c r="AL312" s="98">
        <v>4104</v>
      </c>
      <c r="AM312" s="98" t="s">
        <v>1215</v>
      </c>
      <c r="AN312" s="98">
        <v>4113007</v>
      </c>
      <c r="AO312" s="98">
        <v>2024</v>
      </c>
      <c r="AP312" s="98">
        <v>1</v>
      </c>
      <c r="AQ312" s="98" t="s">
        <v>54</v>
      </c>
      <c r="AR312" s="98" t="s">
        <v>54</v>
      </c>
      <c r="AS312" s="98" t="s">
        <v>54</v>
      </c>
      <c r="AT312" s="98" t="s">
        <v>54</v>
      </c>
      <c r="AV312" s="98" t="s">
        <v>226</v>
      </c>
      <c r="AY312" s="98" t="s">
        <v>56</v>
      </c>
      <c r="AZ312" s="98" t="s">
        <v>1216</v>
      </c>
      <c r="BA312" s="98" t="s">
        <v>975</v>
      </c>
      <c r="BB312" s="98" t="s">
        <v>975</v>
      </c>
      <c r="BD312" s="110" t="str">
        <f t="shared" si="63"/>
        <v>3978(vazio)</v>
      </c>
      <c r="BE312" s="110">
        <v>3978</v>
      </c>
      <c r="BF312" s="110" t="s">
        <v>785</v>
      </c>
      <c r="BG312" s="110">
        <v>8087</v>
      </c>
      <c r="BH312" s="110" t="s">
        <v>60</v>
      </c>
      <c r="BI312" s="110">
        <v>3</v>
      </c>
      <c r="BJ312" s="110">
        <v>3</v>
      </c>
      <c r="BK312" s="110">
        <v>3</v>
      </c>
      <c r="BL312" s="110">
        <v>3</v>
      </c>
      <c r="BN312" s="110">
        <f t="shared" si="64"/>
        <v>12</v>
      </c>
      <c r="BS312" s="110">
        <v>5812</v>
      </c>
      <c r="BT312" s="110" t="str">
        <f t="shared" si="55"/>
        <v>Projeto de melhoria do acesso a Jussara</v>
      </c>
      <c r="BU312" s="111" t="str">
        <f t="shared" si="56"/>
        <v>Não</v>
      </c>
      <c r="BV312" s="111" t="str">
        <f t="shared" si="57"/>
        <v>Não</v>
      </c>
      <c r="BW312" s="111" t="str">
        <f t="shared" si="58"/>
        <v>Não</v>
      </c>
      <c r="BX312" s="111" t="str">
        <f t="shared" si="59"/>
        <v>Não</v>
      </c>
      <c r="BY312" s="110" t="s">
        <v>121</v>
      </c>
      <c r="BZ312" s="110" t="s">
        <v>8184</v>
      </c>
      <c r="CA312" s="110" t="s">
        <v>121</v>
      </c>
      <c r="CB312" s="110" t="s">
        <v>8122</v>
      </c>
      <c r="CG312" s="110" t="str">
        <f t="shared" si="60"/>
        <v>4238Francisco Alves</v>
      </c>
      <c r="CH312" s="110" t="str">
        <f t="shared" si="62"/>
        <v>4238-64</v>
      </c>
      <c r="CI312" s="110">
        <v>64</v>
      </c>
      <c r="CJ312" s="110">
        <v>4238</v>
      </c>
      <c r="CK312" s="110" t="s">
        <v>36</v>
      </c>
      <c r="CL312" s="110">
        <v>4108320</v>
      </c>
      <c r="CM312" s="110" t="s">
        <v>1365</v>
      </c>
      <c r="CN312" s="110">
        <v>0</v>
      </c>
      <c r="CO312" s="110">
        <v>2</v>
      </c>
      <c r="CP312" s="110">
        <v>0</v>
      </c>
      <c r="CQ312" s="110">
        <v>0</v>
      </c>
      <c r="CS312" s="110" t="str">
        <f t="shared" si="61"/>
        <v>RGInt 04 Maringá-Francisco Alves</v>
      </c>
    </row>
    <row r="313" spans="19:97" x14ac:dyDescent="0.2">
      <c r="S313" s="98">
        <v>5462</v>
      </c>
      <c r="T313" s="98">
        <v>23</v>
      </c>
      <c r="U313" s="98" t="s">
        <v>1161</v>
      </c>
      <c r="V313" s="98">
        <v>1</v>
      </c>
      <c r="W313" s="98" t="s">
        <v>724</v>
      </c>
      <c r="X313" s="98">
        <v>1</v>
      </c>
      <c r="Y313" s="98" t="s">
        <v>46</v>
      </c>
      <c r="Z313" s="98">
        <v>10</v>
      </c>
      <c r="AA313" s="98" t="s">
        <v>1162</v>
      </c>
      <c r="AB313" s="98">
        <v>8032</v>
      </c>
      <c r="AC313" s="98" t="s">
        <v>1186</v>
      </c>
      <c r="AD313" s="98" t="s">
        <v>1187</v>
      </c>
      <c r="AE313" s="98">
        <v>5462</v>
      </c>
      <c r="AF313" s="98" t="s">
        <v>1218</v>
      </c>
      <c r="AG313" s="98" t="s">
        <v>5107</v>
      </c>
      <c r="AH313" s="98" t="s">
        <v>590</v>
      </c>
      <c r="AI313" s="98" t="s">
        <v>53</v>
      </c>
      <c r="AJ313" s="98">
        <v>4100</v>
      </c>
      <c r="AK313" s="98" t="s">
        <v>33</v>
      </c>
      <c r="AL313" s="98">
        <v>4101</v>
      </c>
      <c r="AM313" s="98" t="s">
        <v>506</v>
      </c>
      <c r="AN313" s="98">
        <v>4107652</v>
      </c>
      <c r="AO313" s="98">
        <v>2024</v>
      </c>
      <c r="AP313" s="98">
        <v>0</v>
      </c>
      <c r="AQ313" s="98" t="s">
        <v>54</v>
      </c>
      <c r="AR313" s="98" t="s">
        <v>54</v>
      </c>
      <c r="AS313" s="98" t="s">
        <v>54</v>
      </c>
      <c r="AT313" s="98" t="s">
        <v>54</v>
      </c>
      <c r="AV313" s="98" t="s">
        <v>213</v>
      </c>
      <c r="AY313" s="98" t="s">
        <v>56</v>
      </c>
      <c r="AZ313" s="98" t="s">
        <v>5108</v>
      </c>
      <c r="BA313" s="98" t="s">
        <v>975</v>
      </c>
      <c r="BB313" s="98" t="s">
        <v>1195</v>
      </c>
      <c r="BD313" s="110" t="str">
        <f t="shared" si="63"/>
        <v>3979(vazio)</v>
      </c>
      <c r="BE313" s="110">
        <v>3979</v>
      </c>
      <c r="BF313" s="110" t="s">
        <v>770</v>
      </c>
      <c r="BG313" s="110">
        <v>8018</v>
      </c>
      <c r="BH313" s="110" t="s">
        <v>60</v>
      </c>
      <c r="BI313" s="110">
        <v>2</v>
      </c>
      <c r="BJ313" s="110">
        <v>2</v>
      </c>
      <c r="BK313" s="110">
        <v>0</v>
      </c>
      <c r="BL313" s="110">
        <v>0</v>
      </c>
      <c r="BN313" s="110">
        <f t="shared" si="64"/>
        <v>4</v>
      </c>
      <c r="BS313" s="110">
        <v>5462</v>
      </c>
      <c r="BT313" s="110" t="str">
        <f t="shared" si="55"/>
        <v>Projeto de Mobilidade Urbana no município de Fazenda Rio Grande</v>
      </c>
      <c r="BU313" s="111" t="str">
        <f t="shared" si="56"/>
        <v>Não</v>
      </c>
      <c r="BV313" s="111" t="str">
        <f t="shared" si="57"/>
        <v>Não</v>
      </c>
      <c r="BW313" s="111" t="str">
        <f t="shared" si="58"/>
        <v>Não</v>
      </c>
      <c r="BX313" s="111" t="str">
        <f t="shared" si="59"/>
        <v>Não</v>
      </c>
      <c r="BY313" s="110" t="s">
        <v>121</v>
      </c>
      <c r="BZ313" s="110" t="s">
        <v>8184</v>
      </c>
      <c r="CA313" s="110" t="s">
        <v>121</v>
      </c>
      <c r="CB313" s="110" t="s">
        <v>8376</v>
      </c>
      <c r="CG313" s="110" t="str">
        <f t="shared" si="60"/>
        <v>4238Goioerê</v>
      </c>
      <c r="CH313" s="110" t="str">
        <f t="shared" si="62"/>
        <v>4238-65</v>
      </c>
      <c r="CI313" s="110">
        <v>65</v>
      </c>
      <c r="CJ313" s="110">
        <v>4238</v>
      </c>
      <c r="CK313" s="110" t="s">
        <v>36</v>
      </c>
      <c r="CL313" s="110">
        <v>4108601</v>
      </c>
      <c r="CM313" s="110" t="s">
        <v>902</v>
      </c>
      <c r="CN313" s="110">
        <v>0</v>
      </c>
      <c r="CO313" s="110">
        <v>2</v>
      </c>
      <c r="CP313" s="110">
        <v>0</v>
      </c>
      <c r="CQ313" s="110">
        <v>0</v>
      </c>
      <c r="CS313" s="110" t="str">
        <f t="shared" si="61"/>
        <v>RGInt 04 Maringá-Goioerê</v>
      </c>
    </row>
    <row r="314" spans="19:97" x14ac:dyDescent="0.2">
      <c r="S314" s="98">
        <v>5461</v>
      </c>
      <c r="T314" s="98">
        <v>23</v>
      </c>
      <c r="U314" s="98" t="s">
        <v>1161</v>
      </c>
      <c r="V314" s="98">
        <v>1</v>
      </c>
      <c r="W314" s="98" t="s">
        <v>724</v>
      </c>
      <c r="X314" s="98">
        <v>1</v>
      </c>
      <c r="Y314" s="98" t="s">
        <v>46</v>
      </c>
      <c r="Z314" s="98">
        <v>10</v>
      </c>
      <c r="AA314" s="98" t="s">
        <v>1162</v>
      </c>
      <c r="AB314" s="98">
        <v>8032</v>
      </c>
      <c r="AC314" s="98" t="s">
        <v>1186</v>
      </c>
      <c r="AD314" s="98" t="s">
        <v>1187</v>
      </c>
      <c r="AE314" s="98">
        <v>5461</v>
      </c>
      <c r="AF314" s="98" t="s">
        <v>1220</v>
      </c>
      <c r="AG314" s="98" t="s">
        <v>5109</v>
      </c>
      <c r="AH314" s="98" t="s">
        <v>590</v>
      </c>
      <c r="AI314" s="98" t="s">
        <v>53</v>
      </c>
      <c r="AJ314" s="98">
        <v>4100</v>
      </c>
      <c r="AK314" s="98" t="s">
        <v>33</v>
      </c>
      <c r="AL314" s="98">
        <v>4101</v>
      </c>
      <c r="AO314" s="98">
        <v>2024</v>
      </c>
      <c r="AP314" s="98">
        <v>0</v>
      </c>
      <c r="AQ314" s="98" t="s">
        <v>54</v>
      </c>
      <c r="AR314" s="98" t="s">
        <v>56</v>
      </c>
      <c r="AS314" s="98" t="s">
        <v>54</v>
      </c>
      <c r="AT314" s="98" t="s">
        <v>54</v>
      </c>
      <c r="AV314" s="98" t="s">
        <v>213</v>
      </c>
      <c r="AY314" s="98" t="s">
        <v>56</v>
      </c>
      <c r="AZ314" s="98" t="s">
        <v>5110</v>
      </c>
      <c r="BA314" s="98" t="s">
        <v>975</v>
      </c>
      <c r="BB314" s="98" t="s">
        <v>1195</v>
      </c>
      <c r="BD314" s="110" t="str">
        <f t="shared" si="63"/>
        <v>3980RGInt 06 Ponta Grossa</v>
      </c>
      <c r="BE314" s="110">
        <v>3980</v>
      </c>
      <c r="BF314" s="110" t="s">
        <v>799</v>
      </c>
      <c r="BG314" s="110">
        <v>7066</v>
      </c>
      <c r="BH314" s="110" t="s">
        <v>38</v>
      </c>
      <c r="BI314" s="110">
        <v>63</v>
      </c>
      <c r="BJ314" s="110">
        <v>0</v>
      </c>
      <c r="BK314" s="110">
        <v>0</v>
      </c>
      <c r="BL314" s="110">
        <v>0</v>
      </c>
      <c r="BN314" s="110">
        <f t="shared" si="64"/>
        <v>63</v>
      </c>
      <c r="BS314" s="110">
        <v>5461</v>
      </c>
      <c r="BT314" s="110" t="str">
        <f t="shared" si="55"/>
        <v>Projeto de viabilidade e estudo preliminar para revitalização do litoral</v>
      </c>
      <c r="BU314" s="111" t="str">
        <f t="shared" si="56"/>
        <v>Não</v>
      </c>
      <c r="BV314" s="111" t="str">
        <f t="shared" si="57"/>
        <v>Não</v>
      </c>
      <c r="BW314" s="111" t="str">
        <f t="shared" si="58"/>
        <v>Não</v>
      </c>
      <c r="BX314" s="111" t="str">
        <f t="shared" si="59"/>
        <v>Sim</v>
      </c>
      <c r="BY314" s="110" t="s">
        <v>121</v>
      </c>
      <c r="BZ314" s="110" t="s">
        <v>8184</v>
      </c>
      <c r="CA314" s="110" t="s">
        <v>305</v>
      </c>
      <c r="CB314" s="110" t="s">
        <v>8376</v>
      </c>
      <c r="CG314" s="110" t="str">
        <f t="shared" si="60"/>
        <v>4238Iporã</v>
      </c>
      <c r="CH314" s="110" t="str">
        <f t="shared" si="62"/>
        <v>4238-66</v>
      </c>
      <c r="CI314" s="110">
        <v>66</v>
      </c>
      <c r="CJ314" s="110">
        <v>4238</v>
      </c>
      <c r="CK314" s="110" t="s">
        <v>36</v>
      </c>
      <c r="CL314" s="110">
        <v>4110607</v>
      </c>
      <c r="CM314" s="110" t="s">
        <v>472</v>
      </c>
      <c r="CN314" s="110">
        <v>0</v>
      </c>
      <c r="CO314" s="110">
        <v>2</v>
      </c>
      <c r="CP314" s="110">
        <v>0</v>
      </c>
      <c r="CQ314" s="110">
        <v>0</v>
      </c>
      <c r="CS314" s="110" t="str">
        <f t="shared" si="61"/>
        <v>RGInt 04 Maringá-Iporã</v>
      </c>
    </row>
    <row r="315" spans="19:97" x14ac:dyDescent="0.2">
      <c r="S315" s="98">
        <v>5806</v>
      </c>
      <c r="T315" s="98">
        <v>23</v>
      </c>
      <c r="U315" s="98" t="s">
        <v>1161</v>
      </c>
      <c r="V315" s="98">
        <v>1</v>
      </c>
      <c r="W315" s="98" t="s">
        <v>724</v>
      </c>
      <c r="X315" s="98">
        <v>1</v>
      </c>
      <c r="Y315" s="98" t="s">
        <v>46</v>
      </c>
      <c r="Z315" s="98">
        <v>10</v>
      </c>
      <c r="AA315" s="98" t="s">
        <v>1162</v>
      </c>
      <c r="AB315" s="98">
        <v>8032</v>
      </c>
      <c r="AC315" s="98" t="s">
        <v>1186</v>
      </c>
      <c r="AD315" s="98" t="s">
        <v>1187</v>
      </c>
      <c r="AE315" s="98">
        <v>5806</v>
      </c>
      <c r="AF315" s="98" t="s">
        <v>1222</v>
      </c>
      <c r="AG315" s="98" t="s">
        <v>1223</v>
      </c>
      <c r="AH315" s="98" t="s">
        <v>772</v>
      </c>
      <c r="AI315" s="98" t="s">
        <v>53</v>
      </c>
      <c r="AJ315" s="98">
        <v>4100</v>
      </c>
      <c r="AK315" s="98" t="s">
        <v>35</v>
      </c>
      <c r="AL315" s="98">
        <v>4103</v>
      </c>
      <c r="AO315" s="98">
        <v>2024</v>
      </c>
      <c r="AP315" s="98">
        <v>1</v>
      </c>
      <c r="AQ315" s="98" t="s">
        <v>54</v>
      </c>
      <c r="AR315" s="98" t="s">
        <v>56</v>
      </c>
      <c r="AS315" s="98" t="s">
        <v>54</v>
      </c>
      <c r="AT315" s="98" t="s">
        <v>54</v>
      </c>
      <c r="AV315" s="98" t="s">
        <v>72</v>
      </c>
      <c r="AY315" s="98" t="s">
        <v>56</v>
      </c>
      <c r="AZ315" s="98" t="s">
        <v>1216</v>
      </c>
      <c r="BA315" s="98" t="s">
        <v>975</v>
      </c>
      <c r="BB315" s="98" t="s">
        <v>975</v>
      </c>
      <c r="BD315" s="110" t="str">
        <f t="shared" si="63"/>
        <v>3981(vazio)</v>
      </c>
      <c r="BE315" s="110">
        <v>3981</v>
      </c>
      <c r="BF315" s="110" t="s">
        <v>812</v>
      </c>
      <c r="BG315" s="110">
        <v>8027</v>
      </c>
      <c r="BH315" s="110" t="s">
        <v>60</v>
      </c>
      <c r="BI315" s="110">
        <v>7</v>
      </c>
      <c r="BJ315" s="110">
        <v>9</v>
      </c>
      <c r="BK315" s="110">
        <v>7</v>
      </c>
      <c r="BL315" s="110">
        <v>7</v>
      </c>
      <c r="BN315" s="110">
        <f t="shared" si="64"/>
        <v>30</v>
      </c>
      <c r="BS315" s="110">
        <v>5806</v>
      </c>
      <c r="BT315" s="110" t="str">
        <f t="shared" si="55"/>
        <v>Projeto para ampliação da via entre Francisco Beltrão e Dois Vizinhos</v>
      </c>
      <c r="BU315" s="111" t="str">
        <f t="shared" si="56"/>
        <v>Não</v>
      </c>
      <c r="BV315" s="111" t="str">
        <f t="shared" si="57"/>
        <v>Não</v>
      </c>
      <c r="BW315" s="111" t="str">
        <f t="shared" si="58"/>
        <v>Não</v>
      </c>
      <c r="BX315" s="111" t="str">
        <f t="shared" si="59"/>
        <v>Sim</v>
      </c>
      <c r="BY315" s="110" t="s">
        <v>121</v>
      </c>
      <c r="BZ315" s="110" t="s">
        <v>8184</v>
      </c>
      <c r="CA315" s="110" t="s">
        <v>121</v>
      </c>
      <c r="CB315" s="110" t="s">
        <v>8376</v>
      </c>
      <c r="CG315" s="110" t="str">
        <f t="shared" si="60"/>
        <v>4238Mariluz</v>
      </c>
      <c r="CH315" s="110" t="str">
        <f t="shared" si="62"/>
        <v>4238-67</v>
      </c>
      <c r="CI315" s="110">
        <v>67</v>
      </c>
      <c r="CJ315" s="110">
        <v>4238</v>
      </c>
      <c r="CK315" s="110" t="s">
        <v>36</v>
      </c>
      <c r="CL315" s="110">
        <v>4115101</v>
      </c>
      <c r="CM315" s="110" t="s">
        <v>1377</v>
      </c>
      <c r="CN315" s="110">
        <v>0</v>
      </c>
      <c r="CO315" s="110">
        <v>2</v>
      </c>
      <c r="CP315" s="110">
        <v>0</v>
      </c>
      <c r="CQ315" s="110">
        <v>0</v>
      </c>
      <c r="CS315" s="110" t="str">
        <f t="shared" si="61"/>
        <v>RGInt 04 Maringá-Mariluz</v>
      </c>
    </row>
    <row r="316" spans="19:97" x14ac:dyDescent="0.2">
      <c r="S316" s="98">
        <v>5805</v>
      </c>
      <c r="T316" s="98">
        <v>23</v>
      </c>
      <c r="U316" s="98" t="s">
        <v>1161</v>
      </c>
      <c r="V316" s="98">
        <v>1</v>
      </c>
      <c r="W316" s="98" t="s">
        <v>724</v>
      </c>
      <c r="X316" s="98">
        <v>1</v>
      </c>
      <c r="Y316" s="98" t="s">
        <v>46</v>
      </c>
      <c r="Z316" s="98">
        <v>10</v>
      </c>
      <c r="AA316" s="98" t="s">
        <v>1162</v>
      </c>
      <c r="AB316" s="98">
        <v>8032</v>
      </c>
      <c r="AC316" s="98" t="s">
        <v>1186</v>
      </c>
      <c r="AD316" s="98" t="s">
        <v>1187</v>
      </c>
      <c r="AE316" s="98">
        <v>5805</v>
      </c>
      <c r="AF316" s="98" t="s">
        <v>1225</v>
      </c>
      <c r="AG316" s="98" t="s">
        <v>1226</v>
      </c>
      <c r="AH316" s="98" t="s">
        <v>772</v>
      </c>
      <c r="AI316" s="98" t="s">
        <v>53</v>
      </c>
      <c r="AJ316" s="98">
        <v>4100</v>
      </c>
      <c r="AK316" s="98" t="s">
        <v>35</v>
      </c>
      <c r="AL316" s="98">
        <v>4103</v>
      </c>
      <c r="AO316" s="98">
        <v>2024</v>
      </c>
      <c r="AP316" s="98">
        <v>1</v>
      </c>
      <c r="AQ316" s="98" t="s">
        <v>54</v>
      </c>
      <c r="AR316" s="98" t="s">
        <v>56</v>
      </c>
      <c r="AS316" s="98" t="s">
        <v>54</v>
      </c>
      <c r="AT316" s="98" t="s">
        <v>54</v>
      </c>
      <c r="AV316" s="98" t="s">
        <v>72</v>
      </c>
      <c r="AY316" s="98" t="s">
        <v>56</v>
      </c>
      <c r="AZ316" s="98" t="s">
        <v>1216</v>
      </c>
      <c r="BA316" s="98" t="s">
        <v>975</v>
      </c>
      <c r="BB316" s="98" t="s">
        <v>975</v>
      </c>
      <c r="BD316" s="110" t="str">
        <f t="shared" si="63"/>
        <v>3982(vazio)</v>
      </c>
      <c r="BE316" s="110">
        <v>3982</v>
      </c>
      <c r="BF316" s="110" t="s">
        <v>819</v>
      </c>
      <c r="BG316" s="110">
        <v>8027</v>
      </c>
      <c r="BH316" s="110" t="s">
        <v>60</v>
      </c>
      <c r="BI316" s="110">
        <v>1</v>
      </c>
      <c r="BJ316" s="110">
        <v>0</v>
      </c>
      <c r="BK316" s="110">
        <v>1</v>
      </c>
      <c r="BL316" s="110">
        <v>1</v>
      </c>
      <c r="BN316" s="110">
        <f t="shared" si="64"/>
        <v>3</v>
      </c>
      <c r="BS316" s="110">
        <v>5805</v>
      </c>
      <c r="BT316" s="110" t="str">
        <f t="shared" si="55"/>
        <v>Projeto para ampliação da via entre Pato Branco e Dois Vizinhos</v>
      </c>
      <c r="BU316" s="111" t="str">
        <f t="shared" si="56"/>
        <v>Não</v>
      </c>
      <c r="BV316" s="111" t="str">
        <f t="shared" si="57"/>
        <v>Não</v>
      </c>
      <c r="BW316" s="111" t="str">
        <f t="shared" si="58"/>
        <v>Não</v>
      </c>
      <c r="BX316" s="111" t="str">
        <f t="shared" si="59"/>
        <v>Sim</v>
      </c>
      <c r="BY316" s="110" t="s">
        <v>121</v>
      </c>
      <c r="BZ316" s="110" t="s">
        <v>8185</v>
      </c>
      <c r="CA316" s="110" t="s">
        <v>121</v>
      </c>
      <c r="CB316" s="110" t="s">
        <v>8376</v>
      </c>
      <c r="CG316" s="110" t="str">
        <f t="shared" si="60"/>
        <v>4238Quarto Centenário</v>
      </c>
      <c r="CH316" s="110" t="str">
        <f t="shared" si="62"/>
        <v>4238-68</v>
      </c>
      <c r="CI316" s="110">
        <v>68</v>
      </c>
      <c r="CJ316" s="110">
        <v>4238</v>
      </c>
      <c r="CK316" s="110" t="s">
        <v>36</v>
      </c>
      <c r="CL316" s="110">
        <v>4120655</v>
      </c>
      <c r="CM316" s="110" t="s">
        <v>1386</v>
      </c>
      <c r="CN316" s="110">
        <v>0</v>
      </c>
      <c r="CO316" s="110">
        <v>2</v>
      </c>
      <c r="CP316" s="110">
        <v>0</v>
      </c>
      <c r="CQ316" s="110">
        <v>0</v>
      </c>
      <c r="CS316" s="110" t="str">
        <f t="shared" si="61"/>
        <v>RGInt 04 Maringá-Quarto Centenário</v>
      </c>
    </row>
    <row r="317" spans="19:97" x14ac:dyDescent="0.2">
      <c r="S317" s="98">
        <v>5807</v>
      </c>
      <c r="T317" s="98">
        <v>23</v>
      </c>
      <c r="U317" s="98" t="s">
        <v>1161</v>
      </c>
      <c r="V317" s="98">
        <v>1</v>
      </c>
      <c r="W317" s="98" t="s">
        <v>724</v>
      </c>
      <c r="X317" s="98">
        <v>1</v>
      </c>
      <c r="Y317" s="98" t="s">
        <v>46</v>
      </c>
      <c r="Z317" s="98">
        <v>10</v>
      </c>
      <c r="AA317" s="98" t="s">
        <v>1162</v>
      </c>
      <c r="AB317" s="98">
        <v>8032</v>
      </c>
      <c r="AC317" s="98" t="s">
        <v>1186</v>
      </c>
      <c r="AD317" s="98" t="s">
        <v>1187</v>
      </c>
      <c r="AE317" s="98">
        <v>5807</v>
      </c>
      <c r="AF317" s="98" t="s">
        <v>1230</v>
      </c>
      <c r="AG317" s="98" t="s">
        <v>1231</v>
      </c>
      <c r="AH317" s="98" t="s">
        <v>772</v>
      </c>
      <c r="AI317" s="98" t="s">
        <v>53</v>
      </c>
      <c r="AJ317" s="98">
        <v>4100</v>
      </c>
      <c r="AK317" s="98" t="s">
        <v>35</v>
      </c>
      <c r="AL317" s="98">
        <v>4103</v>
      </c>
      <c r="AO317" s="98">
        <v>2024</v>
      </c>
      <c r="AP317" s="98">
        <v>1</v>
      </c>
      <c r="AQ317" s="98" t="s">
        <v>54</v>
      </c>
      <c r="AR317" s="98" t="s">
        <v>54</v>
      </c>
      <c r="AS317" s="98" t="s">
        <v>54</v>
      </c>
      <c r="AT317" s="98" t="s">
        <v>54</v>
      </c>
      <c r="AV317" s="98" t="s">
        <v>213</v>
      </c>
      <c r="AY317" s="98" t="s">
        <v>56</v>
      </c>
      <c r="AZ317" s="98" t="s">
        <v>1216</v>
      </c>
      <c r="BA317" s="98" t="s">
        <v>975</v>
      </c>
      <c r="BB317" s="98" t="s">
        <v>975</v>
      </c>
      <c r="BD317" s="110" t="str">
        <f t="shared" si="63"/>
        <v>3985RGInt 04 Maringá</v>
      </c>
      <c r="BE317" s="110">
        <v>3985</v>
      </c>
      <c r="BF317" s="110" t="s">
        <v>825</v>
      </c>
      <c r="BG317" s="110">
        <v>7066</v>
      </c>
      <c r="BH317" s="110" t="s">
        <v>36</v>
      </c>
      <c r="BI317" s="110">
        <v>1.24</v>
      </c>
      <c r="BJ317" s="110">
        <v>2</v>
      </c>
      <c r="BK317" s="110">
        <v>0</v>
      </c>
      <c r="BL317" s="110">
        <v>0</v>
      </c>
      <c r="BN317" s="110">
        <f t="shared" si="64"/>
        <v>3.24</v>
      </c>
      <c r="BS317" s="110">
        <v>5807</v>
      </c>
      <c r="BT317" s="110" t="str">
        <f t="shared" si="55"/>
        <v>Projeto para duplicação da via entre Toledo e Palotina</v>
      </c>
      <c r="BU317" s="111" t="str">
        <f t="shared" si="56"/>
        <v>Não</v>
      </c>
      <c r="BV317" s="111" t="str">
        <f t="shared" si="57"/>
        <v>Não</v>
      </c>
      <c r="BW317" s="111" t="str">
        <f t="shared" si="58"/>
        <v>Não</v>
      </c>
      <c r="BX317" s="111" t="str">
        <f t="shared" si="59"/>
        <v>Não</v>
      </c>
      <c r="BY317" s="110" t="s">
        <v>121</v>
      </c>
      <c r="BZ317" s="110" t="s">
        <v>8184</v>
      </c>
      <c r="CA317" s="110" t="s">
        <v>121</v>
      </c>
      <c r="CB317" s="110" t="s">
        <v>8376</v>
      </c>
      <c r="CG317" s="110" t="str">
        <f t="shared" si="60"/>
        <v>4238 Total</v>
      </c>
      <c r="CH317" s="110" t="str">
        <f t="shared" si="62"/>
        <v>4238 Total-1</v>
      </c>
      <c r="CI317" s="110">
        <v>1</v>
      </c>
      <c r="CJ317" s="110" t="s">
        <v>6921</v>
      </c>
      <c r="CN317" s="110">
        <v>700</v>
      </c>
      <c r="CO317" s="110">
        <v>160</v>
      </c>
      <c r="CP317" s="110">
        <v>0</v>
      </c>
      <c r="CQ317" s="110">
        <v>0</v>
      </c>
      <c r="CS317" s="110" t="str">
        <f t="shared" si="61"/>
        <v>-</v>
      </c>
    </row>
    <row r="318" spans="19:97" x14ac:dyDescent="0.2">
      <c r="S318" s="98">
        <v>6399</v>
      </c>
      <c r="T318" s="98">
        <v>23</v>
      </c>
      <c r="U318" s="98" t="s">
        <v>1161</v>
      </c>
      <c r="V318" s="98">
        <v>2</v>
      </c>
      <c r="W318" s="98" t="s">
        <v>975</v>
      </c>
      <c r="X318" s="98">
        <v>1</v>
      </c>
      <c r="Y318" s="98" t="s">
        <v>46</v>
      </c>
      <c r="Z318" s="98">
        <v>10</v>
      </c>
      <c r="AA318" s="98" t="s">
        <v>1162</v>
      </c>
      <c r="AB318" s="98">
        <v>8027</v>
      </c>
      <c r="AC318" s="98" t="s">
        <v>1234</v>
      </c>
      <c r="AD318" s="98" t="s">
        <v>1235</v>
      </c>
      <c r="AE318" s="98">
        <v>6399</v>
      </c>
      <c r="AF318" s="98" t="s">
        <v>620</v>
      </c>
      <c r="AG318" s="98" t="s">
        <v>5075</v>
      </c>
      <c r="AH318" s="98" t="s">
        <v>1165</v>
      </c>
      <c r="AI318" s="98" t="s">
        <v>53</v>
      </c>
      <c r="AJ318" s="98">
        <v>4100</v>
      </c>
      <c r="AO318" s="98">
        <v>2024</v>
      </c>
      <c r="AP318" s="98">
        <v>0</v>
      </c>
      <c r="AQ318" s="98" t="s">
        <v>54</v>
      </c>
      <c r="AR318" s="98" t="s">
        <v>54</v>
      </c>
      <c r="AS318" s="98" t="s">
        <v>54</v>
      </c>
      <c r="AT318" s="98" t="s">
        <v>54</v>
      </c>
      <c r="AV318" s="98" t="s">
        <v>226</v>
      </c>
      <c r="AY318" s="98" t="s">
        <v>56</v>
      </c>
      <c r="AZ318" s="98" t="s">
        <v>1166</v>
      </c>
      <c r="BA318" s="98" t="s">
        <v>1167</v>
      </c>
      <c r="BB318" s="98" t="s">
        <v>1168</v>
      </c>
      <c r="BD318" s="110" t="str">
        <f t="shared" si="63"/>
        <v>3986(vazio)</v>
      </c>
      <c r="BE318" s="110">
        <v>3986</v>
      </c>
      <c r="BF318" s="110" t="s">
        <v>754</v>
      </c>
      <c r="BG318" s="110">
        <v>8018</v>
      </c>
      <c r="BH318" s="110" t="s">
        <v>60</v>
      </c>
      <c r="BI318" s="110">
        <v>120</v>
      </c>
      <c r="BJ318" s="110">
        <v>150</v>
      </c>
      <c r="BK318" s="110">
        <v>150</v>
      </c>
      <c r="BL318" s="110">
        <v>100</v>
      </c>
      <c r="BN318" s="110">
        <f t="shared" si="64"/>
        <v>520</v>
      </c>
      <c r="BS318" s="110">
        <v>6399</v>
      </c>
      <c r="BT318" s="110" t="str">
        <f t="shared" si="55"/>
        <v>Comunicação para divulgação do Projeto Paraná Eficiente</v>
      </c>
      <c r="BU318" s="111" t="str">
        <f t="shared" si="56"/>
        <v>Não</v>
      </c>
      <c r="BV318" s="111" t="str">
        <f t="shared" si="57"/>
        <v>Não</v>
      </c>
      <c r="BW318" s="111" t="str">
        <f t="shared" si="58"/>
        <v>Não</v>
      </c>
      <c r="BX318" s="111" t="str">
        <f t="shared" si="59"/>
        <v>Não</v>
      </c>
      <c r="BY318" s="110" t="s">
        <v>121</v>
      </c>
      <c r="BZ318" s="110" t="s">
        <v>8172</v>
      </c>
      <c r="CA318" s="110" t="s">
        <v>179</v>
      </c>
      <c r="CB318" s="110" t="s">
        <v>8377</v>
      </c>
      <c r="CG318" s="110" t="str">
        <f t="shared" si="60"/>
        <v>4239Diamante d'Oeste</v>
      </c>
      <c r="CH318" s="110" t="str">
        <f t="shared" si="62"/>
        <v>4239-1</v>
      </c>
      <c r="CI318" s="110">
        <v>1</v>
      </c>
      <c r="CJ318" s="110">
        <v>4239</v>
      </c>
      <c r="CK318" s="110" t="s">
        <v>35</v>
      </c>
      <c r="CL318" s="110">
        <v>4107157</v>
      </c>
      <c r="CM318" s="110" t="s">
        <v>1124</v>
      </c>
      <c r="CN318" s="110">
        <v>1</v>
      </c>
      <c r="CO318" s="110">
        <v>0</v>
      </c>
      <c r="CP318" s="110">
        <v>0</v>
      </c>
      <c r="CQ318" s="110">
        <v>0</v>
      </c>
      <c r="CS318" s="110" t="str">
        <f t="shared" si="61"/>
        <v>RGInt 03 Cascavel-Diamante d'Oeste</v>
      </c>
    </row>
    <row r="319" spans="19:97" x14ac:dyDescent="0.2">
      <c r="S319" s="98">
        <v>5673</v>
      </c>
      <c r="T319" s="98">
        <v>23</v>
      </c>
      <c r="U319" s="98" t="s">
        <v>1161</v>
      </c>
      <c r="V319" s="98">
        <v>2</v>
      </c>
      <c r="W319" s="98" t="s">
        <v>975</v>
      </c>
      <c r="X319" s="98">
        <v>1</v>
      </c>
      <c r="Y319" s="98" t="s">
        <v>46</v>
      </c>
      <c r="Z319" s="98">
        <v>10</v>
      </c>
      <c r="AA319" s="98" t="s">
        <v>1162</v>
      </c>
      <c r="AB319" s="98">
        <v>8027</v>
      </c>
      <c r="AC319" s="98" t="s">
        <v>1234</v>
      </c>
      <c r="AD319" s="98" t="s">
        <v>1235</v>
      </c>
      <c r="AE319" s="98">
        <v>5673</v>
      </c>
      <c r="AF319" s="98" t="s">
        <v>1236</v>
      </c>
      <c r="AG319" s="98" t="s">
        <v>1237</v>
      </c>
      <c r="AH319" s="98" t="s">
        <v>772</v>
      </c>
      <c r="AI319" s="98" t="s">
        <v>53</v>
      </c>
      <c r="AJ319" s="98">
        <v>4100</v>
      </c>
      <c r="AO319" s="98">
        <v>2024</v>
      </c>
      <c r="AP319" s="98">
        <v>3</v>
      </c>
      <c r="AQ319" s="98" t="s">
        <v>54</v>
      </c>
      <c r="AR319" s="98" t="s">
        <v>54</v>
      </c>
      <c r="AS319" s="98" t="s">
        <v>54</v>
      </c>
      <c r="AT319" s="98" t="s">
        <v>54</v>
      </c>
      <c r="AW319" s="98" t="s">
        <v>765</v>
      </c>
      <c r="AY319" s="98" t="s">
        <v>56</v>
      </c>
      <c r="AZ319" s="98" t="s">
        <v>1238</v>
      </c>
      <c r="BA319" s="98" t="s">
        <v>1239</v>
      </c>
      <c r="BB319" s="98" t="s">
        <v>1240</v>
      </c>
      <c r="BD319" s="110" t="str">
        <f t="shared" si="63"/>
        <v>3988RGInt 05 Londrina</v>
      </c>
      <c r="BE319" s="110">
        <v>3988</v>
      </c>
      <c r="BF319" s="110" t="s">
        <v>834</v>
      </c>
      <c r="BG319" s="110">
        <v>7067</v>
      </c>
      <c r="BH319" s="110" t="s">
        <v>37</v>
      </c>
      <c r="BI319" s="110">
        <v>0.2</v>
      </c>
      <c r="BJ319" s="110">
        <v>0</v>
      </c>
      <c r="BK319" s="110">
        <v>0</v>
      </c>
      <c r="BL319" s="110">
        <v>0</v>
      </c>
      <c r="BN319" s="110">
        <f t="shared" si="64"/>
        <v>0.2</v>
      </c>
      <c r="BS319" s="110">
        <v>5673</v>
      </c>
      <c r="BT319" s="110" t="str">
        <f t="shared" si="55"/>
        <v>Desenvolvimento de nova metodologia de monitoramento e avaliação de ações estaduais planejadas</v>
      </c>
      <c r="BU319" s="111" t="str">
        <f t="shared" si="56"/>
        <v>Não</v>
      </c>
      <c r="BV319" s="111" t="str">
        <f t="shared" si="57"/>
        <v>Não</v>
      </c>
      <c r="BW319" s="111" t="str">
        <f t="shared" si="58"/>
        <v>Não</v>
      </c>
      <c r="BX319" s="111" t="str">
        <f t="shared" si="59"/>
        <v>Não</v>
      </c>
      <c r="BY319" s="110" t="s">
        <v>121</v>
      </c>
      <c r="BZ319" s="110" t="s">
        <v>72</v>
      </c>
      <c r="CA319" s="110" t="s">
        <v>8322</v>
      </c>
      <c r="CB319" s="110" t="s">
        <v>8374</v>
      </c>
      <c r="CG319" s="110" t="str">
        <f t="shared" si="60"/>
        <v>4239Missal</v>
      </c>
      <c r="CH319" s="110" t="str">
        <f t="shared" si="62"/>
        <v>4239-2</v>
      </c>
      <c r="CI319" s="110">
        <v>2</v>
      </c>
      <c r="CJ319" s="110">
        <v>4239</v>
      </c>
      <c r="CK319" s="110" t="s">
        <v>35</v>
      </c>
      <c r="CL319" s="110">
        <v>4116059</v>
      </c>
      <c r="CM319" s="110" t="s">
        <v>1212</v>
      </c>
      <c r="CN319" s="110">
        <v>4</v>
      </c>
      <c r="CO319" s="110">
        <v>0</v>
      </c>
      <c r="CP319" s="110">
        <v>0</v>
      </c>
      <c r="CQ319" s="110">
        <v>0</v>
      </c>
      <c r="CS319" s="110" t="str">
        <f t="shared" si="61"/>
        <v>RGInt 03 Cascavel-Missal</v>
      </c>
    </row>
    <row r="320" spans="19:97" x14ac:dyDescent="0.2">
      <c r="S320" s="98">
        <v>3970</v>
      </c>
      <c r="T320" s="98">
        <v>23</v>
      </c>
      <c r="U320" s="98" t="s">
        <v>1161</v>
      </c>
      <c r="V320" s="98">
        <v>2</v>
      </c>
      <c r="W320" s="98" t="s">
        <v>975</v>
      </c>
      <c r="X320" s="98">
        <v>1</v>
      </c>
      <c r="Y320" s="98" t="s">
        <v>46</v>
      </c>
      <c r="Z320" s="98">
        <v>10</v>
      </c>
      <c r="AA320" s="98" t="s">
        <v>1162</v>
      </c>
      <c r="AB320" s="98">
        <v>8027</v>
      </c>
      <c r="AC320" s="98" t="s">
        <v>1234</v>
      </c>
      <c r="AD320" s="98" t="s">
        <v>1235</v>
      </c>
      <c r="AE320" s="98">
        <v>3970</v>
      </c>
      <c r="AF320" s="98" t="s">
        <v>741</v>
      </c>
      <c r="AG320" s="98" t="s">
        <v>1244</v>
      </c>
      <c r="AH320" s="98" t="s">
        <v>738</v>
      </c>
      <c r="AI320" s="98" t="s">
        <v>53</v>
      </c>
      <c r="AJ320" s="98">
        <v>4100</v>
      </c>
      <c r="AO320" s="98">
        <v>2024</v>
      </c>
      <c r="AP320" s="98">
        <v>1</v>
      </c>
      <c r="AQ320" s="98" t="s">
        <v>54</v>
      </c>
      <c r="AR320" s="98" t="s">
        <v>54</v>
      </c>
      <c r="AS320" s="98" t="s">
        <v>54</v>
      </c>
      <c r="AT320" s="98" t="s">
        <v>54</v>
      </c>
      <c r="AW320" s="98" t="s">
        <v>1179</v>
      </c>
      <c r="AY320" s="98" t="s">
        <v>56</v>
      </c>
      <c r="AZ320" s="98" t="s">
        <v>1245</v>
      </c>
      <c r="BA320" s="98" t="s">
        <v>1246</v>
      </c>
      <c r="BB320" s="98" t="s">
        <v>1247</v>
      </c>
      <c r="BD320" s="110" t="str">
        <f t="shared" si="63"/>
        <v>3989(vazio)</v>
      </c>
      <c r="BE320" s="110">
        <v>3989</v>
      </c>
      <c r="BF320" s="110" t="s">
        <v>839</v>
      </c>
      <c r="BG320" s="110">
        <v>8058</v>
      </c>
      <c r="BH320" s="110" t="s">
        <v>60</v>
      </c>
      <c r="BI320" s="110">
        <v>2</v>
      </c>
      <c r="BJ320" s="110">
        <v>5</v>
      </c>
      <c r="BK320" s="110">
        <v>10</v>
      </c>
      <c r="BL320" s="110">
        <v>20</v>
      </c>
      <c r="BN320" s="110">
        <f t="shared" si="64"/>
        <v>37</v>
      </c>
      <c r="BS320" s="110">
        <v>3970</v>
      </c>
      <c r="BT320" s="110" t="str">
        <f t="shared" si="55"/>
        <v>Elaboração do Plano de Contratações Anual do Estado (PCA-E)</v>
      </c>
      <c r="BU320" s="111" t="str">
        <f t="shared" si="56"/>
        <v>Não</v>
      </c>
      <c r="BV320" s="111" t="str">
        <f t="shared" si="57"/>
        <v>Não</v>
      </c>
      <c r="BW320" s="111" t="str">
        <f t="shared" si="58"/>
        <v>Não</v>
      </c>
      <c r="BX320" s="111" t="str">
        <f t="shared" si="59"/>
        <v>Não</v>
      </c>
      <c r="BY320" s="110" t="s">
        <v>121</v>
      </c>
      <c r="BZ320" s="110" t="s">
        <v>72</v>
      </c>
      <c r="CA320" s="110" t="s">
        <v>8322</v>
      </c>
      <c r="CB320" s="110" t="s">
        <v>8374</v>
      </c>
      <c r="CG320" s="110" t="str">
        <f t="shared" si="60"/>
        <v>4239Ramilândia</v>
      </c>
      <c r="CH320" s="110" t="str">
        <f t="shared" si="62"/>
        <v>4239-3</v>
      </c>
      <c r="CI320" s="110">
        <v>3</v>
      </c>
      <c r="CJ320" s="110">
        <v>4239</v>
      </c>
      <c r="CK320" s="110" t="s">
        <v>35</v>
      </c>
      <c r="CL320" s="110">
        <v>4121257</v>
      </c>
      <c r="CM320" s="110" t="s">
        <v>1258</v>
      </c>
      <c r="CN320" s="110">
        <v>15</v>
      </c>
      <c r="CO320" s="110">
        <v>0</v>
      </c>
      <c r="CP320" s="110">
        <v>0</v>
      </c>
      <c r="CQ320" s="110">
        <v>0</v>
      </c>
      <c r="CS320" s="110" t="str">
        <f t="shared" si="61"/>
        <v>RGInt 03 Cascavel-Ramilândia</v>
      </c>
    </row>
    <row r="321" spans="19:97" x14ac:dyDescent="0.2">
      <c r="S321" s="98">
        <v>3982</v>
      </c>
      <c r="T321" s="98">
        <v>23</v>
      </c>
      <c r="U321" s="98" t="s">
        <v>1161</v>
      </c>
      <c r="V321" s="98">
        <v>2</v>
      </c>
      <c r="W321" s="98" t="s">
        <v>975</v>
      </c>
      <c r="X321" s="98">
        <v>1</v>
      </c>
      <c r="Y321" s="98" t="s">
        <v>46</v>
      </c>
      <c r="Z321" s="98">
        <v>10</v>
      </c>
      <c r="AA321" s="98" t="s">
        <v>1162</v>
      </c>
      <c r="AB321" s="98">
        <v>8027</v>
      </c>
      <c r="AC321" s="98" t="s">
        <v>1234</v>
      </c>
      <c r="AD321" s="98" t="s">
        <v>1235</v>
      </c>
      <c r="AE321" s="98">
        <v>3982</v>
      </c>
      <c r="AF321" s="98" t="s">
        <v>819</v>
      </c>
      <c r="AG321" s="98" t="s">
        <v>1250</v>
      </c>
      <c r="AH321" s="98" t="s">
        <v>772</v>
      </c>
      <c r="AI321" s="98" t="s">
        <v>53</v>
      </c>
      <c r="AJ321" s="98">
        <v>4100</v>
      </c>
      <c r="AO321" s="98">
        <v>2024</v>
      </c>
      <c r="AP321" s="98">
        <v>1</v>
      </c>
      <c r="AQ321" s="98" t="s">
        <v>54</v>
      </c>
      <c r="AR321" s="98" t="s">
        <v>54</v>
      </c>
      <c r="AS321" s="98" t="s">
        <v>54</v>
      </c>
      <c r="AT321" s="98" t="s">
        <v>54</v>
      </c>
      <c r="AW321" s="98" t="s">
        <v>765</v>
      </c>
      <c r="AY321" s="98" t="s">
        <v>56</v>
      </c>
      <c r="AZ321" s="98" t="s">
        <v>1251</v>
      </c>
      <c r="BA321" s="98" t="s">
        <v>1167</v>
      </c>
      <c r="BB321" s="98" t="s">
        <v>1252</v>
      </c>
      <c r="BD321" s="110" t="str">
        <f t="shared" si="63"/>
        <v>3991(vazio)</v>
      </c>
      <c r="BE321" s="110">
        <v>3991</v>
      </c>
      <c r="BF321" s="110" t="s">
        <v>843</v>
      </c>
      <c r="BG321" s="110">
        <v>8027</v>
      </c>
      <c r="BH321" s="110" t="s">
        <v>60</v>
      </c>
      <c r="BI321" s="110">
        <v>18</v>
      </c>
      <c r="BJ321" s="110">
        <v>10</v>
      </c>
      <c r="BK321" s="110">
        <v>6</v>
      </c>
      <c r="BL321" s="110">
        <v>3</v>
      </c>
      <c r="BN321" s="110">
        <f t="shared" si="64"/>
        <v>37</v>
      </c>
      <c r="BS321" s="110">
        <v>3982</v>
      </c>
      <c r="BT321" s="110" t="str">
        <f t="shared" si="55"/>
        <v>Implementação de Módulo de Gestão de Contratos</v>
      </c>
      <c r="BU321" s="111" t="str">
        <f t="shared" si="56"/>
        <v>Não</v>
      </c>
      <c r="BV321" s="111" t="str">
        <f t="shared" si="57"/>
        <v>Não</v>
      </c>
      <c r="BW321" s="111" t="str">
        <f t="shared" si="58"/>
        <v>Não</v>
      </c>
      <c r="BX321" s="111" t="str">
        <f t="shared" si="59"/>
        <v>Não</v>
      </c>
      <c r="BY321" s="110" t="s">
        <v>121</v>
      </c>
      <c r="BZ321" s="110" t="s">
        <v>8186</v>
      </c>
      <c r="CA321" s="110" t="s">
        <v>8322</v>
      </c>
      <c r="CB321" s="110" t="s">
        <v>8122</v>
      </c>
      <c r="CG321" s="110" t="str">
        <f t="shared" si="60"/>
        <v>4239Santa Helena</v>
      </c>
      <c r="CH321" s="110" t="str">
        <f t="shared" si="62"/>
        <v>4239-4</v>
      </c>
      <c r="CI321" s="110">
        <v>4</v>
      </c>
      <c r="CJ321" s="110">
        <v>4239</v>
      </c>
      <c r="CK321" s="110" t="s">
        <v>35</v>
      </c>
      <c r="CL321" s="110">
        <v>4123501</v>
      </c>
      <c r="CM321" s="110" t="s">
        <v>1269</v>
      </c>
      <c r="CN321" s="110">
        <v>0</v>
      </c>
      <c r="CO321" s="110">
        <v>6</v>
      </c>
      <c r="CP321" s="110">
        <v>0</v>
      </c>
      <c r="CQ321" s="110">
        <v>0</v>
      </c>
      <c r="CS321" s="110" t="str">
        <f t="shared" si="61"/>
        <v>RGInt 03 Cascavel-Santa Helena</v>
      </c>
    </row>
    <row r="322" spans="19:97" x14ac:dyDescent="0.2">
      <c r="S322" s="98">
        <v>5668</v>
      </c>
      <c r="T322" s="98">
        <v>23</v>
      </c>
      <c r="U322" s="98" t="s">
        <v>1161</v>
      </c>
      <c r="V322" s="98">
        <v>2</v>
      </c>
      <c r="W322" s="98" t="s">
        <v>975</v>
      </c>
      <c r="X322" s="98">
        <v>1</v>
      </c>
      <c r="Y322" s="98" t="s">
        <v>46</v>
      </c>
      <c r="Z322" s="98">
        <v>10</v>
      </c>
      <c r="AA322" s="98" t="s">
        <v>1162</v>
      </c>
      <c r="AB322" s="98">
        <v>8027</v>
      </c>
      <c r="AC322" s="98" t="s">
        <v>1234</v>
      </c>
      <c r="AD322" s="98" t="s">
        <v>1235</v>
      </c>
      <c r="AE322" s="98">
        <v>5668</v>
      </c>
      <c r="AF322" s="98" t="s">
        <v>1253</v>
      </c>
      <c r="AG322" s="98" t="s">
        <v>1254</v>
      </c>
      <c r="AH322" s="98" t="s">
        <v>944</v>
      </c>
      <c r="AI322" s="98" t="s">
        <v>53</v>
      </c>
      <c r="AJ322" s="98">
        <v>4100</v>
      </c>
      <c r="AO322" s="98">
        <v>2024</v>
      </c>
      <c r="AP322" s="98">
        <v>0</v>
      </c>
      <c r="AQ322" s="98" t="s">
        <v>54</v>
      </c>
      <c r="AR322" s="98" t="s">
        <v>54</v>
      </c>
      <c r="AS322" s="98" t="s">
        <v>54</v>
      </c>
      <c r="AT322" s="98" t="s">
        <v>54</v>
      </c>
      <c r="AV322" s="98" t="s">
        <v>735</v>
      </c>
      <c r="AY322" s="98" t="s">
        <v>54</v>
      </c>
      <c r="AZ322" s="98" t="s">
        <v>1255</v>
      </c>
      <c r="BA322" s="98" t="s">
        <v>1239</v>
      </c>
      <c r="BB322" s="98" t="s">
        <v>1256</v>
      </c>
      <c r="BD322" s="110" t="str">
        <f t="shared" si="63"/>
        <v>3998RGInt 06 Ponta Grossa</v>
      </c>
      <c r="BE322" s="110">
        <v>3998</v>
      </c>
      <c r="BF322" s="110" t="s">
        <v>846</v>
      </c>
      <c r="BG322" s="110">
        <v>7067</v>
      </c>
      <c r="BH322" s="110" t="s">
        <v>38</v>
      </c>
      <c r="BI322" s="110">
        <v>4.2</v>
      </c>
      <c r="BJ322" s="110">
        <v>14.44</v>
      </c>
      <c r="BK322" s="110">
        <v>9.82</v>
      </c>
      <c r="BL322" s="110">
        <v>0</v>
      </c>
      <c r="BN322" s="110">
        <f t="shared" si="64"/>
        <v>28.46</v>
      </c>
      <c r="BS322" s="110">
        <v>5668</v>
      </c>
      <c r="BT322" s="110" t="str">
        <f t="shared" si="55"/>
        <v>Novo Sistema Integrado de Gestão, Monitoramento e Avaliação do Planejamento Estadual</v>
      </c>
      <c r="BU322" s="111" t="str">
        <f t="shared" si="56"/>
        <v>Não</v>
      </c>
      <c r="BV322" s="111" t="str">
        <f t="shared" si="57"/>
        <v>Não</v>
      </c>
      <c r="BW322" s="111" t="str">
        <f t="shared" si="58"/>
        <v>Não</v>
      </c>
      <c r="BX322" s="111" t="str">
        <f t="shared" si="59"/>
        <v>Não</v>
      </c>
      <c r="BY322" s="110" t="s">
        <v>121</v>
      </c>
      <c r="BZ322" s="110" t="s">
        <v>8159</v>
      </c>
      <c r="CA322" s="110" t="s">
        <v>121</v>
      </c>
      <c r="CB322" s="110" t="s">
        <v>8378</v>
      </c>
      <c r="CG322" s="110" t="str">
        <f t="shared" si="60"/>
        <v>4239 Total</v>
      </c>
      <c r="CH322" s="110" t="str">
        <f t="shared" si="62"/>
        <v>4239 Total-1</v>
      </c>
      <c r="CI322" s="110">
        <v>1</v>
      </c>
      <c r="CJ322" s="110" t="s">
        <v>6922</v>
      </c>
      <c r="CN322" s="110">
        <v>20</v>
      </c>
      <c r="CO322" s="110">
        <v>6</v>
      </c>
      <c r="CP322" s="110">
        <v>0</v>
      </c>
      <c r="CQ322" s="110">
        <v>0</v>
      </c>
      <c r="CS322" s="110" t="str">
        <f t="shared" si="61"/>
        <v>-</v>
      </c>
    </row>
    <row r="323" spans="19:97" x14ac:dyDescent="0.2">
      <c r="S323" s="98">
        <v>3981</v>
      </c>
      <c r="T323" s="98">
        <v>23</v>
      </c>
      <c r="U323" s="98" t="s">
        <v>1161</v>
      </c>
      <c r="V323" s="98">
        <v>2</v>
      </c>
      <c r="W323" s="98" t="s">
        <v>975</v>
      </c>
      <c r="X323" s="98">
        <v>1</v>
      </c>
      <c r="Y323" s="98" t="s">
        <v>46</v>
      </c>
      <c r="Z323" s="98">
        <v>10</v>
      </c>
      <c r="AA323" s="98" t="s">
        <v>1162</v>
      </c>
      <c r="AB323" s="98">
        <v>8027</v>
      </c>
      <c r="AC323" s="98" t="s">
        <v>1234</v>
      </c>
      <c r="AD323" s="98" t="s">
        <v>1235</v>
      </c>
      <c r="AE323" s="98">
        <v>3981</v>
      </c>
      <c r="AF323" s="98" t="s">
        <v>812</v>
      </c>
      <c r="AG323" s="98" t="s">
        <v>5111</v>
      </c>
      <c r="AH323" s="98" t="s">
        <v>1003</v>
      </c>
      <c r="AI323" s="98" t="s">
        <v>53</v>
      </c>
      <c r="AJ323" s="98">
        <v>4100</v>
      </c>
      <c r="AO323" s="98">
        <v>2024</v>
      </c>
      <c r="AP323" s="98">
        <v>7</v>
      </c>
      <c r="AQ323" s="98" t="s">
        <v>54</v>
      </c>
      <c r="AR323" s="98" t="s">
        <v>54</v>
      </c>
      <c r="AS323" s="98" t="s">
        <v>54</v>
      </c>
      <c r="AT323" s="98" t="s">
        <v>54</v>
      </c>
      <c r="AU323" s="98" t="s">
        <v>627</v>
      </c>
      <c r="AY323" s="98" t="s">
        <v>56</v>
      </c>
      <c r="AZ323" s="98" t="s">
        <v>1259</v>
      </c>
      <c r="BA323" s="98" t="s">
        <v>1260</v>
      </c>
      <c r="BB323" s="98" t="s">
        <v>1261</v>
      </c>
      <c r="BD323" s="110" t="str">
        <f t="shared" si="63"/>
        <v>3999(vazio)</v>
      </c>
      <c r="BE323" s="110">
        <v>3999</v>
      </c>
      <c r="BF323" s="110" t="s">
        <v>849</v>
      </c>
      <c r="BG323" s="110">
        <v>8472</v>
      </c>
      <c r="BH323" s="110" t="s">
        <v>60</v>
      </c>
      <c r="BI323" s="110">
        <v>500</v>
      </c>
      <c r="BJ323" s="110">
        <v>100</v>
      </c>
      <c r="BK323" s="110">
        <v>100</v>
      </c>
      <c r="BL323" s="110">
        <v>100</v>
      </c>
      <c r="BN323" s="110">
        <f t="shared" si="64"/>
        <v>800</v>
      </c>
      <c r="BS323" s="110">
        <v>3981</v>
      </c>
      <c r="BT323" s="110" t="str">
        <f t="shared" si="55"/>
        <v>Órgãos da Administração Direta com mapeamento de processos multissetoriais realizados</v>
      </c>
      <c r="BU323" s="111" t="str">
        <f t="shared" si="56"/>
        <v>Não</v>
      </c>
      <c r="BV323" s="111" t="str">
        <f t="shared" si="57"/>
        <v>Não</v>
      </c>
      <c r="BW323" s="111" t="str">
        <f t="shared" si="58"/>
        <v>Não</v>
      </c>
      <c r="BX323" s="111" t="str">
        <f t="shared" si="59"/>
        <v>Não</v>
      </c>
      <c r="BY323" s="110" t="s">
        <v>627</v>
      </c>
      <c r="BZ323" s="110" t="s">
        <v>55</v>
      </c>
      <c r="CA323" s="110" t="s">
        <v>121</v>
      </c>
      <c r="CB323" s="110" t="s">
        <v>8122</v>
      </c>
      <c r="CG323" s="110" t="str">
        <f t="shared" si="60"/>
        <v>4240Curitiba</v>
      </c>
      <c r="CH323" s="110" t="str">
        <f t="shared" si="62"/>
        <v>4240-1</v>
      </c>
      <c r="CI323" s="110">
        <v>1</v>
      </c>
      <c r="CJ323" s="110">
        <v>4240</v>
      </c>
      <c r="CK323" s="110" t="s">
        <v>33</v>
      </c>
      <c r="CL323" s="110">
        <v>4106902</v>
      </c>
      <c r="CM323" s="110" t="s">
        <v>128</v>
      </c>
      <c r="CN323" s="110">
        <v>1</v>
      </c>
      <c r="CO323" s="110">
        <v>0</v>
      </c>
      <c r="CP323" s="110">
        <v>0</v>
      </c>
      <c r="CQ323" s="110">
        <v>0</v>
      </c>
      <c r="CS323" s="110" t="str">
        <f t="shared" si="61"/>
        <v>RGInt 01 Curitiba-Curitiba</v>
      </c>
    </row>
    <row r="324" spans="19:97" x14ac:dyDescent="0.2">
      <c r="S324" s="98">
        <v>3991</v>
      </c>
      <c r="T324" s="98">
        <v>23</v>
      </c>
      <c r="U324" s="98" t="s">
        <v>1161</v>
      </c>
      <c r="V324" s="98">
        <v>2</v>
      </c>
      <c r="W324" s="98" t="s">
        <v>975</v>
      </c>
      <c r="X324" s="98">
        <v>1</v>
      </c>
      <c r="Y324" s="98" t="s">
        <v>46</v>
      </c>
      <c r="Z324" s="98">
        <v>10</v>
      </c>
      <c r="AA324" s="98" t="s">
        <v>1162</v>
      </c>
      <c r="AB324" s="98">
        <v>8027</v>
      </c>
      <c r="AC324" s="98" t="s">
        <v>1234</v>
      </c>
      <c r="AD324" s="98" t="s">
        <v>1235</v>
      </c>
      <c r="AE324" s="98">
        <v>3991</v>
      </c>
      <c r="AF324" s="98" t="s">
        <v>843</v>
      </c>
      <c r="AG324" s="98" t="s">
        <v>1263</v>
      </c>
      <c r="AH324" s="98" t="s">
        <v>1264</v>
      </c>
      <c r="AI324" s="98" t="s">
        <v>53</v>
      </c>
      <c r="AJ324" s="98">
        <v>4100</v>
      </c>
      <c r="AO324" s="98">
        <v>2024</v>
      </c>
      <c r="AP324" s="98">
        <v>18</v>
      </c>
      <c r="AQ324" s="98" t="s">
        <v>54</v>
      </c>
      <c r="AR324" s="98" t="s">
        <v>54</v>
      </c>
      <c r="AS324" s="98" t="s">
        <v>54</v>
      </c>
      <c r="AT324" s="98" t="s">
        <v>54</v>
      </c>
      <c r="AV324" s="98" t="s">
        <v>55</v>
      </c>
      <c r="AY324" s="98" t="s">
        <v>56</v>
      </c>
      <c r="AZ324" s="98" t="s">
        <v>1265</v>
      </c>
      <c r="BA324" s="98" t="s">
        <v>1266</v>
      </c>
      <c r="BB324" s="98" t="s">
        <v>1267</v>
      </c>
      <c r="BD324" s="110" t="str">
        <f t="shared" si="63"/>
        <v>4000(vazio)</v>
      </c>
      <c r="BE324" s="110">
        <v>4000</v>
      </c>
      <c r="BF324" s="110" t="s">
        <v>759</v>
      </c>
      <c r="BG324" s="110">
        <v>8018</v>
      </c>
      <c r="BH324" s="110" t="s">
        <v>60</v>
      </c>
      <c r="BI324" s="110">
        <v>10</v>
      </c>
      <c r="BJ324" s="110">
        <v>15</v>
      </c>
      <c r="BK324" s="110">
        <v>15</v>
      </c>
      <c r="BL324" s="110">
        <v>15</v>
      </c>
      <c r="BN324" s="110">
        <f t="shared" si="64"/>
        <v>55</v>
      </c>
      <c r="BS324" s="110">
        <v>3991</v>
      </c>
      <c r="BT324" s="110" t="str">
        <f t="shared" si="55"/>
        <v>Órgãos e entidades com estrutura organizacional regulamentada</v>
      </c>
      <c r="BU324" s="111" t="str">
        <f t="shared" si="56"/>
        <v>Não</v>
      </c>
      <c r="BV324" s="111" t="str">
        <f t="shared" si="57"/>
        <v>Não</v>
      </c>
      <c r="BW324" s="111" t="str">
        <f t="shared" si="58"/>
        <v>Não</v>
      </c>
      <c r="BX324" s="111" t="str">
        <f t="shared" si="59"/>
        <v>Não</v>
      </c>
      <c r="BY324" s="110" t="s">
        <v>627</v>
      </c>
      <c r="BZ324" s="110" t="s">
        <v>55</v>
      </c>
      <c r="CA324" s="110" t="s">
        <v>121</v>
      </c>
      <c r="CB324" s="110" t="s">
        <v>8122</v>
      </c>
      <c r="CG324" s="110" t="str">
        <f t="shared" si="60"/>
        <v>4240São José dos Pinhais</v>
      </c>
      <c r="CH324" s="110" t="str">
        <f t="shared" si="62"/>
        <v>4240-2</v>
      </c>
      <c r="CI324" s="110">
        <v>2</v>
      </c>
      <c r="CJ324" s="110">
        <v>4240</v>
      </c>
      <c r="CK324" s="110" t="s">
        <v>33</v>
      </c>
      <c r="CL324" s="110">
        <v>4125506</v>
      </c>
      <c r="CM324" s="110" t="s">
        <v>134</v>
      </c>
      <c r="CN324" s="110">
        <v>1</v>
      </c>
      <c r="CO324" s="110">
        <v>0</v>
      </c>
      <c r="CP324" s="110">
        <v>0</v>
      </c>
      <c r="CQ324" s="110">
        <v>0</v>
      </c>
      <c r="CS324" s="110" t="str">
        <f t="shared" si="61"/>
        <v>RGInt 01 Curitiba-São José dos Pinhais</v>
      </c>
    </row>
    <row r="325" spans="19:97" x14ac:dyDescent="0.2">
      <c r="S325" s="98">
        <v>6253</v>
      </c>
      <c r="T325" s="98">
        <v>23</v>
      </c>
      <c r="U325" s="98" t="s">
        <v>1161</v>
      </c>
      <c r="V325" s="98">
        <v>2</v>
      </c>
      <c r="W325" s="98" t="s">
        <v>975</v>
      </c>
      <c r="X325" s="98">
        <v>1</v>
      </c>
      <c r="Y325" s="98" t="s">
        <v>46</v>
      </c>
      <c r="Z325" s="98">
        <v>10</v>
      </c>
      <c r="AA325" s="98" t="s">
        <v>1162</v>
      </c>
      <c r="AB325" s="98">
        <v>8027</v>
      </c>
      <c r="AC325" s="98" t="s">
        <v>1234</v>
      </c>
      <c r="AD325" s="98" t="s">
        <v>1235</v>
      </c>
      <c r="AE325" s="98">
        <v>6253</v>
      </c>
      <c r="AF325" s="98" t="s">
        <v>5112</v>
      </c>
      <c r="AG325" s="98" t="s">
        <v>5113</v>
      </c>
      <c r="AH325" s="98" t="s">
        <v>1022</v>
      </c>
      <c r="AI325" s="98" t="s">
        <v>53</v>
      </c>
      <c r="AJ325" s="98">
        <v>4100</v>
      </c>
      <c r="AO325" s="98">
        <v>2024</v>
      </c>
      <c r="AP325" s="98">
        <v>0</v>
      </c>
      <c r="AQ325" s="98" t="s">
        <v>54</v>
      </c>
      <c r="AR325" s="98" t="s">
        <v>56</v>
      </c>
      <c r="AS325" s="98" t="s">
        <v>54</v>
      </c>
      <c r="AT325" s="98" t="s">
        <v>54</v>
      </c>
      <c r="AV325" s="98" t="s">
        <v>735</v>
      </c>
      <c r="AY325" s="98" t="s">
        <v>56</v>
      </c>
      <c r="AZ325" s="98" t="s">
        <v>5114</v>
      </c>
      <c r="BA325" s="98" t="s">
        <v>5115</v>
      </c>
      <c r="BB325" s="98" t="s">
        <v>5116</v>
      </c>
      <c r="BD325" s="110" t="str">
        <f t="shared" si="63"/>
        <v>4002RGInt 05 Londrina</v>
      </c>
      <c r="BE325" s="110">
        <v>4002</v>
      </c>
      <c r="BF325" s="110" t="s">
        <v>868</v>
      </c>
      <c r="BG325" s="110">
        <v>8116</v>
      </c>
      <c r="BH325" s="110" t="s">
        <v>37</v>
      </c>
      <c r="BI325" s="110">
        <v>200</v>
      </c>
      <c r="BJ325" s="110">
        <v>300</v>
      </c>
      <c r="BK325" s="110">
        <v>300</v>
      </c>
      <c r="BL325" s="110">
        <v>300</v>
      </c>
      <c r="BN325" s="110">
        <f t="shared" si="64"/>
        <v>1100</v>
      </c>
      <c r="BS325" s="110">
        <v>6253</v>
      </c>
      <c r="BT325" s="110" t="str">
        <f t="shared" si="55"/>
        <v>Planos de Desenvolvimento das Governanças Regionais do Programa Paraná Produtivo</v>
      </c>
      <c r="BU325" s="111" t="str">
        <f t="shared" si="56"/>
        <v>Não</v>
      </c>
      <c r="BV325" s="111" t="str">
        <f t="shared" si="57"/>
        <v>Não</v>
      </c>
      <c r="BW325" s="111" t="str">
        <f t="shared" si="58"/>
        <v>Não</v>
      </c>
      <c r="BX325" s="111" t="str">
        <f t="shared" si="59"/>
        <v>Sim</v>
      </c>
      <c r="BY325" s="110" t="s">
        <v>121</v>
      </c>
      <c r="BZ325" s="110" t="s">
        <v>8143</v>
      </c>
      <c r="CA325" s="110" t="s">
        <v>121</v>
      </c>
      <c r="CB325" s="110" t="s">
        <v>8122</v>
      </c>
      <c r="CG325" s="110" t="str">
        <f t="shared" si="60"/>
        <v>4240 Total</v>
      </c>
      <c r="CH325" s="110" t="str">
        <f t="shared" si="62"/>
        <v>4240 Total-1</v>
      </c>
      <c r="CI325" s="110">
        <v>1</v>
      </c>
      <c r="CJ325" s="110" t="s">
        <v>6923</v>
      </c>
      <c r="CN325" s="110">
        <v>2</v>
      </c>
      <c r="CO325" s="110">
        <v>0</v>
      </c>
      <c r="CP325" s="110">
        <v>0</v>
      </c>
      <c r="CQ325" s="110">
        <v>0</v>
      </c>
      <c r="CS325" s="110" t="str">
        <f t="shared" si="61"/>
        <v>-</v>
      </c>
    </row>
    <row r="326" spans="19:97" x14ac:dyDescent="0.2">
      <c r="S326" s="98">
        <v>6251</v>
      </c>
      <c r="T326" s="98">
        <v>23</v>
      </c>
      <c r="U326" s="98" t="s">
        <v>1161</v>
      </c>
      <c r="V326" s="98">
        <v>2</v>
      </c>
      <c r="W326" s="98" t="s">
        <v>975</v>
      </c>
      <c r="X326" s="98">
        <v>1</v>
      </c>
      <c r="Y326" s="98" t="s">
        <v>46</v>
      </c>
      <c r="Z326" s="98">
        <v>10</v>
      </c>
      <c r="AA326" s="98" t="s">
        <v>1162</v>
      </c>
      <c r="AB326" s="98">
        <v>8027</v>
      </c>
      <c r="AC326" s="98" t="s">
        <v>1234</v>
      </c>
      <c r="AD326" s="98" t="s">
        <v>1235</v>
      </c>
      <c r="AE326" s="98">
        <v>6251</v>
      </c>
      <c r="AF326" s="98" t="s">
        <v>5117</v>
      </c>
      <c r="AG326" s="98" t="s">
        <v>5118</v>
      </c>
      <c r="AH326" s="98" t="s">
        <v>1003</v>
      </c>
      <c r="AI326" s="98" t="s">
        <v>53</v>
      </c>
      <c r="AJ326" s="98">
        <v>4100</v>
      </c>
      <c r="AO326" s="98">
        <v>2024</v>
      </c>
      <c r="AP326" s="98">
        <v>0</v>
      </c>
      <c r="AQ326" s="98" t="s">
        <v>54</v>
      </c>
      <c r="AR326" s="98" t="s">
        <v>54</v>
      </c>
      <c r="AS326" s="98" t="s">
        <v>54</v>
      </c>
      <c r="AT326" s="98" t="s">
        <v>54</v>
      </c>
      <c r="AY326" s="98" t="s">
        <v>56</v>
      </c>
      <c r="AZ326" s="98" t="s">
        <v>5119</v>
      </c>
      <c r="BA326" s="98" t="s">
        <v>5120</v>
      </c>
      <c r="BB326" s="98" t="s">
        <v>1267</v>
      </c>
      <c r="BD326" s="110" t="str">
        <f t="shared" si="63"/>
        <v>4004RGInt 01 Curitiba</v>
      </c>
      <c r="BE326" s="110">
        <v>4004</v>
      </c>
      <c r="BF326" s="110" t="s">
        <v>5202</v>
      </c>
      <c r="BG326" s="110">
        <v>8223</v>
      </c>
      <c r="BH326" s="110" t="s">
        <v>33</v>
      </c>
      <c r="BI326" s="110">
        <v>5</v>
      </c>
      <c r="BJ326" s="110">
        <v>5</v>
      </c>
      <c r="BK326" s="110">
        <v>5</v>
      </c>
      <c r="BL326" s="110">
        <v>5</v>
      </c>
      <c r="BN326" s="110">
        <f t="shared" si="64"/>
        <v>20</v>
      </c>
      <c r="BS326" s="110">
        <v>6251</v>
      </c>
      <c r="BT326" s="110" t="str">
        <f t="shared" si="55"/>
        <v>Processos multissetoriais mapeados nos Órgãos da Administração Direta</v>
      </c>
      <c r="BU326" s="111" t="str">
        <f t="shared" si="56"/>
        <v>Não</v>
      </c>
      <c r="BV326" s="111" t="str">
        <f t="shared" si="57"/>
        <v>Não</v>
      </c>
      <c r="BW326" s="111" t="str">
        <f t="shared" si="58"/>
        <v>Não</v>
      </c>
      <c r="BX326" s="111" t="str">
        <f t="shared" si="59"/>
        <v>Não</v>
      </c>
      <c r="BY326" s="110" t="s">
        <v>121</v>
      </c>
      <c r="BZ326" s="110" t="s">
        <v>121</v>
      </c>
      <c r="CA326" s="110" t="s">
        <v>121</v>
      </c>
      <c r="CB326" s="110" t="s">
        <v>8122</v>
      </c>
      <c r="CG326" s="110" t="str">
        <f t="shared" si="60"/>
        <v>4241Foz do Iguaçu</v>
      </c>
      <c r="CH326" s="110" t="str">
        <f t="shared" si="62"/>
        <v>4241-1</v>
      </c>
      <c r="CI326" s="110">
        <v>1</v>
      </c>
      <c r="CJ326" s="110">
        <v>4241</v>
      </c>
      <c r="CK326" s="110" t="s">
        <v>35</v>
      </c>
      <c r="CL326" s="110">
        <v>4108304</v>
      </c>
      <c r="CM326" s="110" t="s">
        <v>407</v>
      </c>
      <c r="CN326" s="110">
        <v>2</v>
      </c>
      <c r="CO326" s="110">
        <v>0</v>
      </c>
      <c r="CP326" s="110">
        <v>0</v>
      </c>
      <c r="CQ326" s="110">
        <v>0</v>
      </c>
      <c r="CS326" s="110" t="str">
        <f t="shared" si="61"/>
        <v>RGInt 03 Cascavel-Foz do Iguaçu</v>
      </c>
    </row>
    <row r="327" spans="19:97" x14ac:dyDescent="0.2">
      <c r="S327" s="98">
        <v>5444</v>
      </c>
      <c r="T327" s="98">
        <v>23</v>
      </c>
      <c r="U327" s="98" t="s">
        <v>1161</v>
      </c>
      <c r="V327" s="98">
        <v>2</v>
      </c>
      <c r="W327" s="98" t="s">
        <v>975</v>
      </c>
      <c r="X327" s="98">
        <v>1</v>
      </c>
      <c r="Y327" s="98" t="s">
        <v>46</v>
      </c>
      <c r="Z327" s="98">
        <v>10</v>
      </c>
      <c r="AA327" s="98" t="s">
        <v>1162</v>
      </c>
      <c r="AB327" s="98">
        <v>8027</v>
      </c>
      <c r="AC327" s="98" t="s">
        <v>1234</v>
      </c>
      <c r="AD327" s="98" t="s">
        <v>1235</v>
      </c>
      <c r="AE327" s="98">
        <v>5444</v>
      </c>
      <c r="AF327" s="98" t="s">
        <v>1270</v>
      </c>
      <c r="AG327" s="98" t="s">
        <v>5121</v>
      </c>
      <c r="AH327" s="98" t="s">
        <v>772</v>
      </c>
      <c r="AI327" s="98" t="s">
        <v>53</v>
      </c>
      <c r="AJ327" s="98">
        <v>4100</v>
      </c>
      <c r="AO327" s="98">
        <v>2024</v>
      </c>
      <c r="AP327" s="98">
        <v>5</v>
      </c>
      <c r="AQ327" s="98" t="s">
        <v>54</v>
      </c>
      <c r="AR327" s="98" t="s">
        <v>54</v>
      </c>
      <c r="AS327" s="98" t="s">
        <v>54</v>
      </c>
      <c r="AT327" s="98" t="s">
        <v>54</v>
      </c>
      <c r="AV327" s="98" t="s">
        <v>4198</v>
      </c>
      <c r="AY327" s="98" t="s">
        <v>56</v>
      </c>
      <c r="AZ327" s="98" t="s">
        <v>5122</v>
      </c>
      <c r="BA327" s="98" t="s">
        <v>1271</v>
      </c>
      <c r="BB327" s="98" t="s">
        <v>1272</v>
      </c>
      <c r="BD327" s="110" t="str">
        <f t="shared" si="63"/>
        <v>4004RGInt 02 Guarapuava</v>
      </c>
      <c r="BE327" s="110">
        <v>4004</v>
      </c>
      <c r="BF327" s="110" t="s">
        <v>5202</v>
      </c>
      <c r="BG327" s="110">
        <v>8223</v>
      </c>
      <c r="BH327" s="110" t="s">
        <v>34</v>
      </c>
      <c r="BI327" s="110">
        <v>3</v>
      </c>
      <c r="BJ327" s="110">
        <v>3</v>
      </c>
      <c r="BK327" s="110">
        <v>3</v>
      </c>
      <c r="BL327" s="110">
        <v>3</v>
      </c>
      <c r="BN327" s="110">
        <f t="shared" si="64"/>
        <v>12</v>
      </c>
      <c r="BS327" s="110">
        <v>5444</v>
      </c>
      <c r="BT327" s="110" t="str">
        <f t="shared" si="55"/>
        <v>Projeto de Parceria de Centro de Convenções</v>
      </c>
      <c r="BU327" s="111" t="str">
        <f t="shared" si="56"/>
        <v>Não</v>
      </c>
      <c r="BV327" s="111" t="str">
        <f t="shared" si="57"/>
        <v>Não</v>
      </c>
      <c r="BW327" s="111" t="str">
        <f t="shared" si="58"/>
        <v>Não</v>
      </c>
      <c r="BX327" s="111" t="str">
        <f t="shared" si="59"/>
        <v>Não</v>
      </c>
      <c r="BY327" s="110" t="s">
        <v>121</v>
      </c>
      <c r="BZ327" s="110" t="s">
        <v>8187</v>
      </c>
      <c r="CA327" s="110" t="s">
        <v>548</v>
      </c>
      <c r="CB327" s="110" t="s">
        <v>8374</v>
      </c>
      <c r="CG327" s="110" t="str">
        <f t="shared" si="60"/>
        <v>4241 Total</v>
      </c>
      <c r="CH327" s="110" t="str">
        <f t="shared" si="62"/>
        <v>4241 Total-1</v>
      </c>
      <c r="CI327" s="110">
        <v>1</v>
      </c>
      <c r="CJ327" s="110" t="s">
        <v>6924</v>
      </c>
      <c r="CN327" s="110">
        <v>2</v>
      </c>
      <c r="CO327" s="110">
        <v>0</v>
      </c>
      <c r="CP327" s="110">
        <v>0</v>
      </c>
      <c r="CQ327" s="110">
        <v>0</v>
      </c>
      <c r="CS327" s="110" t="str">
        <f t="shared" si="61"/>
        <v>-</v>
      </c>
    </row>
    <row r="328" spans="19:97" x14ac:dyDescent="0.2">
      <c r="S328" s="98">
        <v>6252</v>
      </c>
      <c r="T328" s="98">
        <v>23</v>
      </c>
      <c r="U328" s="98" t="s">
        <v>1161</v>
      </c>
      <c r="V328" s="98">
        <v>2</v>
      </c>
      <c r="W328" s="98" t="s">
        <v>975</v>
      </c>
      <c r="X328" s="98">
        <v>1</v>
      </c>
      <c r="Y328" s="98" t="s">
        <v>46</v>
      </c>
      <c r="Z328" s="98">
        <v>10</v>
      </c>
      <c r="AA328" s="98" t="s">
        <v>1162</v>
      </c>
      <c r="AB328" s="98">
        <v>8027</v>
      </c>
      <c r="AC328" s="98" t="s">
        <v>1234</v>
      </c>
      <c r="AD328" s="98" t="s">
        <v>1235</v>
      </c>
      <c r="AE328" s="98">
        <v>6252</v>
      </c>
      <c r="AF328" s="98" t="s">
        <v>5123</v>
      </c>
      <c r="AG328" s="98" t="s">
        <v>5124</v>
      </c>
      <c r="AH328" s="98" t="s">
        <v>772</v>
      </c>
      <c r="AI328" s="98" t="s">
        <v>53</v>
      </c>
      <c r="AJ328" s="98">
        <v>4100</v>
      </c>
      <c r="AK328" s="98" t="s">
        <v>35</v>
      </c>
      <c r="AL328" s="98">
        <v>4103</v>
      </c>
      <c r="AM328" s="98" t="s">
        <v>407</v>
      </c>
      <c r="AN328" s="98">
        <v>4108304</v>
      </c>
      <c r="AO328" s="98">
        <v>2024</v>
      </c>
      <c r="AP328" s="98">
        <v>0</v>
      </c>
      <c r="AQ328" s="98" t="s">
        <v>54</v>
      </c>
      <c r="AR328" s="98" t="s">
        <v>54</v>
      </c>
      <c r="AS328" s="98" t="s">
        <v>54</v>
      </c>
      <c r="AT328" s="98" t="s">
        <v>54</v>
      </c>
      <c r="AW328" s="98" t="s">
        <v>548</v>
      </c>
      <c r="AY328" s="98" t="s">
        <v>56</v>
      </c>
      <c r="AZ328" s="98" t="s">
        <v>5125</v>
      </c>
      <c r="BA328" s="98" t="s">
        <v>1271</v>
      </c>
      <c r="BB328" s="98" t="s">
        <v>1272</v>
      </c>
      <c r="BD328" s="110" t="str">
        <f t="shared" si="63"/>
        <v>4004RGInt 03 Cascavel</v>
      </c>
      <c r="BE328" s="110">
        <v>4004</v>
      </c>
      <c r="BF328" s="110" t="s">
        <v>5202</v>
      </c>
      <c r="BG328" s="110">
        <v>8223</v>
      </c>
      <c r="BH328" s="110" t="s">
        <v>35</v>
      </c>
      <c r="BI328" s="110">
        <v>3</v>
      </c>
      <c r="BJ328" s="110">
        <v>3</v>
      </c>
      <c r="BK328" s="110">
        <v>3</v>
      </c>
      <c r="BL328" s="110">
        <v>3</v>
      </c>
      <c r="BN328" s="110">
        <f t="shared" si="64"/>
        <v>12</v>
      </c>
      <c r="BS328" s="110">
        <v>6252</v>
      </c>
      <c r="BT328" s="110" t="str">
        <f t="shared" si="55"/>
        <v>Projeto de Parceria de Centro de Convenções em Foz do Iguaçu</v>
      </c>
      <c r="BU328" s="111" t="str">
        <f t="shared" si="56"/>
        <v>Não</v>
      </c>
      <c r="BV328" s="111" t="str">
        <f t="shared" si="57"/>
        <v>Não</v>
      </c>
      <c r="BW328" s="111" t="str">
        <f t="shared" si="58"/>
        <v>Não</v>
      </c>
      <c r="BX328" s="111" t="str">
        <f t="shared" si="59"/>
        <v>Não</v>
      </c>
      <c r="BY328" s="110" t="s">
        <v>121</v>
      </c>
      <c r="BZ328" s="110" t="s">
        <v>8187</v>
      </c>
      <c r="CA328" s="110" t="s">
        <v>548</v>
      </c>
      <c r="CB328" s="110" t="s">
        <v>8122</v>
      </c>
      <c r="CG328" s="110" t="str">
        <f t="shared" si="60"/>
        <v>4252Paranaguá</v>
      </c>
      <c r="CH328" s="110" t="str">
        <f t="shared" si="62"/>
        <v>4252-1</v>
      </c>
      <c r="CI328" s="110">
        <v>1</v>
      </c>
      <c r="CJ328" s="110">
        <v>4252</v>
      </c>
      <c r="CK328" s="110" t="s">
        <v>33</v>
      </c>
      <c r="CL328" s="110">
        <v>4118204</v>
      </c>
      <c r="CM328" s="110" t="s">
        <v>511</v>
      </c>
      <c r="CN328" s="110">
        <v>1500000</v>
      </c>
      <c r="CO328" s="110">
        <v>1500000</v>
      </c>
      <c r="CP328" s="110">
        <v>1500000</v>
      </c>
      <c r="CQ328" s="110">
        <v>1500000</v>
      </c>
      <c r="CS328" s="110" t="str">
        <f t="shared" si="61"/>
        <v>RGInt 01 Curitiba-Paranaguá</v>
      </c>
    </row>
    <row r="329" spans="19:97" x14ac:dyDescent="0.2">
      <c r="S329" s="98">
        <v>5441</v>
      </c>
      <c r="T329" s="98">
        <v>23</v>
      </c>
      <c r="U329" s="98" t="s">
        <v>1161</v>
      </c>
      <c r="V329" s="98">
        <v>2</v>
      </c>
      <c r="W329" s="98" t="s">
        <v>975</v>
      </c>
      <c r="X329" s="98">
        <v>1</v>
      </c>
      <c r="Y329" s="98" t="s">
        <v>46</v>
      </c>
      <c r="Z329" s="98">
        <v>10</v>
      </c>
      <c r="AA329" s="98" t="s">
        <v>1162</v>
      </c>
      <c r="AB329" s="98">
        <v>8027</v>
      </c>
      <c r="AC329" s="98" t="s">
        <v>1234</v>
      </c>
      <c r="AD329" s="98" t="s">
        <v>1235</v>
      </c>
      <c r="AE329" s="98">
        <v>5441</v>
      </c>
      <c r="AF329" s="98" t="s">
        <v>1275</v>
      </c>
      <c r="AG329" s="98" t="s">
        <v>5126</v>
      </c>
      <c r="AH329" s="98" t="s">
        <v>772</v>
      </c>
      <c r="AI329" s="98" t="s">
        <v>53</v>
      </c>
      <c r="AJ329" s="98">
        <v>4100</v>
      </c>
      <c r="AO329" s="98">
        <v>2024</v>
      </c>
      <c r="AP329" s="98">
        <v>5</v>
      </c>
      <c r="AQ329" s="98" t="s">
        <v>54</v>
      </c>
      <c r="AR329" s="98" t="s">
        <v>54</v>
      </c>
      <c r="AS329" s="98" t="s">
        <v>54</v>
      </c>
      <c r="AT329" s="98" t="s">
        <v>54</v>
      </c>
      <c r="AV329" s="98" t="s">
        <v>213</v>
      </c>
      <c r="AY329" s="98" t="s">
        <v>56</v>
      </c>
      <c r="AZ329" s="98" t="s">
        <v>5127</v>
      </c>
      <c r="BA329" s="98" t="s">
        <v>1271</v>
      </c>
      <c r="BB329" s="98" t="s">
        <v>1272</v>
      </c>
      <c r="BD329" s="110" t="str">
        <f t="shared" si="63"/>
        <v>4004RGInt 04 Maringá</v>
      </c>
      <c r="BE329" s="110">
        <v>4004</v>
      </c>
      <c r="BF329" s="110" t="s">
        <v>5202</v>
      </c>
      <c r="BG329" s="110">
        <v>8223</v>
      </c>
      <c r="BH329" s="110" t="s">
        <v>36</v>
      </c>
      <c r="BI329" s="110">
        <v>4</v>
      </c>
      <c r="BJ329" s="110">
        <v>4</v>
      </c>
      <c r="BK329" s="110">
        <v>4</v>
      </c>
      <c r="BL329" s="110">
        <v>4</v>
      </c>
      <c r="BN329" s="110">
        <f t="shared" si="64"/>
        <v>16</v>
      </c>
      <c r="BS329" s="110">
        <v>5441</v>
      </c>
      <c r="BT329" s="110" t="str">
        <f t="shared" si="55"/>
        <v>Projeto de Parceria de Centros Administrativos</v>
      </c>
      <c r="BU329" s="111" t="str">
        <f t="shared" si="56"/>
        <v>Não</v>
      </c>
      <c r="BV329" s="111" t="str">
        <f t="shared" si="57"/>
        <v>Não</v>
      </c>
      <c r="BW329" s="111" t="str">
        <f t="shared" si="58"/>
        <v>Não</v>
      </c>
      <c r="BX329" s="111" t="str">
        <f t="shared" si="59"/>
        <v>Não</v>
      </c>
      <c r="BY329" s="110" t="s">
        <v>121</v>
      </c>
      <c r="BZ329" s="110" t="s">
        <v>8134</v>
      </c>
      <c r="CA329" s="110" t="s">
        <v>121</v>
      </c>
      <c r="CB329" s="110" t="s">
        <v>8374</v>
      </c>
      <c r="CG329" s="110" t="str">
        <f t="shared" si="60"/>
        <v>4252 Total</v>
      </c>
      <c r="CH329" s="110" t="str">
        <f t="shared" si="62"/>
        <v>4252 Total-1</v>
      </c>
      <c r="CI329" s="110">
        <v>1</v>
      </c>
      <c r="CJ329" s="110" t="s">
        <v>6925</v>
      </c>
      <c r="CN329" s="110">
        <v>1500000</v>
      </c>
      <c r="CO329" s="110">
        <v>1500000</v>
      </c>
      <c r="CP329" s="110">
        <v>1500000</v>
      </c>
      <c r="CQ329" s="110">
        <v>1500000</v>
      </c>
      <c r="CS329" s="110" t="str">
        <f t="shared" si="61"/>
        <v>-</v>
      </c>
    </row>
    <row r="330" spans="19:97" x14ac:dyDescent="0.2">
      <c r="S330" s="98">
        <v>5457</v>
      </c>
      <c r="T330" s="98">
        <v>23</v>
      </c>
      <c r="U330" s="98" t="s">
        <v>1161</v>
      </c>
      <c r="V330" s="98">
        <v>2</v>
      </c>
      <c r="W330" s="98" t="s">
        <v>975</v>
      </c>
      <c r="X330" s="98">
        <v>1</v>
      </c>
      <c r="Y330" s="98" t="s">
        <v>46</v>
      </c>
      <c r="Z330" s="98">
        <v>10</v>
      </c>
      <c r="AA330" s="98" t="s">
        <v>1162</v>
      </c>
      <c r="AB330" s="98">
        <v>8027</v>
      </c>
      <c r="AC330" s="98" t="s">
        <v>1234</v>
      </c>
      <c r="AD330" s="98" t="s">
        <v>1235</v>
      </c>
      <c r="AE330" s="98">
        <v>5457</v>
      </c>
      <c r="AF330" s="98" t="s">
        <v>1279</v>
      </c>
      <c r="AG330" s="98" t="s">
        <v>1280</v>
      </c>
      <c r="AH330" s="98" t="s">
        <v>772</v>
      </c>
      <c r="AI330" s="98" t="s">
        <v>53</v>
      </c>
      <c r="AJ330" s="98">
        <v>4100</v>
      </c>
      <c r="AO330" s="98">
        <v>2024</v>
      </c>
      <c r="AP330" s="98">
        <v>5</v>
      </c>
      <c r="AQ330" s="98" t="s">
        <v>54</v>
      </c>
      <c r="AR330" s="98" t="s">
        <v>54</v>
      </c>
      <c r="AS330" s="98" t="s">
        <v>54</v>
      </c>
      <c r="AT330" s="98" t="s">
        <v>54</v>
      </c>
      <c r="AV330" s="98" t="s">
        <v>226</v>
      </c>
      <c r="AY330" s="98" t="s">
        <v>56</v>
      </c>
      <c r="AZ330" s="98" t="s">
        <v>5128</v>
      </c>
      <c r="BA330" s="98" t="s">
        <v>1271</v>
      </c>
      <c r="BB330" s="98" t="s">
        <v>1272</v>
      </c>
      <c r="BD330" s="110" t="str">
        <f t="shared" si="63"/>
        <v>4004RGInt 05 Londrina</v>
      </c>
      <c r="BE330" s="110">
        <v>4004</v>
      </c>
      <c r="BF330" s="110" t="s">
        <v>5202</v>
      </c>
      <c r="BG330" s="110">
        <v>8223</v>
      </c>
      <c r="BH330" s="110" t="s">
        <v>37</v>
      </c>
      <c r="BI330" s="110">
        <v>4</v>
      </c>
      <c r="BJ330" s="110">
        <v>4</v>
      </c>
      <c r="BK330" s="110">
        <v>4</v>
      </c>
      <c r="BL330" s="110">
        <v>4</v>
      </c>
      <c r="BN330" s="110">
        <f t="shared" si="64"/>
        <v>16</v>
      </c>
      <c r="BS330" s="110">
        <v>5457</v>
      </c>
      <c r="BT330" s="110" t="str">
        <f t="shared" si="55"/>
        <v>Projeto de Parceria de Prédios Históricos Culturais</v>
      </c>
      <c r="BU330" s="111" t="str">
        <f t="shared" si="56"/>
        <v>Não</v>
      </c>
      <c r="BV330" s="111" t="str">
        <f t="shared" si="57"/>
        <v>Não</v>
      </c>
      <c r="BW330" s="111" t="str">
        <f t="shared" si="58"/>
        <v>Não</v>
      </c>
      <c r="BX330" s="111" t="str">
        <f t="shared" si="59"/>
        <v>Não</v>
      </c>
      <c r="BY330" s="110" t="s">
        <v>121</v>
      </c>
      <c r="BZ330" s="110" t="s">
        <v>8134</v>
      </c>
      <c r="CA330" s="110" t="s">
        <v>121</v>
      </c>
      <c r="CB330" s="110" t="s">
        <v>8374</v>
      </c>
      <c r="CG330" s="110" t="str">
        <f t="shared" si="60"/>
        <v>4257Paranaguá</v>
      </c>
      <c r="CH330" s="110" t="str">
        <f t="shared" si="62"/>
        <v>4257-1</v>
      </c>
      <c r="CI330" s="110">
        <v>1</v>
      </c>
      <c r="CJ330" s="110">
        <v>4257</v>
      </c>
      <c r="CK330" s="110" t="s">
        <v>33</v>
      </c>
      <c r="CL330" s="110">
        <v>4118204</v>
      </c>
      <c r="CM330" s="110" t="s">
        <v>511</v>
      </c>
      <c r="CN330" s="110">
        <v>1.5</v>
      </c>
      <c r="CO330" s="110">
        <v>3.5</v>
      </c>
      <c r="CP330" s="110">
        <v>2</v>
      </c>
      <c r="CQ330" s="110">
        <v>0</v>
      </c>
      <c r="CS330" s="110" t="str">
        <f t="shared" si="61"/>
        <v>RGInt 01 Curitiba-Paranaguá</v>
      </c>
    </row>
    <row r="331" spans="19:97" x14ac:dyDescent="0.2">
      <c r="S331" s="98">
        <v>5458</v>
      </c>
      <c r="T331" s="98">
        <v>23</v>
      </c>
      <c r="U331" s="98" t="s">
        <v>1161</v>
      </c>
      <c r="V331" s="98">
        <v>2</v>
      </c>
      <c r="W331" s="98" t="s">
        <v>975</v>
      </c>
      <c r="X331" s="98">
        <v>1</v>
      </c>
      <c r="Y331" s="98" t="s">
        <v>46</v>
      </c>
      <c r="Z331" s="98">
        <v>10</v>
      </c>
      <c r="AA331" s="98" t="s">
        <v>1162</v>
      </c>
      <c r="AB331" s="98">
        <v>8027</v>
      </c>
      <c r="AC331" s="98" t="s">
        <v>1234</v>
      </c>
      <c r="AD331" s="98" t="s">
        <v>1235</v>
      </c>
      <c r="AE331" s="98">
        <v>5458</v>
      </c>
      <c r="AF331" s="98" t="s">
        <v>1283</v>
      </c>
      <c r="AG331" s="98" t="s">
        <v>1284</v>
      </c>
      <c r="AH331" s="98" t="s">
        <v>772</v>
      </c>
      <c r="AI331" s="98" t="s">
        <v>53</v>
      </c>
      <c r="AJ331" s="98">
        <v>4100</v>
      </c>
      <c r="AO331" s="98">
        <v>2024</v>
      </c>
      <c r="AP331" s="98">
        <v>5</v>
      </c>
      <c r="AQ331" s="98" t="s">
        <v>54</v>
      </c>
      <c r="AR331" s="98" t="s">
        <v>54</v>
      </c>
      <c r="AS331" s="98" t="s">
        <v>54</v>
      </c>
      <c r="AT331" s="98" t="s">
        <v>54</v>
      </c>
      <c r="AV331" s="98" t="s">
        <v>226</v>
      </c>
      <c r="AY331" s="98" t="s">
        <v>56</v>
      </c>
      <c r="AZ331" s="98" t="s">
        <v>5129</v>
      </c>
      <c r="BA331" s="98" t="s">
        <v>1271</v>
      </c>
      <c r="BB331" s="98" t="s">
        <v>1272</v>
      </c>
      <c r="BD331" s="110" t="str">
        <f t="shared" si="63"/>
        <v>4004RGInt 06 Ponta Grossa</v>
      </c>
      <c r="BE331" s="110">
        <v>4004</v>
      </c>
      <c r="BF331" s="110" t="s">
        <v>5202</v>
      </c>
      <c r="BG331" s="110">
        <v>8223</v>
      </c>
      <c r="BH331" s="110" t="s">
        <v>38</v>
      </c>
      <c r="BI331" s="110">
        <v>3</v>
      </c>
      <c r="BJ331" s="110">
        <v>3</v>
      </c>
      <c r="BK331" s="110">
        <v>3</v>
      </c>
      <c r="BL331" s="110">
        <v>3</v>
      </c>
      <c r="BN331" s="110">
        <f t="shared" si="64"/>
        <v>12</v>
      </c>
      <c r="BS331" s="110">
        <v>5458</v>
      </c>
      <c r="BT331" s="110" t="str">
        <f t="shared" si="55"/>
        <v>Projeto de Parceria do Parque Pedreira do Atuba</v>
      </c>
      <c r="BU331" s="111" t="str">
        <f t="shared" si="56"/>
        <v>Não</v>
      </c>
      <c r="BV331" s="111" t="str">
        <f t="shared" si="57"/>
        <v>Não</v>
      </c>
      <c r="BW331" s="111" t="str">
        <f t="shared" si="58"/>
        <v>Não</v>
      </c>
      <c r="BX331" s="111" t="str">
        <f t="shared" si="59"/>
        <v>Não</v>
      </c>
      <c r="BY331" s="110" t="s">
        <v>121</v>
      </c>
      <c r="BZ331" s="110" t="s">
        <v>226</v>
      </c>
      <c r="CA331" s="110" t="s">
        <v>121</v>
      </c>
      <c r="CB331" s="110" t="s">
        <v>8374</v>
      </c>
      <c r="CG331" s="110" t="str">
        <f t="shared" si="60"/>
        <v>4257 Total</v>
      </c>
      <c r="CH331" s="110" t="str">
        <f t="shared" si="62"/>
        <v>4257 Total-1</v>
      </c>
      <c r="CI331" s="110">
        <v>1</v>
      </c>
      <c r="CJ331" s="110" t="s">
        <v>6926</v>
      </c>
      <c r="CN331" s="110">
        <v>1.5</v>
      </c>
      <c r="CO331" s="110">
        <v>3.5</v>
      </c>
      <c r="CP331" s="110">
        <v>2</v>
      </c>
      <c r="CQ331" s="110">
        <v>0</v>
      </c>
      <c r="CS331" s="110" t="str">
        <f t="shared" si="61"/>
        <v>-</v>
      </c>
    </row>
    <row r="332" spans="19:97" x14ac:dyDescent="0.2">
      <c r="S332" s="98">
        <v>5446</v>
      </c>
      <c r="T332" s="98">
        <v>23</v>
      </c>
      <c r="U332" s="98" t="s">
        <v>1161</v>
      </c>
      <c r="V332" s="98">
        <v>2</v>
      </c>
      <c r="W332" s="98" t="s">
        <v>975</v>
      </c>
      <c r="X332" s="98">
        <v>1</v>
      </c>
      <c r="Y332" s="98" t="s">
        <v>46</v>
      </c>
      <c r="Z332" s="98">
        <v>10</v>
      </c>
      <c r="AA332" s="98" t="s">
        <v>1162</v>
      </c>
      <c r="AB332" s="98">
        <v>8027</v>
      </c>
      <c r="AC332" s="98" t="s">
        <v>1234</v>
      </c>
      <c r="AD332" s="98" t="s">
        <v>1235</v>
      </c>
      <c r="AE332" s="98">
        <v>5446</v>
      </c>
      <c r="AF332" s="98" t="s">
        <v>1288</v>
      </c>
      <c r="AG332" s="98" t="s">
        <v>1289</v>
      </c>
      <c r="AH332" s="98" t="s">
        <v>772</v>
      </c>
      <c r="AI332" s="98" t="s">
        <v>53</v>
      </c>
      <c r="AJ332" s="98">
        <v>4100</v>
      </c>
      <c r="AO332" s="98">
        <v>2024</v>
      </c>
      <c r="AP332" s="98">
        <v>5</v>
      </c>
      <c r="AQ332" s="98" t="s">
        <v>54</v>
      </c>
      <c r="AR332" s="98" t="s">
        <v>56</v>
      </c>
      <c r="AS332" s="98" t="s">
        <v>54</v>
      </c>
      <c r="AT332" s="98" t="s">
        <v>54</v>
      </c>
      <c r="AV332" s="98" t="s">
        <v>226</v>
      </c>
      <c r="AY332" s="98" t="s">
        <v>56</v>
      </c>
      <c r="AZ332" s="98" t="s">
        <v>5122</v>
      </c>
      <c r="BA332" s="98" t="s">
        <v>1271</v>
      </c>
      <c r="BB332" s="98" t="s">
        <v>1272</v>
      </c>
      <c r="BD332" s="110" t="str">
        <f t="shared" si="63"/>
        <v>4005(vazio)</v>
      </c>
      <c r="BE332" s="110">
        <v>4005</v>
      </c>
      <c r="BF332" s="110" t="s">
        <v>776</v>
      </c>
      <c r="BG332" s="110">
        <v>8018</v>
      </c>
      <c r="BH332" s="110" t="s">
        <v>60</v>
      </c>
      <c r="BI332" s="110">
        <v>60</v>
      </c>
      <c r="BJ332" s="110">
        <v>50</v>
      </c>
      <c r="BK332" s="110">
        <v>40</v>
      </c>
      <c r="BL332" s="110">
        <v>40</v>
      </c>
      <c r="BN332" s="110">
        <f t="shared" si="64"/>
        <v>190</v>
      </c>
      <c r="BS332" s="110">
        <v>5446</v>
      </c>
      <c r="BT332" s="110" t="str">
        <f t="shared" si="55"/>
        <v>Projeto de Parceria do Trem Pé Vermelho</v>
      </c>
      <c r="BU332" s="111" t="str">
        <f t="shared" si="56"/>
        <v>Não</v>
      </c>
      <c r="BV332" s="111" t="str">
        <f t="shared" si="57"/>
        <v>Não</v>
      </c>
      <c r="BW332" s="111" t="str">
        <f t="shared" si="58"/>
        <v>Não</v>
      </c>
      <c r="BX332" s="111" t="str">
        <f t="shared" si="59"/>
        <v>Sim</v>
      </c>
      <c r="BY332" s="110" t="s">
        <v>121</v>
      </c>
      <c r="BZ332" s="110" t="s">
        <v>8188</v>
      </c>
      <c r="CA332" s="110" t="s">
        <v>121</v>
      </c>
      <c r="CB332" s="110" t="s">
        <v>8374</v>
      </c>
      <c r="CG332" s="110" t="str">
        <f t="shared" si="60"/>
        <v>4259Paranaguá</v>
      </c>
      <c r="CH332" s="110" t="str">
        <f t="shared" si="62"/>
        <v>4259-1</v>
      </c>
      <c r="CI332" s="110">
        <v>1</v>
      </c>
      <c r="CJ332" s="110">
        <v>4259</v>
      </c>
      <c r="CK332" s="110" t="s">
        <v>33</v>
      </c>
      <c r="CL332" s="110">
        <v>4118204</v>
      </c>
      <c r="CM332" s="110" t="s">
        <v>511</v>
      </c>
      <c r="CN332" s="110">
        <v>8904</v>
      </c>
      <c r="CO332" s="110">
        <v>20776</v>
      </c>
      <c r="CP332" s="110">
        <v>11872</v>
      </c>
      <c r="CQ332" s="110">
        <v>0</v>
      </c>
      <c r="CS332" s="110" t="str">
        <f t="shared" si="61"/>
        <v>RGInt 01 Curitiba-Paranaguá</v>
      </c>
    </row>
    <row r="333" spans="19:97" x14ac:dyDescent="0.2">
      <c r="S333" s="98">
        <v>5672</v>
      </c>
      <c r="T333" s="98">
        <v>23</v>
      </c>
      <c r="U333" s="98" t="s">
        <v>1161</v>
      </c>
      <c r="V333" s="98">
        <v>2</v>
      </c>
      <c r="W333" s="98" t="s">
        <v>975</v>
      </c>
      <c r="X333" s="98">
        <v>1</v>
      </c>
      <c r="Y333" s="98" t="s">
        <v>46</v>
      </c>
      <c r="Z333" s="98">
        <v>10</v>
      </c>
      <c r="AA333" s="98" t="s">
        <v>1162</v>
      </c>
      <c r="AB333" s="98">
        <v>8027</v>
      </c>
      <c r="AC333" s="98" t="s">
        <v>1234</v>
      </c>
      <c r="AD333" s="98" t="s">
        <v>1235</v>
      </c>
      <c r="AE333" s="98">
        <v>5672</v>
      </c>
      <c r="AF333" s="98" t="s">
        <v>1293</v>
      </c>
      <c r="AG333" s="98" t="s">
        <v>1294</v>
      </c>
      <c r="AH333" s="98" t="s">
        <v>1165</v>
      </c>
      <c r="AI333" s="98" t="s">
        <v>53</v>
      </c>
      <c r="AJ333" s="98">
        <v>4100</v>
      </c>
      <c r="AO333" s="98">
        <v>2024</v>
      </c>
      <c r="AP333" s="98">
        <v>4</v>
      </c>
      <c r="AQ333" s="98" t="s">
        <v>54</v>
      </c>
      <c r="AR333" s="98" t="s">
        <v>54</v>
      </c>
      <c r="AS333" s="98" t="s">
        <v>54</v>
      </c>
      <c r="AT333" s="98" t="s">
        <v>54</v>
      </c>
      <c r="AV333" s="98" t="s">
        <v>72</v>
      </c>
      <c r="AY333" s="98" t="s">
        <v>56</v>
      </c>
      <c r="AZ333" s="98" t="s">
        <v>1295</v>
      </c>
      <c r="BA333" s="98" t="s">
        <v>1296</v>
      </c>
      <c r="BB333" s="98" t="s">
        <v>1240</v>
      </c>
      <c r="BD333" s="110" t="str">
        <f t="shared" si="63"/>
        <v>4006RGInt 06 Ponta Grossa</v>
      </c>
      <c r="BE333" s="110">
        <v>4006</v>
      </c>
      <c r="BF333" s="110" t="s">
        <v>890</v>
      </c>
      <c r="BG333" s="110">
        <v>7067</v>
      </c>
      <c r="BH333" s="110" t="s">
        <v>38</v>
      </c>
      <c r="BI333" s="110">
        <v>3.62</v>
      </c>
      <c r="BJ333" s="110">
        <v>0</v>
      </c>
      <c r="BK333" s="110">
        <v>0</v>
      </c>
      <c r="BL333" s="110">
        <v>0</v>
      </c>
      <c r="BN333" s="110">
        <f t="shared" si="64"/>
        <v>3.62</v>
      </c>
      <c r="BS333" s="110">
        <v>5672</v>
      </c>
      <c r="BT333" s="110" t="str">
        <f t="shared" si="55"/>
        <v>Relatórios de acompanhamento de ações estaduais planejadas</v>
      </c>
      <c r="BU333" s="111" t="str">
        <f t="shared" si="56"/>
        <v>Não</v>
      </c>
      <c r="BV333" s="111" t="str">
        <f t="shared" si="57"/>
        <v>Não</v>
      </c>
      <c r="BW333" s="111" t="str">
        <f t="shared" si="58"/>
        <v>Não</v>
      </c>
      <c r="BX333" s="111" t="str">
        <f t="shared" si="59"/>
        <v>Não</v>
      </c>
      <c r="BY333" s="110" t="s">
        <v>121</v>
      </c>
      <c r="BZ333" s="110" t="s">
        <v>72</v>
      </c>
      <c r="CA333" s="110" t="s">
        <v>121</v>
      </c>
      <c r="CB333" s="110" t="s">
        <v>8122</v>
      </c>
      <c r="CG333" s="110" t="str">
        <f t="shared" si="60"/>
        <v>4259 Total</v>
      </c>
      <c r="CH333" s="110" t="str">
        <f t="shared" si="62"/>
        <v>4259 Total-1</v>
      </c>
      <c r="CI333" s="110">
        <v>1</v>
      </c>
      <c r="CJ333" s="110" t="s">
        <v>6927</v>
      </c>
      <c r="CN333" s="110">
        <v>8904</v>
      </c>
      <c r="CO333" s="110">
        <v>20776</v>
      </c>
      <c r="CP333" s="110">
        <v>11872</v>
      </c>
      <c r="CQ333" s="110">
        <v>0</v>
      </c>
      <c r="CS333" s="110" t="str">
        <f t="shared" si="61"/>
        <v>-</v>
      </c>
    </row>
    <row r="334" spans="19:97" x14ac:dyDescent="0.2">
      <c r="S334" s="98">
        <v>4032</v>
      </c>
      <c r="T334" s="98">
        <v>23</v>
      </c>
      <c r="U334" s="98" t="s">
        <v>1161</v>
      </c>
      <c r="V334" s="98">
        <v>2</v>
      </c>
      <c r="W334" s="98" t="s">
        <v>975</v>
      </c>
      <c r="X334" s="98">
        <v>1</v>
      </c>
      <c r="Y334" s="98" t="s">
        <v>46</v>
      </c>
      <c r="Z334" s="98">
        <v>10</v>
      </c>
      <c r="AA334" s="98" t="s">
        <v>1162</v>
      </c>
      <c r="AB334" s="98">
        <v>8027</v>
      </c>
      <c r="AC334" s="98" t="s">
        <v>1234</v>
      </c>
      <c r="AD334" s="98" t="s">
        <v>1235</v>
      </c>
      <c r="AE334" s="98">
        <v>4032</v>
      </c>
      <c r="AF334" s="98" t="s">
        <v>949</v>
      </c>
      <c r="AG334" s="98" t="s">
        <v>1299</v>
      </c>
      <c r="AH334" s="98" t="s">
        <v>772</v>
      </c>
      <c r="AI334" s="98" t="s">
        <v>53</v>
      </c>
      <c r="AJ334" s="98">
        <v>4100</v>
      </c>
      <c r="AO334" s="98">
        <v>2024</v>
      </c>
      <c r="AP334" s="98">
        <v>1</v>
      </c>
      <c r="AQ334" s="98" t="s">
        <v>54</v>
      </c>
      <c r="AR334" s="98" t="s">
        <v>54</v>
      </c>
      <c r="AS334" s="98" t="s">
        <v>54</v>
      </c>
      <c r="AT334" s="98" t="s">
        <v>54</v>
      </c>
      <c r="AU334" s="98" t="s">
        <v>627</v>
      </c>
      <c r="AY334" s="98" t="s">
        <v>56</v>
      </c>
      <c r="AZ334" s="98" t="s">
        <v>1300</v>
      </c>
      <c r="BA334" s="98" t="s">
        <v>1266</v>
      </c>
      <c r="BB334" s="98" t="s">
        <v>1267</v>
      </c>
      <c r="BD334" s="110" t="str">
        <f t="shared" si="63"/>
        <v>4007RGInt 06 Ponta Grossa</v>
      </c>
      <c r="BE334" s="110">
        <v>4007</v>
      </c>
      <c r="BF334" s="110" t="s">
        <v>868</v>
      </c>
      <c r="BG334" s="110">
        <v>8119</v>
      </c>
      <c r="BH334" s="110" t="s">
        <v>38</v>
      </c>
      <c r="BI334" s="110">
        <v>200</v>
      </c>
      <c r="BJ334" s="110">
        <v>200</v>
      </c>
      <c r="BK334" s="110">
        <v>200</v>
      </c>
      <c r="BL334" s="110">
        <v>200</v>
      </c>
      <c r="BN334" s="110">
        <f t="shared" si="64"/>
        <v>800</v>
      </c>
      <c r="BS334" s="110">
        <v>4032</v>
      </c>
      <c r="BT334" s="110" t="str">
        <f t="shared" si="55"/>
        <v>Sistema de Estrutura Organizacional do Estado</v>
      </c>
      <c r="BU334" s="111" t="str">
        <f t="shared" si="56"/>
        <v>Não</v>
      </c>
      <c r="BV334" s="111" t="str">
        <f t="shared" si="57"/>
        <v>Não</v>
      </c>
      <c r="BW334" s="111" t="str">
        <f t="shared" si="58"/>
        <v>Não</v>
      </c>
      <c r="BX334" s="111" t="str">
        <f t="shared" si="59"/>
        <v>Não</v>
      </c>
      <c r="BY334" s="110" t="s">
        <v>627</v>
      </c>
      <c r="BZ334" s="110" t="s">
        <v>8161</v>
      </c>
      <c r="CA334" s="110" t="s">
        <v>121</v>
      </c>
      <c r="CB334" s="110" t="s">
        <v>8122</v>
      </c>
      <c r="CG334" s="110" t="str">
        <f t="shared" si="60"/>
        <v>4261Clevelândia</v>
      </c>
      <c r="CH334" s="110" t="str">
        <f t="shared" si="62"/>
        <v>4261-1</v>
      </c>
      <c r="CI334" s="110">
        <v>1</v>
      </c>
      <c r="CJ334" s="110">
        <v>4261</v>
      </c>
      <c r="CK334" s="110" t="s">
        <v>35</v>
      </c>
      <c r="CL334" s="110">
        <v>4105706</v>
      </c>
      <c r="CM334" s="110" t="s">
        <v>456</v>
      </c>
      <c r="CN334" s="110">
        <v>401.57</v>
      </c>
      <c r="CO334" s="110">
        <v>546.46</v>
      </c>
      <c r="CP334" s="110">
        <v>0</v>
      </c>
      <c r="CQ334" s="110">
        <v>0</v>
      </c>
      <c r="CS334" s="110" t="str">
        <f t="shared" si="61"/>
        <v>RGInt 03 Cascavel-Clevelândia</v>
      </c>
    </row>
    <row r="335" spans="19:97" x14ac:dyDescent="0.2">
      <c r="S335" s="98">
        <v>6004</v>
      </c>
      <c r="T335" s="98">
        <v>23</v>
      </c>
      <c r="U335" s="98" t="s">
        <v>1161</v>
      </c>
      <c r="V335" s="98">
        <v>2</v>
      </c>
      <c r="W335" s="98" t="s">
        <v>975</v>
      </c>
      <c r="X335" s="98">
        <v>1</v>
      </c>
      <c r="Y335" s="98" t="s">
        <v>46</v>
      </c>
      <c r="Z335" s="98">
        <v>10</v>
      </c>
      <c r="AA335" s="98" t="s">
        <v>1162</v>
      </c>
      <c r="AB335" s="98">
        <v>8033</v>
      </c>
      <c r="AC335" s="98" t="s">
        <v>1304</v>
      </c>
      <c r="AD335" s="98" t="s">
        <v>1305</v>
      </c>
      <c r="AE335" s="98">
        <v>6004</v>
      </c>
      <c r="AF335" s="98" t="s">
        <v>1306</v>
      </c>
      <c r="AG335" s="98" t="s">
        <v>1307</v>
      </c>
      <c r="AH335" s="98" t="s">
        <v>212</v>
      </c>
      <c r="AI335" s="98" t="s">
        <v>53</v>
      </c>
      <c r="AJ335" s="98">
        <v>4100</v>
      </c>
      <c r="AK335" s="98" t="s">
        <v>33</v>
      </c>
      <c r="AL335" s="98">
        <v>4101</v>
      </c>
      <c r="AM335" s="98" t="s">
        <v>128</v>
      </c>
      <c r="AN335" s="98">
        <v>4106902</v>
      </c>
      <c r="AO335" s="98">
        <v>2024</v>
      </c>
      <c r="AP335" s="98">
        <v>0</v>
      </c>
      <c r="AQ335" s="98" t="s">
        <v>54</v>
      </c>
      <c r="AR335" s="98" t="s">
        <v>54</v>
      </c>
      <c r="AS335" s="98" t="s">
        <v>54</v>
      </c>
      <c r="AT335" s="98" t="s">
        <v>54</v>
      </c>
      <c r="AV335" s="98" t="s">
        <v>1290</v>
      </c>
      <c r="AY335" s="98" t="s">
        <v>56</v>
      </c>
      <c r="AZ335" s="98" t="s">
        <v>1308</v>
      </c>
      <c r="BA335" s="98" t="s">
        <v>1309</v>
      </c>
      <c r="BB335" s="98" t="s">
        <v>1310</v>
      </c>
      <c r="BD335" s="110" t="str">
        <f t="shared" si="63"/>
        <v>4009RGInt 01 Curitiba</v>
      </c>
      <c r="BE335" s="110">
        <v>4009</v>
      </c>
      <c r="BF335" s="110" t="s">
        <v>901</v>
      </c>
      <c r="BG335" s="110">
        <v>7067</v>
      </c>
      <c r="BH335" s="110" t="s">
        <v>33</v>
      </c>
      <c r="BI335" s="110">
        <v>4</v>
      </c>
      <c r="BJ335" s="110">
        <v>0</v>
      </c>
      <c r="BK335" s="110">
        <v>0</v>
      </c>
      <c r="BL335" s="110">
        <v>0</v>
      </c>
      <c r="BN335" s="110">
        <f t="shared" si="64"/>
        <v>4</v>
      </c>
      <c r="BS335" s="110">
        <v>6004</v>
      </c>
      <c r="BT335" s="110" t="str">
        <f t="shared" si="55"/>
        <v>Construção do Centro de Tecnologia do Estado do Paraná - Fábrica de Ideias</v>
      </c>
      <c r="BU335" s="111" t="str">
        <f t="shared" si="56"/>
        <v>Não</v>
      </c>
      <c r="BV335" s="111" t="str">
        <f t="shared" si="57"/>
        <v>Não</v>
      </c>
      <c r="BW335" s="111" t="str">
        <f t="shared" si="58"/>
        <v>Não</v>
      </c>
      <c r="BX335" s="111" t="str">
        <f t="shared" si="59"/>
        <v>Não</v>
      </c>
      <c r="BY335" s="110" t="s">
        <v>121</v>
      </c>
      <c r="BZ335" s="110" t="s">
        <v>8189</v>
      </c>
      <c r="CA335" s="110" t="s">
        <v>121</v>
      </c>
      <c r="CB335" s="110" t="s">
        <v>8375</v>
      </c>
      <c r="CG335" s="110" t="str">
        <f t="shared" si="60"/>
        <v>4261 Total</v>
      </c>
      <c r="CH335" s="110" t="str">
        <f t="shared" si="62"/>
        <v>4261 Total-1</v>
      </c>
      <c r="CI335" s="110">
        <v>1</v>
      </c>
      <c r="CJ335" s="110" t="s">
        <v>6928</v>
      </c>
      <c r="CN335" s="110">
        <v>401.57</v>
      </c>
      <c r="CO335" s="110">
        <v>546.46</v>
      </c>
      <c r="CP335" s="110">
        <v>0</v>
      </c>
      <c r="CQ335" s="110">
        <v>0</v>
      </c>
      <c r="CS335" s="110" t="str">
        <f t="shared" si="61"/>
        <v>-</v>
      </c>
    </row>
    <row r="336" spans="19:97" x14ac:dyDescent="0.2">
      <c r="S336" s="98">
        <v>5488</v>
      </c>
      <c r="T336" s="98">
        <v>23</v>
      </c>
      <c r="U336" s="98" t="s">
        <v>1161</v>
      </c>
      <c r="V336" s="98">
        <v>30</v>
      </c>
      <c r="W336" s="98" t="s">
        <v>1313</v>
      </c>
      <c r="X336" s="98">
        <v>1</v>
      </c>
      <c r="Y336" s="98" t="s">
        <v>46</v>
      </c>
      <c r="Z336" s="98">
        <v>10</v>
      </c>
      <c r="AA336" s="98" t="s">
        <v>1162</v>
      </c>
      <c r="AB336" s="98">
        <v>8037</v>
      </c>
      <c r="AC336" s="98" t="s">
        <v>1314</v>
      </c>
      <c r="AD336" s="98" t="s">
        <v>1315</v>
      </c>
      <c r="AE336" s="98">
        <v>5488</v>
      </c>
      <c r="AF336" s="98" t="s">
        <v>1316</v>
      </c>
      <c r="AG336" s="98" t="s">
        <v>1317</v>
      </c>
      <c r="AH336" s="98" t="s">
        <v>1318</v>
      </c>
      <c r="AI336" s="98" t="s">
        <v>53</v>
      </c>
      <c r="AJ336" s="98">
        <v>4100</v>
      </c>
      <c r="AO336" s="98">
        <v>2024</v>
      </c>
      <c r="AP336" s="98">
        <v>0</v>
      </c>
      <c r="AQ336" s="98" t="s">
        <v>54</v>
      </c>
      <c r="AR336" s="98" t="s">
        <v>54</v>
      </c>
      <c r="AS336" s="98" t="s">
        <v>54</v>
      </c>
      <c r="AT336" s="98" t="s">
        <v>54</v>
      </c>
      <c r="AV336" s="98" t="s">
        <v>2724</v>
      </c>
      <c r="AY336" s="98" t="s">
        <v>56</v>
      </c>
      <c r="AZ336" s="98" t="s">
        <v>1319</v>
      </c>
      <c r="BA336" s="98" t="s">
        <v>1320</v>
      </c>
      <c r="BB336" s="98" t="s">
        <v>1320</v>
      </c>
      <c r="BD336" s="110" t="str">
        <f t="shared" si="63"/>
        <v>4010(vazio)</v>
      </c>
      <c r="BE336" s="110">
        <v>4010</v>
      </c>
      <c r="BF336" s="110" t="s">
        <v>251</v>
      </c>
      <c r="BG336" s="110">
        <v>8002</v>
      </c>
      <c r="BH336" s="110" t="s">
        <v>60</v>
      </c>
      <c r="BI336" s="110">
        <v>2</v>
      </c>
      <c r="BJ336" s="110">
        <v>2</v>
      </c>
      <c r="BK336" s="110">
        <v>1</v>
      </c>
      <c r="BL336" s="110">
        <v>1</v>
      </c>
      <c r="BN336" s="110">
        <f t="shared" si="64"/>
        <v>6</v>
      </c>
      <c r="BS336" s="110">
        <v>5488</v>
      </c>
      <c r="BT336" s="110" t="str">
        <f t="shared" si="55"/>
        <v>Estudos e pesquisas especiais</v>
      </c>
      <c r="BU336" s="111" t="str">
        <f t="shared" si="56"/>
        <v>Não</v>
      </c>
      <c r="BV336" s="111" t="str">
        <f t="shared" si="57"/>
        <v>Não</v>
      </c>
      <c r="BW336" s="111" t="str">
        <f t="shared" si="58"/>
        <v>Não</v>
      </c>
      <c r="BX336" s="111" t="str">
        <f t="shared" si="59"/>
        <v>Não</v>
      </c>
      <c r="BY336" s="110" t="s">
        <v>121</v>
      </c>
      <c r="BZ336" s="110" t="s">
        <v>8190</v>
      </c>
      <c r="CA336" s="110" t="s">
        <v>121</v>
      </c>
      <c r="CB336" s="110" t="s">
        <v>8377</v>
      </c>
      <c r="CG336" s="110" t="str">
        <f t="shared" si="60"/>
        <v>4264Colombo</v>
      </c>
      <c r="CH336" s="110" t="str">
        <f t="shared" si="62"/>
        <v>4264-1</v>
      </c>
      <c r="CI336" s="110">
        <v>1</v>
      </c>
      <c r="CJ336" s="110">
        <v>4264</v>
      </c>
      <c r="CK336" s="110" t="s">
        <v>33</v>
      </c>
      <c r="CL336" s="110">
        <v>4105805</v>
      </c>
      <c r="CM336" s="110" t="s">
        <v>458</v>
      </c>
      <c r="CN336" s="110">
        <v>580</v>
      </c>
      <c r="CO336" s="110">
        <v>3480</v>
      </c>
      <c r="CP336" s="110">
        <v>1740</v>
      </c>
      <c r="CQ336" s="110">
        <v>0</v>
      </c>
      <c r="CS336" s="110" t="str">
        <f t="shared" si="61"/>
        <v>RGInt 01 Curitiba-Colombo</v>
      </c>
    </row>
    <row r="337" spans="19:97" x14ac:dyDescent="0.2">
      <c r="S337" s="98">
        <v>4082</v>
      </c>
      <c r="T337" s="98">
        <v>23</v>
      </c>
      <c r="U337" s="98" t="s">
        <v>1161</v>
      </c>
      <c r="V337" s="98">
        <v>30</v>
      </c>
      <c r="W337" s="98" t="s">
        <v>1313</v>
      </c>
      <c r="X337" s="98">
        <v>1</v>
      </c>
      <c r="Y337" s="98" t="s">
        <v>46</v>
      </c>
      <c r="Z337" s="98">
        <v>10</v>
      </c>
      <c r="AA337" s="98" t="s">
        <v>1162</v>
      </c>
      <c r="AB337" s="98">
        <v>8037</v>
      </c>
      <c r="AC337" s="98" t="s">
        <v>1314</v>
      </c>
      <c r="AD337" s="98" t="s">
        <v>1315</v>
      </c>
      <c r="AE337" s="98">
        <v>4082</v>
      </c>
      <c r="AF337" s="98" t="s">
        <v>1139</v>
      </c>
      <c r="AG337" s="98" t="s">
        <v>1323</v>
      </c>
      <c r="AH337" s="98" t="s">
        <v>1324</v>
      </c>
      <c r="AI337" s="98" t="s">
        <v>53</v>
      </c>
      <c r="AJ337" s="98">
        <v>4100</v>
      </c>
      <c r="AK337" s="98" t="s">
        <v>33</v>
      </c>
      <c r="AL337" s="98">
        <v>4101</v>
      </c>
      <c r="AM337" s="98" t="s">
        <v>128</v>
      </c>
      <c r="AN337" s="98">
        <v>4106902</v>
      </c>
      <c r="AO337" s="98">
        <v>2024</v>
      </c>
      <c r="AP337" s="98">
        <v>12</v>
      </c>
      <c r="AQ337" s="98" t="s">
        <v>54</v>
      </c>
      <c r="AR337" s="98" t="s">
        <v>54</v>
      </c>
      <c r="AS337" s="98" t="s">
        <v>54</v>
      </c>
      <c r="AT337" s="98" t="s">
        <v>54</v>
      </c>
      <c r="AV337" s="98" t="s">
        <v>735</v>
      </c>
      <c r="AY337" s="98" t="s">
        <v>56</v>
      </c>
      <c r="AZ337" s="98" t="s">
        <v>1325</v>
      </c>
      <c r="BA337" s="98" t="s">
        <v>1326</v>
      </c>
      <c r="BB337" s="98" t="s">
        <v>1327</v>
      </c>
      <c r="BD337" s="110" t="str">
        <f t="shared" si="63"/>
        <v>4012(vazio)</v>
      </c>
      <c r="BE337" s="110">
        <v>4012</v>
      </c>
      <c r="BF337" s="110" t="s">
        <v>916</v>
      </c>
      <c r="BG337" s="110">
        <v>8472</v>
      </c>
      <c r="BH337" s="110" t="s">
        <v>60</v>
      </c>
      <c r="BI337" s="110">
        <v>100</v>
      </c>
      <c r="BJ337" s="110">
        <v>200</v>
      </c>
      <c r="BK337" s="110">
        <v>250</v>
      </c>
      <c r="BL337" s="110">
        <v>300</v>
      </c>
      <c r="BN337" s="110">
        <f t="shared" si="64"/>
        <v>850</v>
      </c>
      <c r="BS337" s="110">
        <v>4082</v>
      </c>
      <c r="BT337" s="110" t="str">
        <f t="shared" si="55"/>
        <v>Índice de Preços Regional do Paraná - IPR</v>
      </c>
      <c r="BU337" s="111" t="str">
        <f t="shared" si="56"/>
        <v>Não</v>
      </c>
      <c r="BV337" s="111" t="str">
        <f t="shared" si="57"/>
        <v>Não</v>
      </c>
      <c r="BW337" s="111" t="str">
        <f t="shared" si="58"/>
        <v>Não</v>
      </c>
      <c r="BX337" s="111" t="str">
        <f t="shared" si="59"/>
        <v>Não</v>
      </c>
      <c r="BY337" s="110" t="s">
        <v>121</v>
      </c>
      <c r="BZ337" s="110" t="s">
        <v>735</v>
      </c>
      <c r="CA337" s="110" t="s">
        <v>121</v>
      </c>
      <c r="CB337" s="110" t="s">
        <v>8374</v>
      </c>
      <c r="CG337" s="110" t="str">
        <f t="shared" si="60"/>
        <v>4264 Total</v>
      </c>
      <c r="CH337" s="110" t="str">
        <f t="shared" si="62"/>
        <v>4264 Total-1</v>
      </c>
      <c r="CI337" s="110">
        <v>1</v>
      </c>
      <c r="CJ337" s="110" t="s">
        <v>6929</v>
      </c>
      <c r="CN337" s="110">
        <v>580</v>
      </c>
      <c r="CO337" s="110">
        <v>3480</v>
      </c>
      <c r="CP337" s="110">
        <v>1740</v>
      </c>
      <c r="CQ337" s="110">
        <v>0</v>
      </c>
      <c r="CS337" s="110" t="str">
        <f t="shared" si="61"/>
        <v>-</v>
      </c>
    </row>
    <row r="338" spans="19:97" x14ac:dyDescent="0.2">
      <c r="S338" s="98">
        <v>4083</v>
      </c>
      <c r="T338" s="98">
        <v>23</v>
      </c>
      <c r="U338" s="98" t="s">
        <v>1161</v>
      </c>
      <c r="V338" s="98">
        <v>30</v>
      </c>
      <c r="W338" s="98" t="s">
        <v>1313</v>
      </c>
      <c r="X338" s="98">
        <v>1</v>
      </c>
      <c r="Y338" s="98" t="s">
        <v>46</v>
      </c>
      <c r="Z338" s="98">
        <v>10</v>
      </c>
      <c r="AA338" s="98" t="s">
        <v>1162</v>
      </c>
      <c r="AB338" s="98">
        <v>8037</v>
      </c>
      <c r="AC338" s="98" t="s">
        <v>1314</v>
      </c>
      <c r="AD338" s="98" t="s">
        <v>1315</v>
      </c>
      <c r="AE338" s="98">
        <v>4083</v>
      </c>
      <c r="AF338" s="98" t="s">
        <v>1146</v>
      </c>
      <c r="AG338" s="98" t="s">
        <v>1330</v>
      </c>
      <c r="AH338" s="98" t="s">
        <v>1324</v>
      </c>
      <c r="AI338" s="98" t="s">
        <v>53</v>
      </c>
      <c r="AJ338" s="98">
        <v>4100</v>
      </c>
      <c r="AO338" s="98">
        <v>2024</v>
      </c>
      <c r="AP338" s="98">
        <v>1</v>
      </c>
      <c r="AQ338" s="98" t="s">
        <v>54</v>
      </c>
      <c r="AR338" s="98" t="s">
        <v>54</v>
      </c>
      <c r="AS338" s="98" t="s">
        <v>54</v>
      </c>
      <c r="AT338" s="98" t="s">
        <v>54</v>
      </c>
      <c r="AV338" s="98" t="s">
        <v>735</v>
      </c>
      <c r="AY338" s="98" t="s">
        <v>56</v>
      </c>
      <c r="AZ338" s="98" t="s">
        <v>1330</v>
      </c>
      <c r="BA338" s="98" t="s">
        <v>1326</v>
      </c>
      <c r="BB338" s="98" t="s">
        <v>1327</v>
      </c>
      <c r="BD338" s="110" t="str">
        <f t="shared" si="63"/>
        <v>4013RGInt 02 Guarapuava</v>
      </c>
      <c r="BE338" s="110">
        <v>4013</v>
      </c>
      <c r="BF338" s="110" t="s">
        <v>922</v>
      </c>
      <c r="BG338" s="110">
        <v>7067</v>
      </c>
      <c r="BH338" s="110" t="s">
        <v>34</v>
      </c>
      <c r="BI338" s="110">
        <v>10</v>
      </c>
      <c r="BJ338" s="110">
        <v>4</v>
      </c>
      <c r="BK338" s="110">
        <v>0</v>
      </c>
      <c r="BL338" s="110">
        <v>0</v>
      </c>
      <c r="BN338" s="110">
        <f t="shared" si="64"/>
        <v>14</v>
      </c>
      <c r="BS338" s="110">
        <v>4083</v>
      </c>
      <c r="BT338" s="110" t="str">
        <f t="shared" si="55"/>
        <v>Índice Ipardes de Desempenho Municipal - IPDM</v>
      </c>
      <c r="BU338" s="111" t="str">
        <f t="shared" si="56"/>
        <v>Não</v>
      </c>
      <c r="BV338" s="111" t="str">
        <f t="shared" si="57"/>
        <v>Não</v>
      </c>
      <c r="BW338" s="111" t="str">
        <f t="shared" si="58"/>
        <v>Não</v>
      </c>
      <c r="BX338" s="111" t="str">
        <f t="shared" si="59"/>
        <v>Não</v>
      </c>
      <c r="BY338" s="110" t="s">
        <v>121</v>
      </c>
      <c r="BZ338" s="110" t="s">
        <v>8191</v>
      </c>
      <c r="CA338" s="110" t="s">
        <v>121</v>
      </c>
      <c r="CB338" s="110" t="s">
        <v>8374</v>
      </c>
      <c r="CG338" s="110" t="str">
        <f t="shared" si="60"/>
        <v>4268Colorado</v>
      </c>
      <c r="CH338" s="110" t="str">
        <f t="shared" si="62"/>
        <v>4268-1</v>
      </c>
      <c r="CI338" s="110">
        <v>1</v>
      </c>
      <c r="CJ338" s="110">
        <v>4268</v>
      </c>
      <c r="CK338" s="110" t="s">
        <v>36</v>
      </c>
      <c r="CL338" s="110">
        <v>4105904</v>
      </c>
      <c r="CM338" s="110" t="s">
        <v>462</v>
      </c>
      <c r="CN338" s="110">
        <v>822.31</v>
      </c>
      <c r="CO338" s="110">
        <v>915.6</v>
      </c>
      <c r="CP338" s="110">
        <v>0</v>
      </c>
      <c r="CQ338" s="110">
        <v>0</v>
      </c>
      <c r="CS338" s="110" t="str">
        <f t="shared" si="61"/>
        <v>RGInt 04 Maringá-Colorado</v>
      </c>
    </row>
    <row r="339" spans="19:97" x14ac:dyDescent="0.2">
      <c r="S339" s="98">
        <v>4084</v>
      </c>
      <c r="T339" s="98">
        <v>23</v>
      </c>
      <c r="U339" s="98" t="s">
        <v>1161</v>
      </c>
      <c r="V339" s="98">
        <v>30</v>
      </c>
      <c r="W339" s="98" t="s">
        <v>1313</v>
      </c>
      <c r="X339" s="98">
        <v>1</v>
      </c>
      <c r="Y339" s="98" t="s">
        <v>46</v>
      </c>
      <c r="Z339" s="98">
        <v>10</v>
      </c>
      <c r="AA339" s="98" t="s">
        <v>1162</v>
      </c>
      <c r="AB339" s="98">
        <v>8037</v>
      </c>
      <c r="AC339" s="98" t="s">
        <v>1314</v>
      </c>
      <c r="AD339" s="98" t="s">
        <v>1315</v>
      </c>
      <c r="AE339" s="98">
        <v>4084</v>
      </c>
      <c r="AF339" s="98" t="s">
        <v>1155</v>
      </c>
      <c r="AG339" s="98" t="s">
        <v>1334</v>
      </c>
      <c r="AH339" s="98" t="s">
        <v>1324</v>
      </c>
      <c r="AI339" s="98" t="s">
        <v>53</v>
      </c>
      <c r="AJ339" s="98">
        <v>4100</v>
      </c>
      <c r="AO339" s="98">
        <v>2024</v>
      </c>
      <c r="AP339" s="98">
        <v>6</v>
      </c>
      <c r="AQ339" s="98" t="s">
        <v>54</v>
      </c>
      <c r="AR339" s="98" t="s">
        <v>54</v>
      </c>
      <c r="AS339" s="98" t="s">
        <v>54</v>
      </c>
      <c r="AT339" s="98" t="s">
        <v>54</v>
      </c>
      <c r="AV339" s="98" t="s">
        <v>72</v>
      </c>
      <c r="AY339" s="98" t="s">
        <v>56</v>
      </c>
      <c r="AZ339" s="98" t="s">
        <v>1335</v>
      </c>
      <c r="BA339" s="98" t="s">
        <v>1326</v>
      </c>
      <c r="BB339" s="98" t="s">
        <v>1336</v>
      </c>
      <c r="BD339" s="110" t="str">
        <f t="shared" si="63"/>
        <v>4015RGInt 04 Maringá</v>
      </c>
      <c r="BE339" s="110">
        <v>4015</v>
      </c>
      <c r="BF339" s="110" t="s">
        <v>868</v>
      </c>
      <c r="BG339" s="110">
        <v>8122</v>
      </c>
      <c r="BH339" s="110" t="s">
        <v>36</v>
      </c>
      <c r="BI339" s="110">
        <v>200</v>
      </c>
      <c r="BJ339" s="110">
        <v>200</v>
      </c>
      <c r="BK339" s="110">
        <v>200</v>
      </c>
      <c r="BL339" s="110">
        <v>200</v>
      </c>
      <c r="BN339" s="110">
        <f t="shared" si="64"/>
        <v>800</v>
      </c>
      <c r="BS339" s="110">
        <v>4084</v>
      </c>
      <c r="BT339" s="110" t="str">
        <f t="shared" si="55"/>
        <v>PIB do Estado do Paraná e dos seus municípios</v>
      </c>
      <c r="BU339" s="111" t="str">
        <f t="shared" si="56"/>
        <v>Não</v>
      </c>
      <c r="BV339" s="111" t="str">
        <f t="shared" si="57"/>
        <v>Não</v>
      </c>
      <c r="BW339" s="111" t="str">
        <f t="shared" si="58"/>
        <v>Não</v>
      </c>
      <c r="BX339" s="111" t="str">
        <f t="shared" si="59"/>
        <v>Não</v>
      </c>
      <c r="BY339" s="110" t="s">
        <v>121</v>
      </c>
      <c r="BZ339" s="110" t="s">
        <v>72</v>
      </c>
      <c r="CA339" s="110" t="s">
        <v>121</v>
      </c>
      <c r="CB339" s="110" t="s">
        <v>8374</v>
      </c>
      <c r="CG339" s="110" t="str">
        <f t="shared" si="60"/>
        <v>4268 Total</v>
      </c>
      <c r="CH339" s="110" t="str">
        <f t="shared" si="62"/>
        <v>4268 Total-1</v>
      </c>
      <c r="CI339" s="110">
        <v>1</v>
      </c>
      <c r="CJ339" s="110" t="s">
        <v>6930</v>
      </c>
      <c r="CN339" s="110">
        <v>822.31</v>
      </c>
      <c r="CO339" s="110">
        <v>915.6</v>
      </c>
      <c r="CP339" s="110">
        <v>0</v>
      </c>
      <c r="CQ339" s="110">
        <v>0</v>
      </c>
      <c r="CS339" s="110" t="str">
        <f t="shared" si="61"/>
        <v>-</v>
      </c>
    </row>
    <row r="340" spans="19:97" x14ac:dyDescent="0.2">
      <c r="S340" s="98">
        <v>4085</v>
      </c>
      <c r="T340" s="98">
        <v>23</v>
      </c>
      <c r="U340" s="98" t="s">
        <v>1161</v>
      </c>
      <c r="V340" s="98">
        <v>30</v>
      </c>
      <c r="W340" s="98" t="s">
        <v>1313</v>
      </c>
      <c r="X340" s="98">
        <v>1</v>
      </c>
      <c r="Y340" s="98" t="s">
        <v>46</v>
      </c>
      <c r="Z340" s="98">
        <v>10</v>
      </c>
      <c r="AA340" s="98" t="s">
        <v>1162</v>
      </c>
      <c r="AB340" s="98">
        <v>8037</v>
      </c>
      <c r="AC340" s="98" t="s">
        <v>1314</v>
      </c>
      <c r="AD340" s="98" t="s">
        <v>1315</v>
      </c>
      <c r="AE340" s="98">
        <v>4085</v>
      </c>
      <c r="AF340" s="98" t="s">
        <v>1158</v>
      </c>
      <c r="AG340" s="98" t="s">
        <v>1339</v>
      </c>
      <c r="AH340" s="98" t="s">
        <v>738</v>
      </c>
      <c r="AI340" s="98" t="s">
        <v>53</v>
      </c>
      <c r="AJ340" s="98">
        <v>4100</v>
      </c>
      <c r="AO340" s="98">
        <v>2024</v>
      </c>
      <c r="AP340" s="98">
        <v>1</v>
      </c>
      <c r="AQ340" s="98" t="s">
        <v>54</v>
      </c>
      <c r="AR340" s="98" t="s">
        <v>54</v>
      </c>
      <c r="AS340" s="98" t="s">
        <v>54</v>
      </c>
      <c r="AT340" s="98" t="s">
        <v>54</v>
      </c>
      <c r="AV340" s="98" t="s">
        <v>4685</v>
      </c>
      <c r="AY340" s="98" t="s">
        <v>56</v>
      </c>
      <c r="AZ340" s="98" t="s">
        <v>1341</v>
      </c>
      <c r="BA340" s="98" t="s">
        <v>1326</v>
      </c>
      <c r="BB340" s="98" t="s">
        <v>1320</v>
      </c>
      <c r="BD340" s="110" t="str">
        <f t="shared" si="63"/>
        <v>4027(vazio)</v>
      </c>
      <c r="BE340" s="110">
        <v>4027</v>
      </c>
      <c r="BF340" s="110" t="s">
        <v>931</v>
      </c>
      <c r="BG340" s="110">
        <v>8472</v>
      </c>
      <c r="BH340" s="110" t="s">
        <v>60</v>
      </c>
      <c r="BI340" s="110">
        <v>100</v>
      </c>
      <c r="BJ340" s="110">
        <v>150</v>
      </c>
      <c r="BK340" s="110">
        <v>175</v>
      </c>
      <c r="BL340" s="110">
        <v>225</v>
      </c>
      <c r="BN340" s="110">
        <f t="shared" si="64"/>
        <v>650</v>
      </c>
      <c r="BS340" s="110">
        <v>4085</v>
      </c>
      <c r="BT340" s="110" t="str">
        <f t="shared" si="55"/>
        <v>Plano de Desenvolvimento de Longo Prazo (PDLP)</v>
      </c>
      <c r="BU340" s="111" t="str">
        <f t="shared" si="56"/>
        <v>Não</v>
      </c>
      <c r="BV340" s="111" t="str">
        <f t="shared" si="57"/>
        <v>Não</v>
      </c>
      <c r="BW340" s="111" t="str">
        <f t="shared" si="58"/>
        <v>Não</v>
      </c>
      <c r="BX340" s="111" t="str">
        <f t="shared" si="59"/>
        <v>Não</v>
      </c>
      <c r="BY340" s="110" t="s">
        <v>1159</v>
      </c>
      <c r="BZ340" s="110" t="s">
        <v>8192</v>
      </c>
      <c r="CA340" s="110" t="s">
        <v>121</v>
      </c>
      <c r="CB340" s="110" t="s">
        <v>8379</v>
      </c>
      <c r="CG340" s="110" t="str">
        <f t="shared" si="60"/>
        <v>4270Corbélia</v>
      </c>
      <c r="CH340" s="110" t="str">
        <f t="shared" si="62"/>
        <v>4270-1</v>
      </c>
      <c r="CI340" s="110">
        <v>1</v>
      </c>
      <c r="CJ340" s="110">
        <v>4270</v>
      </c>
      <c r="CK340" s="110" t="s">
        <v>35</v>
      </c>
      <c r="CL340" s="110">
        <v>4106308</v>
      </c>
      <c r="CM340" s="110" t="s">
        <v>464</v>
      </c>
      <c r="CN340" s="110">
        <v>155.21</v>
      </c>
      <c r="CO340" s="110">
        <v>931.24</v>
      </c>
      <c r="CP340" s="110">
        <v>465.62</v>
      </c>
      <c r="CQ340" s="110">
        <v>0</v>
      </c>
      <c r="CS340" s="110" t="str">
        <f t="shared" si="61"/>
        <v>RGInt 03 Cascavel-Corbélia</v>
      </c>
    </row>
    <row r="341" spans="19:97" x14ac:dyDescent="0.2">
      <c r="S341" s="98">
        <v>4086</v>
      </c>
      <c r="T341" s="98">
        <v>23</v>
      </c>
      <c r="U341" s="98" t="s">
        <v>1161</v>
      </c>
      <c r="V341" s="98">
        <v>30</v>
      </c>
      <c r="W341" s="98" t="s">
        <v>1313</v>
      </c>
      <c r="X341" s="98">
        <v>1</v>
      </c>
      <c r="Y341" s="98" t="s">
        <v>46</v>
      </c>
      <c r="Z341" s="98">
        <v>10</v>
      </c>
      <c r="AA341" s="98" t="s">
        <v>1162</v>
      </c>
      <c r="AB341" s="98">
        <v>8037</v>
      </c>
      <c r="AC341" s="98" t="s">
        <v>1314</v>
      </c>
      <c r="AD341" s="98" t="s">
        <v>1315</v>
      </c>
      <c r="AE341" s="98">
        <v>4086</v>
      </c>
      <c r="AF341" s="98" t="s">
        <v>1169</v>
      </c>
      <c r="AG341" s="98" t="s">
        <v>1342</v>
      </c>
      <c r="AH341" s="98" t="s">
        <v>772</v>
      </c>
      <c r="AI341" s="98" t="s">
        <v>53</v>
      </c>
      <c r="AJ341" s="98">
        <v>4100</v>
      </c>
      <c r="AO341" s="98">
        <v>2024</v>
      </c>
      <c r="AP341" s="98">
        <v>1</v>
      </c>
      <c r="AQ341" s="98" t="s">
        <v>54</v>
      </c>
      <c r="AR341" s="98" t="s">
        <v>54</v>
      </c>
      <c r="AS341" s="98" t="s">
        <v>54</v>
      </c>
      <c r="AT341" s="98" t="s">
        <v>54</v>
      </c>
      <c r="AV341" s="98" t="s">
        <v>72</v>
      </c>
      <c r="AY341" s="98" t="s">
        <v>56</v>
      </c>
      <c r="AZ341" s="98" t="s">
        <v>1343</v>
      </c>
      <c r="BA341" s="98" t="s">
        <v>1326</v>
      </c>
      <c r="BB341" s="98" t="s">
        <v>1336</v>
      </c>
      <c r="BD341" s="110" t="str">
        <f t="shared" si="63"/>
        <v>4030(vazio)</v>
      </c>
      <c r="BE341" s="110">
        <v>4030</v>
      </c>
      <c r="BF341" s="110" t="s">
        <v>939</v>
      </c>
      <c r="BG341" s="110">
        <v>8472</v>
      </c>
      <c r="BH341" s="110" t="s">
        <v>60</v>
      </c>
      <c r="BI341" s="110">
        <v>150</v>
      </c>
      <c r="BJ341" s="110">
        <v>350</v>
      </c>
      <c r="BK341" s="110">
        <v>450</v>
      </c>
      <c r="BL341" s="110">
        <v>550</v>
      </c>
      <c r="BN341" s="110">
        <f t="shared" si="64"/>
        <v>1500</v>
      </c>
      <c r="BS341" s="110">
        <v>4086</v>
      </c>
      <c r="BT341" s="110" t="str">
        <f t="shared" si="55"/>
        <v>Projeção populacional dos municípios paranaenses</v>
      </c>
      <c r="BU341" s="111" t="str">
        <f t="shared" si="56"/>
        <v>Não</v>
      </c>
      <c r="BV341" s="111" t="str">
        <f t="shared" si="57"/>
        <v>Não</v>
      </c>
      <c r="BW341" s="111" t="str">
        <f t="shared" si="58"/>
        <v>Não</v>
      </c>
      <c r="BX341" s="111" t="str">
        <f t="shared" si="59"/>
        <v>Não</v>
      </c>
      <c r="BY341" s="110" t="s">
        <v>121</v>
      </c>
      <c r="BZ341" s="110" t="s">
        <v>72</v>
      </c>
      <c r="CA341" s="110" t="s">
        <v>121</v>
      </c>
      <c r="CB341" s="110" t="s">
        <v>8374</v>
      </c>
      <c r="CG341" s="110" t="str">
        <f t="shared" si="60"/>
        <v>4270 Total</v>
      </c>
      <c r="CH341" s="110" t="str">
        <f t="shared" si="62"/>
        <v>4270 Total-1</v>
      </c>
      <c r="CI341" s="110">
        <v>1</v>
      </c>
      <c r="CJ341" s="110" t="s">
        <v>6931</v>
      </c>
      <c r="CN341" s="110">
        <v>155.21</v>
      </c>
      <c r="CO341" s="110">
        <v>931.24</v>
      </c>
      <c r="CP341" s="110">
        <v>465.62</v>
      </c>
      <c r="CQ341" s="110">
        <v>0</v>
      </c>
      <c r="CS341" s="110" t="str">
        <f t="shared" si="61"/>
        <v>-</v>
      </c>
    </row>
    <row r="342" spans="19:97" x14ac:dyDescent="0.2">
      <c r="S342" s="98">
        <v>3770</v>
      </c>
      <c r="T342" s="98">
        <v>27</v>
      </c>
      <c r="U342" s="98" t="s">
        <v>1346</v>
      </c>
      <c r="V342" s="98">
        <v>1</v>
      </c>
      <c r="W342" s="98" t="s">
        <v>724</v>
      </c>
      <c r="X342" s="98">
        <v>1</v>
      </c>
      <c r="Y342" s="98" t="s">
        <v>46</v>
      </c>
      <c r="Z342" s="98">
        <v>11</v>
      </c>
      <c r="AA342" s="98" t="s">
        <v>1347</v>
      </c>
      <c r="AB342" s="98">
        <v>8104</v>
      </c>
      <c r="AC342" s="98" t="s">
        <v>1348</v>
      </c>
      <c r="AD342" s="98" t="s">
        <v>1349</v>
      </c>
      <c r="AE342" s="98">
        <v>3770</v>
      </c>
      <c r="AF342" s="98" t="s">
        <v>222</v>
      </c>
      <c r="AG342" s="98" t="s">
        <v>1350</v>
      </c>
      <c r="AH342" s="98" t="s">
        <v>1351</v>
      </c>
      <c r="AI342" s="98" t="s">
        <v>53</v>
      </c>
      <c r="AJ342" s="98">
        <v>4100</v>
      </c>
      <c r="AK342" s="98" t="s">
        <v>33</v>
      </c>
      <c r="AL342" s="98">
        <v>4101</v>
      </c>
      <c r="AO342" s="98">
        <v>2024</v>
      </c>
      <c r="AP342" s="98">
        <v>48653</v>
      </c>
      <c r="AQ342" s="98" t="s">
        <v>54</v>
      </c>
      <c r="AR342" s="98" t="s">
        <v>54</v>
      </c>
      <c r="AS342" s="98" t="s">
        <v>54</v>
      </c>
      <c r="AT342" s="98" t="s">
        <v>54</v>
      </c>
      <c r="AV342" s="98" t="s">
        <v>1362</v>
      </c>
      <c r="AY342" s="98" t="s">
        <v>54</v>
      </c>
      <c r="AZ342" s="98" t="s">
        <v>1352</v>
      </c>
      <c r="BA342" s="98" t="s">
        <v>1353</v>
      </c>
      <c r="BB342" s="98" t="s">
        <v>1354</v>
      </c>
      <c r="BD342" s="110" t="str">
        <f t="shared" si="63"/>
        <v>4031(vazio)</v>
      </c>
      <c r="BE342" s="110">
        <v>4031</v>
      </c>
      <c r="BF342" s="110" t="s">
        <v>6406</v>
      </c>
      <c r="BG342" s="110">
        <v>8472</v>
      </c>
      <c r="BH342" s="110" t="s">
        <v>60</v>
      </c>
      <c r="BI342" s="110">
        <v>862</v>
      </c>
      <c r="BJ342" s="110">
        <v>7000</v>
      </c>
      <c r="BK342" s="110">
        <v>8000</v>
      </c>
      <c r="BL342" s="110">
        <v>9000</v>
      </c>
      <c r="BN342" s="110">
        <f t="shared" si="64"/>
        <v>24862</v>
      </c>
      <c r="BS342" s="110">
        <v>3770</v>
      </c>
      <c r="BT342" s="110" t="str">
        <f t="shared" si="55"/>
        <v>Atendimento e promoção de assistência à saúde dos servidores públicos estaduais inativos e pensionistas</v>
      </c>
      <c r="BU342" s="111" t="str">
        <f t="shared" si="56"/>
        <v>Não</v>
      </c>
      <c r="BV342" s="111" t="str">
        <f t="shared" si="57"/>
        <v>Não</v>
      </c>
      <c r="BW342" s="111" t="str">
        <f t="shared" si="58"/>
        <v>Não</v>
      </c>
      <c r="BX342" s="111" t="str">
        <f t="shared" si="59"/>
        <v>Não</v>
      </c>
      <c r="BY342" s="110" t="s">
        <v>121</v>
      </c>
      <c r="BZ342" s="110" t="s">
        <v>8193</v>
      </c>
      <c r="CA342" s="110" t="s">
        <v>121</v>
      </c>
      <c r="CB342" s="110" t="s">
        <v>8379</v>
      </c>
      <c r="CG342" s="110" t="str">
        <f t="shared" si="60"/>
        <v>4276Faxinal</v>
      </c>
      <c r="CH342" s="110" t="str">
        <f t="shared" si="62"/>
        <v>4276-1</v>
      </c>
      <c r="CI342" s="110">
        <v>1</v>
      </c>
      <c r="CJ342" s="110">
        <v>4276</v>
      </c>
      <c r="CK342" s="110" t="s">
        <v>37</v>
      </c>
      <c r="CL342" s="110">
        <v>4107603</v>
      </c>
      <c r="CM342" s="110" t="s">
        <v>468</v>
      </c>
      <c r="CN342" s="110">
        <v>323.5</v>
      </c>
      <c r="CO342" s="110">
        <v>624.53</v>
      </c>
      <c r="CP342" s="110">
        <v>0</v>
      </c>
      <c r="CQ342" s="110">
        <v>0</v>
      </c>
      <c r="CS342" s="110" t="str">
        <f t="shared" si="61"/>
        <v>RGInt 05 Londrina-Faxinal</v>
      </c>
    </row>
    <row r="343" spans="19:97" x14ac:dyDescent="0.2">
      <c r="S343" s="98">
        <v>3750</v>
      </c>
      <c r="T343" s="98">
        <v>27</v>
      </c>
      <c r="U343" s="98" t="s">
        <v>1346</v>
      </c>
      <c r="V343" s="98">
        <v>2</v>
      </c>
      <c r="W343" s="98" t="s">
        <v>975</v>
      </c>
      <c r="X343" s="98">
        <v>1</v>
      </c>
      <c r="Y343" s="98" t="s">
        <v>46</v>
      </c>
      <c r="Z343" s="98">
        <v>11</v>
      </c>
      <c r="AA343" s="98" t="s">
        <v>1347</v>
      </c>
      <c r="AB343" s="98">
        <v>8041</v>
      </c>
      <c r="AC343" s="98" t="s">
        <v>1358</v>
      </c>
      <c r="AD343" s="98" t="s">
        <v>1359</v>
      </c>
      <c r="AE343" s="98">
        <v>3750</v>
      </c>
      <c r="AF343" s="98" t="s">
        <v>151</v>
      </c>
      <c r="AG343" s="98" t="s">
        <v>1360</v>
      </c>
      <c r="AH343" s="98" t="s">
        <v>1361</v>
      </c>
      <c r="AI343" s="98" t="s">
        <v>53</v>
      </c>
      <c r="AJ343" s="98">
        <v>4100</v>
      </c>
      <c r="AO343" s="98">
        <v>2024</v>
      </c>
      <c r="AP343" s="98">
        <v>0</v>
      </c>
      <c r="AQ343" s="98" t="s">
        <v>54</v>
      </c>
      <c r="AR343" s="98" t="s">
        <v>54</v>
      </c>
      <c r="AS343" s="98" t="s">
        <v>54</v>
      </c>
      <c r="AT343" s="98" t="s">
        <v>54</v>
      </c>
      <c r="AV343" s="98" t="s">
        <v>1362</v>
      </c>
      <c r="AY343" s="98" t="s">
        <v>54</v>
      </c>
      <c r="AZ343" s="98" t="s">
        <v>1363</v>
      </c>
      <c r="BA343" s="98" t="s">
        <v>1353</v>
      </c>
      <c r="BB343" s="98" t="s">
        <v>1354</v>
      </c>
      <c r="BD343" s="110" t="str">
        <f t="shared" si="63"/>
        <v>4032(vazio)</v>
      </c>
      <c r="BE343" s="110">
        <v>4032</v>
      </c>
      <c r="BF343" s="110" t="s">
        <v>949</v>
      </c>
      <c r="BG343" s="110">
        <v>8027</v>
      </c>
      <c r="BH343" s="110" t="s">
        <v>60</v>
      </c>
      <c r="BI343" s="110">
        <v>1</v>
      </c>
      <c r="BJ343" s="110">
        <v>1</v>
      </c>
      <c r="BK343" s="110">
        <v>1</v>
      </c>
      <c r="BL343" s="110">
        <v>1</v>
      </c>
      <c r="BN343" s="110">
        <f t="shared" si="64"/>
        <v>4</v>
      </c>
      <c r="BS343" s="110">
        <v>3750</v>
      </c>
      <c r="BT343" s="110" t="str">
        <f t="shared" si="55"/>
        <v>Atendimento ao servidor estadual ativo na proteção da integridade no local de trabalho - serviço Especializado em Saúde e Segurança do Trabalho</v>
      </c>
      <c r="BU343" s="111" t="str">
        <f t="shared" si="56"/>
        <v>Não</v>
      </c>
      <c r="BV343" s="111" t="str">
        <f t="shared" si="57"/>
        <v>Não</v>
      </c>
      <c r="BW343" s="111" t="str">
        <f t="shared" si="58"/>
        <v>Não</v>
      </c>
      <c r="BX343" s="111" t="str">
        <f t="shared" si="59"/>
        <v>Não</v>
      </c>
      <c r="BY343" s="110" t="s">
        <v>139</v>
      </c>
      <c r="BZ343" s="110" t="s">
        <v>8193</v>
      </c>
      <c r="CA343" s="110" t="s">
        <v>121</v>
      </c>
      <c r="CB343" s="110" t="s">
        <v>8380</v>
      </c>
      <c r="CG343" s="110" t="str">
        <f t="shared" si="60"/>
        <v>4276 Total</v>
      </c>
      <c r="CH343" s="110" t="str">
        <f t="shared" si="62"/>
        <v>4276 Total-1</v>
      </c>
      <c r="CI343" s="110">
        <v>1</v>
      </c>
      <c r="CJ343" s="110" t="s">
        <v>6932</v>
      </c>
      <c r="CN343" s="110">
        <v>323.5</v>
      </c>
      <c r="CO343" s="110">
        <v>624.53</v>
      </c>
      <c r="CP343" s="110">
        <v>0</v>
      </c>
      <c r="CQ343" s="110">
        <v>0</v>
      </c>
      <c r="CS343" s="110" t="str">
        <f t="shared" si="61"/>
        <v>-</v>
      </c>
    </row>
    <row r="344" spans="19:97" x14ac:dyDescent="0.2">
      <c r="S344" s="98">
        <v>3767</v>
      </c>
      <c r="T344" s="98">
        <v>27</v>
      </c>
      <c r="U344" s="98" t="s">
        <v>1346</v>
      </c>
      <c r="V344" s="98">
        <v>2</v>
      </c>
      <c r="W344" s="98" t="s">
        <v>975</v>
      </c>
      <c r="X344" s="98">
        <v>1</v>
      </c>
      <c r="Y344" s="98" t="s">
        <v>46</v>
      </c>
      <c r="Z344" s="98">
        <v>11</v>
      </c>
      <c r="AA344" s="98" t="s">
        <v>1347</v>
      </c>
      <c r="AB344" s="98">
        <v>8041</v>
      </c>
      <c r="AC344" s="98" t="s">
        <v>1358</v>
      </c>
      <c r="AD344" s="98" t="s">
        <v>1359</v>
      </c>
      <c r="AE344" s="98">
        <v>3767</v>
      </c>
      <c r="AF344" s="98" t="s">
        <v>209</v>
      </c>
      <c r="AG344" s="98" t="s">
        <v>1366</v>
      </c>
      <c r="AH344" s="98" t="s">
        <v>1351</v>
      </c>
      <c r="AI344" s="98" t="s">
        <v>53</v>
      </c>
      <c r="AJ344" s="98">
        <v>4100</v>
      </c>
      <c r="AK344" s="98" t="s">
        <v>33</v>
      </c>
      <c r="AL344" s="98">
        <v>4101</v>
      </c>
      <c r="AO344" s="98">
        <v>2024</v>
      </c>
      <c r="AP344" s="98">
        <v>55205</v>
      </c>
      <c r="AQ344" s="98" t="s">
        <v>54</v>
      </c>
      <c r="AR344" s="98" t="s">
        <v>54</v>
      </c>
      <c r="AS344" s="98" t="s">
        <v>54</v>
      </c>
      <c r="AT344" s="98" t="s">
        <v>54</v>
      </c>
      <c r="AV344" s="98" t="s">
        <v>1362</v>
      </c>
      <c r="AY344" s="98" t="s">
        <v>54</v>
      </c>
      <c r="AZ344" s="98" t="s">
        <v>1352</v>
      </c>
      <c r="BA344" s="98" t="s">
        <v>1353</v>
      </c>
      <c r="BB344" s="98" t="s">
        <v>1354</v>
      </c>
      <c r="BD344" s="110" t="str">
        <f t="shared" si="63"/>
        <v>4033(vazio)</v>
      </c>
      <c r="BE344" s="110">
        <v>4033</v>
      </c>
      <c r="BF344" s="110" t="s">
        <v>958</v>
      </c>
      <c r="BG344" s="110">
        <v>8472</v>
      </c>
      <c r="BH344" s="110" t="s">
        <v>60</v>
      </c>
      <c r="BI344" s="110">
        <v>300</v>
      </c>
      <c r="BJ344" s="110">
        <v>400</v>
      </c>
      <c r="BK344" s="110">
        <v>450</v>
      </c>
      <c r="BL344" s="110">
        <v>550</v>
      </c>
      <c r="BN344" s="110">
        <f t="shared" si="64"/>
        <v>1700</v>
      </c>
      <c r="BS344" s="110">
        <v>3767</v>
      </c>
      <c r="BT344" s="110" t="str">
        <f t="shared" si="55"/>
        <v>Atendimento e promoção de assistência à saúde dos servidores públicos estaduais ativos e seus dependentes</v>
      </c>
      <c r="BU344" s="111" t="str">
        <f t="shared" si="56"/>
        <v>Não</v>
      </c>
      <c r="BV344" s="111" t="str">
        <f t="shared" si="57"/>
        <v>Não</v>
      </c>
      <c r="BW344" s="111" t="str">
        <f t="shared" si="58"/>
        <v>Não</v>
      </c>
      <c r="BX344" s="111" t="str">
        <f t="shared" si="59"/>
        <v>Não</v>
      </c>
      <c r="BY344" s="110" t="s">
        <v>121</v>
      </c>
      <c r="BZ344" s="110" t="s">
        <v>8193</v>
      </c>
      <c r="CA344" s="110" t="s">
        <v>121</v>
      </c>
      <c r="CB344" s="110" t="s">
        <v>8379</v>
      </c>
      <c r="CG344" s="110" t="str">
        <f t="shared" si="60"/>
        <v>4279Francisco Beltrão</v>
      </c>
      <c r="CH344" s="110" t="str">
        <f t="shared" si="62"/>
        <v>4279-1</v>
      </c>
      <c r="CI344" s="110">
        <v>1</v>
      </c>
      <c r="CJ344" s="110">
        <v>4279</v>
      </c>
      <c r="CK344" s="110" t="s">
        <v>35</v>
      </c>
      <c r="CL344" s="110">
        <v>4108403</v>
      </c>
      <c r="CM344" s="110" t="s">
        <v>166</v>
      </c>
      <c r="CN344" s="110">
        <v>1700</v>
      </c>
      <c r="CO344" s="110">
        <v>10200</v>
      </c>
      <c r="CP344" s="110">
        <v>5100</v>
      </c>
      <c r="CQ344" s="110">
        <v>0</v>
      </c>
      <c r="CS344" s="110" t="str">
        <f t="shared" si="61"/>
        <v>RGInt 03 Cascavel-Francisco Beltrão</v>
      </c>
    </row>
    <row r="345" spans="19:97" x14ac:dyDescent="0.2">
      <c r="S345" s="98">
        <v>5345</v>
      </c>
      <c r="T345" s="98">
        <v>27</v>
      </c>
      <c r="U345" s="98" t="s">
        <v>1346</v>
      </c>
      <c r="V345" s="98">
        <v>2</v>
      </c>
      <c r="W345" s="98" t="s">
        <v>975</v>
      </c>
      <c r="X345" s="98">
        <v>1</v>
      </c>
      <c r="Y345" s="98" t="s">
        <v>46</v>
      </c>
      <c r="Z345" s="98">
        <v>11</v>
      </c>
      <c r="AA345" s="98" t="s">
        <v>1347</v>
      </c>
      <c r="AB345" s="98">
        <v>8041</v>
      </c>
      <c r="AC345" s="98" t="s">
        <v>1358</v>
      </c>
      <c r="AD345" s="98" t="s">
        <v>1359</v>
      </c>
      <c r="AE345" s="98">
        <v>5345</v>
      </c>
      <c r="AF345" s="98" t="s">
        <v>1368</v>
      </c>
      <c r="AG345" s="98" t="s">
        <v>1369</v>
      </c>
      <c r="AH345" s="98" t="s">
        <v>127</v>
      </c>
      <c r="AI345" s="98" t="s">
        <v>53</v>
      </c>
      <c r="AJ345" s="98">
        <v>4100</v>
      </c>
      <c r="AK345" s="98" t="s">
        <v>33</v>
      </c>
      <c r="AL345" s="98">
        <v>4101</v>
      </c>
      <c r="AO345" s="98">
        <v>2024</v>
      </c>
      <c r="AP345" s="98">
        <v>3580</v>
      </c>
      <c r="AQ345" s="98" t="s">
        <v>54</v>
      </c>
      <c r="AR345" s="98" t="s">
        <v>54</v>
      </c>
      <c r="AS345" s="98" t="s">
        <v>54</v>
      </c>
      <c r="AT345" s="98" t="s">
        <v>54</v>
      </c>
      <c r="AV345" s="98" t="s">
        <v>72</v>
      </c>
      <c r="AY345" s="98" t="s">
        <v>56</v>
      </c>
      <c r="AZ345" s="98" t="s">
        <v>5130</v>
      </c>
      <c r="BA345" s="98" t="s">
        <v>1370</v>
      </c>
      <c r="BB345" s="98" t="s">
        <v>1371</v>
      </c>
      <c r="BD345" s="110" t="str">
        <f t="shared" si="63"/>
        <v>4036RGInt 03 Cascavel</v>
      </c>
      <c r="BE345" s="110">
        <v>4036</v>
      </c>
      <c r="BF345" s="110" t="s">
        <v>963</v>
      </c>
      <c r="BG345" s="110">
        <v>8070</v>
      </c>
      <c r="BH345" s="110" t="s">
        <v>35</v>
      </c>
      <c r="BI345" s="110">
        <v>5</v>
      </c>
      <c r="BJ345" s="110">
        <v>1</v>
      </c>
      <c r="BK345" s="110">
        <v>0</v>
      </c>
      <c r="BL345" s="110">
        <v>0</v>
      </c>
      <c r="BN345" s="110">
        <f t="shared" si="64"/>
        <v>6</v>
      </c>
      <c r="BS345" s="110">
        <v>5345</v>
      </c>
      <c r="BT345" s="110" t="str">
        <f t="shared" si="55"/>
        <v>Capacitação de Servidores na Modalidade de Ensino a Distância e híbrido</v>
      </c>
      <c r="BU345" s="111" t="str">
        <f t="shared" si="56"/>
        <v>Não</v>
      </c>
      <c r="BV345" s="111" t="str">
        <f t="shared" si="57"/>
        <v>Não</v>
      </c>
      <c r="BW345" s="111" t="str">
        <f t="shared" si="58"/>
        <v>Não</v>
      </c>
      <c r="BX345" s="111" t="str">
        <f t="shared" si="59"/>
        <v>Não</v>
      </c>
      <c r="BY345" s="110" t="s">
        <v>121</v>
      </c>
      <c r="BZ345" s="110" t="s">
        <v>8133</v>
      </c>
      <c r="CA345" s="110" t="s">
        <v>121</v>
      </c>
      <c r="CB345" s="110" t="s">
        <v>8380</v>
      </c>
      <c r="CG345" s="110" t="str">
        <f t="shared" si="60"/>
        <v>4279 Total</v>
      </c>
      <c r="CH345" s="110" t="str">
        <f t="shared" si="62"/>
        <v>4279 Total-1</v>
      </c>
      <c r="CI345" s="110">
        <v>1</v>
      </c>
      <c r="CJ345" s="110" t="s">
        <v>6933</v>
      </c>
      <c r="CN345" s="110">
        <v>1700</v>
      </c>
      <c r="CO345" s="110">
        <v>10200</v>
      </c>
      <c r="CP345" s="110">
        <v>5100</v>
      </c>
      <c r="CQ345" s="110">
        <v>0</v>
      </c>
      <c r="CS345" s="110" t="str">
        <f t="shared" si="61"/>
        <v>-</v>
      </c>
    </row>
    <row r="346" spans="19:97" x14ac:dyDescent="0.2">
      <c r="S346" s="98">
        <v>5344</v>
      </c>
      <c r="T346" s="98">
        <v>27</v>
      </c>
      <c r="U346" s="98" t="s">
        <v>1346</v>
      </c>
      <c r="V346" s="98">
        <v>2</v>
      </c>
      <c r="W346" s="98" t="s">
        <v>975</v>
      </c>
      <c r="X346" s="98">
        <v>1</v>
      </c>
      <c r="Y346" s="98" t="s">
        <v>46</v>
      </c>
      <c r="Z346" s="98">
        <v>11</v>
      </c>
      <c r="AA346" s="98" t="s">
        <v>1347</v>
      </c>
      <c r="AB346" s="98">
        <v>8041</v>
      </c>
      <c r="AC346" s="98" t="s">
        <v>1358</v>
      </c>
      <c r="AD346" s="98" t="s">
        <v>1359</v>
      </c>
      <c r="AE346" s="98">
        <v>5344</v>
      </c>
      <c r="AF346" s="98" t="s">
        <v>1373</v>
      </c>
      <c r="AG346" s="98" t="s">
        <v>1374</v>
      </c>
      <c r="AH346" s="98" t="s">
        <v>127</v>
      </c>
      <c r="AI346" s="98" t="s">
        <v>53</v>
      </c>
      <c r="AJ346" s="98">
        <v>4100</v>
      </c>
      <c r="AK346" s="98" t="s">
        <v>33</v>
      </c>
      <c r="AL346" s="98">
        <v>4101</v>
      </c>
      <c r="AO346" s="98">
        <v>2024</v>
      </c>
      <c r="AP346" s="98">
        <v>1606</v>
      </c>
      <c r="AQ346" s="98" t="s">
        <v>54</v>
      </c>
      <c r="AR346" s="98" t="s">
        <v>54</v>
      </c>
      <c r="AS346" s="98" t="s">
        <v>54</v>
      </c>
      <c r="AT346" s="98" t="s">
        <v>54</v>
      </c>
      <c r="AV346" s="98" t="s">
        <v>72</v>
      </c>
      <c r="AY346" s="98" t="s">
        <v>56</v>
      </c>
      <c r="AZ346" s="98" t="s">
        <v>5131</v>
      </c>
      <c r="BA346" s="98" t="s">
        <v>1370</v>
      </c>
      <c r="BB346" s="98" t="s">
        <v>1371</v>
      </c>
      <c r="BD346" s="110" t="str">
        <f t="shared" si="63"/>
        <v>4039RGInt 01 Curitiba</v>
      </c>
      <c r="BE346" s="110">
        <v>4039</v>
      </c>
      <c r="BF346" s="110" t="s">
        <v>967</v>
      </c>
      <c r="BG346" s="110">
        <v>8100</v>
      </c>
      <c r="BH346" s="110" t="s">
        <v>33</v>
      </c>
      <c r="BI346" s="110">
        <v>390</v>
      </c>
      <c r="BJ346" s="110">
        <v>390</v>
      </c>
      <c r="BK346" s="110">
        <v>390</v>
      </c>
      <c r="BL346" s="110">
        <v>390</v>
      </c>
      <c r="BN346" s="110">
        <f t="shared" si="64"/>
        <v>1560</v>
      </c>
      <c r="BS346" s="110">
        <v>5344</v>
      </c>
      <c r="BT346" s="110" t="str">
        <f t="shared" si="55"/>
        <v>Capacitação de Servidores na Modalidade Presencial e Telepresencial</v>
      </c>
      <c r="BU346" s="111" t="str">
        <f t="shared" si="56"/>
        <v>Não</v>
      </c>
      <c r="BV346" s="111" t="str">
        <f t="shared" si="57"/>
        <v>Não</v>
      </c>
      <c r="BW346" s="111" t="str">
        <f t="shared" si="58"/>
        <v>Não</v>
      </c>
      <c r="BX346" s="111" t="str">
        <f t="shared" si="59"/>
        <v>Não</v>
      </c>
      <c r="BY346" s="110" t="s">
        <v>121</v>
      </c>
      <c r="BZ346" s="110" t="s">
        <v>8133</v>
      </c>
      <c r="CA346" s="110" t="s">
        <v>121</v>
      </c>
      <c r="CB346" s="110" t="s">
        <v>8380</v>
      </c>
      <c r="CG346" s="110" t="str">
        <f t="shared" si="60"/>
        <v>4281Iporã</v>
      </c>
      <c r="CH346" s="110" t="str">
        <f t="shared" si="62"/>
        <v>4281-1</v>
      </c>
      <c r="CI346" s="110">
        <v>1</v>
      </c>
      <c r="CJ346" s="110">
        <v>4281</v>
      </c>
      <c r="CK346" s="110" t="s">
        <v>36</v>
      </c>
      <c r="CL346" s="110">
        <v>4110607</v>
      </c>
      <c r="CM346" s="110" t="s">
        <v>472</v>
      </c>
      <c r="CN346" s="110">
        <v>664.28</v>
      </c>
      <c r="CO346" s="110">
        <v>462.82</v>
      </c>
      <c r="CP346" s="110">
        <v>0</v>
      </c>
      <c r="CQ346" s="110">
        <v>0</v>
      </c>
      <c r="CS346" s="110" t="str">
        <f t="shared" si="61"/>
        <v>RGInt 04 Maringá-Iporã</v>
      </c>
    </row>
    <row r="347" spans="19:97" x14ac:dyDescent="0.2">
      <c r="S347" s="98">
        <v>4448</v>
      </c>
      <c r="T347" s="98">
        <v>27</v>
      </c>
      <c r="U347" s="98" t="s">
        <v>1346</v>
      </c>
      <c r="V347" s="98">
        <v>2</v>
      </c>
      <c r="W347" s="98" t="s">
        <v>975</v>
      </c>
      <c r="X347" s="98">
        <v>1</v>
      </c>
      <c r="Y347" s="98" t="s">
        <v>46</v>
      </c>
      <c r="Z347" s="98">
        <v>11</v>
      </c>
      <c r="AA347" s="98" t="s">
        <v>1347</v>
      </c>
      <c r="AB347" s="98">
        <v>8041</v>
      </c>
      <c r="AC347" s="98" t="s">
        <v>1358</v>
      </c>
      <c r="AD347" s="98" t="s">
        <v>1359</v>
      </c>
      <c r="AE347" s="98">
        <v>4448</v>
      </c>
      <c r="AF347" s="98" t="s">
        <v>1378</v>
      </c>
      <c r="AG347" s="98" t="s">
        <v>1379</v>
      </c>
      <c r="AH347" s="98" t="s">
        <v>1380</v>
      </c>
      <c r="AI347" s="98" t="s">
        <v>53</v>
      </c>
      <c r="AJ347" s="98">
        <v>4100</v>
      </c>
      <c r="AO347" s="98">
        <v>2024</v>
      </c>
      <c r="AP347" s="98">
        <v>6</v>
      </c>
      <c r="AQ347" s="98" t="s">
        <v>54</v>
      </c>
      <c r="AR347" s="98" t="s">
        <v>54</v>
      </c>
      <c r="AS347" s="98" t="s">
        <v>54</v>
      </c>
      <c r="AT347" s="98" t="s">
        <v>54</v>
      </c>
      <c r="AU347" s="98" t="s">
        <v>1381</v>
      </c>
      <c r="AY347" s="98" t="s">
        <v>56</v>
      </c>
      <c r="AZ347" s="98" t="s">
        <v>1382</v>
      </c>
      <c r="BA347" s="98" t="s">
        <v>1383</v>
      </c>
      <c r="BB347" s="98" t="s">
        <v>1384</v>
      </c>
      <c r="BD347" s="110" t="str">
        <f t="shared" si="63"/>
        <v>4041RGInt 01 Curitiba</v>
      </c>
      <c r="BE347" s="110">
        <v>4041</v>
      </c>
      <c r="BF347" s="110" t="s">
        <v>970</v>
      </c>
      <c r="BG347" s="110">
        <v>8100</v>
      </c>
      <c r="BH347" s="110" t="s">
        <v>33</v>
      </c>
      <c r="BI347" s="110">
        <v>400</v>
      </c>
      <c r="BJ347" s="110">
        <v>400</v>
      </c>
      <c r="BK347" s="110">
        <v>400</v>
      </c>
      <c r="BL347" s="110">
        <v>400</v>
      </c>
      <c r="BN347" s="110">
        <f t="shared" si="64"/>
        <v>1600</v>
      </c>
      <c r="BS347" s="110">
        <v>4448</v>
      </c>
      <c r="BT347" s="110" t="str">
        <f t="shared" si="55"/>
        <v>Concursos Públicos para reposição de quadros de pessoal do Poder Executivo da Administração Direta e Indireta - autárquica realizados</v>
      </c>
      <c r="BU347" s="111" t="str">
        <f t="shared" si="56"/>
        <v>Não</v>
      </c>
      <c r="BV347" s="111" t="str">
        <f t="shared" si="57"/>
        <v>Não</v>
      </c>
      <c r="BW347" s="111" t="str">
        <f t="shared" si="58"/>
        <v>Não</v>
      </c>
      <c r="BX347" s="111" t="str">
        <f t="shared" si="59"/>
        <v>Não</v>
      </c>
      <c r="BY347" s="110" t="s">
        <v>1381</v>
      </c>
      <c r="BZ347" s="110" t="s">
        <v>8194</v>
      </c>
      <c r="CA347" s="110" t="s">
        <v>121</v>
      </c>
      <c r="CB347" s="110" t="s">
        <v>8379</v>
      </c>
      <c r="CG347" s="110" t="str">
        <f t="shared" si="60"/>
        <v>4281 Total</v>
      </c>
      <c r="CH347" s="110" t="str">
        <f t="shared" si="62"/>
        <v>4281 Total-1</v>
      </c>
      <c r="CI347" s="110">
        <v>1</v>
      </c>
      <c r="CJ347" s="110" t="s">
        <v>6934</v>
      </c>
      <c r="CN347" s="110">
        <v>664.28</v>
      </c>
      <c r="CO347" s="110">
        <v>462.82</v>
      </c>
      <c r="CP347" s="110">
        <v>0</v>
      </c>
      <c r="CQ347" s="110">
        <v>0</v>
      </c>
      <c r="CS347" s="110" t="str">
        <f t="shared" si="61"/>
        <v>-</v>
      </c>
    </row>
    <row r="348" spans="19:97" x14ac:dyDescent="0.2">
      <c r="S348" s="98">
        <v>5675</v>
      </c>
      <c r="T348" s="98">
        <v>27</v>
      </c>
      <c r="U348" s="98" t="s">
        <v>1346</v>
      </c>
      <c r="V348" s="98">
        <v>2</v>
      </c>
      <c r="W348" s="98" t="s">
        <v>975</v>
      </c>
      <c r="X348" s="98">
        <v>1</v>
      </c>
      <c r="Y348" s="98" t="s">
        <v>46</v>
      </c>
      <c r="Z348" s="98">
        <v>11</v>
      </c>
      <c r="AA348" s="98" t="s">
        <v>1347</v>
      </c>
      <c r="AB348" s="98">
        <v>8041</v>
      </c>
      <c r="AC348" s="98" t="s">
        <v>1358</v>
      </c>
      <c r="AD348" s="98" t="s">
        <v>1359</v>
      </c>
      <c r="AE348" s="98">
        <v>5675</v>
      </c>
      <c r="AF348" s="98" t="s">
        <v>1387</v>
      </c>
      <c r="AG348" s="98" t="s">
        <v>1388</v>
      </c>
      <c r="AH348" s="98" t="s">
        <v>127</v>
      </c>
      <c r="AI348" s="98" t="s">
        <v>53</v>
      </c>
      <c r="AJ348" s="98">
        <v>4100</v>
      </c>
      <c r="AK348" s="98" t="s">
        <v>33</v>
      </c>
      <c r="AL348" s="98">
        <v>4101</v>
      </c>
      <c r="AO348" s="98">
        <v>2024</v>
      </c>
      <c r="AP348" s="98">
        <v>1900</v>
      </c>
      <c r="AQ348" s="98" t="s">
        <v>54</v>
      </c>
      <c r="AR348" s="98" t="s">
        <v>54</v>
      </c>
      <c r="AS348" s="98" t="s">
        <v>54</v>
      </c>
      <c r="AT348" s="98" t="s">
        <v>54</v>
      </c>
      <c r="AV348" s="98" t="s">
        <v>72</v>
      </c>
      <c r="AY348" s="98" t="s">
        <v>56</v>
      </c>
      <c r="AZ348" s="98" t="s">
        <v>1389</v>
      </c>
      <c r="BA348" s="98" t="s">
        <v>1390</v>
      </c>
      <c r="BB348" s="98" t="s">
        <v>1391</v>
      </c>
      <c r="BD348" s="110" t="str">
        <f t="shared" si="63"/>
        <v>4042RGInt 01 Curitiba</v>
      </c>
      <c r="BE348" s="110">
        <v>4042</v>
      </c>
      <c r="BF348" s="110" t="s">
        <v>238</v>
      </c>
      <c r="BG348" s="110">
        <v>8002</v>
      </c>
      <c r="BH348" s="110" t="s">
        <v>33</v>
      </c>
      <c r="BI348" s="110">
        <v>7200</v>
      </c>
      <c r="BJ348" s="110">
        <v>0</v>
      </c>
      <c r="BK348" s="110">
        <v>7450</v>
      </c>
      <c r="BL348" s="110">
        <v>0</v>
      </c>
      <c r="BN348" s="110">
        <f t="shared" si="64"/>
        <v>14650</v>
      </c>
      <c r="BS348" s="110">
        <v>5675</v>
      </c>
      <c r="BT348" s="110" t="str">
        <f t="shared" si="55"/>
        <v>Eventos para capacitação e troca de informação entre gestores</v>
      </c>
      <c r="BU348" s="111" t="str">
        <f t="shared" si="56"/>
        <v>Não</v>
      </c>
      <c r="BV348" s="111" t="str">
        <f t="shared" si="57"/>
        <v>Não</v>
      </c>
      <c r="BW348" s="111" t="str">
        <f t="shared" si="58"/>
        <v>Não</v>
      </c>
      <c r="BX348" s="111" t="str">
        <f t="shared" si="59"/>
        <v>Não</v>
      </c>
      <c r="BY348" s="110" t="s">
        <v>121</v>
      </c>
      <c r="BZ348" s="110" t="s">
        <v>8133</v>
      </c>
      <c r="CA348" s="110" t="s">
        <v>121</v>
      </c>
      <c r="CB348" s="110" t="s">
        <v>8375</v>
      </c>
      <c r="CG348" s="110" t="str">
        <f t="shared" si="60"/>
        <v>4285Irati</v>
      </c>
      <c r="CH348" s="110" t="str">
        <f t="shared" si="62"/>
        <v>4285-1</v>
      </c>
      <c r="CI348" s="110">
        <v>1</v>
      </c>
      <c r="CJ348" s="110">
        <v>4285</v>
      </c>
      <c r="CK348" s="110" t="s">
        <v>38</v>
      </c>
      <c r="CL348" s="110">
        <v>4110706</v>
      </c>
      <c r="CM348" s="110" t="s">
        <v>594</v>
      </c>
      <c r="CN348" s="110">
        <v>1</v>
      </c>
      <c r="CO348" s="110">
        <v>0</v>
      </c>
      <c r="CP348" s="110">
        <v>0</v>
      </c>
      <c r="CQ348" s="110">
        <v>0</v>
      </c>
      <c r="CS348" s="110" t="str">
        <f t="shared" si="61"/>
        <v>RGInt 06 Ponta Grossa-Irati</v>
      </c>
    </row>
    <row r="349" spans="19:97" x14ac:dyDescent="0.2">
      <c r="S349" s="98">
        <v>5674</v>
      </c>
      <c r="T349" s="98">
        <v>27</v>
      </c>
      <c r="U349" s="98" t="s">
        <v>1346</v>
      </c>
      <c r="V349" s="98">
        <v>2</v>
      </c>
      <c r="W349" s="98" t="s">
        <v>975</v>
      </c>
      <c r="X349" s="98">
        <v>1</v>
      </c>
      <c r="Y349" s="98" t="s">
        <v>46</v>
      </c>
      <c r="Z349" s="98">
        <v>11</v>
      </c>
      <c r="AA349" s="98" t="s">
        <v>1347</v>
      </c>
      <c r="AB349" s="98">
        <v>8041</v>
      </c>
      <c r="AC349" s="98" t="s">
        <v>1358</v>
      </c>
      <c r="AD349" s="98" t="s">
        <v>1359</v>
      </c>
      <c r="AE349" s="98">
        <v>5674</v>
      </c>
      <c r="AF349" s="98" t="s">
        <v>1392</v>
      </c>
      <c r="AG349" s="98" t="s">
        <v>1393</v>
      </c>
      <c r="AH349" s="98" t="s">
        <v>127</v>
      </c>
      <c r="AI349" s="98" t="s">
        <v>53</v>
      </c>
      <c r="AJ349" s="98">
        <v>4100</v>
      </c>
      <c r="AK349" s="98" t="s">
        <v>33</v>
      </c>
      <c r="AL349" s="98">
        <v>4101</v>
      </c>
      <c r="AO349" s="98">
        <v>2024</v>
      </c>
      <c r="AP349" s="98">
        <v>380</v>
      </c>
      <c r="AQ349" s="98" t="s">
        <v>54</v>
      </c>
      <c r="AR349" s="98" t="s">
        <v>54</v>
      </c>
      <c r="AS349" s="98" t="s">
        <v>54</v>
      </c>
      <c r="AT349" s="98" t="s">
        <v>54</v>
      </c>
      <c r="AV349" s="98" t="s">
        <v>129</v>
      </c>
      <c r="AY349" s="98" t="s">
        <v>56</v>
      </c>
      <c r="AZ349" s="98" t="s">
        <v>1389</v>
      </c>
      <c r="BA349" s="98" t="s">
        <v>1390</v>
      </c>
      <c r="BB349" s="98" t="s">
        <v>1391</v>
      </c>
      <c r="BD349" s="110" t="str">
        <f t="shared" si="63"/>
        <v>4044RGInt 01 Curitiba</v>
      </c>
      <c r="BE349" s="110">
        <v>4044</v>
      </c>
      <c r="BF349" s="110" t="s">
        <v>232</v>
      </c>
      <c r="BG349" s="110">
        <v>8002</v>
      </c>
      <c r="BH349" s="110" t="s">
        <v>33</v>
      </c>
      <c r="BI349" s="110">
        <v>32630</v>
      </c>
      <c r="BJ349" s="110">
        <v>24760</v>
      </c>
      <c r="BK349" s="110">
        <v>0</v>
      </c>
      <c r="BL349" s="110">
        <v>0</v>
      </c>
      <c r="BN349" s="110">
        <f t="shared" si="64"/>
        <v>57390</v>
      </c>
      <c r="BS349" s="110">
        <v>5674</v>
      </c>
      <c r="BT349" s="110" t="str">
        <f t="shared" si="55"/>
        <v>Eventos para servidores relacionados a boas práticas no serviço público</v>
      </c>
      <c r="BU349" s="111" t="str">
        <f t="shared" si="56"/>
        <v>Não</v>
      </c>
      <c r="BV349" s="111" t="str">
        <f t="shared" si="57"/>
        <v>Não</v>
      </c>
      <c r="BW349" s="111" t="str">
        <f t="shared" si="58"/>
        <v>Não</v>
      </c>
      <c r="BX349" s="111" t="str">
        <f t="shared" si="59"/>
        <v>Não</v>
      </c>
      <c r="BY349" s="110" t="s">
        <v>121</v>
      </c>
      <c r="BZ349" s="110" t="s">
        <v>8133</v>
      </c>
      <c r="CA349" s="110" t="s">
        <v>121</v>
      </c>
      <c r="CB349" s="110" t="s">
        <v>8122</v>
      </c>
      <c r="CG349" s="110" t="str">
        <f t="shared" si="60"/>
        <v>4285 Total</v>
      </c>
      <c r="CH349" s="110" t="str">
        <f t="shared" si="62"/>
        <v>4285 Total-1</v>
      </c>
      <c r="CI349" s="110">
        <v>1</v>
      </c>
      <c r="CJ349" s="110" t="s">
        <v>6935</v>
      </c>
      <c r="CN349" s="110">
        <v>1</v>
      </c>
      <c r="CO349" s="110">
        <v>0</v>
      </c>
      <c r="CP349" s="110">
        <v>0</v>
      </c>
      <c r="CQ349" s="110">
        <v>0</v>
      </c>
      <c r="CS349" s="110" t="str">
        <f t="shared" si="61"/>
        <v>-</v>
      </c>
    </row>
    <row r="350" spans="19:97" x14ac:dyDescent="0.2">
      <c r="S350" s="98">
        <v>3748</v>
      </c>
      <c r="T350" s="98">
        <v>27</v>
      </c>
      <c r="U350" s="98" t="s">
        <v>1346</v>
      </c>
      <c r="V350" s="98">
        <v>2</v>
      </c>
      <c r="W350" s="98" t="s">
        <v>975</v>
      </c>
      <c r="X350" s="98">
        <v>1</v>
      </c>
      <c r="Y350" s="98" t="s">
        <v>46</v>
      </c>
      <c r="Z350" s="98">
        <v>11</v>
      </c>
      <c r="AA350" s="98" t="s">
        <v>1347</v>
      </c>
      <c r="AB350" s="98">
        <v>8041</v>
      </c>
      <c r="AC350" s="98" t="s">
        <v>1358</v>
      </c>
      <c r="AD350" s="98" t="s">
        <v>1359</v>
      </c>
      <c r="AE350" s="98">
        <v>3748</v>
      </c>
      <c r="AF350" s="98" t="s">
        <v>141</v>
      </c>
      <c r="AG350" s="98" t="s">
        <v>5132</v>
      </c>
      <c r="AH350" s="98" t="s">
        <v>1394</v>
      </c>
      <c r="AI350" s="98" t="s">
        <v>53</v>
      </c>
      <c r="AJ350" s="98">
        <v>4100</v>
      </c>
      <c r="AO350" s="98">
        <v>2024</v>
      </c>
      <c r="AP350" s="98">
        <v>0</v>
      </c>
      <c r="AQ350" s="98" t="s">
        <v>54</v>
      </c>
      <c r="AR350" s="98" t="s">
        <v>54</v>
      </c>
      <c r="AS350" s="98" t="s">
        <v>54</v>
      </c>
      <c r="AT350" s="98" t="s">
        <v>54</v>
      </c>
      <c r="AU350" s="98" t="s">
        <v>139</v>
      </c>
      <c r="AY350" s="98" t="s">
        <v>54</v>
      </c>
      <c r="AZ350" s="98" t="s">
        <v>1395</v>
      </c>
      <c r="BA350" s="98" t="s">
        <v>1383</v>
      </c>
      <c r="BB350" s="98" t="s">
        <v>1384</v>
      </c>
      <c r="BD350" s="110" t="str">
        <f t="shared" si="63"/>
        <v>4046RGInt 01 Curitiba</v>
      </c>
      <c r="BE350" s="110">
        <v>4046</v>
      </c>
      <c r="BF350" s="110" t="s">
        <v>228</v>
      </c>
      <c r="BG350" s="110">
        <v>8002</v>
      </c>
      <c r="BH350" s="110" t="s">
        <v>33</v>
      </c>
      <c r="BI350" s="110">
        <v>3140</v>
      </c>
      <c r="BJ350" s="110">
        <v>9900</v>
      </c>
      <c r="BK350" s="110">
        <v>0</v>
      </c>
      <c r="BL350" s="110">
        <v>0</v>
      </c>
      <c r="BN350" s="110">
        <f t="shared" si="64"/>
        <v>13040</v>
      </c>
      <c r="BS350" s="110">
        <v>3748</v>
      </c>
      <c r="BT350" s="110" t="str">
        <f t="shared" si="55"/>
        <v>Metodologia de Dimensionamento da Força de Trabalho</v>
      </c>
      <c r="BU350" s="111" t="str">
        <f t="shared" si="56"/>
        <v>Não</v>
      </c>
      <c r="BV350" s="111" t="str">
        <f t="shared" si="57"/>
        <v>Não</v>
      </c>
      <c r="BW350" s="111" t="str">
        <f t="shared" si="58"/>
        <v>Não</v>
      </c>
      <c r="BX350" s="111" t="str">
        <f t="shared" si="59"/>
        <v>Não</v>
      </c>
      <c r="BY350" s="110" t="s">
        <v>139</v>
      </c>
      <c r="BZ350" s="110" t="s">
        <v>72</v>
      </c>
      <c r="CA350" s="110" t="s">
        <v>121</v>
      </c>
      <c r="CB350" s="110" t="s">
        <v>8379</v>
      </c>
      <c r="CG350" s="110" t="str">
        <f t="shared" si="60"/>
        <v>4287Iretama</v>
      </c>
      <c r="CH350" s="110" t="str">
        <f t="shared" si="62"/>
        <v>4287-1</v>
      </c>
      <c r="CI350" s="110">
        <v>1</v>
      </c>
      <c r="CJ350" s="110">
        <v>4287</v>
      </c>
      <c r="CK350" s="110" t="s">
        <v>36</v>
      </c>
      <c r="CL350" s="110">
        <v>4110805</v>
      </c>
      <c r="CM350" s="110" t="s">
        <v>474</v>
      </c>
      <c r="CN350" s="110">
        <v>323.5</v>
      </c>
      <c r="CO350" s="110">
        <v>624.53</v>
      </c>
      <c r="CP350" s="110">
        <v>0</v>
      </c>
      <c r="CQ350" s="110">
        <v>0</v>
      </c>
      <c r="CS350" s="110" t="str">
        <f t="shared" si="61"/>
        <v>RGInt 04 Maringá-Iretama</v>
      </c>
    </row>
    <row r="351" spans="19:97" x14ac:dyDescent="0.2">
      <c r="S351" s="98">
        <v>6860</v>
      </c>
      <c r="T351" s="98">
        <v>27</v>
      </c>
      <c r="U351" s="98" t="s">
        <v>1346</v>
      </c>
      <c r="V351" s="98">
        <v>2</v>
      </c>
      <c r="W351" s="98" t="s">
        <v>975</v>
      </c>
      <c r="X351" s="98">
        <v>1</v>
      </c>
      <c r="Y351" s="98" t="s">
        <v>46</v>
      </c>
      <c r="Z351" s="98">
        <v>11</v>
      </c>
      <c r="AA351" s="98" t="s">
        <v>1347</v>
      </c>
      <c r="AB351" s="98">
        <v>8041</v>
      </c>
      <c r="AC351" s="98" t="s">
        <v>1358</v>
      </c>
      <c r="AD351" s="98" t="s">
        <v>1359</v>
      </c>
      <c r="AE351" s="98">
        <v>6860</v>
      </c>
      <c r="AF351" s="98" t="s">
        <v>5133</v>
      </c>
      <c r="AG351" s="98" t="s">
        <v>5134</v>
      </c>
      <c r="AH351" s="98" t="s">
        <v>5135</v>
      </c>
      <c r="AI351" s="98" t="s">
        <v>53</v>
      </c>
      <c r="AJ351" s="98">
        <v>4100</v>
      </c>
      <c r="AO351" s="98">
        <v>2024</v>
      </c>
      <c r="AP351" s="98">
        <v>0</v>
      </c>
      <c r="AQ351" s="98" t="s">
        <v>54</v>
      </c>
      <c r="AR351" s="98" t="s">
        <v>54</v>
      </c>
      <c r="AS351" s="98" t="s">
        <v>54</v>
      </c>
      <c r="AT351" s="98" t="s">
        <v>54</v>
      </c>
      <c r="AY351" s="98" t="s">
        <v>56</v>
      </c>
      <c r="AZ351" s="98" t="s">
        <v>5136</v>
      </c>
      <c r="BA351" s="98" t="s">
        <v>5137</v>
      </c>
      <c r="BB351" s="98" t="s">
        <v>5138</v>
      </c>
      <c r="BD351" s="110" t="str">
        <f t="shared" si="63"/>
        <v>4048RGInt 01 Curitiba</v>
      </c>
      <c r="BE351" s="110">
        <v>4048</v>
      </c>
      <c r="BF351" s="110" t="s">
        <v>235</v>
      </c>
      <c r="BG351" s="110">
        <v>8002</v>
      </c>
      <c r="BH351" s="110" t="s">
        <v>33</v>
      </c>
      <c r="BI351" s="110">
        <v>5564</v>
      </c>
      <c r="BJ351" s="110">
        <v>0</v>
      </c>
      <c r="BK351" s="110">
        <v>0</v>
      </c>
      <c r="BL351" s="110">
        <v>0</v>
      </c>
      <c r="BN351" s="110">
        <f t="shared" si="64"/>
        <v>5564</v>
      </c>
      <c r="BS351" s="110">
        <v>6860</v>
      </c>
      <c r="BT351" s="110" t="str">
        <f t="shared" si="55"/>
        <v>Modernização do Sistema RH-Paraná/Meta4</v>
      </c>
      <c r="BU351" s="111" t="str">
        <f t="shared" si="56"/>
        <v>Não</v>
      </c>
      <c r="BV351" s="111" t="str">
        <f t="shared" si="57"/>
        <v>Não</v>
      </c>
      <c r="BW351" s="111" t="str">
        <f t="shared" si="58"/>
        <v>Não</v>
      </c>
      <c r="BX351" s="111" t="str">
        <f t="shared" si="59"/>
        <v>Não</v>
      </c>
      <c r="BY351" s="110" t="s">
        <v>121</v>
      </c>
      <c r="BZ351" s="110" t="s">
        <v>121</v>
      </c>
      <c r="CA351" s="110" t="s">
        <v>121</v>
      </c>
      <c r="CB351" s="110" t="s">
        <v>8122</v>
      </c>
      <c r="CG351" s="110" t="str">
        <f t="shared" si="60"/>
        <v>4287 Total</v>
      </c>
      <c r="CH351" s="110" t="str">
        <f t="shared" si="62"/>
        <v>4287 Total-1</v>
      </c>
      <c r="CI351" s="110">
        <v>1</v>
      </c>
      <c r="CJ351" s="110" t="s">
        <v>6936</v>
      </c>
      <c r="CN351" s="110">
        <v>323.5</v>
      </c>
      <c r="CO351" s="110">
        <v>624.53</v>
      </c>
      <c r="CP351" s="110">
        <v>0</v>
      </c>
      <c r="CQ351" s="110">
        <v>0</v>
      </c>
      <c r="CS351" s="110" t="str">
        <f t="shared" si="61"/>
        <v>-</v>
      </c>
    </row>
    <row r="352" spans="19:97" x14ac:dyDescent="0.2">
      <c r="S352" s="98">
        <v>3747</v>
      </c>
      <c r="T352" s="98">
        <v>27</v>
      </c>
      <c r="U352" s="98" t="s">
        <v>1346</v>
      </c>
      <c r="V352" s="98">
        <v>2</v>
      </c>
      <c r="W352" s="98" t="s">
        <v>975</v>
      </c>
      <c r="X352" s="98">
        <v>1</v>
      </c>
      <c r="Y352" s="98" t="s">
        <v>46</v>
      </c>
      <c r="Z352" s="98">
        <v>11</v>
      </c>
      <c r="AA352" s="98" t="s">
        <v>1347</v>
      </c>
      <c r="AB352" s="98">
        <v>8041</v>
      </c>
      <c r="AC352" s="98" t="s">
        <v>1358</v>
      </c>
      <c r="AD352" s="98" t="s">
        <v>1359</v>
      </c>
      <c r="AE352" s="98">
        <v>3747</v>
      </c>
      <c r="AF352" s="98" t="s">
        <v>76</v>
      </c>
      <c r="AG352" s="98" t="s">
        <v>1396</v>
      </c>
      <c r="AH352" s="98" t="s">
        <v>1397</v>
      </c>
      <c r="AI352" s="98" t="s">
        <v>53</v>
      </c>
      <c r="AJ352" s="98">
        <v>4100</v>
      </c>
      <c r="AK352" s="98" t="s">
        <v>33</v>
      </c>
      <c r="AL352" s="98">
        <v>4101</v>
      </c>
      <c r="AO352" s="98">
        <v>2024</v>
      </c>
      <c r="AP352" s="98">
        <v>22893</v>
      </c>
      <c r="AQ352" s="98" t="s">
        <v>54</v>
      </c>
      <c r="AR352" s="98" t="s">
        <v>54</v>
      </c>
      <c r="AS352" s="98" t="s">
        <v>54</v>
      </c>
      <c r="AT352" s="98" t="s">
        <v>54</v>
      </c>
      <c r="AV352" s="98" t="s">
        <v>1362</v>
      </c>
      <c r="AY352" s="98" t="s">
        <v>56</v>
      </c>
      <c r="AZ352" s="98" t="s">
        <v>5139</v>
      </c>
      <c r="BA352" s="98" t="s">
        <v>1398</v>
      </c>
      <c r="BB352" s="98" t="s">
        <v>1399</v>
      </c>
      <c r="BD352" s="110" t="str">
        <f t="shared" si="63"/>
        <v>4050RGInt 01 Curitiba</v>
      </c>
      <c r="BE352" s="110">
        <v>4050</v>
      </c>
      <c r="BF352" s="110" t="s">
        <v>221</v>
      </c>
      <c r="BG352" s="110">
        <v>8002</v>
      </c>
      <c r="BH352" s="110" t="s">
        <v>33</v>
      </c>
      <c r="BI352" s="110">
        <v>15660</v>
      </c>
      <c r="BJ352" s="110">
        <v>0</v>
      </c>
      <c r="BK352" s="110">
        <v>9771</v>
      </c>
      <c r="BL352" s="110">
        <v>2664</v>
      </c>
      <c r="BN352" s="110">
        <f t="shared" si="64"/>
        <v>28095</v>
      </c>
      <c r="BS352" s="110">
        <v>3747</v>
      </c>
      <c r="BT352" s="110" t="str">
        <f t="shared" si="55"/>
        <v>Servidores beneficiados com avaliação médico pericial para diversas modalidades de licença médica</v>
      </c>
      <c r="BU352" s="111" t="str">
        <f t="shared" si="56"/>
        <v>Não</v>
      </c>
      <c r="BV352" s="111" t="str">
        <f t="shared" si="57"/>
        <v>Não</v>
      </c>
      <c r="BW352" s="111" t="str">
        <f t="shared" si="58"/>
        <v>Não</v>
      </c>
      <c r="BX352" s="111" t="str">
        <f t="shared" si="59"/>
        <v>Não</v>
      </c>
      <c r="BY352" s="110" t="s">
        <v>139</v>
      </c>
      <c r="BZ352" s="110" t="s">
        <v>8193</v>
      </c>
      <c r="CA352" s="110" t="s">
        <v>121</v>
      </c>
      <c r="CB352" s="110" t="s">
        <v>8379</v>
      </c>
      <c r="CG352" s="110" t="str">
        <f t="shared" si="60"/>
        <v>4292Mandaguari</v>
      </c>
      <c r="CH352" s="110" t="str">
        <f t="shared" si="62"/>
        <v>4292-1</v>
      </c>
      <c r="CI352" s="110">
        <v>1</v>
      </c>
      <c r="CJ352" s="110">
        <v>4292</v>
      </c>
      <c r="CK352" s="110" t="s">
        <v>36</v>
      </c>
      <c r="CL352" s="110">
        <v>4114203</v>
      </c>
      <c r="CM352" s="110" t="s">
        <v>140</v>
      </c>
      <c r="CN352" s="110">
        <v>1</v>
      </c>
      <c r="CO352" s="110">
        <v>0</v>
      </c>
      <c r="CP352" s="110">
        <v>0</v>
      </c>
      <c r="CQ352" s="110">
        <v>0</v>
      </c>
      <c r="CS352" s="110" t="str">
        <f t="shared" si="61"/>
        <v>RGInt 04 Maringá-Mandaguari</v>
      </c>
    </row>
    <row r="353" spans="19:97" x14ac:dyDescent="0.2">
      <c r="S353" s="98">
        <v>3749</v>
      </c>
      <c r="T353" s="98">
        <v>27</v>
      </c>
      <c r="U353" s="98" t="s">
        <v>1346</v>
      </c>
      <c r="V353" s="98">
        <v>2</v>
      </c>
      <c r="W353" s="98" t="s">
        <v>975</v>
      </c>
      <c r="X353" s="98">
        <v>1</v>
      </c>
      <c r="Y353" s="98" t="s">
        <v>46</v>
      </c>
      <c r="Z353" s="98">
        <v>11</v>
      </c>
      <c r="AA353" s="98" t="s">
        <v>1347</v>
      </c>
      <c r="AB353" s="98">
        <v>8041</v>
      </c>
      <c r="AC353" s="98" t="s">
        <v>1358</v>
      </c>
      <c r="AD353" s="98" t="s">
        <v>1359</v>
      </c>
      <c r="AE353" s="98">
        <v>3749</v>
      </c>
      <c r="AF353" s="98" t="s">
        <v>144</v>
      </c>
      <c r="AG353" s="98" t="s">
        <v>1401</v>
      </c>
      <c r="AH353" s="98" t="s">
        <v>944</v>
      </c>
      <c r="AI353" s="98" t="s">
        <v>53</v>
      </c>
      <c r="AJ353" s="98">
        <v>4100</v>
      </c>
      <c r="AO353" s="98">
        <v>2024</v>
      </c>
      <c r="AP353" s="98">
        <v>5</v>
      </c>
      <c r="AQ353" s="98" t="s">
        <v>54</v>
      </c>
      <c r="AR353" s="98" t="s">
        <v>54</v>
      </c>
      <c r="AS353" s="98" t="s">
        <v>54</v>
      </c>
      <c r="AT353" s="98" t="s">
        <v>54</v>
      </c>
      <c r="AV353" s="98" t="s">
        <v>244</v>
      </c>
      <c r="AY353" s="98" t="s">
        <v>56</v>
      </c>
      <c r="AZ353" s="98" t="s">
        <v>1402</v>
      </c>
      <c r="BA353" s="98" t="s">
        <v>1383</v>
      </c>
      <c r="BB353" s="98" t="s">
        <v>1384</v>
      </c>
      <c r="BD353" s="110" t="str">
        <f t="shared" si="63"/>
        <v>4052RGInt 01 Curitiba</v>
      </c>
      <c r="BE353" s="110">
        <v>4052</v>
      </c>
      <c r="BF353" s="110" t="s">
        <v>224</v>
      </c>
      <c r="BG353" s="110">
        <v>8002</v>
      </c>
      <c r="BH353" s="110" t="s">
        <v>33</v>
      </c>
      <c r="BI353" s="110">
        <v>3800</v>
      </c>
      <c r="BJ353" s="110">
        <v>0</v>
      </c>
      <c r="BK353" s="110">
        <v>0</v>
      </c>
      <c r="BL353" s="110">
        <v>0</v>
      </c>
      <c r="BN353" s="110">
        <f t="shared" si="64"/>
        <v>3800</v>
      </c>
      <c r="BS353" s="110">
        <v>3749</v>
      </c>
      <c r="BT353" s="110" t="str">
        <f t="shared" si="55"/>
        <v>Sistema RH-Paraná implantado nas Instituições Estaduais de Ensino Superior</v>
      </c>
      <c r="BU353" s="111" t="str">
        <f t="shared" si="56"/>
        <v>Não</v>
      </c>
      <c r="BV353" s="111" t="str">
        <f t="shared" si="57"/>
        <v>Não</v>
      </c>
      <c r="BW353" s="111" t="str">
        <f t="shared" si="58"/>
        <v>Não</v>
      </c>
      <c r="BX353" s="111" t="str">
        <f t="shared" si="59"/>
        <v>Não</v>
      </c>
      <c r="BY353" s="110" t="s">
        <v>139</v>
      </c>
      <c r="BZ353" s="110" t="s">
        <v>8161</v>
      </c>
      <c r="CA353" s="110" t="s">
        <v>121</v>
      </c>
      <c r="CB353" s="110" t="s">
        <v>8379</v>
      </c>
      <c r="CG353" s="110" t="str">
        <f t="shared" si="60"/>
        <v>4292 Total</v>
      </c>
      <c r="CH353" s="110" t="str">
        <f t="shared" si="62"/>
        <v>4292 Total-1</v>
      </c>
      <c r="CI353" s="110">
        <v>1</v>
      </c>
      <c r="CJ353" s="110" t="s">
        <v>6937</v>
      </c>
      <c r="CN353" s="110">
        <v>1</v>
      </c>
      <c r="CO353" s="110">
        <v>0</v>
      </c>
      <c r="CP353" s="110">
        <v>0</v>
      </c>
      <c r="CQ353" s="110">
        <v>0</v>
      </c>
      <c r="CS353" s="110" t="str">
        <f t="shared" si="61"/>
        <v>-</v>
      </c>
    </row>
    <row r="354" spans="19:97" x14ac:dyDescent="0.2">
      <c r="S354" s="98">
        <v>5343</v>
      </c>
      <c r="T354" s="98">
        <v>27</v>
      </c>
      <c r="U354" s="98" t="s">
        <v>1346</v>
      </c>
      <c r="V354" s="98">
        <v>2</v>
      </c>
      <c r="W354" s="98" t="s">
        <v>975</v>
      </c>
      <c r="X354" s="98">
        <v>1</v>
      </c>
      <c r="Y354" s="98" t="s">
        <v>46</v>
      </c>
      <c r="Z354" s="98">
        <v>12</v>
      </c>
      <c r="AA354" s="98" t="s">
        <v>1403</v>
      </c>
      <c r="AB354" s="98">
        <v>7018</v>
      </c>
      <c r="AC354" s="98" t="s">
        <v>1404</v>
      </c>
      <c r="AD354" s="98" t="s">
        <v>1405</v>
      </c>
      <c r="AE354" s="98">
        <v>5343</v>
      </c>
      <c r="AF354" s="98" t="s">
        <v>1406</v>
      </c>
      <c r="AG354" s="98" t="s">
        <v>1407</v>
      </c>
      <c r="AH354" s="98" t="s">
        <v>772</v>
      </c>
      <c r="AI354" s="98" t="s">
        <v>53</v>
      </c>
      <c r="AJ354" s="98">
        <v>4100</v>
      </c>
      <c r="AO354" s="98">
        <v>2024</v>
      </c>
      <c r="AP354" s="98">
        <v>1</v>
      </c>
      <c r="AQ354" s="98" t="s">
        <v>54</v>
      </c>
      <c r="AR354" s="98" t="s">
        <v>54</v>
      </c>
      <c r="AS354" s="98" t="s">
        <v>54</v>
      </c>
      <c r="AT354" s="98" t="s">
        <v>54</v>
      </c>
      <c r="AV354" s="98" t="s">
        <v>129</v>
      </c>
      <c r="AY354" s="98" t="s">
        <v>54</v>
      </c>
      <c r="AZ354" s="98" t="s">
        <v>1408</v>
      </c>
      <c r="BA354" s="98" t="s">
        <v>1409</v>
      </c>
      <c r="BB354" s="98" t="s">
        <v>1410</v>
      </c>
      <c r="BD354" s="110" t="str">
        <f t="shared" si="63"/>
        <v>4054RGInt 01 Curitiba</v>
      </c>
      <c r="BE354" s="110">
        <v>4054</v>
      </c>
      <c r="BF354" s="110" t="s">
        <v>218</v>
      </c>
      <c r="BG354" s="110">
        <v>8002</v>
      </c>
      <c r="BH354" s="110" t="s">
        <v>33</v>
      </c>
      <c r="BI354" s="110">
        <v>3430</v>
      </c>
      <c r="BJ354" s="110">
        <v>0</v>
      </c>
      <c r="BK354" s="110">
        <v>0</v>
      </c>
      <c r="BL354" s="110">
        <v>0</v>
      </c>
      <c r="BN354" s="110">
        <f t="shared" si="64"/>
        <v>3430</v>
      </c>
      <c r="BS354" s="110">
        <v>5343</v>
      </c>
      <c r="BT354" s="110" t="str">
        <f t="shared" si="55"/>
        <v>Ampliação e Atualização da Plataforma de EAD da Escola de Gestão do Paraná - EGP</v>
      </c>
      <c r="BU354" s="111" t="str">
        <f t="shared" si="56"/>
        <v>Não</v>
      </c>
      <c r="BV354" s="111" t="str">
        <f t="shared" si="57"/>
        <v>Não</v>
      </c>
      <c r="BW354" s="111" t="str">
        <f t="shared" si="58"/>
        <v>Não</v>
      </c>
      <c r="BX354" s="111" t="str">
        <f t="shared" si="59"/>
        <v>Não</v>
      </c>
      <c r="BY354" s="110" t="s">
        <v>139</v>
      </c>
      <c r="BZ354" s="110" t="s">
        <v>129</v>
      </c>
      <c r="CA354" s="110" t="s">
        <v>121</v>
      </c>
      <c r="CB354" s="110" t="s">
        <v>8380</v>
      </c>
      <c r="CG354" s="110" t="str">
        <f t="shared" si="60"/>
        <v>4295Jandaia do Sul</v>
      </c>
      <c r="CH354" s="110" t="str">
        <f t="shared" si="62"/>
        <v>4295-1</v>
      </c>
      <c r="CI354" s="110">
        <v>1</v>
      </c>
      <c r="CJ354" s="110">
        <v>4295</v>
      </c>
      <c r="CK354" s="110" t="s">
        <v>37</v>
      </c>
      <c r="CL354" s="110">
        <v>4112108</v>
      </c>
      <c r="CM354" s="110" t="s">
        <v>481</v>
      </c>
      <c r="CN354" s="110">
        <v>824.12</v>
      </c>
      <c r="CO354" s="110">
        <v>913.79</v>
      </c>
      <c r="CP354" s="110">
        <v>0</v>
      </c>
      <c r="CQ354" s="110">
        <v>0</v>
      </c>
      <c r="CS354" s="110" t="str">
        <f t="shared" si="61"/>
        <v>RGInt 05 Londrina-Jandaia do Sul</v>
      </c>
    </row>
    <row r="355" spans="19:97" x14ac:dyDescent="0.2">
      <c r="S355" s="98">
        <v>5339</v>
      </c>
      <c r="T355" s="98">
        <v>27</v>
      </c>
      <c r="U355" s="98" t="s">
        <v>1346</v>
      </c>
      <c r="V355" s="98">
        <v>2</v>
      </c>
      <c r="W355" s="98" t="s">
        <v>975</v>
      </c>
      <c r="X355" s="98">
        <v>1</v>
      </c>
      <c r="Y355" s="98" t="s">
        <v>46</v>
      </c>
      <c r="Z355" s="98">
        <v>12</v>
      </c>
      <c r="AA355" s="98" t="s">
        <v>1403</v>
      </c>
      <c r="AB355" s="98">
        <v>7018</v>
      </c>
      <c r="AC355" s="98" t="s">
        <v>1404</v>
      </c>
      <c r="AD355" s="98" t="s">
        <v>1405</v>
      </c>
      <c r="AE355" s="98">
        <v>5339</v>
      </c>
      <c r="AF355" s="98" t="s">
        <v>1411</v>
      </c>
      <c r="AG355" s="98" t="s">
        <v>1412</v>
      </c>
      <c r="AH355" s="98" t="s">
        <v>127</v>
      </c>
      <c r="AI355" s="98" t="s">
        <v>53</v>
      </c>
      <c r="AJ355" s="98">
        <v>4100</v>
      </c>
      <c r="AK355" s="98" t="s">
        <v>33</v>
      </c>
      <c r="AL355" s="98">
        <v>4101</v>
      </c>
      <c r="AO355" s="98">
        <v>2024</v>
      </c>
      <c r="AP355" s="98">
        <v>0</v>
      </c>
      <c r="AQ355" s="98" t="s">
        <v>54</v>
      </c>
      <c r="AR355" s="98" t="s">
        <v>54</v>
      </c>
      <c r="AS355" s="98" t="s">
        <v>54</v>
      </c>
      <c r="AT355" s="98" t="s">
        <v>54</v>
      </c>
      <c r="AV355" s="98" t="s">
        <v>129</v>
      </c>
      <c r="AY355" s="98" t="s">
        <v>56</v>
      </c>
      <c r="AZ355" s="98" t="s">
        <v>1413</v>
      </c>
      <c r="BA355" s="98" t="s">
        <v>1409</v>
      </c>
      <c r="BB355" s="98" t="s">
        <v>1410</v>
      </c>
      <c r="BD355" s="110" t="str">
        <f t="shared" si="63"/>
        <v>4056RGInt 01 Curitiba</v>
      </c>
      <c r="BE355" s="110">
        <v>4056</v>
      </c>
      <c r="BF355" s="110" t="s">
        <v>1007</v>
      </c>
      <c r="BG355" s="110">
        <v>8100</v>
      </c>
      <c r="BH355" s="110" t="s">
        <v>33</v>
      </c>
      <c r="BI355" s="110">
        <v>2570</v>
      </c>
      <c r="BJ355" s="110">
        <v>2570</v>
      </c>
      <c r="BK355" s="110">
        <v>2570</v>
      </c>
      <c r="BL355" s="110">
        <v>2570</v>
      </c>
      <c r="BN355" s="110">
        <f t="shared" si="64"/>
        <v>10280</v>
      </c>
      <c r="BS355" s="110">
        <v>5339</v>
      </c>
      <c r="BT355" s="110" t="str">
        <f t="shared" si="55"/>
        <v>Capacitação de Gestores da Frota de Veículos Oficial do Estado do Paraná</v>
      </c>
      <c r="BU355" s="111" t="str">
        <f t="shared" si="56"/>
        <v>Não</v>
      </c>
      <c r="BV355" s="111" t="str">
        <f t="shared" si="57"/>
        <v>Não</v>
      </c>
      <c r="BW355" s="111" t="str">
        <f t="shared" si="58"/>
        <v>Não</v>
      </c>
      <c r="BX355" s="111" t="str">
        <f t="shared" si="59"/>
        <v>Não</v>
      </c>
      <c r="BY355" s="110" t="s">
        <v>139</v>
      </c>
      <c r="BZ355" s="110" t="s">
        <v>8133</v>
      </c>
      <c r="CA355" s="110" t="s">
        <v>121</v>
      </c>
      <c r="CB355" s="110" t="s">
        <v>8122</v>
      </c>
      <c r="CG355" s="110" t="str">
        <f t="shared" si="60"/>
        <v>4295 Total</v>
      </c>
      <c r="CH355" s="110" t="str">
        <f t="shared" si="62"/>
        <v>4295 Total-1</v>
      </c>
      <c r="CI355" s="110">
        <v>1</v>
      </c>
      <c r="CJ355" s="110" t="s">
        <v>6938</v>
      </c>
      <c r="CN355" s="110">
        <v>824.12</v>
      </c>
      <c r="CO355" s="110">
        <v>913.79</v>
      </c>
      <c r="CP355" s="110">
        <v>0</v>
      </c>
      <c r="CQ355" s="110">
        <v>0</v>
      </c>
      <c r="CS355" s="110" t="str">
        <f t="shared" si="61"/>
        <v>-</v>
      </c>
    </row>
    <row r="356" spans="19:97" x14ac:dyDescent="0.2">
      <c r="S356" s="98">
        <v>5337</v>
      </c>
      <c r="T356" s="98">
        <v>27</v>
      </c>
      <c r="U356" s="98" t="s">
        <v>1346</v>
      </c>
      <c r="V356" s="98">
        <v>2</v>
      </c>
      <c r="W356" s="98" t="s">
        <v>975</v>
      </c>
      <c r="X356" s="98">
        <v>1</v>
      </c>
      <c r="Y356" s="98" t="s">
        <v>46</v>
      </c>
      <c r="Z356" s="98">
        <v>12</v>
      </c>
      <c r="AA356" s="98" t="s">
        <v>1403</v>
      </c>
      <c r="AB356" s="98">
        <v>7018</v>
      </c>
      <c r="AC356" s="98" t="s">
        <v>1404</v>
      </c>
      <c r="AD356" s="98" t="s">
        <v>1405</v>
      </c>
      <c r="AE356" s="98">
        <v>5337</v>
      </c>
      <c r="AF356" s="98" t="s">
        <v>1414</v>
      </c>
      <c r="AG356" s="98" t="s">
        <v>5140</v>
      </c>
      <c r="AH356" s="98" t="s">
        <v>127</v>
      </c>
      <c r="AI356" s="98" t="s">
        <v>53</v>
      </c>
      <c r="AJ356" s="98">
        <v>4100</v>
      </c>
      <c r="AK356" s="98" t="s">
        <v>33</v>
      </c>
      <c r="AL356" s="98">
        <v>4101</v>
      </c>
      <c r="AO356" s="98">
        <v>2024</v>
      </c>
      <c r="AP356" s="98">
        <v>2047</v>
      </c>
      <c r="AQ356" s="98" t="s">
        <v>54</v>
      </c>
      <c r="AR356" s="98" t="s">
        <v>54</v>
      </c>
      <c r="AS356" s="98" t="s">
        <v>54</v>
      </c>
      <c r="AT356" s="98" t="s">
        <v>54</v>
      </c>
      <c r="AV356" s="98" t="s">
        <v>129</v>
      </c>
      <c r="AY356" s="98" t="s">
        <v>56</v>
      </c>
      <c r="AZ356" s="98" t="s">
        <v>1415</v>
      </c>
      <c r="BA356" s="98" t="s">
        <v>1409</v>
      </c>
      <c r="BB356" s="98" t="s">
        <v>1410</v>
      </c>
      <c r="BD356" s="110" t="str">
        <f t="shared" si="63"/>
        <v>4057RGInt 01 Curitiba</v>
      </c>
      <c r="BE356" s="110">
        <v>4057</v>
      </c>
      <c r="BF356" s="110" t="s">
        <v>210</v>
      </c>
      <c r="BG356" s="110">
        <v>8002</v>
      </c>
      <c r="BH356" s="110" t="s">
        <v>33</v>
      </c>
      <c r="BI356" s="110">
        <v>15660</v>
      </c>
      <c r="BJ356" s="110">
        <v>0</v>
      </c>
      <c r="BK356" s="110">
        <v>0</v>
      </c>
      <c r="BL356" s="110">
        <v>0</v>
      </c>
      <c r="BN356" s="110">
        <f t="shared" si="64"/>
        <v>15660</v>
      </c>
      <c r="BS356" s="110">
        <v>5337</v>
      </c>
      <c r="BT356" s="110" t="str">
        <f t="shared" si="55"/>
        <v>Capacitação de servidores públicos do Poder Executivo paranaense</v>
      </c>
      <c r="BU356" s="111" t="str">
        <f t="shared" si="56"/>
        <v>Não</v>
      </c>
      <c r="BV356" s="111" t="str">
        <f t="shared" si="57"/>
        <v>Não</v>
      </c>
      <c r="BW356" s="111" t="str">
        <f t="shared" si="58"/>
        <v>Não</v>
      </c>
      <c r="BX356" s="111" t="str">
        <f t="shared" si="59"/>
        <v>Não</v>
      </c>
      <c r="BY356" s="110" t="s">
        <v>121</v>
      </c>
      <c r="BZ356" s="110" t="s">
        <v>8133</v>
      </c>
      <c r="CA356" s="110" t="s">
        <v>121</v>
      </c>
      <c r="CB356" s="110" t="s">
        <v>8380</v>
      </c>
      <c r="CG356" s="110" t="str">
        <f t="shared" si="60"/>
        <v>4301Joaquim Távora</v>
      </c>
      <c r="CH356" s="110" t="str">
        <f t="shared" si="62"/>
        <v>4301-1</v>
      </c>
      <c r="CI356" s="110">
        <v>1</v>
      </c>
      <c r="CJ356" s="110">
        <v>4301</v>
      </c>
      <c r="CK356" s="110" t="s">
        <v>37</v>
      </c>
      <c r="CL356" s="110">
        <v>4112801</v>
      </c>
      <c r="CM356" s="110" t="s">
        <v>483</v>
      </c>
      <c r="CN356" s="110">
        <v>585.42999999999995</v>
      </c>
      <c r="CO356" s="110">
        <v>406.12</v>
      </c>
      <c r="CP356" s="110">
        <v>0</v>
      </c>
      <c r="CQ356" s="110">
        <v>0</v>
      </c>
      <c r="CS356" s="110" t="str">
        <f t="shared" si="61"/>
        <v>RGInt 05 Londrina-Joaquim Távora</v>
      </c>
    </row>
    <row r="357" spans="19:97" x14ac:dyDescent="0.2">
      <c r="S357" s="98">
        <v>5338</v>
      </c>
      <c r="T357" s="98">
        <v>27</v>
      </c>
      <c r="U357" s="98" t="s">
        <v>1346</v>
      </c>
      <c r="V357" s="98">
        <v>2</v>
      </c>
      <c r="W357" s="98" t="s">
        <v>975</v>
      </c>
      <c r="X357" s="98">
        <v>1</v>
      </c>
      <c r="Y357" s="98" t="s">
        <v>46</v>
      </c>
      <c r="Z357" s="98">
        <v>12</v>
      </c>
      <c r="AA357" s="98" t="s">
        <v>1403</v>
      </c>
      <c r="AB357" s="98">
        <v>7018</v>
      </c>
      <c r="AC357" s="98" t="s">
        <v>1404</v>
      </c>
      <c r="AD357" s="98" t="s">
        <v>1405</v>
      </c>
      <c r="AE357" s="98">
        <v>5338</v>
      </c>
      <c r="AF357" s="98" t="s">
        <v>1416</v>
      </c>
      <c r="AG357" s="98" t="s">
        <v>1417</v>
      </c>
      <c r="AH357" s="98" t="s">
        <v>127</v>
      </c>
      <c r="AI357" s="98" t="s">
        <v>53</v>
      </c>
      <c r="AJ357" s="98">
        <v>4100</v>
      </c>
      <c r="AK357" s="98" t="s">
        <v>33</v>
      </c>
      <c r="AL357" s="98">
        <v>4101</v>
      </c>
      <c r="AO357" s="98">
        <v>2024</v>
      </c>
      <c r="AP357" s="98">
        <v>0</v>
      </c>
      <c r="AQ357" s="98" t="s">
        <v>54</v>
      </c>
      <c r="AR357" s="98" t="s">
        <v>54</v>
      </c>
      <c r="AS357" s="98" t="s">
        <v>54</v>
      </c>
      <c r="AT357" s="98" t="s">
        <v>54</v>
      </c>
      <c r="AV357" s="98" t="s">
        <v>129</v>
      </c>
      <c r="AY357" s="98" t="s">
        <v>56</v>
      </c>
      <c r="AZ357" s="98" t="s">
        <v>1418</v>
      </c>
      <c r="BA357" s="98" t="s">
        <v>1409</v>
      </c>
      <c r="BB357" s="98" t="s">
        <v>1410</v>
      </c>
      <c r="BD357" s="110" t="str">
        <f t="shared" si="63"/>
        <v>4060RGInt 01 Curitiba</v>
      </c>
      <c r="BE357" s="110">
        <v>4060</v>
      </c>
      <c r="BF357" s="110" t="s">
        <v>1020</v>
      </c>
      <c r="BG357" s="110">
        <v>8100</v>
      </c>
      <c r="BH357" s="110" t="s">
        <v>33</v>
      </c>
      <c r="BI357" s="110">
        <v>390</v>
      </c>
      <c r="BJ357" s="110">
        <v>390</v>
      </c>
      <c r="BK357" s="110">
        <v>390</v>
      </c>
      <c r="BL357" s="110">
        <v>390</v>
      </c>
      <c r="BN357" s="110">
        <f t="shared" si="64"/>
        <v>1560</v>
      </c>
      <c r="BS357" s="110">
        <v>5338</v>
      </c>
      <c r="BT357" s="110" t="str">
        <f t="shared" si="55"/>
        <v>Capacitação de servidores públicos do Poder Executivo paranaense em Coaching e Menthoring</v>
      </c>
      <c r="BU357" s="111" t="str">
        <f t="shared" si="56"/>
        <v>Não</v>
      </c>
      <c r="BV357" s="111" t="str">
        <f t="shared" si="57"/>
        <v>Não</v>
      </c>
      <c r="BW357" s="111" t="str">
        <f t="shared" si="58"/>
        <v>Não</v>
      </c>
      <c r="BX357" s="111" t="str">
        <f t="shared" si="59"/>
        <v>Não</v>
      </c>
      <c r="BY357" s="110" t="s">
        <v>139</v>
      </c>
      <c r="BZ357" s="110" t="s">
        <v>8133</v>
      </c>
      <c r="CA357" s="110" t="s">
        <v>121</v>
      </c>
      <c r="CB357" s="110" t="s">
        <v>8377</v>
      </c>
      <c r="CG357" s="110" t="str">
        <f t="shared" si="60"/>
        <v>4301 Total</v>
      </c>
      <c r="CH357" s="110" t="str">
        <f t="shared" si="62"/>
        <v>4301 Total-1</v>
      </c>
      <c r="CI357" s="110">
        <v>1</v>
      </c>
      <c r="CJ357" s="110" t="s">
        <v>6939</v>
      </c>
      <c r="CN357" s="110">
        <v>585.42999999999995</v>
      </c>
      <c r="CO357" s="110">
        <v>406.12</v>
      </c>
      <c r="CP357" s="110">
        <v>0</v>
      </c>
      <c r="CQ357" s="110">
        <v>0</v>
      </c>
      <c r="CS357" s="110" t="str">
        <f t="shared" si="61"/>
        <v>-</v>
      </c>
    </row>
    <row r="358" spans="19:97" x14ac:dyDescent="0.2">
      <c r="S358" s="98">
        <v>5341</v>
      </c>
      <c r="T358" s="98">
        <v>27</v>
      </c>
      <c r="U358" s="98" t="s">
        <v>1346</v>
      </c>
      <c r="V358" s="98">
        <v>2</v>
      </c>
      <c r="W358" s="98" t="s">
        <v>975</v>
      </c>
      <c r="X358" s="98">
        <v>1</v>
      </c>
      <c r="Y358" s="98" t="s">
        <v>46</v>
      </c>
      <c r="Z358" s="98">
        <v>12</v>
      </c>
      <c r="AA358" s="98" t="s">
        <v>1403</v>
      </c>
      <c r="AB358" s="98">
        <v>7018</v>
      </c>
      <c r="AC358" s="98" t="s">
        <v>1404</v>
      </c>
      <c r="AD358" s="98" t="s">
        <v>1405</v>
      </c>
      <c r="AE358" s="98">
        <v>5341</v>
      </c>
      <c r="AF358" s="98" t="s">
        <v>1421</v>
      </c>
      <c r="AG358" s="98" t="s">
        <v>1422</v>
      </c>
      <c r="AH358" s="98" t="s">
        <v>772</v>
      </c>
      <c r="AI358" s="98" t="s">
        <v>53</v>
      </c>
      <c r="AJ358" s="98">
        <v>4100</v>
      </c>
      <c r="AO358" s="98">
        <v>2024</v>
      </c>
      <c r="AP358" s="98">
        <v>1</v>
      </c>
      <c r="AQ358" s="98" t="s">
        <v>54</v>
      </c>
      <c r="AR358" s="98" t="s">
        <v>54</v>
      </c>
      <c r="AS358" s="98" t="s">
        <v>54</v>
      </c>
      <c r="AT358" s="98" t="s">
        <v>54</v>
      </c>
      <c r="AV358" s="98" t="s">
        <v>129</v>
      </c>
      <c r="AY358" s="98" t="s">
        <v>54</v>
      </c>
      <c r="AZ358" s="98" t="s">
        <v>1423</v>
      </c>
      <c r="BA358" s="98" t="s">
        <v>1409</v>
      </c>
      <c r="BB358" s="98" t="s">
        <v>1410</v>
      </c>
      <c r="BD358" s="110" t="str">
        <f t="shared" si="63"/>
        <v>4061RGInt 01 Curitiba</v>
      </c>
      <c r="BE358" s="110">
        <v>4061</v>
      </c>
      <c r="BF358" s="110" t="s">
        <v>1025</v>
      </c>
      <c r="BG358" s="110">
        <v>8100</v>
      </c>
      <c r="BH358" s="110" t="s">
        <v>33</v>
      </c>
      <c r="BI358" s="110">
        <v>1960</v>
      </c>
      <c r="BJ358" s="110">
        <v>1960</v>
      </c>
      <c r="BK358" s="110">
        <v>1960</v>
      </c>
      <c r="BL358" s="110">
        <v>1960</v>
      </c>
      <c r="BN358" s="110">
        <f t="shared" si="64"/>
        <v>7840</v>
      </c>
      <c r="BS358" s="110">
        <v>5341</v>
      </c>
      <c r="BT358" s="110" t="str">
        <f t="shared" si="55"/>
        <v>Criação de um software de Banco de Talentos com avaliação de perfil de servidores estaduais do Paraná</v>
      </c>
      <c r="BU358" s="111" t="str">
        <f t="shared" si="56"/>
        <v>Não</v>
      </c>
      <c r="BV358" s="111" t="str">
        <f t="shared" si="57"/>
        <v>Não</v>
      </c>
      <c r="BW358" s="111" t="str">
        <f t="shared" si="58"/>
        <v>Não</v>
      </c>
      <c r="BX358" s="111" t="str">
        <f t="shared" si="59"/>
        <v>Não</v>
      </c>
      <c r="BY358" s="110" t="s">
        <v>139</v>
      </c>
      <c r="BZ358" s="110" t="s">
        <v>8133</v>
      </c>
      <c r="CA358" s="110" t="s">
        <v>121</v>
      </c>
      <c r="CB358" s="110" t="s">
        <v>8380</v>
      </c>
      <c r="CG358" s="110" t="str">
        <f t="shared" si="60"/>
        <v>4309Loanda</v>
      </c>
      <c r="CH358" s="110" t="str">
        <f t="shared" si="62"/>
        <v>4309-1</v>
      </c>
      <c r="CI358" s="110">
        <v>1</v>
      </c>
      <c r="CJ358" s="110">
        <v>4309</v>
      </c>
      <c r="CK358" s="110" t="s">
        <v>36</v>
      </c>
      <c r="CL358" s="110">
        <v>4113502</v>
      </c>
      <c r="CM358" s="110" t="s">
        <v>485</v>
      </c>
      <c r="CN358" s="110">
        <v>823.89</v>
      </c>
      <c r="CO358" s="110">
        <v>914.02</v>
      </c>
      <c r="CP358" s="110">
        <v>0</v>
      </c>
      <c r="CQ358" s="110">
        <v>0</v>
      </c>
      <c r="CS358" s="110" t="str">
        <f t="shared" si="61"/>
        <v>RGInt 04 Maringá-Loanda</v>
      </c>
    </row>
    <row r="359" spans="19:97" x14ac:dyDescent="0.2">
      <c r="S359" s="98">
        <v>5029</v>
      </c>
      <c r="T359" s="98">
        <v>27</v>
      </c>
      <c r="U359" s="98" t="s">
        <v>1346</v>
      </c>
      <c r="V359" s="98">
        <v>2</v>
      </c>
      <c r="W359" s="98" t="s">
        <v>975</v>
      </c>
      <c r="X359" s="98">
        <v>1</v>
      </c>
      <c r="Y359" s="98" t="s">
        <v>46</v>
      </c>
      <c r="Z359" s="98">
        <v>12</v>
      </c>
      <c r="AA359" s="98" t="s">
        <v>1403</v>
      </c>
      <c r="AB359" s="98">
        <v>7018</v>
      </c>
      <c r="AC359" s="98" t="s">
        <v>1404</v>
      </c>
      <c r="AD359" s="98" t="s">
        <v>1405</v>
      </c>
      <c r="AE359" s="98">
        <v>5029</v>
      </c>
      <c r="AF359" s="98" t="s">
        <v>1425</v>
      </c>
      <c r="AG359" s="98" t="s">
        <v>1426</v>
      </c>
      <c r="AH359" s="98" t="s">
        <v>243</v>
      </c>
      <c r="AI359" s="98" t="s">
        <v>53</v>
      </c>
      <c r="AJ359" s="98">
        <v>4100</v>
      </c>
      <c r="AO359" s="98">
        <v>2024</v>
      </c>
      <c r="AP359" s="98">
        <v>1302</v>
      </c>
      <c r="AQ359" s="98" t="s">
        <v>54</v>
      </c>
      <c r="AR359" s="98" t="s">
        <v>54</v>
      </c>
      <c r="AS359" s="98" t="s">
        <v>54</v>
      </c>
      <c r="AT359" s="98" t="s">
        <v>54</v>
      </c>
      <c r="AV359" s="98" t="s">
        <v>213</v>
      </c>
      <c r="AY359" s="98" t="s">
        <v>54</v>
      </c>
      <c r="AZ359" s="98" t="s">
        <v>1427</v>
      </c>
      <c r="BA359" s="98" t="s">
        <v>1428</v>
      </c>
      <c r="BB359" s="98" t="s">
        <v>1429</v>
      </c>
      <c r="BD359" s="110" t="str">
        <f t="shared" si="63"/>
        <v>4068(vazio)</v>
      </c>
      <c r="BE359" s="110">
        <v>4068</v>
      </c>
      <c r="BF359" s="110" t="s">
        <v>1031</v>
      </c>
      <c r="BG359" s="110">
        <v>7015</v>
      </c>
      <c r="BH359" s="110" t="s">
        <v>60</v>
      </c>
      <c r="BI359" s="110">
        <v>25000</v>
      </c>
      <c r="BJ359" s="110">
        <v>26500</v>
      </c>
      <c r="BK359" s="110">
        <v>28500</v>
      </c>
      <c r="BL359" s="110">
        <v>30000</v>
      </c>
      <c r="BN359" s="110">
        <f t="shared" si="64"/>
        <v>110000</v>
      </c>
      <c r="BS359" s="110">
        <v>5029</v>
      </c>
      <c r="BT359" s="110" t="str">
        <f t="shared" si="55"/>
        <v>Equipamentos de rastreamento e telemetria na frota de veículos do Estado instalados e implantados</v>
      </c>
      <c r="BU359" s="111" t="str">
        <f t="shared" si="56"/>
        <v>Não</v>
      </c>
      <c r="BV359" s="111" t="str">
        <f t="shared" si="57"/>
        <v>Não</v>
      </c>
      <c r="BW359" s="111" t="str">
        <f t="shared" si="58"/>
        <v>Não</v>
      </c>
      <c r="BX359" s="111" t="str">
        <f t="shared" si="59"/>
        <v>Não</v>
      </c>
      <c r="BY359" s="110" t="s">
        <v>627</v>
      </c>
      <c r="BZ359" s="110" t="s">
        <v>8195</v>
      </c>
      <c r="CA359" s="110" t="s">
        <v>121</v>
      </c>
      <c r="CB359" s="110" t="s">
        <v>8375</v>
      </c>
      <c r="CG359" s="110" t="str">
        <f t="shared" si="60"/>
        <v>4309 Total</v>
      </c>
      <c r="CH359" s="110" t="str">
        <f t="shared" si="62"/>
        <v>4309 Total-1</v>
      </c>
      <c r="CI359" s="110">
        <v>1</v>
      </c>
      <c r="CJ359" s="110" t="s">
        <v>6940</v>
      </c>
      <c r="CN359" s="110">
        <v>823.89</v>
      </c>
      <c r="CO359" s="110">
        <v>914.02</v>
      </c>
      <c r="CP359" s="110">
        <v>0</v>
      </c>
      <c r="CQ359" s="110">
        <v>0</v>
      </c>
      <c r="CS359" s="110" t="str">
        <f t="shared" si="61"/>
        <v>-</v>
      </c>
    </row>
    <row r="360" spans="19:97" x14ac:dyDescent="0.2">
      <c r="S360" s="98">
        <v>5193</v>
      </c>
      <c r="T360" s="98">
        <v>27</v>
      </c>
      <c r="U360" s="98" t="s">
        <v>1346</v>
      </c>
      <c r="V360" s="98">
        <v>2</v>
      </c>
      <c r="W360" s="98" t="s">
        <v>975</v>
      </c>
      <c r="X360" s="98">
        <v>1</v>
      </c>
      <c r="Y360" s="98" t="s">
        <v>46</v>
      </c>
      <c r="Z360" s="98">
        <v>12</v>
      </c>
      <c r="AA360" s="98" t="s">
        <v>1403</v>
      </c>
      <c r="AB360" s="98">
        <v>7018</v>
      </c>
      <c r="AC360" s="98" t="s">
        <v>1404</v>
      </c>
      <c r="AD360" s="98" t="s">
        <v>1405</v>
      </c>
      <c r="AE360" s="98">
        <v>5193</v>
      </c>
      <c r="AF360" s="98" t="s">
        <v>1431</v>
      </c>
      <c r="AG360" s="98" t="s">
        <v>1432</v>
      </c>
      <c r="AH360" s="98" t="s">
        <v>1433</v>
      </c>
      <c r="AI360" s="98" t="s">
        <v>53</v>
      </c>
      <c r="AJ360" s="98">
        <v>4100</v>
      </c>
      <c r="AO360" s="98">
        <v>2024</v>
      </c>
      <c r="AP360" s="98">
        <v>3</v>
      </c>
      <c r="AQ360" s="98" t="s">
        <v>54</v>
      </c>
      <c r="AR360" s="98" t="s">
        <v>54</v>
      </c>
      <c r="AS360" s="98" t="s">
        <v>54</v>
      </c>
      <c r="AT360" s="98" t="s">
        <v>54</v>
      </c>
      <c r="AV360" s="98" t="s">
        <v>244</v>
      </c>
      <c r="AY360" s="98" t="s">
        <v>54</v>
      </c>
      <c r="AZ360" s="98" t="s">
        <v>1434</v>
      </c>
      <c r="BA360" s="98" t="s">
        <v>1435</v>
      </c>
      <c r="BB360" s="98" t="s">
        <v>1436</v>
      </c>
      <c r="BD360" s="110" t="str">
        <f t="shared" si="63"/>
        <v>4069(vazio)</v>
      </c>
      <c r="BE360" s="110">
        <v>4069</v>
      </c>
      <c r="BF360" s="110" t="s">
        <v>1037</v>
      </c>
      <c r="BG360" s="110">
        <v>7015</v>
      </c>
      <c r="BH360" s="110" t="s">
        <v>60</v>
      </c>
      <c r="BI360" s="110">
        <v>35000</v>
      </c>
      <c r="BJ360" s="110">
        <v>35000</v>
      </c>
      <c r="BK360" s="110">
        <v>35000</v>
      </c>
      <c r="BL360" s="110">
        <v>35000</v>
      </c>
      <c r="BN360" s="110">
        <f t="shared" si="64"/>
        <v>140000</v>
      </c>
      <c r="BS360" s="110">
        <v>5193</v>
      </c>
      <c r="BT360" s="110" t="str">
        <f t="shared" si="55"/>
        <v>Estudo de Otimização e Uso de Imóveis Públicos de domínio do Estado</v>
      </c>
      <c r="BU360" s="111" t="str">
        <f t="shared" si="56"/>
        <v>Não</v>
      </c>
      <c r="BV360" s="111" t="str">
        <f t="shared" si="57"/>
        <v>Não</v>
      </c>
      <c r="BW360" s="111" t="str">
        <f t="shared" si="58"/>
        <v>Não</v>
      </c>
      <c r="BX360" s="111" t="str">
        <f t="shared" si="59"/>
        <v>Não</v>
      </c>
      <c r="BY360" s="110" t="s">
        <v>627</v>
      </c>
      <c r="BZ360" s="110" t="s">
        <v>8196</v>
      </c>
      <c r="CA360" s="110" t="s">
        <v>121</v>
      </c>
      <c r="CB360" s="110" t="s">
        <v>8379</v>
      </c>
      <c r="CG360" s="110" t="str">
        <f t="shared" si="60"/>
        <v>4311Londrina</v>
      </c>
      <c r="CH360" s="110" t="str">
        <f t="shared" si="62"/>
        <v>4311-1</v>
      </c>
      <c r="CI360" s="110">
        <v>1</v>
      </c>
      <c r="CJ360" s="110">
        <v>4311</v>
      </c>
      <c r="CK360" s="110" t="s">
        <v>37</v>
      </c>
      <c r="CL360" s="110">
        <v>4113700</v>
      </c>
      <c r="CM360" s="110" t="s">
        <v>326</v>
      </c>
      <c r="CN360" s="110">
        <v>25468.67</v>
      </c>
      <c r="CO360" s="110">
        <v>0</v>
      </c>
      <c r="CP360" s="110">
        <v>0</v>
      </c>
      <c r="CQ360" s="110">
        <v>0</v>
      </c>
      <c r="CS360" s="110" t="str">
        <f t="shared" si="61"/>
        <v>RGInt 05 Londrina-Londrina</v>
      </c>
    </row>
    <row r="361" spans="19:97" x14ac:dyDescent="0.2">
      <c r="S361" s="98">
        <v>5151</v>
      </c>
      <c r="T361" s="98">
        <v>27</v>
      </c>
      <c r="U361" s="98" t="s">
        <v>1346</v>
      </c>
      <c r="V361" s="98">
        <v>2</v>
      </c>
      <c r="W361" s="98" t="s">
        <v>975</v>
      </c>
      <c r="X361" s="98">
        <v>1</v>
      </c>
      <c r="Y361" s="98" t="s">
        <v>46</v>
      </c>
      <c r="Z361" s="98">
        <v>12</v>
      </c>
      <c r="AA361" s="98" t="s">
        <v>1403</v>
      </c>
      <c r="AB361" s="98">
        <v>7018</v>
      </c>
      <c r="AC361" s="98" t="s">
        <v>1404</v>
      </c>
      <c r="AD361" s="98" t="s">
        <v>1405</v>
      </c>
      <c r="AE361" s="98">
        <v>5151</v>
      </c>
      <c r="AF361" s="98" t="s">
        <v>1437</v>
      </c>
      <c r="AG361" s="98" t="s">
        <v>1438</v>
      </c>
      <c r="AH361" s="98" t="s">
        <v>1433</v>
      </c>
      <c r="AI361" s="98" t="s">
        <v>53</v>
      </c>
      <c r="AJ361" s="98">
        <v>4100</v>
      </c>
      <c r="AO361" s="98">
        <v>2024</v>
      </c>
      <c r="AP361" s="98">
        <v>3</v>
      </c>
      <c r="AQ361" s="98" t="s">
        <v>54</v>
      </c>
      <c r="AR361" s="98" t="s">
        <v>54</v>
      </c>
      <c r="AS361" s="98" t="s">
        <v>54</v>
      </c>
      <c r="AT361" s="98" t="s">
        <v>54</v>
      </c>
      <c r="AV361" s="98" t="s">
        <v>729</v>
      </c>
      <c r="AY361" s="98" t="s">
        <v>54</v>
      </c>
      <c r="AZ361" s="98" t="s">
        <v>1439</v>
      </c>
      <c r="BA361" s="98" t="s">
        <v>1440</v>
      </c>
      <c r="BB361" s="98" t="s">
        <v>1441</v>
      </c>
      <c r="BD361" s="110" t="str">
        <f t="shared" si="63"/>
        <v>4070(vazio)</v>
      </c>
      <c r="BE361" s="110">
        <v>4070</v>
      </c>
      <c r="BF361" s="110" t="s">
        <v>317</v>
      </c>
      <c r="BG361" s="110">
        <v>8226</v>
      </c>
      <c r="BH361" s="110" t="s">
        <v>60</v>
      </c>
      <c r="BI361" s="110">
        <v>23697</v>
      </c>
      <c r="BJ361" s="110">
        <v>25125</v>
      </c>
      <c r="BK361" s="110">
        <v>26232</v>
      </c>
      <c r="BL361" s="110">
        <v>27016</v>
      </c>
      <c r="BN361" s="110">
        <f t="shared" si="64"/>
        <v>102070</v>
      </c>
      <c r="BS361" s="110">
        <v>5151</v>
      </c>
      <c r="BT361" s="110" t="str">
        <f t="shared" si="55"/>
        <v>Estudo para definição de novo modelo de gestão do Sistema de Assistência à Saúde do Servidor - SAS</v>
      </c>
      <c r="BU361" s="111" t="str">
        <f t="shared" si="56"/>
        <v>Não</v>
      </c>
      <c r="BV361" s="111" t="str">
        <f t="shared" si="57"/>
        <v>Não</v>
      </c>
      <c r="BW361" s="111" t="str">
        <f t="shared" si="58"/>
        <v>Não</v>
      </c>
      <c r="BX361" s="111" t="str">
        <f t="shared" si="59"/>
        <v>Não</v>
      </c>
      <c r="BY361" s="110" t="s">
        <v>121</v>
      </c>
      <c r="BZ361" s="110" t="s">
        <v>8193</v>
      </c>
      <c r="CA361" s="110" t="s">
        <v>121</v>
      </c>
      <c r="CB361" s="110" t="s">
        <v>8379</v>
      </c>
      <c r="CG361" s="110" t="str">
        <f t="shared" si="60"/>
        <v>4311 Total</v>
      </c>
      <c r="CH361" s="110" t="str">
        <f t="shared" si="62"/>
        <v>4311 Total-1</v>
      </c>
      <c r="CI361" s="110">
        <v>1</v>
      </c>
      <c r="CJ361" s="110" t="s">
        <v>6941</v>
      </c>
      <c r="CN361" s="110">
        <v>25468.67</v>
      </c>
      <c r="CO361" s="110">
        <v>0</v>
      </c>
      <c r="CP361" s="110">
        <v>0</v>
      </c>
      <c r="CQ361" s="110">
        <v>0</v>
      </c>
      <c r="CS361" s="110" t="str">
        <f t="shared" si="61"/>
        <v>-</v>
      </c>
    </row>
    <row r="362" spans="19:97" x14ac:dyDescent="0.2">
      <c r="S362" s="98">
        <v>7038</v>
      </c>
      <c r="T362" s="98">
        <v>27</v>
      </c>
      <c r="U362" s="98" t="s">
        <v>1346</v>
      </c>
      <c r="V362" s="98">
        <v>2</v>
      </c>
      <c r="W362" s="98" t="s">
        <v>975</v>
      </c>
      <c r="X362" s="98">
        <v>1</v>
      </c>
      <c r="Y362" s="98" t="s">
        <v>46</v>
      </c>
      <c r="Z362" s="98">
        <v>12</v>
      </c>
      <c r="AA362" s="98" t="s">
        <v>1403</v>
      </c>
      <c r="AB362" s="98">
        <v>7018</v>
      </c>
      <c r="AC362" s="98" t="s">
        <v>1404</v>
      </c>
      <c r="AD362" s="98" t="s">
        <v>1405</v>
      </c>
      <c r="AE362" s="98">
        <v>7038</v>
      </c>
      <c r="AF362" s="98" t="s">
        <v>614</v>
      </c>
      <c r="AG362" s="98" t="s">
        <v>5141</v>
      </c>
      <c r="AH362" s="98" t="s">
        <v>1471</v>
      </c>
      <c r="AI362" s="98" t="s">
        <v>53</v>
      </c>
      <c r="AJ362" s="98">
        <v>4100</v>
      </c>
      <c r="AO362" s="98">
        <v>2024</v>
      </c>
      <c r="AP362" s="98">
        <v>0</v>
      </c>
      <c r="AQ362" s="98" t="s">
        <v>54</v>
      </c>
      <c r="AR362" s="98" t="s">
        <v>54</v>
      </c>
      <c r="AS362" s="98" t="s">
        <v>54</v>
      </c>
      <c r="AT362" s="98" t="s">
        <v>54</v>
      </c>
      <c r="AV362" s="98" t="s">
        <v>72</v>
      </c>
      <c r="AY362" s="98" t="s">
        <v>56</v>
      </c>
      <c r="AZ362" s="98" t="s">
        <v>1472</v>
      </c>
      <c r="BA362" s="98" t="s">
        <v>1435</v>
      </c>
      <c r="BB362" s="98" t="s">
        <v>1456</v>
      </c>
      <c r="BD362" s="110" t="str">
        <f t="shared" si="63"/>
        <v>4071RGInt 01 Curitiba</v>
      </c>
      <c r="BE362" s="110">
        <v>4071</v>
      </c>
      <c r="BF362" s="110" t="s">
        <v>1048</v>
      </c>
      <c r="BG362" s="110">
        <v>7015</v>
      </c>
      <c r="BH362" s="110" t="s">
        <v>33</v>
      </c>
      <c r="BI362" s="110">
        <v>502.98</v>
      </c>
      <c r="BJ362" s="110">
        <v>2472.83</v>
      </c>
      <c r="BK362" s="110">
        <v>2291.58</v>
      </c>
      <c r="BL362" s="110">
        <v>1145.76</v>
      </c>
      <c r="BN362" s="110">
        <f t="shared" si="64"/>
        <v>6413.15</v>
      </c>
      <c r="BS362" s="110">
        <v>7038</v>
      </c>
      <c r="BT362" s="110" t="str">
        <f t="shared" si="55"/>
        <v>Imóveis de propriedade do Estado do Paraná com situação documental regularizada</v>
      </c>
      <c r="BU362" s="111" t="str">
        <f t="shared" si="56"/>
        <v>Não</v>
      </c>
      <c r="BV362" s="111" t="str">
        <f t="shared" si="57"/>
        <v>Não</v>
      </c>
      <c r="BW362" s="111" t="str">
        <f t="shared" si="58"/>
        <v>Não</v>
      </c>
      <c r="BX362" s="111" t="str">
        <f t="shared" si="59"/>
        <v>Não</v>
      </c>
      <c r="BY362" s="110" t="s">
        <v>121</v>
      </c>
      <c r="BZ362" s="110" t="s">
        <v>8197</v>
      </c>
      <c r="CA362" s="110" t="s">
        <v>121</v>
      </c>
      <c r="CB362" s="110" t="s">
        <v>8375</v>
      </c>
      <c r="CG362" s="110" t="str">
        <f t="shared" si="60"/>
        <v>4314Mandaguaçu</v>
      </c>
      <c r="CH362" s="110" t="str">
        <f t="shared" si="62"/>
        <v>4314-1</v>
      </c>
      <c r="CI362" s="110">
        <v>1</v>
      </c>
      <c r="CJ362" s="110">
        <v>4314</v>
      </c>
      <c r="CK362" s="110" t="s">
        <v>36</v>
      </c>
      <c r="CL362" s="110">
        <v>4114104</v>
      </c>
      <c r="CM362" s="110" t="s">
        <v>492</v>
      </c>
      <c r="CN362" s="110">
        <v>170</v>
      </c>
      <c r="CO362" s="110">
        <v>1020</v>
      </c>
      <c r="CP362" s="110">
        <v>510</v>
      </c>
      <c r="CQ362" s="110">
        <v>0</v>
      </c>
      <c r="CS362" s="110" t="str">
        <f t="shared" si="61"/>
        <v>RGInt 04 Maringá-Mandaguaçu</v>
      </c>
    </row>
    <row r="363" spans="19:97" x14ac:dyDescent="0.2">
      <c r="S363" s="98">
        <v>5198</v>
      </c>
      <c r="T363" s="98">
        <v>27</v>
      </c>
      <c r="U363" s="98" t="s">
        <v>1346</v>
      </c>
      <c r="V363" s="98">
        <v>2</v>
      </c>
      <c r="W363" s="98" t="s">
        <v>975</v>
      </c>
      <c r="X363" s="98">
        <v>1</v>
      </c>
      <c r="Y363" s="98" t="s">
        <v>46</v>
      </c>
      <c r="Z363" s="98">
        <v>12</v>
      </c>
      <c r="AA363" s="98" t="s">
        <v>1403</v>
      </c>
      <c r="AB363" s="98">
        <v>7018</v>
      </c>
      <c r="AC363" s="98" t="s">
        <v>1404</v>
      </c>
      <c r="AD363" s="98" t="s">
        <v>1405</v>
      </c>
      <c r="AE363" s="98">
        <v>5198</v>
      </c>
      <c r="AF363" s="98" t="s">
        <v>1442</v>
      </c>
      <c r="AG363" s="98" t="s">
        <v>1443</v>
      </c>
      <c r="AH363" s="98" t="s">
        <v>772</v>
      </c>
      <c r="AI363" s="98" t="s">
        <v>53</v>
      </c>
      <c r="AJ363" s="98">
        <v>4100</v>
      </c>
      <c r="AO363" s="98">
        <v>2024</v>
      </c>
      <c r="AP363" s="98">
        <v>3</v>
      </c>
      <c r="AQ363" s="98" t="s">
        <v>54</v>
      </c>
      <c r="AR363" s="98" t="s">
        <v>54</v>
      </c>
      <c r="AS363" s="98" t="s">
        <v>54</v>
      </c>
      <c r="AT363" s="98" t="s">
        <v>54</v>
      </c>
      <c r="AU363" s="98" t="s">
        <v>627</v>
      </c>
      <c r="AY363" s="98" t="s">
        <v>54</v>
      </c>
      <c r="AZ363" s="98" t="s">
        <v>1444</v>
      </c>
      <c r="BA363" s="98" t="s">
        <v>1435</v>
      </c>
      <c r="BB363" s="98" t="s">
        <v>1445</v>
      </c>
      <c r="BD363" s="110" t="str">
        <f t="shared" si="63"/>
        <v>4071RGInt 02 Guarapuava</v>
      </c>
      <c r="BE363" s="110">
        <v>4071</v>
      </c>
      <c r="BF363" s="110" t="s">
        <v>1048</v>
      </c>
      <c r="BG363" s="110">
        <v>7015</v>
      </c>
      <c r="BH363" s="110" t="s">
        <v>34</v>
      </c>
      <c r="BI363" s="110">
        <v>0</v>
      </c>
      <c r="BJ363" s="110">
        <v>157.16</v>
      </c>
      <c r="BK363" s="110">
        <v>314.32</v>
      </c>
      <c r="BL363" s="110">
        <v>157.16</v>
      </c>
      <c r="BN363" s="110">
        <f t="shared" si="64"/>
        <v>628.64</v>
      </c>
      <c r="BS363" s="110">
        <v>5198</v>
      </c>
      <c r="BT363" s="110" t="str">
        <f t="shared" ref="BT363:BT426" si="65">VLOOKUP(BS363,$S:$AF,14,0)</f>
        <v>Novo Sistema de Gestão de Bens Imóveis do Estado implantado</v>
      </c>
      <c r="BU363" s="111" t="str">
        <f t="shared" ref="BU363:BU426" si="66">PROPER(VLOOKUP($BS363,$S:$BB,27,0))</f>
        <v>Não</v>
      </c>
      <c r="BV363" s="111" t="str">
        <f t="shared" ref="BV363:BV426" si="67">PROPER(VLOOKUP($BS363,$S:$BB,28,0))</f>
        <v>Não</v>
      </c>
      <c r="BW363" s="111" t="str">
        <f t="shared" ref="BW363:BW426" si="68">PROPER(VLOOKUP($BS363,$S:$BB,25,0))</f>
        <v>Não</v>
      </c>
      <c r="BX363" s="111" t="str">
        <f t="shared" ref="BX363:BX426" si="69">PROPER(VLOOKUP($BS363,$S:$BB,26,0))</f>
        <v>Não</v>
      </c>
      <c r="BY363" s="110" t="s">
        <v>627</v>
      </c>
      <c r="BZ363" s="110" t="s">
        <v>244</v>
      </c>
      <c r="CA363" s="110" t="s">
        <v>121</v>
      </c>
      <c r="CB363" s="110" t="s">
        <v>8378</v>
      </c>
      <c r="CG363" s="110" t="str">
        <f t="shared" si="60"/>
        <v>4314 Total</v>
      </c>
      <c r="CH363" s="110" t="str">
        <f t="shared" si="62"/>
        <v>4314 Total-1</v>
      </c>
      <c r="CI363" s="110">
        <v>1</v>
      </c>
      <c r="CJ363" s="110" t="s">
        <v>6942</v>
      </c>
      <c r="CN363" s="110">
        <v>170</v>
      </c>
      <c r="CO363" s="110">
        <v>1020</v>
      </c>
      <c r="CP363" s="110">
        <v>510</v>
      </c>
      <c r="CQ363" s="110">
        <v>0</v>
      </c>
      <c r="CS363" s="110" t="str">
        <f t="shared" si="61"/>
        <v>-</v>
      </c>
    </row>
    <row r="364" spans="19:97" x14ac:dyDescent="0.2">
      <c r="S364" s="98">
        <v>3900</v>
      </c>
      <c r="T364" s="98">
        <v>27</v>
      </c>
      <c r="U364" s="98" t="s">
        <v>1346</v>
      </c>
      <c r="V364" s="98">
        <v>2</v>
      </c>
      <c r="W364" s="98" t="s">
        <v>975</v>
      </c>
      <c r="X364" s="98">
        <v>1</v>
      </c>
      <c r="Y364" s="98" t="s">
        <v>46</v>
      </c>
      <c r="Z364" s="98">
        <v>12</v>
      </c>
      <c r="AA364" s="98" t="s">
        <v>1403</v>
      </c>
      <c r="AB364" s="98">
        <v>8014</v>
      </c>
      <c r="AC364" s="98" t="s">
        <v>1448</v>
      </c>
      <c r="AD364" s="98" t="s">
        <v>5142</v>
      </c>
      <c r="AE364" s="98">
        <v>3900</v>
      </c>
      <c r="AF364" s="98" t="s">
        <v>547</v>
      </c>
      <c r="AG364" s="98" t="s">
        <v>1449</v>
      </c>
      <c r="AH364" s="98" t="s">
        <v>821</v>
      </c>
      <c r="AI364" s="98" t="s">
        <v>53</v>
      </c>
      <c r="AJ364" s="98">
        <v>4100</v>
      </c>
      <c r="AO364" s="98">
        <v>2024</v>
      </c>
      <c r="AP364" s="98">
        <v>800</v>
      </c>
      <c r="AQ364" s="98" t="s">
        <v>54</v>
      </c>
      <c r="AR364" s="98" t="s">
        <v>54</v>
      </c>
      <c r="AS364" s="98" t="s">
        <v>54</v>
      </c>
      <c r="AT364" s="98" t="s">
        <v>54</v>
      </c>
      <c r="AW364" s="98" t="s">
        <v>548</v>
      </c>
      <c r="AY364" s="98" t="s">
        <v>56</v>
      </c>
      <c r="AZ364" s="98" t="s">
        <v>1450</v>
      </c>
      <c r="BA364" s="98" t="s">
        <v>1428</v>
      </c>
      <c r="BB364" s="98" t="s">
        <v>1451</v>
      </c>
      <c r="BD364" s="110" t="str">
        <f t="shared" si="63"/>
        <v>4071RGInt 03 Cascavel</v>
      </c>
      <c r="BE364" s="110">
        <v>4071</v>
      </c>
      <c r="BF364" s="110" t="s">
        <v>1048</v>
      </c>
      <c r="BG364" s="110">
        <v>7015</v>
      </c>
      <c r="BH364" s="110" t="s">
        <v>35</v>
      </c>
      <c r="BI364" s="110">
        <v>152.93</v>
      </c>
      <c r="BJ364" s="110">
        <v>459.63</v>
      </c>
      <c r="BK364" s="110">
        <v>0</v>
      </c>
      <c r="BL364" s="110">
        <v>0</v>
      </c>
      <c r="BN364" s="110">
        <f t="shared" si="64"/>
        <v>612.55999999999995</v>
      </c>
      <c r="BS364" s="110">
        <v>3900</v>
      </c>
      <c r="BT364" s="110" t="str">
        <f t="shared" si="65"/>
        <v>Alienação de bens móveis inservíveis - leilão de veículos</v>
      </c>
      <c r="BU364" s="111" t="str">
        <f t="shared" si="66"/>
        <v>Não</v>
      </c>
      <c r="BV364" s="111" t="str">
        <f t="shared" si="67"/>
        <v>Não</v>
      </c>
      <c r="BW364" s="111" t="str">
        <f t="shared" si="68"/>
        <v>Não</v>
      </c>
      <c r="BX364" s="111" t="str">
        <f t="shared" si="69"/>
        <v>Não</v>
      </c>
      <c r="BY364" s="110" t="s">
        <v>121</v>
      </c>
      <c r="BZ364" s="110" t="s">
        <v>121</v>
      </c>
      <c r="CA364" s="110" t="s">
        <v>548</v>
      </c>
      <c r="CB364" s="110" t="s">
        <v>8377</v>
      </c>
      <c r="CG364" s="110" t="str">
        <f t="shared" si="60"/>
        <v>4316Mangueirinha</v>
      </c>
      <c r="CH364" s="110" t="str">
        <f t="shared" si="62"/>
        <v>4316-1</v>
      </c>
      <c r="CI364" s="110">
        <v>1</v>
      </c>
      <c r="CJ364" s="110">
        <v>4316</v>
      </c>
      <c r="CK364" s="110" t="s">
        <v>35</v>
      </c>
      <c r="CL364" s="110">
        <v>4114401</v>
      </c>
      <c r="CM364" s="110" t="s">
        <v>497</v>
      </c>
      <c r="CN364" s="110">
        <v>559.73</v>
      </c>
      <c r="CO364" s="110">
        <v>388.3</v>
      </c>
      <c r="CP364" s="110">
        <v>0</v>
      </c>
      <c r="CQ364" s="110">
        <v>0</v>
      </c>
      <c r="CS364" s="110" t="str">
        <f t="shared" si="61"/>
        <v>RGInt 03 Cascavel-Mangueirinha</v>
      </c>
    </row>
    <row r="365" spans="19:97" x14ac:dyDescent="0.2">
      <c r="S365" s="98">
        <v>3920</v>
      </c>
      <c r="T365" s="98">
        <v>27</v>
      </c>
      <c r="U365" s="98" t="s">
        <v>1346</v>
      </c>
      <c r="V365" s="98">
        <v>2</v>
      </c>
      <c r="W365" s="98" t="s">
        <v>975</v>
      </c>
      <c r="X365" s="98">
        <v>1</v>
      </c>
      <c r="Y365" s="98" t="s">
        <v>46</v>
      </c>
      <c r="Z365" s="98">
        <v>12</v>
      </c>
      <c r="AA365" s="98" t="s">
        <v>1403</v>
      </c>
      <c r="AB365" s="98">
        <v>8014</v>
      </c>
      <c r="AC365" s="98" t="s">
        <v>1448</v>
      </c>
      <c r="AD365" s="98" t="s">
        <v>5142</v>
      </c>
      <c r="AE365" s="98">
        <v>3920</v>
      </c>
      <c r="AF365" s="98" t="s">
        <v>606</v>
      </c>
      <c r="AG365" s="98" t="s">
        <v>1453</v>
      </c>
      <c r="AH365" s="98" t="s">
        <v>1454</v>
      </c>
      <c r="AI365" s="98" t="s">
        <v>53</v>
      </c>
      <c r="AJ365" s="98">
        <v>4100</v>
      </c>
      <c r="AO365" s="98">
        <v>2024</v>
      </c>
      <c r="AP365" s="98">
        <v>2</v>
      </c>
      <c r="AQ365" s="98" t="s">
        <v>54</v>
      </c>
      <c r="AR365" s="98" t="s">
        <v>54</v>
      </c>
      <c r="AS365" s="98" t="s">
        <v>54</v>
      </c>
      <c r="AT365" s="98" t="s">
        <v>54</v>
      </c>
      <c r="AV365" s="98" t="s">
        <v>226</v>
      </c>
      <c r="AY365" s="98" t="s">
        <v>56</v>
      </c>
      <c r="AZ365" s="98" t="s">
        <v>1455</v>
      </c>
      <c r="BA365" s="98" t="s">
        <v>1435</v>
      </c>
      <c r="BB365" s="98" t="s">
        <v>1456</v>
      </c>
      <c r="BD365" s="110" t="str">
        <f t="shared" si="63"/>
        <v>4071RGInt 04 Maringá</v>
      </c>
      <c r="BE365" s="110">
        <v>4071</v>
      </c>
      <c r="BF365" s="110" t="s">
        <v>1048</v>
      </c>
      <c r="BG365" s="110">
        <v>7015</v>
      </c>
      <c r="BH365" s="110" t="s">
        <v>36</v>
      </c>
      <c r="BI365" s="110">
        <v>0</v>
      </c>
      <c r="BJ365" s="110">
        <v>421.81</v>
      </c>
      <c r="BK365" s="110">
        <v>843.62</v>
      </c>
      <c r="BL365" s="110">
        <v>421.81</v>
      </c>
      <c r="BN365" s="110">
        <f t="shared" si="64"/>
        <v>1687.24</v>
      </c>
      <c r="BS365" s="110">
        <v>3920</v>
      </c>
      <c r="BT365" s="110" t="str">
        <f t="shared" si="65"/>
        <v>Alienação de Imóveis Públicos Desnecessários à Administração</v>
      </c>
      <c r="BU365" s="111" t="str">
        <f t="shared" si="66"/>
        <v>Não</v>
      </c>
      <c r="BV365" s="111" t="str">
        <f t="shared" si="67"/>
        <v>Não</v>
      </c>
      <c r="BW365" s="111" t="str">
        <f t="shared" si="68"/>
        <v>Não</v>
      </c>
      <c r="BX365" s="111" t="str">
        <f t="shared" si="69"/>
        <v>Não</v>
      </c>
      <c r="BY365" s="110" t="s">
        <v>121</v>
      </c>
      <c r="BZ365" s="110" t="s">
        <v>226</v>
      </c>
      <c r="CA365" s="110" t="s">
        <v>548</v>
      </c>
      <c r="CB365" s="110" t="s">
        <v>8379</v>
      </c>
      <c r="CG365" s="110" t="str">
        <f t="shared" si="60"/>
        <v>4316 Total</v>
      </c>
      <c r="CH365" s="110" t="str">
        <f t="shared" si="62"/>
        <v>4316 Total-1</v>
      </c>
      <c r="CI365" s="110">
        <v>1</v>
      </c>
      <c r="CJ365" s="110" t="s">
        <v>6943</v>
      </c>
      <c r="CN365" s="110">
        <v>559.73</v>
      </c>
      <c r="CO365" s="110">
        <v>388.3</v>
      </c>
      <c r="CP365" s="110">
        <v>0</v>
      </c>
      <c r="CQ365" s="110">
        <v>0</v>
      </c>
      <c r="CS365" s="110" t="str">
        <f t="shared" si="61"/>
        <v>-</v>
      </c>
    </row>
    <row r="366" spans="19:97" x14ac:dyDescent="0.2">
      <c r="S366" s="98">
        <v>3896</v>
      </c>
      <c r="T366" s="98">
        <v>27</v>
      </c>
      <c r="U366" s="98" t="s">
        <v>1346</v>
      </c>
      <c r="V366" s="98">
        <v>2</v>
      </c>
      <c r="W366" s="98" t="s">
        <v>975</v>
      </c>
      <c r="X366" s="98">
        <v>1</v>
      </c>
      <c r="Y366" s="98" t="s">
        <v>46</v>
      </c>
      <c r="Z366" s="98">
        <v>12</v>
      </c>
      <c r="AA366" s="98" t="s">
        <v>1403</v>
      </c>
      <c r="AB366" s="98">
        <v>8014</v>
      </c>
      <c r="AC366" s="98" t="s">
        <v>1448</v>
      </c>
      <c r="AD366" s="98" t="s">
        <v>5142</v>
      </c>
      <c r="AE366" s="98">
        <v>3896</v>
      </c>
      <c r="AF366" s="98" t="s">
        <v>532</v>
      </c>
      <c r="AG366" s="98" t="s">
        <v>5143</v>
      </c>
      <c r="AH366" s="98" t="s">
        <v>212</v>
      </c>
      <c r="AI366" s="98" t="s">
        <v>53</v>
      </c>
      <c r="AJ366" s="98">
        <v>4100</v>
      </c>
      <c r="AK366" s="98" t="s">
        <v>33</v>
      </c>
      <c r="AL366" s="98">
        <v>4101</v>
      </c>
      <c r="AM366" s="98" t="s">
        <v>128</v>
      </c>
      <c r="AN366" s="98">
        <v>4106902</v>
      </c>
      <c r="AO366" s="98">
        <v>2024</v>
      </c>
      <c r="AP366" s="98">
        <v>0</v>
      </c>
      <c r="AQ366" s="98" t="s">
        <v>54</v>
      </c>
      <c r="AR366" s="98" t="s">
        <v>54</v>
      </c>
      <c r="AS366" s="98" t="s">
        <v>54</v>
      </c>
      <c r="AT366" s="98" t="s">
        <v>54</v>
      </c>
      <c r="AV366" s="98" t="s">
        <v>213</v>
      </c>
      <c r="AY366" s="98" t="s">
        <v>56</v>
      </c>
      <c r="AZ366" s="98" t="s">
        <v>1458</v>
      </c>
      <c r="BA366" s="98" t="s">
        <v>1428</v>
      </c>
      <c r="BB366" s="98" t="s">
        <v>1459</v>
      </c>
      <c r="BD366" s="110" t="str">
        <f t="shared" si="63"/>
        <v>4071RGInt 05 Londrina</v>
      </c>
      <c r="BE366" s="110">
        <v>4071</v>
      </c>
      <c r="BF366" s="110" t="s">
        <v>1048</v>
      </c>
      <c r="BG366" s="110">
        <v>7015</v>
      </c>
      <c r="BH366" s="110" t="s">
        <v>37</v>
      </c>
      <c r="BI366" s="110">
        <v>0</v>
      </c>
      <c r="BJ366" s="110">
        <v>102.85</v>
      </c>
      <c r="BK366" s="110">
        <v>205.7</v>
      </c>
      <c r="BL366" s="110">
        <v>102.85</v>
      </c>
      <c r="BN366" s="110">
        <f t="shared" si="64"/>
        <v>411.4</v>
      </c>
      <c r="BS366" s="110">
        <v>3896</v>
      </c>
      <c r="BT366" s="110" t="str">
        <f t="shared" si="65"/>
        <v>Construção de barracão aberto para o pátio do Departamento de Gestão do Transporte Oficial - DETO</v>
      </c>
      <c r="BU366" s="111" t="str">
        <f t="shared" si="66"/>
        <v>Não</v>
      </c>
      <c r="BV366" s="111" t="str">
        <f t="shared" si="67"/>
        <v>Não</v>
      </c>
      <c r="BW366" s="111" t="str">
        <f t="shared" si="68"/>
        <v>Não</v>
      </c>
      <c r="BX366" s="111" t="str">
        <f t="shared" si="69"/>
        <v>Não</v>
      </c>
      <c r="BY366" s="110" t="s">
        <v>121</v>
      </c>
      <c r="BZ366" s="110" t="s">
        <v>213</v>
      </c>
      <c r="CA366" s="110" t="s">
        <v>121</v>
      </c>
      <c r="CB366" s="110" t="s">
        <v>8122</v>
      </c>
      <c r="CG366" s="110" t="str">
        <f t="shared" ref="CG366:CG429" si="70">CJ366&amp;CM366</f>
        <v>4318Marialva</v>
      </c>
      <c r="CH366" s="110" t="str">
        <f t="shared" si="62"/>
        <v>4318-1</v>
      </c>
      <c r="CI366" s="110">
        <v>1</v>
      </c>
      <c r="CJ366" s="110">
        <v>4318</v>
      </c>
      <c r="CK366" s="110" t="s">
        <v>36</v>
      </c>
      <c r="CL366" s="110">
        <v>4114807</v>
      </c>
      <c r="CM366" s="110" t="s">
        <v>500</v>
      </c>
      <c r="CN366" s="110">
        <v>824.06</v>
      </c>
      <c r="CO366" s="110">
        <v>913.85</v>
      </c>
      <c r="CP366" s="110">
        <v>0</v>
      </c>
      <c r="CQ366" s="110">
        <v>0</v>
      </c>
      <c r="CS366" s="110" t="str">
        <f t="shared" ref="CS366:CS429" si="71">CK366&amp;"-"&amp;CM366</f>
        <v>RGInt 04 Maringá-Marialva</v>
      </c>
    </row>
    <row r="367" spans="19:97" x14ac:dyDescent="0.2">
      <c r="S367" s="98">
        <v>3894</v>
      </c>
      <c r="T367" s="98">
        <v>27</v>
      </c>
      <c r="U367" s="98" t="s">
        <v>1346</v>
      </c>
      <c r="V367" s="98">
        <v>2</v>
      </c>
      <c r="W367" s="98" t="s">
        <v>975</v>
      </c>
      <c r="X367" s="98">
        <v>1</v>
      </c>
      <c r="Y367" s="98" t="s">
        <v>46</v>
      </c>
      <c r="Z367" s="98">
        <v>12</v>
      </c>
      <c r="AA367" s="98" t="s">
        <v>1403</v>
      </c>
      <c r="AB367" s="98">
        <v>8014</v>
      </c>
      <c r="AC367" s="98" t="s">
        <v>1448</v>
      </c>
      <c r="AD367" s="98" t="s">
        <v>5142</v>
      </c>
      <c r="AE367" s="98">
        <v>3894</v>
      </c>
      <c r="AF367" s="98" t="s">
        <v>525</v>
      </c>
      <c r="AG367" s="98" t="s">
        <v>1460</v>
      </c>
      <c r="AH367" s="98" t="s">
        <v>1461</v>
      </c>
      <c r="AI367" s="98" t="s">
        <v>53</v>
      </c>
      <c r="AJ367" s="98">
        <v>4100</v>
      </c>
      <c r="AK367" s="98" t="s">
        <v>33</v>
      </c>
      <c r="AL367" s="98">
        <v>4101</v>
      </c>
      <c r="AM367" s="98" t="s">
        <v>128</v>
      </c>
      <c r="AN367" s="98">
        <v>4106902</v>
      </c>
      <c r="AO367" s="98">
        <v>2024</v>
      </c>
      <c r="AP367" s="98">
        <v>1250000</v>
      </c>
      <c r="AQ367" s="98" t="s">
        <v>54</v>
      </c>
      <c r="AR367" s="98" t="s">
        <v>54</v>
      </c>
      <c r="AS367" s="98" t="s">
        <v>54</v>
      </c>
      <c r="AT367" s="98" t="s">
        <v>54</v>
      </c>
      <c r="AV367" s="98" t="s">
        <v>244</v>
      </c>
      <c r="AY367" s="98" t="s">
        <v>56</v>
      </c>
      <c r="AZ367" s="98" t="s">
        <v>1462</v>
      </c>
      <c r="BA367" s="98" t="s">
        <v>1463</v>
      </c>
      <c r="BB367" s="98" t="s">
        <v>1464</v>
      </c>
      <c r="BD367" s="110" t="str">
        <f t="shared" si="63"/>
        <v>4071RGInt 06 Ponta Grossa</v>
      </c>
      <c r="BE367" s="110">
        <v>4071</v>
      </c>
      <c r="BF367" s="110" t="s">
        <v>1048</v>
      </c>
      <c r="BG367" s="110">
        <v>7015</v>
      </c>
      <c r="BH367" s="110" t="s">
        <v>38</v>
      </c>
      <c r="BI367" s="110">
        <v>383.35</v>
      </c>
      <c r="BJ367" s="110">
        <v>1260.8700000000001</v>
      </c>
      <c r="BK367" s="110">
        <v>988.36</v>
      </c>
      <c r="BL367" s="110">
        <v>494.17</v>
      </c>
      <c r="BN367" s="110">
        <f t="shared" si="64"/>
        <v>3126.7500000000005</v>
      </c>
      <c r="BS367" s="110">
        <v>3894</v>
      </c>
      <c r="BT367" s="110" t="str">
        <f t="shared" si="65"/>
        <v>Documentos do acervo público estadual digitalizados e disponibilizados</v>
      </c>
      <c r="BU367" s="111" t="str">
        <f t="shared" si="66"/>
        <v>Não</v>
      </c>
      <c r="BV367" s="111" t="str">
        <f t="shared" si="67"/>
        <v>Não</v>
      </c>
      <c r="BW367" s="111" t="str">
        <f t="shared" si="68"/>
        <v>Não</v>
      </c>
      <c r="BX367" s="111" t="str">
        <f t="shared" si="69"/>
        <v>Não</v>
      </c>
      <c r="BY367" s="110" t="s">
        <v>121</v>
      </c>
      <c r="BZ367" s="110" t="s">
        <v>8161</v>
      </c>
      <c r="CA367" s="110" t="s">
        <v>121</v>
      </c>
      <c r="CB367" s="110" t="s">
        <v>8122</v>
      </c>
      <c r="CG367" s="110" t="str">
        <f t="shared" si="70"/>
        <v>4318 Total</v>
      </c>
      <c r="CH367" s="110" t="str">
        <f t="shared" ref="CH367:CH430" si="72">CJ367&amp;"-"&amp;CI367</f>
        <v>4318 Total-1</v>
      </c>
      <c r="CI367" s="110">
        <v>1</v>
      </c>
      <c r="CJ367" s="110" t="s">
        <v>6944</v>
      </c>
      <c r="CN367" s="110">
        <v>824.06</v>
      </c>
      <c r="CO367" s="110">
        <v>913.85</v>
      </c>
      <c r="CP367" s="110">
        <v>0</v>
      </c>
      <c r="CQ367" s="110">
        <v>0</v>
      </c>
      <c r="CS367" s="110" t="str">
        <f t="shared" si="71"/>
        <v>-</v>
      </c>
    </row>
    <row r="368" spans="19:97" x14ac:dyDescent="0.2">
      <c r="S368" s="98">
        <v>3899</v>
      </c>
      <c r="T368" s="98">
        <v>27</v>
      </c>
      <c r="U368" s="98" t="s">
        <v>1346</v>
      </c>
      <c r="V368" s="98">
        <v>2</v>
      </c>
      <c r="W368" s="98" t="s">
        <v>975</v>
      </c>
      <c r="X368" s="98">
        <v>1</v>
      </c>
      <c r="Y368" s="98" t="s">
        <v>46</v>
      </c>
      <c r="Z368" s="98">
        <v>12</v>
      </c>
      <c r="AA368" s="98" t="s">
        <v>1403</v>
      </c>
      <c r="AB368" s="98">
        <v>8014</v>
      </c>
      <c r="AC368" s="98" t="s">
        <v>1448</v>
      </c>
      <c r="AD368" s="98" t="s">
        <v>5142</v>
      </c>
      <c r="AE368" s="98">
        <v>3899</v>
      </c>
      <c r="AF368" s="98" t="s">
        <v>544</v>
      </c>
      <c r="AG368" s="98" t="s">
        <v>1465</v>
      </c>
      <c r="AH368" s="98" t="s">
        <v>1466</v>
      </c>
      <c r="AI368" s="98" t="s">
        <v>53</v>
      </c>
      <c r="AJ368" s="98">
        <v>4100</v>
      </c>
      <c r="AK368" s="98" t="s">
        <v>33</v>
      </c>
      <c r="AL368" s="98">
        <v>4101</v>
      </c>
      <c r="AM368" s="98" t="s">
        <v>128</v>
      </c>
      <c r="AN368" s="98">
        <v>4106902</v>
      </c>
      <c r="AO368" s="98">
        <v>2024</v>
      </c>
      <c r="AP368" s="98">
        <v>4</v>
      </c>
      <c r="AQ368" s="98" t="s">
        <v>54</v>
      </c>
      <c r="AR368" s="98" t="s">
        <v>54</v>
      </c>
      <c r="AS368" s="98" t="s">
        <v>54</v>
      </c>
      <c r="AT368" s="98" t="s">
        <v>54</v>
      </c>
      <c r="AV368" s="98" t="s">
        <v>226</v>
      </c>
      <c r="AY368" s="98" t="s">
        <v>56</v>
      </c>
      <c r="AZ368" s="98" t="s">
        <v>1467</v>
      </c>
      <c r="BA368" s="98" t="s">
        <v>1468</v>
      </c>
      <c r="BB368" s="98" t="s">
        <v>1469</v>
      </c>
      <c r="BD368" s="110" t="str">
        <f t="shared" si="63"/>
        <v>4072RGInt 01 Curitiba</v>
      </c>
      <c r="BE368" s="110">
        <v>4072</v>
      </c>
      <c r="BF368" s="110" t="s">
        <v>1060</v>
      </c>
      <c r="BG368" s="110">
        <v>7015</v>
      </c>
      <c r="BH368" s="110" t="s">
        <v>33</v>
      </c>
      <c r="BI368" s="110">
        <v>1786</v>
      </c>
      <c r="BJ368" s="110">
        <v>7454</v>
      </c>
      <c r="BK368" s="110">
        <v>10684</v>
      </c>
      <c r="BL368" s="110">
        <v>5939</v>
      </c>
      <c r="BN368" s="110">
        <f t="shared" si="64"/>
        <v>25863</v>
      </c>
      <c r="BS368" s="110">
        <v>3899</v>
      </c>
      <c r="BT368" s="110" t="str">
        <f t="shared" si="65"/>
        <v>Exposições para divulgação do acervo histórico do Paraná</v>
      </c>
      <c r="BU368" s="111" t="str">
        <f t="shared" si="66"/>
        <v>Não</v>
      </c>
      <c r="BV368" s="111" t="str">
        <f t="shared" si="67"/>
        <v>Não</v>
      </c>
      <c r="BW368" s="111" t="str">
        <f t="shared" si="68"/>
        <v>Não</v>
      </c>
      <c r="BX368" s="111" t="str">
        <f t="shared" si="69"/>
        <v>Não</v>
      </c>
      <c r="BY368" s="110" t="s">
        <v>121</v>
      </c>
      <c r="BZ368" s="110" t="s">
        <v>226</v>
      </c>
      <c r="CA368" s="110" t="s">
        <v>121</v>
      </c>
      <c r="CB368" s="110" t="s">
        <v>8378</v>
      </c>
      <c r="CG368" s="110" t="str">
        <f t="shared" si="70"/>
        <v>4321Maringá</v>
      </c>
      <c r="CH368" s="110" t="str">
        <f t="shared" si="72"/>
        <v>4321-1</v>
      </c>
      <c r="CI368" s="110">
        <v>1</v>
      </c>
      <c r="CJ368" s="110">
        <v>4321</v>
      </c>
      <c r="CK368" s="110" t="s">
        <v>36</v>
      </c>
      <c r="CL368" s="110">
        <v>4115200</v>
      </c>
      <c r="CM368" s="110" t="s">
        <v>503</v>
      </c>
      <c r="CN368" s="110">
        <v>1700</v>
      </c>
      <c r="CO368" s="110">
        <v>10200</v>
      </c>
      <c r="CP368" s="110">
        <v>5100</v>
      </c>
      <c r="CQ368" s="110">
        <v>0</v>
      </c>
      <c r="CS368" s="110" t="str">
        <f t="shared" si="71"/>
        <v>RGInt 04 Maringá-Maringá</v>
      </c>
    </row>
    <row r="369" spans="19:97" x14ac:dyDescent="0.2">
      <c r="S369" s="98">
        <v>3923</v>
      </c>
      <c r="T369" s="98">
        <v>27</v>
      </c>
      <c r="U369" s="98" t="s">
        <v>1346</v>
      </c>
      <c r="V369" s="98">
        <v>2</v>
      </c>
      <c r="W369" s="98" t="s">
        <v>975</v>
      </c>
      <c r="X369" s="98">
        <v>1</v>
      </c>
      <c r="Y369" s="98" t="s">
        <v>46</v>
      </c>
      <c r="Z369" s="98">
        <v>12</v>
      </c>
      <c r="AA369" s="98" t="s">
        <v>1403</v>
      </c>
      <c r="AB369" s="98">
        <v>8014</v>
      </c>
      <c r="AC369" s="98" t="s">
        <v>1448</v>
      </c>
      <c r="AD369" s="98" t="s">
        <v>5142</v>
      </c>
      <c r="AE369" s="98">
        <v>3923</v>
      </c>
      <c r="AF369" s="98" t="s">
        <v>614</v>
      </c>
      <c r="AG369" s="98" t="s">
        <v>5141</v>
      </c>
      <c r="AH369" s="98" t="s">
        <v>1471</v>
      </c>
      <c r="AI369" s="98" t="s">
        <v>53</v>
      </c>
      <c r="AJ369" s="98">
        <v>4100</v>
      </c>
      <c r="AO369" s="98">
        <v>2024</v>
      </c>
      <c r="AP369" s="98">
        <v>57</v>
      </c>
      <c r="AQ369" s="98" t="s">
        <v>54</v>
      </c>
      <c r="AR369" s="98" t="s">
        <v>54</v>
      </c>
      <c r="AS369" s="98" t="s">
        <v>54</v>
      </c>
      <c r="AT369" s="98" t="s">
        <v>54</v>
      </c>
      <c r="AV369" s="98" t="s">
        <v>72</v>
      </c>
      <c r="AY369" s="98" t="s">
        <v>56</v>
      </c>
      <c r="AZ369" s="98" t="s">
        <v>1472</v>
      </c>
      <c r="BA369" s="98" t="s">
        <v>1435</v>
      </c>
      <c r="BB369" s="98" t="s">
        <v>1456</v>
      </c>
      <c r="BD369" s="110" t="str">
        <f t="shared" ref="BD369:BD432" si="73">BE369&amp;BH369</f>
        <v>4072RGInt 03 Cascavel</v>
      </c>
      <c r="BE369" s="110">
        <v>4072</v>
      </c>
      <c r="BF369" s="110" t="s">
        <v>1060</v>
      </c>
      <c r="BG369" s="110">
        <v>7015</v>
      </c>
      <c r="BH369" s="110" t="s">
        <v>35</v>
      </c>
      <c r="BI369" s="110">
        <v>454</v>
      </c>
      <c r="BJ369" s="110">
        <v>1363</v>
      </c>
      <c r="BK369" s="110">
        <v>2271</v>
      </c>
      <c r="BL369" s="110">
        <v>454</v>
      </c>
      <c r="BN369" s="110">
        <f t="shared" ref="BN369:BN432" si="74">SUM(BI369:BM369)</f>
        <v>4542</v>
      </c>
      <c r="BS369" s="110">
        <v>3923</v>
      </c>
      <c r="BT369" s="110" t="str">
        <f t="shared" si="65"/>
        <v>Imóveis de propriedade do Estado do Paraná com situação documental regularizada</v>
      </c>
      <c r="BU369" s="111" t="str">
        <f t="shared" si="66"/>
        <v>Não</v>
      </c>
      <c r="BV369" s="111" t="str">
        <f t="shared" si="67"/>
        <v>Não</v>
      </c>
      <c r="BW369" s="111" t="str">
        <f t="shared" si="68"/>
        <v>Não</v>
      </c>
      <c r="BX369" s="111" t="str">
        <f t="shared" si="69"/>
        <v>Não</v>
      </c>
      <c r="BY369" s="110" t="s">
        <v>121</v>
      </c>
      <c r="BZ369" s="110" t="s">
        <v>8197</v>
      </c>
      <c r="CA369" s="110" t="s">
        <v>121</v>
      </c>
      <c r="CB369" s="110" t="s">
        <v>8380</v>
      </c>
      <c r="CG369" s="110" t="str">
        <f t="shared" si="70"/>
        <v>4321 Total</v>
      </c>
      <c r="CH369" s="110" t="str">
        <f t="shared" si="72"/>
        <v>4321 Total-1</v>
      </c>
      <c r="CI369" s="110">
        <v>1</v>
      </c>
      <c r="CJ369" s="110" t="s">
        <v>6945</v>
      </c>
      <c r="CN369" s="110">
        <v>1700</v>
      </c>
      <c r="CO369" s="110">
        <v>10200</v>
      </c>
      <c r="CP369" s="110">
        <v>5100</v>
      </c>
      <c r="CQ369" s="110">
        <v>0</v>
      </c>
      <c r="CS369" s="110" t="str">
        <f t="shared" si="71"/>
        <v>-</v>
      </c>
    </row>
    <row r="370" spans="19:97" x14ac:dyDescent="0.2">
      <c r="S370" s="98">
        <v>3932</v>
      </c>
      <c r="T370" s="98">
        <v>27</v>
      </c>
      <c r="U370" s="98" t="s">
        <v>1346</v>
      </c>
      <c r="V370" s="98">
        <v>2</v>
      </c>
      <c r="W370" s="98" t="s">
        <v>975</v>
      </c>
      <c r="X370" s="98">
        <v>1</v>
      </c>
      <c r="Y370" s="98" t="s">
        <v>46</v>
      </c>
      <c r="Z370" s="98">
        <v>12</v>
      </c>
      <c r="AA370" s="98" t="s">
        <v>1403</v>
      </c>
      <c r="AB370" s="98">
        <v>8014</v>
      </c>
      <c r="AC370" s="98" t="s">
        <v>1448</v>
      </c>
      <c r="AD370" s="98" t="s">
        <v>5142</v>
      </c>
      <c r="AE370" s="98">
        <v>3932</v>
      </c>
      <c r="AF370" s="98" t="s">
        <v>648</v>
      </c>
      <c r="AG370" s="98" t="s">
        <v>1474</v>
      </c>
      <c r="AH370" s="98" t="s">
        <v>212</v>
      </c>
      <c r="AI370" s="98" t="s">
        <v>53</v>
      </c>
      <c r="AJ370" s="98">
        <v>4100</v>
      </c>
      <c r="AK370" s="98" t="s">
        <v>33</v>
      </c>
      <c r="AL370" s="98">
        <v>4101</v>
      </c>
      <c r="AM370" s="98" t="s">
        <v>128</v>
      </c>
      <c r="AN370" s="98">
        <v>4106902</v>
      </c>
      <c r="AO370" s="98">
        <v>2024</v>
      </c>
      <c r="AP370" s="98">
        <v>5606</v>
      </c>
      <c r="AQ370" s="98" t="s">
        <v>54</v>
      </c>
      <c r="AR370" s="98" t="s">
        <v>54</v>
      </c>
      <c r="AS370" s="98" t="s">
        <v>54</v>
      </c>
      <c r="AT370" s="98" t="s">
        <v>54</v>
      </c>
      <c r="AV370" s="98" t="s">
        <v>226</v>
      </c>
      <c r="AY370" s="98" t="s">
        <v>56</v>
      </c>
      <c r="AZ370" s="98" t="s">
        <v>1475</v>
      </c>
      <c r="BA370" s="98" t="s">
        <v>1476</v>
      </c>
      <c r="BB370" s="98" t="s">
        <v>1477</v>
      </c>
      <c r="BD370" s="110" t="str">
        <f t="shared" si="73"/>
        <v>4072RGInt 06 Ponta Grossa</v>
      </c>
      <c r="BE370" s="110">
        <v>4072</v>
      </c>
      <c r="BF370" s="110" t="s">
        <v>1060</v>
      </c>
      <c r="BG370" s="110">
        <v>7015</v>
      </c>
      <c r="BH370" s="110" t="s">
        <v>38</v>
      </c>
      <c r="BI370" s="110">
        <v>563</v>
      </c>
      <c r="BJ370" s="110">
        <v>1688</v>
      </c>
      <c r="BK370" s="110">
        <v>2814</v>
      </c>
      <c r="BL370" s="110">
        <v>563</v>
      </c>
      <c r="BN370" s="110">
        <f t="shared" si="74"/>
        <v>5628</v>
      </c>
      <c r="BS370" s="110">
        <v>3932</v>
      </c>
      <c r="BT370" s="110" t="str">
        <f t="shared" si="65"/>
        <v>Reforma da fachada do Palácio das Araucárias</v>
      </c>
      <c r="BU370" s="111" t="str">
        <f t="shared" si="66"/>
        <v>Não</v>
      </c>
      <c r="BV370" s="111" t="str">
        <f t="shared" si="67"/>
        <v>Não</v>
      </c>
      <c r="BW370" s="111" t="str">
        <f t="shared" si="68"/>
        <v>Não</v>
      </c>
      <c r="BX370" s="111" t="str">
        <f t="shared" si="69"/>
        <v>Não</v>
      </c>
      <c r="BY370" s="110" t="s">
        <v>121</v>
      </c>
      <c r="BZ370" s="110" t="s">
        <v>8134</v>
      </c>
      <c r="CA370" s="110" t="s">
        <v>121</v>
      </c>
      <c r="CB370" s="110" t="s">
        <v>8379</v>
      </c>
      <c r="CG370" s="110" t="str">
        <f t="shared" si="70"/>
        <v>4323Nova Aurora</v>
      </c>
      <c r="CH370" s="110" t="str">
        <f t="shared" si="72"/>
        <v>4323-1</v>
      </c>
      <c r="CI370" s="110">
        <v>1</v>
      </c>
      <c r="CJ370" s="110">
        <v>4323</v>
      </c>
      <c r="CK370" s="110" t="s">
        <v>35</v>
      </c>
      <c r="CL370" s="110">
        <v>4116703</v>
      </c>
      <c r="CM370" s="110" t="s">
        <v>508</v>
      </c>
      <c r="CN370" s="110">
        <v>1884.37</v>
      </c>
      <c r="CO370" s="110">
        <v>0</v>
      </c>
      <c r="CP370" s="110">
        <v>0</v>
      </c>
      <c r="CQ370" s="110">
        <v>0</v>
      </c>
      <c r="CS370" s="110" t="str">
        <f t="shared" si="71"/>
        <v>RGInt 03 Cascavel-Nova Aurora</v>
      </c>
    </row>
    <row r="371" spans="19:97" x14ac:dyDescent="0.2">
      <c r="S371" s="98">
        <v>3895</v>
      </c>
      <c r="T371" s="98">
        <v>27</v>
      </c>
      <c r="U371" s="98" t="s">
        <v>1346</v>
      </c>
      <c r="V371" s="98">
        <v>2</v>
      </c>
      <c r="W371" s="98" t="s">
        <v>975</v>
      </c>
      <c r="X371" s="98">
        <v>1</v>
      </c>
      <c r="Y371" s="98" t="s">
        <v>46</v>
      </c>
      <c r="Z371" s="98">
        <v>12</v>
      </c>
      <c r="AA371" s="98" t="s">
        <v>1403</v>
      </c>
      <c r="AB371" s="98">
        <v>8014</v>
      </c>
      <c r="AC371" s="98" t="s">
        <v>1448</v>
      </c>
      <c r="AD371" s="98" t="s">
        <v>5142</v>
      </c>
      <c r="AE371" s="98">
        <v>3895</v>
      </c>
      <c r="AF371" s="98" t="s">
        <v>529</v>
      </c>
      <c r="AG371" s="98" t="s">
        <v>1478</v>
      </c>
      <c r="AH371" s="98" t="s">
        <v>212</v>
      </c>
      <c r="AI371" s="98" t="s">
        <v>53</v>
      </c>
      <c r="AJ371" s="98">
        <v>4100</v>
      </c>
      <c r="AK371" s="98" t="s">
        <v>33</v>
      </c>
      <c r="AL371" s="98">
        <v>4101</v>
      </c>
      <c r="AM371" s="98" t="s">
        <v>128</v>
      </c>
      <c r="AN371" s="98">
        <v>4106902</v>
      </c>
      <c r="AO371" s="98">
        <v>2024</v>
      </c>
      <c r="AP371" s="98">
        <v>4000</v>
      </c>
      <c r="AQ371" s="98" t="s">
        <v>54</v>
      </c>
      <c r="AR371" s="98" t="s">
        <v>54</v>
      </c>
      <c r="AS371" s="98" t="s">
        <v>54</v>
      </c>
      <c r="AT371" s="98" t="s">
        <v>54</v>
      </c>
      <c r="AV371" s="98" t="s">
        <v>226</v>
      </c>
      <c r="AY371" s="98" t="s">
        <v>56</v>
      </c>
      <c r="AZ371" s="98" t="s">
        <v>1479</v>
      </c>
      <c r="BA371" s="98" t="s">
        <v>1428</v>
      </c>
      <c r="BB371" s="98" t="s">
        <v>1451</v>
      </c>
      <c r="BD371" s="110" t="str">
        <f t="shared" si="73"/>
        <v>4073(vazio)</v>
      </c>
      <c r="BE371" s="110">
        <v>4073</v>
      </c>
      <c r="BF371" s="110" t="s">
        <v>311</v>
      </c>
      <c r="BG371" s="110">
        <v>8226</v>
      </c>
      <c r="BH371" s="110" t="s">
        <v>60</v>
      </c>
      <c r="BI371" s="110">
        <v>613</v>
      </c>
      <c r="BJ371" s="110">
        <v>613</v>
      </c>
      <c r="BK371" s="110">
        <v>613</v>
      </c>
      <c r="BL371" s="110">
        <v>613</v>
      </c>
      <c r="BN371" s="110">
        <f t="shared" si="74"/>
        <v>2452</v>
      </c>
      <c r="BS371" s="110">
        <v>3895</v>
      </c>
      <c r="BT371" s="110" t="str">
        <f t="shared" si="65"/>
        <v>Reforma de pátio do Departamento de Gestão do Transporte Oficial - DETO</v>
      </c>
      <c r="BU371" s="111" t="str">
        <f t="shared" si="66"/>
        <v>Não</v>
      </c>
      <c r="BV371" s="111" t="str">
        <f t="shared" si="67"/>
        <v>Não</v>
      </c>
      <c r="BW371" s="111" t="str">
        <f t="shared" si="68"/>
        <v>Não</v>
      </c>
      <c r="BX371" s="111" t="str">
        <f t="shared" si="69"/>
        <v>Não</v>
      </c>
      <c r="BY371" s="110" t="s">
        <v>121</v>
      </c>
      <c r="BZ371" s="110" t="s">
        <v>8134</v>
      </c>
      <c r="CA371" s="110" t="s">
        <v>121</v>
      </c>
      <c r="CB371" s="110" t="s">
        <v>8122</v>
      </c>
      <c r="CG371" s="110" t="str">
        <f t="shared" si="70"/>
        <v>4323 Total</v>
      </c>
      <c r="CH371" s="110" t="str">
        <f t="shared" si="72"/>
        <v>4323 Total-1</v>
      </c>
      <c r="CI371" s="110">
        <v>1</v>
      </c>
      <c r="CJ371" s="110" t="s">
        <v>6946</v>
      </c>
      <c r="CN371" s="110">
        <v>1884.37</v>
      </c>
      <c r="CO371" s="110">
        <v>0</v>
      </c>
      <c r="CP371" s="110">
        <v>0</v>
      </c>
      <c r="CQ371" s="110">
        <v>0</v>
      </c>
      <c r="CS371" s="110" t="str">
        <f t="shared" si="71"/>
        <v>-</v>
      </c>
    </row>
    <row r="372" spans="19:97" x14ac:dyDescent="0.2">
      <c r="S372" s="98">
        <v>5505</v>
      </c>
      <c r="T372" s="98">
        <v>27</v>
      </c>
      <c r="U372" s="98" t="s">
        <v>1346</v>
      </c>
      <c r="V372" s="98">
        <v>2</v>
      </c>
      <c r="W372" s="98" t="s">
        <v>975</v>
      </c>
      <c r="X372" s="98">
        <v>1</v>
      </c>
      <c r="Y372" s="98" t="s">
        <v>46</v>
      </c>
      <c r="Z372" s="98">
        <v>12</v>
      </c>
      <c r="AA372" s="98" t="s">
        <v>1403</v>
      </c>
      <c r="AB372" s="98">
        <v>8014</v>
      </c>
      <c r="AC372" s="98" t="s">
        <v>1448</v>
      </c>
      <c r="AD372" s="98" t="s">
        <v>5142</v>
      </c>
      <c r="AE372" s="98">
        <v>5505</v>
      </c>
      <c r="AF372" s="98" t="s">
        <v>1481</v>
      </c>
      <c r="AG372" s="98" t="s">
        <v>1482</v>
      </c>
      <c r="AH372" s="98" t="s">
        <v>212</v>
      </c>
      <c r="AI372" s="98" t="s">
        <v>53</v>
      </c>
      <c r="AJ372" s="98">
        <v>4100</v>
      </c>
      <c r="AK372" s="98" t="s">
        <v>33</v>
      </c>
      <c r="AL372" s="98">
        <v>4101</v>
      </c>
      <c r="AM372" s="98" t="s">
        <v>128</v>
      </c>
      <c r="AN372" s="98">
        <v>4106902</v>
      </c>
      <c r="AO372" s="98">
        <v>2024</v>
      </c>
      <c r="AP372" s="98">
        <v>0</v>
      </c>
      <c r="AQ372" s="98" t="s">
        <v>54</v>
      </c>
      <c r="AR372" s="98" t="s">
        <v>54</v>
      </c>
      <c r="AS372" s="98" t="s">
        <v>54</v>
      </c>
      <c r="AT372" s="98" t="s">
        <v>54</v>
      </c>
      <c r="AV372" s="98" t="s">
        <v>226</v>
      </c>
      <c r="AY372" s="98" t="s">
        <v>56</v>
      </c>
      <c r="AZ372" s="98" t="s">
        <v>1483</v>
      </c>
      <c r="BA372" s="98" t="s">
        <v>1463</v>
      </c>
      <c r="BB372" s="98" t="s">
        <v>1484</v>
      </c>
      <c r="BD372" s="110" t="str">
        <f t="shared" si="73"/>
        <v>4074RGInt 01 Curitiba</v>
      </c>
      <c r="BE372" s="110">
        <v>4074</v>
      </c>
      <c r="BF372" s="110" t="s">
        <v>1074</v>
      </c>
      <c r="BG372" s="110">
        <v>7015</v>
      </c>
      <c r="BH372" s="110" t="s">
        <v>33</v>
      </c>
      <c r="BI372" s="110">
        <v>920</v>
      </c>
      <c r="BJ372" s="110">
        <v>930</v>
      </c>
      <c r="BK372" s="110">
        <v>1180</v>
      </c>
      <c r="BL372" s="110">
        <v>1060</v>
      </c>
      <c r="BN372" s="110">
        <f t="shared" si="74"/>
        <v>4090</v>
      </c>
      <c r="BS372" s="110">
        <v>5505</v>
      </c>
      <c r="BT372" s="110" t="str">
        <f t="shared" si="65"/>
        <v>Reforma do Edifício Público sede do Arquivo Público</v>
      </c>
      <c r="BU372" s="111" t="str">
        <f t="shared" si="66"/>
        <v>Não</v>
      </c>
      <c r="BV372" s="111" t="str">
        <f t="shared" si="67"/>
        <v>Não</v>
      </c>
      <c r="BW372" s="111" t="str">
        <f t="shared" si="68"/>
        <v>Não</v>
      </c>
      <c r="BX372" s="111" t="str">
        <f t="shared" si="69"/>
        <v>Não</v>
      </c>
      <c r="BY372" s="110" t="s">
        <v>121</v>
      </c>
      <c r="BZ372" s="110" t="s">
        <v>8134</v>
      </c>
      <c r="CA372" s="110" t="s">
        <v>121</v>
      </c>
      <c r="CB372" s="110" t="s">
        <v>8379</v>
      </c>
      <c r="CG372" s="110" t="str">
        <f t="shared" si="70"/>
        <v>4325Paranaguá</v>
      </c>
      <c r="CH372" s="110" t="str">
        <f t="shared" si="72"/>
        <v>4325-1</v>
      </c>
      <c r="CI372" s="110">
        <v>1</v>
      </c>
      <c r="CJ372" s="110">
        <v>4325</v>
      </c>
      <c r="CK372" s="110" t="s">
        <v>33</v>
      </c>
      <c r="CL372" s="110">
        <v>4118204</v>
      </c>
      <c r="CM372" s="110" t="s">
        <v>511</v>
      </c>
      <c r="CN372" s="110">
        <v>580</v>
      </c>
      <c r="CO372" s="110">
        <v>3480</v>
      </c>
      <c r="CP372" s="110">
        <v>1740</v>
      </c>
      <c r="CQ372" s="110">
        <v>0</v>
      </c>
      <c r="CS372" s="110" t="str">
        <f t="shared" si="71"/>
        <v>RGInt 01 Curitiba-Paranaguá</v>
      </c>
    </row>
    <row r="373" spans="19:97" x14ac:dyDescent="0.2">
      <c r="S373" s="98">
        <v>3918</v>
      </c>
      <c r="T373" s="98">
        <v>27</v>
      </c>
      <c r="U373" s="98" t="s">
        <v>1346</v>
      </c>
      <c r="V373" s="98">
        <v>2</v>
      </c>
      <c r="W373" s="98" t="s">
        <v>975</v>
      </c>
      <c r="X373" s="98">
        <v>1</v>
      </c>
      <c r="Y373" s="98" t="s">
        <v>46</v>
      </c>
      <c r="Z373" s="98">
        <v>12</v>
      </c>
      <c r="AA373" s="98" t="s">
        <v>1403</v>
      </c>
      <c r="AB373" s="98">
        <v>8014</v>
      </c>
      <c r="AC373" s="98" t="s">
        <v>1448</v>
      </c>
      <c r="AD373" s="98" t="s">
        <v>5142</v>
      </c>
      <c r="AE373" s="98">
        <v>3918</v>
      </c>
      <c r="AF373" s="98" t="s">
        <v>599</v>
      </c>
      <c r="AG373" s="98" t="s">
        <v>1487</v>
      </c>
      <c r="AH373" s="98" t="s">
        <v>212</v>
      </c>
      <c r="AI373" s="98" t="s">
        <v>53</v>
      </c>
      <c r="AJ373" s="98">
        <v>4100</v>
      </c>
      <c r="AK373" s="98" t="s">
        <v>33</v>
      </c>
      <c r="AL373" s="98">
        <v>4101</v>
      </c>
      <c r="AM373" s="98" t="s">
        <v>128</v>
      </c>
      <c r="AN373" s="98">
        <v>4106902</v>
      </c>
      <c r="AO373" s="98">
        <v>2024</v>
      </c>
      <c r="AP373" s="98">
        <v>0</v>
      </c>
      <c r="AQ373" s="98" t="s">
        <v>54</v>
      </c>
      <c r="AR373" s="98" t="s">
        <v>54</v>
      </c>
      <c r="AS373" s="98" t="s">
        <v>54</v>
      </c>
      <c r="AT373" s="98" t="s">
        <v>54</v>
      </c>
      <c r="AV373" s="98" t="s">
        <v>213</v>
      </c>
      <c r="AY373" s="98" t="s">
        <v>56</v>
      </c>
      <c r="AZ373" s="98" t="s">
        <v>1488</v>
      </c>
      <c r="BA373" s="98" t="s">
        <v>1435</v>
      </c>
      <c r="BB373" s="98" t="s">
        <v>1456</v>
      </c>
      <c r="BD373" s="110" t="str">
        <f t="shared" si="73"/>
        <v>4075(vazio)</v>
      </c>
      <c r="BE373" s="110">
        <v>4075</v>
      </c>
      <c r="BF373" s="110" t="s">
        <v>1083</v>
      </c>
      <c r="BG373" s="110">
        <v>7015</v>
      </c>
      <c r="BH373" s="110" t="s">
        <v>60</v>
      </c>
      <c r="BI373" s="110">
        <v>2700</v>
      </c>
      <c r="BJ373" s="110">
        <v>15100</v>
      </c>
      <c r="BK373" s="110">
        <v>14400</v>
      </c>
      <c r="BL373" s="110">
        <v>10800</v>
      </c>
      <c r="BN373" s="110">
        <f t="shared" si="74"/>
        <v>43000</v>
      </c>
      <c r="BS373" s="110">
        <v>3918</v>
      </c>
      <c r="BT373" s="110" t="str">
        <f t="shared" si="65"/>
        <v>Reforma interna e de fachada do Palácio das Araucárias</v>
      </c>
      <c r="BU373" s="111" t="str">
        <f t="shared" si="66"/>
        <v>Não</v>
      </c>
      <c r="BV373" s="111" t="str">
        <f t="shared" si="67"/>
        <v>Não</v>
      </c>
      <c r="BW373" s="111" t="str">
        <f t="shared" si="68"/>
        <v>Não</v>
      </c>
      <c r="BX373" s="111" t="str">
        <f t="shared" si="69"/>
        <v>Não</v>
      </c>
      <c r="BY373" s="110" t="s">
        <v>121</v>
      </c>
      <c r="BZ373" s="110" t="s">
        <v>8134</v>
      </c>
      <c r="CA373" s="110" t="s">
        <v>121</v>
      </c>
      <c r="CB373" s="110" t="s">
        <v>8380</v>
      </c>
      <c r="CG373" s="110" t="str">
        <f t="shared" si="70"/>
        <v>4325 Total</v>
      </c>
      <c r="CH373" s="110" t="str">
        <f t="shared" si="72"/>
        <v>4325 Total-1</v>
      </c>
      <c r="CI373" s="110">
        <v>1</v>
      </c>
      <c r="CJ373" s="110" t="s">
        <v>6947</v>
      </c>
      <c r="CN373" s="110">
        <v>580</v>
      </c>
      <c r="CO373" s="110">
        <v>3480</v>
      </c>
      <c r="CP373" s="110">
        <v>1740</v>
      </c>
      <c r="CQ373" s="110">
        <v>0</v>
      </c>
      <c r="CS373" s="110" t="str">
        <f t="shared" si="71"/>
        <v>-</v>
      </c>
    </row>
    <row r="374" spans="19:97" x14ac:dyDescent="0.2">
      <c r="S374" s="98">
        <v>6861</v>
      </c>
      <c r="T374" s="98">
        <v>27</v>
      </c>
      <c r="U374" s="98" t="s">
        <v>1346</v>
      </c>
      <c r="V374" s="98">
        <v>2</v>
      </c>
      <c r="W374" s="98" t="s">
        <v>975</v>
      </c>
      <c r="X374" s="98">
        <v>1</v>
      </c>
      <c r="Y374" s="98" t="s">
        <v>46</v>
      </c>
      <c r="Z374" s="98">
        <v>12</v>
      </c>
      <c r="AA374" s="98" t="s">
        <v>1403</v>
      </c>
      <c r="AB374" s="98">
        <v>8014</v>
      </c>
      <c r="AC374" s="98" t="s">
        <v>1448</v>
      </c>
      <c r="AD374" s="98" t="s">
        <v>5142</v>
      </c>
      <c r="AE374" s="98">
        <v>6861</v>
      </c>
      <c r="AF374" s="98" t="s">
        <v>5144</v>
      </c>
      <c r="AG374" s="98" t="s">
        <v>5145</v>
      </c>
      <c r="AH374" s="98" t="s">
        <v>5146</v>
      </c>
      <c r="AI374" s="98" t="s">
        <v>53</v>
      </c>
      <c r="AJ374" s="98">
        <v>4100</v>
      </c>
      <c r="AO374" s="98">
        <v>2024</v>
      </c>
      <c r="AP374" s="98">
        <v>0</v>
      </c>
      <c r="AQ374" s="98" t="s">
        <v>54</v>
      </c>
      <c r="AR374" s="98" t="s">
        <v>54</v>
      </c>
      <c r="AS374" s="98" t="s">
        <v>54</v>
      </c>
      <c r="AT374" s="98" t="s">
        <v>54</v>
      </c>
      <c r="AY374" s="98" t="s">
        <v>56</v>
      </c>
      <c r="AZ374" s="98" t="s">
        <v>5147</v>
      </c>
      <c r="BA374" s="98" t="s">
        <v>5148</v>
      </c>
      <c r="BB374" s="98" t="s">
        <v>5149</v>
      </c>
      <c r="BD374" s="110" t="str">
        <f t="shared" si="73"/>
        <v>4076(vazio)</v>
      </c>
      <c r="BE374" s="110">
        <v>4076</v>
      </c>
      <c r="BF374" s="110" t="s">
        <v>1091</v>
      </c>
      <c r="BG374" s="110">
        <v>7015</v>
      </c>
      <c r="BH374" s="110" t="s">
        <v>60</v>
      </c>
      <c r="BI374" s="110">
        <v>33000</v>
      </c>
      <c r="BJ374" s="110">
        <v>45000</v>
      </c>
      <c r="BK374" s="110">
        <v>45000</v>
      </c>
      <c r="BL374" s="110">
        <v>45000</v>
      </c>
      <c r="BN374" s="110">
        <f t="shared" si="74"/>
        <v>168000</v>
      </c>
      <c r="BS374" s="110">
        <v>6861</v>
      </c>
      <c r="BT374" s="110" t="str">
        <f t="shared" si="65"/>
        <v>Reparo de documentos arquivísticos de caráter histórico</v>
      </c>
      <c r="BU374" s="111" t="str">
        <f t="shared" si="66"/>
        <v>Não</v>
      </c>
      <c r="BV374" s="111" t="str">
        <f t="shared" si="67"/>
        <v>Não</v>
      </c>
      <c r="BW374" s="111" t="str">
        <f t="shared" si="68"/>
        <v>Não</v>
      </c>
      <c r="BX374" s="111" t="str">
        <f t="shared" si="69"/>
        <v>Não</v>
      </c>
      <c r="BY374" s="110" t="s">
        <v>121</v>
      </c>
      <c r="BZ374" s="110" t="s">
        <v>121</v>
      </c>
      <c r="CA374" s="110" t="s">
        <v>121</v>
      </c>
      <c r="CB374" s="110" t="s">
        <v>8122</v>
      </c>
      <c r="CG374" s="110" t="str">
        <f t="shared" si="70"/>
        <v>4327Paranavaí</v>
      </c>
      <c r="CH374" s="110" t="str">
        <f t="shared" si="72"/>
        <v>4327-1</v>
      </c>
      <c r="CI374" s="110">
        <v>1</v>
      </c>
      <c r="CJ374" s="110">
        <v>4327</v>
      </c>
      <c r="CK374" s="110" t="s">
        <v>36</v>
      </c>
      <c r="CL374" s="110">
        <v>4118402</v>
      </c>
      <c r="CM374" s="110" t="s">
        <v>517</v>
      </c>
      <c r="CN374" s="110">
        <v>580</v>
      </c>
      <c r="CO374" s="110">
        <v>3480</v>
      </c>
      <c r="CP374" s="110">
        <v>1740</v>
      </c>
      <c r="CQ374" s="110">
        <v>0</v>
      </c>
      <c r="CS374" s="110" t="str">
        <f t="shared" si="71"/>
        <v>RGInt 04 Maringá-Paranavaí</v>
      </c>
    </row>
    <row r="375" spans="19:97" x14ac:dyDescent="0.2">
      <c r="S375" s="98">
        <v>3921</v>
      </c>
      <c r="T375" s="98">
        <v>27</v>
      </c>
      <c r="U375" s="98" t="s">
        <v>1346</v>
      </c>
      <c r="V375" s="98">
        <v>2</v>
      </c>
      <c r="W375" s="98" t="s">
        <v>975</v>
      </c>
      <c r="X375" s="98">
        <v>1</v>
      </c>
      <c r="Y375" s="98" t="s">
        <v>46</v>
      </c>
      <c r="Z375" s="98">
        <v>12</v>
      </c>
      <c r="AA375" s="98" t="s">
        <v>1403</v>
      </c>
      <c r="AB375" s="98">
        <v>8014</v>
      </c>
      <c r="AC375" s="98" t="s">
        <v>1448</v>
      </c>
      <c r="AD375" s="98" t="s">
        <v>5142</v>
      </c>
      <c r="AE375" s="98">
        <v>3921</v>
      </c>
      <c r="AF375" s="98" t="s">
        <v>5150</v>
      </c>
      <c r="AG375" s="98" t="s">
        <v>1490</v>
      </c>
      <c r="AH375" s="98" t="s">
        <v>212</v>
      </c>
      <c r="AI375" s="98" t="s">
        <v>53</v>
      </c>
      <c r="AJ375" s="98">
        <v>4100</v>
      </c>
      <c r="AK375" s="98" t="s">
        <v>38</v>
      </c>
      <c r="AL375" s="98">
        <v>4106</v>
      </c>
      <c r="AM375" s="98" t="s">
        <v>277</v>
      </c>
      <c r="AN375" s="98">
        <v>4104907</v>
      </c>
      <c r="AO375" s="98">
        <v>2024</v>
      </c>
      <c r="AP375" s="98">
        <v>0</v>
      </c>
      <c r="AQ375" s="98" t="s">
        <v>54</v>
      </c>
      <c r="AR375" s="98" t="s">
        <v>54</v>
      </c>
      <c r="AS375" s="98" t="s">
        <v>54</v>
      </c>
      <c r="AT375" s="98" t="s">
        <v>54</v>
      </c>
      <c r="AV375" s="98" t="s">
        <v>213</v>
      </c>
      <c r="AY375" s="98" t="s">
        <v>54</v>
      </c>
      <c r="AZ375" s="98" t="s">
        <v>1491</v>
      </c>
      <c r="BA375" s="98" t="s">
        <v>1435</v>
      </c>
      <c r="BB375" s="98" t="s">
        <v>1456</v>
      </c>
      <c r="BD375" s="110" t="str">
        <f t="shared" si="73"/>
        <v>4077(vazio)</v>
      </c>
      <c r="BE375" s="110">
        <v>4077</v>
      </c>
      <c r="BF375" s="110" t="s">
        <v>6250</v>
      </c>
      <c r="BG375" s="110">
        <v>8044</v>
      </c>
      <c r="BH375" s="110" t="s">
        <v>60</v>
      </c>
      <c r="BI375" s="110">
        <v>10000</v>
      </c>
      <c r="BJ375" s="110">
        <v>11420</v>
      </c>
      <c r="BK375" s="110">
        <v>12520</v>
      </c>
      <c r="BL375" s="110">
        <v>13520</v>
      </c>
      <c r="BN375" s="110">
        <f t="shared" si="74"/>
        <v>47460</v>
      </c>
      <c r="BS375" s="110">
        <v>3921</v>
      </c>
      <c r="BT375" s="110" t="str">
        <f t="shared" si="65"/>
        <v>Restauro do Imóvel tombado denominado Antigo Fórum de Castro</v>
      </c>
      <c r="BU375" s="111" t="str">
        <f t="shared" si="66"/>
        <v>Não</v>
      </c>
      <c r="BV375" s="111" t="str">
        <f t="shared" si="67"/>
        <v>Não</v>
      </c>
      <c r="BW375" s="111" t="str">
        <f t="shared" si="68"/>
        <v>Não</v>
      </c>
      <c r="BX375" s="111" t="str">
        <f t="shared" si="69"/>
        <v>Não</v>
      </c>
      <c r="BY375" s="110" t="s">
        <v>121</v>
      </c>
      <c r="BZ375" s="110" t="s">
        <v>8134</v>
      </c>
      <c r="CA375" s="110" t="s">
        <v>121</v>
      </c>
      <c r="CB375" s="110" t="s">
        <v>8380</v>
      </c>
      <c r="CG375" s="110" t="str">
        <f t="shared" si="70"/>
        <v>4327 Total</v>
      </c>
      <c r="CH375" s="110" t="str">
        <f t="shared" si="72"/>
        <v>4327 Total-1</v>
      </c>
      <c r="CI375" s="110">
        <v>1</v>
      </c>
      <c r="CJ375" s="110" t="s">
        <v>6948</v>
      </c>
      <c r="CN375" s="110">
        <v>580</v>
      </c>
      <c r="CO375" s="110">
        <v>3480</v>
      </c>
      <c r="CP375" s="110">
        <v>1740</v>
      </c>
      <c r="CQ375" s="110">
        <v>0</v>
      </c>
      <c r="CS375" s="110" t="str">
        <f t="shared" si="71"/>
        <v>-</v>
      </c>
    </row>
    <row r="376" spans="19:97" x14ac:dyDescent="0.2">
      <c r="S376" s="98">
        <v>3922</v>
      </c>
      <c r="T376" s="98">
        <v>27</v>
      </c>
      <c r="U376" s="98" t="s">
        <v>1346</v>
      </c>
      <c r="V376" s="98">
        <v>2</v>
      </c>
      <c r="W376" s="98" t="s">
        <v>975</v>
      </c>
      <c r="X376" s="98">
        <v>1</v>
      </c>
      <c r="Y376" s="98" t="s">
        <v>46</v>
      </c>
      <c r="Z376" s="98">
        <v>12</v>
      </c>
      <c r="AA376" s="98" t="s">
        <v>1403</v>
      </c>
      <c r="AB376" s="98">
        <v>8014</v>
      </c>
      <c r="AC376" s="98" t="s">
        <v>1448</v>
      </c>
      <c r="AD376" s="98" t="s">
        <v>5142</v>
      </c>
      <c r="AE376" s="98">
        <v>3922</v>
      </c>
      <c r="AF376" s="98" t="s">
        <v>5151</v>
      </c>
      <c r="AG376" s="98" t="s">
        <v>1493</v>
      </c>
      <c r="AH376" s="98" t="s">
        <v>212</v>
      </c>
      <c r="AI376" s="98" t="s">
        <v>53</v>
      </c>
      <c r="AJ376" s="98">
        <v>4100</v>
      </c>
      <c r="AK376" s="98" t="s">
        <v>33</v>
      </c>
      <c r="AL376" s="98">
        <v>4101</v>
      </c>
      <c r="AM376" s="98" t="s">
        <v>297</v>
      </c>
      <c r="AN376" s="98">
        <v>4113205</v>
      </c>
      <c r="AO376" s="98">
        <v>2024</v>
      </c>
      <c r="AP376" s="98">
        <v>0</v>
      </c>
      <c r="AQ376" s="98" t="s">
        <v>54</v>
      </c>
      <c r="AR376" s="98" t="s">
        <v>54</v>
      </c>
      <c r="AS376" s="98" t="s">
        <v>54</v>
      </c>
      <c r="AT376" s="98" t="s">
        <v>54</v>
      </c>
      <c r="AV376" s="98" t="s">
        <v>226</v>
      </c>
      <c r="AY376" s="98" t="s">
        <v>56</v>
      </c>
      <c r="AZ376" s="98" t="s">
        <v>5152</v>
      </c>
      <c r="BA376" s="98" t="s">
        <v>1435</v>
      </c>
      <c r="BB376" s="98" t="s">
        <v>1456</v>
      </c>
      <c r="BD376" s="110" t="str">
        <f t="shared" si="73"/>
        <v>4078(vazio)</v>
      </c>
      <c r="BE376" s="110">
        <v>4078</v>
      </c>
      <c r="BF376" s="110" t="s">
        <v>1105</v>
      </c>
      <c r="BG376" s="110">
        <v>8044</v>
      </c>
      <c r="BH376" s="110" t="s">
        <v>60</v>
      </c>
      <c r="BI376" s="110">
        <v>21</v>
      </c>
      <c r="BJ376" s="110">
        <v>21</v>
      </c>
      <c r="BK376" s="110">
        <v>21</v>
      </c>
      <c r="BL376" s="110">
        <v>21</v>
      </c>
      <c r="BN376" s="110">
        <f t="shared" si="74"/>
        <v>84</v>
      </c>
      <c r="BS376" s="110">
        <v>3922</v>
      </c>
      <c r="BT376" s="110" t="str">
        <f t="shared" si="65"/>
        <v>Restauro do Imóvel tombado denominado Antigo Hospital Hypólito na Lapa</v>
      </c>
      <c r="BU376" s="111" t="str">
        <f t="shared" si="66"/>
        <v>Não</v>
      </c>
      <c r="BV376" s="111" t="str">
        <f t="shared" si="67"/>
        <v>Não</v>
      </c>
      <c r="BW376" s="111" t="str">
        <f t="shared" si="68"/>
        <v>Não</v>
      </c>
      <c r="BX376" s="111" t="str">
        <f t="shared" si="69"/>
        <v>Não</v>
      </c>
      <c r="BY376" s="110" t="s">
        <v>121</v>
      </c>
      <c r="BZ376" s="110" t="s">
        <v>8134</v>
      </c>
      <c r="CA376" s="110" t="s">
        <v>121</v>
      </c>
      <c r="CB376" s="110" t="s">
        <v>8380</v>
      </c>
      <c r="CG376" s="110" t="str">
        <f t="shared" si="70"/>
        <v>4329Peabiru</v>
      </c>
      <c r="CH376" s="110" t="str">
        <f t="shared" si="72"/>
        <v>4329-1</v>
      </c>
      <c r="CI376" s="110">
        <v>1</v>
      </c>
      <c r="CJ376" s="110">
        <v>4329</v>
      </c>
      <c r="CK376" s="110" t="s">
        <v>36</v>
      </c>
      <c r="CL376" s="110">
        <v>4118808</v>
      </c>
      <c r="CM376" s="110" t="s">
        <v>520</v>
      </c>
      <c r="CN376" s="110">
        <v>664.28</v>
      </c>
      <c r="CO376" s="110">
        <v>462.82</v>
      </c>
      <c r="CP376" s="110">
        <v>0</v>
      </c>
      <c r="CQ376" s="110">
        <v>0</v>
      </c>
      <c r="CS376" s="110" t="str">
        <f t="shared" si="71"/>
        <v>RGInt 04 Maringá-Peabiru</v>
      </c>
    </row>
    <row r="377" spans="19:97" x14ac:dyDescent="0.2">
      <c r="S377" s="98">
        <v>3917</v>
      </c>
      <c r="T377" s="98">
        <v>27</v>
      </c>
      <c r="U377" s="98" t="s">
        <v>1346</v>
      </c>
      <c r="V377" s="98">
        <v>2</v>
      </c>
      <c r="W377" s="98" t="s">
        <v>975</v>
      </c>
      <c r="X377" s="98">
        <v>1</v>
      </c>
      <c r="Y377" s="98" t="s">
        <v>46</v>
      </c>
      <c r="Z377" s="98">
        <v>12</v>
      </c>
      <c r="AA377" s="98" t="s">
        <v>1403</v>
      </c>
      <c r="AB377" s="98">
        <v>8014</v>
      </c>
      <c r="AC377" s="98" t="s">
        <v>1448</v>
      </c>
      <c r="AD377" s="98" t="s">
        <v>5142</v>
      </c>
      <c r="AE377" s="98">
        <v>3917</v>
      </c>
      <c r="AF377" s="98" t="s">
        <v>595</v>
      </c>
      <c r="AG377" s="98" t="s">
        <v>1494</v>
      </c>
      <c r="AH377" s="98" t="s">
        <v>772</v>
      </c>
      <c r="AI377" s="98" t="s">
        <v>53</v>
      </c>
      <c r="AJ377" s="98">
        <v>4100</v>
      </c>
      <c r="AK377" s="98" t="s">
        <v>33</v>
      </c>
      <c r="AL377" s="98">
        <v>4101</v>
      </c>
      <c r="AM377" s="98" t="s">
        <v>128</v>
      </c>
      <c r="AN377" s="98">
        <v>4106902</v>
      </c>
      <c r="AO377" s="98">
        <v>2024</v>
      </c>
      <c r="AP377" s="98">
        <v>4</v>
      </c>
      <c r="AQ377" s="98" t="s">
        <v>54</v>
      </c>
      <c r="AR377" s="98" t="s">
        <v>54</v>
      </c>
      <c r="AS377" s="98" t="s">
        <v>54</v>
      </c>
      <c r="AT377" s="98" t="s">
        <v>54</v>
      </c>
      <c r="AV377" s="98" t="s">
        <v>213</v>
      </c>
      <c r="AY377" s="98" t="s">
        <v>56</v>
      </c>
      <c r="AZ377" s="98" t="s">
        <v>1495</v>
      </c>
      <c r="BA377" s="98" t="s">
        <v>1496</v>
      </c>
      <c r="BB377" s="98" t="s">
        <v>1497</v>
      </c>
      <c r="BD377" s="110" t="str">
        <f t="shared" si="73"/>
        <v>4079(vazio)</v>
      </c>
      <c r="BE377" s="110">
        <v>4079</v>
      </c>
      <c r="BF377" s="110" t="s">
        <v>1116</v>
      </c>
      <c r="BG377" s="110">
        <v>8044</v>
      </c>
      <c r="BH377" s="110" t="s">
        <v>60</v>
      </c>
      <c r="BI377" s="110">
        <v>790</v>
      </c>
      <c r="BJ377" s="110">
        <v>790</v>
      </c>
      <c r="BK377" s="110">
        <v>790</v>
      </c>
      <c r="BL377" s="110">
        <v>790</v>
      </c>
      <c r="BN377" s="110">
        <f t="shared" si="74"/>
        <v>3160</v>
      </c>
      <c r="BS377" s="110">
        <v>3917</v>
      </c>
      <c r="BT377" s="110" t="str">
        <f t="shared" si="65"/>
        <v>Serviços de análise estrutural, de rede lógica, elétrica e hidráulica interna do Palácio das Araucárias realizados</v>
      </c>
      <c r="BU377" s="111" t="str">
        <f t="shared" si="66"/>
        <v>Não</v>
      </c>
      <c r="BV377" s="111" t="str">
        <f t="shared" si="67"/>
        <v>Não</v>
      </c>
      <c r="BW377" s="111" t="str">
        <f t="shared" si="68"/>
        <v>Não</v>
      </c>
      <c r="BX377" s="111" t="str">
        <f t="shared" si="69"/>
        <v>Não</v>
      </c>
      <c r="BY377" s="110" t="s">
        <v>121</v>
      </c>
      <c r="BZ377" s="110" t="s">
        <v>8134</v>
      </c>
      <c r="CA377" s="110" t="s">
        <v>121</v>
      </c>
      <c r="CB377" s="110" t="s">
        <v>8379</v>
      </c>
      <c r="CG377" s="110" t="str">
        <f t="shared" si="70"/>
        <v>4329 Total</v>
      </c>
      <c r="CH377" s="110" t="str">
        <f t="shared" si="72"/>
        <v>4329 Total-1</v>
      </c>
      <c r="CI377" s="110">
        <v>1</v>
      </c>
      <c r="CJ377" s="110" t="s">
        <v>6949</v>
      </c>
      <c r="CN377" s="110">
        <v>664.28</v>
      </c>
      <c r="CO377" s="110">
        <v>462.82</v>
      </c>
      <c r="CP377" s="110">
        <v>0</v>
      </c>
      <c r="CQ377" s="110">
        <v>0</v>
      </c>
      <c r="CS377" s="110" t="str">
        <f t="shared" si="71"/>
        <v>-</v>
      </c>
    </row>
    <row r="378" spans="19:97" x14ac:dyDescent="0.2">
      <c r="S378" s="98">
        <v>3892</v>
      </c>
      <c r="T378" s="98">
        <v>27</v>
      </c>
      <c r="U378" s="98" t="s">
        <v>1346</v>
      </c>
      <c r="V378" s="98">
        <v>2</v>
      </c>
      <c r="W378" s="98" t="s">
        <v>975</v>
      </c>
      <c r="X378" s="98">
        <v>1</v>
      </c>
      <c r="Y378" s="98" t="s">
        <v>46</v>
      </c>
      <c r="Z378" s="98">
        <v>12</v>
      </c>
      <c r="AA378" s="98" t="s">
        <v>1403</v>
      </c>
      <c r="AB378" s="98">
        <v>8014</v>
      </c>
      <c r="AC378" s="98" t="s">
        <v>1448</v>
      </c>
      <c r="AD378" s="98" t="s">
        <v>5142</v>
      </c>
      <c r="AE378" s="98">
        <v>3892</v>
      </c>
      <c r="AF378" s="98" t="s">
        <v>521</v>
      </c>
      <c r="AG378" s="98" t="s">
        <v>1499</v>
      </c>
      <c r="AH378" s="98" t="s">
        <v>772</v>
      </c>
      <c r="AI378" s="98" t="s">
        <v>53</v>
      </c>
      <c r="AJ378" s="98">
        <v>4100</v>
      </c>
      <c r="AK378" s="98" t="s">
        <v>33</v>
      </c>
      <c r="AL378" s="98">
        <v>4101</v>
      </c>
      <c r="AM378" s="98" t="s">
        <v>128</v>
      </c>
      <c r="AN378" s="98">
        <v>4106902</v>
      </c>
      <c r="AO378" s="98">
        <v>2024</v>
      </c>
      <c r="AP378" s="98">
        <v>2</v>
      </c>
      <c r="AQ378" s="98" t="s">
        <v>54</v>
      </c>
      <c r="AR378" s="98" t="s">
        <v>54</v>
      </c>
      <c r="AS378" s="98" t="s">
        <v>54</v>
      </c>
      <c r="AT378" s="98" t="s">
        <v>54</v>
      </c>
      <c r="AV378" s="98" t="s">
        <v>226</v>
      </c>
      <c r="AY378" s="98" t="s">
        <v>56</v>
      </c>
      <c r="AZ378" s="98" t="s">
        <v>1500</v>
      </c>
      <c r="BA378" s="98" t="s">
        <v>1463</v>
      </c>
      <c r="BB378" s="98" t="s">
        <v>1501</v>
      </c>
      <c r="BD378" s="110" t="str">
        <f t="shared" si="73"/>
        <v>4080(vazio)</v>
      </c>
      <c r="BE378" s="110">
        <v>4080</v>
      </c>
      <c r="BF378" s="110" t="s">
        <v>1123</v>
      </c>
      <c r="BG378" s="110">
        <v>8044</v>
      </c>
      <c r="BH378" s="110" t="s">
        <v>60</v>
      </c>
      <c r="BI378" s="110">
        <v>20000000</v>
      </c>
      <c r="BJ378" s="110">
        <v>22850000</v>
      </c>
      <c r="BK378" s="110">
        <v>26200000</v>
      </c>
      <c r="BL378" s="110">
        <v>29850000</v>
      </c>
      <c r="BN378" s="110">
        <f t="shared" si="74"/>
        <v>98900000</v>
      </c>
      <c r="BS378" s="110">
        <v>3892</v>
      </c>
      <c r="BT378" s="110" t="str">
        <f t="shared" si="65"/>
        <v>Serviços de análise estrutural, lógico, elétrico e hidráulico do edifício sede do Departamento de Arquivo Público</v>
      </c>
      <c r="BU378" s="111" t="str">
        <f t="shared" si="66"/>
        <v>Não</v>
      </c>
      <c r="BV378" s="111" t="str">
        <f t="shared" si="67"/>
        <v>Não</v>
      </c>
      <c r="BW378" s="111" t="str">
        <f t="shared" si="68"/>
        <v>Não</v>
      </c>
      <c r="BX378" s="111" t="str">
        <f t="shared" si="69"/>
        <v>Não</v>
      </c>
      <c r="BY378" s="110" t="s">
        <v>121</v>
      </c>
      <c r="BZ378" s="110" t="s">
        <v>8134</v>
      </c>
      <c r="CA378" s="110" t="s">
        <v>121</v>
      </c>
      <c r="CB378" s="110" t="s">
        <v>8379</v>
      </c>
      <c r="CG378" s="110" t="str">
        <f t="shared" si="70"/>
        <v>4333Palmeira</v>
      </c>
      <c r="CH378" s="110" t="str">
        <f t="shared" si="72"/>
        <v>4333-1</v>
      </c>
      <c r="CI378" s="110">
        <v>1</v>
      </c>
      <c r="CJ378" s="110">
        <v>4333</v>
      </c>
      <c r="CK378" s="110" t="s">
        <v>38</v>
      </c>
      <c r="CL378" s="110">
        <v>4117701</v>
      </c>
      <c r="CM378" s="110" t="s">
        <v>1692</v>
      </c>
      <c r="CN378" s="110">
        <v>5</v>
      </c>
      <c r="CO378" s="110">
        <v>10</v>
      </c>
      <c r="CP378" s="110">
        <v>15</v>
      </c>
      <c r="CQ378" s="110">
        <v>19</v>
      </c>
      <c r="CS378" s="110" t="str">
        <f t="shared" si="71"/>
        <v>RGInt 06 Ponta Grossa-Palmeira</v>
      </c>
    </row>
    <row r="379" spans="19:97" x14ac:dyDescent="0.2">
      <c r="S379" s="98">
        <v>3956</v>
      </c>
      <c r="T379" s="98">
        <v>27</v>
      </c>
      <c r="U379" s="98" t="s">
        <v>1346</v>
      </c>
      <c r="V379" s="98">
        <v>2</v>
      </c>
      <c r="W379" s="98" t="s">
        <v>975</v>
      </c>
      <c r="X379" s="98">
        <v>1</v>
      </c>
      <c r="Y379" s="98" t="s">
        <v>46</v>
      </c>
      <c r="Z379" s="98">
        <v>12</v>
      </c>
      <c r="AA379" s="98" t="s">
        <v>1403</v>
      </c>
      <c r="AB379" s="98">
        <v>8014</v>
      </c>
      <c r="AC379" s="98" t="s">
        <v>1448</v>
      </c>
      <c r="AD379" s="98" t="s">
        <v>5142</v>
      </c>
      <c r="AE379" s="98">
        <v>3956</v>
      </c>
      <c r="AF379" s="98" t="s">
        <v>712</v>
      </c>
      <c r="AG379" s="98" t="s">
        <v>5153</v>
      </c>
      <c r="AH379" s="98" t="s">
        <v>772</v>
      </c>
      <c r="AI379" s="98" t="s">
        <v>53</v>
      </c>
      <c r="AJ379" s="98">
        <v>4100</v>
      </c>
      <c r="AO379" s="98">
        <v>2024</v>
      </c>
      <c r="AP379" s="98">
        <v>13</v>
      </c>
      <c r="AQ379" s="98" t="s">
        <v>54</v>
      </c>
      <c r="AR379" s="98" t="s">
        <v>54</v>
      </c>
      <c r="AS379" s="98" t="s">
        <v>54</v>
      </c>
      <c r="AT379" s="98" t="s">
        <v>54</v>
      </c>
      <c r="AU379" s="98" t="s">
        <v>1508</v>
      </c>
      <c r="AY379" s="98" t="s">
        <v>56</v>
      </c>
      <c r="AZ379" s="98" t="s">
        <v>5154</v>
      </c>
      <c r="BA379" s="98" t="s">
        <v>1503</v>
      </c>
      <c r="BB379" s="98" t="s">
        <v>1504</v>
      </c>
      <c r="BD379" s="110" t="str">
        <f t="shared" si="73"/>
        <v>4081(vazio)</v>
      </c>
      <c r="BE379" s="110">
        <v>4081</v>
      </c>
      <c r="BF379" s="110" t="s">
        <v>1132</v>
      </c>
      <c r="BG379" s="110">
        <v>8044</v>
      </c>
      <c r="BH379" s="110" t="s">
        <v>60</v>
      </c>
      <c r="BI379" s="110">
        <v>0</v>
      </c>
      <c r="BJ379" s="110">
        <v>0</v>
      </c>
      <c r="BK379" s="110">
        <v>1</v>
      </c>
      <c r="BL379" s="110">
        <v>0</v>
      </c>
      <c r="BN379" s="110">
        <f t="shared" si="74"/>
        <v>1</v>
      </c>
      <c r="BS379" s="110">
        <v>3956</v>
      </c>
      <c r="BT379" s="110" t="str">
        <f t="shared" si="65"/>
        <v>Sistema de Gestão de Materiais e Serviços - GMS modernizado</v>
      </c>
      <c r="BU379" s="111" t="str">
        <f t="shared" si="66"/>
        <v>Não</v>
      </c>
      <c r="BV379" s="111" t="str">
        <f t="shared" si="67"/>
        <v>Não</v>
      </c>
      <c r="BW379" s="111" t="str">
        <f t="shared" si="68"/>
        <v>Não</v>
      </c>
      <c r="BX379" s="111" t="str">
        <f t="shared" si="69"/>
        <v>Não</v>
      </c>
      <c r="BY379" s="110" t="s">
        <v>8198</v>
      </c>
      <c r="BZ379" s="110" t="s">
        <v>8199</v>
      </c>
      <c r="CA379" s="110" t="s">
        <v>121</v>
      </c>
      <c r="CB379" s="110" t="s">
        <v>8374</v>
      </c>
      <c r="CG379" s="110" t="str">
        <f t="shared" si="70"/>
        <v>4333 Total</v>
      </c>
      <c r="CH379" s="110" t="str">
        <f t="shared" si="72"/>
        <v>4333 Total-1</v>
      </c>
      <c r="CI379" s="110">
        <v>1</v>
      </c>
      <c r="CJ379" s="110" t="s">
        <v>6950</v>
      </c>
      <c r="CN379" s="110">
        <v>5</v>
      </c>
      <c r="CO379" s="110">
        <v>10</v>
      </c>
      <c r="CP379" s="110">
        <v>15</v>
      </c>
      <c r="CQ379" s="110">
        <v>19</v>
      </c>
      <c r="CS379" s="110" t="str">
        <f t="shared" si="71"/>
        <v>-</v>
      </c>
    </row>
    <row r="380" spans="19:97" x14ac:dyDescent="0.2">
      <c r="S380" s="98">
        <v>3916</v>
      </c>
      <c r="T380" s="98">
        <v>27</v>
      </c>
      <c r="U380" s="98" t="s">
        <v>1346</v>
      </c>
      <c r="V380" s="98">
        <v>2</v>
      </c>
      <c r="W380" s="98" t="s">
        <v>975</v>
      </c>
      <c r="X380" s="98">
        <v>1</v>
      </c>
      <c r="Y380" s="98" t="s">
        <v>46</v>
      </c>
      <c r="Z380" s="98">
        <v>12</v>
      </c>
      <c r="AA380" s="98" t="s">
        <v>1403</v>
      </c>
      <c r="AB380" s="98">
        <v>8014</v>
      </c>
      <c r="AC380" s="98" t="s">
        <v>1448</v>
      </c>
      <c r="AD380" s="98" t="s">
        <v>5142</v>
      </c>
      <c r="AE380" s="98">
        <v>3916</v>
      </c>
      <c r="AF380" s="98" t="s">
        <v>592</v>
      </c>
      <c r="AG380" s="98" t="s">
        <v>1506</v>
      </c>
      <c r="AH380" s="98" t="s">
        <v>1507</v>
      </c>
      <c r="AI380" s="98" t="s">
        <v>53</v>
      </c>
      <c r="AJ380" s="98">
        <v>4100</v>
      </c>
      <c r="AK380" s="98" t="s">
        <v>33</v>
      </c>
      <c r="AL380" s="98">
        <v>4101</v>
      </c>
      <c r="AM380" s="98" t="s">
        <v>128</v>
      </c>
      <c r="AN380" s="98">
        <v>4106902</v>
      </c>
      <c r="AO380" s="98">
        <v>2024</v>
      </c>
      <c r="AP380" s="98">
        <v>19</v>
      </c>
      <c r="AQ380" s="98" t="s">
        <v>54</v>
      </c>
      <c r="AR380" s="98" t="s">
        <v>54</v>
      </c>
      <c r="AS380" s="98" t="s">
        <v>54</v>
      </c>
      <c r="AT380" s="98" t="s">
        <v>54</v>
      </c>
      <c r="AU380" s="98" t="s">
        <v>627</v>
      </c>
      <c r="AY380" s="98" t="s">
        <v>56</v>
      </c>
      <c r="AZ380" s="98" t="s">
        <v>1509</v>
      </c>
      <c r="BA380" s="98" t="s">
        <v>1510</v>
      </c>
      <c r="BB380" s="98" t="s">
        <v>1511</v>
      </c>
      <c r="BD380" s="110" t="str">
        <f t="shared" si="73"/>
        <v>4082RGInt 01 Curitiba</v>
      </c>
      <c r="BE380" s="110">
        <v>4082</v>
      </c>
      <c r="BF380" s="110" t="s">
        <v>1139</v>
      </c>
      <c r="BG380" s="110">
        <v>8037</v>
      </c>
      <c r="BH380" s="110" t="s">
        <v>33</v>
      </c>
      <c r="BI380" s="110">
        <v>12</v>
      </c>
      <c r="BJ380" s="110">
        <v>12</v>
      </c>
      <c r="BK380" s="110">
        <v>12</v>
      </c>
      <c r="BL380" s="110">
        <v>12</v>
      </c>
      <c r="BN380" s="110">
        <f t="shared" si="74"/>
        <v>48</v>
      </c>
      <c r="BS380" s="110">
        <v>3916</v>
      </c>
      <c r="BT380" s="110" t="str">
        <f t="shared" si="65"/>
        <v>Sistemas de Tecnologia da Informação e Comunicação - TIC contratados para modernização da estrutura de tecnologia da informação e comunicação da secretaria</v>
      </c>
      <c r="BU380" s="111" t="str">
        <f t="shared" si="66"/>
        <v>Não</v>
      </c>
      <c r="BV380" s="111" t="str">
        <f t="shared" si="67"/>
        <v>Não</v>
      </c>
      <c r="BW380" s="111" t="str">
        <f t="shared" si="68"/>
        <v>Não</v>
      </c>
      <c r="BX380" s="111" t="str">
        <f t="shared" si="69"/>
        <v>Não</v>
      </c>
      <c r="BY380" s="110" t="s">
        <v>8198</v>
      </c>
      <c r="BZ380" s="110" t="s">
        <v>121</v>
      </c>
      <c r="CA380" s="110" t="s">
        <v>121</v>
      </c>
      <c r="CB380" s="110" t="s">
        <v>8379</v>
      </c>
      <c r="CG380" s="110" t="str">
        <f t="shared" si="70"/>
        <v>4334Guaratuba</v>
      </c>
      <c r="CH380" s="110" t="str">
        <f t="shared" si="72"/>
        <v>4334-1</v>
      </c>
      <c r="CI380" s="110">
        <v>1</v>
      </c>
      <c r="CJ380" s="110">
        <v>4334</v>
      </c>
      <c r="CK380" s="110" t="s">
        <v>33</v>
      </c>
      <c r="CL380" s="110">
        <v>4109609</v>
      </c>
      <c r="CM380" s="110" t="s">
        <v>231</v>
      </c>
      <c r="CN380" s="110">
        <v>2.8</v>
      </c>
      <c r="CO380" s="110">
        <v>4</v>
      </c>
      <c r="CP380" s="110">
        <v>6</v>
      </c>
      <c r="CQ380" s="110">
        <v>0</v>
      </c>
      <c r="CS380" s="110" t="str">
        <f t="shared" si="71"/>
        <v>RGInt 01 Curitiba-Guaratuba</v>
      </c>
    </row>
    <row r="381" spans="19:97" x14ac:dyDescent="0.2">
      <c r="S381" s="98">
        <v>4388</v>
      </c>
      <c r="T381" s="98">
        <v>29</v>
      </c>
      <c r="U381" s="98" t="s">
        <v>1513</v>
      </c>
      <c r="V381" s="98">
        <v>2</v>
      </c>
      <c r="W381" s="98" t="s">
        <v>975</v>
      </c>
      <c r="X381" s="98">
        <v>1</v>
      </c>
      <c r="Y381" s="98" t="s">
        <v>46</v>
      </c>
      <c r="Z381" s="98">
        <v>13</v>
      </c>
      <c r="AA381" s="98" t="s">
        <v>1514</v>
      </c>
      <c r="AB381" s="98">
        <v>7098</v>
      </c>
      <c r="AC381" s="98" t="s">
        <v>1515</v>
      </c>
      <c r="AD381" s="98" t="s">
        <v>5155</v>
      </c>
      <c r="AE381" s="98">
        <v>4388</v>
      </c>
      <c r="AF381" s="98" t="s">
        <v>1516</v>
      </c>
      <c r="AG381" s="98" t="s">
        <v>1517</v>
      </c>
      <c r="AH381" s="98" t="s">
        <v>772</v>
      </c>
      <c r="AI381" s="98" t="s">
        <v>53</v>
      </c>
      <c r="AJ381" s="98">
        <v>4100</v>
      </c>
      <c r="AO381" s="98">
        <v>2024</v>
      </c>
      <c r="AP381" s="98">
        <v>1</v>
      </c>
      <c r="AQ381" s="98" t="s">
        <v>54</v>
      </c>
      <c r="AR381" s="98" t="s">
        <v>54</v>
      </c>
      <c r="AS381" s="98" t="s">
        <v>54</v>
      </c>
      <c r="AT381" s="98" t="s">
        <v>54</v>
      </c>
      <c r="AW381" s="98" t="s">
        <v>155</v>
      </c>
      <c r="AY381" s="98" t="s">
        <v>56</v>
      </c>
      <c r="AZ381" s="98" t="s">
        <v>1518</v>
      </c>
      <c r="BA381" s="98" t="s">
        <v>1519</v>
      </c>
      <c r="BB381" s="98" t="s">
        <v>1520</v>
      </c>
      <c r="BD381" s="110" t="str">
        <f t="shared" si="73"/>
        <v>4082RGInt 03 Cascavel</v>
      </c>
      <c r="BE381" s="110">
        <v>4082</v>
      </c>
      <c r="BF381" s="110" t="s">
        <v>1139</v>
      </c>
      <c r="BG381" s="110">
        <v>8037</v>
      </c>
      <c r="BH381" s="110" t="s">
        <v>35</v>
      </c>
      <c r="BI381" s="110">
        <v>24</v>
      </c>
      <c r="BJ381" s="110">
        <v>24</v>
      </c>
      <c r="BK381" s="110">
        <v>24</v>
      </c>
      <c r="BL381" s="110">
        <v>24</v>
      </c>
      <c r="BN381" s="110">
        <f t="shared" si="74"/>
        <v>96</v>
      </c>
      <c r="BS381" s="110">
        <v>4388</v>
      </c>
      <c r="BT381" s="110" t="str">
        <f t="shared" si="65"/>
        <v>Baixa instantânea dos débitos tributários estaduais implementada</v>
      </c>
      <c r="BU381" s="111" t="str">
        <f t="shared" si="66"/>
        <v>Não</v>
      </c>
      <c r="BV381" s="111" t="str">
        <f t="shared" si="67"/>
        <v>Não</v>
      </c>
      <c r="BW381" s="111" t="str">
        <f t="shared" si="68"/>
        <v>Não</v>
      </c>
      <c r="BX381" s="111" t="str">
        <f t="shared" si="69"/>
        <v>Não</v>
      </c>
      <c r="BY381" s="110" t="s">
        <v>121</v>
      </c>
      <c r="BZ381" s="110" t="s">
        <v>72</v>
      </c>
      <c r="CA381" s="110" t="s">
        <v>155</v>
      </c>
      <c r="CB381" s="110" t="s">
        <v>8122</v>
      </c>
      <c r="CG381" s="110" t="str">
        <f t="shared" si="70"/>
        <v>4334 Total</v>
      </c>
      <c r="CH381" s="110" t="str">
        <f t="shared" si="72"/>
        <v>4334 Total-1</v>
      </c>
      <c r="CI381" s="110">
        <v>1</v>
      </c>
      <c r="CJ381" s="110" t="s">
        <v>6951</v>
      </c>
      <c r="CN381" s="110">
        <v>2.8</v>
      </c>
      <c r="CO381" s="110">
        <v>4</v>
      </c>
      <c r="CP381" s="110">
        <v>6</v>
      </c>
      <c r="CQ381" s="110">
        <v>0</v>
      </c>
      <c r="CS381" s="110" t="str">
        <f t="shared" si="71"/>
        <v>-</v>
      </c>
    </row>
    <row r="382" spans="19:97" x14ac:dyDescent="0.2">
      <c r="S382" s="98">
        <v>4439</v>
      </c>
      <c r="T382" s="98">
        <v>29</v>
      </c>
      <c r="U382" s="98" t="s">
        <v>1513</v>
      </c>
      <c r="V382" s="98">
        <v>2</v>
      </c>
      <c r="W382" s="98" t="s">
        <v>975</v>
      </c>
      <c r="X382" s="98">
        <v>1</v>
      </c>
      <c r="Y382" s="98" t="s">
        <v>46</v>
      </c>
      <c r="Z382" s="98">
        <v>13</v>
      </c>
      <c r="AA382" s="98" t="s">
        <v>1514</v>
      </c>
      <c r="AB382" s="98">
        <v>7098</v>
      </c>
      <c r="AC382" s="98" t="s">
        <v>1515</v>
      </c>
      <c r="AD382" s="98" t="s">
        <v>5155</v>
      </c>
      <c r="AE382" s="98">
        <v>4439</v>
      </c>
      <c r="AF382" s="98" t="s">
        <v>1522</v>
      </c>
      <c r="AG382" s="98" t="s">
        <v>1523</v>
      </c>
      <c r="AH382" s="98" t="s">
        <v>772</v>
      </c>
      <c r="AI382" s="98" t="s">
        <v>53</v>
      </c>
      <c r="AJ382" s="98">
        <v>4100</v>
      </c>
      <c r="AO382" s="98">
        <v>2024</v>
      </c>
      <c r="AP382" s="98">
        <v>1</v>
      </c>
      <c r="AQ382" s="98" t="s">
        <v>54</v>
      </c>
      <c r="AR382" s="98" t="s">
        <v>54</v>
      </c>
      <c r="AS382" s="98" t="s">
        <v>54</v>
      </c>
      <c r="AT382" s="98" t="s">
        <v>54</v>
      </c>
      <c r="AW382" s="98" t="s">
        <v>941</v>
      </c>
      <c r="AY382" s="98" t="s">
        <v>56</v>
      </c>
      <c r="AZ382" s="98" t="s">
        <v>1524</v>
      </c>
      <c r="BA382" s="98" t="s">
        <v>1525</v>
      </c>
      <c r="BB382" s="98" t="s">
        <v>1526</v>
      </c>
      <c r="BD382" s="110" t="str">
        <f t="shared" si="73"/>
        <v>4082RGInt 04 Maringá</v>
      </c>
      <c r="BE382" s="110">
        <v>4082</v>
      </c>
      <c r="BF382" s="110" t="s">
        <v>1139</v>
      </c>
      <c r="BG382" s="110">
        <v>8037</v>
      </c>
      <c r="BH382" s="110" t="s">
        <v>36</v>
      </c>
      <c r="BI382" s="110">
        <v>12</v>
      </c>
      <c r="BJ382" s="110">
        <v>12</v>
      </c>
      <c r="BK382" s="110">
        <v>12</v>
      </c>
      <c r="BL382" s="110">
        <v>12</v>
      </c>
      <c r="BN382" s="110">
        <f t="shared" si="74"/>
        <v>48</v>
      </c>
      <c r="BS382" s="110">
        <v>4439</v>
      </c>
      <c r="BT382" s="110" t="str">
        <f t="shared" si="65"/>
        <v>Elaboração de novo modelo de Educação Fiscal da SEFA implantado</v>
      </c>
      <c r="BU382" s="111" t="str">
        <f t="shared" si="66"/>
        <v>Não</v>
      </c>
      <c r="BV382" s="111" t="str">
        <f t="shared" si="67"/>
        <v>Não</v>
      </c>
      <c r="BW382" s="111" t="str">
        <f t="shared" si="68"/>
        <v>Não</v>
      </c>
      <c r="BX382" s="111" t="str">
        <f t="shared" si="69"/>
        <v>Não</v>
      </c>
      <c r="BY382" s="110" t="s">
        <v>8200</v>
      </c>
      <c r="BZ382" s="110" t="s">
        <v>8167</v>
      </c>
      <c r="CA382" s="110" t="s">
        <v>8323</v>
      </c>
      <c r="CB382" s="110" t="s">
        <v>8375</v>
      </c>
      <c r="CG382" s="110" t="str">
        <f t="shared" si="70"/>
        <v>4335Ponta Grossa</v>
      </c>
      <c r="CH382" s="110" t="str">
        <f t="shared" si="72"/>
        <v>4335-1</v>
      </c>
      <c r="CI382" s="110">
        <v>1</v>
      </c>
      <c r="CJ382" s="110">
        <v>4335</v>
      </c>
      <c r="CK382" s="110" t="s">
        <v>38</v>
      </c>
      <c r="CL382" s="110">
        <v>4119905</v>
      </c>
      <c r="CM382" s="110" t="s">
        <v>531</v>
      </c>
      <c r="CN382" s="110">
        <v>1700</v>
      </c>
      <c r="CO382" s="110">
        <v>10200</v>
      </c>
      <c r="CP382" s="110">
        <v>5100</v>
      </c>
      <c r="CQ382" s="110">
        <v>0</v>
      </c>
      <c r="CS382" s="110" t="str">
        <f t="shared" si="71"/>
        <v>RGInt 06 Ponta Grossa-Ponta Grossa</v>
      </c>
    </row>
    <row r="383" spans="19:97" x14ac:dyDescent="0.2">
      <c r="S383" s="98">
        <v>6257</v>
      </c>
      <c r="T383" s="98">
        <v>29</v>
      </c>
      <c r="U383" s="98" t="s">
        <v>1513</v>
      </c>
      <c r="V383" s="98">
        <v>2</v>
      </c>
      <c r="W383" s="98" t="s">
        <v>975</v>
      </c>
      <c r="X383" s="98">
        <v>1</v>
      </c>
      <c r="Y383" s="98" t="s">
        <v>46</v>
      </c>
      <c r="Z383" s="98">
        <v>13</v>
      </c>
      <c r="AA383" s="98" t="s">
        <v>1514</v>
      </c>
      <c r="AB383" s="98">
        <v>7098</v>
      </c>
      <c r="AC383" s="98" t="s">
        <v>1515</v>
      </c>
      <c r="AD383" s="98" t="s">
        <v>5155</v>
      </c>
      <c r="AE383" s="98">
        <v>6257</v>
      </c>
      <c r="AF383" s="98" t="s">
        <v>5156</v>
      </c>
      <c r="AG383" s="98" t="s">
        <v>5157</v>
      </c>
      <c r="AH383" s="98" t="s">
        <v>5158</v>
      </c>
      <c r="AI383" s="98" t="s">
        <v>53</v>
      </c>
      <c r="AJ383" s="98">
        <v>4100</v>
      </c>
      <c r="AO383" s="98">
        <v>2024</v>
      </c>
      <c r="AP383" s="98">
        <v>0</v>
      </c>
      <c r="AQ383" s="98" t="s">
        <v>54</v>
      </c>
      <c r="AR383" s="98" t="s">
        <v>54</v>
      </c>
      <c r="AS383" s="98" t="s">
        <v>54</v>
      </c>
      <c r="AT383" s="98" t="s">
        <v>54</v>
      </c>
      <c r="AW383" s="98" t="s">
        <v>5159</v>
      </c>
      <c r="AY383" s="98" t="s">
        <v>54</v>
      </c>
      <c r="AZ383" s="98" t="s">
        <v>5160</v>
      </c>
      <c r="BA383" s="98" t="s">
        <v>5161</v>
      </c>
      <c r="BB383" s="98" t="s">
        <v>5162</v>
      </c>
      <c r="BD383" s="110" t="str">
        <f t="shared" si="73"/>
        <v>4082RGInt 05 Londrina</v>
      </c>
      <c r="BE383" s="110">
        <v>4082</v>
      </c>
      <c r="BF383" s="110" t="s">
        <v>1139</v>
      </c>
      <c r="BG383" s="110">
        <v>8037</v>
      </c>
      <c r="BH383" s="110" t="s">
        <v>37</v>
      </c>
      <c r="BI383" s="110">
        <v>12</v>
      </c>
      <c r="BJ383" s="110">
        <v>12</v>
      </c>
      <c r="BK383" s="110">
        <v>12</v>
      </c>
      <c r="BL383" s="110">
        <v>12</v>
      </c>
      <c r="BN383" s="110">
        <f t="shared" si="74"/>
        <v>48</v>
      </c>
      <c r="BS383" s="110">
        <v>6257</v>
      </c>
      <c r="BT383" s="110" t="str">
        <f t="shared" si="65"/>
        <v>Implantação da Metodologia de Conta Única</v>
      </c>
      <c r="BU383" s="111" t="str">
        <f t="shared" si="66"/>
        <v>Não</v>
      </c>
      <c r="BV383" s="111" t="str">
        <f t="shared" si="67"/>
        <v>Não</v>
      </c>
      <c r="BW383" s="111" t="str">
        <f t="shared" si="68"/>
        <v>Não</v>
      </c>
      <c r="BX383" s="111" t="str">
        <f t="shared" si="69"/>
        <v>Não</v>
      </c>
      <c r="BY383" s="110" t="s">
        <v>121</v>
      </c>
      <c r="BZ383" s="110" t="s">
        <v>72</v>
      </c>
      <c r="CA383" s="110" t="s">
        <v>8324</v>
      </c>
      <c r="CB383" s="110" t="s">
        <v>8122</v>
      </c>
      <c r="CG383" s="110" t="str">
        <f t="shared" si="70"/>
        <v>4335 Total</v>
      </c>
      <c r="CH383" s="110" t="str">
        <f t="shared" si="72"/>
        <v>4335 Total-1</v>
      </c>
      <c r="CI383" s="110">
        <v>1</v>
      </c>
      <c r="CJ383" s="110" t="s">
        <v>6952</v>
      </c>
      <c r="CN383" s="110">
        <v>1700</v>
      </c>
      <c r="CO383" s="110">
        <v>10200</v>
      </c>
      <c r="CP383" s="110">
        <v>5100</v>
      </c>
      <c r="CQ383" s="110">
        <v>0</v>
      </c>
      <c r="CS383" s="110" t="str">
        <f t="shared" si="71"/>
        <v>-</v>
      </c>
    </row>
    <row r="384" spans="19:97" x14ac:dyDescent="0.2">
      <c r="S384" s="98">
        <v>4436</v>
      </c>
      <c r="T384" s="98">
        <v>29</v>
      </c>
      <c r="U384" s="98" t="s">
        <v>1513</v>
      </c>
      <c r="V384" s="98">
        <v>2</v>
      </c>
      <c r="W384" s="98" t="s">
        <v>975</v>
      </c>
      <c r="X384" s="98">
        <v>1</v>
      </c>
      <c r="Y384" s="98" t="s">
        <v>46</v>
      </c>
      <c r="Z384" s="98">
        <v>13</v>
      </c>
      <c r="AA384" s="98" t="s">
        <v>1514</v>
      </c>
      <c r="AB384" s="98">
        <v>7098</v>
      </c>
      <c r="AC384" s="98" t="s">
        <v>1515</v>
      </c>
      <c r="AD384" s="98" t="s">
        <v>5155</v>
      </c>
      <c r="AE384" s="98">
        <v>4436</v>
      </c>
      <c r="AF384" s="98" t="s">
        <v>1528</v>
      </c>
      <c r="AG384" s="98" t="s">
        <v>1529</v>
      </c>
      <c r="AH384" s="98" t="s">
        <v>772</v>
      </c>
      <c r="AI384" s="98" t="s">
        <v>53</v>
      </c>
      <c r="AJ384" s="98">
        <v>4100</v>
      </c>
      <c r="AO384" s="98">
        <v>2024</v>
      </c>
      <c r="AP384" s="98">
        <v>1</v>
      </c>
      <c r="AQ384" s="98" t="s">
        <v>54</v>
      </c>
      <c r="AR384" s="98" t="s">
        <v>54</v>
      </c>
      <c r="AS384" s="98" t="s">
        <v>54</v>
      </c>
      <c r="AT384" s="98" t="s">
        <v>54</v>
      </c>
      <c r="AV384" s="98" t="s">
        <v>244</v>
      </c>
      <c r="AY384" s="98" t="s">
        <v>56</v>
      </c>
      <c r="AZ384" s="98" t="s">
        <v>5163</v>
      </c>
      <c r="BA384" s="98" t="s">
        <v>1519</v>
      </c>
      <c r="BB384" s="98" t="s">
        <v>1530</v>
      </c>
      <c r="BD384" s="110" t="str">
        <f t="shared" si="73"/>
        <v>4082RGInt 06 Ponta Grossa</v>
      </c>
      <c r="BE384" s="110">
        <v>4082</v>
      </c>
      <c r="BF384" s="110" t="s">
        <v>1139</v>
      </c>
      <c r="BG384" s="110">
        <v>8037</v>
      </c>
      <c r="BH384" s="110" t="s">
        <v>38</v>
      </c>
      <c r="BI384" s="110">
        <v>12</v>
      </c>
      <c r="BJ384" s="110">
        <v>12</v>
      </c>
      <c r="BK384" s="110">
        <v>12</v>
      </c>
      <c r="BL384" s="110">
        <v>12</v>
      </c>
      <c r="BN384" s="110">
        <f t="shared" si="74"/>
        <v>48</v>
      </c>
      <c r="BS384" s="110">
        <v>4436</v>
      </c>
      <c r="BT384" s="110" t="str">
        <f t="shared" si="65"/>
        <v>Mecanismos de proteção ao erário público e à concorrência desleal implementados</v>
      </c>
      <c r="BU384" s="111" t="str">
        <f t="shared" si="66"/>
        <v>Não</v>
      </c>
      <c r="BV384" s="111" t="str">
        <f t="shared" si="67"/>
        <v>Não</v>
      </c>
      <c r="BW384" s="111" t="str">
        <f t="shared" si="68"/>
        <v>Não</v>
      </c>
      <c r="BX384" s="111" t="str">
        <f t="shared" si="69"/>
        <v>Não</v>
      </c>
      <c r="BY384" s="110" t="s">
        <v>2173</v>
      </c>
      <c r="BZ384" s="110" t="s">
        <v>8161</v>
      </c>
      <c r="CA384" s="110" t="s">
        <v>8325</v>
      </c>
      <c r="CB384" s="110" t="s">
        <v>8375</v>
      </c>
      <c r="CG384" s="110" t="str">
        <f t="shared" si="70"/>
        <v>4337Pontal do Paraná</v>
      </c>
      <c r="CH384" s="110" t="str">
        <f t="shared" si="72"/>
        <v>4337-1</v>
      </c>
      <c r="CI384" s="110">
        <v>1</v>
      </c>
      <c r="CJ384" s="110">
        <v>4337</v>
      </c>
      <c r="CK384" s="110" t="s">
        <v>33</v>
      </c>
      <c r="CL384" s="110">
        <v>4119954</v>
      </c>
      <c r="CM384" s="110" t="s">
        <v>535</v>
      </c>
      <c r="CN384" s="110">
        <v>664.28</v>
      </c>
      <c r="CO384" s="110">
        <v>462.82</v>
      </c>
      <c r="CP384" s="110">
        <v>0</v>
      </c>
      <c r="CQ384" s="110">
        <v>0</v>
      </c>
      <c r="CS384" s="110" t="str">
        <f t="shared" si="71"/>
        <v>RGInt 01 Curitiba-Pontal do Paraná</v>
      </c>
    </row>
    <row r="385" spans="19:97" x14ac:dyDescent="0.2">
      <c r="S385" s="98">
        <v>4382</v>
      </c>
      <c r="T385" s="98">
        <v>29</v>
      </c>
      <c r="U385" s="98" t="s">
        <v>1513</v>
      </c>
      <c r="V385" s="98">
        <v>2</v>
      </c>
      <c r="W385" s="98" t="s">
        <v>975</v>
      </c>
      <c r="X385" s="98">
        <v>1</v>
      </c>
      <c r="Y385" s="98" t="s">
        <v>46</v>
      </c>
      <c r="Z385" s="98">
        <v>13</v>
      </c>
      <c r="AA385" s="98" t="s">
        <v>1514</v>
      </c>
      <c r="AB385" s="98">
        <v>7098</v>
      </c>
      <c r="AC385" s="98" t="s">
        <v>1515</v>
      </c>
      <c r="AD385" s="98" t="s">
        <v>5155</v>
      </c>
      <c r="AE385" s="98">
        <v>4382</v>
      </c>
      <c r="AF385" s="98" t="s">
        <v>1532</v>
      </c>
      <c r="AG385" s="98" t="s">
        <v>1533</v>
      </c>
      <c r="AH385" s="98" t="s">
        <v>1394</v>
      </c>
      <c r="AI385" s="98" t="s">
        <v>53</v>
      </c>
      <c r="AJ385" s="98">
        <v>4100</v>
      </c>
      <c r="AO385" s="98">
        <v>2024</v>
      </c>
      <c r="AP385" s="98">
        <v>0</v>
      </c>
      <c r="AQ385" s="98" t="s">
        <v>54</v>
      </c>
      <c r="AR385" s="98" t="s">
        <v>54</v>
      </c>
      <c r="AS385" s="98" t="s">
        <v>54</v>
      </c>
      <c r="AT385" s="98" t="s">
        <v>54</v>
      </c>
      <c r="AV385" s="98" t="s">
        <v>735</v>
      </c>
      <c r="AY385" s="98" t="s">
        <v>56</v>
      </c>
      <c r="AZ385" s="98" t="s">
        <v>1534</v>
      </c>
      <c r="BA385" s="98" t="s">
        <v>1535</v>
      </c>
      <c r="BB385" s="98" t="s">
        <v>1536</v>
      </c>
      <c r="BD385" s="110" t="str">
        <f t="shared" si="73"/>
        <v>4083(vazio)</v>
      </c>
      <c r="BE385" s="110">
        <v>4083</v>
      </c>
      <c r="BF385" s="110" t="s">
        <v>1146</v>
      </c>
      <c r="BG385" s="110">
        <v>8037</v>
      </c>
      <c r="BH385" s="110" t="s">
        <v>60</v>
      </c>
      <c r="BI385" s="110">
        <v>1</v>
      </c>
      <c r="BJ385" s="110">
        <v>1</v>
      </c>
      <c r="BK385" s="110">
        <v>1</v>
      </c>
      <c r="BL385" s="110">
        <v>1</v>
      </c>
      <c r="BN385" s="110">
        <f t="shared" si="74"/>
        <v>4</v>
      </c>
      <c r="BS385" s="110">
        <v>4382</v>
      </c>
      <c r="BT385" s="110" t="str">
        <f t="shared" si="65"/>
        <v>Metodologia de orçamento orientada para resultados implantada</v>
      </c>
      <c r="BU385" s="111" t="str">
        <f t="shared" si="66"/>
        <v>Não</v>
      </c>
      <c r="BV385" s="111" t="str">
        <f t="shared" si="67"/>
        <v>Não</v>
      </c>
      <c r="BW385" s="111" t="str">
        <f t="shared" si="68"/>
        <v>Não</v>
      </c>
      <c r="BX385" s="111" t="str">
        <f t="shared" si="69"/>
        <v>Não</v>
      </c>
      <c r="BY385" s="110" t="s">
        <v>1963</v>
      </c>
      <c r="BZ385" s="110" t="s">
        <v>735</v>
      </c>
      <c r="CA385" s="110" t="s">
        <v>1964</v>
      </c>
      <c r="CB385" s="110" t="s">
        <v>8375</v>
      </c>
      <c r="CG385" s="110" t="str">
        <f t="shared" si="70"/>
        <v>4337 Total</v>
      </c>
      <c r="CH385" s="110" t="str">
        <f t="shared" si="72"/>
        <v>4337 Total-1</v>
      </c>
      <c r="CI385" s="110">
        <v>1</v>
      </c>
      <c r="CJ385" s="110" t="s">
        <v>6953</v>
      </c>
      <c r="CN385" s="110">
        <v>664.28</v>
      </c>
      <c r="CO385" s="110">
        <v>462.82</v>
      </c>
      <c r="CP385" s="110">
        <v>0</v>
      </c>
      <c r="CQ385" s="110">
        <v>0</v>
      </c>
      <c r="CS385" s="110" t="str">
        <f t="shared" si="71"/>
        <v>-</v>
      </c>
    </row>
    <row r="386" spans="19:97" x14ac:dyDescent="0.2">
      <c r="S386" s="98">
        <v>4381</v>
      </c>
      <c r="T386" s="98">
        <v>29</v>
      </c>
      <c r="U386" s="98" t="s">
        <v>1513</v>
      </c>
      <c r="V386" s="98">
        <v>2</v>
      </c>
      <c r="W386" s="98" t="s">
        <v>975</v>
      </c>
      <c r="X386" s="98">
        <v>1</v>
      </c>
      <c r="Y386" s="98" t="s">
        <v>46</v>
      </c>
      <c r="Z386" s="98">
        <v>13</v>
      </c>
      <c r="AA386" s="98" t="s">
        <v>1514</v>
      </c>
      <c r="AB386" s="98">
        <v>7098</v>
      </c>
      <c r="AC386" s="98" t="s">
        <v>1515</v>
      </c>
      <c r="AD386" s="98" t="s">
        <v>5155</v>
      </c>
      <c r="AE386" s="98">
        <v>4381</v>
      </c>
      <c r="AF386" s="98" t="s">
        <v>1538</v>
      </c>
      <c r="AG386" s="98" t="s">
        <v>1539</v>
      </c>
      <c r="AH386" s="98" t="s">
        <v>944</v>
      </c>
      <c r="AI386" s="98" t="s">
        <v>53</v>
      </c>
      <c r="AJ386" s="98">
        <v>4100</v>
      </c>
      <c r="AO386" s="98">
        <v>2024</v>
      </c>
      <c r="AP386" s="98">
        <v>1</v>
      </c>
      <c r="AQ386" s="98" t="s">
        <v>54</v>
      </c>
      <c r="AR386" s="98" t="s">
        <v>54</v>
      </c>
      <c r="AS386" s="98" t="s">
        <v>54</v>
      </c>
      <c r="AT386" s="98" t="s">
        <v>54</v>
      </c>
      <c r="AV386" s="98" t="s">
        <v>735</v>
      </c>
      <c r="AY386" s="98" t="s">
        <v>56</v>
      </c>
      <c r="AZ386" s="98" t="s">
        <v>1540</v>
      </c>
      <c r="BA386" s="98" t="s">
        <v>1541</v>
      </c>
      <c r="BB386" s="98" t="s">
        <v>1542</v>
      </c>
      <c r="BD386" s="110" t="str">
        <f t="shared" si="73"/>
        <v>4084(vazio)</v>
      </c>
      <c r="BE386" s="110">
        <v>4084</v>
      </c>
      <c r="BF386" s="110" t="s">
        <v>1155</v>
      </c>
      <c r="BG386" s="110">
        <v>8037</v>
      </c>
      <c r="BH386" s="110" t="s">
        <v>60</v>
      </c>
      <c r="BI386" s="110">
        <v>6</v>
      </c>
      <c r="BJ386" s="110">
        <v>6</v>
      </c>
      <c r="BK386" s="110">
        <v>6</v>
      </c>
      <c r="BL386" s="110">
        <v>6</v>
      </c>
      <c r="BN386" s="110">
        <f t="shared" si="74"/>
        <v>24</v>
      </c>
      <c r="BS386" s="110">
        <v>4381</v>
      </c>
      <c r="BT386" s="110" t="str">
        <f t="shared" si="65"/>
        <v>Sistema de gestão da dívida pública implantado</v>
      </c>
      <c r="BU386" s="111" t="str">
        <f t="shared" si="66"/>
        <v>Não</v>
      </c>
      <c r="BV386" s="111" t="str">
        <f t="shared" si="67"/>
        <v>Não</v>
      </c>
      <c r="BW386" s="111" t="str">
        <f t="shared" si="68"/>
        <v>Não</v>
      </c>
      <c r="BX386" s="111" t="str">
        <f t="shared" si="69"/>
        <v>Não</v>
      </c>
      <c r="BY386" s="110" t="s">
        <v>1959</v>
      </c>
      <c r="BZ386" s="110" t="s">
        <v>8191</v>
      </c>
      <c r="CA386" s="110" t="s">
        <v>1960</v>
      </c>
      <c r="CB386" s="110" t="s">
        <v>8122</v>
      </c>
      <c r="CG386" s="110" t="str">
        <f t="shared" si="70"/>
        <v>4339Prudentópolis</v>
      </c>
      <c r="CH386" s="110" t="str">
        <f t="shared" si="72"/>
        <v>4339-1</v>
      </c>
      <c r="CI386" s="110">
        <v>1</v>
      </c>
      <c r="CJ386" s="110">
        <v>4339</v>
      </c>
      <c r="CK386" s="110" t="s">
        <v>34</v>
      </c>
      <c r="CL386" s="110">
        <v>4120606</v>
      </c>
      <c r="CM386" s="110" t="s">
        <v>540</v>
      </c>
      <c r="CN386" s="110">
        <v>822.51</v>
      </c>
      <c r="CO386" s="110">
        <v>915.4</v>
      </c>
      <c r="CP386" s="110">
        <v>0</v>
      </c>
      <c r="CQ386" s="110">
        <v>0</v>
      </c>
      <c r="CS386" s="110" t="str">
        <f t="shared" si="71"/>
        <v>RGInt 02 Guarapuava-Prudentópolis</v>
      </c>
    </row>
    <row r="387" spans="19:97" x14ac:dyDescent="0.2">
      <c r="S387" s="98">
        <v>4474</v>
      </c>
      <c r="T387" s="98">
        <v>29</v>
      </c>
      <c r="U387" s="98" t="s">
        <v>1513</v>
      </c>
      <c r="V387" s="98">
        <v>30</v>
      </c>
      <c r="W387" s="98" t="s">
        <v>1544</v>
      </c>
      <c r="X387" s="98">
        <v>1</v>
      </c>
      <c r="Y387" s="98" t="s">
        <v>46</v>
      </c>
      <c r="Z387" s="98">
        <v>13</v>
      </c>
      <c r="AA387" s="98" t="s">
        <v>1514</v>
      </c>
      <c r="AB387" s="98">
        <v>8052</v>
      </c>
      <c r="AC387" s="98" t="s">
        <v>1545</v>
      </c>
      <c r="AD387" s="98" t="s">
        <v>1546</v>
      </c>
      <c r="AE387" s="98">
        <v>4474</v>
      </c>
      <c r="AF387" s="98" t="s">
        <v>1547</v>
      </c>
      <c r="AG387" s="98" t="s">
        <v>1548</v>
      </c>
      <c r="AH387" s="98" t="s">
        <v>1549</v>
      </c>
      <c r="AI387" s="98" t="s">
        <v>53</v>
      </c>
      <c r="AJ387" s="98">
        <v>4100</v>
      </c>
      <c r="AO387" s="98">
        <v>2024</v>
      </c>
      <c r="AP387" s="98">
        <v>0</v>
      </c>
      <c r="AQ387" s="98" t="s">
        <v>54</v>
      </c>
      <c r="AR387" s="98" t="s">
        <v>54</v>
      </c>
      <c r="AS387" s="98" t="s">
        <v>54</v>
      </c>
      <c r="AT387" s="98" t="s">
        <v>54</v>
      </c>
      <c r="AW387" s="98" t="s">
        <v>155</v>
      </c>
      <c r="AY387" s="98" t="s">
        <v>56</v>
      </c>
      <c r="AZ387" s="98" t="s">
        <v>1550</v>
      </c>
      <c r="BA387" s="98" t="s">
        <v>1551</v>
      </c>
      <c r="BB387" s="98" t="s">
        <v>1530</v>
      </c>
      <c r="BD387" s="110" t="str">
        <f t="shared" si="73"/>
        <v>4085(vazio)</v>
      </c>
      <c r="BE387" s="110">
        <v>4085</v>
      </c>
      <c r="BF387" s="110" t="s">
        <v>1158</v>
      </c>
      <c r="BG387" s="110">
        <v>8037</v>
      </c>
      <c r="BH387" s="110" t="s">
        <v>60</v>
      </c>
      <c r="BI387" s="110">
        <v>1</v>
      </c>
      <c r="BJ387" s="110">
        <v>0</v>
      </c>
      <c r="BK387" s="110">
        <v>0</v>
      </c>
      <c r="BL387" s="110">
        <v>0</v>
      </c>
      <c r="BN387" s="110">
        <f t="shared" si="74"/>
        <v>1</v>
      </c>
      <c r="BS387" s="110">
        <v>4474</v>
      </c>
      <c r="BT387" s="110" t="str">
        <f t="shared" si="65"/>
        <v>Concessão de Regimes Especiais aos contribuintes do ICMS por Adesão</v>
      </c>
      <c r="BU387" s="111" t="str">
        <f t="shared" si="66"/>
        <v>Não</v>
      </c>
      <c r="BV387" s="111" t="str">
        <f t="shared" si="67"/>
        <v>Não</v>
      </c>
      <c r="BW387" s="111" t="str">
        <f t="shared" si="68"/>
        <v>Não</v>
      </c>
      <c r="BX387" s="111" t="str">
        <f t="shared" si="69"/>
        <v>Não</v>
      </c>
      <c r="BY387" s="110" t="s">
        <v>2200</v>
      </c>
      <c r="BZ387" s="110" t="s">
        <v>121</v>
      </c>
      <c r="CA387" s="110" t="s">
        <v>8326</v>
      </c>
      <c r="CB387" s="110" t="s">
        <v>8376</v>
      </c>
      <c r="CG387" s="110" t="str">
        <f t="shared" si="70"/>
        <v>4339 Total</v>
      </c>
      <c r="CH387" s="110" t="str">
        <f t="shared" si="72"/>
        <v>4339 Total-1</v>
      </c>
      <c r="CI387" s="110">
        <v>1</v>
      </c>
      <c r="CJ387" s="110" t="s">
        <v>6954</v>
      </c>
      <c r="CN387" s="110">
        <v>822.51</v>
      </c>
      <c r="CO387" s="110">
        <v>915.4</v>
      </c>
      <c r="CP387" s="110">
        <v>0</v>
      </c>
      <c r="CQ387" s="110">
        <v>0</v>
      </c>
      <c r="CS387" s="110" t="str">
        <f t="shared" si="71"/>
        <v>-</v>
      </c>
    </row>
    <row r="388" spans="19:97" x14ac:dyDescent="0.2">
      <c r="S388" s="98">
        <v>4488</v>
      </c>
      <c r="T388" s="98">
        <v>29</v>
      </c>
      <c r="U388" s="98" t="s">
        <v>1513</v>
      </c>
      <c r="V388" s="98">
        <v>30</v>
      </c>
      <c r="W388" s="98" t="s">
        <v>1544</v>
      </c>
      <c r="X388" s="98">
        <v>1</v>
      </c>
      <c r="Y388" s="98" t="s">
        <v>46</v>
      </c>
      <c r="Z388" s="98">
        <v>13</v>
      </c>
      <c r="AA388" s="98" t="s">
        <v>1514</v>
      </c>
      <c r="AB388" s="98">
        <v>8052</v>
      </c>
      <c r="AC388" s="98" t="s">
        <v>1545</v>
      </c>
      <c r="AD388" s="98" t="s">
        <v>1546</v>
      </c>
      <c r="AE388" s="98">
        <v>4488</v>
      </c>
      <c r="AF388" s="98" t="s">
        <v>1553</v>
      </c>
      <c r="AG388" s="98" t="s">
        <v>1554</v>
      </c>
      <c r="AH388" s="98" t="s">
        <v>1555</v>
      </c>
      <c r="AI388" s="98" t="s">
        <v>53</v>
      </c>
      <c r="AJ388" s="98">
        <v>4100</v>
      </c>
      <c r="AO388" s="98">
        <v>2024</v>
      </c>
      <c r="AP388" s="98">
        <v>0</v>
      </c>
      <c r="AQ388" s="98" t="s">
        <v>54</v>
      </c>
      <c r="AR388" s="98" t="s">
        <v>54</v>
      </c>
      <c r="AS388" s="98" t="s">
        <v>54</v>
      </c>
      <c r="AT388" s="98" t="s">
        <v>54</v>
      </c>
      <c r="AV388" s="98" t="s">
        <v>244</v>
      </c>
      <c r="AY388" s="98" t="s">
        <v>56</v>
      </c>
      <c r="AZ388" s="98" t="s">
        <v>1556</v>
      </c>
      <c r="BA388" s="98" t="s">
        <v>1551</v>
      </c>
      <c r="BB388" s="98" t="s">
        <v>1530</v>
      </c>
      <c r="BD388" s="110" t="str">
        <f t="shared" si="73"/>
        <v>4086(vazio)</v>
      </c>
      <c r="BE388" s="110">
        <v>4086</v>
      </c>
      <c r="BF388" s="110" t="s">
        <v>1169</v>
      </c>
      <c r="BG388" s="110">
        <v>8037</v>
      </c>
      <c r="BH388" s="110" t="s">
        <v>60</v>
      </c>
      <c r="BI388" s="110">
        <v>1</v>
      </c>
      <c r="BJ388" s="110">
        <v>1</v>
      </c>
      <c r="BK388" s="110">
        <v>1</v>
      </c>
      <c r="BL388" s="110">
        <v>1</v>
      </c>
      <c r="BN388" s="110">
        <f t="shared" si="74"/>
        <v>4</v>
      </c>
      <c r="BS388" s="110">
        <v>4488</v>
      </c>
      <c r="BT388" s="110" t="str">
        <f t="shared" si="65"/>
        <v>Modelo de Simplificação da Concessão de Créditos ao Produtor Rural implantado</v>
      </c>
      <c r="BU388" s="111" t="str">
        <f t="shared" si="66"/>
        <v>Não</v>
      </c>
      <c r="BV388" s="111" t="str">
        <f t="shared" si="67"/>
        <v>Não</v>
      </c>
      <c r="BW388" s="111" t="str">
        <f t="shared" si="68"/>
        <v>Não</v>
      </c>
      <c r="BX388" s="111" t="str">
        <f t="shared" si="69"/>
        <v>Não</v>
      </c>
      <c r="BY388" s="110" t="s">
        <v>2206</v>
      </c>
      <c r="BZ388" s="110" t="s">
        <v>8201</v>
      </c>
      <c r="CA388" s="110" t="s">
        <v>2207</v>
      </c>
      <c r="CB388" s="110" t="s">
        <v>8376</v>
      </c>
      <c r="CG388" s="110" t="str">
        <f t="shared" si="70"/>
        <v>4341Guarapuava</v>
      </c>
      <c r="CH388" s="110" t="str">
        <f t="shared" si="72"/>
        <v>4341-1</v>
      </c>
      <c r="CI388" s="110">
        <v>1</v>
      </c>
      <c r="CJ388" s="110">
        <v>4341</v>
      </c>
      <c r="CK388" s="110" t="s">
        <v>34</v>
      </c>
      <c r="CL388" s="110">
        <v>4109401</v>
      </c>
      <c r="CM388" s="110" t="s">
        <v>526</v>
      </c>
      <c r="CN388" s="110">
        <v>7</v>
      </c>
      <c r="CO388" s="110">
        <v>10</v>
      </c>
      <c r="CP388" s="110">
        <v>10</v>
      </c>
      <c r="CQ388" s="110">
        <v>12</v>
      </c>
      <c r="CS388" s="110" t="str">
        <f t="shared" si="71"/>
        <v>RGInt 02 Guarapuava-Guarapuava</v>
      </c>
    </row>
    <row r="389" spans="19:97" x14ac:dyDescent="0.2">
      <c r="S389" s="98">
        <v>4484</v>
      </c>
      <c r="T389" s="98">
        <v>29</v>
      </c>
      <c r="U389" s="98" t="s">
        <v>1513</v>
      </c>
      <c r="V389" s="98">
        <v>30</v>
      </c>
      <c r="W389" s="98" t="s">
        <v>1544</v>
      </c>
      <c r="X389" s="98">
        <v>1</v>
      </c>
      <c r="Y389" s="98" t="s">
        <v>46</v>
      </c>
      <c r="Z389" s="98">
        <v>13</v>
      </c>
      <c r="AA389" s="98" t="s">
        <v>1514</v>
      </c>
      <c r="AB389" s="98">
        <v>8052</v>
      </c>
      <c r="AC389" s="98" t="s">
        <v>1545</v>
      </c>
      <c r="AD389" s="98" t="s">
        <v>1546</v>
      </c>
      <c r="AE389" s="98">
        <v>4484</v>
      </c>
      <c r="AF389" s="98" t="s">
        <v>1557</v>
      </c>
      <c r="AG389" s="98" t="s">
        <v>1558</v>
      </c>
      <c r="AH389" s="98" t="s">
        <v>1559</v>
      </c>
      <c r="AI389" s="98" t="s">
        <v>53</v>
      </c>
      <c r="AJ389" s="98">
        <v>4100</v>
      </c>
      <c r="AO389" s="98">
        <v>2024</v>
      </c>
      <c r="AP389" s="98">
        <v>0</v>
      </c>
      <c r="AQ389" s="98" t="s">
        <v>54</v>
      </c>
      <c r="AR389" s="98" t="s">
        <v>54</v>
      </c>
      <c r="AS389" s="98" t="s">
        <v>54</v>
      </c>
      <c r="AT389" s="98" t="s">
        <v>54</v>
      </c>
      <c r="AV389" s="98" t="s">
        <v>72</v>
      </c>
      <c r="AY389" s="98" t="s">
        <v>56</v>
      </c>
      <c r="AZ389" s="98" t="s">
        <v>1560</v>
      </c>
      <c r="BA389" s="98" t="s">
        <v>1551</v>
      </c>
      <c r="BB389" s="98" t="s">
        <v>1530</v>
      </c>
      <c r="BD389" s="110" t="str">
        <f t="shared" si="73"/>
        <v>4089(vazio)</v>
      </c>
      <c r="BE389" s="110">
        <v>4089</v>
      </c>
      <c r="BF389" s="110" t="s">
        <v>300</v>
      </c>
      <c r="BG389" s="110">
        <v>8226</v>
      </c>
      <c r="BH389" s="110" t="s">
        <v>60</v>
      </c>
      <c r="BI389" s="110">
        <v>35</v>
      </c>
      <c r="BJ389" s="110">
        <v>35</v>
      </c>
      <c r="BK389" s="110">
        <v>35</v>
      </c>
      <c r="BL389" s="110">
        <v>35</v>
      </c>
      <c r="BN389" s="110">
        <f t="shared" si="74"/>
        <v>140</v>
      </c>
      <c r="BS389" s="110">
        <v>4484</v>
      </c>
      <c r="BT389" s="110" t="str">
        <f t="shared" si="65"/>
        <v>Revisão da sistemática da Substituição Tributária</v>
      </c>
      <c r="BU389" s="111" t="str">
        <f t="shared" si="66"/>
        <v>Não</v>
      </c>
      <c r="BV389" s="111" t="str">
        <f t="shared" si="67"/>
        <v>Não</v>
      </c>
      <c r="BW389" s="111" t="str">
        <f t="shared" si="68"/>
        <v>Não</v>
      </c>
      <c r="BX389" s="111" t="str">
        <f t="shared" si="69"/>
        <v>Não</v>
      </c>
      <c r="BY389" s="110" t="s">
        <v>1557</v>
      </c>
      <c r="BZ389" s="110" t="s">
        <v>72</v>
      </c>
      <c r="CA389" s="110" t="s">
        <v>121</v>
      </c>
      <c r="CB389" s="110" t="s">
        <v>8376</v>
      </c>
      <c r="CG389" s="110" t="str">
        <f t="shared" si="70"/>
        <v>4341 Total</v>
      </c>
      <c r="CH389" s="110" t="str">
        <f t="shared" si="72"/>
        <v>4341 Total-1</v>
      </c>
      <c r="CI389" s="110">
        <v>1</v>
      </c>
      <c r="CJ389" s="110" t="s">
        <v>6955</v>
      </c>
      <c r="CN389" s="110">
        <v>7</v>
      </c>
      <c r="CO389" s="110">
        <v>10</v>
      </c>
      <c r="CP389" s="110">
        <v>10</v>
      </c>
      <c r="CQ389" s="110">
        <v>12</v>
      </c>
      <c r="CS389" s="110" t="str">
        <f t="shared" si="71"/>
        <v>-</v>
      </c>
    </row>
    <row r="390" spans="19:97" x14ac:dyDescent="0.2">
      <c r="S390" s="98">
        <v>4475</v>
      </c>
      <c r="T390" s="98">
        <v>29</v>
      </c>
      <c r="U390" s="98" t="s">
        <v>1513</v>
      </c>
      <c r="V390" s="98">
        <v>30</v>
      </c>
      <c r="W390" s="98" t="s">
        <v>1544</v>
      </c>
      <c r="X390" s="98">
        <v>1</v>
      </c>
      <c r="Y390" s="98" t="s">
        <v>46</v>
      </c>
      <c r="Z390" s="98">
        <v>13</v>
      </c>
      <c r="AA390" s="98" t="s">
        <v>1514</v>
      </c>
      <c r="AB390" s="98">
        <v>8052</v>
      </c>
      <c r="AC390" s="98" t="s">
        <v>1545</v>
      </c>
      <c r="AD390" s="98" t="s">
        <v>1546</v>
      </c>
      <c r="AE390" s="98">
        <v>4475</v>
      </c>
      <c r="AF390" s="98" t="s">
        <v>1561</v>
      </c>
      <c r="AG390" s="98" t="s">
        <v>1562</v>
      </c>
      <c r="AH390" s="98" t="s">
        <v>1563</v>
      </c>
      <c r="AI390" s="98" t="s">
        <v>53</v>
      </c>
      <c r="AJ390" s="98">
        <v>4100</v>
      </c>
      <c r="AO390" s="98">
        <v>2024</v>
      </c>
      <c r="AP390" s="98">
        <v>1</v>
      </c>
      <c r="AQ390" s="98" t="s">
        <v>54</v>
      </c>
      <c r="AR390" s="98" t="s">
        <v>54</v>
      </c>
      <c r="AS390" s="98" t="s">
        <v>54</v>
      </c>
      <c r="AT390" s="98" t="s">
        <v>54</v>
      </c>
      <c r="AW390" s="98" t="s">
        <v>488</v>
      </c>
      <c r="AY390" s="98" t="s">
        <v>56</v>
      </c>
      <c r="AZ390" s="98" t="s">
        <v>1565</v>
      </c>
      <c r="BA390" s="98" t="s">
        <v>1520</v>
      </c>
      <c r="BB390" s="98" t="s">
        <v>1566</v>
      </c>
      <c r="BD390" s="110" t="str">
        <f t="shared" si="73"/>
        <v>4091RGInt 02 Guarapuava</v>
      </c>
      <c r="BE390" s="110">
        <v>4091</v>
      </c>
      <c r="BF390" s="110" t="s">
        <v>868</v>
      </c>
      <c r="BG390" s="110">
        <v>8125</v>
      </c>
      <c r="BH390" s="110" t="s">
        <v>34</v>
      </c>
      <c r="BI390" s="110">
        <v>200</v>
      </c>
      <c r="BJ390" s="110">
        <v>200</v>
      </c>
      <c r="BK390" s="110">
        <v>200</v>
      </c>
      <c r="BL390" s="110">
        <v>200</v>
      </c>
      <c r="BN390" s="110">
        <f t="shared" si="74"/>
        <v>800</v>
      </c>
      <c r="BS390" s="110">
        <v>4475</v>
      </c>
      <c r="BT390" s="110" t="str">
        <f t="shared" si="65"/>
        <v>Serviço de Concessão Instantânea de Isenção de IPVA aos contribuintes com deficiência</v>
      </c>
      <c r="BU390" s="111" t="str">
        <f t="shared" si="66"/>
        <v>Não</v>
      </c>
      <c r="BV390" s="111" t="str">
        <f t="shared" si="67"/>
        <v>Não</v>
      </c>
      <c r="BW390" s="111" t="str">
        <f t="shared" si="68"/>
        <v>Não</v>
      </c>
      <c r="BX390" s="111" t="str">
        <f t="shared" si="69"/>
        <v>Não</v>
      </c>
      <c r="BY390" s="110" t="s">
        <v>1564</v>
      </c>
      <c r="BZ390" s="110" t="s">
        <v>121</v>
      </c>
      <c r="CA390" s="110" t="s">
        <v>8327</v>
      </c>
      <c r="CB390" s="110" t="s">
        <v>8376</v>
      </c>
      <c r="CG390" s="110" t="str">
        <f t="shared" si="70"/>
        <v>4343Campina Grande do Sul</v>
      </c>
      <c r="CH390" s="110" t="str">
        <f t="shared" si="72"/>
        <v>4343-1</v>
      </c>
      <c r="CI390" s="110">
        <v>1</v>
      </c>
      <c r="CJ390" s="110">
        <v>4343</v>
      </c>
      <c r="CK390" s="110" t="s">
        <v>33</v>
      </c>
      <c r="CL390" s="110">
        <v>4104006</v>
      </c>
      <c r="CM390" s="110" t="s">
        <v>965</v>
      </c>
      <c r="CN390" s="110">
        <v>2</v>
      </c>
      <c r="CO390" s="110">
        <v>2</v>
      </c>
      <c r="CP390" s="110">
        <v>3.9</v>
      </c>
      <c r="CQ390" s="110">
        <v>0</v>
      </c>
      <c r="CS390" s="110" t="str">
        <f t="shared" si="71"/>
        <v>RGInt 01 Curitiba-Campina Grande do Sul</v>
      </c>
    </row>
    <row r="391" spans="19:97" x14ac:dyDescent="0.2">
      <c r="S391" s="98">
        <v>4482</v>
      </c>
      <c r="T391" s="98">
        <v>29</v>
      </c>
      <c r="U391" s="98" t="s">
        <v>1513</v>
      </c>
      <c r="V391" s="98">
        <v>30</v>
      </c>
      <c r="W391" s="98" t="s">
        <v>1544</v>
      </c>
      <c r="X391" s="98">
        <v>1</v>
      </c>
      <c r="Y391" s="98" t="s">
        <v>46</v>
      </c>
      <c r="Z391" s="98">
        <v>13</v>
      </c>
      <c r="AA391" s="98" t="s">
        <v>1514</v>
      </c>
      <c r="AB391" s="98">
        <v>8052</v>
      </c>
      <c r="AC391" s="98" t="s">
        <v>1545</v>
      </c>
      <c r="AD391" s="98" t="s">
        <v>1546</v>
      </c>
      <c r="AE391" s="98">
        <v>4482</v>
      </c>
      <c r="AF391" s="98" t="s">
        <v>1568</v>
      </c>
      <c r="AG391" s="98" t="s">
        <v>1569</v>
      </c>
      <c r="AH391" s="98" t="s">
        <v>1563</v>
      </c>
      <c r="AI391" s="98" t="s">
        <v>53</v>
      </c>
      <c r="AJ391" s="98">
        <v>4100</v>
      </c>
      <c r="AO391" s="98">
        <v>2024</v>
      </c>
      <c r="AP391" s="98">
        <v>1</v>
      </c>
      <c r="AQ391" s="98" t="s">
        <v>54</v>
      </c>
      <c r="AR391" s="98" t="s">
        <v>54</v>
      </c>
      <c r="AS391" s="98" t="s">
        <v>54</v>
      </c>
      <c r="AT391" s="98" t="s">
        <v>54</v>
      </c>
      <c r="AV391" s="98" t="s">
        <v>244</v>
      </c>
      <c r="AY391" s="98" t="s">
        <v>56</v>
      </c>
      <c r="AZ391" s="98" t="s">
        <v>1570</v>
      </c>
      <c r="BA391" s="98" t="s">
        <v>1551</v>
      </c>
      <c r="BB391" s="98" t="s">
        <v>1530</v>
      </c>
      <c r="BD391" s="110" t="str">
        <f t="shared" si="73"/>
        <v>4096RGInt 03 Cascavel</v>
      </c>
      <c r="BE391" s="110">
        <v>4096</v>
      </c>
      <c r="BF391" s="110" t="s">
        <v>868</v>
      </c>
      <c r="BG391" s="110">
        <v>8128</v>
      </c>
      <c r="BH391" s="110" t="s">
        <v>35</v>
      </c>
      <c r="BI391" s="110">
        <v>200</v>
      </c>
      <c r="BJ391" s="110">
        <v>650</v>
      </c>
      <c r="BK391" s="110">
        <v>650</v>
      </c>
      <c r="BL391" s="110">
        <v>650</v>
      </c>
      <c r="BN391" s="110">
        <f t="shared" si="74"/>
        <v>2150</v>
      </c>
      <c r="BS391" s="110">
        <v>4482</v>
      </c>
      <c r="BT391" s="110" t="str">
        <f t="shared" si="65"/>
        <v>Serviço de Restituição Automática do IPVA implantado</v>
      </c>
      <c r="BU391" s="111" t="str">
        <f t="shared" si="66"/>
        <v>Não</v>
      </c>
      <c r="BV391" s="111" t="str">
        <f t="shared" si="67"/>
        <v>Não</v>
      </c>
      <c r="BW391" s="111" t="str">
        <f t="shared" si="68"/>
        <v>Não</v>
      </c>
      <c r="BX391" s="111" t="str">
        <f t="shared" si="69"/>
        <v>Não</v>
      </c>
      <c r="BY391" s="110" t="s">
        <v>2204</v>
      </c>
      <c r="BZ391" s="110" t="s">
        <v>8161</v>
      </c>
      <c r="CA391" s="110" t="s">
        <v>155</v>
      </c>
      <c r="CB391" s="110" t="s">
        <v>8375</v>
      </c>
      <c r="CG391" s="110" t="str">
        <f t="shared" si="70"/>
        <v>4343 Total</v>
      </c>
      <c r="CH391" s="110" t="str">
        <f t="shared" si="72"/>
        <v>4343 Total-1</v>
      </c>
      <c r="CI391" s="110">
        <v>1</v>
      </c>
      <c r="CJ391" s="110" t="s">
        <v>6956</v>
      </c>
      <c r="CN391" s="110">
        <v>2</v>
      </c>
      <c r="CO391" s="110">
        <v>2</v>
      </c>
      <c r="CP391" s="110">
        <v>3.9</v>
      </c>
      <c r="CQ391" s="110">
        <v>0</v>
      </c>
      <c r="CS391" s="110" t="str">
        <f t="shared" si="71"/>
        <v>-</v>
      </c>
    </row>
    <row r="392" spans="19:97" x14ac:dyDescent="0.2">
      <c r="S392" s="98">
        <v>6862</v>
      </c>
      <c r="T392" s="98">
        <v>29</v>
      </c>
      <c r="U392" s="98" t="s">
        <v>1513</v>
      </c>
      <c r="V392" s="98">
        <v>60</v>
      </c>
      <c r="W392" s="98" t="s">
        <v>1573</v>
      </c>
      <c r="X392" s="98">
        <v>1</v>
      </c>
      <c r="Y392" s="98" t="s">
        <v>46</v>
      </c>
      <c r="Z392" s="98">
        <v>13</v>
      </c>
      <c r="AA392" s="98" t="s">
        <v>1514</v>
      </c>
      <c r="AB392" s="98">
        <v>8328</v>
      </c>
      <c r="AC392" s="98" t="s">
        <v>1574</v>
      </c>
      <c r="AD392" s="98" t="s">
        <v>1575</v>
      </c>
      <c r="AE392" s="98">
        <v>6862</v>
      </c>
      <c r="AF392" s="98" t="s">
        <v>5164</v>
      </c>
      <c r="AG392" s="98" t="s">
        <v>5165</v>
      </c>
      <c r="AH392" s="98" t="s">
        <v>212</v>
      </c>
      <c r="AI392" s="98" t="s">
        <v>53</v>
      </c>
      <c r="AJ392" s="98">
        <v>4100</v>
      </c>
      <c r="AK392" s="98" t="s">
        <v>38</v>
      </c>
      <c r="AL392" s="98">
        <v>4106</v>
      </c>
      <c r="AM392" s="98" t="s">
        <v>531</v>
      </c>
      <c r="AN392" s="98">
        <v>4119905</v>
      </c>
      <c r="AO392" s="98">
        <v>2024</v>
      </c>
      <c r="AP392" s="98">
        <v>0</v>
      </c>
      <c r="AQ392" s="98" t="s">
        <v>54</v>
      </c>
      <c r="AR392" s="98" t="s">
        <v>54</v>
      </c>
      <c r="AS392" s="98" t="s">
        <v>54</v>
      </c>
      <c r="AT392" s="98" t="s">
        <v>54</v>
      </c>
      <c r="AY392" s="98" t="s">
        <v>56</v>
      </c>
      <c r="AZ392" s="98" t="s">
        <v>5166</v>
      </c>
      <c r="BA392" s="98" t="s">
        <v>5167</v>
      </c>
      <c r="BB392" s="98" t="s">
        <v>5168</v>
      </c>
      <c r="BD392" s="110" t="str">
        <f t="shared" si="73"/>
        <v>4097(vazio)</v>
      </c>
      <c r="BE392" s="110">
        <v>4097</v>
      </c>
      <c r="BF392" s="110" t="s">
        <v>630</v>
      </c>
      <c r="BG392" s="110">
        <v>8426</v>
      </c>
      <c r="BH392" s="110" t="s">
        <v>60</v>
      </c>
      <c r="BI392" s="110">
        <v>9200</v>
      </c>
      <c r="BJ392" s="110">
        <v>0</v>
      </c>
      <c r="BK392" s="110">
        <v>0</v>
      </c>
      <c r="BL392" s="110">
        <v>0</v>
      </c>
      <c r="BN392" s="110">
        <f t="shared" si="74"/>
        <v>9200</v>
      </c>
      <c r="BS392" s="110">
        <v>6862</v>
      </c>
      <c r="BT392" s="110" t="str">
        <f t="shared" si="65"/>
        <v>Construção da nova sede da 3ª Delegacia da Receita Estadual, em Ponta Grossa</v>
      </c>
      <c r="BU392" s="111" t="str">
        <f t="shared" si="66"/>
        <v>Não</v>
      </c>
      <c r="BV392" s="111" t="str">
        <f t="shared" si="67"/>
        <v>Não</v>
      </c>
      <c r="BW392" s="111" t="str">
        <f t="shared" si="68"/>
        <v>Não</v>
      </c>
      <c r="BX392" s="111" t="str">
        <f t="shared" si="69"/>
        <v>Não</v>
      </c>
      <c r="BY392" s="110" t="s">
        <v>121</v>
      </c>
      <c r="BZ392" s="110" t="s">
        <v>121</v>
      </c>
      <c r="CA392" s="110" t="s">
        <v>121</v>
      </c>
      <c r="CB392" s="110" t="s">
        <v>8375</v>
      </c>
      <c r="CG392" s="110" t="str">
        <f t="shared" si="70"/>
        <v>4344Quedas do Iguaçu</v>
      </c>
      <c r="CH392" s="110" t="str">
        <f t="shared" si="72"/>
        <v>4344-1</v>
      </c>
      <c r="CI392" s="110">
        <v>1</v>
      </c>
      <c r="CJ392" s="110">
        <v>4344</v>
      </c>
      <c r="CK392" s="110" t="s">
        <v>35</v>
      </c>
      <c r="CL392" s="110">
        <v>4120903</v>
      </c>
      <c r="CM392" s="110" t="s">
        <v>543</v>
      </c>
      <c r="CN392" s="110">
        <v>824.08</v>
      </c>
      <c r="CO392" s="110">
        <v>913.83</v>
      </c>
      <c r="CP392" s="110">
        <v>0</v>
      </c>
      <c r="CQ392" s="110">
        <v>0</v>
      </c>
      <c r="CS392" s="110" t="str">
        <f t="shared" si="71"/>
        <v>RGInt 03 Cascavel-Quedas do Iguaçu</v>
      </c>
    </row>
    <row r="393" spans="19:97" x14ac:dyDescent="0.2">
      <c r="S393" s="98">
        <v>5407</v>
      </c>
      <c r="T393" s="98">
        <v>29</v>
      </c>
      <c r="U393" s="98" t="s">
        <v>1513</v>
      </c>
      <c r="V393" s="98">
        <v>60</v>
      </c>
      <c r="W393" s="98" t="s">
        <v>1573</v>
      </c>
      <c r="X393" s="98">
        <v>1</v>
      </c>
      <c r="Y393" s="98" t="s">
        <v>46</v>
      </c>
      <c r="Z393" s="98">
        <v>13</v>
      </c>
      <c r="AA393" s="98" t="s">
        <v>1514</v>
      </c>
      <c r="AB393" s="98">
        <v>8328</v>
      </c>
      <c r="AC393" s="98" t="s">
        <v>1574</v>
      </c>
      <c r="AD393" s="98" t="s">
        <v>1575</v>
      </c>
      <c r="AE393" s="98">
        <v>5407</v>
      </c>
      <c r="AF393" s="98" t="s">
        <v>1576</v>
      </c>
      <c r="AG393" s="98" t="s">
        <v>1577</v>
      </c>
      <c r="AH393" s="98" t="s">
        <v>944</v>
      </c>
      <c r="AI393" s="98" t="s">
        <v>53</v>
      </c>
      <c r="AJ393" s="98">
        <v>4100</v>
      </c>
      <c r="AO393" s="98">
        <v>2024</v>
      </c>
      <c r="AP393" s="98">
        <v>0</v>
      </c>
      <c r="AQ393" s="98" t="s">
        <v>54</v>
      </c>
      <c r="AR393" s="98" t="s">
        <v>54</v>
      </c>
      <c r="AS393" s="98" t="s">
        <v>54</v>
      </c>
      <c r="AT393" s="98" t="s">
        <v>54</v>
      </c>
      <c r="AW393" s="98" t="s">
        <v>155</v>
      </c>
      <c r="AY393" s="98" t="s">
        <v>56</v>
      </c>
      <c r="AZ393" s="98" t="s">
        <v>1578</v>
      </c>
      <c r="BA393" s="98" t="s">
        <v>1579</v>
      </c>
      <c r="BB393" s="98" t="s">
        <v>1580</v>
      </c>
      <c r="BD393" s="110" t="str">
        <f t="shared" si="73"/>
        <v>4099(vazio)</v>
      </c>
      <c r="BE393" s="110">
        <v>4099</v>
      </c>
      <c r="BF393" s="110" t="s">
        <v>636</v>
      </c>
      <c r="BG393" s="110">
        <v>8427</v>
      </c>
      <c r="BH393" s="110" t="s">
        <v>60</v>
      </c>
      <c r="BI393" s="110">
        <v>150</v>
      </c>
      <c r="BJ393" s="110">
        <v>0</v>
      </c>
      <c r="BK393" s="110">
        <v>0</v>
      </c>
      <c r="BL393" s="110">
        <v>0</v>
      </c>
      <c r="BN393" s="110">
        <f t="shared" si="74"/>
        <v>150</v>
      </c>
      <c r="BS393" s="110">
        <v>5407</v>
      </c>
      <c r="BT393" s="110" t="str">
        <f t="shared" si="65"/>
        <v>Fornecimento, licenciamento e Suporte - Sistema Oracle</v>
      </c>
      <c r="BU393" s="111" t="str">
        <f t="shared" si="66"/>
        <v>Não</v>
      </c>
      <c r="BV393" s="111" t="str">
        <f t="shared" si="67"/>
        <v>Não</v>
      </c>
      <c r="BW393" s="111" t="str">
        <f t="shared" si="68"/>
        <v>Não</v>
      </c>
      <c r="BX393" s="111" t="str">
        <f t="shared" si="69"/>
        <v>Não</v>
      </c>
      <c r="BY393" s="110" t="s">
        <v>121</v>
      </c>
      <c r="BZ393" s="110" t="s">
        <v>121</v>
      </c>
      <c r="CA393" s="110" t="s">
        <v>155</v>
      </c>
      <c r="CB393" s="110" t="s">
        <v>8375</v>
      </c>
      <c r="CG393" s="110" t="str">
        <f t="shared" si="70"/>
        <v>4344 Total</v>
      </c>
      <c r="CH393" s="110" t="str">
        <f t="shared" si="72"/>
        <v>4344 Total-1</v>
      </c>
      <c r="CI393" s="110">
        <v>1</v>
      </c>
      <c r="CJ393" s="110" t="s">
        <v>6957</v>
      </c>
      <c r="CN393" s="110">
        <v>824.08</v>
      </c>
      <c r="CO393" s="110">
        <v>913.83</v>
      </c>
      <c r="CP393" s="110">
        <v>0</v>
      </c>
      <c r="CQ393" s="110">
        <v>0</v>
      </c>
      <c r="CS393" s="110" t="str">
        <f t="shared" si="71"/>
        <v>-</v>
      </c>
    </row>
    <row r="394" spans="19:97" x14ac:dyDescent="0.2">
      <c r="S394" s="98">
        <v>6863</v>
      </c>
      <c r="T394" s="98">
        <v>29</v>
      </c>
      <c r="U394" s="98" t="s">
        <v>1513</v>
      </c>
      <c r="V394" s="98">
        <v>60</v>
      </c>
      <c r="W394" s="98" t="s">
        <v>1573</v>
      </c>
      <c r="X394" s="98">
        <v>1</v>
      </c>
      <c r="Y394" s="98" t="s">
        <v>46</v>
      </c>
      <c r="Z394" s="98">
        <v>13</v>
      </c>
      <c r="AA394" s="98" t="s">
        <v>1514</v>
      </c>
      <c r="AB394" s="98">
        <v>8328</v>
      </c>
      <c r="AC394" s="98" t="s">
        <v>1574</v>
      </c>
      <c r="AD394" s="98" t="s">
        <v>1575</v>
      </c>
      <c r="AE394" s="98">
        <v>6863</v>
      </c>
      <c r="AF394" s="98" t="s">
        <v>5169</v>
      </c>
      <c r="AG394" s="98" t="s">
        <v>5170</v>
      </c>
      <c r="AH394" s="98" t="s">
        <v>212</v>
      </c>
      <c r="AI394" s="98" t="s">
        <v>53</v>
      </c>
      <c r="AJ394" s="98">
        <v>4100</v>
      </c>
      <c r="AK394" s="98" t="s">
        <v>33</v>
      </c>
      <c r="AL394" s="98">
        <v>4101</v>
      </c>
      <c r="AM394" s="98" t="s">
        <v>128</v>
      </c>
      <c r="AN394" s="98">
        <v>4106902</v>
      </c>
      <c r="AO394" s="98">
        <v>2024</v>
      </c>
      <c r="AP394" s="98">
        <v>0</v>
      </c>
      <c r="AQ394" s="98" t="s">
        <v>54</v>
      </c>
      <c r="AR394" s="98" t="s">
        <v>54</v>
      </c>
      <c r="AS394" s="98" t="s">
        <v>54</v>
      </c>
      <c r="AT394" s="98" t="s">
        <v>54</v>
      </c>
      <c r="AY394" s="98" t="s">
        <v>56</v>
      </c>
      <c r="AZ394" s="98" t="s">
        <v>5171</v>
      </c>
      <c r="BA394" s="98" t="s">
        <v>5167</v>
      </c>
      <c r="BB394" s="98" t="s">
        <v>5168</v>
      </c>
      <c r="BD394" s="110" t="str">
        <f t="shared" si="73"/>
        <v>4101(vazio)</v>
      </c>
      <c r="BE394" s="110">
        <v>4101</v>
      </c>
      <c r="BF394" s="110" t="s">
        <v>700</v>
      </c>
      <c r="BG394" s="110">
        <v>8010</v>
      </c>
      <c r="BH394" s="110" t="s">
        <v>60</v>
      </c>
      <c r="BI394" s="110">
        <v>3700000</v>
      </c>
      <c r="BJ394" s="110">
        <v>4000000</v>
      </c>
      <c r="BK394" s="110">
        <v>4200000</v>
      </c>
      <c r="BL394" s="110">
        <v>4500000</v>
      </c>
      <c r="BN394" s="110">
        <f t="shared" si="74"/>
        <v>16400000</v>
      </c>
      <c r="BS394" s="110">
        <v>6863</v>
      </c>
      <c r="BT394" s="110" t="str">
        <f t="shared" si="65"/>
        <v>Melhorias e Reparos na 1a. Delegacia da Receita Estadual, em Curitiba</v>
      </c>
      <c r="BU394" s="111" t="str">
        <f t="shared" si="66"/>
        <v>Não</v>
      </c>
      <c r="BV394" s="111" t="str">
        <f t="shared" si="67"/>
        <v>Não</v>
      </c>
      <c r="BW394" s="111" t="str">
        <f t="shared" si="68"/>
        <v>Não</v>
      </c>
      <c r="BX394" s="111" t="str">
        <f t="shared" si="69"/>
        <v>Não</v>
      </c>
      <c r="BY394" s="110" t="s">
        <v>121</v>
      </c>
      <c r="BZ394" s="110" t="s">
        <v>121</v>
      </c>
      <c r="CA394" s="110" t="s">
        <v>121</v>
      </c>
      <c r="CB394" s="110" t="s">
        <v>8375</v>
      </c>
      <c r="CG394" s="110" t="str">
        <f t="shared" si="70"/>
        <v>4346Ribeirão do Pinhal</v>
      </c>
      <c r="CH394" s="110" t="str">
        <f t="shared" si="72"/>
        <v>4346-1</v>
      </c>
      <c r="CI394" s="110">
        <v>1</v>
      </c>
      <c r="CJ394" s="110">
        <v>4346</v>
      </c>
      <c r="CK394" s="110" t="s">
        <v>37</v>
      </c>
      <c r="CL394" s="110">
        <v>4121901</v>
      </c>
      <c r="CM394" s="110" t="s">
        <v>546</v>
      </c>
      <c r="CN394" s="110">
        <v>585.42999999999995</v>
      </c>
      <c r="CO394" s="110">
        <v>406.12</v>
      </c>
      <c r="CP394" s="110">
        <v>0</v>
      </c>
      <c r="CQ394" s="110">
        <v>0</v>
      </c>
      <c r="CS394" s="110" t="str">
        <f t="shared" si="71"/>
        <v>RGInt 05 Londrina-Ribeirão do Pinhal</v>
      </c>
    </row>
    <row r="395" spans="19:97" x14ac:dyDescent="0.2">
      <c r="S395" s="98">
        <v>6864</v>
      </c>
      <c r="T395" s="98">
        <v>29</v>
      </c>
      <c r="U395" s="98" t="s">
        <v>1513</v>
      </c>
      <c r="V395" s="98">
        <v>60</v>
      </c>
      <c r="W395" s="98" t="s">
        <v>1573</v>
      </c>
      <c r="X395" s="98">
        <v>1</v>
      </c>
      <c r="Y395" s="98" t="s">
        <v>46</v>
      </c>
      <c r="Z395" s="98">
        <v>13</v>
      </c>
      <c r="AA395" s="98" t="s">
        <v>1514</v>
      </c>
      <c r="AB395" s="98">
        <v>8328</v>
      </c>
      <c r="AC395" s="98" t="s">
        <v>1574</v>
      </c>
      <c r="AD395" s="98" t="s">
        <v>1575</v>
      </c>
      <c r="AE395" s="98">
        <v>6864</v>
      </c>
      <c r="AF395" s="98" t="s">
        <v>5172</v>
      </c>
      <c r="AG395" s="98" t="s">
        <v>5173</v>
      </c>
      <c r="AH395" s="98" t="s">
        <v>212</v>
      </c>
      <c r="AI395" s="98" t="s">
        <v>53</v>
      </c>
      <c r="AJ395" s="98">
        <v>4100</v>
      </c>
      <c r="AK395" s="98" t="s">
        <v>37</v>
      </c>
      <c r="AL395" s="98">
        <v>4105</v>
      </c>
      <c r="AM395" s="98" t="s">
        <v>813</v>
      </c>
      <c r="AN395" s="98">
        <v>4111803</v>
      </c>
      <c r="AO395" s="98">
        <v>2024</v>
      </c>
      <c r="AP395" s="98">
        <v>0</v>
      </c>
      <c r="AQ395" s="98" t="s">
        <v>54</v>
      </c>
      <c r="AR395" s="98" t="s">
        <v>54</v>
      </c>
      <c r="AS395" s="98" t="s">
        <v>54</v>
      </c>
      <c r="AT395" s="98" t="s">
        <v>54</v>
      </c>
      <c r="AY395" s="98" t="s">
        <v>56</v>
      </c>
      <c r="AZ395" s="98" t="s">
        <v>5174</v>
      </c>
      <c r="BA395" s="98" t="s">
        <v>5167</v>
      </c>
      <c r="BB395" s="98" t="s">
        <v>5168</v>
      </c>
      <c r="BD395" s="110" t="str">
        <f t="shared" si="73"/>
        <v>4102(vazio)</v>
      </c>
      <c r="BE395" s="110">
        <v>4102</v>
      </c>
      <c r="BF395" s="110" t="s">
        <v>713</v>
      </c>
      <c r="BG395" s="110">
        <v>8010</v>
      </c>
      <c r="BH395" s="110" t="s">
        <v>60</v>
      </c>
      <c r="BI395" s="110">
        <v>80000</v>
      </c>
      <c r="BJ395" s="110">
        <v>85000</v>
      </c>
      <c r="BK395" s="110">
        <v>90000</v>
      </c>
      <c r="BL395" s="110">
        <v>95000</v>
      </c>
      <c r="BN395" s="110">
        <f t="shared" si="74"/>
        <v>350000</v>
      </c>
      <c r="BS395" s="110">
        <v>6864</v>
      </c>
      <c r="BT395" s="110" t="str">
        <f t="shared" si="65"/>
        <v>Melhorias e Reparos na 6a. Delegacia da Receita Estadual, em Jacarezinho</v>
      </c>
      <c r="BU395" s="111" t="str">
        <f t="shared" si="66"/>
        <v>Não</v>
      </c>
      <c r="BV395" s="111" t="str">
        <f t="shared" si="67"/>
        <v>Não</v>
      </c>
      <c r="BW395" s="111" t="str">
        <f t="shared" si="68"/>
        <v>Não</v>
      </c>
      <c r="BX395" s="111" t="str">
        <f t="shared" si="69"/>
        <v>Não</v>
      </c>
      <c r="BY395" s="110" t="s">
        <v>121</v>
      </c>
      <c r="BZ395" s="110" t="s">
        <v>121</v>
      </c>
      <c r="CA395" s="110" t="s">
        <v>121</v>
      </c>
      <c r="CB395" s="110" t="s">
        <v>8375</v>
      </c>
      <c r="CG395" s="110" t="str">
        <f t="shared" si="70"/>
        <v>4346 Total</v>
      </c>
      <c r="CH395" s="110" t="str">
        <f t="shared" si="72"/>
        <v>4346 Total-1</v>
      </c>
      <c r="CI395" s="110">
        <v>1</v>
      </c>
      <c r="CJ395" s="110" t="s">
        <v>6958</v>
      </c>
      <c r="CN395" s="110">
        <v>585.42999999999995</v>
      </c>
      <c r="CO395" s="110">
        <v>406.12</v>
      </c>
      <c r="CP395" s="110">
        <v>0</v>
      </c>
      <c r="CQ395" s="110">
        <v>0</v>
      </c>
      <c r="CS395" s="110" t="str">
        <f t="shared" si="71"/>
        <v>-</v>
      </c>
    </row>
    <row r="396" spans="19:97" x14ac:dyDescent="0.2">
      <c r="S396" s="98">
        <v>6866</v>
      </c>
      <c r="T396" s="98">
        <v>29</v>
      </c>
      <c r="U396" s="98" t="s">
        <v>1513</v>
      </c>
      <c r="V396" s="98">
        <v>60</v>
      </c>
      <c r="W396" s="98" t="s">
        <v>1573</v>
      </c>
      <c r="X396" s="98">
        <v>1</v>
      </c>
      <c r="Y396" s="98" t="s">
        <v>46</v>
      </c>
      <c r="Z396" s="98">
        <v>13</v>
      </c>
      <c r="AA396" s="98" t="s">
        <v>1514</v>
      </c>
      <c r="AB396" s="98">
        <v>8328</v>
      </c>
      <c r="AC396" s="98" t="s">
        <v>1574</v>
      </c>
      <c r="AD396" s="98" t="s">
        <v>1575</v>
      </c>
      <c r="AE396" s="98">
        <v>6866</v>
      </c>
      <c r="AF396" s="98" t="s">
        <v>5175</v>
      </c>
      <c r="AG396" s="98" t="s">
        <v>5176</v>
      </c>
      <c r="AH396" s="98" t="s">
        <v>212</v>
      </c>
      <c r="AI396" s="98" t="s">
        <v>53</v>
      </c>
      <c r="AJ396" s="98">
        <v>4100</v>
      </c>
      <c r="AK396" s="98" t="s">
        <v>36</v>
      </c>
      <c r="AL396" s="98">
        <v>4104</v>
      </c>
      <c r="AM396" s="98" t="s">
        <v>503</v>
      </c>
      <c r="AN396" s="98">
        <v>4115200</v>
      </c>
      <c r="AO396" s="98">
        <v>2024</v>
      </c>
      <c r="AP396" s="98">
        <v>0</v>
      </c>
      <c r="AQ396" s="98" t="s">
        <v>54</v>
      </c>
      <c r="AR396" s="98" t="s">
        <v>54</v>
      </c>
      <c r="AS396" s="98" t="s">
        <v>54</v>
      </c>
      <c r="AT396" s="98" t="s">
        <v>54</v>
      </c>
      <c r="AY396" s="98" t="s">
        <v>56</v>
      </c>
      <c r="AZ396" s="98" t="s">
        <v>5177</v>
      </c>
      <c r="BA396" s="98" t="s">
        <v>5167</v>
      </c>
      <c r="BB396" s="98" t="s">
        <v>5168</v>
      </c>
      <c r="BD396" s="110" t="str">
        <f t="shared" si="73"/>
        <v>4103(vazio)</v>
      </c>
      <c r="BE396" s="110">
        <v>4103</v>
      </c>
      <c r="BF396" s="110" t="s">
        <v>4988</v>
      </c>
      <c r="BG396" s="110">
        <v>8010</v>
      </c>
      <c r="BH396" s="110" t="s">
        <v>60</v>
      </c>
      <c r="BI396" s="110">
        <v>3000</v>
      </c>
      <c r="BJ396" s="110">
        <v>3500</v>
      </c>
      <c r="BK396" s="110">
        <v>4000</v>
      </c>
      <c r="BL396" s="110">
        <v>4500</v>
      </c>
      <c r="BN396" s="110">
        <f t="shared" si="74"/>
        <v>15000</v>
      </c>
      <c r="BS396" s="110">
        <v>6866</v>
      </c>
      <c r="BT396" s="110" t="str">
        <f t="shared" si="65"/>
        <v>Melhorias e Reparos na 9a. Delegacia da Receita Estadual, em Maringá</v>
      </c>
      <c r="BU396" s="111" t="str">
        <f t="shared" si="66"/>
        <v>Não</v>
      </c>
      <c r="BV396" s="111" t="str">
        <f t="shared" si="67"/>
        <v>Não</v>
      </c>
      <c r="BW396" s="111" t="str">
        <f t="shared" si="68"/>
        <v>Não</v>
      </c>
      <c r="BX396" s="111" t="str">
        <f t="shared" si="69"/>
        <v>Não</v>
      </c>
      <c r="BY396" s="110" t="s">
        <v>121</v>
      </c>
      <c r="BZ396" s="110" t="s">
        <v>121</v>
      </c>
      <c r="CA396" s="110" t="s">
        <v>121</v>
      </c>
      <c r="CB396" s="110" t="s">
        <v>8375</v>
      </c>
      <c r="CG396" s="110" t="str">
        <f t="shared" si="70"/>
        <v>4348Matinhos</v>
      </c>
      <c r="CH396" s="110" t="str">
        <f t="shared" si="72"/>
        <v>4348-1</v>
      </c>
      <c r="CI396" s="110">
        <v>1</v>
      </c>
      <c r="CJ396" s="110">
        <v>4348</v>
      </c>
      <c r="CK396" s="110" t="s">
        <v>33</v>
      </c>
      <c r="CL396" s="110">
        <v>4115705</v>
      </c>
      <c r="CM396" s="110" t="s">
        <v>147</v>
      </c>
      <c r="CN396" s="110">
        <v>3</v>
      </c>
      <c r="CO396" s="110">
        <v>4.5</v>
      </c>
      <c r="CP396" s="110">
        <v>6.78</v>
      </c>
      <c r="CQ396" s="110">
        <v>0</v>
      </c>
      <c r="CS396" s="110" t="str">
        <f t="shared" si="71"/>
        <v>RGInt 01 Curitiba-Matinhos</v>
      </c>
    </row>
    <row r="397" spans="19:97" x14ac:dyDescent="0.2">
      <c r="S397" s="98">
        <v>6865</v>
      </c>
      <c r="T397" s="98">
        <v>29</v>
      </c>
      <c r="U397" s="98" t="s">
        <v>1513</v>
      </c>
      <c r="V397" s="98">
        <v>60</v>
      </c>
      <c r="W397" s="98" t="s">
        <v>1573</v>
      </c>
      <c r="X397" s="98">
        <v>1</v>
      </c>
      <c r="Y397" s="98" t="s">
        <v>46</v>
      </c>
      <c r="Z397" s="98">
        <v>13</v>
      </c>
      <c r="AA397" s="98" t="s">
        <v>1514</v>
      </c>
      <c r="AB397" s="98">
        <v>8328</v>
      </c>
      <c r="AC397" s="98" t="s">
        <v>1574</v>
      </c>
      <c r="AD397" s="98" t="s">
        <v>1575</v>
      </c>
      <c r="AE397" s="98">
        <v>6865</v>
      </c>
      <c r="AF397" s="98" t="s">
        <v>5178</v>
      </c>
      <c r="AG397" s="98" t="s">
        <v>5179</v>
      </c>
      <c r="AH397" s="98" t="s">
        <v>212</v>
      </c>
      <c r="AI397" s="98" t="s">
        <v>53</v>
      </c>
      <c r="AJ397" s="98">
        <v>4100</v>
      </c>
      <c r="AK397" s="98" t="s">
        <v>35</v>
      </c>
      <c r="AL397" s="98">
        <v>4103</v>
      </c>
      <c r="AM397" s="98" t="s">
        <v>407</v>
      </c>
      <c r="AN397" s="98">
        <v>4108304</v>
      </c>
      <c r="AO397" s="98">
        <v>2024</v>
      </c>
      <c r="AP397" s="98">
        <v>0</v>
      </c>
      <c r="AQ397" s="98" t="s">
        <v>54</v>
      </c>
      <c r="AR397" s="98" t="s">
        <v>54</v>
      </c>
      <c r="AS397" s="98" t="s">
        <v>54</v>
      </c>
      <c r="AT397" s="98" t="s">
        <v>54</v>
      </c>
      <c r="AY397" s="98" t="s">
        <v>56</v>
      </c>
      <c r="AZ397" s="98" t="s">
        <v>5180</v>
      </c>
      <c r="BA397" s="98" t="s">
        <v>5167</v>
      </c>
      <c r="BB397" s="98" t="s">
        <v>5168</v>
      </c>
      <c r="BD397" s="110" t="str">
        <f t="shared" si="73"/>
        <v>4104(vazio)</v>
      </c>
      <c r="BE397" s="110">
        <v>4104</v>
      </c>
      <c r="BF397" s="110" t="s">
        <v>697</v>
      </c>
      <c r="BG397" s="110">
        <v>8010</v>
      </c>
      <c r="BH397" s="110" t="s">
        <v>60</v>
      </c>
      <c r="BI397" s="110">
        <v>50</v>
      </c>
      <c r="BJ397" s="110">
        <v>55</v>
      </c>
      <c r="BK397" s="110">
        <v>60</v>
      </c>
      <c r="BL397" s="110">
        <v>65</v>
      </c>
      <c r="BN397" s="110">
        <f t="shared" si="74"/>
        <v>230</v>
      </c>
      <c r="BS397" s="110">
        <v>6865</v>
      </c>
      <c r="BT397" s="110" t="str">
        <f t="shared" si="65"/>
        <v>Melhorias e Reparos na Agência da Receita Estadual do Paraná, em Foz do Iguaçu</v>
      </c>
      <c r="BU397" s="111" t="str">
        <f t="shared" si="66"/>
        <v>Não</v>
      </c>
      <c r="BV397" s="111" t="str">
        <f t="shared" si="67"/>
        <v>Não</v>
      </c>
      <c r="BW397" s="111" t="str">
        <f t="shared" si="68"/>
        <v>Não</v>
      </c>
      <c r="BX397" s="111" t="str">
        <f t="shared" si="69"/>
        <v>Não</v>
      </c>
      <c r="BY397" s="110" t="s">
        <v>121</v>
      </c>
      <c r="BZ397" s="110" t="s">
        <v>121</v>
      </c>
      <c r="CA397" s="110" t="s">
        <v>121</v>
      </c>
      <c r="CB397" s="110" t="s">
        <v>8375</v>
      </c>
      <c r="CG397" s="110" t="str">
        <f t="shared" si="70"/>
        <v>4348 Total</v>
      </c>
      <c r="CH397" s="110" t="str">
        <f t="shared" si="72"/>
        <v>4348 Total-1</v>
      </c>
      <c r="CI397" s="110">
        <v>1</v>
      </c>
      <c r="CJ397" s="110" t="s">
        <v>6959</v>
      </c>
      <c r="CN397" s="110">
        <v>3</v>
      </c>
      <c r="CO397" s="110">
        <v>4.5</v>
      </c>
      <c r="CP397" s="110">
        <v>6.78</v>
      </c>
      <c r="CQ397" s="110">
        <v>0</v>
      </c>
      <c r="CS397" s="110" t="str">
        <f t="shared" si="71"/>
        <v>-</v>
      </c>
    </row>
    <row r="398" spans="19:97" x14ac:dyDescent="0.2">
      <c r="S398" s="98">
        <v>4263</v>
      </c>
      <c r="T398" s="98">
        <v>29</v>
      </c>
      <c r="U398" s="98" t="s">
        <v>1513</v>
      </c>
      <c r="V398" s="98">
        <v>62</v>
      </c>
      <c r="W398" s="98" t="s">
        <v>1581</v>
      </c>
      <c r="X398" s="98">
        <v>1</v>
      </c>
      <c r="Y398" s="98" t="s">
        <v>46</v>
      </c>
      <c r="Z398" s="98">
        <v>13</v>
      </c>
      <c r="AA398" s="98" t="s">
        <v>1514</v>
      </c>
      <c r="AB398" s="98">
        <v>8488</v>
      </c>
      <c r="AC398" s="98" t="s">
        <v>1582</v>
      </c>
      <c r="AD398" s="98" t="s">
        <v>1583</v>
      </c>
      <c r="AE398" s="98">
        <v>4263</v>
      </c>
      <c r="AF398" s="98" t="s">
        <v>1584</v>
      </c>
      <c r="AG398" s="98" t="s">
        <v>1585</v>
      </c>
      <c r="AH398" s="98" t="s">
        <v>908</v>
      </c>
      <c r="AI398" s="98" t="s">
        <v>53</v>
      </c>
      <c r="AJ398" s="98">
        <v>4100</v>
      </c>
      <c r="AO398" s="98">
        <v>2024</v>
      </c>
      <c r="AP398" s="98">
        <v>50</v>
      </c>
      <c r="AQ398" s="98" t="s">
        <v>54</v>
      </c>
      <c r="AR398" s="98" t="s">
        <v>56</v>
      </c>
      <c r="AS398" s="98" t="s">
        <v>54</v>
      </c>
      <c r="AT398" s="98" t="s">
        <v>54</v>
      </c>
      <c r="AV398" s="98" t="s">
        <v>783</v>
      </c>
      <c r="AY398" s="98" t="s">
        <v>56</v>
      </c>
      <c r="AZ398" s="98" t="s">
        <v>1586</v>
      </c>
      <c r="BA398" s="98" t="s">
        <v>1587</v>
      </c>
      <c r="BB398" s="98" t="s">
        <v>1588</v>
      </c>
      <c r="BD398" s="110" t="str">
        <f t="shared" si="73"/>
        <v>4105RGInt 01 Curitiba</v>
      </c>
      <c r="BE398" s="110">
        <v>4105</v>
      </c>
      <c r="BF398" s="110" t="s">
        <v>706</v>
      </c>
      <c r="BG398" s="110">
        <v>8010</v>
      </c>
      <c r="BH398" s="110" t="s">
        <v>33</v>
      </c>
      <c r="BI398" s="110">
        <v>3354.38</v>
      </c>
      <c r="BJ398" s="110">
        <v>6943.19</v>
      </c>
      <c r="BK398" s="110">
        <v>5515.38</v>
      </c>
      <c r="BL398" s="110">
        <v>1499.15</v>
      </c>
      <c r="BN398" s="110">
        <f t="shared" si="74"/>
        <v>17312.100000000002</v>
      </c>
      <c r="BS398" s="110">
        <v>4263</v>
      </c>
      <c r="BT398" s="110" t="str">
        <f t="shared" si="65"/>
        <v>Empreendimentos com concessão de crédito realizada diretamente com recursos do FDE</v>
      </c>
      <c r="BU398" s="111" t="str">
        <f t="shared" si="66"/>
        <v>Não</v>
      </c>
      <c r="BV398" s="111" t="str">
        <f t="shared" si="67"/>
        <v>Não</v>
      </c>
      <c r="BW398" s="111" t="str">
        <f t="shared" si="68"/>
        <v>Não</v>
      </c>
      <c r="BX398" s="111" t="str">
        <f t="shared" si="69"/>
        <v>Sim</v>
      </c>
      <c r="BY398" s="110" t="s">
        <v>121</v>
      </c>
      <c r="BZ398" s="110" t="s">
        <v>783</v>
      </c>
      <c r="CA398" s="110" t="s">
        <v>8328</v>
      </c>
      <c r="CB398" s="110" t="s">
        <v>8122</v>
      </c>
      <c r="CG398" s="110" t="str">
        <f t="shared" si="70"/>
        <v>4349União da Vitória</v>
      </c>
      <c r="CH398" s="110" t="str">
        <f t="shared" si="72"/>
        <v>4349-1</v>
      </c>
      <c r="CI398" s="110">
        <v>1</v>
      </c>
      <c r="CJ398" s="110">
        <v>4349</v>
      </c>
      <c r="CK398" s="110" t="s">
        <v>33</v>
      </c>
      <c r="CL398" s="110">
        <v>4128203</v>
      </c>
      <c r="CM398" s="110" t="s">
        <v>567</v>
      </c>
      <c r="CN398" s="110">
        <v>0.22</v>
      </c>
      <c r="CO398" s="110">
        <v>0</v>
      </c>
      <c r="CP398" s="110">
        <v>0</v>
      </c>
      <c r="CQ398" s="110">
        <v>0</v>
      </c>
      <c r="CS398" s="110" t="str">
        <f t="shared" si="71"/>
        <v>RGInt 01 Curitiba-União da Vitória</v>
      </c>
    </row>
    <row r="399" spans="19:97" x14ac:dyDescent="0.2">
      <c r="S399" s="98">
        <v>4267</v>
      </c>
      <c r="T399" s="98">
        <v>29</v>
      </c>
      <c r="U399" s="98" t="s">
        <v>1513</v>
      </c>
      <c r="V399" s="98">
        <v>63</v>
      </c>
      <c r="W399" s="98" t="s">
        <v>1589</v>
      </c>
      <c r="X399" s="98">
        <v>1</v>
      </c>
      <c r="Y399" s="98" t="s">
        <v>46</v>
      </c>
      <c r="Z399" s="98">
        <v>13</v>
      </c>
      <c r="AA399" s="98" t="s">
        <v>1514</v>
      </c>
      <c r="AB399" s="98">
        <v>8493</v>
      </c>
      <c r="AC399" s="98" t="s">
        <v>1590</v>
      </c>
      <c r="AD399" s="98" t="s">
        <v>5181</v>
      </c>
      <c r="AE399" s="98">
        <v>4267</v>
      </c>
      <c r="AF399" s="98" t="s">
        <v>1591</v>
      </c>
      <c r="AG399" s="98" t="s">
        <v>1592</v>
      </c>
      <c r="AH399" s="98" t="s">
        <v>1593</v>
      </c>
      <c r="AI399" s="98" t="s">
        <v>53</v>
      </c>
      <c r="AJ399" s="98">
        <v>4100</v>
      </c>
      <c r="AO399" s="98">
        <v>2024</v>
      </c>
      <c r="AP399" s="98">
        <v>8</v>
      </c>
      <c r="AQ399" s="98" t="s">
        <v>54</v>
      </c>
      <c r="AR399" s="98" t="s">
        <v>56</v>
      </c>
      <c r="AS399" s="98" t="s">
        <v>54</v>
      </c>
      <c r="AT399" s="98" t="s">
        <v>54</v>
      </c>
      <c r="AV399" s="98" t="s">
        <v>783</v>
      </c>
      <c r="AY399" s="98" t="s">
        <v>56</v>
      </c>
      <c r="AZ399" s="98" t="s">
        <v>5182</v>
      </c>
      <c r="BA399" s="98" t="s">
        <v>1587</v>
      </c>
      <c r="BB399" s="98" t="s">
        <v>1588</v>
      </c>
      <c r="BD399" s="110" t="str">
        <f t="shared" si="73"/>
        <v>4105RGInt 02 Guarapuava</v>
      </c>
      <c r="BE399" s="110">
        <v>4105</v>
      </c>
      <c r="BF399" s="110" t="s">
        <v>706</v>
      </c>
      <c r="BG399" s="110">
        <v>8010</v>
      </c>
      <c r="BH399" s="110" t="s">
        <v>34</v>
      </c>
      <c r="BI399" s="110">
        <v>859.97</v>
      </c>
      <c r="BJ399" s="110">
        <v>883.21</v>
      </c>
      <c r="BK399" s="110">
        <v>581.05999999999995</v>
      </c>
      <c r="BL399" s="110">
        <v>0</v>
      </c>
      <c r="BN399" s="110">
        <f t="shared" si="74"/>
        <v>2324.2399999999998</v>
      </c>
      <c r="BS399" s="110">
        <v>4267</v>
      </c>
      <c r="BT399" s="110" t="str">
        <f t="shared" si="65"/>
        <v>Projetos de Pesquisa, Desenvolvimento e Inovação de microempresas e empresas de pequeno porte financiados</v>
      </c>
      <c r="BU399" s="111" t="str">
        <f t="shared" si="66"/>
        <v>Não</v>
      </c>
      <c r="BV399" s="111" t="str">
        <f t="shared" si="67"/>
        <v>Não</v>
      </c>
      <c r="BW399" s="111" t="str">
        <f t="shared" si="68"/>
        <v>Não</v>
      </c>
      <c r="BX399" s="111" t="str">
        <f t="shared" si="69"/>
        <v>Sim</v>
      </c>
      <c r="BY399" s="110" t="s">
        <v>638</v>
      </c>
      <c r="BZ399" s="110" t="s">
        <v>8202</v>
      </c>
      <c r="CA399" s="110" t="s">
        <v>8318</v>
      </c>
      <c r="CB399" s="110" t="s">
        <v>8122</v>
      </c>
      <c r="CG399" s="110" t="str">
        <f t="shared" si="70"/>
        <v>4349 Total</v>
      </c>
      <c r="CH399" s="110" t="str">
        <f t="shared" si="72"/>
        <v>4349 Total-1</v>
      </c>
      <c r="CI399" s="110">
        <v>1</v>
      </c>
      <c r="CJ399" s="110" t="s">
        <v>6960</v>
      </c>
      <c r="CN399" s="110">
        <v>0.22</v>
      </c>
      <c r="CO399" s="110">
        <v>0</v>
      </c>
      <c r="CP399" s="110">
        <v>0</v>
      </c>
      <c r="CQ399" s="110">
        <v>0</v>
      </c>
      <c r="CS399" s="110" t="str">
        <f t="shared" si="71"/>
        <v>-</v>
      </c>
    </row>
    <row r="400" spans="19:97" x14ac:dyDescent="0.2">
      <c r="S400" s="98">
        <v>4593</v>
      </c>
      <c r="T400" s="98">
        <v>29</v>
      </c>
      <c r="U400" s="98" t="s">
        <v>1513</v>
      </c>
      <c r="V400" s="98">
        <v>65</v>
      </c>
      <c r="W400" s="98" t="s">
        <v>1595</v>
      </c>
      <c r="X400" s="98">
        <v>1</v>
      </c>
      <c r="Y400" s="98" t="s">
        <v>46</v>
      </c>
      <c r="Z400" s="98">
        <v>13</v>
      </c>
      <c r="AA400" s="98" t="s">
        <v>1514</v>
      </c>
      <c r="AB400" s="98">
        <v>8495</v>
      </c>
      <c r="AC400" s="98" t="s">
        <v>1596</v>
      </c>
      <c r="AD400" s="98" t="s">
        <v>1597</v>
      </c>
      <c r="AE400" s="98">
        <v>4593</v>
      </c>
      <c r="AF400" s="98" t="s">
        <v>1598</v>
      </c>
      <c r="AG400" s="98" t="s">
        <v>1599</v>
      </c>
      <c r="AH400" s="98" t="s">
        <v>1600</v>
      </c>
      <c r="AI400" s="98" t="s">
        <v>53</v>
      </c>
      <c r="AJ400" s="98">
        <v>4100</v>
      </c>
      <c r="AO400" s="98">
        <v>2024</v>
      </c>
      <c r="AP400" s="98">
        <v>1</v>
      </c>
      <c r="AQ400" s="98" t="s">
        <v>54</v>
      </c>
      <c r="AR400" s="98" t="s">
        <v>56</v>
      </c>
      <c r="AS400" s="98" t="s">
        <v>54</v>
      </c>
      <c r="AT400" s="98" t="s">
        <v>54</v>
      </c>
      <c r="AV400" s="98" t="s">
        <v>783</v>
      </c>
      <c r="AY400" s="98" t="s">
        <v>56</v>
      </c>
      <c r="AZ400" s="98" t="s">
        <v>5183</v>
      </c>
      <c r="BA400" s="98" t="s">
        <v>1587</v>
      </c>
      <c r="BB400" s="98" t="s">
        <v>1588</v>
      </c>
      <c r="BD400" s="110" t="str">
        <f t="shared" si="73"/>
        <v>4105RGInt 03 Cascavel</v>
      </c>
      <c r="BE400" s="110">
        <v>4105</v>
      </c>
      <c r="BF400" s="110" t="s">
        <v>706</v>
      </c>
      <c r="BG400" s="110">
        <v>8010</v>
      </c>
      <c r="BH400" s="110" t="s">
        <v>35</v>
      </c>
      <c r="BI400" s="110">
        <v>2481.91</v>
      </c>
      <c r="BJ400" s="110">
        <v>1922</v>
      </c>
      <c r="BK400" s="110">
        <v>530.12</v>
      </c>
      <c r="BL400" s="110">
        <v>281.63</v>
      </c>
      <c r="BN400" s="110">
        <f t="shared" si="74"/>
        <v>5215.66</v>
      </c>
      <c r="BS400" s="110">
        <v>4593</v>
      </c>
      <c r="BT400" s="110" t="str">
        <f t="shared" si="65"/>
        <v>Empresas beneficiadas com recursos estaduais para inovação</v>
      </c>
      <c r="BU400" s="111" t="str">
        <f t="shared" si="66"/>
        <v>Não</v>
      </c>
      <c r="BV400" s="111" t="str">
        <f t="shared" si="67"/>
        <v>Não</v>
      </c>
      <c r="BW400" s="111" t="str">
        <f t="shared" si="68"/>
        <v>Não</v>
      </c>
      <c r="BX400" s="111" t="str">
        <f t="shared" si="69"/>
        <v>Sim</v>
      </c>
      <c r="BY400" s="110" t="s">
        <v>1601</v>
      </c>
      <c r="BZ400" s="110" t="s">
        <v>8202</v>
      </c>
      <c r="CA400" s="110" t="s">
        <v>681</v>
      </c>
      <c r="CB400" s="110" t="s">
        <v>8122</v>
      </c>
      <c r="CG400" s="110" t="str">
        <f t="shared" si="70"/>
        <v>4350Santo Antônio da Platina</v>
      </c>
      <c r="CH400" s="110" t="str">
        <f t="shared" si="72"/>
        <v>4350-1</v>
      </c>
      <c r="CI400" s="110">
        <v>1</v>
      </c>
      <c r="CJ400" s="110">
        <v>4350</v>
      </c>
      <c r="CK400" s="110" t="s">
        <v>37</v>
      </c>
      <c r="CL400" s="110">
        <v>4124103</v>
      </c>
      <c r="CM400" s="110" t="s">
        <v>591</v>
      </c>
      <c r="CN400" s="110">
        <v>1</v>
      </c>
      <c r="CO400" s="110">
        <v>0</v>
      </c>
      <c r="CP400" s="110">
        <v>0</v>
      </c>
      <c r="CQ400" s="110">
        <v>0</v>
      </c>
      <c r="CS400" s="110" t="str">
        <f t="shared" si="71"/>
        <v>RGInt 05 Londrina-Santo Antônio da Platina</v>
      </c>
    </row>
    <row r="401" spans="19:97" x14ac:dyDescent="0.2">
      <c r="S401" s="98">
        <v>4289</v>
      </c>
      <c r="T401" s="98">
        <v>29</v>
      </c>
      <c r="U401" s="98" t="s">
        <v>1513</v>
      </c>
      <c r="V401" s="98">
        <v>66</v>
      </c>
      <c r="W401" s="98" t="s">
        <v>1603</v>
      </c>
      <c r="X401" s="98">
        <v>1</v>
      </c>
      <c r="Y401" s="98" t="s">
        <v>46</v>
      </c>
      <c r="Z401" s="98">
        <v>13</v>
      </c>
      <c r="AA401" s="98" t="s">
        <v>1514</v>
      </c>
      <c r="AB401" s="98">
        <v>8522</v>
      </c>
      <c r="AC401" s="98" t="s">
        <v>1604</v>
      </c>
      <c r="AD401" s="98" t="s">
        <v>5184</v>
      </c>
      <c r="AE401" s="98">
        <v>4289</v>
      </c>
      <c r="AF401" s="98" t="s">
        <v>1605</v>
      </c>
      <c r="AG401" s="98" t="s">
        <v>5185</v>
      </c>
      <c r="AH401" s="98" t="s">
        <v>1593</v>
      </c>
      <c r="AI401" s="98" t="s">
        <v>53</v>
      </c>
      <c r="AJ401" s="98">
        <v>4100</v>
      </c>
      <c r="AO401" s="98">
        <v>2024</v>
      </c>
      <c r="AP401" s="98">
        <v>0</v>
      </c>
      <c r="AQ401" s="98" t="s">
        <v>54</v>
      </c>
      <c r="AR401" s="98" t="s">
        <v>56</v>
      </c>
      <c r="AS401" s="98" t="s">
        <v>54</v>
      </c>
      <c r="AT401" s="98" t="s">
        <v>54</v>
      </c>
      <c r="AW401" s="98" t="s">
        <v>479</v>
      </c>
      <c r="AY401" s="98" t="s">
        <v>56</v>
      </c>
      <c r="AZ401" s="98" t="s">
        <v>1607</v>
      </c>
      <c r="BA401" s="98" t="s">
        <v>1587</v>
      </c>
      <c r="BB401" s="98" t="s">
        <v>1588</v>
      </c>
      <c r="BD401" s="110" t="str">
        <f t="shared" si="73"/>
        <v>4105RGInt 04 Maringá</v>
      </c>
      <c r="BE401" s="110">
        <v>4105</v>
      </c>
      <c r="BF401" s="110" t="s">
        <v>706</v>
      </c>
      <c r="BG401" s="110">
        <v>8010</v>
      </c>
      <c r="BH401" s="110" t="s">
        <v>36</v>
      </c>
      <c r="BI401" s="110">
        <v>3058.37</v>
      </c>
      <c r="BJ401" s="110">
        <v>2854.8199999999997</v>
      </c>
      <c r="BK401" s="110">
        <v>1323.75</v>
      </c>
      <c r="BL401" s="110">
        <v>0</v>
      </c>
      <c r="BN401" s="110">
        <f t="shared" si="74"/>
        <v>7236.94</v>
      </c>
      <c r="BS401" s="110">
        <v>4289</v>
      </c>
      <c r="BT401" s="110" t="str">
        <f t="shared" si="65"/>
        <v>Projetos de Infraestrutura de Parceria financiados</v>
      </c>
      <c r="BU401" s="111" t="str">
        <f t="shared" si="66"/>
        <v>Não</v>
      </c>
      <c r="BV401" s="111" t="str">
        <f t="shared" si="67"/>
        <v>Não</v>
      </c>
      <c r="BW401" s="111" t="str">
        <f t="shared" si="68"/>
        <v>Não</v>
      </c>
      <c r="BX401" s="111" t="str">
        <f t="shared" si="69"/>
        <v>Sim</v>
      </c>
      <c r="BY401" s="110" t="s">
        <v>1606</v>
      </c>
      <c r="BZ401" s="110" t="s">
        <v>783</v>
      </c>
      <c r="CA401" s="110" t="s">
        <v>8329</v>
      </c>
      <c r="CB401" s="110" t="s">
        <v>8122</v>
      </c>
      <c r="CG401" s="110" t="str">
        <f t="shared" si="70"/>
        <v>4350 Total</v>
      </c>
      <c r="CH401" s="110" t="str">
        <f t="shared" si="72"/>
        <v>4350 Total-1</v>
      </c>
      <c r="CI401" s="110">
        <v>1</v>
      </c>
      <c r="CJ401" s="110" t="s">
        <v>6961</v>
      </c>
      <c r="CN401" s="110">
        <v>1</v>
      </c>
      <c r="CO401" s="110">
        <v>0</v>
      </c>
      <c r="CP401" s="110">
        <v>0</v>
      </c>
      <c r="CQ401" s="110">
        <v>0</v>
      </c>
      <c r="CS401" s="110" t="str">
        <f t="shared" si="71"/>
        <v>-</v>
      </c>
    </row>
    <row r="402" spans="19:97" x14ac:dyDescent="0.2">
      <c r="S402" s="98">
        <v>6070</v>
      </c>
      <c r="T402" s="98">
        <v>33</v>
      </c>
      <c r="U402" s="98" t="s">
        <v>1610</v>
      </c>
      <c r="V402" s="98">
        <v>1</v>
      </c>
      <c r="W402" s="98" t="s">
        <v>724</v>
      </c>
      <c r="X402" s="98">
        <v>3</v>
      </c>
      <c r="Y402" s="98" t="s">
        <v>870</v>
      </c>
      <c r="Z402" s="98">
        <v>20</v>
      </c>
      <c r="AA402" s="98" t="s">
        <v>1611</v>
      </c>
      <c r="AB402" s="98">
        <v>8354</v>
      </c>
      <c r="AC402" s="98" t="s">
        <v>1612</v>
      </c>
      <c r="AD402" s="98" t="s">
        <v>1613</v>
      </c>
      <c r="AE402" s="98">
        <v>6070</v>
      </c>
      <c r="AF402" s="98" t="s">
        <v>1614</v>
      </c>
      <c r="AG402" s="98" t="s">
        <v>1615</v>
      </c>
      <c r="AH402" s="98" t="s">
        <v>52</v>
      </c>
      <c r="AI402" s="98" t="s">
        <v>53</v>
      </c>
      <c r="AJ402" s="98">
        <v>4100</v>
      </c>
      <c r="AK402" s="98" t="s">
        <v>33</v>
      </c>
      <c r="AL402" s="98">
        <v>4101</v>
      </c>
      <c r="AO402" s="98">
        <v>2024</v>
      </c>
      <c r="AP402" s="98">
        <v>0</v>
      </c>
      <c r="AQ402" s="98" t="s">
        <v>54</v>
      </c>
      <c r="AR402" s="98" t="s">
        <v>56</v>
      </c>
      <c r="AS402" s="98" t="s">
        <v>54</v>
      </c>
      <c r="AT402" s="98" t="s">
        <v>54</v>
      </c>
      <c r="AY402" s="98" t="s">
        <v>56</v>
      </c>
      <c r="AZ402" s="98" t="s">
        <v>1616</v>
      </c>
      <c r="BA402" s="98" t="s">
        <v>1617</v>
      </c>
      <c r="BB402" s="98" t="s">
        <v>1618</v>
      </c>
      <c r="BD402" s="110" t="str">
        <f t="shared" si="73"/>
        <v>4105RGInt 05 Londrina</v>
      </c>
      <c r="BE402" s="110">
        <v>4105</v>
      </c>
      <c r="BF402" s="110" t="s">
        <v>706</v>
      </c>
      <c r="BG402" s="110">
        <v>8010</v>
      </c>
      <c r="BH402" s="110" t="s">
        <v>37</v>
      </c>
      <c r="BI402" s="110">
        <v>286.43</v>
      </c>
      <c r="BJ402" s="110">
        <v>279.68</v>
      </c>
      <c r="BK402" s="110">
        <v>0</v>
      </c>
      <c r="BL402" s="110">
        <v>0</v>
      </c>
      <c r="BN402" s="110">
        <f t="shared" si="74"/>
        <v>566.11</v>
      </c>
      <c r="BS402" s="110">
        <v>6070</v>
      </c>
      <c r="BT402" s="110" t="str">
        <f t="shared" si="65"/>
        <v>Ações de viabilização e articulação para implantação de estações Ponto Paraná</v>
      </c>
      <c r="BU402" s="111" t="str">
        <f t="shared" si="66"/>
        <v>Não</v>
      </c>
      <c r="BV402" s="111" t="str">
        <f t="shared" si="67"/>
        <v>Não</v>
      </c>
      <c r="BW402" s="111" t="str">
        <f t="shared" si="68"/>
        <v>Não</v>
      </c>
      <c r="BX402" s="111" t="str">
        <f t="shared" si="69"/>
        <v>Sim</v>
      </c>
      <c r="BY402" s="110" t="s">
        <v>121</v>
      </c>
      <c r="BZ402" s="110" t="s">
        <v>121</v>
      </c>
      <c r="CA402" s="110" t="s">
        <v>121</v>
      </c>
      <c r="CB402" s="110" t="s">
        <v>8375</v>
      </c>
      <c r="CG402" s="110" t="str">
        <f t="shared" si="70"/>
        <v>4352São Jerônimo da Serra</v>
      </c>
      <c r="CH402" s="110" t="str">
        <f t="shared" si="72"/>
        <v>4352-1</v>
      </c>
      <c r="CI402" s="110">
        <v>1</v>
      </c>
      <c r="CJ402" s="110">
        <v>4352</v>
      </c>
      <c r="CK402" s="110" t="s">
        <v>37</v>
      </c>
      <c r="CL402" s="110">
        <v>4124707</v>
      </c>
      <c r="CM402" s="110" t="s">
        <v>551</v>
      </c>
      <c r="CN402" s="110">
        <v>559.73</v>
      </c>
      <c r="CO402" s="110">
        <v>388.3</v>
      </c>
      <c r="CP402" s="110">
        <v>0</v>
      </c>
      <c r="CQ402" s="110">
        <v>0</v>
      </c>
      <c r="CS402" s="110" t="str">
        <f t="shared" si="71"/>
        <v>RGInt 05 Londrina-São Jerônimo da Serra</v>
      </c>
    </row>
    <row r="403" spans="19:97" x14ac:dyDescent="0.2">
      <c r="S403" s="98">
        <v>6876</v>
      </c>
      <c r="T403" s="98">
        <v>33</v>
      </c>
      <c r="U403" s="98" t="s">
        <v>1610</v>
      </c>
      <c r="V403" s="98">
        <v>1</v>
      </c>
      <c r="W403" s="98" t="s">
        <v>724</v>
      </c>
      <c r="X403" s="98">
        <v>3</v>
      </c>
      <c r="Y403" s="98" t="s">
        <v>870</v>
      </c>
      <c r="Z403" s="98">
        <v>20</v>
      </c>
      <c r="AA403" s="98" t="s">
        <v>1611</v>
      </c>
      <c r="AB403" s="98">
        <v>8354</v>
      </c>
      <c r="AC403" s="98" t="s">
        <v>1612</v>
      </c>
      <c r="AD403" s="98" t="s">
        <v>1613</v>
      </c>
      <c r="AE403" s="98">
        <v>6876</v>
      </c>
      <c r="AF403" s="98" t="s">
        <v>5186</v>
      </c>
      <c r="AG403" s="98" t="s">
        <v>5187</v>
      </c>
      <c r="AH403" s="98" t="s">
        <v>5188</v>
      </c>
      <c r="AI403" s="98" t="s">
        <v>53</v>
      </c>
      <c r="AJ403" s="98">
        <v>4100</v>
      </c>
      <c r="AK403" s="98" t="s">
        <v>33</v>
      </c>
      <c r="AL403" s="98">
        <v>4101</v>
      </c>
      <c r="AM403" s="98" t="s">
        <v>231</v>
      </c>
      <c r="AN403" s="98">
        <v>4109609</v>
      </c>
      <c r="AO403" s="98">
        <v>2024</v>
      </c>
      <c r="AP403" s="98">
        <v>0</v>
      </c>
      <c r="AQ403" s="98" t="s">
        <v>54</v>
      </c>
      <c r="AR403" s="98" t="s">
        <v>54</v>
      </c>
      <c r="AS403" s="98" t="s">
        <v>54</v>
      </c>
      <c r="AT403" s="98" t="s">
        <v>54</v>
      </c>
      <c r="AY403" s="98" t="s">
        <v>56</v>
      </c>
      <c r="AZ403" s="98" t="s">
        <v>5189</v>
      </c>
      <c r="BA403" s="98" t="s">
        <v>5190</v>
      </c>
      <c r="BB403" s="98" t="s">
        <v>5191</v>
      </c>
      <c r="BD403" s="110" t="str">
        <f t="shared" si="73"/>
        <v>4106RGInt 01 Curitiba</v>
      </c>
      <c r="BE403" s="110">
        <v>4106</v>
      </c>
      <c r="BF403" s="110" t="s">
        <v>1209</v>
      </c>
      <c r="BG403" s="110">
        <v>8223</v>
      </c>
      <c r="BH403" s="110" t="s">
        <v>33</v>
      </c>
      <c r="BI403" s="110">
        <v>5</v>
      </c>
      <c r="BJ403" s="110">
        <v>22</v>
      </c>
      <c r="BK403" s="110">
        <v>22</v>
      </c>
      <c r="BL403" s="110">
        <v>22</v>
      </c>
      <c r="BN403" s="110">
        <f t="shared" si="74"/>
        <v>71</v>
      </c>
      <c r="BS403" s="110">
        <v>6876</v>
      </c>
      <c r="BT403" s="110" t="str">
        <f t="shared" si="65"/>
        <v>Criação de Associações de Micro e Pequenas empresas</v>
      </c>
      <c r="BU403" s="111" t="str">
        <f t="shared" si="66"/>
        <v>Não</v>
      </c>
      <c r="BV403" s="111" t="str">
        <f t="shared" si="67"/>
        <v>Não</v>
      </c>
      <c r="BW403" s="111" t="str">
        <f t="shared" si="68"/>
        <v>Não</v>
      </c>
      <c r="BX403" s="111" t="str">
        <f t="shared" si="69"/>
        <v>Não</v>
      </c>
      <c r="BY403" s="110" t="s">
        <v>121</v>
      </c>
      <c r="BZ403" s="110" t="s">
        <v>121</v>
      </c>
      <c r="CA403" s="110" t="s">
        <v>121</v>
      </c>
      <c r="CB403" s="110" t="s">
        <v>8122</v>
      </c>
      <c r="CG403" s="110" t="str">
        <f t="shared" si="70"/>
        <v>4352 Total</v>
      </c>
      <c r="CH403" s="110" t="str">
        <f t="shared" si="72"/>
        <v>4352 Total-1</v>
      </c>
      <c r="CI403" s="110">
        <v>1</v>
      </c>
      <c r="CJ403" s="110" t="s">
        <v>6962</v>
      </c>
      <c r="CN403" s="110">
        <v>559.73</v>
      </c>
      <c r="CO403" s="110">
        <v>388.3</v>
      </c>
      <c r="CP403" s="110">
        <v>0</v>
      </c>
      <c r="CQ403" s="110">
        <v>0</v>
      </c>
      <c r="CS403" s="110" t="str">
        <f t="shared" si="71"/>
        <v>-</v>
      </c>
    </row>
    <row r="404" spans="19:97" x14ac:dyDescent="0.2">
      <c r="S404" s="98">
        <v>4147</v>
      </c>
      <c r="T404" s="98">
        <v>33</v>
      </c>
      <c r="U404" s="98" t="s">
        <v>1610</v>
      </c>
      <c r="V404" s="98">
        <v>1</v>
      </c>
      <c r="W404" s="98" t="s">
        <v>724</v>
      </c>
      <c r="X404" s="98">
        <v>3</v>
      </c>
      <c r="Y404" s="98" t="s">
        <v>870</v>
      </c>
      <c r="Z404" s="98">
        <v>20</v>
      </c>
      <c r="AA404" s="98" t="s">
        <v>1611</v>
      </c>
      <c r="AB404" s="98">
        <v>8354</v>
      </c>
      <c r="AC404" s="98" t="s">
        <v>1612</v>
      </c>
      <c r="AD404" s="98" t="s">
        <v>1613</v>
      </c>
      <c r="AE404" s="98">
        <v>4147</v>
      </c>
      <c r="AF404" s="98" t="s">
        <v>1331</v>
      </c>
      <c r="AG404" s="98" t="s">
        <v>1620</v>
      </c>
      <c r="AH404" s="98" t="s">
        <v>772</v>
      </c>
      <c r="AI404" s="98" t="s">
        <v>53</v>
      </c>
      <c r="AJ404" s="98">
        <v>4100</v>
      </c>
      <c r="AK404" s="98" t="s">
        <v>33</v>
      </c>
      <c r="AL404" s="98">
        <v>4101</v>
      </c>
      <c r="AM404" s="98" t="s">
        <v>511</v>
      </c>
      <c r="AN404" s="98">
        <v>4118204</v>
      </c>
      <c r="AO404" s="98">
        <v>2024</v>
      </c>
      <c r="AP404" s="98">
        <v>0</v>
      </c>
      <c r="AQ404" s="98" t="s">
        <v>54</v>
      </c>
      <c r="AR404" s="98" t="s">
        <v>54</v>
      </c>
      <c r="AS404" s="98" t="s">
        <v>54</v>
      </c>
      <c r="AT404" s="98" t="s">
        <v>54</v>
      </c>
      <c r="AV404" s="98" t="s">
        <v>1340</v>
      </c>
      <c r="AY404" s="98" t="s">
        <v>56</v>
      </c>
      <c r="AZ404" s="98" t="s">
        <v>1621</v>
      </c>
      <c r="BA404" s="98" t="s">
        <v>1622</v>
      </c>
      <c r="BB404" s="98" t="s">
        <v>1623</v>
      </c>
      <c r="BD404" s="110" t="str">
        <f t="shared" si="73"/>
        <v>4106RGInt 02 Guarapuava</v>
      </c>
      <c r="BE404" s="110">
        <v>4106</v>
      </c>
      <c r="BF404" s="110" t="s">
        <v>1209</v>
      </c>
      <c r="BG404" s="110">
        <v>8223</v>
      </c>
      <c r="BH404" s="110" t="s">
        <v>34</v>
      </c>
      <c r="BI404" s="110">
        <v>4</v>
      </c>
      <c r="BJ404" s="110">
        <v>4</v>
      </c>
      <c r="BK404" s="110">
        <v>4</v>
      </c>
      <c r="BL404" s="110">
        <v>4</v>
      </c>
      <c r="BN404" s="110">
        <f t="shared" si="74"/>
        <v>16</v>
      </c>
      <c r="BS404" s="110">
        <v>4147</v>
      </c>
      <c r="BT404" s="110" t="str">
        <f t="shared" si="65"/>
        <v>Criação de Zona de Processamento de Exportação (ZPE)</v>
      </c>
      <c r="BU404" s="111" t="str">
        <f t="shared" si="66"/>
        <v>Não</v>
      </c>
      <c r="BV404" s="111" t="str">
        <f t="shared" si="67"/>
        <v>Não</v>
      </c>
      <c r="BW404" s="111" t="str">
        <f t="shared" si="68"/>
        <v>Não</v>
      </c>
      <c r="BX404" s="111" t="str">
        <f t="shared" si="69"/>
        <v>Não</v>
      </c>
      <c r="BY404" s="110" t="s">
        <v>1332</v>
      </c>
      <c r="BZ404" s="110" t="s">
        <v>8203</v>
      </c>
      <c r="CA404" s="110" t="s">
        <v>121</v>
      </c>
      <c r="CB404" s="110" t="s">
        <v>8374</v>
      </c>
      <c r="CG404" s="110" t="str">
        <f t="shared" si="70"/>
        <v>4354São Mateus do Sul</v>
      </c>
      <c r="CH404" s="110" t="str">
        <f t="shared" si="72"/>
        <v>4354-1</v>
      </c>
      <c r="CI404" s="110">
        <v>1</v>
      </c>
      <c r="CJ404" s="110">
        <v>4354</v>
      </c>
      <c r="CK404" s="110" t="s">
        <v>33</v>
      </c>
      <c r="CL404" s="110">
        <v>4125605</v>
      </c>
      <c r="CM404" s="110" t="s">
        <v>395</v>
      </c>
      <c r="CN404" s="110">
        <v>823.59</v>
      </c>
      <c r="CO404" s="110">
        <v>914.32</v>
      </c>
      <c r="CP404" s="110">
        <v>0</v>
      </c>
      <c r="CQ404" s="110">
        <v>0</v>
      </c>
      <c r="CS404" s="110" t="str">
        <f t="shared" si="71"/>
        <v>RGInt 01 Curitiba-São Mateus do Sul</v>
      </c>
    </row>
    <row r="405" spans="19:97" x14ac:dyDescent="0.2">
      <c r="S405" s="98">
        <v>4156</v>
      </c>
      <c r="T405" s="98">
        <v>33</v>
      </c>
      <c r="U405" s="98" t="s">
        <v>1610</v>
      </c>
      <c r="V405" s="98">
        <v>1</v>
      </c>
      <c r="W405" s="98" t="s">
        <v>724</v>
      </c>
      <c r="X405" s="98">
        <v>3</v>
      </c>
      <c r="Y405" s="98" t="s">
        <v>870</v>
      </c>
      <c r="Z405" s="98">
        <v>20</v>
      </c>
      <c r="AA405" s="98" t="s">
        <v>1611</v>
      </c>
      <c r="AB405" s="98">
        <v>8354</v>
      </c>
      <c r="AC405" s="98" t="s">
        <v>1612</v>
      </c>
      <c r="AD405" s="98" t="s">
        <v>1613</v>
      </c>
      <c r="AE405" s="98">
        <v>4156</v>
      </c>
      <c r="AF405" s="98" t="s">
        <v>1372</v>
      </c>
      <c r="AG405" s="98" t="s">
        <v>1625</v>
      </c>
      <c r="AH405" s="98" t="s">
        <v>1626</v>
      </c>
      <c r="AI405" s="98" t="s">
        <v>53</v>
      </c>
      <c r="AJ405" s="98">
        <v>4100</v>
      </c>
      <c r="AK405" s="98" t="s">
        <v>33</v>
      </c>
      <c r="AL405" s="98">
        <v>4101</v>
      </c>
      <c r="AO405" s="98">
        <v>2024</v>
      </c>
      <c r="AP405" s="98">
        <v>2</v>
      </c>
      <c r="AQ405" s="98" t="s">
        <v>54</v>
      </c>
      <c r="AR405" s="98" t="s">
        <v>56</v>
      </c>
      <c r="AS405" s="98" t="s">
        <v>54</v>
      </c>
      <c r="AT405" s="98" t="s">
        <v>54</v>
      </c>
      <c r="AU405" s="98" t="s">
        <v>1311</v>
      </c>
      <c r="AY405" s="98" t="s">
        <v>56</v>
      </c>
      <c r="AZ405" s="98" t="s">
        <v>1627</v>
      </c>
      <c r="BA405" s="98" t="s">
        <v>1617</v>
      </c>
      <c r="BB405" s="98" t="s">
        <v>1618</v>
      </c>
      <c r="BD405" s="110" t="str">
        <f t="shared" si="73"/>
        <v>4106RGInt 03 Cascavel</v>
      </c>
      <c r="BE405" s="110">
        <v>4106</v>
      </c>
      <c r="BF405" s="110" t="s">
        <v>1209</v>
      </c>
      <c r="BG405" s="110">
        <v>8223</v>
      </c>
      <c r="BH405" s="110" t="s">
        <v>35</v>
      </c>
      <c r="BI405" s="110">
        <v>20</v>
      </c>
      <c r="BJ405" s="110">
        <v>8</v>
      </c>
      <c r="BK405" s="110">
        <v>8</v>
      </c>
      <c r="BL405" s="110">
        <v>8</v>
      </c>
      <c r="BN405" s="110">
        <f t="shared" si="74"/>
        <v>44</v>
      </c>
      <c r="BS405" s="110">
        <v>4156</v>
      </c>
      <c r="BT405" s="110" t="str">
        <f t="shared" si="65"/>
        <v>Implantação de estações do Ponto Paraná</v>
      </c>
      <c r="BU405" s="111" t="str">
        <f t="shared" si="66"/>
        <v>Não</v>
      </c>
      <c r="BV405" s="111" t="str">
        <f t="shared" si="67"/>
        <v>Não</v>
      </c>
      <c r="BW405" s="111" t="str">
        <f t="shared" si="68"/>
        <v>Não</v>
      </c>
      <c r="BX405" s="111" t="str">
        <f t="shared" si="69"/>
        <v>Sim</v>
      </c>
      <c r="BY405" s="110" t="s">
        <v>1311</v>
      </c>
      <c r="BZ405" s="110" t="s">
        <v>783</v>
      </c>
      <c r="CA405" s="110" t="s">
        <v>121</v>
      </c>
      <c r="CB405" s="110" t="s">
        <v>8376</v>
      </c>
      <c r="CG405" s="110" t="str">
        <f t="shared" si="70"/>
        <v>4354 Total</v>
      </c>
      <c r="CH405" s="110" t="str">
        <f t="shared" si="72"/>
        <v>4354 Total-1</v>
      </c>
      <c r="CI405" s="110">
        <v>1</v>
      </c>
      <c r="CJ405" s="110" t="s">
        <v>6963</v>
      </c>
      <c r="CN405" s="110">
        <v>823.59</v>
      </c>
      <c r="CO405" s="110">
        <v>914.32</v>
      </c>
      <c r="CP405" s="110">
        <v>0</v>
      </c>
      <c r="CQ405" s="110">
        <v>0</v>
      </c>
      <c r="CS405" s="110" t="str">
        <f t="shared" si="71"/>
        <v>-</v>
      </c>
    </row>
    <row r="406" spans="19:97" x14ac:dyDescent="0.2">
      <c r="S406" s="98">
        <v>4163</v>
      </c>
      <c r="T406" s="98">
        <v>33</v>
      </c>
      <c r="U406" s="98" t="s">
        <v>1610</v>
      </c>
      <c r="V406" s="98">
        <v>1</v>
      </c>
      <c r="W406" s="98" t="s">
        <v>724</v>
      </c>
      <c r="X406" s="98">
        <v>3</v>
      </c>
      <c r="Y406" s="98" t="s">
        <v>870</v>
      </c>
      <c r="Z406" s="98">
        <v>20</v>
      </c>
      <c r="AA406" s="98" t="s">
        <v>1611</v>
      </c>
      <c r="AB406" s="98">
        <v>8354</v>
      </c>
      <c r="AC406" s="98" t="s">
        <v>1612</v>
      </c>
      <c r="AD406" s="98" t="s">
        <v>1613</v>
      </c>
      <c r="AE406" s="98">
        <v>4163</v>
      </c>
      <c r="AF406" s="98" t="s">
        <v>1400</v>
      </c>
      <c r="AG406" s="98" t="s">
        <v>1629</v>
      </c>
      <c r="AH406" s="98" t="s">
        <v>1630</v>
      </c>
      <c r="AI406" s="98" t="s">
        <v>53</v>
      </c>
      <c r="AJ406" s="98">
        <v>4100</v>
      </c>
      <c r="AK406" s="98" t="s">
        <v>33</v>
      </c>
      <c r="AL406" s="98">
        <v>4101</v>
      </c>
      <c r="AO406" s="98">
        <v>2024</v>
      </c>
      <c r="AP406" s="98">
        <v>12</v>
      </c>
      <c r="AQ406" s="98" t="s">
        <v>54</v>
      </c>
      <c r="AR406" s="98" t="s">
        <v>56</v>
      </c>
      <c r="AS406" s="98" t="s">
        <v>54</v>
      </c>
      <c r="AT406" s="98" t="s">
        <v>54</v>
      </c>
      <c r="AV406" s="98" t="s">
        <v>1290</v>
      </c>
      <c r="AY406" s="98" t="s">
        <v>56</v>
      </c>
      <c r="AZ406" s="98" t="s">
        <v>5192</v>
      </c>
      <c r="BA406" s="98" t="s">
        <v>1631</v>
      </c>
      <c r="BB406" s="98" t="s">
        <v>1632</v>
      </c>
      <c r="BD406" s="110" t="str">
        <f t="shared" si="73"/>
        <v>4106RGInt 04 Maringá</v>
      </c>
      <c r="BE406" s="110">
        <v>4106</v>
      </c>
      <c r="BF406" s="110" t="s">
        <v>1209</v>
      </c>
      <c r="BG406" s="110">
        <v>8223</v>
      </c>
      <c r="BH406" s="110" t="s">
        <v>36</v>
      </c>
      <c r="BI406" s="110">
        <v>25</v>
      </c>
      <c r="BJ406" s="110">
        <v>14</v>
      </c>
      <c r="BK406" s="110">
        <v>14</v>
      </c>
      <c r="BL406" s="110">
        <v>14</v>
      </c>
      <c r="BN406" s="110">
        <f t="shared" si="74"/>
        <v>67</v>
      </c>
      <c r="BS406" s="110">
        <v>4163</v>
      </c>
      <c r="BT406" s="110" t="str">
        <f t="shared" si="65"/>
        <v>Municípios atendidos com recursos financeiros para construção de Barracões Industriais</v>
      </c>
      <c r="BU406" s="111" t="str">
        <f t="shared" si="66"/>
        <v>Não</v>
      </c>
      <c r="BV406" s="111" t="str">
        <f t="shared" si="67"/>
        <v>Não</v>
      </c>
      <c r="BW406" s="111" t="str">
        <f t="shared" si="68"/>
        <v>Não</v>
      </c>
      <c r="BX406" s="111" t="str">
        <f t="shared" si="69"/>
        <v>Sim</v>
      </c>
      <c r="BY406" s="110" t="s">
        <v>121</v>
      </c>
      <c r="BZ406" s="110" t="s">
        <v>1290</v>
      </c>
      <c r="CA406" s="110" t="s">
        <v>121</v>
      </c>
      <c r="CB406" s="110" t="s">
        <v>8375</v>
      </c>
      <c r="CG406" s="110" t="str">
        <f t="shared" si="70"/>
        <v>4356Terra Rica</v>
      </c>
      <c r="CH406" s="110" t="str">
        <f t="shared" si="72"/>
        <v>4356-1</v>
      </c>
      <c r="CI406" s="110">
        <v>1</v>
      </c>
      <c r="CJ406" s="110">
        <v>4356</v>
      </c>
      <c r="CK406" s="110" t="s">
        <v>36</v>
      </c>
      <c r="CL406" s="110">
        <v>4127304</v>
      </c>
      <c r="CM406" s="110" t="s">
        <v>563</v>
      </c>
      <c r="CN406" s="110">
        <v>188.44</v>
      </c>
      <c r="CO406" s="110">
        <v>1130.6199999999999</v>
      </c>
      <c r="CP406" s="110">
        <v>565.30999999999995</v>
      </c>
      <c r="CQ406" s="110">
        <v>0</v>
      </c>
      <c r="CS406" s="110" t="str">
        <f t="shared" si="71"/>
        <v>RGInt 04 Maringá-Terra Rica</v>
      </c>
    </row>
    <row r="407" spans="19:97" x14ac:dyDescent="0.2">
      <c r="S407" s="98">
        <v>4165</v>
      </c>
      <c r="T407" s="98">
        <v>33</v>
      </c>
      <c r="U407" s="98" t="s">
        <v>1610</v>
      </c>
      <c r="V407" s="98">
        <v>1</v>
      </c>
      <c r="W407" s="98" t="s">
        <v>724</v>
      </c>
      <c r="X407" s="98">
        <v>3</v>
      </c>
      <c r="Y407" s="98" t="s">
        <v>870</v>
      </c>
      <c r="Z407" s="98">
        <v>20</v>
      </c>
      <c r="AA407" s="98" t="s">
        <v>1611</v>
      </c>
      <c r="AB407" s="98">
        <v>8354</v>
      </c>
      <c r="AC407" s="98" t="s">
        <v>1612</v>
      </c>
      <c r="AD407" s="98" t="s">
        <v>1613</v>
      </c>
      <c r="AE407" s="98">
        <v>4165</v>
      </c>
      <c r="AF407" s="98" t="s">
        <v>5193</v>
      </c>
      <c r="AG407" s="98" t="s">
        <v>1633</v>
      </c>
      <c r="AH407" s="98" t="s">
        <v>734</v>
      </c>
      <c r="AI407" s="98" t="s">
        <v>53</v>
      </c>
      <c r="AJ407" s="98">
        <v>4100</v>
      </c>
      <c r="AK407" s="98" t="s">
        <v>33</v>
      </c>
      <c r="AL407" s="98">
        <v>4101</v>
      </c>
      <c r="AO407" s="98">
        <v>2024</v>
      </c>
      <c r="AP407" s="98">
        <v>7</v>
      </c>
      <c r="AQ407" s="98" t="s">
        <v>54</v>
      </c>
      <c r="AR407" s="98" t="s">
        <v>56</v>
      </c>
      <c r="AS407" s="98" t="s">
        <v>54</v>
      </c>
      <c r="AT407" s="98" t="s">
        <v>54</v>
      </c>
      <c r="AV407" s="98" t="s">
        <v>1290</v>
      </c>
      <c r="AY407" s="98" t="s">
        <v>56</v>
      </c>
      <c r="AZ407" s="98" t="s">
        <v>5194</v>
      </c>
      <c r="BA407" s="98" t="s">
        <v>1631</v>
      </c>
      <c r="BB407" s="98" t="s">
        <v>1632</v>
      </c>
      <c r="BD407" s="110" t="str">
        <f t="shared" si="73"/>
        <v>4106RGInt 05 Londrina</v>
      </c>
      <c r="BE407" s="110">
        <v>4106</v>
      </c>
      <c r="BF407" s="110" t="s">
        <v>1209</v>
      </c>
      <c r="BG407" s="110">
        <v>8223</v>
      </c>
      <c r="BH407" s="110" t="s">
        <v>37</v>
      </c>
      <c r="BI407" s="110">
        <v>20</v>
      </c>
      <c r="BJ407" s="110">
        <v>20</v>
      </c>
      <c r="BK407" s="110">
        <v>20</v>
      </c>
      <c r="BL407" s="110">
        <v>20</v>
      </c>
      <c r="BN407" s="110">
        <f t="shared" si="74"/>
        <v>80</v>
      </c>
      <c r="BS407" s="110">
        <v>4165</v>
      </c>
      <c r="BT407" s="110" t="str">
        <f t="shared" si="65"/>
        <v>Municípios atendidos com recursos financeiros para construção de Parques Industriais</v>
      </c>
      <c r="BU407" s="111" t="str">
        <f t="shared" si="66"/>
        <v>Não</v>
      </c>
      <c r="BV407" s="111" t="str">
        <f t="shared" si="67"/>
        <v>Não</v>
      </c>
      <c r="BW407" s="111" t="str">
        <f t="shared" si="68"/>
        <v>Não</v>
      </c>
      <c r="BX407" s="111" t="str">
        <f t="shared" si="69"/>
        <v>Sim</v>
      </c>
      <c r="BY407" s="110" t="s">
        <v>121</v>
      </c>
      <c r="BZ407" s="110" t="s">
        <v>1290</v>
      </c>
      <c r="CA407" s="110" t="s">
        <v>121</v>
      </c>
      <c r="CB407" s="110" t="s">
        <v>8375</v>
      </c>
      <c r="CG407" s="110" t="str">
        <f t="shared" si="70"/>
        <v>4356 Total</v>
      </c>
      <c r="CH407" s="110" t="str">
        <f t="shared" si="72"/>
        <v>4356 Total-1</v>
      </c>
      <c r="CI407" s="110">
        <v>1</v>
      </c>
      <c r="CJ407" s="110" t="s">
        <v>6964</v>
      </c>
      <c r="CN407" s="110">
        <v>188.44</v>
      </c>
      <c r="CO407" s="110">
        <v>1130.6199999999999</v>
      </c>
      <c r="CP407" s="110">
        <v>565.30999999999995</v>
      </c>
      <c r="CQ407" s="110">
        <v>0</v>
      </c>
      <c r="CS407" s="110" t="str">
        <f t="shared" si="71"/>
        <v>-</v>
      </c>
    </row>
    <row r="408" spans="19:97" x14ac:dyDescent="0.2">
      <c r="S408" s="98">
        <v>4154</v>
      </c>
      <c r="T408" s="98">
        <v>33</v>
      </c>
      <c r="U408" s="98" t="s">
        <v>1610</v>
      </c>
      <c r="V408" s="98">
        <v>1</v>
      </c>
      <c r="W408" s="98" t="s">
        <v>724</v>
      </c>
      <c r="X408" s="98">
        <v>3</v>
      </c>
      <c r="Y408" s="98" t="s">
        <v>870</v>
      </c>
      <c r="Z408" s="98">
        <v>20</v>
      </c>
      <c r="AA408" s="98" t="s">
        <v>1611</v>
      </c>
      <c r="AB408" s="98">
        <v>8354</v>
      </c>
      <c r="AC408" s="98" t="s">
        <v>1612</v>
      </c>
      <c r="AD408" s="98" t="s">
        <v>1613</v>
      </c>
      <c r="AE408" s="98">
        <v>4154</v>
      </c>
      <c r="AF408" s="98" t="s">
        <v>5195</v>
      </c>
      <c r="AG408" s="98" t="s">
        <v>1635</v>
      </c>
      <c r="AH408" s="98" t="s">
        <v>734</v>
      </c>
      <c r="AI408" s="98" t="s">
        <v>53</v>
      </c>
      <c r="AJ408" s="98">
        <v>4100</v>
      </c>
      <c r="AO408" s="98">
        <v>2024</v>
      </c>
      <c r="AP408" s="98">
        <v>2</v>
      </c>
      <c r="AQ408" s="98" t="s">
        <v>54</v>
      </c>
      <c r="AR408" s="98" t="s">
        <v>56</v>
      </c>
      <c r="AS408" s="98" t="s">
        <v>54</v>
      </c>
      <c r="AT408" s="98" t="s">
        <v>54</v>
      </c>
      <c r="AW408" s="98" t="s">
        <v>1367</v>
      </c>
      <c r="AY408" s="98" t="s">
        <v>56</v>
      </c>
      <c r="AZ408" s="98" t="s">
        <v>1636</v>
      </c>
      <c r="BA408" s="98" t="s">
        <v>1637</v>
      </c>
      <c r="BB408" s="98" t="s">
        <v>1632</v>
      </c>
      <c r="BD408" s="110" t="str">
        <f t="shared" si="73"/>
        <v>4106RGInt 06 Ponta Grossa</v>
      </c>
      <c r="BE408" s="110">
        <v>4106</v>
      </c>
      <c r="BF408" s="110" t="s">
        <v>1209</v>
      </c>
      <c r="BG408" s="110">
        <v>8223</v>
      </c>
      <c r="BH408" s="110" t="s">
        <v>38</v>
      </c>
      <c r="BI408" s="110">
        <v>4</v>
      </c>
      <c r="BJ408" s="110">
        <v>12</v>
      </c>
      <c r="BK408" s="110">
        <v>12</v>
      </c>
      <c r="BL408" s="110">
        <v>12</v>
      </c>
      <c r="BN408" s="110">
        <f t="shared" si="74"/>
        <v>40</v>
      </c>
      <c r="BS408" s="110">
        <v>4154</v>
      </c>
      <c r="BT408" s="110" t="str">
        <f t="shared" si="65"/>
        <v>Municípios beneficiados com projetos de geração de energia limpa</v>
      </c>
      <c r="BU408" s="111" t="str">
        <f t="shared" si="66"/>
        <v>Não</v>
      </c>
      <c r="BV408" s="111" t="str">
        <f t="shared" si="67"/>
        <v>Não</v>
      </c>
      <c r="BW408" s="111" t="str">
        <f t="shared" si="68"/>
        <v>Não</v>
      </c>
      <c r="BX408" s="111" t="str">
        <f t="shared" si="69"/>
        <v>Sim</v>
      </c>
      <c r="BY408" s="110" t="s">
        <v>121</v>
      </c>
      <c r="BZ408" s="110" t="s">
        <v>611</v>
      </c>
      <c r="CA408" s="110" t="s">
        <v>1367</v>
      </c>
      <c r="CB408" s="110" t="s">
        <v>8375</v>
      </c>
      <c r="CG408" s="110" t="str">
        <f t="shared" si="70"/>
        <v>4358União da Vitória</v>
      </c>
      <c r="CH408" s="110" t="str">
        <f t="shared" si="72"/>
        <v>4358-1</v>
      </c>
      <c r="CI408" s="110">
        <v>1</v>
      </c>
      <c r="CJ408" s="110">
        <v>4358</v>
      </c>
      <c r="CK408" s="110" t="s">
        <v>33</v>
      </c>
      <c r="CL408" s="110">
        <v>4128203</v>
      </c>
      <c r="CM408" s="110" t="s">
        <v>567</v>
      </c>
      <c r="CN408" s="110">
        <v>605.97</v>
      </c>
      <c r="CO408" s="110">
        <v>3462.69</v>
      </c>
      <c r="CP408" s="110">
        <v>1731.34</v>
      </c>
      <c r="CQ408" s="110">
        <v>0</v>
      </c>
      <c r="CS408" s="110" t="str">
        <f t="shared" si="71"/>
        <v>RGInt 01 Curitiba-União da Vitória</v>
      </c>
    </row>
    <row r="409" spans="19:97" x14ac:dyDescent="0.2">
      <c r="S409" s="98">
        <v>4144</v>
      </c>
      <c r="T409" s="98">
        <v>33</v>
      </c>
      <c r="U409" s="98" t="s">
        <v>1610</v>
      </c>
      <c r="V409" s="98">
        <v>1</v>
      </c>
      <c r="W409" s="98" t="s">
        <v>724</v>
      </c>
      <c r="X409" s="98">
        <v>3</v>
      </c>
      <c r="Y409" s="98" t="s">
        <v>870</v>
      </c>
      <c r="Z409" s="98">
        <v>20</v>
      </c>
      <c r="AA409" s="98" t="s">
        <v>1611</v>
      </c>
      <c r="AB409" s="98">
        <v>8354</v>
      </c>
      <c r="AC409" s="98" t="s">
        <v>1612</v>
      </c>
      <c r="AD409" s="98" t="s">
        <v>1613</v>
      </c>
      <c r="AE409" s="98">
        <v>4144</v>
      </c>
      <c r="AF409" s="98" t="s">
        <v>5196</v>
      </c>
      <c r="AG409" s="98" t="s">
        <v>5197</v>
      </c>
      <c r="AH409" s="98" t="s">
        <v>52</v>
      </c>
      <c r="AI409" s="98" t="s">
        <v>53</v>
      </c>
      <c r="AJ409" s="98">
        <v>4100</v>
      </c>
      <c r="AK409" s="98" t="s">
        <v>33</v>
      </c>
      <c r="AL409" s="98">
        <v>4101</v>
      </c>
      <c r="AO409" s="98">
        <v>2024</v>
      </c>
      <c r="AP409" s="98">
        <v>7</v>
      </c>
      <c r="AQ409" s="98" t="s">
        <v>54</v>
      </c>
      <c r="AR409" s="98" t="s">
        <v>56</v>
      </c>
      <c r="AS409" s="98" t="s">
        <v>54</v>
      </c>
      <c r="AT409" s="98" t="s">
        <v>54</v>
      </c>
      <c r="AU409" s="98" t="s">
        <v>1311</v>
      </c>
      <c r="AY409" s="98" t="s">
        <v>56</v>
      </c>
      <c r="AZ409" s="98" t="s">
        <v>1639</v>
      </c>
      <c r="BA409" s="98" t="s">
        <v>1617</v>
      </c>
      <c r="BB409" s="98" t="s">
        <v>1640</v>
      </c>
      <c r="BD409" s="110" t="str">
        <f t="shared" si="73"/>
        <v>4107RGInt 03 Cascavel</v>
      </c>
      <c r="BE409" s="110">
        <v>4107</v>
      </c>
      <c r="BF409" s="110" t="s">
        <v>437</v>
      </c>
      <c r="BG409" s="110">
        <v>7101</v>
      </c>
      <c r="BH409" s="110" t="s">
        <v>35</v>
      </c>
      <c r="BI409" s="110">
        <v>1977.25</v>
      </c>
      <c r="BJ409" s="110">
        <v>0</v>
      </c>
      <c r="BK409" s="110">
        <v>0</v>
      </c>
      <c r="BL409" s="110">
        <v>0</v>
      </c>
      <c r="BN409" s="110">
        <f t="shared" si="74"/>
        <v>1977.25</v>
      </c>
      <c r="BS409" s="110">
        <v>4144</v>
      </c>
      <c r="BT409" s="110" t="str">
        <f t="shared" si="65"/>
        <v>Realização de ações do Programa de apoio às Vocações Regionais Sustentáveis</v>
      </c>
      <c r="BU409" s="111" t="str">
        <f t="shared" si="66"/>
        <v>Não</v>
      </c>
      <c r="BV409" s="111" t="str">
        <f t="shared" si="67"/>
        <v>Não</v>
      </c>
      <c r="BW409" s="111" t="str">
        <f t="shared" si="68"/>
        <v>Não</v>
      </c>
      <c r="BX409" s="111" t="str">
        <f t="shared" si="69"/>
        <v>Sim</v>
      </c>
      <c r="BY409" s="110" t="s">
        <v>1311</v>
      </c>
      <c r="BZ409" s="110" t="s">
        <v>8203</v>
      </c>
      <c r="CA409" s="110" t="s">
        <v>121</v>
      </c>
      <c r="CB409" s="110" t="s">
        <v>8374</v>
      </c>
      <c r="CG409" s="110" t="str">
        <f t="shared" si="70"/>
        <v>4358 Total</v>
      </c>
      <c r="CH409" s="110" t="str">
        <f t="shared" si="72"/>
        <v>4358 Total-1</v>
      </c>
      <c r="CI409" s="110">
        <v>1</v>
      </c>
      <c r="CJ409" s="110" t="s">
        <v>6965</v>
      </c>
      <c r="CN409" s="110">
        <v>605.97</v>
      </c>
      <c r="CO409" s="110">
        <v>3462.69</v>
      </c>
      <c r="CP409" s="110">
        <v>1731.34</v>
      </c>
      <c r="CQ409" s="110">
        <v>0</v>
      </c>
      <c r="CS409" s="110" t="str">
        <f t="shared" si="71"/>
        <v>-</v>
      </c>
    </row>
    <row r="410" spans="19:97" x14ac:dyDescent="0.2">
      <c r="S410" s="98">
        <v>6874</v>
      </c>
      <c r="T410" s="98">
        <v>33</v>
      </c>
      <c r="U410" s="98" t="s">
        <v>1610</v>
      </c>
      <c r="V410" s="98">
        <v>2</v>
      </c>
      <c r="W410" s="98" t="s">
        <v>975</v>
      </c>
      <c r="X410" s="98">
        <v>3</v>
      </c>
      <c r="Y410" s="98" t="s">
        <v>870</v>
      </c>
      <c r="Z410" s="98">
        <v>20</v>
      </c>
      <c r="AA410" s="98" t="s">
        <v>1611</v>
      </c>
      <c r="AB410" s="98">
        <v>8223</v>
      </c>
      <c r="AC410" s="98" t="s">
        <v>1642</v>
      </c>
      <c r="AD410" s="98" t="s">
        <v>1305</v>
      </c>
      <c r="AE410" s="98">
        <v>6874</v>
      </c>
      <c r="AF410" s="98" t="s">
        <v>5198</v>
      </c>
      <c r="AG410" s="98" t="s">
        <v>5199</v>
      </c>
      <c r="AH410" s="98" t="s">
        <v>782</v>
      </c>
      <c r="AI410" s="98" t="s">
        <v>53</v>
      </c>
      <c r="AJ410" s="98">
        <v>4100</v>
      </c>
      <c r="AO410" s="98">
        <v>2024</v>
      </c>
      <c r="AP410" s="98">
        <v>27</v>
      </c>
      <c r="AQ410" s="98" t="s">
        <v>54</v>
      </c>
      <c r="AR410" s="98" t="s">
        <v>54</v>
      </c>
      <c r="AS410" s="98" t="s">
        <v>54</v>
      </c>
      <c r="AT410" s="98" t="s">
        <v>54</v>
      </c>
      <c r="AY410" s="98" t="s">
        <v>56</v>
      </c>
      <c r="AZ410" s="98" t="s">
        <v>5200</v>
      </c>
      <c r="BA410" s="98" t="s">
        <v>5201</v>
      </c>
      <c r="BB410" s="98" t="s">
        <v>5191</v>
      </c>
      <c r="BD410" s="110" t="str">
        <f t="shared" si="73"/>
        <v>4113RGInt 01 Curitiba</v>
      </c>
      <c r="BE410" s="110">
        <v>4113</v>
      </c>
      <c r="BF410" s="110" t="s">
        <v>5604</v>
      </c>
      <c r="BG410" s="110">
        <v>8093</v>
      </c>
      <c r="BH410" s="110" t="s">
        <v>33</v>
      </c>
      <c r="BI410" s="110">
        <v>188525</v>
      </c>
      <c r="BJ410" s="110">
        <v>188525</v>
      </c>
      <c r="BK410" s="110">
        <v>188525</v>
      </c>
      <c r="BL410" s="110">
        <v>188525</v>
      </c>
      <c r="BN410" s="110">
        <f t="shared" si="74"/>
        <v>754100</v>
      </c>
      <c r="BS410" s="110">
        <v>6874</v>
      </c>
      <c r="BT410" s="110" t="str">
        <f t="shared" si="65"/>
        <v>Eventos e Fóruns realizados para atração de investimentos e empregos</v>
      </c>
      <c r="BU410" s="111" t="str">
        <f t="shared" si="66"/>
        <v>Não</v>
      </c>
      <c r="BV410" s="111" t="str">
        <f t="shared" si="67"/>
        <v>Não</v>
      </c>
      <c r="BW410" s="111" t="str">
        <f t="shared" si="68"/>
        <v>Não</v>
      </c>
      <c r="BX410" s="111" t="str">
        <f t="shared" si="69"/>
        <v>Não</v>
      </c>
      <c r="BY410" s="110" t="s">
        <v>121</v>
      </c>
      <c r="BZ410" s="110" t="s">
        <v>121</v>
      </c>
      <c r="CA410" s="110" t="s">
        <v>121</v>
      </c>
      <c r="CB410" s="110" t="s">
        <v>8122</v>
      </c>
      <c r="CG410" s="110" t="str">
        <f t="shared" si="70"/>
        <v>4360Uraí</v>
      </c>
      <c r="CH410" s="110" t="str">
        <f t="shared" si="72"/>
        <v>4360-1</v>
      </c>
      <c r="CI410" s="110">
        <v>1</v>
      </c>
      <c r="CJ410" s="110">
        <v>4360</v>
      </c>
      <c r="CK410" s="110" t="s">
        <v>37</v>
      </c>
      <c r="CL410" s="110">
        <v>4128401</v>
      </c>
      <c r="CM410" s="110" t="s">
        <v>571</v>
      </c>
      <c r="CN410" s="110">
        <v>559.73</v>
      </c>
      <c r="CO410" s="110">
        <v>388.3</v>
      </c>
      <c r="CP410" s="110">
        <v>0</v>
      </c>
      <c r="CQ410" s="110">
        <v>0</v>
      </c>
      <c r="CS410" s="110" t="str">
        <f t="shared" si="71"/>
        <v>RGInt 05 Londrina-Uraí</v>
      </c>
    </row>
    <row r="411" spans="19:97" x14ac:dyDescent="0.2">
      <c r="S411" s="98">
        <v>4004</v>
      </c>
      <c r="T411" s="98">
        <v>33</v>
      </c>
      <c r="U411" s="98" t="s">
        <v>1610</v>
      </c>
      <c r="V411" s="98">
        <v>2</v>
      </c>
      <c r="W411" s="98" t="s">
        <v>975</v>
      </c>
      <c r="X411" s="98">
        <v>3</v>
      </c>
      <c r="Y411" s="98" t="s">
        <v>870</v>
      </c>
      <c r="Z411" s="98">
        <v>20</v>
      </c>
      <c r="AA411" s="98" t="s">
        <v>1611</v>
      </c>
      <c r="AB411" s="98">
        <v>8223</v>
      </c>
      <c r="AC411" s="98" t="s">
        <v>1642</v>
      </c>
      <c r="AD411" s="98" t="s">
        <v>1305</v>
      </c>
      <c r="AE411" s="98">
        <v>4004</v>
      </c>
      <c r="AF411" s="98" t="s">
        <v>5202</v>
      </c>
      <c r="AG411" s="98" t="s">
        <v>1643</v>
      </c>
      <c r="AH411" s="98" t="s">
        <v>1600</v>
      </c>
      <c r="AI411" s="98" t="s">
        <v>53</v>
      </c>
      <c r="AJ411" s="98">
        <v>4100</v>
      </c>
      <c r="AK411" s="98" t="s">
        <v>33</v>
      </c>
      <c r="AL411" s="98">
        <v>4101</v>
      </c>
      <c r="AO411" s="98">
        <v>2024</v>
      </c>
      <c r="AP411" s="98">
        <v>5</v>
      </c>
      <c r="AQ411" s="98" t="s">
        <v>54</v>
      </c>
      <c r="AR411" s="98" t="s">
        <v>56</v>
      </c>
      <c r="AS411" s="98" t="s">
        <v>54</v>
      </c>
      <c r="AT411" s="98" t="s">
        <v>54</v>
      </c>
      <c r="AV411" s="98" t="s">
        <v>783</v>
      </c>
      <c r="AY411" s="98" t="s">
        <v>56</v>
      </c>
      <c r="AZ411" s="98" t="s">
        <v>1644</v>
      </c>
      <c r="BA411" s="98" t="s">
        <v>1631</v>
      </c>
      <c r="BB411" s="98" t="s">
        <v>1632</v>
      </c>
      <c r="BD411" s="110" t="str">
        <f t="shared" si="73"/>
        <v>4113RGInt 02 Guarapuava</v>
      </c>
      <c r="BE411" s="110">
        <v>4113</v>
      </c>
      <c r="BF411" s="110" t="s">
        <v>5604</v>
      </c>
      <c r="BG411" s="110">
        <v>8093</v>
      </c>
      <c r="BH411" s="110" t="s">
        <v>34</v>
      </c>
      <c r="BI411" s="110">
        <v>22610</v>
      </c>
      <c r="BJ411" s="110">
        <v>22610</v>
      </c>
      <c r="BK411" s="110">
        <v>22610</v>
      </c>
      <c r="BL411" s="110">
        <v>22610</v>
      </c>
      <c r="BN411" s="110">
        <f t="shared" si="74"/>
        <v>90440</v>
      </c>
      <c r="BS411" s="110">
        <v>4004</v>
      </c>
      <c r="BT411" s="110" t="str">
        <f t="shared" si="65"/>
        <v>Micro e pequenas empresas paranaenses que atendem o Estado por meio de processos licitatórios de compras</v>
      </c>
      <c r="BU411" s="111" t="str">
        <f t="shared" si="66"/>
        <v>Não</v>
      </c>
      <c r="BV411" s="111" t="str">
        <f t="shared" si="67"/>
        <v>Não</v>
      </c>
      <c r="BW411" s="111" t="str">
        <f t="shared" si="68"/>
        <v>Não</v>
      </c>
      <c r="BX411" s="111" t="str">
        <f t="shared" si="69"/>
        <v>Sim</v>
      </c>
      <c r="BY411" s="110" t="s">
        <v>121</v>
      </c>
      <c r="BZ411" s="110" t="s">
        <v>783</v>
      </c>
      <c r="CA411" s="110" t="s">
        <v>121</v>
      </c>
      <c r="CB411" s="110" t="s">
        <v>8374</v>
      </c>
      <c r="CG411" s="110" t="str">
        <f t="shared" si="70"/>
        <v>4360 Total</v>
      </c>
      <c r="CH411" s="110" t="str">
        <f t="shared" si="72"/>
        <v>4360 Total-1</v>
      </c>
      <c r="CI411" s="110">
        <v>1</v>
      </c>
      <c r="CJ411" s="110" t="s">
        <v>6966</v>
      </c>
      <c r="CN411" s="110">
        <v>559.73</v>
      </c>
      <c r="CO411" s="110">
        <v>388.3</v>
      </c>
      <c r="CP411" s="110">
        <v>0</v>
      </c>
      <c r="CQ411" s="110">
        <v>0</v>
      </c>
      <c r="CS411" s="110" t="str">
        <f t="shared" si="71"/>
        <v>-</v>
      </c>
    </row>
    <row r="412" spans="19:97" x14ac:dyDescent="0.2">
      <c r="S412" s="98">
        <v>4106</v>
      </c>
      <c r="T412" s="98">
        <v>33</v>
      </c>
      <c r="U412" s="98" t="s">
        <v>1610</v>
      </c>
      <c r="V412" s="98">
        <v>2</v>
      </c>
      <c r="W412" s="98" t="s">
        <v>975</v>
      </c>
      <c r="X412" s="98">
        <v>3</v>
      </c>
      <c r="Y412" s="98" t="s">
        <v>870</v>
      </c>
      <c r="Z412" s="98">
        <v>20</v>
      </c>
      <c r="AA412" s="98" t="s">
        <v>1611</v>
      </c>
      <c r="AB412" s="98">
        <v>8223</v>
      </c>
      <c r="AC412" s="98" t="s">
        <v>1642</v>
      </c>
      <c r="AD412" s="98" t="s">
        <v>1305</v>
      </c>
      <c r="AE412" s="98">
        <v>4106</v>
      </c>
      <c r="AF412" s="98" t="s">
        <v>1209</v>
      </c>
      <c r="AG412" s="98" t="s">
        <v>5203</v>
      </c>
      <c r="AH412" s="98" t="s">
        <v>734</v>
      </c>
      <c r="AI412" s="98" t="s">
        <v>53</v>
      </c>
      <c r="AJ412" s="98">
        <v>4100</v>
      </c>
      <c r="AK412" s="98" t="s">
        <v>33</v>
      </c>
      <c r="AL412" s="98">
        <v>4101</v>
      </c>
      <c r="AO412" s="98">
        <v>2024</v>
      </c>
      <c r="AP412" s="98">
        <v>5</v>
      </c>
      <c r="AQ412" s="98" t="s">
        <v>54</v>
      </c>
      <c r="AR412" s="98" t="s">
        <v>56</v>
      </c>
      <c r="AS412" s="98" t="s">
        <v>54</v>
      </c>
      <c r="AT412" s="98" t="s">
        <v>54</v>
      </c>
      <c r="AV412" s="98" t="s">
        <v>129</v>
      </c>
      <c r="AY412" s="98" t="s">
        <v>56</v>
      </c>
      <c r="AZ412" s="98" t="s">
        <v>1646</v>
      </c>
      <c r="BA412" s="98" t="s">
        <v>1637</v>
      </c>
      <c r="BB412" s="98" t="s">
        <v>1632</v>
      </c>
      <c r="BD412" s="110" t="str">
        <f t="shared" si="73"/>
        <v>4113RGInt 03 Cascavel</v>
      </c>
      <c r="BE412" s="110">
        <v>4113</v>
      </c>
      <c r="BF412" s="110" t="s">
        <v>5604</v>
      </c>
      <c r="BG412" s="110">
        <v>8093</v>
      </c>
      <c r="BH412" s="110" t="s">
        <v>35</v>
      </c>
      <c r="BI412" s="110">
        <v>146012</v>
      </c>
      <c r="BJ412" s="110">
        <v>146012</v>
      </c>
      <c r="BK412" s="110">
        <v>146012</v>
      </c>
      <c r="BL412" s="110">
        <v>146012</v>
      </c>
      <c r="BN412" s="110">
        <f t="shared" si="74"/>
        <v>584048</v>
      </c>
      <c r="BS412" s="110">
        <v>4106</v>
      </c>
      <c r="BT412" s="110" t="str">
        <f t="shared" si="65"/>
        <v>Municípios beneficiados com especialização em potencialidades produtivas</v>
      </c>
      <c r="BU412" s="111" t="str">
        <f t="shared" si="66"/>
        <v>Não</v>
      </c>
      <c r="BV412" s="111" t="str">
        <f t="shared" si="67"/>
        <v>Não</v>
      </c>
      <c r="BW412" s="111" t="str">
        <f t="shared" si="68"/>
        <v>Não</v>
      </c>
      <c r="BX412" s="111" t="str">
        <f t="shared" si="69"/>
        <v>Sim</v>
      </c>
      <c r="BY412" s="110" t="s">
        <v>121</v>
      </c>
      <c r="BZ412" s="110" t="s">
        <v>129</v>
      </c>
      <c r="CA412" s="110" t="s">
        <v>121</v>
      </c>
      <c r="CB412" s="110" t="s">
        <v>8374</v>
      </c>
      <c r="CG412" s="110" t="str">
        <f t="shared" si="70"/>
        <v>4362Wenceslau Braz</v>
      </c>
      <c r="CH412" s="110" t="str">
        <f t="shared" si="72"/>
        <v>4362-1</v>
      </c>
      <c r="CI412" s="110">
        <v>1</v>
      </c>
      <c r="CJ412" s="110">
        <v>4362</v>
      </c>
      <c r="CK412" s="110" t="s">
        <v>37</v>
      </c>
      <c r="CL412" s="110">
        <v>4128500</v>
      </c>
      <c r="CM412" s="110" t="s">
        <v>575</v>
      </c>
      <c r="CN412" s="110">
        <v>382.84</v>
      </c>
      <c r="CO412" s="110">
        <v>744.26</v>
      </c>
      <c r="CP412" s="110">
        <v>0</v>
      </c>
      <c r="CQ412" s="110">
        <v>0</v>
      </c>
      <c r="CS412" s="110" t="str">
        <f t="shared" si="71"/>
        <v>RGInt 05 Londrina-Wenceslau Braz</v>
      </c>
    </row>
    <row r="413" spans="19:97" x14ac:dyDescent="0.2">
      <c r="S413" s="98">
        <v>6875</v>
      </c>
      <c r="T413" s="98">
        <v>33</v>
      </c>
      <c r="U413" s="98" t="s">
        <v>1610</v>
      </c>
      <c r="V413" s="98">
        <v>2</v>
      </c>
      <c r="W413" s="98" t="s">
        <v>975</v>
      </c>
      <c r="X413" s="98">
        <v>3</v>
      </c>
      <c r="Y413" s="98" t="s">
        <v>870</v>
      </c>
      <c r="Z413" s="98">
        <v>20</v>
      </c>
      <c r="AA413" s="98" t="s">
        <v>1611</v>
      </c>
      <c r="AB413" s="98">
        <v>8223</v>
      </c>
      <c r="AC413" s="98" t="s">
        <v>1642</v>
      </c>
      <c r="AD413" s="98" t="s">
        <v>1305</v>
      </c>
      <c r="AE413" s="98">
        <v>6875</v>
      </c>
      <c r="AF413" s="98" t="s">
        <v>5204</v>
      </c>
      <c r="AG413" s="98" t="s">
        <v>5205</v>
      </c>
      <c r="AH413" s="98" t="s">
        <v>908</v>
      </c>
      <c r="AI413" s="98" t="s">
        <v>53</v>
      </c>
      <c r="AJ413" s="98">
        <v>4100</v>
      </c>
      <c r="AO413" s="98">
        <v>2024</v>
      </c>
      <c r="AP413" s="98">
        <v>140</v>
      </c>
      <c r="AQ413" s="98" t="s">
        <v>54</v>
      </c>
      <c r="AR413" s="98" t="s">
        <v>54</v>
      </c>
      <c r="AS413" s="98" t="s">
        <v>54</v>
      </c>
      <c r="AT413" s="98" t="s">
        <v>54</v>
      </c>
      <c r="AY413" s="98" t="s">
        <v>56</v>
      </c>
      <c r="AZ413" s="98" t="s">
        <v>5206</v>
      </c>
      <c r="BA413" s="98" t="s">
        <v>5207</v>
      </c>
      <c r="BB413" s="98" t="s">
        <v>5191</v>
      </c>
      <c r="BD413" s="110" t="str">
        <f t="shared" si="73"/>
        <v>4113RGInt 04 Maringá</v>
      </c>
      <c r="BE413" s="110">
        <v>4113</v>
      </c>
      <c r="BF413" s="110" t="s">
        <v>5604</v>
      </c>
      <c r="BG413" s="110">
        <v>8093</v>
      </c>
      <c r="BH413" s="110" t="s">
        <v>36</v>
      </c>
      <c r="BI413" s="110">
        <v>103937</v>
      </c>
      <c r="BJ413" s="110">
        <v>103937</v>
      </c>
      <c r="BK413" s="110">
        <v>103937</v>
      </c>
      <c r="BL413" s="110">
        <v>103937</v>
      </c>
      <c r="BN413" s="110">
        <f t="shared" si="74"/>
        <v>415748</v>
      </c>
      <c r="BS413" s="110">
        <v>6875</v>
      </c>
      <c r="BT413" s="110" t="str">
        <f t="shared" si="65"/>
        <v>Novos empreendimentos apoiados atraídos para o Paraná</v>
      </c>
      <c r="BU413" s="111" t="str">
        <f t="shared" si="66"/>
        <v>Não</v>
      </c>
      <c r="BV413" s="111" t="str">
        <f t="shared" si="67"/>
        <v>Não</v>
      </c>
      <c r="BW413" s="111" t="str">
        <f t="shared" si="68"/>
        <v>Não</v>
      </c>
      <c r="BX413" s="111" t="str">
        <f t="shared" si="69"/>
        <v>Não</v>
      </c>
      <c r="BY413" s="110" t="s">
        <v>121</v>
      </c>
      <c r="BZ413" s="110" t="s">
        <v>121</v>
      </c>
      <c r="CA413" s="110" t="s">
        <v>121</v>
      </c>
      <c r="CB413" s="110" t="s">
        <v>8122</v>
      </c>
      <c r="CG413" s="110" t="str">
        <f t="shared" si="70"/>
        <v>4362 Total</v>
      </c>
      <c r="CH413" s="110" t="str">
        <f t="shared" si="72"/>
        <v>4362 Total-1</v>
      </c>
      <c r="CI413" s="110">
        <v>1</v>
      </c>
      <c r="CJ413" s="110" t="s">
        <v>6967</v>
      </c>
      <c r="CN413" s="110">
        <v>382.84</v>
      </c>
      <c r="CO413" s="110">
        <v>744.26</v>
      </c>
      <c r="CP413" s="110">
        <v>0</v>
      </c>
      <c r="CQ413" s="110">
        <v>0</v>
      </c>
      <c r="CS413" s="110" t="str">
        <f t="shared" si="71"/>
        <v>-</v>
      </c>
    </row>
    <row r="414" spans="19:97" x14ac:dyDescent="0.2">
      <c r="S414" s="98">
        <v>4193</v>
      </c>
      <c r="T414" s="98">
        <v>33</v>
      </c>
      <c r="U414" s="98" t="s">
        <v>1610</v>
      </c>
      <c r="V414" s="98">
        <v>30</v>
      </c>
      <c r="W414" s="98" t="s">
        <v>1647</v>
      </c>
      <c r="X414" s="98">
        <v>3</v>
      </c>
      <c r="Y414" s="98" t="s">
        <v>870</v>
      </c>
      <c r="Z414" s="98">
        <v>20</v>
      </c>
      <c r="AA414" s="98" t="s">
        <v>1611</v>
      </c>
      <c r="AB414" s="98">
        <v>8322</v>
      </c>
      <c r="AC414" s="98" t="s">
        <v>1648</v>
      </c>
      <c r="AD414" s="98" t="s">
        <v>1649</v>
      </c>
      <c r="AE414" s="98">
        <v>4193</v>
      </c>
      <c r="AF414" s="98" t="s">
        <v>1470</v>
      </c>
      <c r="AG414" s="98" t="s">
        <v>1650</v>
      </c>
      <c r="AH414" s="98" t="s">
        <v>1651</v>
      </c>
      <c r="AI414" s="98" t="s">
        <v>53</v>
      </c>
      <c r="AJ414" s="98">
        <v>4100</v>
      </c>
      <c r="AK414" s="98" t="s">
        <v>33</v>
      </c>
      <c r="AL414" s="98">
        <v>4101</v>
      </c>
      <c r="AO414" s="98">
        <v>2024</v>
      </c>
      <c r="AP414" s="98">
        <v>760</v>
      </c>
      <c r="AQ414" s="98" t="s">
        <v>54</v>
      </c>
      <c r="AR414" s="98" t="s">
        <v>54</v>
      </c>
      <c r="AS414" s="98" t="s">
        <v>54</v>
      </c>
      <c r="AT414" s="98" t="s">
        <v>54</v>
      </c>
      <c r="AY414" s="98" t="s">
        <v>56</v>
      </c>
      <c r="AZ414" s="98" t="s">
        <v>5208</v>
      </c>
      <c r="BA414" s="98" t="s">
        <v>1652</v>
      </c>
      <c r="BB414" s="98" t="s">
        <v>1653</v>
      </c>
      <c r="BD414" s="110" t="str">
        <f t="shared" si="73"/>
        <v>4113RGInt 05 Londrina</v>
      </c>
      <c r="BE414" s="110">
        <v>4113</v>
      </c>
      <c r="BF414" s="110" t="s">
        <v>5604</v>
      </c>
      <c r="BG414" s="110">
        <v>8093</v>
      </c>
      <c r="BH414" s="110" t="s">
        <v>37</v>
      </c>
      <c r="BI414" s="110">
        <v>126180</v>
      </c>
      <c r="BJ414" s="110">
        <v>126180</v>
      </c>
      <c r="BK414" s="110">
        <v>126180</v>
      </c>
      <c r="BL414" s="110">
        <v>126180</v>
      </c>
      <c r="BN414" s="110">
        <f t="shared" si="74"/>
        <v>504720</v>
      </c>
      <c r="BS414" s="110">
        <v>4193</v>
      </c>
      <c r="BT414" s="110" t="str">
        <f t="shared" si="65"/>
        <v>Calibração de instrumentos de medição</v>
      </c>
      <c r="BU414" s="111" t="str">
        <f t="shared" si="66"/>
        <v>Não</v>
      </c>
      <c r="BV414" s="111" t="str">
        <f t="shared" si="67"/>
        <v>Não</v>
      </c>
      <c r="BW414" s="111" t="str">
        <f t="shared" si="68"/>
        <v>Não</v>
      </c>
      <c r="BX414" s="111" t="str">
        <f t="shared" si="69"/>
        <v>Não</v>
      </c>
      <c r="BY414" s="110" t="s">
        <v>121</v>
      </c>
      <c r="BZ414" s="110" t="s">
        <v>121</v>
      </c>
      <c r="CA414" s="110" t="s">
        <v>121</v>
      </c>
      <c r="CB414" s="110" t="s">
        <v>8122</v>
      </c>
      <c r="CG414" s="110" t="str">
        <f t="shared" si="70"/>
        <v>4364Curitiba</v>
      </c>
      <c r="CH414" s="110" t="str">
        <f t="shared" si="72"/>
        <v>4364-1</v>
      </c>
      <c r="CI414" s="110">
        <v>1</v>
      </c>
      <c r="CJ414" s="110">
        <v>4364</v>
      </c>
      <c r="CK414" s="110" t="s">
        <v>33</v>
      </c>
      <c r="CL414" s="110">
        <v>4106902</v>
      </c>
      <c r="CM414" s="110" t="s">
        <v>128</v>
      </c>
      <c r="CN414" s="110">
        <v>15000</v>
      </c>
      <c r="CO414" s="110">
        <v>90000</v>
      </c>
      <c r="CP414" s="110">
        <v>45000</v>
      </c>
      <c r="CQ414" s="110">
        <v>0</v>
      </c>
      <c r="CS414" s="110" t="str">
        <f t="shared" si="71"/>
        <v>RGInt 01 Curitiba-Curitiba</v>
      </c>
    </row>
    <row r="415" spans="19:97" x14ac:dyDescent="0.2">
      <c r="S415" s="98">
        <v>4196</v>
      </c>
      <c r="T415" s="98">
        <v>33</v>
      </c>
      <c r="U415" s="98" t="s">
        <v>1610</v>
      </c>
      <c r="V415" s="98">
        <v>30</v>
      </c>
      <c r="W415" s="98" t="s">
        <v>1647</v>
      </c>
      <c r="X415" s="98">
        <v>3</v>
      </c>
      <c r="Y415" s="98" t="s">
        <v>870</v>
      </c>
      <c r="Z415" s="98">
        <v>20</v>
      </c>
      <c r="AA415" s="98" t="s">
        <v>1611</v>
      </c>
      <c r="AB415" s="98">
        <v>8322</v>
      </c>
      <c r="AC415" s="98" t="s">
        <v>1648</v>
      </c>
      <c r="AD415" s="98" t="s">
        <v>1649</v>
      </c>
      <c r="AE415" s="98">
        <v>4196</v>
      </c>
      <c r="AF415" s="98" t="s">
        <v>1480</v>
      </c>
      <c r="AG415" s="98" t="s">
        <v>1655</v>
      </c>
      <c r="AH415" s="98" t="s">
        <v>182</v>
      </c>
      <c r="AI415" s="98" t="s">
        <v>53</v>
      </c>
      <c r="AJ415" s="98">
        <v>4100</v>
      </c>
      <c r="AK415" s="98" t="s">
        <v>33</v>
      </c>
      <c r="AL415" s="98">
        <v>4101</v>
      </c>
      <c r="AO415" s="98">
        <v>2024</v>
      </c>
      <c r="AP415" s="98">
        <v>9589</v>
      </c>
      <c r="AQ415" s="98" t="s">
        <v>54</v>
      </c>
      <c r="AR415" s="98" t="s">
        <v>54</v>
      </c>
      <c r="AS415" s="98" t="s">
        <v>54</v>
      </c>
      <c r="AT415" s="98" t="s">
        <v>54</v>
      </c>
      <c r="AV415" s="98" t="s">
        <v>72</v>
      </c>
      <c r="AY415" s="98" t="s">
        <v>56</v>
      </c>
      <c r="AZ415" s="98" t="s">
        <v>5209</v>
      </c>
      <c r="BA415" s="98" t="s">
        <v>1652</v>
      </c>
      <c r="BB415" s="98" t="s">
        <v>1656</v>
      </c>
      <c r="BD415" s="110" t="str">
        <f t="shared" si="73"/>
        <v>4113RGInt 06 Ponta Grossa</v>
      </c>
      <c r="BE415" s="110">
        <v>4113</v>
      </c>
      <c r="BF415" s="110" t="s">
        <v>5604</v>
      </c>
      <c r="BG415" s="110">
        <v>8093</v>
      </c>
      <c r="BH415" s="110" t="s">
        <v>38</v>
      </c>
      <c r="BI415" s="110">
        <v>62735</v>
      </c>
      <c r="BJ415" s="110">
        <v>62735</v>
      </c>
      <c r="BK415" s="110">
        <v>62735</v>
      </c>
      <c r="BL415" s="110">
        <v>62735</v>
      </c>
      <c r="BN415" s="110">
        <f t="shared" si="74"/>
        <v>250940</v>
      </c>
      <c r="BS415" s="110">
        <v>4196</v>
      </c>
      <c r="BT415" s="110" t="str">
        <f t="shared" si="65"/>
        <v>Fiscalização compulsória de produtos e serviços com a conformidade avaliada</v>
      </c>
      <c r="BU415" s="111" t="str">
        <f t="shared" si="66"/>
        <v>Não</v>
      </c>
      <c r="BV415" s="111" t="str">
        <f t="shared" si="67"/>
        <v>Não</v>
      </c>
      <c r="BW415" s="111" t="str">
        <f t="shared" si="68"/>
        <v>Não</v>
      </c>
      <c r="BX415" s="111" t="str">
        <f t="shared" si="69"/>
        <v>Não</v>
      </c>
      <c r="BY415" s="110" t="s">
        <v>121</v>
      </c>
      <c r="BZ415" s="110" t="s">
        <v>72</v>
      </c>
      <c r="CA415" s="110" t="s">
        <v>121</v>
      </c>
      <c r="CB415" s="110" t="s">
        <v>8122</v>
      </c>
      <c r="CG415" s="110" t="str">
        <f t="shared" si="70"/>
        <v>4364 Total</v>
      </c>
      <c r="CH415" s="110" t="str">
        <f t="shared" si="72"/>
        <v>4364 Total-1</v>
      </c>
      <c r="CI415" s="110">
        <v>1</v>
      </c>
      <c r="CJ415" s="110" t="s">
        <v>6968</v>
      </c>
      <c r="CN415" s="110">
        <v>15000</v>
      </c>
      <c r="CO415" s="110">
        <v>90000</v>
      </c>
      <c r="CP415" s="110">
        <v>45000</v>
      </c>
      <c r="CQ415" s="110">
        <v>0</v>
      </c>
      <c r="CS415" s="110" t="str">
        <f t="shared" si="71"/>
        <v>-</v>
      </c>
    </row>
    <row r="416" spans="19:97" x14ac:dyDescent="0.2">
      <c r="S416" s="98">
        <v>4200</v>
      </c>
      <c r="T416" s="98">
        <v>33</v>
      </c>
      <c r="U416" s="98" t="s">
        <v>1610</v>
      </c>
      <c r="V416" s="98">
        <v>30</v>
      </c>
      <c r="W416" s="98" t="s">
        <v>1647</v>
      </c>
      <c r="X416" s="98">
        <v>3</v>
      </c>
      <c r="Y416" s="98" t="s">
        <v>870</v>
      </c>
      <c r="Z416" s="98">
        <v>20</v>
      </c>
      <c r="AA416" s="98" t="s">
        <v>1611</v>
      </c>
      <c r="AB416" s="98">
        <v>8322</v>
      </c>
      <c r="AC416" s="98" t="s">
        <v>1648</v>
      </c>
      <c r="AD416" s="98" t="s">
        <v>1649</v>
      </c>
      <c r="AE416" s="98">
        <v>4200</v>
      </c>
      <c r="AF416" s="98" t="s">
        <v>5210</v>
      </c>
      <c r="AG416" s="98" t="s">
        <v>1658</v>
      </c>
      <c r="AH416" s="98" t="s">
        <v>182</v>
      </c>
      <c r="AI416" s="98" t="s">
        <v>53</v>
      </c>
      <c r="AJ416" s="98">
        <v>4100</v>
      </c>
      <c r="AK416" s="98" t="s">
        <v>33</v>
      </c>
      <c r="AL416" s="98">
        <v>4101</v>
      </c>
      <c r="AO416" s="98">
        <v>2024</v>
      </c>
      <c r="AP416" s="98">
        <v>4554</v>
      </c>
      <c r="AQ416" s="98" t="s">
        <v>54</v>
      </c>
      <c r="AR416" s="98" t="s">
        <v>54</v>
      </c>
      <c r="AS416" s="98" t="s">
        <v>54</v>
      </c>
      <c r="AT416" s="98" t="s">
        <v>54</v>
      </c>
      <c r="AV416" s="98" t="s">
        <v>72</v>
      </c>
      <c r="AY416" s="98" t="s">
        <v>56</v>
      </c>
      <c r="AZ416" s="98" t="s">
        <v>1659</v>
      </c>
      <c r="BA416" s="98" t="s">
        <v>1652</v>
      </c>
      <c r="BB416" s="98" t="s">
        <v>1660</v>
      </c>
      <c r="BD416" s="110" t="str">
        <f t="shared" si="73"/>
        <v>4114RGInt 01 Curitiba</v>
      </c>
      <c r="BE416" s="110">
        <v>4114</v>
      </c>
      <c r="BF416" s="110" t="s">
        <v>706</v>
      </c>
      <c r="BG416" s="110">
        <v>8011</v>
      </c>
      <c r="BH416" s="110" t="s">
        <v>33</v>
      </c>
      <c r="BI416" s="110">
        <v>3354.38</v>
      </c>
      <c r="BJ416" s="110">
        <v>6943.19</v>
      </c>
      <c r="BK416" s="110">
        <v>5515.38</v>
      </c>
      <c r="BL416" s="110">
        <v>1499.15</v>
      </c>
      <c r="BN416" s="110">
        <f t="shared" si="74"/>
        <v>17312.100000000002</v>
      </c>
      <c r="BS416" s="110">
        <v>4200</v>
      </c>
      <c r="BT416" s="110" t="str">
        <f t="shared" si="65"/>
        <v>Fiscalização de quantitativos de produtos pré-embalados e pré-medidos</v>
      </c>
      <c r="BU416" s="111" t="str">
        <f t="shared" si="66"/>
        <v>Não</v>
      </c>
      <c r="BV416" s="111" t="str">
        <f t="shared" si="67"/>
        <v>Não</v>
      </c>
      <c r="BW416" s="111" t="str">
        <f t="shared" si="68"/>
        <v>Não</v>
      </c>
      <c r="BX416" s="111" t="str">
        <f t="shared" si="69"/>
        <v>Não</v>
      </c>
      <c r="BY416" s="110" t="s">
        <v>121</v>
      </c>
      <c r="BZ416" s="110" t="s">
        <v>72</v>
      </c>
      <c r="CA416" s="110" t="s">
        <v>121</v>
      </c>
      <c r="CB416" s="110" t="s">
        <v>8122</v>
      </c>
      <c r="CG416" s="110" t="str">
        <f t="shared" si="70"/>
        <v>4377Paranaguá</v>
      </c>
      <c r="CH416" s="110" t="str">
        <f t="shared" si="72"/>
        <v>4377-1</v>
      </c>
      <c r="CI416" s="110">
        <v>1</v>
      </c>
      <c r="CJ416" s="110">
        <v>4377</v>
      </c>
      <c r="CK416" s="110" t="s">
        <v>33</v>
      </c>
      <c r="CL416" s="110">
        <v>4118204</v>
      </c>
      <c r="CM416" s="110" t="s">
        <v>511</v>
      </c>
      <c r="CN416" s="110">
        <v>0</v>
      </c>
      <c r="CO416" s="110">
        <v>0</v>
      </c>
      <c r="CP416" s="110">
        <v>625</v>
      </c>
      <c r="CQ416" s="110">
        <v>0</v>
      </c>
      <c r="CS416" s="110" t="str">
        <f t="shared" si="71"/>
        <v>RGInt 01 Curitiba-Paranaguá</v>
      </c>
    </row>
    <row r="417" spans="19:97" x14ac:dyDescent="0.2">
      <c r="S417" s="98">
        <v>4203</v>
      </c>
      <c r="T417" s="98">
        <v>33</v>
      </c>
      <c r="U417" s="98" t="s">
        <v>1610</v>
      </c>
      <c r="V417" s="98">
        <v>30</v>
      </c>
      <c r="W417" s="98" t="s">
        <v>1647</v>
      </c>
      <c r="X417" s="98">
        <v>3</v>
      </c>
      <c r="Y417" s="98" t="s">
        <v>870</v>
      </c>
      <c r="Z417" s="98">
        <v>20</v>
      </c>
      <c r="AA417" s="98" t="s">
        <v>1611</v>
      </c>
      <c r="AB417" s="98">
        <v>8322</v>
      </c>
      <c r="AC417" s="98" t="s">
        <v>1648</v>
      </c>
      <c r="AD417" s="98" t="s">
        <v>1649</v>
      </c>
      <c r="AE417" s="98">
        <v>4203</v>
      </c>
      <c r="AF417" s="98" t="s">
        <v>1505</v>
      </c>
      <c r="AG417" s="98" t="s">
        <v>1662</v>
      </c>
      <c r="AH417" s="98" t="s">
        <v>1663</v>
      </c>
      <c r="AI417" s="98" t="s">
        <v>53</v>
      </c>
      <c r="AJ417" s="98">
        <v>4100</v>
      </c>
      <c r="AK417" s="98" t="s">
        <v>33</v>
      </c>
      <c r="AL417" s="98">
        <v>4101</v>
      </c>
      <c r="AO417" s="98">
        <v>2024</v>
      </c>
      <c r="AP417" s="98">
        <v>115629</v>
      </c>
      <c r="AQ417" s="98" t="s">
        <v>54</v>
      </c>
      <c r="AR417" s="98" t="s">
        <v>54</v>
      </c>
      <c r="AS417" s="98" t="s">
        <v>54</v>
      </c>
      <c r="AT417" s="98" t="s">
        <v>54</v>
      </c>
      <c r="AV417" s="98" t="s">
        <v>72</v>
      </c>
      <c r="AY417" s="98" t="s">
        <v>56</v>
      </c>
      <c r="AZ417" s="98" t="s">
        <v>5211</v>
      </c>
      <c r="BA417" s="98" t="s">
        <v>1652</v>
      </c>
      <c r="BB417" s="98" t="s">
        <v>1664</v>
      </c>
      <c r="BD417" s="110" t="str">
        <f t="shared" si="73"/>
        <v>4114RGInt 02 Guarapuava</v>
      </c>
      <c r="BE417" s="110">
        <v>4114</v>
      </c>
      <c r="BF417" s="110" t="s">
        <v>706</v>
      </c>
      <c r="BG417" s="110">
        <v>8011</v>
      </c>
      <c r="BH417" s="110" t="s">
        <v>34</v>
      </c>
      <c r="BI417" s="110">
        <v>859.97</v>
      </c>
      <c r="BJ417" s="110">
        <v>883.21</v>
      </c>
      <c r="BK417" s="110">
        <v>581.05999999999995</v>
      </c>
      <c r="BL417" s="110">
        <v>0</v>
      </c>
      <c r="BN417" s="110">
        <f t="shared" si="74"/>
        <v>2324.2399999999998</v>
      </c>
      <c r="BS417" s="110">
        <v>4203</v>
      </c>
      <c r="BT417" s="110" t="str">
        <f t="shared" si="65"/>
        <v>Verificação metrológica de Instrumentos de medir e medidas materializada</v>
      </c>
      <c r="BU417" s="111" t="str">
        <f t="shared" si="66"/>
        <v>Não</v>
      </c>
      <c r="BV417" s="111" t="str">
        <f t="shared" si="67"/>
        <v>Não</v>
      </c>
      <c r="BW417" s="111" t="str">
        <f t="shared" si="68"/>
        <v>Não</v>
      </c>
      <c r="BX417" s="111" t="str">
        <f t="shared" si="69"/>
        <v>Não</v>
      </c>
      <c r="BY417" s="110" t="s">
        <v>121</v>
      </c>
      <c r="BZ417" s="110" t="s">
        <v>72</v>
      </c>
      <c r="CA417" s="110" t="s">
        <v>121</v>
      </c>
      <c r="CB417" s="110" t="s">
        <v>8122</v>
      </c>
      <c r="CG417" s="110" t="str">
        <f t="shared" si="70"/>
        <v>4377 Total</v>
      </c>
      <c r="CH417" s="110" t="str">
        <f t="shared" si="72"/>
        <v>4377 Total-1</v>
      </c>
      <c r="CI417" s="110">
        <v>1</v>
      </c>
      <c r="CJ417" s="110" t="s">
        <v>6969</v>
      </c>
      <c r="CN417" s="110">
        <v>0</v>
      </c>
      <c r="CO417" s="110">
        <v>0</v>
      </c>
      <c r="CP417" s="110">
        <v>625</v>
      </c>
      <c r="CQ417" s="110">
        <v>0</v>
      </c>
      <c r="CS417" s="110" t="str">
        <f t="shared" si="71"/>
        <v>-</v>
      </c>
    </row>
    <row r="418" spans="19:97" x14ac:dyDescent="0.2">
      <c r="S418" s="98">
        <v>7000</v>
      </c>
      <c r="T418" s="98">
        <v>33</v>
      </c>
      <c r="U418" s="98" t="s">
        <v>1610</v>
      </c>
      <c r="V418" s="98">
        <v>31</v>
      </c>
      <c r="W418" s="98" t="s">
        <v>1667</v>
      </c>
      <c r="X418" s="98">
        <v>3</v>
      </c>
      <c r="Y418" s="98" t="s">
        <v>870</v>
      </c>
      <c r="Z418" s="98">
        <v>20</v>
      </c>
      <c r="AA418" s="98" t="s">
        <v>1611</v>
      </c>
      <c r="AB418" s="98">
        <v>8047</v>
      </c>
      <c r="AC418" s="98" t="s">
        <v>1668</v>
      </c>
      <c r="AD418" s="98" t="s">
        <v>1669</v>
      </c>
      <c r="AE418" s="98">
        <v>7000</v>
      </c>
      <c r="AF418" s="98" t="s">
        <v>5212</v>
      </c>
      <c r="AG418" s="98" t="s">
        <v>5213</v>
      </c>
      <c r="AH418" s="98" t="s">
        <v>5214</v>
      </c>
      <c r="AI418" s="98" t="s">
        <v>53</v>
      </c>
      <c r="AJ418" s="98">
        <v>4100</v>
      </c>
      <c r="AK418" s="98" t="s">
        <v>33</v>
      </c>
      <c r="AL418" s="98">
        <v>4101</v>
      </c>
      <c r="AM418" s="98" t="s">
        <v>128</v>
      </c>
      <c r="AN418" s="98">
        <v>4106902</v>
      </c>
      <c r="AO418" s="98">
        <v>2024</v>
      </c>
      <c r="AP418" s="98">
        <v>0</v>
      </c>
      <c r="AQ418" s="98" t="s">
        <v>54</v>
      </c>
      <c r="AR418" s="98" t="s">
        <v>54</v>
      </c>
      <c r="AS418" s="98" t="s">
        <v>54</v>
      </c>
      <c r="AT418" s="98" t="s">
        <v>54</v>
      </c>
      <c r="AY418" s="98" t="s">
        <v>56</v>
      </c>
      <c r="AZ418" s="98" t="s">
        <v>5215</v>
      </c>
      <c r="BA418" s="98" t="s">
        <v>5216</v>
      </c>
      <c r="BB418" s="98" t="s">
        <v>5217</v>
      </c>
      <c r="BD418" s="110" t="str">
        <f t="shared" si="73"/>
        <v>4114RGInt 03 Cascavel</v>
      </c>
      <c r="BE418" s="110">
        <v>4114</v>
      </c>
      <c r="BF418" s="110" t="s">
        <v>706</v>
      </c>
      <c r="BG418" s="110">
        <v>8011</v>
      </c>
      <c r="BH418" s="110" t="s">
        <v>35</v>
      </c>
      <c r="BI418" s="110">
        <v>1359.7</v>
      </c>
      <c r="BJ418" s="110">
        <v>1922</v>
      </c>
      <c r="BK418" s="110">
        <v>530.12</v>
      </c>
      <c r="BL418" s="110">
        <v>281.63</v>
      </c>
      <c r="BN418" s="110">
        <f t="shared" si="74"/>
        <v>4093.45</v>
      </c>
      <c r="BS418" s="110">
        <v>7000</v>
      </c>
      <c r="BT418" s="110" t="str">
        <f t="shared" si="65"/>
        <v>Instalação de Elevador na Sede da Jucepar, em Curitiba</v>
      </c>
      <c r="BU418" s="111" t="str">
        <f t="shared" si="66"/>
        <v>Não</v>
      </c>
      <c r="BV418" s="111" t="str">
        <f t="shared" si="67"/>
        <v>Não</v>
      </c>
      <c r="BW418" s="111" t="str">
        <f t="shared" si="68"/>
        <v>Não</v>
      </c>
      <c r="BX418" s="111" t="str">
        <f t="shared" si="69"/>
        <v>Não</v>
      </c>
      <c r="BY418" s="110" t="s">
        <v>121</v>
      </c>
      <c r="BZ418" s="110" t="s">
        <v>121</v>
      </c>
      <c r="CA418" s="110" t="s">
        <v>121</v>
      </c>
      <c r="CB418" s="110" t="s">
        <v>8375</v>
      </c>
      <c r="CG418" s="110" t="str">
        <f t="shared" si="70"/>
        <v>4378Paranaguá</v>
      </c>
      <c r="CH418" s="110" t="str">
        <f t="shared" si="72"/>
        <v>4378-1</v>
      </c>
      <c r="CI418" s="110">
        <v>1</v>
      </c>
      <c r="CJ418" s="110">
        <v>4378</v>
      </c>
      <c r="CK418" s="110" t="s">
        <v>33</v>
      </c>
      <c r="CL418" s="110">
        <v>4118204</v>
      </c>
      <c r="CM418" s="110" t="s">
        <v>511</v>
      </c>
      <c r="CN418" s="110">
        <v>0</v>
      </c>
      <c r="CO418" s="110">
        <v>0</v>
      </c>
      <c r="CP418" s="110">
        <v>625</v>
      </c>
      <c r="CQ418" s="110">
        <v>625</v>
      </c>
      <c r="CS418" s="110" t="str">
        <f t="shared" si="71"/>
        <v>RGInt 01 Curitiba-Paranaguá</v>
      </c>
    </row>
    <row r="419" spans="19:97" x14ac:dyDescent="0.2">
      <c r="S419" s="98">
        <v>4223</v>
      </c>
      <c r="T419" s="98">
        <v>33</v>
      </c>
      <c r="U419" s="98" t="s">
        <v>1610</v>
      </c>
      <c r="V419" s="98">
        <v>31</v>
      </c>
      <c r="W419" s="98" t="s">
        <v>1667</v>
      </c>
      <c r="X419" s="98">
        <v>3</v>
      </c>
      <c r="Y419" s="98" t="s">
        <v>870</v>
      </c>
      <c r="Z419" s="98">
        <v>20</v>
      </c>
      <c r="AA419" s="98" t="s">
        <v>1611</v>
      </c>
      <c r="AB419" s="98">
        <v>8047</v>
      </c>
      <c r="AC419" s="98" t="s">
        <v>1668</v>
      </c>
      <c r="AD419" s="98" t="s">
        <v>1669</v>
      </c>
      <c r="AE419" s="98">
        <v>4223</v>
      </c>
      <c r="AF419" s="98" t="s">
        <v>1608</v>
      </c>
      <c r="AG419" s="98" t="s">
        <v>1670</v>
      </c>
      <c r="AH419" s="98" t="s">
        <v>734</v>
      </c>
      <c r="AI419" s="98" t="s">
        <v>53</v>
      </c>
      <c r="AJ419" s="98">
        <v>4100</v>
      </c>
      <c r="AK419" s="98" t="s">
        <v>33</v>
      </c>
      <c r="AL419" s="98">
        <v>4101</v>
      </c>
      <c r="AO419" s="98">
        <v>2024</v>
      </c>
      <c r="AP419" s="98">
        <v>9</v>
      </c>
      <c r="AQ419" s="98" t="s">
        <v>54</v>
      </c>
      <c r="AR419" s="98" t="s">
        <v>56</v>
      </c>
      <c r="AS419" s="98" t="s">
        <v>54</v>
      </c>
      <c r="AT419" s="98" t="s">
        <v>54</v>
      </c>
      <c r="AW419" s="98" t="s">
        <v>155</v>
      </c>
      <c r="AY419" s="98" t="s">
        <v>56</v>
      </c>
      <c r="AZ419" s="98" t="s">
        <v>1671</v>
      </c>
      <c r="BA419" s="98" t="s">
        <v>1672</v>
      </c>
      <c r="BB419" s="98" t="s">
        <v>1673</v>
      </c>
      <c r="BD419" s="110" t="str">
        <f t="shared" si="73"/>
        <v>4114RGInt 04 Maringá</v>
      </c>
      <c r="BE419" s="110">
        <v>4114</v>
      </c>
      <c r="BF419" s="110" t="s">
        <v>706</v>
      </c>
      <c r="BG419" s="110">
        <v>8011</v>
      </c>
      <c r="BH419" s="110" t="s">
        <v>36</v>
      </c>
      <c r="BI419" s="110">
        <v>2771.94</v>
      </c>
      <c r="BJ419" s="110">
        <v>2854.8199999999997</v>
      </c>
      <c r="BK419" s="110">
        <v>1323.75</v>
      </c>
      <c r="BL419" s="110">
        <v>0</v>
      </c>
      <c r="BN419" s="110">
        <f t="shared" si="74"/>
        <v>6950.51</v>
      </c>
      <c r="BS419" s="110">
        <v>4223</v>
      </c>
      <c r="BT419" s="110" t="str">
        <f t="shared" si="65"/>
        <v>Municípios com sistema de consulta de viabilidade de atividade econômica automatizada</v>
      </c>
      <c r="BU419" s="111" t="str">
        <f t="shared" si="66"/>
        <v>Não</v>
      </c>
      <c r="BV419" s="111" t="str">
        <f t="shared" si="67"/>
        <v>Não</v>
      </c>
      <c r="BW419" s="111" t="str">
        <f t="shared" si="68"/>
        <v>Não</v>
      </c>
      <c r="BX419" s="111" t="str">
        <f t="shared" si="69"/>
        <v>Sim</v>
      </c>
      <c r="BY419" s="110" t="s">
        <v>1609</v>
      </c>
      <c r="BZ419" s="110" t="s">
        <v>72</v>
      </c>
      <c r="CA419" s="110" t="s">
        <v>155</v>
      </c>
      <c r="CB419" s="110" t="s">
        <v>8375</v>
      </c>
      <c r="CG419" s="110" t="str">
        <f t="shared" si="70"/>
        <v>4378 Total</v>
      </c>
      <c r="CH419" s="110" t="str">
        <f t="shared" si="72"/>
        <v>4378 Total-1</v>
      </c>
      <c r="CI419" s="110">
        <v>1</v>
      </c>
      <c r="CJ419" s="110" t="s">
        <v>6970</v>
      </c>
      <c r="CN419" s="110">
        <v>0</v>
      </c>
      <c r="CO419" s="110">
        <v>0</v>
      </c>
      <c r="CP419" s="110">
        <v>625</v>
      </c>
      <c r="CQ419" s="110">
        <v>625</v>
      </c>
      <c r="CS419" s="110" t="str">
        <f t="shared" si="71"/>
        <v>-</v>
      </c>
    </row>
    <row r="420" spans="19:97" x14ac:dyDescent="0.2">
      <c r="S420" s="98">
        <v>3879</v>
      </c>
      <c r="T420" s="98">
        <v>37</v>
      </c>
      <c r="U420" s="98" t="s">
        <v>1675</v>
      </c>
      <c r="V420" s="98">
        <v>2</v>
      </c>
      <c r="W420" s="98" t="s">
        <v>975</v>
      </c>
      <c r="X420" s="98">
        <v>3</v>
      </c>
      <c r="Y420" s="98" t="s">
        <v>870</v>
      </c>
      <c r="Z420" s="98">
        <v>21</v>
      </c>
      <c r="AA420" s="98" t="s">
        <v>1676</v>
      </c>
      <c r="AB420" s="98">
        <v>8376</v>
      </c>
      <c r="AC420" s="98" t="s">
        <v>1676</v>
      </c>
      <c r="AD420" s="98" t="s">
        <v>1677</v>
      </c>
      <c r="AE420" s="98">
        <v>3879</v>
      </c>
      <c r="AF420" s="98" t="s">
        <v>486</v>
      </c>
      <c r="AG420" s="98" t="s">
        <v>1678</v>
      </c>
      <c r="AH420" s="98" t="s">
        <v>127</v>
      </c>
      <c r="AI420" s="98" t="s">
        <v>53</v>
      </c>
      <c r="AJ420" s="98">
        <v>4100</v>
      </c>
      <c r="AO420" s="98">
        <v>2024</v>
      </c>
      <c r="AP420" s="98">
        <v>5200</v>
      </c>
      <c r="AQ420" s="98" t="s">
        <v>54</v>
      </c>
      <c r="AR420" s="98" t="s">
        <v>56</v>
      </c>
      <c r="AS420" s="98" t="s">
        <v>54</v>
      </c>
      <c r="AT420" s="98" t="s">
        <v>54</v>
      </c>
      <c r="AV420" s="98" t="s">
        <v>129</v>
      </c>
      <c r="AY420" s="98" t="s">
        <v>56</v>
      </c>
      <c r="AZ420" s="98" t="s">
        <v>1679</v>
      </c>
      <c r="BA420" s="98" t="s">
        <v>1680</v>
      </c>
      <c r="BB420" s="98" t="s">
        <v>1681</v>
      </c>
      <c r="BD420" s="110" t="str">
        <f t="shared" si="73"/>
        <v>4114RGInt 05 Londrina</v>
      </c>
      <c r="BE420" s="110">
        <v>4114</v>
      </c>
      <c r="BF420" s="110" t="s">
        <v>706</v>
      </c>
      <c r="BG420" s="110">
        <v>8011</v>
      </c>
      <c r="BH420" s="110" t="s">
        <v>37</v>
      </c>
      <c r="BI420" s="110">
        <v>286.43</v>
      </c>
      <c r="BJ420" s="110">
        <v>279.68</v>
      </c>
      <c r="BK420" s="110">
        <v>0</v>
      </c>
      <c r="BL420" s="110">
        <v>0</v>
      </c>
      <c r="BN420" s="110">
        <f t="shared" si="74"/>
        <v>566.11</v>
      </c>
      <c r="BS420" s="110">
        <v>3879</v>
      </c>
      <c r="BT420" s="110" t="str">
        <f t="shared" si="65"/>
        <v>Capacitação para o desenvolvimento do turismo sustentável</v>
      </c>
      <c r="BU420" s="111" t="str">
        <f t="shared" si="66"/>
        <v>Não</v>
      </c>
      <c r="BV420" s="111" t="str">
        <f t="shared" si="67"/>
        <v>Não</v>
      </c>
      <c r="BW420" s="111" t="str">
        <f t="shared" si="68"/>
        <v>Não</v>
      </c>
      <c r="BX420" s="111" t="str">
        <f t="shared" si="69"/>
        <v>Sim</v>
      </c>
      <c r="BY420" s="110" t="s">
        <v>487</v>
      </c>
      <c r="BZ420" s="110" t="s">
        <v>8204</v>
      </c>
      <c r="CA420" s="110" t="s">
        <v>488</v>
      </c>
      <c r="CB420" s="110" t="s">
        <v>8376</v>
      </c>
      <c r="CG420" s="110" t="str">
        <f t="shared" si="70"/>
        <v>4379Tijucas do Sul</v>
      </c>
      <c r="CH420" s="110" t="str">
        <f t="shared" si="72"/>
        <v>4379-1</v>
      </c>
      <c r="CI420" s="110">
        <v>1</v>
      </c>
      <c r="CJ420" s="110">
        <v>4379</v>
      </c>
      <c r="CK420" s="110" t="s">
        <v>33</v>
      </c>
      <c r="CL420" s="110">
        <v>4127601</v>
      </c>
      <c r="CM420" s="110" t="s">
        <v>1839</v>
      </c>
      <c r="CN420" s="110">
        <v>2</v>
      </c>
      <c r="CO420" s="110">
        <v>5.4</v>
      </c>
      <c r="CP420" s="110">
        <v>0</v>
      </c>
      <c r="CQ420" s="110">
        <v>0</v>
      </c>
      <c r="CS420" s="110" t="str">
        <f t="shared" si="71"/>
        <v>RGInt 01 Curitiba-Tijucas do Sul</v>
      </c>
    </row>
    <row r="421" spans="19:97" x14ac:dyDescent="0.2">
      <c r="S421" s="98">
        <v>3880</v>
      </c>
      <c r="T421" s="98">
        <v>37</v>
      </c>
      <c r="U421" s="98" t="s">
        <v>1675</v>
      </c>
      <c r="V421" s="98">
        <v>2</v>
      </c>
      <c r="W421" s="98" t="s">
        <v>975</v>
      </c>
      <c r="X421" s="98">
        <v>3</v>
      </c>
      <c r="Y421" s="98" t="s">
        <v>870</v>
      </c>
      <c r="Z421" s="98">
        <v>21</v>
      </c>
      <c r="AA421" s="98" t="s">
        <v>1676</v>
      </c>
      <c r="AB421" s="98">
        <v>8376</v>
      </c>
      <c r="AC421" s="98" t="s">
        <v>1676</v>
      </c>
      <c r="AD421" s="98" t="s">
        <v>1677</v>
      </c>
      <c r="AE421" s="98">
        <v>3880</v>
      </c>
      <c r="AF421" s="98" t="s">
        <v>493</v>
      </c>
      <c r="AG421" s="98" t="s">
        <v>1683</v>
      </c>
      <c r="AH421" s="98" t="s">
        <v>734</v>
      </c>
      <c r="AI421" s="98" t="s">
        <v>53</v>
      </c>
      <c r="AJ421" s="98">
        <v>4100</v>
      </c>
      <c r="AK421" s="98" t="s">
        <v>33</v>
      </c>
      <c r="AL421" s="98">
        <v>4101</v>
      </c>
      <c r="AO421" s="98">
        <v>2024</v>
      </c>
      <c r="AP421" s="98">
        <v>29</v>
      </c>
      <c r="AQ421" s="98" t="s">
        <v>54</v>
      </c>
      <c r="AR421" s="98" t="s">
        <v>56</v>
      </c>
      <c r="AS421" s="98" t="s">
        <v>54</v>
      </c>
      <c r="AT421" s="98" t="s">
        <v>54</v>
      </c>
      <c r="AW421" s="98" t="s">
        <v>488</v>
      </c>
      <c r="AY421" s="98" t="s">
        <v>54</v>
      </c>
      <c r="AZ421" s="98" t="s">
        <v>1684</v>
      </c>
      <c r="BA421" s="98" t="s">
        <v>1685</v>
      </c>
      <c r="BB421" s="98" t="s">
        <v>1686</v>
      </c>
      <c r="BD421" s="110" t="str">
        <f t="shared" si="73"/>
        <v>4117RGInt 05 Londrina</v>
      </c>
      <c r="BE421" s="110">
        <v>4117</v>
      </c>
      <c r="BF421" s="110" t="s">
        <v>449</v>
      </c>
      <c r="BG421" s="110">
        <v>7101</v>
      </c>
      <c r="BH421" s="110" t="s">
        <v>37</v>
      </c>
      <c r="BI421" s="110">
        <v>559.34</v>
      </c>
      <c r="BJ421" s="110">
        <v>388.69</v>
      </c>
      <c r="BK421" s="110">
        <v>0</v>
      </c>
      <c r="BL421" s="110">
        <v>0</v>
      </c>
      <c r="BN421" s="110">
        <f t="shared" si="74"/>
        <v>948.03</v>
      </c>
      <c r="BS421" s="110">
        <v>3880</v>
      </c>
      <c r="BT421" s="110" t="str">
        <f t="shared" si="65"/>
        <v>Municípios beneficiados com ações de promoção e fomento ao turismo</v>
      </c>
      <c r="BU421" s="111" t="str">
        <f t="shared" si="66"/>
        <v>Não</v>
      </c>
      <c r="BV421" s="111" t="str">
        <f t="shared" si="67"/>
        <v>Não</v>
      </c>
      <c r="BW421" s="111" t="str">
        <f t="shared" si="68"/>
        <v>Não</v>
      </c>
      <c r="BX421" s="111" t="str">
        <f t="shared" si="69"/>
        <v>Sim</v>
      </c>
      <c r="BY421" s="110" t="s">
        <v>494</v>
      </c>
      <c r="BZ421" s="110" t="s">
        <v>8203</v>
      </c>
      <c r="CA421" s="110" t="s">
        <v>488</v>
      </c>
      <c r="CB421" s="110" t="s">
        <v>8375</v>
      </c>
      <c r="CG421" s="110" t="str">
        <f t="shared" si="70"/>
        <v>4379 Total</v>
      </c>
      <c r="CH421" s="110" t="str">
        <f t="shared" si="72"/>
        <v>4379 Total-1</v>
      </c>
      <c r="CI421" s="110">
        <v>1</v>
      </c>
      <c r="CJ421" s="110" t="s">
        <v>6971</v>
      </c>
      <c r="CN421" s="110">
        <v>2</v>
      </c>
      <c r="CO421" s="110">
        <v>5.4</v>
      </c>
      <c r="CP421" s="110">
        <v>0</v>
      </c>
      <c r="CQ421" s="110">
        <v>0</v>
      </c>
      <c r="CS421" s="110" t="str">
        <f t="shared" si="71"/>
        <v>-</v>
      </c>
    </row>
    <row r="422" spans="19:97" x14ac:dyDescent="0.2">
      <c r="S422" s="98">
        <v>3881</v>
      </c>
      <c r="T422" s="98">
        <v>37</v>
      </c>
      <c r="U422" s="98" t="s">
        <v>1675</v>
      </c>
      <c r="V422" s="98">
        <v>2</v>
      </c>
      <c r="W422" s="98" t="s">
        <v>975</v>
      </c>
      <c r="X422" s="98">
        <v>3</v>
      </c>
      <c r="Y422" s="98" t="s">
        <v>870</v>
      </c>
      <c r="Z422" s="98">
        <v>21</v>
      </c>
      <c r="AA422" s="98" t="s">
        <v>1676</v>
      </c>
      <c r="AB422" s="98">
        <v>8376</v>
      </c>
      <c r="AC422" s="98" t="s">
        <v>1676</v>
      </c>
      <c r="AD422" s="98" t="s">
        <v>1677</v>
      </c>
      <c r="AE422" s="98">
        <v>3881</v>
      </c>
      <c r="AF422" s="98" t="s">
        <v>498</v>
      </c>
      <c r="AG422" s="98" t="s">
        <v>1688</v>
      </c>
      <c r="AH422" s="98" t="s">
        <v>734</v>
      </c>
      <c r="AI422" s="98" t="s">
        <v>53</v>
      </c>
      <c r="AJ422" s="98">
        <v>4100</v>
      </c>
      <c r="AK422" s="98" t="s">
        <v>33</v>
      </c>
      <c r="AL422" s="98">
        <v>4101</v>
      </c>
      <c r="AO422" s="98">
        <v>2024</v>
      </c>
      <c r="AP422" s="98">
        <v>2</v>
      </c>
      <c r="AQ422" s="98" t="s">
        <v>54</v>
      </c>
      <c r="AR422" s="98" t="s">
        <v>56</v>
      </c>
      <c r="AS422" s="98" t="s">
        <v>54</v>
      </c>
      <c r="AT422" s="98" t="s">
        <v>54</v>
      </c>
      <c r="AU422" s="98" t="s">
        <v>487</v>
      </c>
      <c r="AY422" s="98" t="s">
        <v>56</v>
      </c>
      <c r="AZ422" s="98" t="s">
        <v>1689</v>
      </c>
      <c r="BA422" s="98" t="s">
        <v>1680</v>
      </c>
      <c r="BB422" s="98" t="s">
        <v>1681</v>
      </c>
      <c r="BD422" s="110" t="str">
        <f t="shared" si="73"/>
        <v>4120RGInt 01 Curitiba</v>
      </c>
      <c r="BE422" s="110">
        <v>4120</v>
      </c>
      <c r="BF422" s="110" t="s">
        <v>443</v>
      </c>
      <c r="BG422" s="110">
        <v>7101</v>
      </c>
      <c r="BH422" s="110" t="s">
        <v>33</v>
      </c>
      <c r="BI422" s="110">
        <v>559.73</v>
      </c>
      <c r="BJ422" s="110">
        <v>388.3</v>
      </c>
      <c r="BK422" s="110">
        <v>0</v>
      </c>
      <c r="BL422" s="110">
        <v>0</v>
      </c>
      <c r="BN422" s="110">
        <f t="shared" si="74"/>
        <v>948.03</v>
      </c>
      <c r="BS422" s="110">
        <v>3881</v>
      </c>
      <c r="BT422" s="110" t="str">
        <f t="shared" si="65"/>
        <v>Municípios beneficiados com equipamentos e instalações turísticas</v>
      </c>
      <c r="BU422" s="111" t="str">
        <f t="shared" si="66"/>
        <v>Não</v>
      </c>
      <c r="BV422" s="111" t="str">
        <f t="shared" si="67"/>
        <v>Não</v>
      </c>
      <c r="BW422" s="111" t="str">
        <f t="shared" si="68"/>
        <v>Não</v>
      </c>
      <c r="BX422" s="111" t="str">
        <f t="shared" si="69"/>
        <v>Sim</v>
      </c>
      <c r="BY422" s="110" t="s">
        <v>487</v>
      </c>
      <c r="BZ422" s="110" t="s">
        <v>121</v>
      </c>
      <c r="CA422" s="110" t="s">
        <v>488</v>
      </c>
      <c r="CB422" s="110" t="s">
        <v>8122</v>
      </c>
      <c r="CG422" s="110" t="str">
        <f t="shared" si="70"/>
        <v>4380Cerro Azul</v>
      </c>
      <c r="CH422" s="110" t="str">
        <f t="shared" si="72"/>
        <v>4380-1</v>
      </c>
      <c r="CI422" s="110">
        <v>1</v>
      </c>
      <c r="CJ422" s="110">
        <v>4380</v>
      </c>
      <c r="CK422" s="110" t="s">
        <v>33</v>
      </c>
      <c r="CL422" s="110">
        <v>4105201</v>
      </c>
      <c r="CM422" s="110" t="s">
        <v>1850</v>
      </c>
      <c r="CN422" s="110">
        <v>1</v>
      </c>
      <c r="CO422" s="110">
        <v>10.14</v>
      </c>
      <c r="CP422" s="110">
        <v>0.81</v>
      </c>
      <c r="CQ422" s="110">
        <v>0</v>
      </c>
      <c r="CS422" s="110" t="str">
        <f t="shared" si="71"/>
        <v>RGInt 01 Curitiba-Cerro Azul</v>
      </c>
    </row>
    <row r="423" spans="19:97" x14ac:dyDescent="0.2">
      <c r="S423" s="98">
        <v>3882</v>
      </c>
      <c r="T423" s="98">
        <v>37</v>
      </c>
      <c r="U423" s="98" t="s">
        <v>1675</v>
      </c>
      <c r="V423" s="98">
        <v>2</v>
      </c>
      <c r="W423" s="98" t="s">
        <v>975</v>
      </c>
      <c r="X423" s="98">
        <v>3</v>
      </c>
      <c r="Y423" s="98" t="s">
        <v>870</v>
      </c>
      <c r="Z423" s="98">
        <v>21</v>
      </c>
      <c r="AA423" s="98" t="s">
        <v>1676</v>
      </c>
      <c r="AB423" s="98">
        <v>8376</v>
      </c>
      <c r="AC423" s="98" t="s">
        <v>1676</v>
      </c>
      <c r="AD423" s="98" t="s">
        <v>1677</v>
      </c>
      <c r="AE423" s="98">
        <v>3882</v>
      </c>
      <c r="AF423" s="98" t="s">
        <v>501</v>
      </c>
      <c r="AG423" s="98" t="s">
        <v>1693</v>
      </c>
      <c r="AH423" s="98" t="s">
        <v>734</v>
      </c>
      <c r="AI423" s="98" t="s">
        <v>53</v>
      </c>
      <c r="AJ423" s="98">
        <v>4100</v>
      </c>
      <c r="AK423" s="98" t="s">
        <v>33</v>
      </c>
      <c r="AL423" s="98">
        <v>4101</v>
      </c>
      <c r="AO423" s="98">
        <v>2024</v>
      </c>
      <c r="AP423" s="98">
        <v>2</v>
      </c>
      <c r="AQ423" s="98" t="s">
        <v>54</v>
      </c>
      <c r="AR423" s="98" t="s">
        <v>56</v>
      </c>
      <c r="AS423" s="98" t="s">
        <v>54</v>
      </c>
      <c r="AT423" s="98" t="s">
        <v>54</v>
      </c>
      <c r="AW423" s="98" t="s">
        <v>488</v>
      </c>
      <c r="AY423" s="98" t="s">
        <v>56</v>
      </c>
      <c r="AZ423" s="98" t="s">
        <v>1694</v>
      </c>
      <c r="BA423" s="98" t="s">
        <v>1680</v>
      </c>
      <c r="BB423" s="98" t="s">
        <v>1681</v>
      </c>
      <c r="BD423" s="110" t="str">
        <f t="shared" si="73"/>
        <v>4121(vazio)</v>
      </c>
      <c r="BE423" s="110">
        <v>4121</v>
      </c>
      <c r="BF423" s="110" t="s">
        <v>1227</v>
      </c>
      <c r="BG423" s="110">
        <v>8278</v>
      </c>
      <c r="BH423" s="110" t="s">
        <v>60</v>
      </c>
      <c r="BI423" s="110">
        <v>201343</v>
      </c>
      <c r="BJ423" s="110">
        <v>190465</v>
      </c>
      <c r="BK423" s="110">
        <v>190465</v>
      </c>
      <c r="BL423" s="110">
        <v>190465</v>
      </c>
      <c r="BN423" s="110">
        <f t="shared" si="74"/>
        <v>772738</v>
      </c>
      <c r="BS423" s="110">
        <v>3882</v>
      </c>
      <c r="BT423" s="110" t="str">
        <f t="shared" si="65"/>
        <v>Municípios beneficiados com recursos para obras de turismo</v>
      </c>
      <c r="BU423" s="111" t="str">
        <f t="shared" si="66"/>
        <v>Não</v>
      </c>
      <c r="BV423" s="111" t="str">
        <f t="shared" si="67"/>
        <v>Não</v>
      </c>
      <c r="BW423" s="111" t="str">
        <f t="shared" si="68"/>
        <v>Não</v>
      </c>
      <c r="BX423" s="111" t="str">
        <f t="shared" si="69"/>
        <v>Sim</v>
      </c>
      <c r="BY423" s="110" t="s">
        <v>494</v>
      </c>
      <c r="BZ423" s="110" t="s">
        <v>121</v>
      </c>
      <c r="CA423" s="110" t="s">
        <v>488</v>
      </c>
      <c r="CB423" s="110" t="s">
        <v>8122</v>
      </c>
      <c r="CG423" s="110" t="str">
        <f t="shared" si="70"/>
        <v>4380 Total</v>
      </c>
      <c r="CH423" s="110" t="str">
        <f t="shared" si="72"/>
        <v>4380 Total-1</v>
      </c>
      <c r="CI423" s="110">
        <v>1</v>
      </c>
      <c r="CJ423" s="110" t="s">
        <v>6972</v>
      </c>
      <c r="CN423" s="110">
        <v>1</v>
      </c>
      <c r="CO423" s="110">
        <v>10.14</v>
      </c>
      <c r="CP423" s="110">
        <v>0.81</v>
      </c>
      <c r="CQ423" s="110">
        <v>0</v>
      </c>
      <c r="CS423" s="110" t="str">
        <f t="shared" si="71"/>
        <v>-</v>
      </c>
    </row>
    <row r="424" spans="19:97" x14ac:dyDescent="0.2">
      <c r="S424" s="98">
        <v>4723</v>
      </c>
      <c r="T424" s="98">
        <v>39</v>
      </c>
      <c r="U424" s="98" t="s">
        <v>1697</v>
      </c>
      <c r="V424" s="98">
        <v>1</v>
      </c>
      <c r="W424" s="98" t="s">
        <v>724</v>
      </c>
      <c r="X424" s="98">
        <v>5</v>
      </c>
      <c r="Y424" s="98" t="s">
        <v>858</v>
      </c>
      <c r="Z424" s="98">
        <v>30</v>
      </c>
      <c r="AA424" s="98" t="s">
        <v>1698</v>
      </c>
      <c r="AB424" s="98">
        <v>7089</v>
      </c>
      <c r="AC424" s="98" t="s">
        <v>1699</v>
      </c>
      <c r="AD424" s="98" t="s">
        <v>1700</v>
      </c>
      <c r="AE424" s="98">
        <v>4723</v>
      </c>
      <c r="AF424" s="98" t="s">
        <v>1701</v>
      </c>
      <c r="AG424" s="98" t="s">
        <v>1702</v>
      </c>
      <c r="AH424" s="98" t="s">
        <v>262</v>
      </c>
      <c r="AI424" s="98" t="s">
        <v>53</v>
      </c>
      <c r="AJ424" s="98">
        <v>4100</v>
      </c>
      <c r="AK424" s="98" t="s">
        <v>33</v>
      </c>
      <c r="AL424" s="98">
        <v>4101</v>
      </c>
      <c r="AO424" s="98">
        <v>2024</v>
      </c>
      <c r="AP424" s="98">
        <v>101</v>
      </c>
      <c r="AQ424" s="98" t="s">
        <v>56</v>
      </c>
      <c r="AR424" s="98" t="s">
        <v>54</v>
      </c>
      <c r="AS424" s="98" t="s">
        <v>54</v>
      </c>
      <c r="AT424" s="98" t="s">
        <v>56</v>
      </c>
      <c r="AV424" s="98" t="s">
        <v>129</v>
      </c>
      <c r="AY424" s="98" t="s">
        <v>56</v>
      </c>
      <c r="AZ424" s="98" t="s">
        <v>1703</v>
      </c>
      <c r="BA424" s="98" t="s">
        <v>1704</v>
      </c>
      <c r="BB424" s="98" t="s">
        <v>1705</v>
      </c>
      <c r="BD424" s="110" t="str">
        <f t="shared" si="73"/>
        <v>4122(vazio)</v>
      </c>
      <c r="BE424" s="110">
        <v>4122</v>
      </c>
      <c r="BF424" s="110" t="s">
        <v>1232</v>
      </c>
      <c r="BG424" s="110">
        <v>8036</v>
      </c>
      <c r="BH424" s="110" t="s">
        <v>60</v>
      </c>
      <c r="BI424" s="110">
        <v>500</v>
      </c>
      <c r="BJ424" s="110">
        <v>500</v>
      </c>
      <c r="BK424" s="110">
        <v>500</v>
      </c>
      <c r="BL424" s="110">
        <v>500</v>
      </c>
      <c r="BN424" s="110">
        <f t="shared" si="74"/>
        <v>2000</v>
      </c>
      <c r="BS424" s="110">
        <v>4723</v>
      </c>
      <c r="BT424" s="110" t="str">
        <f t="shared" si="65"/>
        <v>Capacitação dos efetivos policiais em atendimento comunitário, direitos humanos, mediação de conflitos e análise criminal</v>
      </c>
      <c r="BU424" s="111" t="str">
        <f t="shared" si="66"/>
        <v>Não</v>
      </c>
      <c r="BV424" s="111" t="str">
        <f t="shared" si="67"/>
        <v>Sim</v>
      </c>
      <c r="BW424" s="111" t="str">
        <f t="shared" si="68"/>
        <v>Sim</v>
      </c>
      <c r="BX424" s="111" t="str">
        <f t="shared" si="69"/>
        <v>Não</v>
      </c>
      <c r="BY424" s="110" t="s">
        <v>121</v>
      </c>
      <c r="BZ424" s="110" t="s">
        <v>129</v>
      </c>
      <c r="CA424" s="110" t="s">
        <v>121</v>
      </c>
      <c r="CB424" s="110" t="s">
        <v>8374</v>
      </c>
      <c r="CG424" s="110" t="str">
        <f t="shared" si="70"/>
        <v>4383Rebouças</v>
      </c>
      <c r="CH424" s="110" t="str">
        <f t="shared" si="72"/>
        <v>4383-1</v>
      </c>
      <c r="CI424" s="110">
        <v>1</v>
      </c>
      <c r="CJ424" s="110">
        <v>4383</v>
      </c>
      <c r="CK424" s="110" t="s">
        <v>38</v>
      </c>
      <c r="CL424" s="110">
        <v>4121505</v>
      </c>
      <c r="CM424" s="110" t="s">
        <v>1864</v>
      </c>
      <c r="CN424" s="110">
        <v>4</v>
      </c>
      <c r="CO424" s="110">
        <v>4</v>
      </c>
      <c r="CP424" s="110">
        <v>4.5999999999999996</v>
      </c>
      <c r="CQ424" s="110">
        <v>0</v>
      </c>
      <c r="CS424" s="110" t="str">
        <f t="shared" si="71"/>
        <v>RGInt 06 Ponta Grossa-Rebouças</v>
      </c>
    </row>
    <row r="425" spans="19:97" x14ac:dyDescent="0.2">
      <c r="S425" s="98">
        <v>4725</v>
      </c>
      <c r="T425" s="98">
        <v>39</v>
      </c>
      <c r="U425" s="98" t="s">
        <v>1697</v>
      </c>
      <c r="V425" s="98">
        <v>1</v>
      </c>
      <c r="W425" s="98" t="s">
        <v>724</v>
      </c>
      <c r="X425" s="98">
        <v>5</v>
      </c>
      <c r="Y425" s="98" t="s">
        <v>858</v>
      </c>
      <c r="Z425" s="98">
        <v>30</v>
      </c>
      <c r="AA425" s="98" t="s">
        <v>1698</v>
      </c>
      <c r="AB425" s="98">
        <v>7089</v>
      </c>
      <c r="AC425" s="98" t="s">
        <v>1699</v>
      </c>
      <c r="AD425" s="98" t="s">
        <v>1700</v>
      </c>
      <c r="AE425" s="98">
        <v>4725</v>
      </c>
      <c r="AF425" s="98" t="s">
        <v>1708</v>
      </c>
      <c r="AG425" s="98" t="s">
        <v>1709</v>
      </c>
      <c r="AH425" s="98" t="s">
        <v>212</v>
      </c>
      <c r="AI425" s="98" t="s">
        <v>53</v>
      </c>
      <c r="AJ425" s="98">
        <v>4100</v>
      </c>
      <c r="AK425" s="98" t="s">
        <v>33</v>
      </c>
      <c r="AL425" s="98">
        <v>4101</v>
      </c>
      <c r="AM425" s="98" t="s">
        <v>458</v>
      </c>
      <c r="AN425" s="98">
        <v>4105805</v>
      </c>
      <c r="AO425" s="98">
        <v>2024</v>
      </c>
      <c r="AP425" s="98">
        <v>1290.3499999999999</v>
      </c>
      <c r="AQ425" s="98" t="s">
        <v>54</v>
      </c>
      <c r="AR425" s="98" t="s">
        <v>54</v>
      </c>
      <c r="AS425" s="98" t="s">
        <v>54</v>
      </c>
      <c r="AT425" s="98" t="s">
        <v>54</v>
      </c>
      <c r="AY425" s="98" t="s">
        <v>56</v>
      </c>
      <c r="AZ425" s="98" t="s">
        <v>1710</v>
      </c>
      <c r="BA425" s="98" t="s">
        <v>1711</v>
      </c>
      <c r="BB425" s="98" t="s">
        <v>1705</v>
      </c>
      <c r="BD425" s="110" t="str">
        <f t="shared" si="73"/>
        <v>4123(vazio)</v>
      </c>
      <c r="BE425" s="110">
        <v>4123</v>
      </c>
      <c r="BF425" s="110" t="s">
        <v>1241</v>
      </c>
      <c r="BG425" s="110">
        <v>8036</v>
      </c>
      <c r="BH425" s="110" t="s">
        <v>60</v>
      </c>
      <c r="BI425" s="110">
        <v>1500</v>
      </c>
      <c r="BJ425" s="110">
        <v>1500</v>
      </c>
      <c r="BK425" s="110">
        <v>1500</v>
      </c>
      <c r="BL425" s="110">
        <v>1500</v>
      </c>
      <c r="BN425" s="110">
        <f t="shared" si="74"/>
        <v>6000</v>
      </c>
      <c r="BS425" s="110">
        <v>4725</v>
      </c>
      <c r="BT425" s="110" t="str">
        <f t="shared" si="65"/>
        <v>Construção da Delegacia Cidadã de Colombo</v>
      </c>
      <c r="BU425" s="111" t="str">
        <f t="shared" si="66"/>
        <v>Não</v>
      </c>
      <c r="BV425" s="111" t="str">
        <f t="shared" si="67"/>
        <v>Não</v>
      </c>
      <c r="BW425" s="111" t="str">
        <f t="shared" si="68"/>
        <v>Não</v>
      </c>
      <c r="BX425" s="111" t="str">
        <f t="shared" si="69"/>
        <v>Não</v>
      </c>
      <c r="BY425" s="110" t="s">
        <v>121</v>
      </c>
      <c r="BZ425" s="110" t="s">
        <v>121</v>
      </c>
      <c r="CA425" s="110" t="s">
        <v>121</v>
      </c>
      <c r="CB425" s="110" t="s">
        <v>8374</v>
      </c>
      <c r="CG425" s="110" t="str">
        <f t="shared" si="70"/>
        <v>4383 Total</v>
      </c>
      <c r="CH425" s="110" t="str">
        <f t="shared" si="72"/>
        <v>4383 Total-1</v>
      </c>
      <c r="CI425" s="110">
        <v>1</v>
      </c>
      <c r="CJ425" s="110" t="s">
        <v>6973</v>
      </c>
      <c r="CN425" s="110">
        <v>4</v>
      </c>
      <c r="CO425" s="110">
        <v>4</v>
      </c>
      <c r="CP425" s="110">
        <v>4.5999999999999996</v>
      </c>
      <c r="CQ425" s="110">
        <v>0</v>
      </c>
      <c r="CS425" s="110" t="str">
        <f t="shared" si="71"/>
        <v>-</v>
      </c>
    </row>
    <row r="426" spans="19:97" x14ac:dyDescent="0.2">
      <c r="S426" s="98">
        <v>4726</v>
      </c>
      <c r="T426" s="98">
        <v>39</v>
      </c>
      <c r="U426" s="98" t="s">
        <v>1697</v>
      </c>
      <c r="V426" s="98">
        <v>1</v>
      </c>
      <c r="W426" s="98" t="s">
        <v>724</v>
      </c>
      <c r="X426" s="98">
        <v>5</v>
      </c>
      <c r="Y426" s="98" t="s">
        <v>858</v>
      </c>
      <c r="Z426" s="98">
        <v>30</v>
      </c>
      <c r="AA426" s="98" t="s">
        <v>1698</v>
      </c>
      <c r="AB426" s="98">
        <v>7089</v>
      </c>
      <c r="AC426" s="98" t="s">
        <v>1699</v>
      </c>
      <c r="AD426" s="98" t="s">
        <v>1700</v>
      </c>
      <c r="AE426" s="98">
        <v>4726</v>
      </c>
      <c r="AF426" s="98" t="s">
        <v>1713</v>
      </c>
      <c r="AG426" s="98" t="s">
        <v>1714</v>
      </c>
      <c r="AH426" s="98" t="s">
        <v>212</v>
      </c>
      <c r="AI426" s="98" t="s">
        <v>53</v>
      </c>
      <c r="AJ426" s="98">
        <v>4100</v>
      </c>
      <c r="AK426" s="98" t="s">
        <v>35</v>
      </c>
      <c r="AL426" s="98">
        <v>4103</v>
      </c>
      <c r="AM426" s="98" t="s">
        <v>1160</v>
      </c>
      <c r="AN426" s="98">
        <v>4108809</v>
      </c>
      <c r="AO426" s="98">
        <v>2024</v>
      </c>
      <c r="AP426" s="98">
        <v>1290.3499999999999</v>
      </c>
      <c r="AQ426" s="98" t="s">
        <v>54</v>
      </c>
      <c r="AR426" s="98" t="s">
        <v>54</v>
      </c>
      <c r="AS426" s="98" t="s">
        <v>54</v>
      </c>
      <c r="AT426" s="98" t="s">
        <v>54</v>
      </c>
      <c r="AY426" s="98" t="s">
        <v>56</v>
      </c>
      <c r="AZ426" s="98" t="s">
        <v>1710</v>
      </c>
      <c r="BA426" s="98" t="s">
        <v>1711</v>
      </c>
      <c r="BB426" s="98" t="s">
        <v>1705</v>
      </c>
      <c r="BD426" s="110" t="str">
        <f t="shared" si="73"/>
        <v>4124(vazio)</v>
      </c>
      <c r="BE426" s="110">
        <v>4124</v>
      </c>
      <c r="BF426" s="110" t="s">
        <v>1248</v>
      </c>
      <c r="BG426" s="110">
        <v>8036</v>
      </c>
      <c r="BH426" s="110" t="s">
        <v>60</v>
      </c>
      <c r="BI426" s="110">
        <v>215</v>
      </c>
      <c r="BJ426" s="110">
        <v>250</v>
      </c>
      <c r="BK426" s="110">
        <v>250</v>
      </c>
      <c r="BL426" s="110">
        <v>250</v>
      </c>
      <c r="BN426" s="110">
        <f t="shared" si="74"/>
        <v>965</v>
      </c>
      <c r="BS426" s="110">
        <v>4726</v>
      </c>
      <c r="BT426" s="110" t="str">
        <f t="shared" si="65"/>
        <v>Construção da Delegacia Cidadã de Guaíra</v>
      </c>
      <c r="BU426" s="111" t="str">
        <f t="shared" si="66"/>
        <v>Não</v>
      </c>
      <c r="BV426" s="111" t="str">
        <f t="shared" si="67"/>
        <v>Não</v>
      </c>
      <c r="BW426" s="111" t="str">
        <f t="shared" si="68"/>
        <v>Não</v>
      </c>
      <c r="BX426" s="111" t="str">
        <f t="shared" si="69"/>
        <v>Não</v>
      </c>
      <c r="BY426" s="110" t="s">
        <v>121</v>
      </c>
      <c r="BZ426" s="110" t="s">
        <v>121</v>
      </c>
      <c r="CA426" s="110" t="s">
        <v>121</v>
      </c>
      <c r="CB426" s="110" t="s">
        <v>8374</v>
      </c>
      <c r="CG426" s="110" t="str">
        <f t="shared" si="70"/>
        <v>4384Pontal do Paraná</v>
      </c>
      <c r="CH426" s="110" t="str">
        <f t="shared" si="72"/>
        <v>4384-1</v>
      </c>
      <c r="CI426" s="110">
        <v>1</v>
      </c>
      <c r="CJ426" s="110">
        <v>4384</v>
      </c>
      <c r="CK426" s="110" t="s">
        <v>33</v>
      </c>
      <c r="CL426" s="110">
        <v>4119954</v>
      </c>
      <c r="CM426" s="110" t="s">
        <v>535</v>
      </c>
      <c r="CN426" s="110">
        <v>1</v>
      </c>
      <c r="CO426" s="110">
        <v>3</v>
      </c>
      <c r="CP426" s="110">
        <v>0</v>
      </c>
      <c r="CQ426" s="110">
        <v>0</v>
      </c>
      <c r="CS426" s="110" t="str">
        <f t="shared" si="71"/>
        <v>RGInt 01 Curitiba-Pontal do Paraná</v>
      </c>
    </row>
    <row r="427" spans="19:97" x14ac:dyDescent="0.2">
      <c r="S427" s="98">
        <v>4727</v>
      </c>
      <c r="T427" s="98">
        <v>39</v>
      </c>
      <c r="U427" s="98" t="s">
        <v>1697</v>
      </c>
      <c r="V427" s="98">
        <v>1</v>
      </c>
      <c r="W427" s="98" t="s">
        <v>724</v>
      </c>
      <c r="X427" s="98">
        <v>5</v>
      </c>
      <c r="Y427" s="98" t="s">
        <v>858</v>
      </c>
      <c r="Z427" s="98">
        <v>30</v>
      </c>
      <c r="AA427" s="98" t="s">
        <v>1698</v>
      </c>
      <c r="AB427" s="98">
        <v>7089</v>
      </c>
      <c r="AC427" s="98" t="s">
        <v>1699</v>
      </c>
      <c r="AD427" s="98" t="s">
        <v>1700</v>
      </c>
      <c r="AE427" s="98">
        <v>4727</v>
      </c>
      <c r="AF427" s="98" t="s">
        <v>1716</v>
      </c>
      <c r="AG427" s="98" t="s">
        <v>1717</v>
      </c>
      <c r="AH427" s="98" t="s">
        <v>212</v>
      </c>
      <c r="AI427" s="98" t="s">
        <v>53</v>
      </c>
      <c r="AJ427" s="98">
        <v>4100</v>
      </c>
      <c r="AK427" s="98" t="s">
        <v>37</v>
      </c>
      <c r="AL427" s="98">
        <v>4105</v>
      </c>
      <c r="AM427" s="98" t="s">
        <v>326</v>
      </c>
      <c r="AN427" s="98">
        <v>4113700</v>
      </c>
      <c r="AO427" s="98">
        <v>2024</v>
      </c>
      <c r="AP427" s="98">
        <v>1791.23</v>
      </c>
      <c r="AQ427" s="98" t="s">
        <v>54</v>
      </c>
      <c r="AR427" s="98" t="s">
        <v>54</v>
      </c>
      <c r="AS427" s="98" t="s">
        <v>54</v>
      </c>
      <c r="AT427" s="98" t="s">
        <v>54</v>
      </c>
      <c r="AY427" s="98" t="s">
        <v>56</v>
      </c>
      <c r="AZ427" s="98" t="s">
        <v>1710</v>
      </c>
      <c r="BA427" s="98" t="s">
        <v>1711</v>
      </c>
      <c r="BB427" s="98" t="s">
        <v>1705</v>
      </c>
      <c r="BD427" s="110" t="str">
        <f t="shared" si="73"/>
        <v>4125RGInt 04 Maringá</v>
      </c>
      <c r="BE427" s="110">
        <v>4125</v>
      </c>
      <c r="BF427" s="110" t="s">
        <v>446</v>
      </c>
      <c r="BG427" s="110">
        <v>7101</v>
      </c>
      <c r="BH427" s="110" t="s">
        <v>36</v>
      </c>
      <c r="BI427" s="110">
        <v>580</v>
      </c>
      <c r="BJ427" s="110">
        <v>3480</v>
      </c>
      <c r="BK427" s="110">
        <v>0</v>
      </c>
      <c r="BL427" s="110">
        <v>0</v>
      </c>
      <c r="BN427" s="110">
        <f t="shared" si="74"/>
        <v>4060</v>
      </c>
      <c r="BS427" s="110">
        <v>4727</v>
      </c>
      <c r="BT427" s="110" t="str">
        <f t="shared" ref="BT427:BT490" si="75">VLOOKUP(BS427,$S:$AF,14,0)</f>
        <v>Construção da Delegacia Cidadã de Londrina</v>
      </c>
      <c r="BU427" s="111" t="str">
        <f t="shared" ref="BU427:BU490" si="76">PROPER(VLOOKUP($BS427,$S:$BB,27,0))</f>
        <v>Não</v>
      </c>
      <c r="BV427" s="111" t="str">
        <f t="shared" ref="BV427:BV490" si="77">PROPER(VLOOKUP($BS427,$S:$BB,28,0))</f>
        <v>Não</v>
      </c>
      <c r="BW427" s="111" t="str">
        <f t="shared" ref="BW427:BW490" si="78">PROPER(VLOOKUP($BS427,$S:$BB,25,0))</f>
        <v>Não</v>
      </c>
      <c r="BX427" s="111" t="str">
        <f t="shared" ref="BX427:BX490" si="79">PROPER(VLOOKUP($BS427,$S:$BB,26,0))</f>
        <v>Não</v>
      </c>
      <c r="BY427" s="110" t="s">
        <v>121</v>
      </c>
      <c r="BZ427" s="110" t="s">
        <v>121</v>
      </c>
      <c r="CA427" s="110" t="s">
        <v>121</v>
      </c>
      <c r="CB427" s="110" t="s">
        <v>8374</v>
      </c>
      <c r="CG427" s="110" t="str">
        <f t="shared" si="70"/>
        <v>4384 Total</v>
      </c>
      <c r="CH427" s="110" t="str">
        <f t="shared" si="72"/>
        <v>4384 Total-1</v>
      </c>
      <c r="CI427" s="110">
        <v>1</v>
      </c>
      <c r="CJ427" s="110" t="s">
        <v>6974</v>
      </c>
      <c r="CN427" s="110">
        <v>1</v>
      </c>
      <c r="CO427" s="110">
        <v>3</v>
      </c>
      <c r="CP427" s="110">
        <v>0</v>
      </c>
      <c r="CQ427" s="110">
        <v>0</v>
      </c>
      <c r="CS427" s="110" t="str">
        <f t="shared" si="71"/>
        <v>-</v>
      </c>
    </row>
    <row r="428" spans="19:97" x14ac:dyDescent="0.2">
      <c r="S428" s="98">
        <v>4728</v>
      </c>
      <c r="T428" s="98">
        <v>39</v>
      </c>
      <c r="U428" s="98" t="s">
        <v>1697</v>
      </c>
      <c r="V428" s="98">
        <v>1</v>
      </c>
      <c r="W428" s="98" t="s">
        <v>724</v>
      </c>
      <c r="X428" s="98">
        <v>5</v>
      </c>
      <c r="Y428" s="98" t="s">
        <v>858</v>
      </c>
      <c r="Z428" s="98">
        <v>30</v>
      </c>
      <c r="AA428" s="98" t="s">
        <v>1698</v>
      </c>
      <c r="AB428" s="98">
        <v>7089</v>
      </c>
      <c r="AC428" s="98" t="s">
        <v>1699</v>
      </c>
      <c r="AD428" s="98" t="s">
        <v>1700</v>
      </c>
      <c r="AE428" s="98">
        <v>4728</v>
      </c>
      <c r="AF428" s="98" t="s">
        <v>1720</v>
      </c>
      <c r="AG428" s="98" t="s">
        <v>1721</v>
      </c>
      <c r="AH428" s="98" t="s">
        <v>212</v>
      </c>
      <c r="AI428" s="98" t="s">
        <v>53</v>
      </c>
      <c r="AJ428" s="98">
        <v>4100</v>
      </c>
      <c r="AK428" s="98" t="s">
        <v>36</v>
      </c>
      <c r="AL428" s="98">
        <v>4104</v>
      </c>
      <c r="AM428" s="98" t="s">
        <v>503</v>
      </c>
      <c r="AN428" s="98">
        <v>4115200</v>
      </c>
      <c r="AO428" s="98">
        <v>2024</v>
      </c>
      <c r="AP428" s="98">
        <v>1791.23</v>
      </c>
      <c r="AQ428" s="98" t="s">
        <v>54</v>
      </c>
      <c r="AR428" s="98" t="s">
        <v>54</v>
      </c>
      <c r="AS428" s="98" t="s">
        <v>54</v>
      </c>
      <c r="AT428" s="98" t="s">
        <v>54</v>
      </c>
      <c r="AY428" s="98" t="s">
        <v>56</v>
      </c>
      <c r="AZ428" s="98" t="s">
        <v>1710</v>
      </c>
      <c r="BA428" s="98" t="s">
        <v>1710</v>
      </c>
      <c r="BB428" s="98" t="s">
        <v>1705</v>
      </c>
      <c r="BD428" s="110" t="str">
        <f t="shared" si="73"/>
        <v>4128RGInt 01 Curitiba</v>
      </c>
      <c r="BE428" s="110">
        <v>4128</v>
      </c>
      <c r="BF428" s="110" t="s">
        <v>1257</v>
      </c>
      <c r="BG428" s="110">
        <v>8045</v>
      </c>
      <c r="BH428" s="110" t="s">
        <v>33</v>
      </c>
      <c r="BI428" s="110">
        <v>5000</v>
      </c>
      <c r="BJ428" s="110">
        <v>5500</v>
      </c>
      <c r="BK428" s="110">
        <v>6000</v>
      </c>
      <c r="BL428" s="110">
        <v>6500</v>
      </c>
      <c r="BN428" s="110">
        <f t="shared" si="74"/>
        <v>23000</v>
      </c>
      <c r="BS428" s="110">
        <v>4728</v>
      </c>
      <c r="BT428" s="110" t="str">
        <f t="shared" si="75"/>
        <v>Construção da Delegacia Cidadã de Maringá</v>
      </c>
      <c r="BU428" s="111" t="str">
        <f t="shared" si="76"/>
        <v>Não</v>
      </c>
      <c r="BV428" s="111" t="str">
        <f t="shared" si="77"/>
        <v>Não</v>
      </c>
      <c r="BW428" s="111" t="str">
        <f t="shared" si="78"/>
        <v>Não</v>
      </c>
      <c r="BX428" s="111" t="str">
        <f t="shared" si="79"/>
        <v>Não</v>
      </c>
      <c r="BY428" s="110" t="s">
        <v>121</v>
      </c>
      <c r="BZ428" s="110" t="s">
        <v>121</v>
      </c>
      <c r="CA428" s="110" t="s">
        <v>121</v>
      </c>
      <c r="CB428" s="110" t="s">
        <v>8374</v>
      </c>
      <c r="CG428" s="110" t="str">
        <f t="shared" si="70"/>
        <v>4385Santa Terezinha de Itaipu</v>
      </c>
      <c r="CH428" s="110" t="str">
        <f t="shared" si="72"/>
        <v>4385-1</v>
      </c>
      <c r="CI428" s="110">
        <v>1</v>
      </c>
      <c r="CJ428" s="110">
        <v>4385</v>
      </c>
      <c r="CK428" s="110" t="s">
        <v>35</v>
      </c>
      <c r="CL428" s="110">
        <v>4124053</v>
      </c>
      <c r="CM428" s="110" t="s">
        <v>1282</v>
      </c>
      <c r="CN428" s="110">
        <v>0.5</v>
      </c>
      <c r="CO428" s="110">
        <v>1.5</v>
      </c>
      <c r="CP428" s="110">
        <v>0</v>
      </c>
      <c r="CQ428" s="110">
        <v>0</v>
      </c>
      <c r="CS428" s="110" t="str">
        <f t="shared" si="71"/>
        <v>RGInt 03 Cascavel-Santa Terezinha de Itaipu</v>
      </c>
    </row>
    <row r="429" spans="19:97" x14ac:dyDescent="0.2">
      <c r="S429" s="98">
        <v>4729</v>
      </c>
      <c r="T429" s="98">
        <v>39</v>
      </c>
      <c r="U429" s="98" t="s">
        <v>1697</v>
      </c>
      <c r="V429" s="98">
        <v>1</v>
      </c>
      <c r="W429" s="98" t="s">
        <v>724</v>
      </c>
      <c r="X429" s="98">
        <v>5</v>
      </c>
      <c r="Y429" s="98" t="s">
        <v>858</v>
      </c>
      <c r="Z429" s="98">
        <v>30</v>
      </c>
      <c r="AA429" s="98" t="s">
        <v>1698</v>
      </c>
      <c r="AB429" s="98">
        <v>7089</v>
      </c>
      <c r="AC429" s="98" t="s">
        <v>1699</v>
      </c>
      <c r="AD429" s="98" t="s">
        <v>1700</v>
      </c>
      <c r="AE429" s="98">
        <v>4729</v>
      </c>
      <c r="AF429" s="98" t="s">
        <v>1723</v>
      </c>
      <c r="AG429" s="98" t="s">
        <v>1724</v>
      </c>
      <c r="AH429" s="98" t="s">
        <v>212</v>
      </c>
      <c r="AI429" s="98" t="s">
        <v>53</v>
      </c>
      <c r="AJ429" s="98">
        <v>4100</v>
      </c>
      <c r="AK429" s="98" t="s">
        <v>33</v>
      </c>
      <c r="AL429" s="98">
        <v>4101</v>
      </c>
      <c r="AM429" s="98" t="s">
        <v>134</v>
      </c>
      <c r="AN429" s="98">
        <v>4125506</v>
      </c>
      <c r="AO429" s="98">
        <v>2024</v>
      </c>
      <c r="AP429" s="98">
        <v>6693.09</v>
      </c>
      <c r="AQ429" s="98" t="s">
        <v>54</v>
      </c>
      <c r="AR429" s="98" t="s">
        <v>54</v>
      </c>
      <c r="AS429" s="98" t="s">
        <v>54</v>
      </c>
      <c r="AT429" s="98" t="s">
        <v>54</v>
      </c>
      <c r="AU429" s="98" t="s">
        <v>1242</v>
      </c>
      <c r="AY429" s="98" t="s">
        <v>56</v>
      </c>
      <c r="AZ429" s="98" t="s">
        <v>1710</v>
      </c>
      <c r="BA429" s="98" t="s">
        <v>1711</v>
      </c>
      <c r="BB429" s="98" t="s">
        <v>1705</v>
      </c>
      <c r="BD429" s="110" t="str">
        <f t="shared" si="73"/>
        <v>4129RGInt 01 Curitiba</v>
      </c>
      <c r="BE429" s="110">
        <v>4129</v>
      </c>
      <c r="BF429" s="110" t="s">
        <v>5455</v>
      </c>
      <c r="BG429" s="110">
        <v>8045</v>
      </c>
      <c r="BH429" s="110" t="s">
        <v>33</v>
      </c>
      <c r="BI429" s="110">
        <v>25000</v>
      </c>
      <c r="BJ429" s="110">
        <v>25500</v>
      </c>
      <c r="BK429" s="110">
        <v>26000</v>
      </c>
      <c r="BL429" s="110">
        <v>26500</v>
      </c>
      <c r="BN429" s="110">
        <f t="shared" si="74"/>
        <v>103000</v>
      </c>
      <c r="BS429" s="110">
        <v>4729</v>
      </c>
      <c r="BT429" s="110" t="str">
        <f t="shared" si="75"/>
        <v>Construção da Escola de Bombeiros, em São José dos Pinhais</v>
      </c>
      <c r="BU429" s="111" t="str">
        <f t="shared" si="76"/>
        <v>Não</v>
      </c>
      <c r="BV429" s="111" t="str">
        <f t="shared" si="77"/>
        <v>Não</v>
      </c>
      <c r="BW429" s="111" t="str">
        <f t="shared" si="78"/>
        <v>Não</v>
      </c>
      <c r="BX429" s="111" t="str">
        <f t="shared" si="79"/>
        <v>Não</v>
      </c>
      <c r="BY429" s="110" t="s">
        <v>1242</v>
      </c>
      <c r="BZ429" s="110" t="s">
        <v>121</v>
      </c>
      <c r="CA429" s="110" t="s">
        <v>941</v>
      </c>
      <c r="CB429" s="110" t="s">
        <v>8374</v>
      </c>
      <c r="CG429" s="110" t="str">
        <f t="shared" si="70"/>
        <v>4385 Total</v>
      </c>
      <c r="CH429" s="110" t="str">
        <f t="shared" si="72"/>
        <v>4385 Total-1</v>
      </c>
      <c r="CI429" s="110">
        <v>1</v>
      </c>
      <c r="CJ429" s="110" t="s">
        <v>6975</v>
      </c>
      <c r="CN429" s="110">
        <v>0.5</v>
      </c>
      <c r="CO429" s="110">
        <v>1.5</v>
      </c>
      <c r="CP429" s="110">
        <v>0</v>
      </c>
      <c r="CQ429" s="110">
        <v>0</v>
      </c>
      <c r="CS429" s="110" t="str">
        <f t="shared" si="71"/>
        <v>-</v>
      </c>
    </row>
    <row r="430" spans="19:97" x14ac:dyDescent="0.2">
      <c r="S430" s="98">
        <v>4730</v>
      </c>
      <c r="T430" s="98">
        <v>39</v>
      </c>
      <c r="U430" s="98" t="s">
        <v>1697</v>
      </c>
      <c r="V430" s="98">
        <v>1</v>
      </c>
      <c r="W430" s="98" t="s">
        <v>724</v>
      </c>
      <c r="X430" s="98">
        <v>5</v>
      </c>
      <c r="Y430" s="98" t="s">
        <v>858</v>
      </c>
      <c r="Z430" s="98">
        <v>30</v>
      </c>
      <c r="AA430" s="98" t="s">
        <v>1698</v>
      </c>
      <c r="AB430" s="98">
        <v>7089</v>
      </c>
      <c r="AC430" s="98" t="s">
        <v>1699</v>
      </c>
      <c r="AD430" s="98" t="s">
        <v>1700</v>
      </c>
      <c r="AE430" s="98">
        <v>4730</v>
      </c>
      <c r="AF430" s="98" t="s">
        <v>1726</v>
      </c>
      <c r="AG430" s="98" t="s">
        <v>5218</v>
      </c>
      <c r="AH430" s="98" t="s">
        <v>212</v>
      </c>
      <c r="AI430" s="98" t="s">
        <v>53</v>
      </c>
      <c r="AJ430" s="98">
        <v>4100</v>
      </c>
      <c r="AK430" s="98" t="s">
        <v>33</v>
      </c>
      <c r="AL430" s="98">
        <v>4101</v>
      </c>
      <c r="AM430" s="98" t="s">
        <v>134</v>
      </c>
      <c r="AN430" s="98">
        <v>4125506</v>
      </c>
      <c r="AO430" s="98">
        <v>2024</v>
      </c>
      <c r="AP430" s="98">
        <v>4346.68</v>
      </c>
      <c r="AQ430" s="98" t="s">
        <v>54</v>
      </c>
      <c r="AR430" s="98" t="s">
        <v>54</v>
      </c>
      <c r="AS430" s="98" t="s">
        <v>54</v>
      </c>
      <c r="AT430" s="98" t="s">
        <v>54</v>
      </c>
      <c r="AY430" s="98" t="s">
        <v>56</v>
      </c>
      <c r="AZ430" s="98" t="s">
        <v>1710</v>
      </c>
      <c r="BA430" s="98" t="s">
        <v>1711</v>
      </c>
      <c r="BB430" s="98" t="s">
        <v>1705</v>
      </c>
      <c r="BD430" s="110" t="str">
        <f t="shared" si="73"/>
        <v>4130RGInt 01 Curitiba</v>
      </c>
      <c r="BE430" s="110">
        <v>4130</v>
      </c>
      <c r="BF430" s="110" t="s">
        <v>1268</v>
      </c>
      <c r="BG430" s="110">
        <v>8371</v>
      </c>
      <c r="BH430" s="110" t="s">
        <v>33</v>
      </c>
      <c r="BI430" s="110">
        <v>5220</v>
      </c>
      <c r="BJ430" s="110">
        <v>5220</v>
      </c>
      <c r="BK430" s="110">
        <v>5220</v>
      </c>
      <c r="BL430" s="110">
        <v>5220</v>
      </c>
      <c r="BN430" s="110">
        <f t="shared" si="74"/>
        <v>20880</v>
      </c>
      <c r="BS430" s="110">
        <v>4730</v>
      </c>
      <c r="BT430" s="110" t="str">
        <f t="shared" si="75"/>
        <v>Construção da sede do Batalhão de Operações Especiais, em São José dos Pinhais</v>
      </c>
      <c r="BU430" s="111" t="str">
        <f t="shared" si="76"/>
        <v>Não</v>
      </c>
      <c r="BV430" s="111" t="str">
        <f t="shared" si="77"/>
        <v>Não</v>
      </c>
      <c r="BW430" s="111" t="str">
        <f t="shared" si="78"/>
        <v>Não</v>
      </c>
      <c r="BX430" s="111" t="str">
        <f t="shared" si="79"/>
        <v>Não</v>
      </c>
      <c r="BY430" s="110" t="s">
        <v>121</v>
      </c>
      <c r="BZ430" s="110" t="s">
        <v>121</v>
      </c>
      <c r="CA430" s="110" t="s">
        <v>121</v>
      </c>
      <c r="CB430" s="110" t="s">
        <v>8374</v>
      </c>
      <c r="CG430" s="110" t="str">
        <f t="shared" ref="CG430:CG493" si="80">CJ430&amp;CM430</f>
        <v>4386Irati</v>
      </c>
      <c r="CH430" s="110" t="str">
        <f t="shared" si="72"/>
        <v>4386-1</v>
      </c>
      <c r="CI430" s="110">
        <v>1</v>
      </c>
      <c r="CJ430" s="110">
        <v>4386</v>
      </c>
      <c r="CK430" s="110" t="s">
        <v>38</v>
      </c>
      <c r="CL430" s="110">
        <v>4110706</v>
      </c>
      <c r="CM430" s="110" t="s">
        <v>594</v>
      </c>
      <c r="CN430" s="110">
        <v>0.6</v>
      </c>
      <c r="CO430" s="110">
        <v>1.04</v>
      </c>
      <c r="CP430" s="110">
        <v>0</v>
      </c>
      <c r="CQ430" s="110">
        <v>0</v>
      </c>
      <c r="CS430" s="110" t="str">
        <f t="shared" ref="CS430:CS493" si="81">CK430&amp;"-"&amp;CM430</f>
        <v>RGInt 06 Ponta Grossa-Irati</v>
      </c>
    </row>
    <row r="431" spans="19:97" x14ac:dyDescent="0.2">
      <c r="S431" s="98">
        <v>4731</v>
      </c>
      <c r="T431" s="98">
        <v>39</v>
      </c>
      <c r="U431" s="98" t="s">
        <v>1697</v>
      </c>
      <c r="V431" s="98">
        <v>1</v>
      </c>
      <c r="W431" s="98" t="s">
        <v>724</v>
      </c>
      <c r="X431" s="98">
        <v>5</v>
      </c>
      <c r="Y431" s="98" t="s">
        <v>858</v>
      </c>
      <c r="Z431" s="98">
        <v>30</v>
      </c>
      <c r="AA431" s="98" t="s">
        <v>1698</v>
      </c>
      <c r="AB431" s="98">
        <v>7089</v>
      </c>
      <c r="AC431" s="98" t="s">
        <v>1699</v>
      </c>
      <c r="AD431" s="98" t="s">
        <v>1700</v>
      </c>
      <c r="AE431" s="98">
        <v>4731</v>
      </c>
      <c r="AF431" s="98" t="s">
        <v>5219</v>
      </c>
      <c r="AG431" s="98" t="s">
        <v>5220</v>
      </c>
      <c r="AH431" s="98" t="s">
        <v>212</v>
      </c>
      <c r="AI431" s="98" t="s">
        <v>53</v>
      </c>
      <c r="AJ431" s="98">
        <v>4100</v>
      </c>
      <c r="AK431" s="98" t="s">
        <v>35</v>
      </c>
      <c r="AL431" s="98">
        <v>4103</v>
      </c>
      <c r="AM431" s="98" t="s">
        <v>341</v>
      </c>
      <c r="AN431" s="98">
        <v>4114609</v>
      </c>
      <c r="AO431" s="98">
        <v>2024</v>
      </c>
      <c r="AP431" s="98">
        <v>6940.49</v>
      </c>
      <c r="AQ431" s="98" t="s">
        <v>54</v>
      </c>
      <c r="AR431" s="98" t="s">
        <v>54</v>
      </c>
      <c r="AS431" s="98" t="s">
        <v>54</v>
      </c>
      <c r="AT431" s="98" t="s">
        <v>54</v>
      </c>
      <c r="AY431" s="98" t="s">
        <v>56</v>
      </c>
      <c r="AZ431" s="98" t="s">
        <v>1710</v>
      </c>
      <c r="BA431" s="98" t="s">
        <v>1711</v>
      </c>
      <c r="BB431" s="98" t="s">
        <v>1705</v>
      </c>
      <c r="BD431" s="110" t="str">
        <f t="shared" si="73"/>
        <v>4130RGInt 02 Guarapuava</v>
      </c>
      <c r="BE431" s="110">
        <v>4130</v>
      </c>
      <c r="BF431" s="110" t="s">
        <v>1268</v>
      </c>
      <c r="BG431" s="110">
        <v>8371</v>
      </c>
      <c r="BH431" s="110" t="s">
        <v>34</v>
      </c>
      <c r="BI431" s="110">
        <v>626</v>
      </c>
      <c r="BJ431" s="110">
        <v>626</v>
      </c>
      <c r="BK431" s="110">
        <v>626</v>
      </c>
      <c r="BL431" s="110">
        <v>626</v>
      </c>
      <c r="BN431" s="110">
        <f t="shared" si="74"/>
        <v>2504</v>
      </c>
      <c r="BS431" s="110">
        <v>4731</v>
      </c>
      <c r="BT431" s="110" t="str">
        <f t="shared" si="75"/>
        <v>Construção da sede do Batalhão de Polícia de Fronteira, em Marechal Cândido Rondon</v>
      </c>
      <c r="BU431" s="111" t="str">
        <f t="shared" si="76"/>
        <v>Não</v>
      </c>
      <c r="BV431" s="111" t="str">
        <f t="shared" si="77"/>
        <v>Não</v>
      </c>
      <c r="BW431" s="111" t="str">
        <f t="shared" si="78"/>
        <v>Não</v>
      </c>
      <c r="BX431" s="111" t="str">
        <f t="shared" si="79"/>
        <v>Não</v>
      </c>
      <c r="BY431" s="110" t="s">
        <v>121</v>
      </c>
      <c r="BZ431" s="110" t="s">
        <v>121</v>
      </c>
      <c r="CA431" s="110" t="s">
        <v>121</v>
      </c>
      <c r="CB431" s="110" t="s">
        <v>8374</v>
      </c>
      <c r="CG431" s="110" t="str">
        <f t="shared" si="80"/>
        <v>4386 Total</v>
      </c>
      <c r="CH431" s="110" t="str">
        <f t="shared" ref="CH431:CH494" si="82">CJ431&amp;"-"&amp;CI431</f>
        <v>4386 Total-1</v>
      </c>
      <c r="CI431" s="110">
        <v>1</v>
      </c>
      <c r="CJ431" s="110" t="s">
        <v>6976</v>
      </c>
      <c r="CN431" s="110">
        <v>0.6</v>
      </c>
      <c r="CO431" s="110">
        <v>1.04</v>
      </c>
      <c r="CP431" s="110">
        <v>0</v>
      </c>
      <c r="CQ431" s="110">
        <v>0</v>
      </c>
      <c r="CS431" s="110" t="str">
        <f t="shared" si="81"/>
        <v>-</v>
      </c>
    </row>
    <row r="432" spans="19:97" x14ac:dyDescent="0.2">
      <c r="S432" s="98">
        <v>4732</v>
      </c>
      <c r="T432" s="98">
        <v>39</v>
      </c>
      <c r="U432" s="98" t="s">
        <v>1697</v>
      </c>
      <c r="V432" s="98">
        <v>1</v>
      </c>
      <c r="W432" s="98" t="s">
        <v>724</v>
      </c>
      <c r="X432" s="98">
        <v>5</v>
      </c>
      <c r="Y432" s="98" t="s">
        <v>858</v>
      </c>
      <c r="Z432" s="98">
        <v>30</v>
      </c>
      <c r="AA432" s="98" t="s">
        <v>1698</v>
      </c>
      <c r="AB432" s="98">
        <v>7089</v>
      </c>
      <c r="AC432" s="98" t="s">
        <v>1699</v>
      </c>
      <c r="AD432" s="98" t="s">
        <v>1700</v>
      </c>
      <c r="AE432" s="98">
        <v>4732</v>
      </c>
      <c r="AF432" s="98" t="s">
        <v>1730</v>
      </c>
      <c r="AG432" s="98" t="s">
        <v>1731</v>
      </c>
      <c r="AH432" s="98" t="s">
        <v>212</v>
      </c>
      <c r="AI432" s="98" t="s">
        <v>53</v>
      </c>
      <c r="AJ432" s="98">
        <v>4100</v>
      </c>
      <c r="AK432" s="98" t="s">
        <v>33</v>
      </c>
      <c r="AL432" s="98">
        <v>4101</v>
      </c>
      <c r="AM432" s="98" t="s">
        <v>128</v>
      </c>
      <c r="AN432" s="98">
        <v>4106902</v>
      </c>
      <c r="AO432" s="98">
        <v>2024</v>
      </c>
      <c r="AP432" s="98">
        <v>4287.6000000000004</v>
      </c>
      <c r="AQ432" s="98" t="s">
        <v>54</v>
      </c>
      <c r="AR432" s="98" t="s">
        <v>54</v>
      </c>
      <c r="AS432" s="98" t="s">
        <v>54</v>
      </c>
      <c r="AT432" s="98" t="s">
        <v>54</v>
      </c>
      <c r="AY432" s="98" t="s">
        <v>56</v>
      </c>
      <c r="AZ432" s="98" t="s">
        <v>1710</v>
      </c>
      <c r="BA432" s="98" t="s">
        <v>1711</v>
      </c>
      <c r="BB432" s="98" t="s">
        <v>1705</v>
      </c>
      <c r="BD432" s="110" t="str">
        <f t="shared" si="73"/>
        <v>4130RGInt 03 Cascavel</v>
      </c>
      <c r="BE432" s="110">
        <v>4130</v>
      </c>
      <c r="BF432" s="110" t="s">
        <v>1268</v>
      </c>
      <c r="BG432" s="110">
        <v>8371</v>
      </c>
      <c r="BH432" s="110" t="s">
        <v>35</v>
      </c>
      <c r="BI432" s="110">
        <v>4043</v>
      </c>
      <c r="BJ432" s="110">
        <v>4043</v>
      </c>
      <c r="BK432" s="110">
        <v>4043</v>
      </c>
      <c r="BL432" s="110">
        <v>4043</v>
      </c>
      <c r="BN432" s="110">
        <f t="shared" si="74"/>
        <v>16172</v>
      </c>
      <c r="BS432" s="110">
        <v>4732</v>
      </c>
      <c r="BT432" s="110" t="str">
        <f t="shared" si="75"/>
        <v>Construção da sede do Batalhão de Polícia Escolar Comunitária, em Curitiba</v>
      </c>
      <c r="BU432" s="111" t="str">
        <f t="shared" si="76"/>
        <v>Não</v>
      </c>
      <c r="BV432" s="111" t="str">
        <f t="shared" si="77"/>
        <v>Não</v>
      </c>
      <c r="BW432" s="111" t="str">
        <f t="shared" si="78"/>
        <v>Não</v>
      </c>
      <c r="BX432" s="111" t="str">
        <f t="shared" si="79"/>
        <v>Não</v>
      </c>
      <c r="BY432" s="110" t="s">
        <v>121</v>
      </c>
      <c r="BZ432" s="110" t="s">
        <v>121</v>
      </c>
      <c r="CA432" s="110" t="s">
        <v>121</v>
      </c>
      <c r="CB432" s="110" t="s">
        <v>8374</v>
      </c>
      <c r="CG432" s="110" t="str">
        <f t="shared" si="80"/>
        <v>4387Pitanga</v>
      </c>
      <c r="CH432" s="110" t="str">
        <f t="shared" si="82"/>
        <v>4387-1</v>
      </c>
      <c r="CI432" s="110">
        <v>1</v>
      </c>
      <c r="CJ432" s="110">
        <v>4387</v>
      </c>
      <c r="CK432" s="110" t="s">
        <v>34</v>
      </c>
      <c r="CL432" s="110">
        <v>4119608</v>
      </c>
      <c r="CM432" s="110" t="s">
        <v>1906</v>
      </c>
      <c r="CN432" s="110">
        <v>4</v>
      </c>
      <c r="CO432" s="110">
        <v>4.2</v>
      </c>
      <c r="CP432" s="110">
        <v>3.28</v>
      </c>
      <c r="CQ432" s="110">
        <v>0</v>
      </c>
      <c r="CS432" s="110" t="str">
        <f t="shared" si="81"/>
        <v>RGInt 02 Guarapuava-Pitanga</v>
      </c>
    </row>
    <row r="433" spans="19:97" x14ac:dyDescent="0.2">
      <c r="S433" s="98">
        <v>4724</v>
      </c>
      <c r="T433" s="98">
        <v>39</v>
      </c>
      <c r="U433" s="98" t="s">
        <v>1697</v>
      </c>
      <c r="V433" s="98">
        <v>1</v>
      </c>
      <c r="W433" s="98" t="s">
        <v>724</v>
      </c>
      <c r="X433" s="98">
        <v>5</v>
      </c>
      <c r="Y433" s="98" t="s">
        <v>858</v>
      </c>
      <c r="Z433" s="98">
        <v>30</v>
      </c>
      <c r="AA433" s="98" t="s">
        <v>1698</v>
      </c>
      <c r="AB433" s="98">
        <v>7089</v>
      </c>
      <c r="AC433" s="98" t="s">
        <v>1699</v>
      </c>
      <c r="AD433" s="98" t="s">
        <v>1700</v>
      </c>
      <c r="AE433" s="98">
        <v>4724</v>
      </c>
      <c r="AF433" s="98" t="s">
        <v>1733</v>
      </c>
      <c r="AG433" s="98" t="s">
        <v>1734</v>
      </c>
      <c r="AH433" s="98" t="s">
        <v>944</v>
      </c>
      <c r="AI433" s="98" t="s">
        <v>53</v>
      </c>
      <c r="AJ433" s="98">
        <v>4100</v>
      </c>
      <c r="AK433" s="98" t="s">
        <v>33</v>
      </c>
      <c r="AL433" s="98">
        <v>4101</v>
      </c>
      <c r="AO433" s="98">
        <v>2024</v>
      </c>
      <c r="AP433" s="98">
        <v>1</v>
      </c>
      <c r="AQ433" s="98" t="s">
        <v>54</v>
      </c>
      <c r="AR433" s="98" t="s">
        <v>54</v>
      </c>
      <c r="AS433" s="98" t="s">
        <v>54</v>
      </c>
      <c r="AT433" s="98" t="s">
        <v>54</v>
      </c>
      <c r="AY433" s="98" t="s">
        <v>56</v>
      </c>
      <c r="AZ433" s="98" t="s">
        <v>1735</v>
      </c>
      <c r="BA433" s="98" t="s">
        <v>1704</v>
      </c>
      <c r="BB433" s="98" t="s">
        <v>1705</v>
      </c>
      <c r="BD433" s="110" t="str">
        <f t="shared" ref="BD433:BD496" si="83">BE433&amp;BH433</f>
        <v>4130RGInt 05 Londrina</v>
      </c>
      <c r="BE433" s="110">
        <v>4130</v>
      </c>
      <c r="BF433" s="110" t="s">
        <v>1268</v>
      </c>
      <c r="BG433" s="110">
        <v>8371</v>
      </c>
      <c r="BH433" s="110" t="s">
        <v>37</v>
      </c>
      <c r="BI433" s="110">
        <v>3494</v>
      </c>
      <c r="BJ433" s="110">
        <v>3494</v>
      </c>
      <c r="BK433" s="110">
        <v>3494</v>
      </c>
      <c r="BL433" s="110">
        <v>3494</v>
      </c>
      <c r="BN433" s="110">
        <f t="shared" ref="BN433:BN496" si="84">SUM(BI433:BM433)</f>
        <v>13976</v>
      </c>
      <c r="BS433" s="110">
        <v>4724</v>
      </c>
      <c r="BT433" s="110" t="str">
        <f t="shared" si="75"/>
        <v>Sistema integrado de inteligência em funcionamento</v>
      </c>
      <c r="BU433" s="111" t="str">
        <f t="shared" si="76"/>
        <v>Não</v>
      </c>
      <c r="BV433" s="111" t="str">
        <f t="shared" si="77"/>
        <v>Não</v>
      </c>
      <c r="BW433" s="111" t="str">
        <f t="shared" si="78"/>
        <v>Não</v>
      </c>
      <c r="BX433" s="111" t="str">
        <f t="shared" si="79"/>
        <v>Não</v>
      </c>
      <c r="BY433" s="110" t="s">
        <v>121</v>
      </c>
      <c r="BZ433" s="110" t="s">
        <v>121</v>
      </c>
      <c r="CA433" s="110" t="s">
        <v>121</v>
      </c>
      <c r="CB433" s="110" t="s">
        <v>8374</v>
      </c>
      <c r="CG433" s="110" t="str">
        <f t="shared" si="80"/>
        <v>4387 Total</v>
      </c>
      <c r="CH433" s="110" t="str">
        <f t="shared" si="82"/>
        <v>4387 Total-1</v>
      </c>
      <c r="CI433" s="110">
        <v>1</v>
      </c>
      <c r="CJ433" s="110" t="s">
        <v>6977</v>
      </c>
      <c r="CN433" s="110">
        <v>4</v>
      </c>
      <c r="CO433" s="110">
        <v>4.2</v>
      </c>
      <c r="CP433" s="110">
        <v>3.28</v>
      </c>
      <c r="CQ433" s="110">
        <v>0</v>
      </c>
      <c r="CS433" s="110" t="str">
        <f t="shared" si="81"/>
        <v>-</v>
      </c>
    </row>
    <row r="434" spans="19:97" x14ac:dyDescent="0.2">
      <c r="S434" s="98">
        <v>7115</v>
      </c>
      <c r="T434" s="98">
        <v>39</v>
      </c>
      <c r="U434" s="98" t="s">
        <v>1697</v>
      </c>
      <c r="V434" s="98">
        <v>1</v>
      </c>
      <c r="W434" s="98" t="s">
        <v>724</v>
      </c>
      <c r="X434" s="98">
        <v>5</v>
      </c>
      <c r="Y434" s="98" t="s">
        <v>858</v>
      </c>
      <c r="Z434" s="98">
        <v>30</v>
      </c>
      <c r="AA434" s="98" t="s">
        <v>1698</v>
      </c>
      <c r="AB434" s="98">
        <v>8074</v>
      </c>
      <c r="AC434" s="98" t="s">
        <v>1736</v>
      </c>
      <c r="AD434" s="98" t="s">
        <v>2167</v>
      </c>
      <c r="AE434" s="98">
        <v>7115</v>
      </c>
      <c r="AF434" s="98" t="s">
        <v>5221</v>
      </c>
      <c r="AG434" s="98" t="s">
        <v>5222</v>
      </c>
      <c r="AH434" s="98" t="s">
        <v>212</v>
      </c>
      <c r="AI434" s="98" t="s">
        <v>53</v>
      </c>
      <c r="AJ434" s="98">
        <v>4100</v>
      </c>
      <c r="AK434" s="98" t="s">
        <v>37</v>
      </c>
      <c r="AL434" s="98">
        <v>4105</v>
      </c>
      <c r="AM434" s="98" t="s">
        <v>813</v>
      </c>
      <c r="AN434" s="98">
        <v>4111803</v>
      </c>
      <c r="AO434" s="98">
        <v>2024</v>
      </c>
      <c r="AP434" s="98">
        <v>0</v>
      </c>
      <c r="AQ434" s="98" t="s">
        <v>54</v>
      </c>
      <c r="AR434" s="98" t="s">
        <v>54</v>
      </c>
      <c r="AS434" s="98" t="s">
        <v>54</v>
      </c>
      <c r="AT434" s="98" t="s">
        <v>54</v>
      </c>
      <c r="AV434" s="98" t="s">
        <v>226</v>
      </c>
      <c r="AY434" s="98" t="s">
        <v>56</v>
      </c>
      <c r="AZ434" s="98" t="s">
        <v>5223</v>
      </c>
      <c r="BA434" s="98" t="s">
        <v>5224</v>
      </c>
      <c r="BB434" s="98" t="s">
        <v>5225</v>
      </c>
      <c r="BD434" s="110" t="str">
        <f t="shared" si="83"/>
        <v>4131(vazio)</v>
      </c>
      <c r="BE434" s="110">
        <v>4131</v>
      </c>
      <c r="BF434" s="110" t="s">
        <v>1273</v>
      </c>
      <c r="BG434" s="110">
        <v>8371</v>
      </c>
      <c r="BH434" s="110" t="s">
        <v>60</v>
      </c>
      <c r="BI434" s="110">
        <v>299998</v>
      </c>
      <c r="BJ434" s="110">
        <v>270000</v>
      </c>
      <c r="BK434" s="110">
        <v>270000</v>
      </c>
      <c r="BL434" s="110">
        <v>270000</v>
      </c>
      <c r="BN434" s="110">
        <f t="shared" si="84"/>
        <v>1109998</v>
      </c>
      <c r="BS434" s="110">
        <v>7115</v>
      </c>
      <c r="BT434" s="110" t="str">
        <f t="shared" si="75"/>
        <v>Ampliação da sede do 2º Batalhão de Polícia Militar, em Jacarezinho</v>
      </c>
      <c r="BU434" s="111" t="str">
        <f t="shared" si="76"/>
        <v>Não</v>
      </c>
      <c r="BV434" s="111" t="str">
        <f t="shared" si="77"/>
        <v>Não</v>
      </c>
      <c r="BW434" s="111" t="str">
        <f t="shared" si="78"/>
        <v>Não</v>
      </c>
      <c r="BX434" s="111" t="str">
        <f t="shared" si="79"/>
        <v>Não</v>
      </c>
      <c r="BY434" s="110" t="s">
        <v>121</v>
      </c>
      <c r="BZ434" s="110" t="s">
        <v>226</v>
      </c>
      <c r="CA434" s="110" t="s">
        <v>2389</v>
      </c>
      <c r="CB434" s="110" t="s">
        <v>8375</v>
      </c>
      <c r="CG434" s="110" t="str">
        <f t="shared" si="80"/>
        <v>4389Telêmaco Borba</v>
      </c>
      <c r="CH434" s="110" t="str">
        <f t="shared" si="82"/>
        <v>4389-1</v>
      </c>
      <c r="CI434" s="110">
        <v>1</v>
      </c>
      <c r="CJ434" s="110">
        <v>4389</v>
      </c>
      <c r="CK434" s="110" t="s">
        <v>38</v>
      </c>
      <c r="CL434" s="110">
        <v>4127106</v>
      </c>
      <c r="CM434" s="110" t="s">
        <v>559</v>
      </c>
      <c r="CN434" s="110">
        <v>4</v>
      </c>
      <c r="CO434" s="110">
        <v>5</v>
      </c>
      <c r="CP434" s="110">
        <v>3.48</v>
      </c>
      <c r="CQ434" s="110">
        <v>0</v>
      </c>
      <c r="CS434" s="110" t="str">
        <f t="shared" si="81"/>
        <v>RGInt 06 Ponta Grossa-Telêmaco Borba</v>
      </c>
    </row>
    <row r="435" spans="19:97" x14ac:dyDescent="0.2">
      <c r="S435" s="98">
        <v>7094</v>
      </c>
      <c r="T435" s="98">
        <v>39</v>
      </c>
      <c r="U435" s="98" t="s">
        <v>1697</v>
      </c>
      <c r="V435" s="98">
        <v>1</v>
      </c>
      <c r="W435" s="98" t="s">
        <v>724</v>
      </c>
      <c r="X435" s="98">
        <v>5</v>
      </c>
      <c r="Y435" s="98" t="s">
        <v>858</v>
      </c>
      <c r="Z435" s="98">
        <v>30</v>
      </c>
      <c r="AA435" s="98" t="s">
        <v>1698</v>
      </c>
      <c r="AB435" s="98">
        <v>8074</v>
      </c>
      <c r="AC435" s="98" t="s">
        <v>1736</v>
      </c>
      <c r="AD435" s="98" t="s">
        <v>2167</v>
      </c>
      <c r="AE435" s="98">
        <v>7094</v>
      </c>
      <c r="AF435" s="98" t="s">
        <v>2069</v>
      </c>
      <c r="AG435" s="98" t="s">
        <v>5226</v>
      </c>
      <c r="AH435" s="98" t="s">
        <v>212</v>
      </c>
      <c r="AI435" s="98" t="s">
        <v>53</v>
      </c>
      <c r="AJ435" s="98">
        <v>4100</v>
      </c>
      <c r="AK435" s="98" t="s">
        <v>38</v>
      </c>
      <c r="AL435" s="98">
        <v>4106</v>
      </c>
      <c r="AM435" s="98" t="s">
        <v>531</v>
      </c>
      <c r="AN435" s="98">
        <v>4119905</v>
      </c>
      <c r="AO435" s="98">
        <v>2024</v>
      </c>
      <c r="AP435" s="98">
        <v>0</v>
      </c>
      <c r="AQ435" s="98" t="s">
        <v>54</v>
      </c>
      <c r="AR435" s="98" t="s">
        <v>54</v>
      </c>
      <c r="AS435" s="98" t="s">
        <v>54</v>
      </c>
      <c r="AT435" s="98" t="s">
        <v>54</v>
      </c>
      <c r="AV435" s="98" t="s">
        <v>226</v>
      </c>
      <c r="AY435" s="98" t="s">
        <v>56</v>
      </c>
      <c r="AZ435" s="98" t="s">
        <v>1710</v>
      </c>
      <c r="BA435" s="98" t="s">
        <v>5227</v>
      </c>
      <c r="BB435" s="98" t="s">
        <v>5225</v>
      </c>
      <c r="BD435" s="110" t="str">
        <f t="shared" si="83"/>
        <v>4132RGInt 01 Curitiba</v>
      </c>
      <c r="BE435" s="110">
        <v>4132</v>
      </c>
      <c r="BF435" s="110" t="s">
        <v>1276</v>
      </c>
      <c r="BG435" s="110">
        <v>8045</v>
      </c>
      <c r="BH435" s="110" t="s">
        <v>33</v>
      </c>
      <c r="BI435" s="110">
        <v>32000</v>
      </c>
      <c r="BJ435" s="110">
        <v>32500</v>
      </c>
      <c r="BK435" s="110">
        <v>33000</v>
      </c>
      <c r="BL435" s="110">
        <v>33500</v>
      </c>
      <c r="BN435" s="110">
        <f t="shared" si="84"/>
        <v>131000</v>
      </c>
      <c r="BS435" s="110">
        <v>7094</v>
      </c>
      <c r="BT435" s="110" t="str">
        <f t="shared" si="75"/>
        <v>Ampliação da sede do 2º Grupamento de Bombeiros em Ponta Grossa</v>
      </c>
      <c r="BU435" s="111" t="str">
        <f t="shared" si="76"/>
        <v>Não</v>
      </c>
      <c r="BV435" s="111" t="str">
        <f t="shared" si="77"/>
        <v>Não</v>
      </c>
      <c r="BW435" s="111" t="str">
        <f t="shared" si="78"/>
        <v>Não</v>
      </c>
      <c r="BX435" s="111" t="str">
        <f t="shared" si="79"/>
        <v>Não</v>
      </c>
      <c r="BY435" s="110" t="s">
        <v>121</v>
      </c>
      <c r="BZ435" s="110" t="s">
        <v>226</v>
      </c>
      <c r="CA435" s="110" t="s">
        <v>121</v>
      </c>
      <c r="CB435" s="110" t="s">
        <v>8375</v>
      </c>
      <c r="CG435" s="110" t="str">
        <f t="shared" si="80"/>
        <v>4389 Total</v>
      </c>
      <c r="CH435" s="110" t="str">
        <f t="shared" si="82"/>
        <v>4389 Total-1</v>
      </c>
      <c r="CI435" s="110">
        <v>1</v>
      </c>
      <c r="CJ435" s="110" t="s">
        <v>6978</v>
      </c>
      <c r="CN435" s="110">
        <v>4</v>
      </c>
      <c r="CO435" s="110">
        <v>5</v>
      </c>
      <c r="CP435" s="110">
        <v>3.48</v>
      </c>
      <c r="CQ435" s="110">
        <v>0</v>
      </c>
      <c r="CS435" s="110" t="str">
        <f t="shared" si="81"/>
        <v>-</v>
      </c>
    </row>
    <row r="436" spans="19:97" x14ac:dyDescent="0.2">
      <c r="S436" s="98">
        <v>7231</v>
      </c>
      <c r="T436" s="98">
        <v>39</v>
      </c>
      <c r="U436" s="98" t="s">
        <v>1697</v>
      </c>
      <c r="V436" s="98">
        <v>1</v>
      </c>
      <c r="W436" s="98" t="s">
        <v>724</v>
      </c>
      <c r="X436" s="98">
        <v>5</v>
      </c>
      <c r="Y436" s="98" t="s">
        <v>858</v>
      </c>
      <c r="Z436" s="98">
        <v>30</v>
      </c>
      <c r="AA436" s="98" t="s">
        <v>1698</v>
      </c>
      <c r="AB436" s="98">
        <v>8074</v>
      </c>
      <c r="AC436" s="98" t="s">
        <v>1736</v>
      </c>
      <c r="AD436" s="98" t="s">
        <v>2167</v>
      </c>
      <c r="AE436" s="98">
        <v>7231</v>
      </c>
      <c r="AF436" s="98" t="s">
        <v>5228</v>
      </c>
      <c r="AG436" s="98" t="s">
        <v>5229</v>
      </c>
      <c r="AH436" s="98" t="s">
        <v>212</v>
      </c>
      <c r="AI436" s="98" t="s">
        <v>53</v>
      </c>
      <c r="AJ436" s="98">
        <v>4100</v>
      </c>
      <c r="AK436" s="98" t="s">
        <v>33</v>
      </c>
      <c r="AL436" s="98">
        <v>4101</v>
      </c>
      <c r="AM436" s="98" t="s">
        <v>128</v>
      </c>
      <c r="AN436" s="98">
        <v>4106902</v>
      </c>
      <c r="AO436" s="98">
        <v>2024</v>
      </c>
      <c r="AP436" s="98">
        <v>0</v>
      </c>
      <c r="AQ436" s="98" t="s">
        <v>54</v>
      </c>
      <c r="AR436" s="98" t="s">
        <v>54</v>
      </c>
      <c r="AS436" s="98" t="s">
        <v>54</v>
      </c>
      <c r="AT436" s="98" t="s">
        <v>54</v>
      </c>
      <c r="AW436" s="98" t="s">
        <v>2389</v>
      </c>
      <c r="AY436" s="98" t="s">
        <v>56</v>
      </c>
      <c r="AZ436" s="98" t="s">
        <v>1752</v>
      </c>
      <c r="BA436" s="98" t="s">
        <v>5224</v>
      </c>
      <c r="BB436" s="98" t="s">
        <v>5225</v>
      </c>
      <c r="BD436" s="110" t="str">
        <f t="shared" si="83"/>
        <v>4133(vazio)</v>
      </c>
      <c r="BE436" s="110">
        <v>4133</v>
      </c>
      <c r="BF436" s="110" t="s">
        <v>1281</v>
      </c>
      <c r="BG436" s="110">
        <v>8371</v>
      </c>
      <c r="BH436" s="110" t="s">
        <v>60</v>
      </c>
      <c r="BI436" s="110">
        <v>11000</v>
      </c>
      <c r="BJ436" s="110">
        <v>1900</v>
      </c>
      <c r="BK436" s="110">
        <v>2050</v>
      </c>
      <c r="BL436" s="110">
        <v>2200</v>
      </c>
      <c r="BN436" s="110">
        <f t="shared" si="84"/>
        <v>17150</v>
      </c>
      <c r="BS436" s="110">
        <v>7231</v>
      </c>
      <c r="BT436" s="110" t="str">
        <f t="shared" si="75"/>
        <v>Ampliação da sede do Batalhão de Polícia de Rondas Ostensivas de Natureza Especial - BPRONE, em Curitiba</v>
      </c>
      <c r="BU436" s="111" t="str">
        <f t="shared" si="76"/>
        <v>Não</v>
      </c>
      <c r="BV436" s="111" t="str">
        <f t="shared" si="77"/>
        <v>Não</v>
      </c>
      <c r="BW436" s="111" t="str">
        <f t="shared" si="78"/>
        <v>Não</v>
      </c>
      <c r="BX436" s="111" t="str">
        <f t="shared" si="79"/>
        <v>Não</v>
      </c>
      <c r="BY436" s="110" t="s">
        <v>121</v>
      </c>
      <c r="BZ436" s="110" t="s">
        <v>226</v>
      </c>
      <c r="CA436" s="110" t="s">
        <v>2389</v>
      </c>
      <c r="CB436" s="110" t="s">
        <v>8122</v>
      </c>
      <c r="CG436" s="110" t="str">
        <f t="shared" si="80"/>
        <v>4390Palotina</v>
      </c>
      <c r="CH436" s="110" t="str">
        <f t="shared" si="82"/>
        <v>4390-1</v>
      </c>
      <c r="CI436" s="110">
        <v>1</v>
      </c>
      <c r="CJ436" s="110">
        <v>4390</v>
      </c>
      <c r="CK436" s="110" t="s">
        <v>35</v>
      </c>
      <c r="CL436" s="110">
        <v>4117909</v>
      </c>
      <c r="CM436" s="110" t="s">
        <v>891</v>
      </c>
      <c r="CN436" s="110">
        <v>4.66</v>
      </c>
      <c r="CO436" s="110">
        <v>4</v>
      </c>
      <c r="CP436" s="110">
        <v>6.54</v>
      </c>
      <c r="CQ436" s="110">
        <v>0</v>
      </c>
      <c r="CS436" s="110" t="str">
        <f t="shared" si="81"/>
        <v>RGInt 03 Cascavel-Palotina</v>
      </c>
    </row>
    <row r="437" spans="19:97" x14ac:dyDescent="0.2">
      <c r="S437" s="98">
        <v>5511</v>
      </c>
      <c r="T437" s="98">
        <v>39</v>
      </c>
      <c r="U437" s="98" t="s">
        <v>1697</v>
      </c>
      <c r="V437" s="98">
        <v>1</v>
      </c>
      <c r="W437" s="98" t="s">
        <v>724</v>
      </c>
      <c r="X437" s="98">
        <v>5</v>
      </c>
      <c r="Y437" s="98" t="s">
        <v>858</v>
      </c>
      <c r="Z437" s="98">
        <v>30</v>
      </c>
      <c r="AA437" s="98" t="s">
        <v>1698</v>
      </c>
      <c r="AB437" s="98">
        <v>8074</v>
      </c>
      <c r="AC437" s="98" t="s">
        <v>1736</v>
      </c>
      <c r="AD437" s="98" t="s">
        <v>2167</v>
      </c>
      <c r="AE437" s="98">
        <v>5511</v>
      </c>
      <c r="AF437" s="98" t="s">
        <v>1737</v>
      </c>
      <c r="AG437" s="98" t="s">
        <v>1738</v>
      </c>
      <c r="AH437" s="98" t="s">
        <v>954</v>
      </c>
      <c r="AI437" s="98" t="s">
        <v>53</v>
      </c>
      <c r="AJ437" s="98">
        <v>4100</v>
      </c>
      <c r="AK437" s="98" t="s">
        <v>33</v>
      </c>
      <c r="AL437" s="98">
        <v>4101</v>
      </c>
      <c r="AO437" s="98">
        <v>2024</v>
      </c>
      <c r="AP437" s="98">
        <v>18172</v>
      </c>
      <c r="AQ437" s="98" t="s">
        <v>54</v>
      </c>
      <c r="AR437" s="98" t="s">
        <v>54</v>
      </c>
      <c r="AS437" s="98" t="s">
        <v>54</v>
      </c>
      <c r="AT437" s="98" t="s">
        <v>54</v>
      </c>
      <c r="AY437" s="98" t="s">
        <v>56</v>
      </c>
      <c r="AZ437" s="98" t="s">
        <v>1739</v>
      </c>
      <c r="BA437" s="98" t="s">
        <v>1740</v>
      </c>
      <c r="BB437" s="98" t="s">
        <v>1741</v>
      </c>
      <c r="BD437" s="110" t="str">
        <f t="shared" si="83"/>
        <v>4134RGInt 01 Curitiba</v>
      </c>
      <c r="BE437" s="110">
        <v>4134</v>
      </c>
      <c r="BF437" s="110" t="s">
        <v>1285</v>
      </c>
      <c r="BG437" s="110">
        <v>8371</v>
      </c>
      <c r="BH437" s="110" t="s">
        <v>33</v>
      </c>
      <c r="BI437" s="110">
        <v>1</v>
      </c>
      <c r="BJ437" s="110">
        <v>1</v>
      </c>
      <c r="BK437" s="110">
        <v>1</v>
      </c>
      <c r="BL437" s="110">
        <v>1</v>
      </c>
      <c r="BN437" s="110">
        <f t="shared" si="84"/>
        <v>4</v>
      </c>
      <c r="BS437" s="110">
        <v>5511</v>
      </c>
      <c r="BT437" s="110" t="str">
        <f t="shared" si="75"/>
        <v>Aquisição de equipamentos coletivos, individuais, operacionais e material bélico para as forças de segurança</v>
      </c>
      <c r="BU437" s="111" t="str">
        <f t="shared" si="76"/>
        <v>Não</v>
      </c>
      <c r="BV437" s="111" t="str">
        <f t="shared" si="77"/>
        <v>Não</v>
      </c>
      <c r="BW437" s="111" t="str">
        <f t="shared" si="78"/>
        <v>Não</v>
      </c>
      <c r="BX437" s="111" t="str">
        <f t="shared" si="79"/>
        <v>Não</v>
      </c>
      <c r="BY437" s="110" t="s">
        <v>121</v>
      </c>
      <c r="BZ437" s="110" t="s">
        <v>121</v>
      </c>
      <c r="CA437" s="110" t="s">
        <v>121</v>
      </c>
      <c r="CB437" s="110" t="s">
        <v>8374</v>
      </c>
      <c r="CG437" s="110" t="str">
        <f t="shared" si="80"/>
        <v>4390 Total</v>
      </c>
      <c r="CH437" s="110" t="str">
        <f t="shared" si="82"/>
        <v>4390 Total-1</v>
      </c>
      <c r="CI437" s="110">
        <v>1</v>
      </c>
      <c r="CJ437" s="110" t="s">
        <v>6979</v>
      </c>
      <c r="CN437" s="110">
        <v>4.66</v>
      </c>
      <c r="CO437" s="110">
        <v>4</v>
      </c>
      <c r="CP437" s="110">
        <v>6.54</v>
      </c>
      <c r="CQ437" s="110">
        <v>0</v>
      </c>
      <c r="CS437" s="110" t="str">
        <f t="shared" si="81"/>
        <v>-</v>
      </c>
    </row>
    <row r="438" spans="19:97" x14ac:dyDescent="0.2">
      <c r="S438" s="98">
        <v>5513</v>
      </c>
      <c r="T438" s="98">
        <v>39</v>
      </c>
      <c r="U438" s="98" t="s">
        <v>1697</v>
      </c>
      <c r="V438" s="98">
        <v>1</v>
      </c>
      <c r="W438" s="98" t="s">
        <v>724</v>
      </c>
      <c r="X438" s="98">
        <v>5</v>
      </c>
      <c r="Y438" s="98" t="s">
        <v>858</v>
      </c>
      <c r="Z438" s="98">
        <v>30</v>
      </c>
      <c r="AA438" s="98" t="s">
        <v>1698</v>
      </c>
      <c r="AB438" s="98">
        <v>8074</v>
      </c>
      <c r="AC438" s="98" t="s">
        <v>1736</v>
      </c>
      <c r="AD438" s="98" t="s">
        <v>2167</v>
      </c>
      <c r="AE438" s="98">
        <v>5513</v>
      </c>
      <c r="AF438" s="98" t="s">
        <v>1742</v>
      </c>
      <c r="AG438" s="98" t="s">
        <v>1743</v>
      </c>
      <c r="AH438" s="98" t="s">
        <v>1744</v>
      </c>
      <c r="AI438" s="98" t="s">
        <v>53</v>
      </c>
      <c r="AJ438" s="98">
        <v>4100</v>
      </c>
      <c r="AO438" s="98">
        <v>2024</v>
      </c>
      <c r="AP438" s="98">
        <v>190</v>
      </c>
      <c r="AQ438" s="98" t="s">
        <v>54</v>
      </c>
      <c r="AR438" s="98" t="s">
        <v>54</v>
      </c>
      <c r="AS438" s="98" t="s">
        <v>54</v>
      </c>
      <c r="AT438" s="98" t="s">
        <v>54</v>
      </c>
      <c r="AY438" s="98" t="s">
        <v>56</v>
      </c>
      <c r="AZ438" s="98" t="s">
        <v>1745</v>
      </c>
      <c r="BA438" s="98" t="s">
        <v>1746</v>
      </c>
      <c r="BB438" s="98" t="s">
        <v>1741</v>
      </c>
      <c r="BD438" s="110" t="str">
        <f t="shared" si="83"/>
        <v>4134RGInt 03 Cascavel</v>
      </c>
      <c r="BE438" s="110">
        <v>4134</v>
      </c>
      <c r="BF438" s="110" t="s">
        <v>1285</v>
      </c>
      <c r="BG438" s="110">
        <v>8371</v>
      </c>
      <c r="BH438" s="110" t="s">
        <v>35</v>
      </c>
      <c r="BI438" s="110">
        <v>2</v>
      </c>
      <c r="BJ438" s="110">
        <v>2</v>
      </c>
      <c r="BK438" s="110">
        <v>2</v>
      </c>
      <c r="BL438" s="110">
        <v>2</v>
      </c>
      <c r="BN438" s="110">
        <f t="shared" si="84"/>
        <v>8</v>
      </c>
      <c r="BS438" s="110">
        <v>5513</v>
      </c>
      <c r="BT438" s="110" t="str">
        <f t="shared" si="75"/>
        <v>Aquisição de viaturas ostensivas, operacionais, embarcações e aeronaves</v>
      </c>
      <c r="BU438" s="111" t="str">
        <f t="shared" si="76"/>
        <v>Não</v>
      </c>
      <c r="BV438" s="111" t="str">
        <f t="shared" si="77"/>
        <v>Não</v>
      </c>
      <c r="BW438" s="111" t="str">
        <f t="shared" si="78"/>
        <v>Não</v>
      </c>
      <c r="BX438" s="111" t="str">
        <f t="shared" si="79"/>
        <v>Não</v>
      </c>
      <c r="BY438" s="110" t="s">
        <v>121</v>
      </c>
      <c r="BZ438" s="110" t="s">
        <v>121</v>
      </c>
      <c r="CA438" s="110" t="s">
        <v>121</v>
      </c>
      <c r="CB438" s="110" t="s">
        <v>8374</v>
      </c>
      <c r="CG438" s="110" t="str">
        <f t="shared" si="80"/>
        <v>4391Curitiba</v>
      </c>
      <c r="CH438" s="110" t="str">
        <f t="shared" si="82"/>
        <v>4391-1</v>
      </c>
      <c r="CI438" s="110">
        <v>1</v>
      </c>
      <c r="CJ438" s="110">
        <v>4391</v>
      </c>
      <c r="CK438" s="110" t="s">
        <v>33</v>
      </c>
      <c r="CL438" s="110">
        <v>4106902</v>
      </c>
      <c r="CM438" s="110" t="s">
        <v>128</v>
      </c>
      <c r="CN438" s="110">
        <v>0</v>
      </c>
      <c r="CO438" s="110">
        <v>2000</v>
      </c>
      <c r="CP438" s="110">
        <v>3000</v>
      </c>
      <c r="CQ438" s="110">
        <v>0</v>
      </c>
      <c r="CS438" s="110" t="str">
        <f t="shared" si="81"/>
        <v>RGInt 01 Curitiba-Curitiba</v>
      </c>
    </row>
    <row r="439" spans="19:97" x14ac:dyDescent="0.2">
      <c r="S439" s="98">
        <v>5516</v>
      </c>
      <c r="T439" s="98">
        <v>39</v>
      </c>
      <c r="U439" s="98" t="s">
        <v>1697</v>
      </c>
      <c r="V439" s="98">
        <v>1</v>
      </c>
      <c r="W439" s="98" t="s">
        <v>724</v>
      </c>
      <c r="X439" s="98">
        <v>5</v>
      </c>
      <c r="Y439" s="98" t="s">
        <v>858</v>
      </c>
      <c r="Z439" s="98">
        <v>30</v>
      </c>
      <c r="AA439" s="98" t="s">
        <v>1698</v>
      </c>
      <c r="AB439" s="98">
        <v>8074</v>
      </c>
      <c r="AC439" s="98" t="s">
        <v>1736</v>
      </c>
      <c r="AD439" s="98" t="s">
        <v>2167</v>
      </c>
      <c r="AE439" s="98">
        <v>5516</v>
      </c>
      <c r="AF439" s="98" t="s">
        <v>1747</v>
      </c>
      <c r="AG439" s="98" t="s">
        <v>1748</v>
      </c>
      <c r="AH439" s="98" t="s">
        <v>1744</v>
      </c>
      <c r="AI439" s="98" t="s">
        <v>53</v>
      </c>
      <c r="AJ439" s="98">
        <v>4100</v>
      </c>
      <c r="AO439" s="98">
        <v>2024</v>
      </c>
      <c r="AP439" s="98">
        <v>200</v>
      </c>
      <c r="AQ439" s="98" t="s">
        <v>54</v>
      </c>
      <c r="AR439" s="98" t="s">
        <v>54</v>
      </c>
      <c r="AS439" s="98" t="s">
        <v>54</v>
      </c>
      <c r="AT439" s="98" t="s">
        <v>54</v>
      </c>
      <c r="AY439" s="98" t="s">
        <v>56</v>
      </c>
      <c r="AZ439" s="98" t="s">
        <v>1749</v>
      </c>
      <c r="BA439" s="98" t="s">
        <v>1750</v>
      </c>
      <c r="BB439" s="98" t="s">
        <v>1705</v>
      </c>
      <c r="BD439" s="110" t="str">
        <f t="shared" si="83"/>
        <v>4134RGInt 05 Londrina</v>
      </c>
      <c r="BE439" s="110">
        <v>4134</v>
      </c>
      <c r="BF439" s="110" t="s">
        <v>1285</v>
      </c>
      <c r="BG439" s="110">
        <v>8371</v>
      </c>
      <c r="BH439" s="110" t="s">
        <v>37</v>
      </c>
      <c r="BI439" s="110">
        <v>3</v>
      </c>
      <c r="BJ439" s="110">
        <v>3</v>
      </c>
      <c r="BK439" s="110">
        <v>3</v>
      </c>
      <c r="BL439" s="110">
        <v>3</v>
      </c>
      <c r="BN439" s="110">
        <f t="shared" si="84"/>
        <v>12</v>
      </c>
      <c r="BS439" s="110">
        <v>5516</v>
      </c>
      <c r="BT439" s="110" t="str">
        <f t="shared" si="75"/>
        <v>Aquisição de viaturas por meio do plano de renovação permanente de veículos</v>
      </c>
      <c r="BU439" s="111" t="str">
        <f t="shared" si="76"/>
        <v>Não</v>
      </c>
      <c r="BV439" s="111" t="str">
        <f t="shared" si="77"/>
        <v>Não</v>
      </c>
      <c r="BW439" s="111" t="str">
        <f t="shared" si="78"/>
        <v>Não</v>
      </c>
      <c r="BX439" s="111" t="str">
        <f t="shared" si="79"/>
        <v>Não</v>
      </c>
      <c r="BY439" s="110" t="s">
        <v>121</v>
      </c>
      <c r="BZ439" s="110" t="s">
        <v>121</v>
      </c>
      <c r="CA439" s="110" t="s">
        <v>121</v>
      </c>
      <c r="CB439" s="110" t="s">
        <v>8374</v>
      </c>
      <c r="CG439" s="110" t="str">
        <f t="shared" si="80"/>
        <v>4391 Total</v>
      </c>
      <c r="CH439" s="110" t="str">
        <f t="shared" si="82"/>
        <v>4391 Total-1</v>
      </c>
      <c r="CI439" s="110">
        <v>1</v>
      </c>
      <c r="CJ439" s="110" t="s">
        <v>6980</v>
      </c>
      <c r="CN439" s="110">
        <v>0</v>
      </c>
      <c r="CO439" s="110">
        <v>2000</v>
      </c>
      <c r="CP439" s="110">
        <v>3000</v>
      </c>
      <c r="CQ439" s="110">
        <v>0</v>
      </c>
      <c r="CS439" s="110" t="str">
        <f t="shared" si="81"/>
        <v>-</v>
      </c>
    </row>
    <row r="440" spans="19:97" x14ac:dyDescent="0.2">
      <c r="S440" s="98">
        <v>7095</v>
      </c>
      <c r="T440" s="98">
        <v>39</v>
      </c>
      <c r="U440" s="98" t="s">
        <v>1697</v>
      </c>
      <c r="V440" s="98">
        <v>1</v>
      </c>
      <c r="W440" s="98" t="s">
        <v>724</v>
      </c>
      <c r="X440" s="98">
        <v>5</v>
      </c>
      <c r="Y440" s="98" t="s">
        <v>858</v>
      </c>
      <c r="Z440" s="98">
        <v>30</v>
      </c>
      <c r="AA440" s="98" t="s">
        <v>1698</v>
      </c>
      <c r="AB440" s="98">
        <v>8074</v>
      </c>
      <c r="AC440" s="98" t="s">
        <v>1736</v>
      </c>
      <c r="AD440" s="98" t="s">
        <v>2167</v>
      </c>
      <c r="AE440" s="98">
        <v>7095</v>
      </c>
      <c r="AF440" s="98" t="s">
        <v>2081</v>
      </c>
      <c r="AG440" s="98" t="s">
        <v>5230</v>
      </c>
      <c r="AH440" s="98" t="s">
        <v>212</v>
      </c>
      <c r="AI440" s="98" t="s">
        <v>53</v>
      </c>
      <c r="AJ440" s="98">
        <v>4100</v>
      </c>
      <c r="AK440" s="98" t="s">
        <v>33</v>
      </c>
      <c r="AL440" s="98">
        <v>4101</v>
      </c>
      <c r="AM440" s="98" t="s">
        <v>128</v>
      </c>
      <c r="AN440" s="98">
        <v>4106902</v>
      </c>
      <c r="AO440" s="98">
        <v>2024</v>
      </c>
      <c r="AP440" s="98">
        <v>0</v>
      </c>
      <c r="AQ440" s="98" t="s">
        <v>54</v>
      </c>
      <c r="AR440" s="98" t="s">
        <v>54</v>
      </c>
      <c r="AS440" s="98" t="s">
        <v>54</v>
      </c>
      <c r="AT440" s="98" t="s">
        <v>54</v>
      </c>
      <c r="AV440" s="98" t="s">
        <v>226</v>
      </c>
      <c r="AY440" s="98" t="s">
        <v>56</v>
      </c>
      <c r="AZ440" s="98" t="s">
        <v>1752</v>
      </c>
      <c r="BA440" s="98" t="s">
        <v>5224</v>
      </c>
      <c r="BB440" s="98" t="s">
        <v>5225</v>
      </c>
      <c r="BD440" s="110" t="str">
        <f t="shared" si="83"/>
        <v>4134RGInt 06 Ponta Grossa</v>
      </c>
      <c r="BE440" s="110">
        <v>4134</v>
      </c>
      <c r="BF440" s="110" t="s">
        <v>1285</v>
      </c>
      <c r="BG440" s="110">
        <v>8371</v>
      </c>
      <c r="BH440" s="110" t="s">
        <v>38</v>
      </c>
      <c r="BI440" s="110">
        <v>1</v>
      </c>
      <c r="BJ440" s="110">
        <v>1</v>
      </c>
      <c r="BK440" s="110">
        <v>1</v>
      </c>
      <c r="BL440" s="110">
        <v>1</v>
      </c>
      <c r="BN440" s="110">
        <f t="shared" si="84"/>
        <v>4</v>
      </c>
      <c r="BS440" s="110">
        <v>7095</v>
      </c>
      <c r="BT440" s="110" t="str">
        <f t="shared" si="75"/>
        <v>Conclusão do Posto de Bombeiros da CIC, em Curitiba</v>
      </c>
      <c r="BU440" s="111" t="str">
        <f t="shared" si="76"/>
        <v>Não</v>
      </c>
      <c r="BV440" s="111" t="str">
        <f t="shared" si="77"/>
        <v>Não</v>
      </c>
      <c r="BW440" s="111" t="str">
        <f t="shared" si="78"/>
        <v>Não</v>
      </c>
      <c r="BX440" s="111" t="str">
        <f t="shared" si="79"/>
        <v>Não</v>
      </c>
      <c r="BY440" s="110" t="s">
        <v>121</v>
      </c>
      <c r="BZ440" s="110" t="s">
        <v>226</v>
      </c>
      <c r="CA440" s="110" t="s">
        <v>121</v>
      </c>
      <c r="CB440" s="110" t="s">
        <v>8122</v>
      </c>
      <c r="CG440" s="110" t="str">
        <f t="shared" si="80"/>
        <v>4392Curitiba</v>
      </c>
      <c r="CH440" s="110" t="str">
        <f t="shared" si="82"/>
        <v>4392-1</v>
      </c>
      <c r="CI440" s="110">
        <v>1</v>
      </c>
      <c r="CJ440" s="110">
        <v>4392</v>
      </c>
      <c r="CK440" s="110" t="s">
        <v>33</v>
      </c>
      <c r="CL440" s="110">
        <v>4106902</v>
      </c>
      <c r="CM440" s="110" t="s">
        <v>128</v>
      </c>
      <c r="CN440" s="110">
        <v>0</v>
      </c>
      <c r="CO440" s="110">
        <v>300</v>
      </c>
      <c r="CP440" s="110">
        <v>1200</v>
      </c>
      <c r="CQ440" s="110">
        <v>0</v>
      </c>
      <c r="CS440" s="110" t="str">
        <f t="shared" si="81"/>
        <v>RGInt 01 Curitiba-Curitiba</v>
      </c>
    </row>
    <row r="441" spans="19:97" x14ac:dyDescent="0.2">
      <c r="S441" s="98">
        <v>6129</v>
      </c>
      <c r="T441" s="98">
        <v>39</v>
      </c>
      <c r="U441" s="98" t="s">
        <v>1697</v>
      </c>
      <c r="V441" s="98">
        <v>1</v>
      </c>
      <c r="W441" s="98" t="s">
        <v>724</v>
      </c>
      <c r="X441" s="98">
        <v>5</v>
      </c>
      <c r="Y441" s="98" t="s">
        <v>858</v>
      </c>
      <c r="Z441" s="98">
        <v>30</v>
      </c>
      <c r="AA441" s="98" t="s">
        <v>1698</v>
      </c>
      <c r="AB441" s="98">
        <v>8074</v>
      </c>
      <c r="AC441" s="98" t="s">
        <v>1736</v>
      </c>
      <c r="AD441" s="98" t="s">
        <v>2167</v>
      </c>
      <c r="AE441" s="98">
        <v>6129</v>
      </c>
      <c r="AF441" s="98" t="s">
        <v>1751</v>
      </c>
      <c r="AG441" s="98" t="s">
        <v>5231</v>
      </c>
      <c r="AH441" s="98" t="s">
        <v>212</v>
      </c>
      <c r="AI441" s="98" t="s">
        <v>53</v>
      </c>
      <c r="AJ441" s="98">
        <v>4100</v>
      </c>
      <c r="AK441" s="98" t="s">
        <v>33</v>
      </c>
      <c r="AL441" s="98">
        <v>4101</v>
      </c>
      <c r="AM441" s="98" t="s">
        <v>511</v>
      </c>
      <c r="AN441" s="98">
        <v>4118204</v>
      </c>
      <c r="AO441" s="98">
        <v>2024</v>
      </c>
      <c r="AP441" s="98">
        <v>0</v>
      </c>
      <c r="AQ441" s="98" t="s">
        <v>54</v>
      </c>
      <c r="AR441" s="98" t="s">
        <v>54</v>
      </c>
      <c r="AS441" s="98" t="s">
        <v>54</v>
      </c>
      <c r="AT441" s="98" t="s">
        <v>54</v>
      </c>
      <c r="AY441" s="98" t="s">
        <v>56</v>
      </c>
      <c r="AZ441" s="98" t="s">
        <v>1752</v>
      </c>
      <c r="BA441" s="98" t="s">
        <v>1753</v>
      </c>
      <c r="BB441" s="98" t="s">
        <v>1754</v>
      </c>
      <c r="BD441" s="110" t="str">
        <f t="shared" si="83"/>
        <v>4135RGInt 01 Curitiba</v>
      </c>
      <c r="BE441" s="110">
        <v>4135</v>
      </c>
      <c r="BF441" s="110" t="s">
        <v>1291</v>
      </c>
      <c r="BG441" s="110">
        <v>8371</v>
      </c>
      <c r="BH441" s="110" t="s">
        <v>33</v>
      </c>
      <c r="BI441" s="110">
        <v>435056</v>
      </c>
      <c r="BJ441" s="110">
        <v>435056</v>
      </c>
      <c r="BK441" s="110">
        <v>435056</v>
      </c>
      <c r="BL441" s="110">
        <v>435056</v>
      </c>
      <c r="BN441" s="110">
        <f t="shared" si="84"/>
        <v>1740224</v>
      </c>
      <c r="BS441" s="110">
        <v>6129</v>
      </c>
      <c r="BT441" s="110" t="str">
        <f t="shared" si="75"/>
        <v>Construção da Base da Polícia Militar na Ilha do Mel, em Paranaguá</v>
      </c>
      <c r="BU441" s="111" t="str">
        <f t="shared" si="76"/>
        <v>Não</v>
      </c>
      <c r="BV441" s="111" t="str">
        <f t="shared" si="77"/>
        <v>Não</v>
      </c>
      <c r="BW441" s="111" t="str">
        <f t="shared" si="78"/>
        <v>Não</v>
      </c>
      <c r="BX441" s="111" t="str">
        <f t="shared" si="79"/>
        <v>Não</v>
      </c>
      <c r="BY441" s="110" t="s">
        <v>121</v>
      </c>
      <c r="BZ441" s="110" t="s">
        <v>121</v>
      </c>
      <c r="CA441" s="110" t="s">
        <v>121</v>
      </c>
      <c r="CB441" s="110" t="s">
        <v>8375</v>
      </c>
      <c r="CG441" s="110" t="str">
        <f t="shared" si="80"/>
        <v>4392 Total</v>
      </c>
      <c r="CH441" s="110" t="str">
        <f t="shared" si="82"/>
        <v>4392 Total-1</v>
      </c>
      <c r="CI441" s="110">
        <v>1</v>
      </c>
      <c r="CJ441" s="110" t="s">
        <v>6981</v>
      </c>
      <c r="CN441" s="110">
        <v>0</v>
      </c>
      <c r="CO441" s="110">
        <v>300</v>
      </c>
      <c r="CP441" s="110">
        <v>1200</v>
      </c>
      <c r="CQ441" s="110">
        <v>0</v>
      </c>
      <c r="CS441" s="110" t="str">
        <f t="shared" si="81"/>
        <v>-</v>
      </c>
    </row>
    <row r="442" spans="19:97" x14ac:dyDescent="0.2">
      <c r="S442" s="98">
        <v>7150</v>
      </c>
      <c r="T442" s="98">
        <v>39</v>
      </c>
      <c r="U442" s="98" t="s">
        <v>1697</v>
      </c>
      <c r="V442" s="98">
        <v>1</v>
      </c>
      <c r="W442" s="98" t="s">
        <v>724</v>
      </c>
      <c r="X442" s="98">
        <v>5</v>
      </c>
      <c r="Y442" s="98" t="s">
        <v>858</v>
      </c>
      <c r="Z442" s="98">
        <v>30</v>
      </c>
      <c r="AA442" s="98" t="s">
        <v>1698</v>
      </c>
      <c r="AB442" s="98">
        <v>8074</v>
      </c>
      <c r="AC442" s="98" t="s">
        <v>1736</v>
      </c>
      <c r="AD442" s="98" t="s">
        <v>2167</v>
      </c>
      <c r="AE442" s="98">
        <v>7150</v>
      </c>
      <c r="AF442" s="98" t="s">
        <v>5232</v>
      </c>
      <c r="AG442" s="98" t="s">
        <v>5233</v>
      </c>
      <c r="AH442" s="98" t="s">
        <v>212</v>
      </c>
      <c r="AI442" s="98" t="s">
        <v>53</v>
      </c>
      <c r="AJ442" s="98">
        <v>4100</v>
      </c>
      <c r="AK442" s="98" t="s">
        <v>34</v>
      </c>
      <c r="AL442" s="98">
        <v>4102</v>
      </c>
      <c r="AM442" s="98" t="s">
        <v>526</v>
      </c>
      <c r="AN442" s="98">
        <v>4109401</v>
      </c>
      <c r="AO442" s="98">
        <v>2024</v>
      </c>
      <c r="AP442" s="98">
        <v>0</v>
      </c>
      <c r="AQ442" s="98" t="s">
        <v>54</v>
      </c>
      <c r="AR442" s="98" t="s">
        <v>54</v>
      </c>
      <c r="AS442" s="98" t="s">
        <v>54</v>
      </c>
      <c r="AT442" s="98" t="s">
        <v>54</v>
      </c>
      <c r="AW442" s="98" t="s">
        <v>5234</v>
      </c>
      <c r="AY442" s="98" t="s">
        <v>56</v>
      </c>
      <c r="AZ442" s="98" t="s">
        <v>1752</v>
      </c>
      <c r="BA442" s="98" t="s">
        <v>5224</v>
      </c>
      <c r="BB442" s="98" t="s">
        <v>5225</v>
      </c>
      <c r="BD442" s="110" t="str">
        <f t="shared" si="83"/>
        <v>4135RGInt 02 Guarapuava</v>
      </c>
      <c r="BE442" s="110">
        <v>4135</v>
      </c>
      <c r="BF442" s="110" t="s">
        <v>1291</v>
      </c>
      <c r="BG442" s="110">
        <v>8371</v>
      </c>
      <c r="BH442" s="110" t="s">
        <v>34</v>
      </c>
      <c r="BI442" s="110">
        <v>52177</v>
      </c>
      <c r="BJ442" s="110">
        <v>52177</v>
      </c>
      <c r="BK442" s="110">
        <v>52177</v>
      </c>
      <c r="BL442" s="110">
        <v>52177</v>
      </c>
      <c r="BN442" s="110">
        <f t="shared" si="84"/>
        <v>208708</v>
      </c>
      <c r="BS442" s="110">
        <v>7150</v>
      </c>
      <c r="BT442" s="110" t="str">
        <f t="shared" si="75"/>
        <v>Construção da Casa de Custódia de Guarapuava</v>
      </c>
      <c r="BU442" s="111" t="str">
        <f t="shared" si="76"/>
        <v>Não</v>
      </c>
      <c r="BV442" s="111" t="str">
        <f t="shared" si="77"/>
        <v>Não</v>
      </c>
      <c r="BW442" s="111" t="str">
        <f t="shared" si="78"/>
        <v>Não</v>
      </c>
      <c r="BX442" s="111" t="str">
        <f t="shared" si="79"/>
        <v>Não</v>
      </c>
      <c r="BY442" s="110" t="s">
        <v>121</v>
      </c>
      <c r="BZ442" s="110" t="s">
        <v>226</v>
      </c>
      <c r="CA442" s="110" t="s">
        <v>5234</v>
      </c>
      <c r="CB442" s="110" t="s">
        <v>8122</v>
      </c>
      <c r="CG442" s="110" t="str">
        <f t="shared" si="80"/>
        <v>4393União da Vitória</v>
      </c>
      <c r="CH442" s="110" t="str">
        <f t="shared" si="82"/>
        <v>4393-1</v>
      </c>
      <c r="CI442" s="110">
        <v>1</v>
      </c>
      <c r="CJ442" s="110">
        <v>4393</v>
      </c>
      <c r="CK442" s="110" t="s">
        <v>33</v>
      </c>
      <c r="CL442" s="110">
        <v>4128203</v>
      </c>
      <c r="CM442" s="110" t="s">
        <v>567</v>
      </c>
      <c r="CN442" s="110">
        <v>0</v>
      </c>
      <c r="CO442" s="110">
        <v>50</v>
      </c>
      <c r="CP442" s="110">
        <v>0</v>
      </c>
      <c r="CQ442" s="110">
        <v>0</v>
      </c>
      <c r="CS442" s="110" t="str">
        <f t="shared" si="81"/>
        <v>RGInt 01 Curitiba-União da Vitória</v>
      </c>
    </row>
    <row r="443" spans="19:97" x14ac:dyDescent="0.2">
      <c r="S443" s="98">
        <v>7151</v>
      </c>
      <c r="T443" s="98">
        <v>39</v>
      </c>
      <c r="U443" s="98" t="s">
        <v>1697</v>
      </c>
      <c r="V443" s="98">
        <v>1</v>
      </c>
      <c r="W443" s="98" t="s">
        <v>724</v>
      </c>
      <c r="X443" s="98">
        <v>5</v>
      </c>
      <c r="Y443" s="98" t="s">
        <v>858</v>
      </c>
      <c r="Z443" s="98">
        <v>30</v>
      </c>
      <c r="AA443" s="98" t="s">
        <v>1698</v>
      </c>
      <c r="AB443" s="98">
        <v>8074</v>
      </c>
      <c r="AC443" s="98" t="s">
        <v>1736</v>
      </c>
      <c r="AD443" s="98" t="s">
        <v>2167</v>
      </c>
      <c r="AE443" s="98">
        <v>7151</v>
      </c>
      <c r="AF443" s="98" t="s">
        <v>5235</v>
      </c>
      <c r="AG443" s="98" t="s">
        <v>5236</v>
      </c>
      <c r="AH443" s="98" t="s">
        <v>212</v>
      </c>
      <c r="AI443" s="98" t="s">
        <v>53</v>
      </c>
      <c r="AJ443" s="98">
        <v>4100</v>
      </c>
      <c r="AK443" s="98" t="s">
        <v>36</v>
      </c>
      <c r="AL443" s="98">
        <v>4104</v>
      </c>
      <c r="AM443" s="98" t="s">
        <v>223</v>
      </c>
      <c r="AN443" s="98">
        <v>4126256</v>
      </c>
      <c r="AO443" s="98">
        <v>2024</v>
      </c>
      <c r="AP443" s="98">
        <v>0</v>
      </c>
      <c r="AQ443" s="98" t="s">
        <v>54</v>
      </c>
      <c r="AR443" s="98" t="s">
        <v>54</v>
      </c>
      <c r="AS443" s="98" t="s">
        <v>54</v>
      </c>
      <c r="AT443" s="98" t="s">
        <v>54</v>
      </c>
      <c r="AW443" s="98" t="s">
        <v>5234</v>
      </c>
      <c r="AY443" s="98" t="s">
        <v>56</v>
      </c>
      <c r="AZ443" s="98" t="s">
        <v>1752</v>
      </c>
      <c r="BA443" s="98" t="s">
        <v>5224</v>
      </c>
      <c r="BB443" s="98" t="s">
        <v>5225</v>
      </c>
      <c r="BD443" s="110" t="str">
        <f t="shared" si="83"/>
        <v>4135RGInt 03 Cascavel</v>
      </c>
      <c r="BE443" s="110">
        <v>4135</v>
      </c>
      <c r="BF443" s="110" t="s">
        <v>1291</v>
      </c>
      <c r="BG443" s="110">
        <v>8371</v>
      </c>
      <c r="BH443" s="110" t="s">
        <v>35</v>
      </c>
      <c r="BI443" s="110">
        <v>336953</v>
      </c>
      <c r="BJ443" s="110">
        <v>336953</v>
      </c>
      <c r="BK443" s="110">
        <v>336953</v>
      </c>
      <c r="BL443" s="110">
        <v>336953</v>
      </c>
      <c r="BN443" s="110">
        <f t="shared" si="84"/>
        <v>1347812</v>
      </c>
      <c r="BS443" s="110">
        <v>7151</v>
      </c>
      <c r="BT443" s="110" t="str">
        <f t="shared" si="75"/>
        <v>Construção da Casa de Custódia de Sarandi</v>
      </c>
      <c r="BU443" s="111" t="str">
        <f t="shared" si="76"/>
        <v>Não</v>
      </c>
      <c r="BV443" s="111" t="str">
        <f t="shared" si="77"/>
        <v>Não</v>
      </c>
      <c r="BW443" s="111" t="str">
        <f t="shared" si="78"/>
        <v>Não</v>
      </c>
      <c r="BX443" s="111" t="str">
        <f t="shared" si="79"/>
        <v>Não</v>
      </c>
      <c r="BY443" s="110" t="s">
        <v>121</v>
      </c>
      <c r="BZ443" s="110" t="s">
        <v>226</v>
      </c>
      <c r="CA443" s="110" t="s">
        <v>5234</v>
      </c>
      <c r="CB443" s="110" t="s">
        <v>8122</v>
      </c>
      <c r="CG443" s="110" t="str">
        <f t="shared" si="80"/>
        <v>4393 Total</v>
      </c>
      <c r="CH443" s="110" t="str">
        <f t="shared" si="82"/>
        <v>4393 Total-1</v>
      </c>
      <c r="CI443" s="110">
        <v>1</v>
      </c>
      <c r="CJ443" s="110" t="s">
        <v>6982</v>
      </c>
      <c r="CN443" s="110">
        <v>0</v>
      </c>
      <c r="CO443" s="110">
        <v>50</v>
      </c>
      <c r="CP443" s="110">
        <v>0</v>
      </c>
      <c r="CQ443" s="110">
        <v>0</v>
      </c>
      <c r="CS443" s="110" t="str">
        <f t="shared" si="81"/>
        <v>-</v>
      </c>
    </row>
    <row r="444" spans="19:97" x14ac:dyDescent="0.2">
      <c r="S444" s="98">
        <v>7152</v>
      </c>
      <c r="T444" s="98">
        <v>39</v>
      </c>
      <c r="U444" s="98" t="s">
        <v>1697</v>
      </c>
      <c r="V444" s="98">
        <v>1</v>
      </c>
      <c r="W444" s="98" t="s">
        <v>724</v>
      </c>
      <c r="X444" s="98">
        <v>5</v>
      </c>
      <c r="Y444" s="98" t="s">
        <v>858</v>
      </c>
      <c r="Z444" s="98">
        <v>30</v>
      </c>
      <c r="AA444" s="98" t="s">
        <v>1698</v>
      </c>
      <c r="AB444" s="98">
        <v>8074</v>
      </c>
      <c r="AC444" s="98" t="s">
        <v>1736</v>
      </c>
      <c r="AD444" s="98" t="s">
        <v>2167</v>
      </c>
      <c r="AE444" s="98">
        <v>7152</v>
      </c>
      <c r="AF444" s="98" t="s">
        <v>5237</v>
      </c>
      <c r="AG444" s="98" t="s">
        <v>5238</v>
      </c>
      <c r="AH444" s="98" t="s">
        <v>212</v>
      </c>
      <c r="AI444" s="98" t="s">
        <v>53</v>
      </c>
      <c r="AJ444" s="98">
        <v>4100</v>
      </c>
      <c r="AK444" s="98" t="s">
        <v>38</v>
      </c>
      <c r="AL444" s="98">
        <v>4106</v>
      </c>
      <c r="AM444" s="98" t="s">
        <v>559</v>
      </c>
      <c r="AN444" s="98">
        <v>4127106</v>
      </c>
      <c r="AO444" s="98">
        <v>2024</v>
      </c>
      <c r="AP444" s="98">
        <v>0</v>
      </c>
      <c r="AQ444" s="98" t="s">
        <v>54</v>
      </c>
      <c r="AR444" s="98" t="s">
        <v>54</v>
      </c>
      <c r="AS444" s="98" t="s">
        <v>54</v>
      </c>
      <c r="AT444" s="98" t="s">
        <v>54</v>
      </c>
      <c r="AW444" s="98" t="s">
        <v>5234</v>
      </c>
      <c r="AY444" s="98" t="s">
        <v>56</v>
      </c>
      <c r="AZ444" s="98" t="s">
        <v>1752</v>
      </c>
      <c r="BA444" s="98" t="s">
        <v>5224</v>
      </c>
      <c r="BB444" s="98" t="s">
        <v>5225</v>
      </c>
      <c r="BD444" s="110" t="str">
        <f t="shared" si="83"/>
        <v>4135RGInt 04 Maringá</v>
      </c>
      <c r="BE444" s="110">
        <v>4135</v>
      </c>
      <c r="BF444" s="110" t="s">
        <v>1291</v>
      </c>
      <c r="BG444" s="110">
        <v>8371</v>
      </c>
      <c r="BH444" s="110" t="s">
        <v>36</v>
      </c>
      <c r="BI444" s="110">
        <v>239855</v>
      </c>
      <c r="BJ444" s="110">
        <v>239855</v>
      </c>
      <c r="BK444" s="110">
        <v>239855</v>
      </c>
      <c r="BL444" s="110">
        <v>239855</v>
      </c>
      <c r="BN444" s="110">
        <f t="shared" si="84"/>
        <v>959420</v>
      </c>
      <c r="BS444" s="110">
        <v>7152</v>
      </c>
      <c r="BT444" s="110" t="str">
        <f t="shared" si="75"/>
        <v>Construção da Casa de Custódia de Telêmaco Borba</v>
      </c>
      <c r="BU444" s="111" t="str">
        <f t="shared" si="76"/>
        <v>Não</v>
      </c>
      <c r="BV444" s="111" t="str">
        <f t="shared" si="77"/>
        <v>Não</v>
      </c>
      <c r="BW444" s="111" t="str">
        <f t="shared" si="78"/>
        <v>Não</v>
      </c>
      <c r="BX444" s="111" t="str">
        <f t="shared" si="79"/>
        <v>Não</v>
      </c>
      <c r="BY444" s="110" t="s">
        <v>121</v>
      </c>
      <c r="BZ444" s="110" t="s">
        <v>226</v>
      </c>
      <c r="CA444" s="110" t="s">
        <v>5234</v>
      </c>
      <c r="CB444" s="110" t="s">
        <v>8122</v>
      </c>
      <c r="CG444" s="110" t="str">
        <f t="shared" si="80"/>
        <v>4394Francisco Beltrão</v>
      </c>
      <c r="CH444" s="110" t="str">
        <f t="shared" si="82"/>
        <v>4394-1</v>
      </c>
      <c r="CI444" s="110">
        <v>1</v>
      </c>
      <c r="CJ444" s="110">
        <v>4394</v>
      </c>
      <c r="CK444" s="110" t="s">
        <v>35</v>
      </c>
      <c r="CL444" s="110">
        <v>4108403</v>
      </c>
      <c r="CM444" s="110" t="s">
        <v>166</v>
      </c>
      <c r="CN444" s="110">
        <v>500</v>
      </c>
      <c r="CO444" s="110">
        <v>0</v>
      </c>
      <c r="CP444" s="110">
        <v>0</v>
      </c>
      <c r="CQ444" s="110">
        <v>0</v>
      </c>
      <c r="CS444" s="110" t="str">
        <f t="shared" si="81"/>
        <v>RGInt 03 Cascavel-Francisco Beltrão</v>
      </c>
    </row>
    <row r="445" spans="19:97" x14ac:dyDescent="0.2">
      <c r="S445" s="98">
        <v>6405</v>
      </c>
      <c r="T445" s="98">
        <v>39</v>
      </c>
      <c r="U445" s="98" t="s">
        <v>1697</v>
      </c>
      <c r="V445" s="98">
        <v>1</v>
      </c>
      <c r="W445" s="98" t="s">
        <v>724</v>
      </c>
      <c r="X445" s="98">
        <v>5</v>
      </c>
      <c r="Y445" s="98" t="s">
        <v>858</v>
      </c>
      <c r="Z445" s="98">
        <v>30</v>
      </c>
      <c r="AA445" s="98" t="s">
        <v>1698</v>
      </c>
      <c r="AB445" s="98">
        <v>8074</v>
      </c>
      <c r="AC445" s="98" t="s">
        <v>1736</v>
      </c>
      <c r="AD445" s="98" t="s">
        <v>2167</v>
      </c>
      <c r="AE445" s="98">
        <v>6405</v>
      </c>
      <c r="AF445" s="98" t="s">
        <v>2095</v>
      </c>
      <c r="AG445" s="98" t="s">
        <v>5239</v>
      </c>
      <c r="AH445" s="98" t="s">
        <v>212</v>
      </c>
      <c r="AI445" s="98" t="s">
        <v>53</v>
      </c>
      <c r="AJ445" s="98">
        <v>4100</v>
      </c>
      <c r="AK445" s="98" t="s">
        <v>36</v>
      </c>
      <c r="AL445" s="98">
        <v>4104</v>
      </c>
      <c r="AM445" s="98" t="s">
        <v>2070</v>
      </c>
      <c r="AN445" s="98">
        <v>4102109</v>
      </c>
      <c r="AO445" s="98">
        <v>2024</v>
      </c>
      <c r="AP445" s="98">
        <v>0</v>
      </c>
      <c r="AQ445" s="98" t="s">
        <v>54</v>
      </c>
      <c r="AR445" s="98" t="s">
        <v>54</v>
      </c>
      <c r="AS445" s="98" t="s">
        <v>54</v>
      </c>
      <c r="AT445" s="98" t="s">
        <v>54</v>
      </c>
      <c r="AY445" s="98" t="s">
        <v>56</v>
      </c>
      <c r="AZ445" s="98" t="s">
        <v>1752</v>
      </c>
      <c r="BA445" s="98" t="s">
        <v>5224</v>
      </c>
      <c r="BB445" s="98" t="s">
        <v>5240</v>
      </c>
      <c r="BD445" s="110" t="str">
        <f t="shared" si="83"/>
        <v>4135RGInt 05 Londrina</v>
      </c>
      <c r="BE445" s="110">
        <v>4135</v>
      </c>
      <c r="BF445" s="110" t="s">
        <v>1291</v>
      </c>
      <c r="BG445" s="110">
        <v>8371</v>
      </c>
      <c r="BH445" s="110" t="s">
        <v>37</v>
      </c>
      <c r="BI445" s="110">
        <v>291000</v>
      </c>
      <c r="BJ445" s="110">
        <v>291000</v>
      </c>
      <c r="BK445" s="110">
        <v>291000</v>
      </c>
      <c r="BL445" s="110">
        <v>291000</v>
      </c>
      <c r="BN445" s="110">
        <f t="shared" si="84"/>
        <v>1164000</v>
      </c>
      <c r="BS445" s="110">
        <v>6405</v>
      </c>
      <c r="BT445" s="110" t="str">
        <f t="shared" si="75"/>
        <v>Construção da Delegacia Cidadã de Astorga</v>
      </c>
      <c r="BU445" s="111" t="str">
        <f t="shared" si="76"/>
        <v>Não</v>
      </c>
      <c r="BV445" s="111" t="str">
        <f t="shared" si="77"/>
        <v>Não</v>
      </c>
      <c r="BW445" s="111" t="str">
        <f t="shared" si="78"/>
        <v>Não</v>
      </c>
      <c r="BX445" s="111" t="str">
        <f t="shared" si="79"/>
        <v>Não</v>
      </c>
      <c r="BY445" s="110" t="s">
        <v>121</v>
      </c>
      <c r="BZ445" s="110" t="s">
        <v>121</v>
      </c>
      <c r="CA445" s="110" t="s">
        <v>121</v>
      </c>
      <c r="CB445" s="110" t="s">
        <v>8122</v>
      </c>
      <c r="CG445" s="110" t="str">
        <f t="shared" si="80"/>
        <v>4394 Total</v>
      </c>
      <c r="CH445" s="110" t="str">
        <f t="shared" si="82"/>
        <v>4394 Total-1</v>
      </c>
      <c r="CI445" s="110">
        <v>1</v>
      </c>
      <c r="CJ445" s="110" t="s">
        <v>6983</v>
      </c>
      <c r="CN445" s="110">
        <v>500</v>
      </c>
      <c r="CO445" s="110">
        <v>0</v>
      </c>
      <c r="CP445" s="110">
        <v>0</v>
      </c>
      <c r="CQ445" s="110">
        <v>0</v>
      </c>
      <c r="CS445" s="110" t="str">
        <f t="shared" si="81"/>
        <v>-</v>
      </c>
    </row>
    <row r="446" spans="19:97" x14ac:dyDescent="0.2">
      <c r="S446" s="98">
        <v>6373</v>
      </c>
      <c r="T446" s="98">
        <v>39</v>
      </c>
      <c r="U446" s="98" t="s">
        <v>1697</v>
      </c>
      <c r="V446" s="98">
        <v>1</v>
      </c>
      <c r="W446" s="98" t="s">
        <v>724</v>
      </c>
      <c r="X446" s="98">
        <v>5</v>
      </c>
      <c r="Y446" s="98" t="s">
        <v>858</v>
      </c>
      <c r="Z446" s="98">
        <v>30</v>
      </c>
      <c r="AA446" s="98" t="s">
        <v>1698</v>
      </c>
      <c r="AB446" s="98">
        <v>8074</v>
      </c>
      <c r="AC446" s="98" t="s">
        <v>1736</v>
      </c>
      <c r="AD446" s="98" t="s">
        <v>2167</v>
      </c>
      <c r="AE446" s="98">
        <v>6373</v>
      </c>
      <c r="AF446" s="98" t="s">
        <v>5241</v>
      </c>
      <c r="AG446" s="98" t="s">
        <v>5242</v>
      </c>
      <c r="AH446" s="98" t="s">
        <v>212</v>
      </c>
      <c r="AI446" s="98" t="s">
        <v>53</v>
      </c>
      <c r="AJ446" s="98">
        <v>4100</v>
      </c>
      <c r="AK446" s="98" t="s">
        <v>37</v>
      </c>
      <c r="AL446" s="98">
        <v>4105</v>
      </c>
      <c r="AM446" s="98" t="s">
        <v>5243</v>
      </c>
      <c r="AN446" s="98">
        <v>4102802</v>
      </c>
      <c r="AO446" s="98">
        <v>2024</v>
      </c>
      <c r="AP446" s="98">
        <v>0</v>
      </c>
      <c r="AQ446" s="98" t="s">
        <v>54</v>
      </c>
      <c r="AR446" s="98" t="s">
        <v>54</v>
      </c>
      <c r="AS446" s="98" t="s">
        <v>54</v>
      </c>
      <c r="AT446" s="98" t="s">
        <v>54</v>
      </c>
      <c r="AY446" s="98" t="s">
        <v>56</v>
      </c>
      <c r="AZ446" s="98" t="s">
        <v>1752</v>
      </c>
      <c r="BA446" s="98" t="s">
        <v>5224</v>
      </c>
      <c r="BB446" s="98" t="s">
        <v>5244</v>
      </c>
      <c r="BD446" s="110" t="str">
        <f t="shared" si="83"/>
        <v>4135RGInt 06 Ponta Grossa</v>
      </c>
      <c r="BE446" s="110">
        <v>4135</v>
      </c>
      <c r="BF446" s="110" t="s">
        <v>1291</v>
      </c>
      <c r="BG446" s="110">
        <v>8371</v>
      </c>
      <c r="BH446" s="110" t="s">
        <v>38</v>
      </c>
      <c r="BI446" s="110">
        <v>144771</v>
      </c>
      <c r="BJ446" s="110">
        <v>144771</v>
      </c>
      <c r="BK446" s="110">
        <v>144771</v>
      </c>
      <c r="BL446" s="110">
        <v>144771</v>
      </c>
      <c r="BN446" s="110">
        <f t="shared" si="84"/>
        <v>579084</v>
      </c>
      <c r="BS446" s="110">
        <v>6373</v>
      </c>
      <c r="BT446" s="110" t="str">
        <f t="shared" si="75"/>
        <v>Construção da Delegacia Cidadã de Bela Vista do Paraíso</v>
      </c>
      <c r="BU446" s="111" t="str">
        <f t="shared" si="76"/>
        <v>Não</v>
      </c>
      <c r="BV446" s="111" t="str">
        <f t="shared" si="77"/>
        <v>Não</v>
      </c>
      <c r="BW446" s="111" t="str">
        <f t="shared" si="78"/>
        <v>Não</v>
      </c>
      <c r="BX446" s="111" t="str">
        <f t="shared" si="79"/>
        <v>Não</v>
      </c>
      <c r="BY446" s="110" t="s">
        <v>121</v>
      </c>
      <c r="BZ446" s="110" t="s">
        <v>121</v>
      </c>
      <c r="CA446" s="110" t="s">
        <v>121</v>
      </c>
      <c r="CB446" s="110" t="s">
        <v>8122</v>
      </c>
      <c r="CG446" s="110" t="str">
        <f t="shared" si="80"/>
        <v>4395Francisco Beltrão</v>
      </c>
      <c r="CH446" s="110" t="str">
        <f t="shared" si="82"/>
        <v>4395-1</v>
      </c>
      <c r="CI446" s="110">
        <v>1</v>
      </c>
      <c r="CJ446" s="110">
        <v>4395</v>
      </c>
      <c r="CK446" s="110" t="s">
        <v>35</v>
      </c>
      <c r="CL446" s="110">
        <v>4108403</v>
      </c>
      <c r="CM446" s="110" t="s">
        <v>166</v>
      </c>
      <c r="CN446" s="110">
        <v>1300</v>
      </c>
      <c r="CO446" s="110">
        <v>6000</v>
      </c>
      <c r="CP446" s="110">
        <v>0</v>
      </c>
      <c r="CQ446" s="110">
        <v>0</v>
      </c>
      <c r="CS446" s="110" t="str">
        <f t="shared" si="81"/>
        <v>RGInt 03 Cascavel-Francisco Beltrão</v>
      </c>
    </row>
    <row r="447" spans="19:97" x14ac:dyDescent="0.2">
      <c r="S447" s="98">
        <v>6374</v>
      </c>
      <c r="T447" s="98">
        <v>39</v>
      </c>
      <c r="U447" s="98" t="s">
        <v>1697</v>
      </c>
      <c r="V447" s="98">
        <v>1</v>
      </c>
      <c r="W447" s="98" t="s">
        <v>724</v>
      </c>
      <c r="X447" s="98">
        <v>5</v>
      </c>
      <c r="Y447" s="98" t="s">
        <v>858</v>
      </c>
      <c r="Z447" s="98">
        <v>30</v>
      </c>
      <c r="AA447" s="98" t="s">
        <v>1698</v>
      </c>
      <c r="AB447" s="98">
        <v>8074</v>
      </c>
      <c r="AC447" s="98" t="s">
        <v>1736</v>
      </c>
      <c r="AD447" s="98" t="s">
        <v>2167</v>
      </c>
      <c r="AE447" s="98">
        <v>6374</v>
      </c>
      <c r="AF447" s="98" t="s">
        <v>5245</v>
      </c>
      <c r="AG447" s="98" t="s">
        <v>5246</v>
      </c>
      <c r="AH447" s="98" t="s">
        <v>212</v>
      </c>
      <c r="AI447" s="98" t="s">
        <v>53</v>
      </c>
      <c r="AJ447" s="98">
        <v>4100</v>
      </c>
      <c r="AK447" s="98" t="s">
        <v>36</v>
      </c>
      <c r="AL447" s="98">
        <v>4104</v>
      </c>
      <c r="AM447" s="98" t="s">
        <v>1357</v>
      </c>
      <c r="AN447" s="98">
        <v>4103909</v>
      </c>
      <c r="AO447" s="98">
        <v>2024</v>
      </c>
      <c r="AP447" s="98">
        <v>0</v>
      </c>
      <c r="AQ447" s="98" t="s">
        <v>54</v>
      </c>
      <c r="AR447" s="98" t="s">
        <v>54</v>
      </c>
      <c r="AS447" s="98" t="s">
        <v>54</v>
      </c>
      <c r="AT447" s="98" t="s">
        <v>54</v>
      </c>
      <c r="AY447" s="98" t="s">
        <v>56</v>
      </c>
      <c r="AZ447" s="98" t="s">
        <v>1752</v>
      </c>
      <c r="BA447" s="98" t="s">
        <v>5224</v>
      </c>
      <c r="BB447" s="98" t="s">
        <v>5244</v>
      </c>
      <c r="BD447" s="110" t="str">
        <f t="shared" si="83"/>
        <v>4136RGInt 01 Curitiba</v>
      </c>
      <c r="BE447" s="110">
        <v>4136</v>
      </c>
      <c r="BF447" s="110" t="s">
        <v>1297</v>
      </c>
      <c r="BG447" s="110">
        <v>8371</v>
      </c>
      <c r="BH447" s="110" t="s">
        <v>33</v>
      </c>
      <c r="BI447" s="110">
        <v>81210</v>
      </c>
      <c r="BJ447" s="110">
        <v>0</v>
      </c>
      <c r="BK447" s="110">
        <v>0</v>
      </c>
      <c r="BL447" s="110">
        <v>0</v>
      </c>
      <c r="BN447" s="110">
        <f t="shared" si="84"/>
        <v>81210</v>
      </c>
      <c r="BS447" s="110">
        <v>6374</v>
      </c>
      <c r="BT447" s="110" t="str">
        <f t="shared" si="75"/>
        <v>Construção da Delegacia Cidadã de Campina da Lagoa</v>
      </c>
      <c r="BU447" s="111" t="str">
        <f t="shared" si="76"/>
        <v>Não</v>
      </c>
      <c r="BV447" s="111" t="str">
        <f t="shared" si="77"/>
        <v>Não</v>
      </c>
      <c r="BW447" s="111" t="str">
        <f t="shared" si="78"/>
        <v>Não</v>
      </c>
      <c r="BX447" s="111" t="str">
        <f t="shared" si="79"/>
        <v>Não</v>
      </c>
      <c r="BY447" s="110" t="s">
        <v>121</v>
      </c>
      <c r="BZ447" s="110" t="s">
        <v>121</v>
      </c>
      <c r="CA447" s="110" t="s">
        <v>121</v>
      </c>
      <c r="CB447" s="110" t="s">
        <v>8122</v>
      </c>
      <c r="CG447" s="110" t="str">
        <f t="shared" si="80"/>
        <v>4395 Total</v>
      </c>
      <c r="CH447" s="110" t="str">
        <f t="shared" si="82"/>
        <v>4395 Total-1</v>
      </c>
      <c r="CI447" s="110">
        <v>1</v>
      </c>
      <c r="CJ447" s="110" t="s">
        <v>6984</v>
      </c>
      <c r="CN447" s="110">
        <v>1300</v>
      </c>
      <c r="CO447" s="110">
        <v>6000</v>
      </c>
      <c r="CP447" s="110">
        <v>0</v>
      </c>
      <c r="CQ447" s="110">
        <v>0</v>
      </c>
      <c r="CS447" s="110" t="str">
        <f t="shared" si="81"/>
        <v>-</v>
      </c>
    </row>
    <row r="448" spans="19:97" x14ac:dyDescent="0.2">
      <c r="S448" s="98">
        <v>6375</v>
      </c>
      <c r="T448" s="98">
        <v>39</v>
      </c>
      <c r="U448" s="98" t="s">
        <v>1697</v>
      </c>
      <c r="V448" s="98">
        <v>1</v>
      </c>
      <c r="W448" s="98" t="s">
        <v>724</v>
      </c>
      <c r="X448" s="98">
        <v>5</v>
      </c>
      <c r="Y448" s="98" t="s">
        <v>858</v>
      </c>
      <c r="Z448" s="98">
        <v>30</v>
      </c>
      <c r="AA448" s="98" t="s">
        <v>1698</v>
      </c>
      <c r="AB448" s="98">
        <v>8074</v>
      </c>
      <c r="AC448" s="98" t="s">
        <v>1736</v>
      </c>
      <c r="AD448" s="98" t="s">
        <v>2167</v>
      </c>
      <c r="AE448" s="98">
        <v>6375</v>
      </c>
      <c r="AF448" s="98" t="s">
        <v>5247</v>
      </c>
      <c r="AG448" s="98" t="s">
        <v>5248</v>
      </c>
      <c r="AH448" s="98" t="s">
        <v>212</v>
      </c>
      <c r="AI448" s="98" t="s">
        <v>53</v>
      </c>
      <c r="AJ448" s="98">
        <v>4100</v>
      </c>
      <c r="AK448" s="98" t="s">
        <v>33</v>
      </c>
      <c r="AL448" s="98">
        <v>4101</v>
      </c>
      <c r="AM448" s="98" t="s">
        <v>965</v>
      </c>
      <c r="AN448" s="98">
        <v>4104006</v>
      </c>
      <c r="AO448" s="98">
        <v>2024</v>
      </c>
      <c r="AP448" s="98">
        <v>0</v>
      </c>
      <c r="AQ448" s="98" t="s">
        <v>54</v>
      </c>
      <c r="AR448" s="98" t="s">
        <v>54</v>
      </c>
      <c r="AS448" s="98" t="s">
        <v>54</v>
      </c>
      <c r="AT448" s="98" t="s">
        <v>54</v>
      </c>
      <c r="AY448" s="98" t="s">
        <v>56</v>
      </c>
      <c r="AZ448" s="98" t="s">
        <v>1752</v>
      </c>
      <c r="BA448" s="98" t="s">
        <v>5224</v>
      </c>
      <c r="BB448" s="98" t="s">
        <v>5244</v>
      </c>
      <c r="BD448" s="110" t="str">
        <f t="shared" si="83"/>
        <v>4136RGInt 02 Guarapuava</v>
      </c>
      <c r="BE448" s="110">
        <v>4136</v>
      </c>
      <c r="BF448" s="110" t="s">
        <v>1297</v>
      </c>
      <c r="BG448" s="110">
        <v>8371</v>
      </c>
      <c r="BH448" s="110" t="s">
        <v>34</v>
      </c>
      <c r="BI448" s="110">
        <v>9739</v>
      </c>
      <c r="BJ448" s="110">
        <v>0</v>
      </c>
      <c r="BK448" s="110">
        <v>0</v>
      </c>
      <c r="BL448" s="110">
        <v>0</v>
      </c>
      <c r="BN448" s="110">
        <f t="shared" si="84"/>
        <v>9739</v>
      </c>
      <c r="BS448" s="110">
        <v>6375</v>
      </c>
      <c r="BT448" s="110" t="str">
        <f t="shared" si="75"/>
        <v>Construção da Delegacia Cidadã de Campina Grande do Sul</v>
      </c>
      <c r="BU448" s="111" t="str">
        <f t="shared" si="76"/>
        <v>Não</v>
      </c>
      <c r="BV448" s="111" t="str">
        <f t="shared" si="77"/>
        <v>Não</v>
      </c>
      <c r="BW448" s="111" t="str">
        <f t="shared" si="78"/>
        <v>Não</v>
      </c>
      <c r="BX448" s="111" t="str">
        <f t="shared" si="79"/>
        <v>Não</v>
      </c>
      <c r="BY448" s="110" t="s">
        <v>121</v>
      </c>
      <c r="BZ448" s="110" t="s">
        <v>121</v>
      </c>
      <c r="CA448" s="110" t="s">
        <v>121</v>
      </c>
      <c r="CB448" s="110" t="s">
        <v>8122</v>
      </c>
      <c r="CG448" s="110" t="str">
        <f t="shared" si="80"/>
        <v>4396Francisco Beltrão</v>
      </c>
      <c r="CH448" s="110" t="str">
        <f t="shared" si="82"/>
        <v>4396-1</v>
      </c>
      <c r="CI448" s="110">
        <v>1</v>
      </c>
      <c r="CJ448" s="110">
        <v>4396</v>
      </c>
      <c r="CK448" s="110" t="s">
        <v>35</v>
      </c>
      <c r="CL448" s="110">
        <v>4108403</v>
      </c>
      <c r="CM448" s="110" t="s">
        <v>166</v>
      </c>
      <c r="CN448" s="110">
        <v>0</v>
      </c>
      <c r="CO448" s="110">
        <v>0</v>
      </c>
      <c r="CP448" s="110">
        <v>225</v>
      </c>
      <c r="CQ448" s="110">
        <v>225</v>
      </c>
      <c r="CS448" s="110" t="str">
        <f t="shared" si="81"/>
        <v>RGInt 03 Cascavel-Francisco Beltrão</v>
      </c>
    </row>
    <row r="449" spans="19:97" x14ac:dyDescent="0.2">
      <c r="S449" s="98">
        <v>6376</v>
      </c>
      <c r="T449" s="98">
        <v>39</v>
      </c>
      <c r="U449" s="98" t="s">
        <v>1697</v>
      </c>
      <c r="V449" s="98">
        <v>1</v>
      </c>
      <c r="W449" s="98" t="s">
        <v>724</v>
      </c>
      <c r="X449" s="98">
        <v>5</v>
      </c>
      <c r="Y449" s="98" t="s">
        <v>858</v>
      </c>
      <c r="Z449" s="98">
        <v>30</v>
      </c>
      <c r="AA449" s="98" t="s">
        <v>1698</v>
      </c>
      <c r="AB449" s="98">
        <v>8074</v>
      </c>
      <c r="AC449" s="98" t="s">
        <v>1736</v>
      </c>
      <c r="AD449" s="98" t="s">
        <v>2167</v>
      </c>
      <c r="AE449" s="98">
        <v>6376</v>
      </c>
      <c r="AF449" s="98" t="s">
        <v>5249</v>
      </c>
      <c r="AG449" s="98" t="s">
        <v>5250</v>
      </c>
      <c r="AH449" s="98" t="s">
        <v>212</v>
      </c>
      <c r="AI449" s="98" t="s">
        <v>53</v>
      </c>
      <c r="AJ449" s="98">
        <v>4100</v>
      </c>
      <c r="AK449" s="98" t="s">
        <v>36</v>
      </c>
      <c r="AL449" s="98">
        <v>4104</v>
      </c>
      <c r="AM449" s="98" t="s">
        <v>372</v>
      </c>
      <c r="AN449" s="98">
        <v>4104303</v>
      </c>
      <c r="AO449" s="98">
        <v>2024</v>
      </c>
      <c r="AP449" s="98">
        <v>0</v>
      </c>
      <c r="AQ449" s="98" t="s">
        <v>54</v>
      </c>
      <c r="AR449" s="98" t="s">
        <v>54</v>
      </c>
      <c r="AS449" s="98" t="s">
        <v>54</v>
      </c>
      <c r="AT449" s="98" t="s">
        <v>54</v>
      </c>
      <c r="AY449" s="98" t="s">
        <v>56</v>
      </c>
      <c r="AZ449" s="98" t="s">
        <v>1752</v>
      </c>
      <c r="BA449" s="98" t="s">
        <v>5224</v>
      </c>
      <c r="BB449" s="98" t="s">
        <v>5244</v>
      </c>
      <c r="BD449" s="110" t="str">
        <f t="shared" si="83"/>
        <v>4136RGInt 03 Cascavel</v>
      </c>
      <c r="BE449" s="110">
        <v>4136</v>
      </c>
      <c r="BF449" s="110" t="s">
        <v>1297</v>
      </c>
      <c r="BG449" s="110">
        <v>8371</v>
      </c>
      <c r="BH449" s="110" t="s">
        <v>35</v>
      </c>
      <c r="BI449" s="110">
        <v>62898</v>
      </c>
      <c r="BJ449" s="110">
        <v>0</v>
      </c>
      <c r="BK449" s="110">
        <v>0</v>
      </c>
      <c r="BL449" s="110">
        <v>0</v>
      </c>
      <c r="BN449" s="110">
        <f t="shared" si="84"/>
        <v>62898</v>
      </c>
      <c r="BS449" s="110">
        <v>6376</v>
      </c>
      <c r="BT449" s="110" t="str">
        <f t="shared" si="75"/>
        <v>Construção da Delegacia Cidadã de Campo Mourão</v>
      </c>
      <c r="BU449" s="111" t="str">
        <f t="shared" si="76"/>
        <v>Não</v>
      </c>
      <c r="BV449" s="111" t="str">
        <f t="shared" si="77"/>
        <v>Não</v>
      </c>
      <c r="BW449" s="111" t="str">
        <f t="shared" si="78"/>
        <v>Não</v>
      </c>
      <c r="BX449" s="111" t="str">
        <f t="shared" si="79"/>
        <v>Não</v>
      </c>
      <c r="BY449" s="110" t="s">
        <v>121</v>
      </c>
      <c r="BZ449" s="110" t="s">
        <v>121</v>
      </c>
      <c r="CA449" s="110" t="s">
        <v>121</v>
      </c>
      <c r="CB449" s="110" t="s">
        <v>8122</v>
      </c>
      <c r="CG449" s="110" t="str">
        <f t="shared" si="80"/>
        <v>4396 Total</v>
      </c>
      <c r="CH449" s="110" t="str">
        <f t="shared" si="82"/>
        <v>4396 Total-1</v>
      </c>
      <c r="CI449" s="110">
        <v>1</v>
      </c>
      <c r="CJ449" s="110" t="s">
        <v>6985</v>
      </c>
      <c r="CN449" s="110">
        <v>0</v>
      </c>
      <c r="CO449" s="110">
        <v>0</v>
      </c>
      <c r="CP449" s="110">
        <v>225</v>
      </c>
      <c r="CQ449" s="110">
        <v>225</v>
      </c>
      <c r="CS449" s="110" t="str">
        <f t="shared" si="81"/>
        <v>-</v>
      </c>
    </row>
    <row r="450" spans="19:97" x14ac:dyDescent="0.2">
      <c r="S450" s="98">
        <v>6377</v>
      </c>
      <c r="T450" s="98">
        <v>39</v>
      </c>
      <c r="U450" s="98" t="s">
        <v>1697</v>
      </c>
      <c r="V450" s="98">
        <v>1</v>
      </c>
      <c r="W450" s="98" t="s">
        <v>724</v>
      </c>
      <c r="X450" s="98">
        <v>5</v>
      </c>
      <c r="Y450" s="98" t="s">
        <v>858</v>
      </c>
      <c r="Z450" s="98">
        <v>30</v>
      </c>
      <c r="AA450" s="98" t="s">
        <v>1698</v>
      </c>
      <c r="AB450" s="98">
        <v>8074</v>
      </c>
      <c r="AC450" s="98" t="s">
        <v>1736</v>
      </c>
      <c r="AD450" s="98" t="s">
        <v>2167</v>
      </c>
      <c r="AE450" s="98">
        <v>6377</v>
      </c>
      <c r="AF450" s="98" t="s">
        <v>5251</v>
      </c>
      <c r="AG450" s="98" t="s">
        <v>5252</v>
      </c>
      <c r="AH450" s="98" t="s">
        <v>212</v>
      </c>
      <c r="AI450" s="98" t="s">
        <v>53</v>
      </c>
      <c r="AJ450" s="98">
        <v>4100</v>
      </c>
      <c r="AK450" s="98" t="s">
        <v>33</v>
      </c>
      <c r="AL450" s="98">
        <v>4101</v>
      </c>
      <c r="AM450" s="98" t="s">
        <v>128</v>
      </c>
      <c r="AN450" s="98">
        <v>4106902</v>
      </c>
      <c r="AO450" s="98">
        <v>2024</v>
      </c>
      <c r="AP450" s="98">
        <v>0</v>
      </c>
      <c r="AQ450" s="98" t="s">
        <v>54</v>
      </c>
      <c r="AR450" s="98" t="s">
        <v>54</v>
      </c>
      <c r="AS450" s="98" t="s">
        <v>54</v>
      </c>
      <c r="AT450" s="98" t="s">
        <v>54</v>
      </c>
      <c r="AY450" s="98" t="s">
        <v>56</v>
      </c>
      <c r="AZ450" s="98" t="s">
        <v>1752</v>
      </c>
      <c r="BA450" s="98" t="s">
        <v>5224</v>
      </c>
      <c r="BB450" s="98" t="s">
        <v>5244</v>
      </c>
      <c r="BD450" s="110" t="str">
        <f t="shared" si="83"/>
        <v>4136RGInt 04 Maringá</v>
      </c>
      <c r="BE450" s="110">
        <v>4136</v>
      </c>
      <c r="BF450" s="110" t="s">
        <v>1297</v>
      </c>
      <c r="BG450" s="110">
        <v>8371</v>
      </c>
      <c r="BH450" s="110" t="s">
        <v>36</v>
      </c>
      <c r="BI450" s="110">
        <v>44773</v>
      </c>
      <c r="BJ450" s="110">
        <v>0</v>
      </c>
      <c r="BK450" s="110">
        <v>0</v>
      </c>
      <c r="BL450" s="110">
        <v>0</v>
      </c>
      <c r="BN450" s="110">
        <f t="shared" si="84"/>
        <v>44773</v>
      </c>
      <c r="BS450" s="110">
        <v>6377</v>
      </c>
      <c r="BT450" s="110" t="str">
        <f t="shared" si="75"/>
        <v>Construção da Delegacia Cidadã de Curitiba</v>
      </c>
      <c r="BU450" s="111" t="str">
        <f t="shared" si="76"/>
        <v>Não</v>
      </c>
      <c r="BV450" s="111" t="str">
        <f t="shared" si="77"/>
        <v>Não</v>
      </c>
      <c r="BW450" s="111" t="str">
        <f t="shared" si="78"/>
        <v>Não</v>
      </c>
      <c r="BX450" s="111" t="str">
        <f t="shared" si="79"/>
        <v>Não</v>
      </c>
      <c r="BY450" s="110" t="s">
        <v>121</v>
      </c>
      <c r="BZ450" s="110" t="s">
        <v>121</v>
      </c>
      <c r="CA450" s="110" t="s">
        <v>121</v>
      </c>
      <c r="CB450" s="110" t="s">
        <v>8122</v>
      </c>
      <c r="CG450" s="110" t="str">
        <f t="shared" si="80"/>
        <v>4397Londrina</v>
      </c>
      <c r="CH450" s="110" t="str">
        <f t="shared" si="82"/>
        <v>4397-1</v>
      </c>
      <c r="CI450" s="110">
        <v>1</v>
      </c>
      <c r="CJ450" s="110">
        <v>4397</v>
      </c>
      <c r="CK450" s="110" t="s">
        <v>37</v>
      </c>
      <c r="CL450" s="110">
        <v>4113700</v>
      </c>
      <c r="CM450" s="110" t="s">
        <v>326</v>
      </c>
      <c r="CN450" s="110">
        <v>0</v>
      </c>
      <c r="CO450" s="110">
        <v>0</v>
      </c>
      <c r="CP450" s="110">
        <v>1858.47</v>
      </c>
      <c r="CQ450" s="110">
        <v>1238.98</v>
      </c>
      <c r="CS450" s="110" t="str">
        <f t="shared" si="81"/>
        <v>RGInt 05 Londrina-Londrina</v>
      </c>
    </row>
    <row r="451" spans="19:97" x14ac:dyDescent="0.2">
      <c r="S451" s="98">
        <v>6130</v>
      </c>
      <c r="T451" s="98">
        <v>39</v>
      </c>
      <c r="U451" s="98" t="s">
        <v>1697</v>
      </c>
      <c r="V451" s="98">
        <v>1</v>
      </c>
      <c r="W451" s="98" t="s">
        <v>724</v>
      </c>
      <c r="X451" s="98">
        <v>5</v>
      </c>
      <c r="Y451" s="98" t="s">
        <v>858</v>
      </c>
      <c r="Z451" s="98">
        <v>30</v>
      </c>
      <c r="AA451" s="98" t="s">
        <v>1698</v>
      </c>
      <c r="AB451" s="98">
        <v>8074</v>
      </c>
      <c r="AC451" s="98" t="s">
        <v>1736</v>
      </c>
      <c r="AD451" s="98" t="s">
        <v>2167</v>
      </c>
      <c r="AE451" s="98">
        <v>6130</v>
      </c>
      <c r="AF451" s="98" t="s">
        <v>1755</v>
      </c>
      <c r="AG451" s="98" t="s">
        <v>1756</v>
      </c>
      <c r="AH451" s="98" t="s">
        <v>212</v>
      </c>
      <c r="AI451" s="98" t="s">
        <v>53</v>
      </c>
      <c r="AJ451" s="98">
        <v>4100</v>
      </c>
      <c r="AK451" s="98" t="s">
        <v>36</v>
      </c>
      <c r="AL451" s="98">
        <v>4104</v>
      </c>
      <c r="AM451" s="98" t="s">
        <v>902</v>
      </c>
      <c r="AN451" s="98">
        <v>4108601</v>
      </c>
      <c r="AO451" s="98">
        <v>2024</v>
      </c>
      <c r="AP451" s="98">
        <v>0</v>
      </c>
      <c r="AQ451" s="98" t="s">
        <v>54</v>
      </c>
      <c r="AR451" s="98" t="s">
        <v>54</v>
      </c>
      <c r="AS451" s="98" t="s">
        <v>54</v>
      </c>
      <c r="AT451" s="98" t="s">
        <v>54</v>
      </c>
      <c r="AY451" s="98" t="s">
        <v>56</v>
      </c>
      <c r="AZ451" s="98" t="s">
        <v>1752</v>
      </c>
      <c r="BA451" s="98" t="s">
        <v>1753</v>
      </c>
      <c r="BB451" s="98" t="s">
        <v>1754</v>
      </c>
      <c r="BD451" s="110" t="str">
        <f t="shared" si="83"/>
        <v>4136RGInt 05 Londrina</v>
      </c>
      <c r="BE451" s="110">
        <v>4136</v>
      </c>
      <c r="BF451" s="110" t="s">
        <v>1297</v>
      </c>
      <c r="BG451" s="110">
        <v>8371</v>
      </c>
      <c r="BH451" s="110" t="s">
        <v>37</v>
      </c>
      <c r="BI451" s="110">
        <v>54354</v>
      </c>
      <c r="BJ451" s="110">
        <v>0</v>
      </c>
      <c r="BK451" s="110">
        <v>0</v>
      </c>
      <c r="BL451" s="110">
        <v>0</v>
      </c>
      <c r="BN451" s="110">
        <f t="shared" si="84"/>
        <v>54354</v>
      </c>
      <c r="BS451" s="110">
        <v>6130</v>
      </c>
      <c r="BT451" s="110" t="str">
        <f t="shared" si="75"/>
        <v>Construção da Delegacia Cidadã de Goioerê</v>
      </c>
      <c r="BU451" s="111" t="str">
        <f t="shared" si="76"/>
        <v>Não</v>
      </c>
      <c r="BV451" s="111" t="str">
        <f t="shared" si="77"/>
        <v>Não</v>
      </c>
      <c r="BW451" s="111" t="str">
        <f t="shared" si="78"/>
        <v>Não</v>
      </c>
      <c r="BX451" s="111" t="str">
        <f t="shared" si="79"/>
        <v>Não</v>
      </c>
      <c r="BY451" s="110" t="s">
        <v>121</v>
      </c>
      <c r="BZ451" s="110" t="s">
        <v>121</v>
      </c>
      <c r="CA451" s="110" t="s">
        <v>121</v>
      </c>
      <c r="CB451" s="110" t="s">
        <v>8375</v>
      </c>
      <c r="CG451" s="110" t="str">
        <f t="shared" si="80"/>
        <v>4397 Total</v>
      </c>
      <c r="CH451" s="110" t="str">
        <f t="shared" si="82"/>
        <v>4397 Total-1</v>
      </c>
      <c r="CI451" s="110">
        <v>1</v>
      </c>
      <c r="CJ451" s="110" t="s">
        <v>6986</v>
      </c>
      <c r="CN451" s="110">
        <v>0</v>
      </c>
      <c r="CO451" s="110">
        <v>0</v>
      </c>
      <c r="CP451" s="110">
        <v>1858.47</v>
      </c>
      <c r="CQ451" s="110">
        <v>1238.98</v>
      </c>
      <c r="CS451" s="110" t="str">
        <f t="shared" si="81"/>
        <v>-</v>
      </c>
    </row>
    <row r="452" spans="19:97" x14ac:dyDescent="0.2">
      <c r="S452" s="98">
        <v>6406</v>
      </c>
      <c r="T452" s="98">
        <v>39</v>
      </c>
      <c r="U452" s="98" t="s">
        <v>1697</v>
      </c>
      <c r="V452" s="98">
        <v>1</v>
      </c>
      <c r="W452" s="98" t="s">
        <v>724</v>
      </c>
      <c r="X452" s="98">
        <v>5</v>
      </c>
      <c r="Y452" s="98" t="s">
        <v>858</v>
      </c>
      <c r="Z452" s="98">
        <v>30</v>
      </c>
      <c r="AA452" s="98" t="s">
        <v>1698</v>
      </c>
      <c r="AB452" s="98">
        <v>8074</v>
      </c>
      <c r="AC452" s="98" t="s">
        <v>1736</v>
      </c>
      <c r="AD452" s="98" t="s">
        <v>2167</v>
      </c>
      <c r="AE452" s="98">
        <v>6406</v>
      </c>
      <c r="AF452" s="98" t="s">
        <v>2111</v>
      </c>
      <c r="AG452" s="98" t="s">
        <v>5253</v>
      </c>
      <c r="AH452" s="98" t="s">
        <v>212</v>
      </c>
      <c r="AI452" s="98" t="s">
        <v>53</v>
      </c>
      <c r="AJ452" s="98">
        <v>4100</v>
      </c>
      <c r="AK452" s="98" t="s">
        <v>33</v>
      </c>
      <c r="AL452" s="98">
        <v>4101</v>
      </c>
      <c r="AM452" s="98" t="s">
        <v>231</v>
      </c>
      <c r="AN452" s="98">
        <v>4109609</v>
      </c>
      <c r="AO452" s="98">
        <v>2024</v>
      </c>
      <c r="AP452" s="98">
        <v>0</v>
      </c>
      <c r="AQ452" s="98" t="s">
        <v>54</v>
      </c>
      <c r="AR452" s="98" t="s">
        <v>54</v>
      </c>
      <c r="AS452" s="98" t="s">
        <v>54</v>
      </c>
      <c r="AT452" s="98" t="s">
        <v>54</v>
      </c>
      <c r="AY452" s="98" t="s">
        <v>56</v>
      </c>
      <c r="AZ452" s="98" t="s">
        <v>1752</v>
      </c>
      <c r="BA452" s="98" t="s">
        <v>5224</v>
      </c>
      <c r="BB452" s="98" t="s">
        <v>5240</v>
      </c>
      <c r="BD452" s="110" t="str">
        <f t="shared" si="83"/>
        <v>4136RGInt 06 Ponta Grossa</v>
      </c>
      <c r="BE452" s="110">
        <v>4136</v>
      </c>
      <c r="BF452" s="110" t="s">
        <v>1297</v>
      </c>
      <c r="BG452" s="110">
        <v>8371</v>
      </c>
      <c r="BH452" s="110" t="s">
        <v>38</v>
      </c>
      <c r="BI452" s="110">
        <v>27024</v>
      </c>
      <c r="BJ452" s="110">
        <v>0</v>
      </c>
      <c r="BK452" s="110">
        <v>0</v>
      </c>
      <c r="BL452" s="110">
        <v>0</v>
      </c>
      <c r="BN452" s="110">
        <f t="shared" si="84"/>
        <v>27024</v>
      </c>
      <c r="BS452" s="110">
        <v>6406</v>
      </c>
      <c r="BT452" s="110" t="str">
        <f t="shared" si="75"/>
        <v>Construção da Delegacia Cidadã de Guaratuba</v>
      </c>
      <c r="BU452" s="111" t="str">
        <f t="shared" si="76"/>
        <v>Não</v>
      </c>
      <c r="BV452" s="111" t="str">
        <f t="shared" si="77"/>
        <v>Não</v>
      </c>
      <c r="BW452" s="111" t="str">
        <f t="shared" si="78"/>
        <v>Não</v>
      </c>
      <c r="BX452" s="111" t="str">
        <f t="shared" si="79"/>
        <v>Não</v>
      </c>
      <c r="BY452" s="110" t="s">
        <v>121</v>
      </c>
      <c r="BZ452" s="110" t="s">
        <v>121</v>
      </c>
      <c r="CA452" s="110" t="s">
        <v>121</v>
      </c>
      <c r="CB452" s="110" t="s">
        <v>8122</v>
      </c>
      <c r="CG452" s="110" t="str">
        <f t="shared" si="80"/>
        <v>4398Londrina</v>
      </c>
      <c r="CH452" s="110" t="str">
        <f t="shared" si="82"/>
        <v>4398-1</v>
      </c>
      <c r="CI452" s="110">
        <v>1</v>
      </c>
      <c r="CJ452" s="110">
        <v>4398</v>
      </c>
      <c r="CK452" s="110" t="s">
        <v>37</v>
      </c>
      <c r="CL452" s="110">
        <v>4113700</v>
      </c>
      <c r="CM452" s="110" t="s">
        <v>326</v>
      </c>
      <c r="CN452" s="110">
        <v>0</v>
      </c>
      <c r="CO452" s="110">
        <v>0</v>
      </c>
      <c r="CP452" s="110">
        <v>1641.45</v>
      </c>
      <c r="CQ452" s="110">
        <v>1094.3</v>
      </c>
      <c r="CS452" s="110" t="str">
        <f t="shared" si="81"/>
        <v>RGInt 05 Londrina-Londrina</v>
      </c>
    </row>
    <row r="453" spans="19:97" x14ac:dyDescent="0.2">
      <c r="S453" s="98">
        <v>6131</v>
      </c>
      <c r="T453" s="98">
        <v>39</v>
      </c>
      <c r="U453" s="98" t="s">
        <v>1697</v>
      </c>
      <c r="V453" s="98">
        <v>1</v>
      </c>
      <c r="W453" s="98" t="s">
        <v>724</v>
      </c>
      <c r="X453" s="98">
        <v>5</v>
      </c>
      <c r="Y453" s="98" t="s">
        <v>858</v>
      </c>
      <c r="Z453" s="98">
        <v>30</v>
      </c>
      <c r="AA453" s="98" t="s">
        <v>1698</v>
      </c>
      <c r="AB453" s="98">
        <v>8074</v>
      </c>
      <c r="AC453" s="98" t="s">
        <v>1736</v>
      </c>
      <c r="AD453" s="98" t="s">
        <v>2167</v>
      </c>
      <c r="AE453" s="98">
        <v>6131</v>
      </c>
      <c r="AF453" s="98" t="s">
        <v>1757</v>
      </c>
      <c r="AG453" s="98" t="s">
        <v>1758</v>
      </c>
      <c r="AH453" s="98" t="s">
        <v>212</v>
      </c>
      <c r="AI453" s="98" t="s">
        <v>53</v>
      </c>
      <c r="AJ453" s="98">
        <v>4100</v>
      </c>
      <c r="AK453" s="98" t="s">
        <v>38</v>
      </c>
      <c r="AL453" s="98">
        <v>4106</v>
      </c>
      <c r="AM453" s="98" t="s">
        <v>594</v>
      </c>
      <c r="AN453" s="98">
        <v>4110706</v>
      </c>
      <c r="AO453" s="98">
        <v>2024</v>
      </c>
      <c r="AP453" s="98">
        <v>0</v>
      </c>
      <c r="AQ453" s="98" t="s">
        <v>54</v>
      </c>
      <c r="AR453" s="98" t="s">
        <v>54</v>
      </c>
      <c r="AS453" s="98" t="s">
        <v>54</v>
      </c>
      <c r="AT453" s="98" t="s">
        <v>54</v>
      </c>
      <c r="AY453" s="98" t="s">
        <v>56</v>
      </c>
      <c r="AZ453" s="98" t="s">
        <v>1752</v>
      </c>
      <c r="BA453" s="98" t="s">
        <v>1753</v>
      </c>
      <c r="BB453" s="98" t="s">
        <v>1754</v>
      </c>
      <c r="BD453" s="110" t="str">
        <f t="shared" si="83"/>
        <v>4143(vazio)</v>
      </c>
      <c r="BE453" s="110">
        <v>4143</v>
      </c>
      <c r="BF453" s="110" t="s">
        <v>1301</v>
      </c>
      <c r="BG453" s="110">
        <v>8372</v>
      </c>
      <c r="BH453" s="110" t="s">
        <v>60</v>
      </c>
      <c r="BI453" s="110">
        <v>983</v>
      </c>
      <c r="BJ453" s="110">
        <v>1200</v>
      </c>
      <c r="BK453" s="110">
        <v>1200</v>
      </c>
      <c r="BL453" s="110">
        <v>1200</v>
      </c>
      <c r="BN453" s="110">
        <f t="shared" si="84"/>
        <v>4583</v>
      </c>
      <c r="BS453" s="110">
        <v>6131</v>
      </c>
      <c r="BT453" s="110" t="str">
        <f t="shared" si="75"/>
        <v>Construção da Delegacia Cidadã de Irati</v>
      </c>
      <c r="BU453" s="111" t="str">
        <f t="shared" si="76"/>
        <v>Não</v>
      </c>
      <c r="BV453" s="111" t="str">
        <f t="shared" si="77"/>
        <v>Não</v>
      </c>
      <c r="BW453" s="111" t="str">
        <f t="shared" si="78"/>
        <v>Não</v>
      </c>
      <c r="BX453" s="111" t="str">
        <f t="shared" si="79"/>
        <v>Não</v>
      </c>
      <c r="BY453" s="110" t="s">
        <v>121</v>
      </c>
      <c r="BZ453" s="110" t="s">
        <v>121</v>
      </c>
      <c r="CA453" s="110" t="s">
        <v>121</v>
      </c>
      <c r="CB453" s="110" t="s">
        <v>8375</v>
      </c>
      <c r="CG453" s="110" t="str">
        <f t="shared" si="80"/>
        <v>4398 Total</v>
      </c>
      <c r="CH453" s="110" t="str">
        <f t="shared" si="82"/>
        <v>4398 Total-1</v>
      </c>
      <c r="CI453" s="110">
        <v>1</v>
      </c>
      <c r="CJ453" s="110" t="s">
        <v>6987</v>
      </c>
      <c r="CN453" s="110">
        <v>0</v>
      </c>
      <c r="CO453" s="110">
        <v>0</v>
      </c>
      <c r="CP453" s="110">
        <v>1641.45</v>
      </c>
      <c r="CQ453" s="110">
        <v>1094.3</v>
      </c>
      <c r="CS453" s="110" t="str">
        <f t="shared" si="81"/>
        <v>-</v>
      </c>
    </row>
    <row r="454" spans="19:97" x14ac:dyDescent="0.2">
      <c r="S454" s="98">
        <v>6378</v>
      </c>
      <c r="T454" s="98">
        <v>39</v>
      </c>
      <c r="U454" s="98" t="s">
        <v>1697</v>
      </c>
      <c r="V454" s="98">
        <v>1</v>
      </c>
      <c r="W454" s="98" t="s">
        <v>724</v>
      </c>
      <c r="X454" s="98">
        <v>5</v>
      </c>
      <c r="Y454" s="98" t="s">
        <v>858</v>
      </c>
      <c r="Z454" s="98">
        <v>30</v>
      </c>
      <c r="AA454" s="98" t="s">
        <v>1698</v>
      </c>
      <c r="AB454" s="98">
        <v>8074</v>
      </c>
      <c r="AC454" s="98" t="s">
        <v>1736</v>
      </c>
      <c r="AD454" s="98" t="s">
        <v>2167</v>
      </c>
      <c r="AE454" s="98">
        <v>6378</v>
      </c>
      <c r="AF454" s="98" t="s">
        <v>5254</v>
      </c>
      <c r="AG454" s="98" t="s">
        <v>5255</v>
      </c>
      <c r="AH454" s="98" t="s">
        <v>212</v>
      </c>
      <c r="AI454" s="98" t="s">
        <v>53</v>
      </c>
      <c r="AJ454" s="98">
        <v>4100</v>
      </c>
      <c r="AK454" s="98" t="s">
        <v>36</v>
      </c>
      <c r="AL454" s="98">
        <v>4104</v>
      </c>
      <c r="AM454" s="98" t="s">
        <v>474</v>
      </c>
      <c r="AN454" s="98">
        <v>4110805</v>
      </c>
      <c r="AO454" s="98">
        <v>2024</v>
      </c>
      <c r="AP454" s="98">
        <v>0</v>
      </c>
      <c r="AQ454" s="98" t="s">
        <v>54</v>
      </c>
      <c r="AR454" s="98" t="s">
        <v>54</v>
      </c>
      <c r="AS454" s="98" t="s">
        <v>54</v>
      </c>
      <c r="AT454" s="98" t="s">
        <v>54</v>
      </c>
      <c r="AY454" s="98" t="s">
        <v>56</v>
      </c>
      <c r="AZ454" s="98" t="s">
        <v>1752</v>
      </c>
      <c r="BA454" s="98" t="s">
        <v>5224</v>
      </c>
      <c r="BB454" s="98" t="s">
        <v>5244</v>
      </c>
      <c r="BD454" s="110" t="str">
        <f t="shared" si="83"/>
        <v>4144RGInt 01 Curitiba</v>
      </c>
      <c r="BE454" s="110">
        <v>4144</v>
      </c>
      <c r="BF454" s="110" t="s">
        <v>5196</v>
      </c>
      <c r="BG454" s="110">
        <v>8354</v>
      </c>
      <c r="BH454" s="110" t="s">
        <v>33</v>
      </c>
      <c r="BI454" s="110">
        <v>7</v>
      </c>
      <c r="BJ454" s="110">
        <v>4</v>
      </c>
      <c r="BK454" s="110">
        <v>5</v>
      </c>
      <c r="BL454" s="110">
        <v>5</v>
      </c>
      <c r="BN454" s="110">
        <f t="shared" si="84"/>
        <v>21</v>
      </c>
      <c r="BS454" s="110">
        <v>6378</v>
      </c>
      <c r="BT454" s="110" t="str">
        <f t="shared" si="75"/>
        <v>Construção da Delegacia Cidadã de Iretama</v>
      </c>
      <c r="BU454" s="111" t="str">
        <f t="shared" si="76"/>
        <v>Não</v>
      </c>
      <c r="BV454" s="111" t="str">
        <f t="shared" si="77"/>
        <v>Não</v>
      </c>
      <c r="BW454" s="111" t="str">
        <f t="shared" si="78"/>
        <v>Não</v>
      </c>
      <c r="BX454" s="111" t="str">
        <f t="shared" si="79"/>
        <v>Não</v>
      </c>
      <c r="BY454" s="110" t="s">
        <v>121</v>
      </c>
      <c r="BZ454" s="110" t="s">
        <v>121</v>
      </c>
      <c r="CA454" s="110" t="s">
        <v>121</v>
      </c>
      <c r="CB454" s="110" t="s">
        <v>8122</v>
      </c>
      <c r="CG454" s="110" t="str">
        <f t="shared" si="80"/>
        <v>4401Mato Rico</v>
      </c>
      <c r="CH454" s="110" t="str">
        <f t="shared" si="82"/>
        <v>4401-1</v>
      </c>
      <c r="CI454" s="110">
        <v>1</v>
      </c>
      <c r="CJ454" s="110">
        <v>4401</v>
      </c>
      <c r="CK454" s="110" t="s">
        <v>34</v>
      </c>
      <c r="CL454" s="110">
        <v>4115739</v>
      </c>
      <c r="CM454" s="110" t="s">
        <v>401</v>
      </c>
      <c r="CN454" s="110">
        <v>5</v>
      </c>
      <c r="CO454" s="110">
        <v>7.27</v>
      </c>
      <c r="CP454" s="110">
        <v>7.62</v>
      </c>
      <c r="CQ454" s="110">
        <v>0</v>
      </c>
      <c r="CS454" s="110" t="str">
        <f t="shared" si="81"/>
        <v>RGInt 02 Guarapuava-Mato Rico</v>
      </c>
    </row>
    <row r="455" spans="19:97" x14ac:dyDescent="0.2">
      <c r="S455" s="98">
        <v>6380</v>
      </c>
      <c r="T455" s="98">
        <v>39</v>
      </c>
      <c r="U455" s="98" t="s">
        <v>1697</v>
      </c>
      <c r="V455" s="98">
        <v>1</v>
      </c>
      <c r="W455" s="98" t="s">
        <v>724</v>
      </c>
      <c r="X455" s="98">
        <v>5</v>
      </c>
      <c r="Y455" s="98" t="s">
        <v>858</v>
      </c>
      <c r="Z455" s="98">
        <v>30</v>
      </c>
      <c r="AA455" s="98" t="s">
        <v>1698</v>
      </c>
      <c r="AB455" s="98">
        <v>8074</v>
      </c>
      <c r="AC455" s="98" t="s">
        <v>1736</v>
      </c>
      <c r="AD455" s="98" t="s">
        <v>2167</v>
      </c>
      <c r="AE455" s="98">
        <v>6380</v>
      </c>
      <c r="AF455" s="98" t="s">
        <v>5256</v>
      </c>
      <c r="AG455" s="98" t="s">
        <v>5257</v>
      </c>
      <c r="AH455" s="98" t="s">
        <v>212</v>
      </c>
      <c r="AI455" s="98" t="s">
        <v>53</v>
      </c>
      <c r="AJ455" s="98">
        <v>4100</v>
      </c>
      <c r="AK455" s="98" t="s">
        <v>37</v>
      </c>
      <c r="AL455" s="98">
        <v>4105</v>
      </c>
      <c r="AM455" s="98" t="s">
        <v>813</v>
      </c>
      <c r="AN455" s="98">
        <v>4111803</v>
      </c>
      <c r="AO455" s="98">
        <v>2024</v>
      </c>
      <c r="AP455" s="98">
        <v>0</v>
      </c>
      <c r="AQ455" s="98" t="s">
        <v>54</v>
      </c>
      <c r="AR455" s="98" t="s">
        <v>54</v>
      </c>
      <c r="AS455" s="98" t="s">
        <v>54</v>
      </c>
      <c r="AT455" s="98" t="s">
        <v>54</v>
      </c>
      <c r="AY455" s="98" t="s">
        <v>56</v>
      </c>
      <c r="AZ455" s="98" t="s">
        <v>1752</v>
      </c>
      <c r="BA455" s="98" t="s">
        <v>5224</v>
      </c>
      <c r="BB455" s="98" t="s">
        <v>5244</v>
      </c>
      <c r="BD455" s="110" t="str">
        <f t="shared" si="83"/>
        <v>4144RGInt 02 Guarapuava</v>
      </c>
      <c r="BE455" s="110">
        <v>4144</v>
      </c>
      <c r="BF455" s="110" t="s">
        <v>5196</v>
      </c>
      <c r="BG455" s="110">
        <v>8354</v>
      </c>
      <c r="BH455" s="110" t="s">
        <v>34</v>
      </c>
      <c r="BI455" s="110">
        <v>5</v>
      </c>
      <c r="BJ455" s="110">
        <v>3</v>
      </c>
      <c r="BK455" s="110">
        <v>3</v>
      </c>
      <c r="BL455" s="110">
        <v>3</v>
      </c>
      <c r="BN455" s="110">
        <f t="shared" si="84"/>
        <v>14</v>
      </c>
      <c r="BS455" s="110">
        <v>6380</v>
      </c>
      <c r="BT455" s="110" t="str">
        <f t="shared" si="75"/>
        <v>Construção da Delegacia Cidadã de Jacarezinho</v>
      </c>
      <c r="BU455" s="111" t="str">
        <f t="shared" si="76"/>
        <v>Não</v>
      </c>
      <c r="BV455" s="111" t="str">
        <f t="shared" si="77"/>
        <v>Não</v>
      </c>
      <c r="BW455" s="111" t="str">
        <f t="shared" si="78"/>
        <v>Não</v>
      </c>
      <c r="BX455" s="111" t="str">
        <f t="shared" si="79"/>
        <v>Não</v>
      </c>
      <c r="BY455" s="110" t="s">
        <v>121</v>
      </c>
      <c r="BZ455" s="110" t="s">
        <v>121</v>
      </c>
      <c r="CA455" s="110" t="s">
        <v>121</v>
      </c>
      <c r="CB455" s="110" t="s">
        <v>8122</v>
      </c>
      <c r="CG455" s="110" t="str">
        <f t="shared" si="80"/>
        <v>4401 Total</v>
      </c>
      <c r="CH455" s="110" t="str">
        <f t="shared" si="82"/>
        <v>4401 Total-1</v>
      </c>
      <c r="CI455" s="110">
        <v>1</v>
      </c>
      <c r="CJ455" s="110" t="s">
        <v>6988</v>
      </c>
      <c r="CN455" s="110">
        <v>5</v>
      </c>
      <c r="CO455" s="110">
        <v>7.27</v>
      </c>
      <c r="CP455" s="110">
        <v>7.62</v>
      </c>
      <c r="CQ455" s="110">
        <v>0</v>
      </c>
      <c r="CS455" s="110" t="str">
        <f t="shared" si="81"/>
        <v>-</v>
      </c>
    </row>
    <row r="456" spans="19:97" x14ac:dyDescent="0.2">
      <c r="S456" s="98">
        <v>6381</v>
      </c>
      <c r="T456" s="98">
        <v>39</v>
      </c>
      <c r="U456" s="98" t="s">
        <v>1697</v>
      </c>
      <c r="V456" s="98">
        <v>1</v>
      </c>
      <c r="W456" s="98" t="s">
        <v>724</v>
      </c>
      <c r="X456" s="98">
        <v>5</v>
      </c>
      <c r="Y456" s="98" t="s">
        <v>858</v>
      </c>
      <c r="Z456" s="98">
        <v>30</v>
      </c>
      <c r="AA456" s="98" t="s">
        <v>1698</v>
      </c>
      <c r="AB456" s="98">
        <v>8074</v>
      </c>
      <c r="AC456" s="98" t="s">
        <v>1736</v>
      </c>
      <c r="AD456" s="98" t="s">
        <v>2167</v>
      </c>
      <c r="AE456" s="98">
        <v>6381</v>
      </c>
      <c r="AF456" s="98" t="s">
        <v>5258</v>
      </c>
      <c r="AG456" s="98" t="s">
        <v>5259</v>
      </c>
      <c r="AH456" s="98" t="s">
        <v>212</v>
      </c>
      <c r="AI456" s="98" t="s">
        <v>53</v>
      </c>
      <c r="AJ456" s="98">
        <v>4100</v>
      </c>
      <c r="AK456" s="98" t="s">
        <v>35</v>
      </c>
      <c r="AL456" s="98">
        <v>4103</v>
      </c>
      <c r="AM456" s="98" t="s">
        <v>497</v>
      </c>
      <c r="AN456" s="98">
        <v>4114401</v>
      </c>
      <c r="AO456" s="98">
        <v>2024</v>
      </c>
      <c r="AP456" s="98">
        <v>0</v>
      </c>
      <c r="AQ456" s="98" t="s">
        <v>54</v>
      </c>
      <c r="AR456" s="98" t="s">
        <v>54</v>
      </c>
      <c r="AS456" s="98" t="s">
        <v>54</v>
      </c>
      <c r="AT456" s="98" t="s">
        <v>54</v>
      </c>
      <c r="AY456" s="98" t="s">
        <v>56</v>
      </c>
      <c r="AZ456" s="98" t="s">
        <v>1752</v>
      </c>
      <c r="BA456" s="98" t="s">
        <v>5224</v>
      </c>
      <c r="BB456" s="98" t="s">
        <v>5244</v>
      </c>
      <c r="BD456" s="110" t="str">
        <f t="shared" si="83"/>
        <v>4144RGInt 03 Cascavel</v>
      </c>
      <c r="BE456" s="110">
        <v>4144</v>
      </c>
      <c r="BF456" s="110" t="s">
        <v>5196</v>
      </c>
      <c r="BG456" s="110">
        <v>8354</v>
      </c>
      <c r="BH456" s="110" t="s">
        <v>35</v>
      </c>
      <c r="BI456" s="110">
        <v>1</v>
      </c>
      <c r="BJ456" s="110">
        <v>0</v>
      </c>
      <c r="BK456" s="110">
        <v>0</v>
      </c>
      <c r="BL456" s="110">
        <v>0</v>
      </c>
      <c r="BN456" s="110">
        <f t="shared" si="84"/>
        <v>1</v>
      </c>
      <c r="BS456" s="110">
        <v>6381</v>
      </c>
      <c r="BT456" s="110" t="str">
        <f t="shared" si="75"/>
        <v>Construção da Delegacia Cidadã de Mangueirinha</v>
      </c>
      <c r="BU456" s="111" t="str">
        <f t="shared" si="76"/>
        <v>Não</v>
      </c>
      <c r="BV456" s="111" t="str">
        <f t="shared" si="77"/>
        <v>Não</v>
      </c>
      <c r="BW456" s="111" t="str">
        <f t="shared" si="78"/>
        <v>Não</v>
      </c>
      <c r="BX456" s="111" t="str">
        <f t="shared" si="79"/>
        <v>Não</v>
      </c>
      <c r="BY456" s="110" t="s">
        <v>121</v>
      </c>
      <c r="BZ456" s="110" t="s">
        <v>121</v>
      </c>
      <c r="CA456" s="110" t="s">
        <v>121</v>
      </c>
      <c r="CB456" s="110" t="s">
        <v>8122</v>
      </c>
      <c r="CG456" s="110" t="str">
        <f t="shared" si="80"/>
        <v>4402Guarapuava</v>
      </c>
      <c r="CH456" s="110" t="str">
        <f t="shared" si="82"/>
        <v>4402-1</v>
      </c>
      <c r="CI456" s="110">
        <v>1</v>
      </c>
      <c r="CJ456" s="110">
        <v>4402</v>
      </c>
      <c r="CK456" s="110" t="s">
        <v>34</v>
      </c>
      <c r="CL456" s="110">
        <v>4109401</v>
      </c>
      <c r="CM456" s="110" t="s">
        <v>526</v>
      </c>
      <c r="CN456" s="110">
        <v>7.0000000000000007E-2</v>
      </c>
      <c r="CO456" s="110">
        <v>0.08</v>
      </c>
      <c r="CP456" s="110">
        <v>0</v>
      </c>
      <c r="CQ456" s="110">
        <v>0</v>
      </c>
      <c r="CS456" s="110" t="str">
        <f t="shared" si="81"/>
        <v>RGInt 02 Guarapuava-Guarapuava</v>
      </c>
    </row>
    <row r="457" spans="19:97" x14ac:dyDescent="0.2">
      <c r="S457" s="98">
        <v>6382</v>
      </c>
      <c r="T457" s="98">
        <v>39</v>
      </c>
      <c r="U457" s="98" t="s">
        <v>1697</v>
      </c>
      <c r="V457" s="98">
        <v>1</v>
      </c>
      <c r="W457" s="98" t="s">
        <v>724</v>
      </c>
      <c r="X457" s="98">
        <v>5</v>
      </c>
      <c r="Y457" s="98" t="s">
        <v>858</v>
      </c>
      <c r="Z457" s="98">
        <v>30</v>
      </c>
      <c r="AA457" s="98" t="s">
        <v>1698</v>
      </c>
      <c r="AB457" s="98">
        <v>8074</v>
      </c>
      <c r="AC457" s="98" t="s">
        <v>1736</v>
      </c>
      <c r="AD457" s="98" t="s">
        <v>2167</v>
      </c>
      <c r="AE457" s="98">
        <v>6382</v>
      </c>
      <c r="AF457" s="98" t="s">
        <v>5260</v>
      </c>
      <c r="AG457" s="98" t="s">
        <v>5261</v>
      </c>
      <c r="AH457" s="98" t="s">
        <v>212</v>
      </c>
      <c r="AI457" s="98" t="s">
        <v>53</v>
      </c>
      <c r="AJ457" s="98">
        <v>4100</v>
      </c>
      <c r="AK457" s="98" t="s">
        <v>38</v>
      </c>
      <c r="AL457" s="98">
        <v>4106</v>
      </c>
      <c r="AM457" s="98" t="s">
        <v>1692</v>
      </c>
      <c r="AN457" s="98">
        <v>4117701</v>
      </c>
      <c r="AO457" s="98">
        <v>2024</v>
      </c>
      <c r="AP457" s="98">
        <v>0</v>
      </c>
      <c r="AQ457" s="98" t="s">
        <v>54</v>
      </c>
      <c r="AR457" s="98" t="s">
        <v>54</v>
      </c>
      <c r="AS457" s="98" t="s">
        <v>54</v>
      </c>
      <c r="AT457" s="98" t="s">
        <v>54</v>
      </c>
      <c r="AY457" s="98" t="s">
        <v>56</v>
      </c>
      <c r="AZ457" s="98" t="s">
        <v>1752</v>
      </c>
      <c r="BA457" s="98" t="s">
        <v>5224</v>
      </c>
      <c r="BB457" s="98" t="s">
        <v>5244</v>
      </c>
      <c r="BD457" s="110" t="str">
        <f t="shared" si="83"/>
        <v>4144RGInt 04 Maringá</v>
      </c>
      <c r="BE457" s="110">
        <v>4144</v>
      </c>
      <c r="BF457" s="110" t="s">
        <v>5196</v>
      </c>
      <c r="BG457" s="110">
        <v>8354</v>
      </c>
      <c r="BH457" s="110" t="s">
        <v>36</v>
      </c>
      <c r="BI457" s="110">
        <v>0</v>
      </c>
      <c r="BJ457" s="110">
        <v>0</v>
      </c>
      <c r="BK457" s="110">
        <v>0</v>
      </c>
      <c r="BL457" s="110">
        <v>0</v>
      </c>
      <c r="BN457" s="110">
        <f t="shared" si="84"/>
        <v>0</v>
      </c>
      <c r="BS457" s="110">
        <v>6382</v>
      </c>
      <c r="BT457" s="110" t="str">
        <f t="shared" si="75"/>
        <v>Construção da Delegacia Cidadã de Palmeira</v>
      </c>
      <c r="BU457" s="111" t="str">
        <f t="shared" si="76"/>
        <v>Não</v>
      </c>
      <c r="BV457" s="111" t="str">
        <f t="shared" si="77"/>
        <v>Não</v>
      </c>
      <c r="BW457" s="111" t="str">
        <f t="shared" si="78"/>
        <v>Não</v>
      </c>
      <c r="BX457" s="111" t="str">
        <f t="shared" si="79"/>
        <v>Não</v>
      </c>
      <c r="BY457" s="110" t="s">
        <v>121</v>
      </c>
      <c r="BZ457" s="110" t="s">
        <v>121</v>
      </c>
      <c r="CA457" s="110" t="s">
        <v>121</v>
      </c>
      <c r="CB457" s="110" t="s">
        <v>8122</v>
      </c>
      <c r="CG457" s="110" t="str">
        <f t="shared" si="80"/>
        <v>4402 Total</v>
      </c>
      <c r="CH457" s="110" t="str">
        <f t="shared" si="82"/>
        <v>4402 Total-1</v>
      </c>
      <c r="CI457" s="110">
        <v>1</v>
      </c>
      <c r="CJ457" s="110" t="s">
        <v>6989</v>
      </c>
      <c r="CN457" s="110">
        <v>7.0000000000000007E-2</v>
      </c>
      <c r="CO457" s="110">
        <v>0.08</v>
      </c>
      <c r="CP457" s="110">
        <v>0</v>
      </c>
      <c r="CQ457" s="110">
        <v>0</v>
      </c>
      <c r="CS457" s="110" t="str">
        <f t="shared" si="81"/>
        <v>-</v>
      </c>
    </row>
    <row r="458" spans="19:97" x14ac:dyDescent="0.2">
      <c r="S458" s="98">
        <v>6383</v>
      </c>
      <c r="T458" s="98">
        <v>39</v>
      </c>
      <c r="U458" s="98" t="s">
        <v>1697</v>
      </c>
      <c r="V458" s="98">
        <v>1</v>
      </c>
      <c r="W458" s="98" t="s">
        <v>724</v>
      </c>
      <c r="X458" s="98">
        <v>5</v>
      </c>
      <c r="Y458" s="98" t="s">
        <v>858</v>
      </c>
      <c r="Z458" s="98">
        <v>30</v>
      </c>
      <c r="AA458" s="98" t="s">
        <v>1698</v>
      </c>
      <c r="AB458" s="98">
        <v>8074</v>
      </c>
      <c r="AC458" s="98" t="s">
        <v>1736</v>
      </c>
      <c r="AD458" s="98" t="s">
        <v>2167</v>
      </c>
      <c r="AE458" s="98">
        <v>6383</v>
      </c>
      <c r="AF458" s="98" t="s">
        <v>5262</v>
      </c>
      <c r="AG458" s="98" t="s">
        <v>5263</v>
      </c>
      <c r="AH458" s="98" t="s">
        <v>212</v>
      </c>
      <c r="AI458" s="98" t="s">
        <v>53</v>
      </c>
      <c r="AJ458" s="98">
        <v>4100</v>
      </c>
      <c r="AK458" s="98" t="s">
        <v>36</v>
      </c>
      <c r="AL458" s="98">
        <v>4104</v>
      </c>
      <c r="AM458" s="98" t="s">
        <v>5264</v>
      </c>
      <c r="AN458" s="98">
        <v>4118006</v>
      </c>
      <c r="AO458" s="98">
        <v>2024</v>
      </c>
      <c r="AP458" s="98">
        <v>0</v>
      </c>
      <c r="AQ458" s="98" t="s">
        <v>54</v>
      </c>
      <c r="AR458" s="98" t="s">
        <v>54</v>
      </c>
      <c r="AS458" s="98" t="s">
        <v>54</v>
      </c>
      <c r="AT458" s="98" t="s">
        <v>54</v>
      </c>
      <c r="AY458" s="98" t="s">
        <v>56</v>
      </c>
      <c r="AZ458" s="98" t="s">
        <v>1752</v>
      </c>
      <c r="BA458" s="98" t="s">
        <v>5224</v>
      </c>
      <c r="BB458" s="98" t="s">
        <v>5244</v>
      </c>
      <c r="BD458" s="110" t="str">
        <f t="shared" si="83"/>
        <v>4144RGInt 05 Londrina</v>
      </c>
      <c r="BE458" s="110">
        <v>4144</v>
      </c>
      <c r="BF458" s="110" t="s">
        <v>5196</v>
      </c>
      <c r="BG458" s="110">
        <v>8354</v>
      </c>
      <c r="BH458" s="110" t="s">
        <v>37</v>
      </c>
      <c r="BI458" s="110">
        <v>0</v>
      </c>
      <c r="BJ458" s="110">
        <v>0</v>
      </c>
      <c r="BK458" s="110">
        <v>0</v>
      </c>
      <c r="BL458" s="110">
        <v>0</v>
      </c>
      <c r="BN458" s="110">
        <f t="shared" si="84"/>
        <v>0</v>
      </c>
      <c r="BS458" s="110">
        <v>6383</v>
      </c>
      <c r="BT458" s="110" t="str">
        <f t="shared" si="75"/>
        <v>Construção da Delegacia Cidadã de Paraíso do Norte</v>
      </c>
      <c r="BU458" s="111" t="str">
        <f t="shared" si="76"/>
        <v>Não</v>
      </c>
      <c r="BV458" s="111" t="str">
        <f t="shared" si="77"/>
        <v>Não</v>
      </c>
      <c r="BW458" s="111" t="str">
        <f t="shared" si="78"/>
        <v>Não</v>
      </c>
      <c r="BX458" s="111" t="str">
        <f t="shared" si="79"/>
        <v>Não</v>
      </c>
      <c r="BY458" s="110" t="s">
        <v>121</v>
      </c>
      <c r="BZ458" s="110" t="s">
        <v>121</v>
      </c>
      <c r="CA458" s="110" t="s">
        <v>121</v>
      </c>
      <c r="CB458" s="110" t="s">
        <v>8122</v>
      </c>
      <c r="CG458" s="110" t="str">
        <f t="shared" si="80"/>
        <v>4403Goioerê</v>
      </c>
      <c r="CH458" s="110" t="str">
        <f t="shared" si="82"/>
        <v>4403-1</v>
      </c>
      <c r="CI458" s="110">
        <v>1</v>
      </c>
      <c r="CJ458" s="110">
        <v>4403</v>
      </c>
      <c r="CK458" s="110" t="s">
        <v>36</v>
      </c>
      <c r="CL458" s="110">
        <v>4108601</v>
      </c>
      <c r="CM458" s="110" t="s">
        <v>902</v>
      </c>
      <c r="CN458" s="110">
        <v>5.7</v>
      </c>
      <c r="CO458" s="110">
        <v>5.43</v>
      </c>
      <c r="CP458" s="110">
        <v>0</v>
      </c>
      <c r="CQ458" s="110">
        <v>0</v>
      </c>
      <c r="CS458" s="110" t="str">
        <f t="shared" si="81"/>
        <v>RGInt 04 Maringá-Goioerê</v>
      </c>
    </row>
    <row r="459" spans="19:97" x14ac:dyDescent="0.2">
      <c r="S459" s="98">
        <v>6132</v>
      </c>
      <c r="T459" s="98">
        <v>39</v>
      </c>
      <c r="U459" s="98" t="s">
        <v>1697</v>
      </c>
      <c r="V459" s="98">
        <v>1</v>
      </c>
      <c r="W459" s="98" t="s">
        <v>724</v>
      </c>
      <c r="X459" s="98">
        <v>5</v>
      </c>
      <c r="Y459" s="98" t="s">
        <v>858</v>
      </c>
      <c r="Z459" s="98">
        <v>30</v>
      </c>
      <c r="AA459" s="98" t="s">
        <v>1698</v>
      </c>
      <c r="AB459" s="98">
        <v>8074</v>
      </c>
      <c r="AC459" s="98" t="s">
        <v>1736</v>
      </c>
      <c r="AD459" s="98" t="s">
        <v>2167</v>
      </c>
      <c r="AE459" s="98">
        <v>6132</v>
      </c>
      <c r="AF459" s="98" t="s">
        <v>1759</v>
      </c>
      <c r="AG459" s="98" t="s">
        <v>1760</v>
      </c>
      <c r="AH459" s="98" t="s">
        <v>212</v>
      </c>
      <c r="AI459" s="98" t="s">
        <v>53</v>
      </c>
      <c r="AJ459" s="98">
        <v>4100</v>
      </c>
      <c r="AK459" s="98" t="s">
        <v>33</v>
      </c>
      <c r="AL459" s="98">
        <v>4101</v>
      </c>
      <c r="AM459" s="98" t="s">
        <v>519</v>
      </c>
      <c r="AN459" s="98">
        <v>4119509</v>
      </c>
      <c r="AO459" s="98">
        <v>2024</v>
      </c>
      <c r="AP459" s="98">
        <v>0</v>
      </c>
      <c r="AQ459" s="98" t="s">
        <v>54</v>
      </c>
      <c r="AR459" s="98" t="s">
        <v>54</v>
      </c>
      <c r="AS459" s="98" t="s">
        <v>54</v>
      </c>
      <c r="AT459" s="98" t="s">
        <v>54</v>
      </c>
      <c r="AY459" s="98" t="s">
        <v>56</v>
      </c>
      <c r="AZ459" s="98" t="s">
        <v>1752</v>
      </c>
      <c r="BA459" s="98" t="s">
        <v>1753</v>
      </c>
      <c r="BB459" s="98" t="s">
        <v>1754</v>
      </c>
      <c r="BD459" s="110" t="str">
        <f t="shared" si="83"/>
        <v>4144RGInt 06 Ponta Grossa</v>
      </c>
      <c r="BE459" s="110">
        <v>4144</v>
      </c>
      <c r="BF459" s="110" t="s">
        <v>5196</v>
      </c>
      <c r="BG459" s="110">
        <v>8354</v>
      </c>
      <c r="BH459" s="110" t="s">
        <v>38</v>
      </c>
      <c r="BI459" s="110">
        <v>3</v>
      </c>
      <c r="BJ459" s="110">
        <v>2</v>
      </c>
      <c r="BK459" s="110">
        <v>3</v>
      </c>
      <c r="BL459" s="110">
        <v>3</v>
      </c>
      <c r="BN459" s="110">
        <f t="shared" si="84"/>
        <v>11</v>
      </c>
      <c r="BS459" s="110">
        <v>6132</v>
      </c>
      <c r="BT459" s="110" t="str">
        <f t="shared" si="75"/>
        <v>Construção da Delegacia Cidadã de Piraquara</v>
      </c>
      <c r="BU459" s="111" t="str">
        <f t="shared" si="76"/>
        <v>Não</v>
      </c>
      <c r="BV459" s="111" t="str">
        <f t="shared" si="77"/>
        <v>Não</v>
      </c>
      <c r="BW459" s="111" t="str">
        <f t="shared" si="78"/>
        <v>Não</v>
      </c>
      <c r="BX459" s="111" t="str">
        <f t="shared" si="79"/>
        <v>Não</v>
      </c>
      <c r="BY459" s="110" t="s">
        <v>121</v>
      </c>
      <c r="BZ459" s="110" t="s">
        <v>121</v>
      </c>
      <c r="CA459" s="110" t="s">
        <v>121</v>
      </c>
      <c r="CB459" s="110" t="s">
        <v>8375</v>
      </c>
      <c r="CG459" s="110" t="str">
        <f t="shared" si="80"/>
        <v>4403 Total</v>
      </c>
      <c r="CH459" s="110" t="str">
        <f t="shared" si="82"/>
        <v>4403 Total-1</v>
      </c>
      <c r="CI459" s="110">
        <v>1</v>
      </c>
      <c r="CJ459" s="110" t="s">
        <v>6990</v>
      </c>
      <c r="CN459" s="110">
        <v>5.7</v>
      </c>
      <c r="CO459" s="110">
        <v>5.43</v>
      </c>
      <c r="CP459" s="110">
        <v>0</v>
      </c>
      <c r="CQ459" s="110">
        <v>0</v>
      </c>
      <c r="CS459" s="110" t="str">
        <f t="shared" si="81"/>
        <v>-</v>
      </c>
    </row>
    <row r="460" spans="19:97" x14ac:dyDescent="0.2">
      <c r="S460" s="98">
        <v>6133</v>
      </c>
      <c r="T460" s="98">
        <v>39</v>
      </c>
      <c r="U460" s="98" t="s">
        <v>1697</v>
      </c>
      <c r="V460" s="98">
        <v>1</v>
      </c>
      <c r="W460" s="98" t="s">
        <v>724</v>
      </c>
      <c r="X460" s="98">
        <v>5</v>
      </c>
      <c r="Y460" s="98" t="s">
        <v>858</v>
      </c>
      <c r="Z460" s="98">
        <v>30</v>
      </c>
      <c r="AA460" s="98" t="s">
        <v>1698</v>
      </c>
      <c r="AB460" s="98">
        <v>8074</v>
      </c>
      <c r="AC460" s="98" t="s">
        <v>1736</v>
      </c>
      <c r="AD460" s="98" t="s">
        <v>2167</v>
      </c>
      <c r="AE460" s="98">
        <v>6133</v>
      </c>
      <c r="AF460" s="98" t="s">
        <v>1761</v>
      </c>
      <c r="AG460" s="98" t="s">
        <v>1762</v>
      </c>
      <c r="AH460" s="98" t="s">
        <v>212</v>
      </c>
      <c r="AI460" s="98" t="s">
        <v>53</v>
      </c>
      <c r="AJ460" s="98">
        <v>4100</v>
      </c>
      <c r="AK460" s="98" t="s">
        <v>38</v>
      </c>
      <c r="AL460" s="98">
        <v>4106</v>
      </c>
      <c r="AM460" s="98" t="s">
        <v>531</v>
      </c>
      <c r="AN460" s="98">
        <v>4119905</v>
      </c>
      <c r="AO460" s="98">
        <v>2024</v>
      </c>
      <c r="AP460" s="98">
        <v>0</v>
      </c>
      <c r="AQ460" s="98" t="s">
        <v>54</v>
      </c>
      <c r="AR460" s="98" t="s">
        <v>54</v>
      </c>
      <c r="AS460" s="98" t="s">
        <v>54</v>
      </c>
      <c r="AT460" s="98" t="s">
        <v>54</v>
      </c>
      <c r="AY460" s="98" t="s">
        <v>56</v>
      </c>
      <c r="AZ460" s="98" t="s">
        <v>1752</v>
      </c>
      <c r="BA460" s="98" t="s">
        <v>1753</v>
      </c>
      <c r="BB460" s="98" t="s">
        <v>1754</v>
      </c>
      <c r="BD460" s="110" t="str">
        <f t="shared" si="83"/>
        <v>4145RGInt 01 Curitiba</v>
      </c>
      <c r="BE460" s="110">
        <v>4145</v>
      </c>
      <c r="BF460" s="110" t="s">
        <v>1321</v>
      </c>
      <c r="BG460" s="110">
        <v>8372</v>
      </c>
      <c r="BH460" s="110" t="s">
        <v>33</v>
      </c>
      <c r="BI460" s="110">
        <v>10199</v>
      </c>
      <c r="BJ460" s="110">
        <v>15329</v>
      </c>
      <c r="BK460" s="110">
        <v>15329</v>
      </c>
      <c r="BL460" s="110">
        <v>15329</v>
      </c>
      <c r="BN460" s="110">
        <f t="shared" si="84"/>
        <v>56186</v>
      </c>
      <c r="BS460" s="110">
        <v>6133</v>
      </c>
      <c r="BT460" s="110" t="str">
        <f t="shared" si="75"/>
        <v>Construção da Delegacia Cidadã de Ponta Grossa</v>
      </c>
      <c r="BU460" s="111" t="str">
        <f t="shared" si="76"/>
        <v>Não</v>
      </c>
      <c r="BV460" s="111" t="str">
        <f t="shared" si="77"/>
        <v>Não</v>
      </c>
      <c r="BW460" s="111" t="str">
        <f t="shared" si="78"/>
        <v>Não</v>
      </c>
      <c r="BX460" s="111" t="str">
        <f t="shared" si="79"/>
        <v>Não</v>
      </c>
      <c r="BY460" s="110" t="s">
        <v>121</v>
      </c>
      <c r="BZ460" s="110" t="s">
        <v>121</v>
      </c>
      <c r="CA460" s="110" t="s">
        <v>121</v>
      </c>
      <c r="CB460" s="110" t="s">
        <v>8375</v>
      </c>
      <c r="CG460" s="110" t="str">
        <f t="shared" si="80"/>
        <v>4404Francisco Alves</v>
      </c>
      <c r="CH460" s="110" t="str">
        <f t="shared" si="82"/>
        <v>4404-1</v>
      </c>
      <c r="CI460" s="110">
        <v>1</v>
      </c>
      <c r="CJ460" s="110">
        <v>4404</v>
      </c>
      <c r="CK460" s="110" t="s">
        <v>36</v>
      </c>
      <c r="CL460" s="110">
        <v>4108320</v>
      </c>
      <c r="CM460" s="110" t="s">
        <v>1365</v>
      </c>
      <c r="CN460" s="110">
        <v>5</v>
      </c>
      <c r="CO460" s="110">
        <v>10</v>
      </c>
      <c r="CP460" s="110">
        <v>7</v>
      </c>
      <c r="CQ460" s="110">
        <v>0</v>
      </c>
      <c r="CS460" s="110" t="str">
        <f t="shared" si="81"/>
        <v>RGInt 04 Maringá-Francisco Alves</v>
      </c>
    </row>
    <row r="461" spans="19:97" x14ac:dyDescent="0.2">
      <c r="S461" s="98">
        <v>6384</v>
      </c>
      <c r="T461" s="98">
        <v>39</v>
      </c>
      <c r="U461" s="98" t="s">
        <v>1697</v>
      </c>
      <c r="V461" s="98">
        <v>1</v>
      </c>
      <c r="W461" s="98" t="s">
        <v>724</v>
      </c>
      <c r="X461" s="98">
        <v>5</v>
      </c>
      <c r="Y461" s="98" t="s">
        <v>858</v>
      </c>
      <c r="Z461" s="98">
        <v>30</v>
      </c>
      <c r="AA461" s="98" t="s">
        <v>1698</v>
      </c>
      <c r="AB461" s="98">
        <v>8074</v>
      </c>
      <c r="AC461" s="98" t="s">
        <v>1736</v>
      </c>
      <c r="AD461" s="98" t="s">
        <v>2167</v>
      </c>
      <c r="AE461" s="98">
        <v>6384</v>
      </c>
      <c r="AF461" s="98" t="s">
        <v>5265</v>
      </c>
      <c r="AG461" s="98" t="s">
        <v>5266</v>
      </c>
      <c r="AH461" s="98" t="s">
        <v>212</v>
      </c>
      <c r="AI461" s="98" t="s">
        <v>53</v>
      </c>
      <c r="AJ461" s="98">
        <v>4100</v>
      </c>
      <c r="AK461" s="98" t="s">
        <v>37</v>
      </c>
      <c r="AL461" s="98">
        <v>4105</v>
      </c>
      <c r="AM461" s="98" t="s">
        <v>5267</v>
      </c>
      <c r="AN461" s="98">
        <v>4120002</v>
      </c>
      <c r="AO461" s="98">
        <v>2024</v>
      </c>
      <c r="AP461" s="98">
        <v>0</v>
      </c>
      <c r="AQ461" s="98" t="s">
        <v>54</v>
      </c>
      <c r="AR461" s="98" t="s">
        <v>54</v>
      </c>
      <c r="AS461" s="98" t="s">
        <v>54</v>
      </c>
      <c r="AT461" s="98" t="s">
        <v>54</v>
      </c>
      <c r="AY461" s="98" t="s">
        <v>56</v>
      </c>
      <c r="AZ461" s="98" t="s">
        <v>1752</v>
      </c>
      <c r="BA461" s="98" t="s">
        <v>5224</v>
      </c>
      <c r="BB461" s="98" t="s">
        <v>5244</v>
      </c>
      <c r="BD461" s="110" t="str">
        <f t="shared" si="83"/>
        <v>4145RGInt 02 Guarapuava</v>
      </c>
      <c r="BE461" s="110">
        <v>4145</v>
      </c>
      <c r="BF461" s="110" t="s">
        <v>1321</v>
      </c>
      <c r="BG461" s="110">
        <v>8372</v>
      </c>
      <c r="BH461" s="110" t="s">
        <v>34</v>
      </c>
      <c r="BI461" s="110">
        <v>1588</v>
      </c>
      <c r="BJ461" s="110">
        <v>2376</v>
      </c>
      <c r="BK461" s="110">
        <v>2376</v>
      </c>
      <c r="BL461" s="110">
        <v>2376</v>
      </c>
      <c r="BN461" s="110">
        <f t="shared" si="84"/>
        <v>8716</v>
      </c>
      <c r="BS461" s="110">
        <v>6384</v>
      </c>
      <c r="BT461" s="110" t="str">
        <f t="shared" si="75"/>
        <v>Construção da Delegacia Cidadã de Porecatu</v>
      </c>
      <c r="BU461" s="111" t="str">
        <f t="shared" si="76"/>
        <v>Não</v>
      </c>
      <c r="BV461" s="111" t="str">
        <f t="shared" si="77"/>
        <v>Não</v>
      </c>
      <c r="BW461" s="111" t="str">
        <f t="shared" si="78"/>
        <v>Não</v>
      </c>
      <c r="BX461" s="111" t="str">
        <f t="shared" si="79"/>
        <v>Não</v>
      </c>
      <c r="BY461" s="110" t="s">
        <v>121</v>
      </c>
      <c r="BZ461" s="110" t="s">
        <v>121</v>
      </c>
      <c r="CA461" s="110" t="s">
        <v>121</v>
      </c>
      <c r="CB461" s="110" t="s">
        <v>8122</v>
      </c>
      <c r="CG461" s="110" t="str">
        <f t="shared" si="80"/>
        <v>4404 Total</v>
      </c>
      <c r="CH461" s="110" t="str">
        <f t="shared" si="82"/>
        <v>4404 Total-1</v>
      </c>
      <c r="CI461" s="110">
        <v>1</v>
      </c>
      <c r="CJ461" s="110" t="s">
        <v>6991</v>
      </c>
      <c r="CN461" s="110">
        <v>5</v>
      </c>
      <c r="CO461" s="110">
        <v>10</v>
      </c>
      <c r="CP461" s="110">
        <v>7</v>
      </c>
      <c r="CQ461" s="110">
        <v>0</v>
      </c>
      <c r="CS461" s="110" t="str">
        <f t="shared" si="81"/>
        <v>-</v>
      </c>
    </row>
    <row r="462" spans="19:97" x14ac:dyDescent="0.2">
      <c r="S462" s="98">
        <v>6134</v>
      </c>
      <c r="T462" s="98">
        <v>39</v>
      </c>
      <c r="U462" s="98" t="s">
        <v>1697</v>
      </c>
      <c r="V462" s="98">
        <v>1</v>
      </c>
      <c r="W462" s="98" t="s">
        <v>724</v>
      </c>
      <c r="X462" s="98">
        <v>5</v>
      </c>
      <c r="Y462" s="98" t="s">
        <v>858</v>
      </c>
      <c r="Z462" s="98">
        <v>30</v>
      </c>
      <c r="AA462" s="98" t="s">
        <v>1698</v>
      </c>
      <c r="AB462" s="98">
        <v>8074</v>
      </c>
      <c r="AC462" s="98" t="s">
        <v>1736</v>
      </c>
      <c r="AD462" s="98" t="s">
        <v>2167</v>
      </c>
      <c r="AE462" s="98">
        <v>6134</v>
      </c>
      <c r="AF462" s="98" t="s">
        <v>1763</v>
      </c>
      <c r="AG462" s="98" t="s">
        <v>1764</v>
      </c>
      <c r="AH462" s="98" t="s">
        <v>212</v>
      </c>
      <c r="AI462" s="98" t="s">
        <v>53</v>
      </c>
      <c r="AJ462" s="98">
        <v>4100</v>
      </c>
      <c r="AK462" s="98" t="s">
        <v>36</v>
      </c>
      <c r="AL462" s="98">
        <v>4104</v>
      </c>
      <c r="AM462" s="98" t="s">
        <v>223</v>
      </c>
      <c r="AN462" s="98">
        <v>4126256</v>
      </c>
      <c r="AO462" s="98">
        <v>2024</v>
      </c>
      <c r="AP462" s="98">
        <v>0</v>
      </c>
      <c r="AQ462" s="98" t="s">
        <v>54</v>
      </c>
      <c r="AR462" s="98" t="s">
        <v>54</v>
      </c>
      <c r="AS462" s="98" t="s">
        <v>54</v>
      </c>
      <c r="AT462" s="98" t="s">
        <v>54</v>
      </c>
      <c r="AY462" s="98" t="s">
        <v>56</v>
      </c>
      <c r="AZ462" s="98" t="s">
        <v>1752</v>
      </c>
      <c r="BA462" s="98" t="s">
        <v>1753</v>
      </c>
      <c r="BB462" s="98" t="s">
        <v>1754</v>
      </c>
      <c r="BD462" s="110" t="str">
        <f t="shared" si="83"/>
        <v>4145RGInt 03 Cascavel</v>
      </c>
      <c r="BE462" s="110">
        <v>4145</v>
      </c>
      <c r="BF462" s="110" t="s">
        <v>1321</v>
      </c>
      <c r="BG462" s="110">
        <v>8372</v>
      </c>
      <c r="BH462" s="110" t="s">
        <v>35</v>
      </c>
      <c r="BI462" s="110">
        <v>9653</v>
      </c>
      <c r="BJ462" s="110">
        <v>14508</v>
      </c>
      <c r="BK462" s="110">
        <v>14508</v>
      </c>
      <c r="BL462" s="110">
        <v>14508</v>
      </c>
      <c r="BN462" s="110">
        <f t="shared" si="84"/>
        <v>53177</v>
      </c>
      <c r="BS462" s="110">
        <v>6134</v>
      </c>
      <c r="BT462" s="110" t="str">
        <f t="shared" si="75"/>
        <v>Construção da Delegacia Cidadã de Sarandi</v>
      </c>
      <c r="BU462" s="111" t="str">
        <f t="shared" si="76"/>
        <v>Não</v>
      </c>
      <c r="BV462" s="111" t="str">
        <f t="shared" si="77"/>
        <v>Não</v>
      </c>
      <c r="BW462" s="111" t="str">
        <f t="shared" si="78"/>
        <v>Não</v>
      </c>
      <c r="BX462" s="111" t="str">
        <f t="shared" si="79"/>
        <v>Não</v>
      </c>
      <c r="BY462" s="110" t="s">
        <v>121</v>
      </c>
      <c r="BZ462" s="110" t="s">
        <v>121</v>
      </c>
      <c r="CA462" s="110" t="s">
        <v>121</v>
      </c>
      <c r="CB462" s="110" t="s">
        <v>8375</v>
      </c>
      <c r="CG462" s="110" t="str">
        <f t="shared" si="80"/>
        <v>4405Vera Cruz do Oeste</v>
      </c>
      <c r="CH462" s="110" t="str">
        <f t="shared" si="82"/>
        <v>4405-1</v>
      </c>
      <c r="CI462" s="110">
        <v>1</v>
      </c>
      <c r="CJ462" s="110">
        <v>4405</v>
      </c>
      <c r="CK462" s="110" t="s">
        <v>35</v>
      </c>
      <c r="CL462" s="110">
        <v>4128559</v>
      </c>
      <c r="CM462" s="110" t="s">
        <v>156</v>
      </c>
      <c r="CN462" s="110">
        <v>4</v>
      </c>
      <c r="CO462" s="110">
        <v>6</v>
      </c>
      <c r="CP462" s="110">
        <v>3.95</v>
      </c>
      <c r="CQ462" s="110">
        <v>0</v>
      </c>
      <c r="CS462" s="110" t="str">
        <f t="shared" si="81"/>
        <v>RGInt 03 Cascavel-Vera Cruz do Oeste</v>
      </c>
    </row>
    <row r="463" spans="19:97" x14ac:dyDescent="0.2">
      <c r="S463" s="98">
        <v>6385</v>
      </c>
      <c r="T463" s="98">
        <v>39</v>
      </c>
      <c r="U463" s="98" t="s">
        <v>1697</v>
      </c>
      <c r="V463" s="98">
        <v>1</v>
      </c>
      <c r="W463" s="98" t="s">
        <v>724</v>
      </c>
      <c r="X463" s="98">
        <v>5</v>
      </c>
      <c r="Y463" s="98" t="s">
        <v>858</v>
      </c>
      <c r="Z463" s="98">
        <v>30</v>
      </c>
      <c r="AA463" s="98" t="s">
        <v>1698</v>
      </c>
      <c r="AB463" s="98">
        <v>8074</v>
      </c>
      <c r="AC463" s="98" t="s">
        <v>1736</v>
      </c>
      <c r="AD463" s="98" t="s">
        <v>2167</v>
      </c>
      <c r="AE463" s="98">
        <v>6385</v>
      </c>
      <c r="AF463" s="98" t="s">
        <v>5268</v>
      </c>
      <c r="AG463" s="98" t="s">
        <v>5269</v>
      </c>
      <c r="AH463" s="98" t="s">
        <v>212</v>
      </c>
      <c r="AI463" s="98" t="s">
        <v>53</v>
      </c>
      <c r="AJ463" s="98">
        <v>4100</v>
      </c>
      <c r="AK463" s="98" t="s">
        <v>37</v>
      </c>
      <c r="AL463" s="98">
        <v>4105</v>
      </c>
      <c r="AM463" s="98" t="s">
        <v>2838</v>
      </c>
      <c r="AN463" s="98">
        <v>4126504</v>
      </c>
      <c r="AO463" s="98">
        <v>2024</v>
      </c>
      <c r="AP463" s="98">
        <v>0</v>
      </c>
      <c r="AQ463" s="98" t="s">
        <v>54</v>
      </c>
      <c r="AR463" s="98" t="s">
        <v>54</v>
      </c>
      <c r="AS463" s="98" t="s">
        <v>54</v>
      </c>
      <c r="AT463" s="98" t="s">
        <v>54</v>
      </c>
      <c r="AY463" s="98" t="s">
        <v>56</v>
      </c>
      <c r="AZ463" s="98" t="s">
        <v>1752</v>
      </c>
      <c r="BA463" s="98" t="s">
        <v>5224</v>
      </c>
      <c r="BB463" s="98" t="s">
        <v>5244</v>
      </c>
      <c r="BD463" s="110" t="str">
        <f t="shared" si="83"/>
        <v>4145RGInt 04 Maringá</v>
      </c>
      <c r="BE463" s="110">
        <v>4145</v>
      </c>
      <c r="BF463" s="110" t="s">
        <v>1321</v>
      </c>
      <c r="BG463" s="110">
        <v>8372</v>
      </c>
      <c r="BH463" s="110" t="s">
        <v>36</v>
      </c>
      <c r="BI463" s="110">
        <v>11412</v>
      </c>
      <c r="BJ463" s="110">
        <v>17148</v>
      </c>
      <c r="BK463" s="110">
        <v>17148</v>
      </c>
      <c r="BL463" s="110">
        <v>17148</v>
      </c>
      <c r="BN463" s="110">
        <f t="shared" si="84"/>
        <v>62856</v>
      </c>
      <c r="BS463" s="110">
        <v>6385</v>
      </c>
      <c r="BT463" s="110" t="str">
        <f t="shared" si="75"/>
        <v>Construção da Delegacia Cidadã de Sertanópolis</v>
      </c>
      <c r="BU463" s="111" t="str">
        <f t="shared" si="76"/>
        <v>Não</v>
      </c>
      <c r="BV463" s="111" t="str">
        <f t="shared" si="77"/>
        <v>Não</v>
      </c>
      <c r="BW463" s="111" t="str">
        <f t="shared" si="78"/>
        <v>Não</v>
      </c>
      <c r="BX463" s="111" t="str">
        <f t="shared" si="79"/>
        <v>Não</v>
      </c>
      <c r="BY463" s="110" t="s">
        <v>121</v>
      </c>
      <c r="BZ463" s="110" t="s">
        <v>121</v>
      </c>
      <c r="CA463" s="110" t="s">
        <v>121</v>
      </c>
      <c r="CB463" s="110" t="s">
        <v>8122</v>
      </c>
      <c r="CG463" s="110" t="str">
        <f t="shared" si="80"/>
        <v>4405 Total</v>
      </c>
      <c r="CH463" s="110" t="str">
        <f t="shared" si="82"/>
        <v>4405 Total-1</v>
      </c>
      <c r="CI463" s="110">
        <v>1</v>
      </c>
      <c r="CJ463" s="110" t="s">
        <v>6992</v>
      </c>
      <c r="CN463" s="110">
        <v>4</v>
      </c>
      <c r="CO463" s="110">
        <v>6</v>
      </c>
      <c r="CP463" s="110">
        <v>3.95</v>
      </c>
      <c r="CQ463" s="110">
        <v>0</v>
      </c>
      <c r="CS463" s="110" t="str">
        <f t="shared" si="81"/>
        <v>-</v>
      </c>
    </row>
    <row r="464" spans="19:97" x14ac:dyDescent="0.2">
      <c r="S464" s="98">
        <v>6135</v>
      </c>
      <c r="T464" s="98">
        <v>39</v>
      </c>
      <c r="U464" s="98" t="s">
        <v>1697</v>
      </c>
      <c r="V464" s="98">
        <v>1</v>
      </c>
      <c r="W464" s="98" t="s">
        <v>724</v>
      </c>
      <c r="X464" s="98">
        <v>5</v>
      </c>
      <c r="Y464" s="98" t="s">
        <v>858</v>
      </c>
      <c r="Z464" s="98">
        <v>30</v>
      </c>
      <c r="AA464" s="98" t="s">
        <v>1698</v>
      </c>
      <c r="AB464" s="98">
        <v>8074</v>
      </c>
      <c r="AC464" s="98" t="s">
        <v>1736</v>
      </c>
      <c r="AD464" s="98" t="s">
        <v>2167</v>
      </c>
      <c r="AE464" s="98">
        <v>6135</v>
      </c>
      <c r="AF464" s="98" t="s">
        <v>1765</v>
      </c>
      <c r="AG464" s="98" t="s">
        <v>1766</v>
      </c>
      <c r="AH464" s="98" t="s">
        <v>212</v>
      </c>
      <c r="AI464" s="98" t="s">
        <v>53</v>
      </c>
      <c r="AJ464" s="98">
        <v>4100</v>
      </c>
      <c r="AK464" s="98" t="s">
        <v>38</v>
      </c>
      <c r="AL464" s="98">
        <v>4106</v>
      </c>
      <c r="AM464" s="98" t="s">
        <v>559</v>
      </c>
      <c r="AN464" s="98">
        <v>4127106</v>
      </c>
      <c r="AO464" s="98">
        <v>2024</v>
      </c>
      <c r="AP464" s="98">
        <v>0</v>
      </c>
      <c r="AQ464" s="98" t="s">
        <v>54</v>
      </c>
      <c r="AR464" s="98" t="s">
        <v>54</v>
      </c>
      <c r="AS464" s="98" t="s">
        <v>54</v>
      </c>
      <c r="AT464" s="98" t="s">
        <v>54</v>
      </c>
      <c r="AY464" s="98" t="s">
        <v>56</v>
      </c>
      <c r="AZ464" s="98" t="s">
        <v>1752</v>
      </c>
      <c r="BA464" s="98" t="s">
        <v>1753</v>
      </c>
      <c r="BB464" s="98" t="s">
        <v>1754</v>
      </c>
      <c r="BD464" s="110" t="str">
        <f t="shared" si="83"/>
        <v>4145RGInt 05 Londrina</v>
      </c>
      <c r="BE464" s="110">
        <v>4145</v>
      </c>
      <c r="BF464" s="110" t="s">
        <v>1321</v>
      </c>
      <c r="BG464" s="110">
        <v>8372</v>
      </c>
      <c r="BH464" s="110" t="s">
        <v>37</v>
      </c>
      <c r="BI464" s="110">
        <v>15405</v>
      </c>
      <c r="BJ464" s="110">
        <v>23154</v>
      </c>
      <c r="BK464" s="110">
        <v>23154</v>
      </c>
      <c r="BL464" s="110">
        <v>23154</v>
      </c>
      <c r="BN464" s="110">
        <f t="shared" si="84"/>
        <v>84867</v>
      </c>
      <c r="BS464" s="110">
        <v>6135</v>
      </c>
      <c r="BT464" s="110" t="str">
        <f t="shared" si="75"/>
        <v>Construção da Delegacia Cidadã de Telêmaco Borba</v>
      </c>
      <c r="BU464" s="111" t="str">
        <f t="shared" si="76"/>
        <v>Não</v>
      </c>
      <c r="BV464" s="111" t="str">
        <f t="shared" si="77"/>
        <v>Não</v>
      </c>
      <c r="BW464" s="111" t="str">
        <f t="shared" si="78"/>
        <v>Não</v>
      </c>
      <c r="BX464" s="111" t="str">
        <f t="shared" si="79"/>
        <v>Não</v>
      </c>
      <c r="BY464" s="110" t="s">
        <v>121</v>
      </c>
      <c r="BZ464" s="110" t="s">
        <v>121</v>
      </c>
      <c r="CA464" s="110" t="s">
        <v>121</v>
      </c>
      <c r="CB464" s="110" t="s">
        <v>8375</v>
      </c>
      <c r="CG464" s="110" t="str">
        <f t="shared" si="80"/>
        <v>4412Maringá</v>
      </c>
      <c r="CH464" s="110" t="str">
        <f t="shared" si="82"/>
        <v>4412-1</v>
      </c>
      <c r="CI464" s="110">
        <v>1</v>
      </c>
      <c r="CJ464" s="110">
        <v>4412</v>
      </c>
      <c r="CK464" s="110" t="s">
        <v>36</v>
      </c>
      <c r="CL464" s="110">
        <v>4115200</v>
      </c>
      <c r="CM464" s="110" t="s">
        <v>503</v>
      </c>
      <c r="CN464" s="110">
        <v>0</v>
      </c>
      <c r="CO464" s="110">
        <v>2500</v>
      </c>
      <c r="CP464" s="110">
        <v>0</v>
      </c>
      <c r="CQ464" s="110">
        <v>0</v>
      </c>
      <c r="CS464" s="110" t="str">
        <f t="shared" si="81"/>
        <v>RGInt 04 Maringá-Maringá</v>
      </c>
    </row>
    <row r="465" spans="19:97" x14ac:dyDescent="0.2">
      <c r="S465" s="98">
        <v>6136</v>
      </c>
      <c r="T465" s="98">
        <v>39</v>
      </c>
      <c r="U465" s="98" t="s">
        <v>1697</v>
      </c>
      <c r="V465" s="98">
        <v>1</v>
      </c>
      <c r="W465" s="98" t="s">
        <v>724</v>
      </c>
      <c r="X465" s="98">
        <v>5</v>
      </c>
      <c r="Y465" s="98" t="s">
        <v>858</v>
      </c>
      <c r="Z465" s="98">
        <v>30</v>
      </c>
      <c r="AA465" s="98" t="s">
        <v>1698</v>
      </c>
      <c r="AB465" s="98">
        <v>8074</v>
      </c>
      <c r="AC465" s="98" t="s">
        <v>1736</v>
      </c>
      <c r="AD465" s="98" t="s">
        <v>2167</v>
      </c>
      <c r="AE465" s="98">
        <v>6136</v>
      </c>
      <c r="AF465" s="98" t="s">
        <v>1767</v>
      </c>
      <c r="AG465" s="98" t="s">
        <v>1768</v>
      </c>
      <c r="AH465" s="98" t="s">
        <v>212</v>
      </c>
      <c r="AI465" s="98" t="s">
        <v>53</v>
      </c>
      <c r="AJ465" s="98">
        <v>4100</v>
      </c>
      <c r="AK465" s="98" t="s">
        <v>35</v>
      </c>
      <c r="AL465" s="98">
        <v>4103</v>
      </c>
      <c r="AM465" s="98" t="s">
        <v>356</v>
      </c>
      <c r="AN465" s="98">
        <v>4102000</v>
      </c>
      <c r="AO465" s="98">
        <v>2024</v>
      </c>
      <c r="AP465" s="98">
        <v>0</v>
      </c>
      <c r="AQ465" s="98" t="s">
        <v>54</v>
      </c>
      <c r="AR465" s="98" t="s">
        <v>54</v>
      </c>
      <c r="AS465" s="98" t="s">
        <v>54</v>
      </c>
      <c r="AT465" s="98" t="s">
        <v>54</v>
      </c>
      <c r="AY465" s="98" t="s">
        <v>56</v>
      </c>
      <c r="AZ465" s="98" t="s">
        <v>1752</v>
      </c>
      <c r="BA465" s="98" t="s">
        <v>1753</v>
      </c>
      <c r="BB465" s="98" t="s">
        <v>1754</v>
      </c>
      <c r="BD465" s="110" t="str">
        <f t="shared" si="83"/>
        <v>4145RGInt 06 Ponta Grossa</v>
      </c>
      <c r="BE465" s="110">
        <v>4145</v>
      </c>
      <c r="BF465" s="110" t="s">
        <v>1321</v>
      </c>
      <c r="BG465" s="110">
        <v>8372</v>
      </c>
      <c r="BH465" s="110" t="s">
        <v>38</v>
      </c>
      <c r="BI465" s="110">
        <v>1662</v>
      </c>
      <c r="BJ465" s="110">
        <v>2485</v>
      </c>
      <c r="BK465" s="110">
        <v>2485</v>
      </c>
      <c r="BL465" s="110">
        <v>2485</v>
      </c>
      <c r="BN465" s="110">
        <f t="shared" si="84"/>
        <v>9117</v>
      </c>
      <c r="BS465" s="110">
        <v>6136</v>
      </c>
      <c r="BT465" s="110" t="str">
        <f t="shared" si="75"/>
        <v>Construção da Delegacia Cidadã, em Assis Chateaubriand</v>
      </c>
      <c r="BU465" s="111" t="str">
        <f t="shared" si="76"/>
        <v>Não</v>
      </c>
      <c r="BV465" s="111" t="str">
        <f t="shared" si="77"/>
        <v>Não</v>
      </c>
      <c r="BW465" s="111" t="str">
        <f t="shared" si="78"/>
        <v>Não</v>
      </c>
      <c r="BX465" s="111" t="str">
        <f t="shared" si="79"/>
        <v>Não</v>
      </c>
      <c r="BY465" s="110" t="s">
        <v>121</v>
      </c>
      <c r="BZ465" s="110" t="s">
        <v>121</v>
      </c>
      <c r="CA465" s="110" t="s">
        <v>121</v>
      </c>
      <c r="CB465" s="110" t="s">
        <v>8375</v>
      </c>
      <c r="CG465" s="110" t="str">
        <f t="shared" si="80"/>
        <v>4412 Total</v>
      </c>
      <c r="CH465" s="110" t="str">
        <f t="shared" si="82"/>
        <v>4412 Total-1</v>
      </c>
      <c r="CI465" s="110">
        <v>1</v>
      </c>
      <c r="CJ465" s="110" t="s">
        <v>6993</v>
      </c>
      <c r="CN465" s="110">
        <v>0</v>
      </c>
      <c r="CO465" s="110">
        <v>2500</v>
      </c>
      <c r="CP465" s="110">
        <v>0</v>
      </c>
      <c r="CQ465" s="110">
        <v>0</v>
      </c>
      <c r="CS465" s="110" t="str">
        <f t="shared" si="81"/>
        <v>-</v>
      </c>
    </row>
    <row r="466" spans="19:97" x14ac:dyDescent="0.2">
      <c r="S466" s="98">
        <v>7232</v>
      </c>
      <c r="T466" s="98">
        <v>39</v>
      </c>
      <c r="U466" s="98" t="s">
        <v>1697</v>
      </c>
      <c r="V466" s="98">
        <v>1</v>
      </c>
      <c r="W466" s="98" t="s">
        <v>724</v>
      </c>
      <c r="X466" s="98">
        <v>5</v>
      </c>
      <c r="Y466" s="98" t="s">
        <v>858</v>
      </c>
      <c r="Z466" s="98">
        <v>30</v>
      </c>
      <c r="AA466" s="98" t="s">
        <v>1698</v>
      </c>
      <c r="AB466" s="98">
        <v>8074</v>
      </c>
      <c r="AC466" s="98" t="s">
        <v>1736</v>
      </c>
      <c r="AD466" s="98" t="s">
        <v>2167</v>
      </c>
      <c r="AE466" s="98">
        <v>7232</v>
      </c>
      <c r="AF466" s="98" t="s">
        <v>5270</v>
      </c>
      <c r="AG466" s="98" t="s">
        <v>5271</v>
      </c>
      <c r="AH466" s="98" t="s">
        <v>212</v>
      </c>
      <c r="AI466" s="98" t="s">
        <v>53</v>
      </c>
      <c r="AJ466" s="98">
        <v>4100</v>
      </c>
      <c r="AK466" s="98" t="s">
        <v>35</v>
      </c>
      <c r="AL466" s="98">
        <v>4103</v>
      </c>
      <c r="AM466" s="98" t="s">
        <v>2027</v>
      </c>
      <c r="AN466" s="98">
        <v>4107207</v>
      </c>
      <c r="AO466" s="98">
        <v>2024</v>
      </c>
      <c r="AP466" s="98">
        <v>0</v>
      </c>
      <c r="AQ466" s="98" t="s">
        <v>54</v>
      </c>
      <c r="AR466" s="98" t="s">
        <v>54</v>
      </c>
      <c r="AS466" s="98" t="s">
        <v>54</v>
      </c>
      <c r="AT466" s="98" t="s">
        <v>54</v>
      </c>
      <c r="AV466" s="98" t="s">
        <v>226</v>
      </c>
      <c r="AY466" s="98" t="s">
        <v>56</v>
      </c>
      <c r="AZ466" s="98" t="s">
        <v>1752</v>
      </c>
      <c r="BA466" s="98" t="s">
        <v>5224</v>
      </c>
      <c r="BB466" s="98" t="s">
        <v>5225</v>
      </c>
      <c r="BD466" s="110" t="str">
        <f t="shared" si="83"/>
        <v>4146(vazio)</v>
      </c>
      <c r="BE466" s="110">
        <v>4146</v>
      </c>
      <c r="BF466" s="110" t="s">
        <v>1328</v>
      </c>
      <c r="BG466" s="110">
        <v>8372</v>
      </c>
      <c r="BH466" s="110" t="s">
        <v>60</v>
      </c>
      <c r="BI466" s="110">
        <v>800000</v>
      </c>
      <c r="BJ466" s="110">
        <v>800000</v>
      </c>
      <c r="BK466" s="110">
        <v>800000</v>
      </c>
      <c r="BL466" s="110">
        <v>800000</v>
      </c>
      <c r="BN466" s="110">
        <f t="shared" si="84"/>
        <v>3200000</v>
      </c>
      <c r="BS466" s="110">
        <v>7232</v>
      </c>
      <c r="BT466" s="110" t="str">
        <f t="shared" si="75"/>
        <v>Construção da Delegacia Cidadã, em Dois Vizinhos</v>
      </c>
      <c r="BU466" s="111" t="str">
        <f t="shared" si="76"/>
        <v>Não</v>
      </c>
      <c r="BV466" s="111" t="str">
        <f t="shared" si="77"/>
        <v>Não</v>
      </c>
      <c r="BW466" s="111" t="str">
        <f t="shared" si="78"/>
        <v>Não</v>
      </c>
      <c r="BX466" s="111" t="str">
        <f t="shared" si="79"/>
        <v>Não</v>
      </c>
      <c r="BY466" s="110" t="s">
        <v>121</v>
      </c>
      <c r="BZ466" s="110" t="s">
        <v>226</v>
      </c>
      <c r="CA466" s="110" t="s">
        <v>2389</v>
      </c>
      <c r="CB466" s="110" t="s">
        <v>8375</v>
      </c>
      <c r="CG466" s="110" t="str">
        <f t="shared" si="80"/>
        <v>4413Londrina</v>
      </c>
      <c r="CH466" s="110" t="str">
        <f t="shared" si="82"/>
        <v>4413-1</v>
      </c>
      <c r="CI466" s="110">
        <v>1</v>
      </c>
      <c r="CJ466" s="110">
        <v>4413</v>
      </c>
      <c r="CK466" s="110" t="s">
        <v>37</v>
      </c>
      <c r="CL466" s="110">
        <v>4113700</v>
      </c>
      <c r="CM466" s="110" t="s">
        <v>326</v>
      </c>
      <c r="CN466" s="110">
        <v>0</v>
      </c>
      <c r="CO466" s="110">
        <v>0</v>
      </c>
      <c r="CP466" s="110">
        <v>600</v>
      </c>
      <c r="CQ466" s="110">
        <v>0</v>
      </c>
      <c r="CS466" s="110" t="str">
        <f t="shared" si="81"/>
        <v>RGInt 05 Londrina-Londrina</v>
      </c>
    </row>
    <row r="467" spans="19:97" x14ac:dyDescent="0.2">
      <c r="S467" s="98">
        <v>6137</v>
      </c>
      <c r="T467" s="98">
        <v>39</v>
      </c>
      <c r="U467" s="98" t="s">
        <v>1697</v>
      </c>
      <c r="V467" s="98">
        <v>1</v>
      </c>
      <c r="W467" s="98" t="s">
        <v>724</v>
      </c>
      <c r="X467" s="98">
        <v>5</v>
      </c>
      <c r="Y467" s="98" t="s">
        <v>858</v>
      </c>
      <c r="Z467" s="98">
        <v>30</v>
      </c>
      <c r="AA467" s="98" t="s">
        <v>1698</v>
      </c>
      <c r="AB467" s="98">
        <v>8074</v>
      </c>
      <c r="AC467" s="98" t="s">
        <v>1736</v>
      </c>
      <c r="AD467" s="98" t="s">
        <v>2167</v>
      </c>
      <c r="AE467" s="98">
        <v>6137</v>
      </c>
      <c r="AF467" s="98" t="s">
        <v>1769</v>
      </c>
      <c r="AG467" s="98" t="s">
        <v>1770</v>
      </c>
      <c r="AH467" s="98" t="s">
        <v>212</v>
      </c>
      <c r="AI467" s="98" t="s">
        <v>53</v>
      </c>
      <c r="AJ467" s="98">
        <v>4100</v>
      </c>
      <c r="AK467" s="98" t="s">
        <v>35</v>
      </c>
      <c r="AL467" s="98">
        <v>4103</v>
      </c>
      <c r="AM467" s="98" t="s">
        <v>407</v>
      </c>
      <c r="AN467" s="98">
        <v>4108304</v>
      </c>
      <c r="AO467" s="98">
        <v>2024</v>
      </c>
      <c r="AP467" s="98">
        <v>0</v>
      </c>
      <c r="AQ467" s="98" t="s">
        <v>54</v>
      </c>
      <c r="AR467" s="98" t="s">
        <v>54</v>
      </c>
      <c r="AS467" s="98" t="s">
        <v>54</v>
      </c>
      <c r="AT467" s="98" t="s">
        <v>54</v>
      </c>
      <c r="AY467" s="98" t="s">
        <v>56</v>
      </c>
      <c r="AZ467" s="98" t="s">
        <v>1752</v>
      </c>
      <c r="BA467" s="98" t="s">
        <v>1753</v>
      </c>
      <c r="BB467" s="98" t="s">
        <v>1754</v>
      </c>
      <c r="BD467" s="110" t="str">
        <f t="shared" si="83"/>
        <v>4147RGInt 01 Curitiba</v>
      </c>
      <c r="BE467" s="110">
        <v>4147</v>
      </c>
      <c r="BF467" s="110" t="s">
        <v>1331</v>
      </c>
      <c r="BG467" s="110">
        <v>8354</v>
      </c>
      <c r="BH467" s="110" t="s">
        <v>33</v>
      </c>
      <c r="BI467" s="110">
        <v>0</v>
      </c>
      <c r="BJ467" s="110">
        <v>0</v>
      </c>
      <c r="BK467" s="110">
        <v>0</v>
      </c>
      <c r="BL467" s="110">
        <v>4</v>
      </c>
      <c r="BN467" s="110">
        <f t="shared" si="84"/>
        <v>4</v>
      </c>
      <c r="BS467" s="110">
        <v>6137</v>
      </c>
      <c r="BT467" s="110" t="str">
        <f t="shared" si="75"/>
        <v>Construção da Delegacia Cidadã, em Foz do Iguaçu</v>
      </c>
      <c r="BU467" s="111" t="str">
        <f t="shared" si="76"/>
        <v>Não</v>
      </c>
      <c r="BV467" s="111" t="str">
        <f t="shared" si="77"/>
        <v>Não</v>
      </c>
      <c r="BW467" s="111" t="str">
        <f t="shared" si="78"/>
        <v>Não</v>
      </c>
      <c r="BX467" s="111" t="str">
        <f t="shared" si="79"/>
        <v>Não</v>
      </c>
      <c r="BY467" s="110" t="s">
        <v>121</v>
      </c>
      <c r="BZ467" s="110" t="s">
        <v>121</v>
      </c>
      <c r="CA467" s="110" t="s">
        <v>121</v>
      </c>
      <c r="CB467" s="110" t="s">
        <v>8375</v>
      </c>
      <c r="CG467" s="110" t="str">
        <f t="shared" si="80"/>
        <v>4413 Total</v>
      </c>
      <c r="CH467" s="110" t="str">
        <f t="shared" si="82"/>
        <v>4413 Total-1</v>
      </c>
      <c r="CI467" s="110">
        <v>1</v>
      </c>
      <c r="CJ467" s="110" t="s">
        <v>6994</v>
      </c>
      <c r="CN467" s="110">
        <v>0</v>
      </c>
      <c r="CO467" s="110">
        <v>0</v>
      </c>
      <c r="CP467" s="110">
        <v>600</v>
      </c>
      <c r="CQ467" s="110">
        <v>0</v>
      </c>
      <c r="CS467" s="110" t="str">
        <f t="shared" si="81"/>
        <v>-</v>
      </c>
    </row>
    <row r="468" spans="19:97" x14ac:dyDescent="0.2">
      <c r="S468" s="98">
        <v>7233</v>
      </c>
      <c r="T468" s="98">
        <v>39</v>
      </c>
      <c r="U468" s="98" t="s">
        <v>1697</v>
      </c>
      <c r="V468" s="98">
        <v>1</v>
      </c>
      <c r="W468" s="98" t="s">
        <v>724</v>
      </c>
      <c r="X468" s="98">
        <v>5</v>
      </c>
      <c r="Y468" s="98" t="s">
        <v>858</v>
      </c>
      <c r="Z468" s="98">
        <v>30</v>
      </c>
      <c r="AA468" s="98" t="s">
        <v>1698</v>
      </c>
      <c r="AB468" s="98">
        <v>8074</v>
      </c>
      <c r="AC468" s="98" t="s">
        <v>1736</v>
      </c>
      <c r="AD468" s="98" t="s">
        <v>2167</v>
      </c>
      <c r="AE468" s="98">
        <v>7233</v>
      </c>
      <c r="AF468" s="98" t="s">
        <v>5272</v>
      </c>
      <c r="AG468" s="98" t="s">
        <v>5273</v>
      </c>
      <c r="AH468" s="98" t="s">
        <v>212</v>
      </c>
      <c r="AI468" s="98" t="s">
        <v>53</v>
      </c>
      <c r="AJ468" s="98">
        <v>4100</v>
      </c>
      <c r="AK468" s="98" t="s">
        <v>35</v>
      </c>
      <c r="AL468" s="98">
        <v>4103</v>
      </c>
      <c r="AM468" s="98" t="s">
        <v>166</v>
      </c>
      <c r="AN468" s="98">
        <v>4108403</v>
      </c>
      <c r="AO468" s="98">
        <v>2024</v>
      </c>
      <c r="AP468" s="98">
        <v>0</v>
      </c>
      <c r="AQ468" s="98" t="s">
        <v>54</v>
      </c>
      <c r="AR468" s="98" t="s">
        <v>54</v>
      </c>
      <c r="AS468" s="98" t="s">
        <v>54</v>
      </c>
      <c r="AT468" s="98" t="s">
        <v>54</v>
      </c>
      <c r="AW468" s="98" t="s">
        <v>2389</v>
      </c>
      <c r="AY468" s="98" t="s">
        <v>56</v>
      </c>
      <c r="AZ468" s="98" t="s">
        <v>1752</v>
      </c>
      <c r="BA468" s="98" t="s">
        <v>5224</v>
      </c>
      <c r="BB468" s="98" t="s">
        <v>5225</v>
      </c>
      <c r="BD468" s="110" t="str">
        <f t="shared" si="83"/>
        <v>4148(vazio)</v>
      </c>
      <c r="BE468" s="110">
        <v>4148</v>
      </c>
      <c r="BF468" s="110" t="s">
        <v>1337</v>
      </c>
      <c r="BG468" s="110">
        <v>8372</v>
      </c>
      <c r="BH468" s="110" t="s">
        <v>60</v>
      </c>
      <c r="BI468" s="110">
        <v>520000</v>
      </c>
      <c r="BJ468" s="110">
        <v>430000</v>
      </c>
      <c r="BK468" s="110">
        <v>430000</v>
      </c>
      <c r="BL468" s="110">
        <v>430000</v>
      </c>
      <c r="BN468" s="110">
        <f t="shared" si="84"/>
        <v>1810000</v>
      </c>
      <c r="BS468" s="110">
        <v>7233</v>
      </c>
      <c r="BT468" s="110" t="str">
        <f t="shared" si="75"/>
        <v>Construção da Delegacia Cidadã, em Francisco Beltrão</v>
      </c>
      <c r="BU468" s="111" t="str">
        <f t="shared" si="76"/>
        <v>Não</v>
      </c>
      <c r="BV468" s="111" t="str">
        <f t="shared" si="77"/>
        <v>Não</v>
      </c>
      <c r="BW468" s="111" t="str">
        <f t="shared" si="78"/>
        <v>Não</v>
      </c>
      <c r="BX468" s="111" t="str">
        <f t="shared" si="79"/>
        <v>Não</v>
      </c>
      <c r="BY468" s="110" t="s">
        <v>121</v>
      </c>
      <c r="BZ468" s="110" t="s">
        <v>226</v>
      </c>
      <c r="CA468" s="110" t="s">
        <v>2389</v>
      </c>
      <c r="CB468" s="110" t="s">
        <v>8375</v>
      </c>
      <c r="CG468" s="110" t="str">
        <f t="shared" si="80"/>
        <v>4414Ponta Grossa</v>
      </c>
      <c r="CH468" s="110" t="str">
        <f t="shared" si="82"/>
        <v>4414-1</v>
      </c>
      <c r="CI468" s="110">
        <v>1</v>
      </c>
      <c r="CJ468" s="110">
        <v>4414</v>
      </c>
      <c r="CK468" s="110" t="s">
        <v>38</v>
      </c>
      <c r="CL468" s="110">
        <v>4119905</v>
      </c>
      <c r="CM468" s="110" t="s">
        <v>531</v>
      </c>
      <c r="CN468" s="110">
        <v>0</v>
      </c>
      <c r="CO468" s="110">
        <v>0</v>
      </c>
      <c r="CP468" s="110">
        <v>1200</v>
      </c>
      <c r="CQ468" s="110">
        <v>0</v>
      </c>
      <c r="CS468" s="110" t="str">
        <f t="shared" si="81"/>
        <v>RGInt 06 Ponta Grossa-Ponta Grossa</v>
      </c>
    </row>
    <row r="469" spans="19:97" x14ac:dyDescent="0.2">
      <c r="S469" s="98">
        <v>6138</v>
      </c>
      <c r="T469" s="98">
        <v>39</v>
      </c>
      <c r="U469" s="98" t="s">
        <v>1697</v>
      </c>
      <c r="V469" s="98">
        <v>1</v>
      </c>
      <c r="W469" s="98" t="s">
        <v>724</v>
      </c>
      <c r="X469" s="98">
        <v>5</v>
      </c>
      <c r="Y469" s="98" t="s">
        <v>858</v>
      </c>
      <c r="Z469" s="98">
        <v>30</v>
      </c>
      <c r="AA469" s="98" t="s">
        <v>1698</v>
      </c>
      <c r="AB469" s="98">
        <v>8074</v>
      </c>
      <c r="AC469" s="98" t="s">
        <v>1736</v>
      </c>
      <c r="AD469" s="98" t="s">
        <v>2167</v>
      </c>
      <c r="AE469" s="98">
        <v>6138</v>
      </c>
      <c r="AF469" s="98" t="s">
        <v>1771</v>
      </c>
      <c r="AG469" s="98" t="s">
        <v>1772</v>
      </c>
      <c r="AH469" s="98" t="s">
        <v>212</v>
      </c>
      <c r="AI469" s="98" t="s">
        <v>53</v>
      </c>
      <c r="AJ469" s="98">
        <v>4100</v>
      </c>
      <c r="AK469" s="98" t="s">
        <v>34</v>
      </c>
      <c r="AL469" s="98">
        <v>4102</v>
      </c>
      <c r="AM469" s="98" t="s">
        <v>526</v>
      </c>
      <c r="AN469" s="98">
        <v>4109401</v>
      </c>
      <c r="AO469" s="98">
        <v>2024</v>
      </c>
      <c r="AP469" s="98">
        <v>0</v>
      </c>
      <c r="AQ469" s="98" t="s">
        <v>54</v>
      </c>
      <c r="AR469" s="98" t="s">
        <v>54</v>
      </c>
      <c r="AS469" s="98" t="s">
        <v>54</v>
      </c>
      <c r="AT469" s="98" t="s">
        <v>54</v>
      </c>
      <c r="AY469" s="98" t="s">
        <v>56</v>
      </c>
      <c r="AZ469" s="98" t="s">
        <v>1752</v>
      </c>
      <c r="BA469" s="98" t="s">
        <v>1753</v>
      </c>
      <c r="BB469" s="98" t="s">
        <v>1754</v>
      </c>
      <c r="BD469" s="110" t="str">
        <f t="shared" si="83"/>
        <v>4149(vazio)</v>
      </c>
      <c r="BE469" s="110">
        <v>4149</v>
      </c>
      <c r="BF469" s="110" t="s">
        <v>743</v>
      </c>
      <c r="BG469" s="110">
        <v>7107</v>
      </c>
      <c r="BH469" s="110" t="s">
        <v>60</v>
      </c>
      <c r="BI469" s="110">
        <v>0</v>
      </c>
      <c r="BJ469" s="110">
        <v>139</v>
      </c>
      <c r="BK469" s="110">
        <v>139</v>
      </c>
      <c r="BL469" s="110">
        <v>139</v>
      </c>
      <c r="BN469" s="110">
        <f t="shared" si="84"/>
        <v>417</v>
      </c>
      <c r="BS469" s="110">
        <v>6138</v>
      </c>
      <c r="BT469" s="110" t="str">
        <f t="shared" si="75"/>
        <v>Construção da Delegacia Cidadã, em Guarapuava</v>
      </c>
      <c r="BU469" s="111" t="str">
        <f t="shared" si="76"/>
        <v>Não</v>
      </c>
      <c r="BV469" s="111" t="str">
        <f t="shared" si="77"/>
        <v>Não</v>
      </c>
      <c r="BW469" s="111" t="str">
        <f t="shared" si="78"/>
        <v>Não</v>
      </c>
      <c r="BX469" s="111" t="str">
        <f t="shared" si="79"/>
        <v>Não</v>
      </c>
      <c r="BY469" s="110" t="s">
        <v>121</v>
      </c>
      <c r="BZ469" s="110" t="s">
        <v>121</v>
      </c>
      <c r="CA469" s="110" t="s">
        <v>121</v>
      </c>
      <c r="CB469" s="110" t="s">
        <v>8375</v>
      </c>
      <c r="CG469" s="110" t="str">
        <f t="shared" si="80"/>
        <v>4414 Total</v>
      </c>
      <c r="CH469" s="110" t="str">
        <f t="shared" si="82"/>
        <v>4414 Total-1</v>
      </c>
      <c r="CI469" s="110">
        <v>1</v>
      </c>
      <c r="CJ469" s="110" t="s">
        <v>6995</v>
      </c>
      <c r="CN469" s="110">
        <v>0</v>
      </c>
      <c r="CO469" s="110">
        <v>0</v>
      </c>
      <c r="CP469" s="110">
        <v>1200</v>
      </c>
      <c r="CQ469" s="110">
        <v>0</v>
      </c>
      <c r="CS469" s="110" t="str">
        <f t="shared" si="81"/>
        <v>-</v>
      </c>
    </row>
    <row r="470" spans="19:97" x14ac:dyDescent="0.2">
      <c r="S470" s="98">
        <v>7234</v>
      </c>
      <c r="T470" s="98">
        <v>39</v>
      </c>
      <c r="U470" s="98" t="s">
        <v>1697</v>
      </c>
      <c r="V470" s="98">
        <v>1</v>
      </c>
      <c r="W470" s="98" t="s">
        <v>724</v>
      </c>
      <c r="X470" s="98">
        <v>5</v>
      </c>
      <c r="Y470" s="98" t="s">
        <v>858</v>
      </c>
      <c r="Z470" s="98">
        <v>30</v>
      </c>
      <c r="AA470" s="98" t="s">
        <v>1698</v>
      </c>
      <c r="AB470" s="98">
        <v>8074</v>
      </c>
      <c r="AC470" s="98" t="s">
        <v>1736</v>
      </c>
      <c r="AD470" s="98" t="s">
        <v>2167</v>
      </c>
      <c r="AE470" s="98">
        <v>7234</v>
      </c>
      <c r="AF470" s="98" t="s">
        <v>5274</v>
      </c>
      <c r="AG470" s="98" t="s">
        <v>5275</v>
      </c>
      <c r="AH470" s="98" t="s">
        <v>212</v>
      </c>
      <c r="AI470" s="98" t="s">
        <v>53</v>
      </c>
      <c r="AJ470" s="98">
        <v>4100</v>
      </c>
      <c r="AK470" s="98" t="s">
        <v>37</v>
      </c>
      <c r="AL470" s="98">
        <v>4105</v>
      </c>
      <c r="AM470" s="98" t="s">
        <v>142</v>
      </c>
      <c r="AN470" s="98">
        <v>4109807</v>
      </c>
      <c r="AO470" s="98">
        <v>2024</v>
      </c>
      <c r="AP470" s="98">
        <v>0</v>
      </c>
      <c r="AQ470" s="98" t="s">
        <v>54</v>
      </c>
      <c r="AR470" s="98" t="s">
        <v>54</v>
      </c>
      <c r="AS470" s="98" t="s">
        <v>54</v>
      </c>
      <c r="AT470" s="98" t="s">
        <v>54</v>
      </c>
      <c r="AW470" s="98" t="s">
        <v>2389</v>
      </c>
      <c r="AY470" s="98" t="s">
        <v>56</v>
      </c>
      <c r="AZ470" s="98" t="s">
        <v>1752</v>
      </c>
      <c r="BA470" s="98" t="s">
        <v>5224</v>
      </c>
      <c r="BB470" s="98" t="s">
        <v>5225</v>
      </c>
      <c r="BD470" s="110" t="str">
        <f t="shared" si="83"/>
        <v>4150(vazio)</v>
      </c>
      <c r="BE470" s="110">
        <v>4150</v>
      </c>
      <c r="BF470" s="110" t="s">
        <v>1344</v>
      </c>
      <c r="BG470" s="110">
        <v>8372</v>
      </c>
      <c r="BH470" s="110" t="s">
        <v>60</v>
      </c>
      <c r="BI470" s="110">
        <v>8000000</v>
      </c>
      <c r="BJ470" s="110">
        <v>6200000</v>
      </c>
      <c r="BK470" s="110">
        <v>6200000</v>
      </c>
      <c r="BL470" s="110">
        <v>6200000</v>
      </c>
      <c r="BN470" s="110">
        <f t="shared" si="84"/>
        <v>26600000</v>
      </c>
      <c r="BS470" s="110">
        <v>7234</v>
      </c>
      <c r="BT470" s="110" t="str">
        <f t="shared" si="75"/>
        <v>Construção da Delegacia Cidadã, em Ibiporã</v>
      </c>
      <c r="BU470" s="111" t="str">
        <f t="shared" si="76"/>
        <v>Não</v>
      </c>
      <c r="BV470" s="111" t="str">
        <f t="shared" si="77"/>
        <v>Não</v>
      </c>
      <c r="BW470" s="111" t="str">
        <f t="shared" si="78"/>
        <v>Não</v>
      </c>
      <c r="BX470" s="111" t="str">
        <f t="shared" si="79"/>
        <v>Não</v>
      </c>
      <c r="BY470" s="110" t="s">
        <v>121</v>
      </c>
      <c r="BZ470" s="110" t="s">
        <v>226</v>
      </c>
      <c r="CA470" s="110" t="s">
        <v>2389</v>
      </c>
      <c r="CB470" s="110" t="s">
        <v>8375</v>
      </c>
      <c r="CG470" s="110" t="str">
        <f t="shared" si="80"/>
        <v>4415Sarandi</v>
      </c>
      <c r="CH470" s="110" t="str">
        <f t="shared" si="82"/>
        <v>4415-1</v>
      </c>
      <c r="CI470" s="110">
        <v>1</v>
      </c>
      <c r="CJ470" s="110">
        <v>4415</v>
      </c>
      <c r="CK470" s="110" t="s">
        <v>36</v>
      </c>
      <c r="CL470" s="110">
        <v>4126256</v>
      </c>
      <c r="CM470" s="110" t="s">
        <v>223</v>
      </c>
      <c r="CN470" s="110">
        <v>0</v>
      </c>
      <c r="CO470" s="110">
        <v>0</v>
      </c>
      <c r="CP470" s="110">
        <v>1000</v>
      </c>
      <c r="CQ470" s="110">
        <v>0</v>
      </c>
      <c r="CS470" s="110" t="str">
        <f t="shared" si="81"/>
        <v>RGInt 04 Maringá-Sarandi</v>
      </c>
    </row>
    <row r="471" spans="19:97" x14ac:dyDescent="0.2">
      <c r="S471" s="98">
        <v>7235</v>
      </c>
      <c r="T471" s="98">
        <v>39</v>
      </c>
      <c r="U471" s="98" t="s">
        <v>1697</v>
      </c>
      <c r="V471" s="98">
        <v>1</v>
      </c>
      <c r="W471" s="98" t="s">
        <v>724</v>
      </c>
      <c r="X471" s="98">
        <v>5</v>
      </c>
      <c r="Y471" s="98" t="s">
        <v>858</v>
      </c>
      <c r="Z471" s="98">
        <v>30</v>
      </c>
      <c r="AA471" s="98" t="s">
        <v>1698</v>
      </c>
      <c r="AB471" s="98">
        <v>8074</v>
      </c>
      <c r="AC471" s="98" t="s">
        <v>1736</v>
      </c>
      <c r="AD471" s="98" t="s">
        <v>2167</v>
      </c>
      <c r="AE471" s="98">
        <v>7235</v>
      </c>
      <c r="AF471" s="98" t="s">
        <v>5276</v>
      </c>
      <c r="AG471" s="98" t="s">
        <v>5277</v>
      </c>
      <c r="AH471" s="98" t="s">
        <v>212</v>
      </c>
      <c r="AI471" s="98" t="s">
        <v>53</v>
      </c>
      <c r="AJ471" s="98">
        <v>4100</v>
      </c>
      <c r="AK471" s="98" t="s">
        <v>37</v>
      </c>
      <c r="AL471" s="98">
        <v>4105</v>
      </c>
      <c r="AM471" s="98" t="s">
        <v>2713</v>
      </c>
      <c r="AN471" s="98">
        <v>4111902</v>
      </c>
      <c r="AO471" s="98">
        <v>2024</v>
      </c>
      <c r="AP471" s="98">
        <v>0</v>
      </c>
      <c r="AQ471" s="98" t="s">
        <v>54</v>
      </c>
      <c r="AR471" s="98" t="s">
        <v>54</v>
      </c>
      <c r="AS471" s="98" t="s">
        <v>54</v>
      </c>
      <c r="AT471" s="98" t="s">
        <v>54</v>
      </c>
      <c r="AV471" s="98" t="s">
        <v>226</v>
      </c>
      <c r="AY471" s="98" t="s">
        <v>56</v>
      </c>
      <c r="AZ471" s="98" t="s">
        <v>1752</v>
      </c>
      <c r="BA471" s="98" t="s">
        <v>5224</v>
      </c>
      <c r="BB471" s="98" t="s">
        <v>5225</v>
      </c>
      <c r="BD471" s="110" t="str">
        <f t="shared" si="83"/>
        <v>4151(vazio)</v>
      </c>
      <c r="BE471" s="110">
        <v>4151</v>
      </c>
      <c r="BF471" s="110" t="s">
        <v>1355</v>
      </c>
      <c r="BG471" s="110">
        <v>8372</v>
      </c>
      <c r="BH471" s="110" t="s">
        <v>60</v>
      </c>
      <c r="BI471" s="110">
        <v>203</v>
      </c>
      <c r="BJ471" s="110">
        <v>250</v>
      </c>
      <c r="BK471" s="110">
        <v>300</v>
      </c>
      <c r="BL471" s="110">
        <v>350</v>
      </c>
      <c r="BN471" s="110">
        <f t="shared" si="84"/>
        <v>1103</v>
      </c>
      <c r="BS471" s="110">
        <v>7235</v>
      </c>
      <c r="BT471" s="110" t="str">
        <f t="shared" si="75"/>
        <v>Construção da Delegacia Cidadã, em Jaguapitã</v>
      </c>
      <c r="BU471" s="111" t="str">
        <f t="shared" si="76"/>
        <v>Não</v>
      </c>
      <c r="BV471" s="111" t="str">
        <f t="shared" si="77"/>
        <v>Não</v>
      </c>
      <c r="BW471" s="111" t="str">
        <f t="shared" si="78"/>
        <v>Não</v>
      </c>
      <c r="BX471" s="111" t="str">
        <f t="shared" si="79"/>
        <v>Não</v>
      </c>
      <c r="BY471" s="110" t="s">
        <v>121</v>
      </c>
      <c r="BZ471" s="110" t="s">
        <v>226</v>
      </c>
      <c r="CA471" s="110" t="s">
        <v>2389</v>
      </c>
      <c r="CB471" s="110" t="s">
        <v>8375</v>
      </c>
      <c r="CG471" s="110" t="str">
        <f t="shared" si="80"/>
        <v>4415 Total</v>
      </c>
      <c r="CH471" s="110" t="str">
        <f t="shared" si="82"/>
        <v>4415 Total-1</v>
      </c>
      <c r="CI471" s="110">
        <v>1</v>
      </c>
      <c r="CJ471" s="110" t="s">
        <v>6996</v>
      </c>
      <c r="CN471" s="110">
        <v>0</v>
      </c>
      <c r="CO471" s="110">
        <v>0</v>
      </c>
      <c r="CP471" s="110">
        <v>1000</v>
      </c>
      <c r="CQ471" s="110">
        <v>0</v>
      </c>
      <c r="CS471" s="110" t="str">
        <f t="shared" si="81"/>
        <v>-</v>
      </c>
    </row>
    <row r="472" spans="19:97" x14ac:dyDescent="0.2">
      <c r="S472" s="98">
        <v>7236</v>
      </c>
      <c r="T472" s="98">
        <v>39</v>
      </c>
      <c r="U472" s="98" t="s">
        <v>1697</v>
      </c>
      <c r="V472" s="98">
        <v>1</v>
      </c>
      <c r="W472" s="98" t="s">
        <v>724</v>
      </c>
      <c r="X472" s="98">
        <v>5</v>
      </c>
      <c r="Y472" s="98" t="s">
        <v>858</v>
      </c>
      <c r="Z472" s="98">
        <v>30</v>
      </c>
      <c r="AA472" s="98" t="s">
        <v>1698</v>
      </c>
      <c r="AB472" s="98">
        <v>8074</v>
      </c>
      <c r="AC472" s="98" t="s">
        <v>1736</v>
      </c>
      <c r="AD472" s="98" t="s">
        <v>2167</v>
      </c>
      <c r="AE472" s="98">
        <v>7236</v>
      </c>
      <c r="AF472" s="98" t="s">
        <v>5278</v>
      </c>
      <c r="AG472" s="98" t="s">
        <v>5279</v>
      </c>
      <c r="AH472" s="98" t="s">
        <v>212</v>
      </c>
      <c r="AI472" s="98" t="s">
        <v>53</v>
      </c>
      <c r="AJ472" s="98">
        <v>4100</v>
      </c>
      <c r="AK472" s="98" t="s">
        <v>36</v>
      </c>
      <c r="AL472" s="98">
        <v>4104</v>
      </c>
      <c r="AM472" s="98" t="s">
        <v>485</v>
      </c>
      <c r="AN472" s="98">
        <v>4113502</v>
      </c>
      <c r="AO472" s="98">
        <v>2024</v>
      </c>
      <c r="AP472" s="98">
        <v>0</v>
      </c>
      <c r="AQ472" s="98" t="s">
        <v>54</v>
      </c>
      <c r="AR472" s="98" t="s">
        <v>54</v>
      </c>
      <c r="AS472" s="98" t="s">
        <v>54</v>
      </c>
      <c r="AT472" s="98" t="s">
        <v>54</v>
      </c>
      <c r="AW472" s="98" t="s">
        <v>2389</v>
      </c>
      <c r="AY472" s="98" t="s">
        <v>56</v>
      </c>
      <c r="AZ472" s="98" t="s">
        <v>1752</v>
      </c>
      <c r="BA472" s="98" t="s">
        <v>5224</v>
      </c>
      <c r="BB472" s="98" t="s">
        <v>5225</v>
      </c>
      <c r="BD472" s="110" t="str">
        <f t="shared" si="83"/>
        <v>4152(vazio)</v>
      </c>
      <c r="BE472" s="110">
        <v>4152</v>
      </c>
      <c r="BF472" s="110" t="s">
        <v>1364</v>
      </c>
      <c r="BG472" s="110">
        <v>8372</v>
      </c>
      <c r="BH472" s="110" t="s">
        <v>60</v>
      </c>
      <c r="BI472" s="110">
        <v>280000</v>
      </c>
      <c r="BJ472" s="110">
        <v>0</v>
      </c>
      <c r="BK472" s="110">
        <v>0</v>
      </c>
      <c r="BL472" s="110">
        <v>0</v>
      </c>
      <c r="BN472" s="110">
        <f t="shared" si="84"/>
        <v>280000</v>
      </c>
      <c r="BS472" s="110">
        <v>7236</v>
      </c>
      <c r="BT472" s="110" t="str">
        <f t="shared" si="75"/>
        <v>Construção da Delegacia Cidadã, em Loanda</v>
      </c>
      <c r="BU472" s="111" t="str">
        <f t="shared" si="76"/>
        <v>Não</v>
      </c>
      <c r="BV472" s="111" t="str">
        <f t="shared" si="77"/>
        <v>Não</v>
      </c>
      <c r="BW472" s="111" t="str">
        <f t="shared" si="78"/>
        <v>Não</v>
      </c>
      <c r="BX472" s="111" t="str">
        <f t="shared" si="79"/>
        <v>Não</v>
      </c>
      <c r="BY472" s="110" t="s">
        <v>121</v>
      </c>
      <c r="BZ472" s="110" t="s">
        <v>226</v>
      </c>
      <c r="CA472" s="110" t="s">
        <v>2389</v>
      </c>
      <c r="CB472" s="110" t="s">
        <v>8375</v>
      </c>
      <c r="CG472" s="110" t="str">
        <f t="shared" si="80"/>
        <v>4416Curitiba</v>
      </c>
      <c r="CH472" s="110" t="str">
        <f t="shared" si="82"/>
        <v>4416-1</v>
      </c>
      <c r="CI472" s="110">
        <v>1</v>
      </c>
      <c r="CJ472" s="110">
        <v>4416</v>
      </c>
      <c r="CK472" s="110" t="s">
        <v>33</v>
      </c>
      <c r="CL472" s="110">
        <v>4106902</v>
      </c>
      <c r="CM472" s="110" t="s">
        <v>128</v>
      </c>
      <c r="CN472" s="110">
        <v>1000</v>
      </c>
      <c r="CO472" s="110">
        <v>0</v>
      </c>
      <c r="CP472" s="110">
        <v>0</v>
      </c>
      <c r="CQ472" s="110">
        <v>0</v>
      </c>
      <c r="CS472" s="110" t="str">
        <f t="shared" si="81"/>
        <v>RGInt 01 Curitiba-Curitiba</v>
      </c>
    </row>
    <row r="473" spans="19:97" x14ac:dyDescent="0.2">
      <c r="S473" s="98">
        <v>6143</v>
      </c>
      <c r="T473" s="98">
        <v>39</v>
      </c>
      <c r="U473" s="98" t="s">
        <v>1697</v>
      </c>
      <c r="V473" s="98">
        <v>1</v>
      </c>
      <c r="W473" s="98" t="s">
        <v>724</v>
      </c>
      <c r="X473" s="98">
        <v>5</v>
      </c>
      <c r="Y473" s="98" t="s">
        <v>858</v>
      </c>
      <c r="Z473" s="98">
        <v>30</v>
      </c>
      <c r="AA473" s="98" t="s">
        <v>1698</v>
      </c>
      <c r="AB473" s="98">
        <v>8074</v>
      </c>
      <c r="AC473" s="98" t="s">
        <v>1736</v>
      </c>
      <c r="AD473" s="98" t="s">
        <v>2167</v>
      </c>
      <c r="AE473" s="98">
        <v>6143</v>
      </c>
      <c r="AF473" s="98" t="s">
        <v>1774</v>
      </c>
      <c r="AG473" s="98" t="s">
        <v>1775</v>
      </c>
      <c r="AH473" s="98" t="s">
        <v>212</v>
      </c>
      <c r="AI473" s="98" t="s">
        <v>53</v>
      </c>
      <c r="AJ473" s="98">
        <v>4100</v>
      </c>
      <c r="AK473" s="98" t="s">
        <v>36</v>
      </c>
      <c r="AL473" s="98">
        <v>4104</v>
      </c>
      <c r="AM473" s="98" t="s">
        <v>517</v>
      </c>
      <c r="AN473" s="98">
        <v>4118402</v>
      </c>
      <c r="AO473" s="98">
        <v>2024</v>
      </c>
      <c r="AP473" s="98">
        <v>0</v>
      </c>
      <c r="AQ473" s="98" t="s">
        <v>54</v>
      </c>
      <c r="AR473" s="98" t="s">
        <v>54</v>
      </c>
      <c r="AS473" s="98" t="s">
        <v>54</v>
      </c>
      <c r="AT473" s="98" t="s">
        <v>54</v>
      </c>
      <c r="AY473" s="98" t="s">
        <v>56</v>
      </c>
      <c r="AZ473" s="98" t="s">
        <v>1752</v>
      </c>
      <c r="BA473" s="98" t="s">
        <v>1753</v>
      </c>
      <c r="BB473" s="98" t="s">
        <v>1754</v>
      </c>
      <c r="BD473" s="110" t="str">
        <f t="shared" si="83"/>
        <v>4154(vazio)</v>
      </c>
      <c r="BE473" s="110">
        <v>4154</v>
      </c>
      <c r="BF473" s="110" t="s">
        <v>5195</v>
      </c>
      <c r="BG473" s="110">
        <v>8354</v>
      </c>
      <c r="BH473" s="110" t="s">
        <v>60</v>
      </c>
      <c r="BI473" s="110">
        <v>2</v>
      </c>
      <c r="BJ473" s="110">
        <v>4</v>
      </c>
      <c r="BK473" s="110">
        <v>4</v>
      </c>
      <c r="BL473" s="110">
        <v>4</v>
      </c>
      <c r="BN473" s="110">
        <f t="shared" si="84"/>
        <v>14</v>
      </c>
      <c r="BS473" s="110">
        <v>6143</v>
      </c>
      <c r="BT473" s="110" t="str">
        <f t="shared" si="75"/>
        <v>Construção da Delegacia Cidadã, em Paranavaí</v>
      </c>
      <c r="BU473" s="111" t="str">
        <f t="shared" si="76"/>
        <v>Não</v>
      </c>
      <c r="BV473" s="111" t="str">
        <f t="shared" si="77"/>
        <v>Não</v>
      </c>
      <c r="BW473" s="111" t="str">
        <f t="shared" si="78"/>
        <v>Não</v>
      </c>
      <c r="BX473" s="111" t="str">
        <f t="shared" si="79"/>
        <v>Não</v>
      </c>
      <c r="BY473" s="110" t="s">
        <v>121</v>
      </c>
      <c r="BZ473" s="110" t="s">
        <v>121</v>
      </c>
      <c r="CA473" s="110" t="s">
        <v>121</v>
      </c>
      <c r="CB473" s="110" t="s">
        <v>8375</v>
      </c>
      <c r="CG473" s="110" t="str">
        <f t="shared" si="80"/>
        <v>4416 Total</v>
      </c>
      <c r="CH473" s="110" t="str">
        <f t="shared" si="82"/>
        <v>4416 Total-1</v>
      </c>
      <c r="CI473" s="110">
        <v>1</v>
      </c>
      <c r="CJ473" s="110" t="s">
        <v>6997</v>
      </c>
      <c r="CN473" s="110">
        <v>1000</v>
      </c>
      <c r="CO473" s="110">
        <v>0</v>
      </c>
      <c r="CP473" s="110">
        <v>0</v>
      </c>
      <c r="CQ473" s="110">
        <v>0</v>
      </c>
      <c r="CS473" s="110" t="str">
        <f t="shared" si="81"/>
        <v>-</v>
      </c>
    </row>
    <row r="474" spans="19:97" x14ac:dyDescent="0.2">
      <c r="S474" s="98">
        <v>6139</v>
      </c>
      <c r="T474" s="98">
        <v>39</v>
      </c>
      <c r="U474" s="98" t="s">
        <v>1697</v>
      </c>
      <c r="V474" s="98">
        <v>1</v>
      </c>
      <c r="W474" s="98" t="s">
        <v>724</v>
      </c>
      <c r="X474" s="98">
        <v>5</v>
      </c>
      <c r="Y474" s="98" t="s">
        <v>858</v>
      </c>
      <c r="Z474" s="98">
        <v>30</v>
      </c>
      <c r="AA474" s="98" t="s">
        <v>1698</v>
      </c>
      <c r="AB474" s="98">
        <v>8074</v>
      </c>
      <c r="AC474" s="98" t="s">
        <v>1736</v>
      </c>
      <c r="AD474" s="98" t="s">
        <v>2167</v>
      </c>
      <c r="AE474" s="98">
        <v>6139</v>
      </c>
      <c r="AF474" s="98" t="s">
        <v>1776</v>
      </c>
      <c r="AG474" s="98" t="s">
        <v>1777</v>
      </c>
      <c r="AH474" s="98" t="s">
        <v>212</v>
      </c>
      <c r="AI474" s="98" t="s">
        <v>53</v>
      </c>
      <c r="AJ474" s="98">
        <v>4100</v>
      </c>
      <c r="AK474" s="98" t="s">
        <v>33</v>
      </c>
      <c r="AL474" s="98">
        <v>4101</v>
      </c>
      <c r="AM474" s="98" t="s">
        <v>535</v>
      </c>
      <c r="AN474" s="98">
        <v>4119954</v>
      </c>
      <c r="AO474" s="98">
        <v>2024</v>
      </c>
      <c r="AP474" s="98">
        <v>0</v>
      </c>
      <c r="AQ474" s="98" t="s">
        <v>54</v>
      </c>
      <c r="AR474" s="98" t="s">
        <v>54</v>
      </c>
      <c r="AS474" s="98" t="s">
        <v>54</v>
      </c>
      <c r="AT474" s="98" t="s">
        <v>54</v>
      </c>
      <c r="AY474" s="98" t="s">
        <v>56</v>
      </c>
      <c r="AZ474" s="98" t="s">
        <v>1752</v>
      </c>
      <c r="BA474" s="98" t="s">
        <v>1753</v>
      </c>
      <c r="BB474" s="98" t="s">
        <v>1754</v>
      </c>
      <c r="BD474" s="110" t="str">
        <f t="shared" si="83"/>
        <v>4156RGInt 01 Curitiba</v>
      </c>
      <c r="BE474" s="110">
        <v>4156</v>
      </c>
      <c r="BF474" s="110" t="s">
        <v>1372</v>
      </c>
      <c r="BG474" s="110">
        <v>8354</v>
      </c>
      <c r="BH474" s="110" t="s">
        <v>33</v>
      </c>
      <c r="BI474" s="110">
        <v>2</v>
      </c>
      <c r="BJ474" s="110">
        <v>2</v>
      </c>
      <c r="BK474" s="110">
        <v>1</v>
      </c>
      <c r="BL474" s="110">
        <v>1</v>
      </c>
      <c r="BN474" s="110">
        <f t="shared" si="84"/>
        <v>6</v>
      </c>
      <c r="BS474" s="110">
        <v>6139</v>
      </c>
      <c r="BT474" s="110" t="str">
        <f t="shared" si="75"/>
        <v>Construção da Delegacia Cidadã, em Pontal do Paraná</v>
      </c>
      <c r="BU474" s="111" t="str">
        <f t="shared" si="76"/>
        <v>Não</v>
      </c>
      <c r="BV474" s="111" t="str">
        <f t="shared" si="77"/>
        <v>Não</v>
      </c>
      <c r="BW474" s="111" t="str">
        <f t="shared" si="78"/>
        <v>Não</v>
      </c>
      <c r="BX474" s="111" t="str">
        <f t="shared" si="79"/>
        <v>Não</v>
      </c>
      <c r="BY474" s="110" t="s">
        <v>121</v>
      </c>
      <c r="BZ474" s="110" t="s">
        <v>121</v>
      </c>
      <c r="CA474" s="110" t="s">
        <v>121</v>
      </c>
      <c r="CB474" s="110" t="s">
        <v>8375</v>
      </c>
      <c r="CG474" s="110" t="str">
        <f t="shared" si="80"/>
        <v>4417Paranaguá</v>
      </c>
      <c r="CH474" s="110" t="str">
        <f t="shared" si="82"/>
        <v>4417-1</v>
      </c>
      <c r="CI474" s="110">
        <v>1</v>
      </c>
      <c r="CJ474" s="110">
        <v>4417</v>
      </c>
      <c r="CK474" s="110" t="s">
        <v>33</v>
      </c>
      <c r="CL474" s="110">
        <v>4118204</v>
      </c>
      <c r="CM474" s="110" t="s">
        <v>511</v>
      </c>
      <c r="CN474" s="110">
        <v>0</v>
      </c>
      <c r="CO474" s="110">
        <v>312.89999999999998</v>
      </c>
      <c r="CP474" s="110">
        <v>0</v>
      </c>
      <c r="CQ474" s="110">
        <v>0</v>
      </c>
      <c r="CS474" s="110" t="str">
        <f t="shared" si="81"/>
        <v>RGInt 01 Curitiba-Paranaguá</v>
      </c>
    </row>
    <row r="475" spans="19:97" x14ac:dyDescent="0.2">
      <c r="S475" s="98">
        <v>6140</v>
      </c>
      <c r="T475" s="98">
        <v>39</v>
      </c>
      <c r="U475" s="98" t="s">
        <v>1697</v>
      </c>
      <c r="V475" s="98">
        <v>1</v>
      </c>
      <c r="W475" s="98" t="s">
        <v>724</v>
      </c>
      <c r="X475" s="98">
        <v>5</v>
      </c>
      <c r="Y475" s="98" t="s">
        <v>858</v>
      </c>
      <c r="Z475" s="98">
        <v>30</v>
      </c>
      <c r="AA475" s="98" t="s">
        <v>1698</v>
      </c>
      <c r="AB475" s="98">
        <v>8074</v>
      </c>
      <c r="AC475" s="98" t="s">
        <v>1736</v>
      </c>
      <c r="AD475" s="98" t="s">
        <v>2167</v>
      </c>
      <c r="AE475" s="98">
        <v>6140</v>
      </c>
      <c r="AF475" s="98" t="s">
        <v>1778</v>
      </c>
      <c r="AG475" s="98" t="s">
        <v>1779</v>
      </c>
      <c r="AH475" s="98" t="s">
        <v>212</v>
      </c>
      <c r="AI475" s="98" t="s">
        <v>53</v>
      </c>
      <c r="AJ475" s="98">
        <v>4100</v>
      </c>
      <c r="AK475" s="98" t="s">
        <v>37</v>
      </c>
      <c r="AL475" s="98">
        <v>4105</v>
      </c>
      <c r="AM475" s="98" t="s">
        <v>546</v>
      </c>
      <c r="AN475" s="98">
        <v>4121901</v>
      </c>
      <c r="AO475" s="98">
        <v>2024</v>
      </c>
      <c r="AP475" s="98">
        <v>0</v>
      </c>
      <c r="AQ475" s="98" t="s">
        <v>54</v>
      </c>
      <c r="AR475" s="98" t="s">
        <v>54</v>
      </c>
      <c r="AS475" s="98" t="s">
        <v>54</v>
      </c>
      <c r="AT475" s="98" t="s">
        <v>54</v>
      </c>
      <c r="AY475" s="98" t="s">
        <v>56</v>
      </c>
      <c r="AZ475" s="98" t="s">
        <v>1752</v>
      </c>
      <c r="BA475" s="98" t="s">
        <v>1753</v>
      </c>
      <c r="BB475" s="98" t="s">
        <v>1754</v>
      </c>
      <c r="BD475" s="110" t="str">
        <f t="shared" si="83"/>
        <v>4156RGInt 02 Guarapuava</v>
      </c>
      <c r="BE475" s="110">
        <v>4156</v>
      </c>
      <c r="BF475" s="110" t="s">
        <v>1372</v>
      </c>
      <c r="BG475" s="110">
        <v>8354</v>
      </c>
      <c r="BH475" s="110" t="s">
        <v>34</v>
      </c>
      <c r="BI475" s="110">
        <v>2</v>
      </c>
      <c r="BJ475" s="110">
        <v>2</v>
      </c>
      <c r="BK475" s="110">
        <v>1</v>
      </c>
      <c r="BL475" s="110">
        <v>1</v>
      </c>
      <c r="BN475" s="110">
        <f t="shared" si="84"/>
        <v>6</v>
      </c>
      <c r="BS475" s="110">
        <v>6140</v>
      </c>
      <c r="BT475" s="110" t="str">
        <f t="shared" si="75"/>
        <v>Construção da Delegacia Cidadã, em Ribeirão do Pinhal</v>
      </c>
      <c r="BU475" s="111" t="str">
        <f t="shared" si="76"/>
        <v>Não</v>
      </c>
      <c r="BV475" s="111" t="str">
        <f t="shared" si="77"/>
        <v>Não</v>
      </c>
      <c r="BW475" s="111" t="str">
        <f t="shared" si="78"/>
        <v>Não</v>
      </c>
      <c r="BX475" s="111" t="str">
        <f t="shared" si="79"/>
        <v>Não</v>
      </c>
      <c r="BY475" s="110" t="s">
        <v>121</v>
      </c>
      <c r="BZ475" s="110" t="s">
        <v>121</v>
      </c>
      <c r="CA475" s="110" t="s">
        <v>121</v>
      </c>
      <c r="CB475" s="110" t="s">
        <v>8375</v>
      </c>
      <c r="CG475" s="110" t="str">
        <f t="shared" si="80"/>
        <v>4417 Total</v>
      </c>
      <c r="CH475" s="110" t="str">
        <f t="shared" si="82"/>
        <v>4417 Total-1</v>
      </c>
      <c r="CI475" s="110">
        <v>1</v>
      </c>
      <c r="CJ475" s="110" t="s">
        <v>6998</v>
      </c>
      <c r="CN475" s="110">
        <v>0</v>
      </c>
      <c r="CO475" s="110">
        <v>312.89999999999998</v>
      </c>
      <c r="CP475" s="110">
        <v>0</v>
      </c>
      <c r="CQ475" s="110">
        <v>0</v>
      </c>
      <c r="CS475" s="110" t="str">
        <f t="shared" si="81"/>
        <v>-</v>
      </c>
    </row>
    <row r="476" spans="19:97" x14ac:dyDescent="0.2">
      <c r="S476" s="98">
        <v>7237</v>
      </c>
      <c r="T476" s="98">
        <v>39</v>
      </c>
      <c r="U476" s="98" t="s">
        <v>1697</v>
      </c>
      <c r="V476" s="98">
        <v>1</v>
      </c>
      <c r="W476" s="98" t="s">
        <v>724</v>
      </c>
      <c r="X476" s="98">
        <v>5</v>
      </c>
      <c r="Y476" s="98" t="s">
        <v>858</v>
      </c>
      <c r="Z476" s="98">
        <v>30</v>
      </c>
      <c r="AA476" s="98" t="s">
        <v>1698</v>
      </c>
      <c r="AB476" s="98">
        <v>8074</v>
      </c>
      <c r="AC476" s="98" t="s">
        <v>1736</v>
      </c>
      <c r="AD476" s="98" t="s">
        <v>2167</v>
      </c>
      <c r="AE476" s="98">
        <v>7237</v>
      </c>
      <c r="AF476" s="98" t="s">
        <v>5280</v>
      </c>
      <c r="AG476" s="98" t="s">
        <v>5281</v>
      </c>
      <c r="AH476" s="98" t="s">
        <v>212</v>
      </c>
      <c r="AI476" s="98" t="s">
        <v>53</v>
      </c>
      <c r="AJ476" s="98">
        <v>4100</v>
      </c>
      <c r="AK476" s="98" t="s">
        <v>33</v>
      </c>
      <c r="AL476" s="98">
        <v>4101</v>
      </c>
      <c r="AM476" s="98" t="s">
        <v>2964</v>
      </c>
      <c r="AN476" s="98">
        <v>4122206</v>
      </c>
      <c r="AO476" s="98">
        <v>2024</v>
      </c>
      <c r="AP476" s="98">
        <v>0</v>
      </c>
      <c r="AQ476" s="98" t="s">
        <v>54</v>
      </c>
      <c r="AR476" s="98" t="s">
        <v>54</v>
      </c>
      <c r="AS476" s="98" t="s">
        <v>54</v>
      </c>
      <c r="AT476" s="98" t="s">
        <v>54</v>
      </c>
      <c r="AW476" s="98" t="s">
        <v>2389</v>
      </c>
      <c r="AY476" s="98" t="s">
        <v>56</v>
      </c>
      <c r="AZ476" s="98" t="s">
        <v>1752</v>
      </c>
      <c r="BA476" s="98" t="s">
        <v>5224</v>
      </c>
      <c r="BB476" s="98" t="s">
        <v>5225</v>
      </c>
      <c r="BD476" s="110" t="str">
        <f t="shared" si="83"/>
        <v>4156RGInt 04 Maringá</v>
      </c>
      <c r="BE476" s="110">
        <v>4156</v>
      </c>
      <c r="BF476" s="110" t="s">
        <v>1372</v>
      </c>
      <c r="BG476" s="110">
        <v>8354</v>
      </c>
      <c r="BH476" s="110" t="s">
        <v>36</v>
      </c>
      <c r="BI476" s="110">
        <v>4</v>
      </c>
      <c r="BJ476" s="110">
        <v>1</v>
      </c>
      <c r="BK476" s="110">
        <v>1</v>
      </c>
      <c r="BL476" s="110">
        <v>1</v>
      </c>
      <c r="BN476" s="110">
        <f t="shared" si="84"/>
        <v>7</v>
      </c>
      <c r="BS476" s="110">
        <v>7237</v>
      </c>
      <c r="BT476" s="110" t="str">
        <f t="shared" si="75"/>
        <v>Construção da Delegacia Cidadã, em Rio Branco do Sul</v>
      </c>
      <c r="BU476" s="111" t="str">
        <f t="shared" si="76"/>
        <v>Não</v>
      </c>
      <c r="BV476" s="111" t="str">
        <f t="shared" si="77"/>
        <v>Não</v>
      </c>
      <c r="BW476" s="111" t="str">
        <f t="shared" si="78"/>
        <v>Não</v>
      </c>
      <c r="BX476" s="111" t="str">
        <f t="shared" si="79"/>
        <v>Não</v>
      </c>
      <c r="BY476" s="110" t="s">
        <v>121</v>
      </c>
      <c r="BZ476" s="110" t="s">
        <v>226</v>
      </c>
      <c r="CA476" s="110" t="s">
        <v>2389</v>
      </c>
      <c r="CB476" s="110" t="s">
        <v>8375</v>
      </c>
      <c r="CG476" s="110" t="str">
        <f t="shared" si="80"/>
        <v>4418Guaratuba</v>
      </c>
      <c r="CH476" s="110" t="str">
        <f t="shared" si="82"/>
        <v>4418-1</v>
      </c>
      <c r="CI476" s="110">
        <v>1</v>
      </c>
      <c r="CJ476" s="110">
        <v>4418</v>
      </c>
      <c r="CK476" s="110" t="s">
        <v>33</v>
      </c>
      <c r="CL476" s="110">
        <v>4109609</v>
      </c>
      <c r="CM476" s="110" t="s">
        <v>231</v>
      </c>
      <c r="CN476" s="110">
        <v>0</v>
      </c>
      <c r="CO476" s="110">
        <v>0</v>
      </c>
      <c r="CP476" s="110">
        <v>312.89999999999998</v>
      </c>
      <c r="CQ476" s="110">
        <v>0</v>
      </c>
      <c r="CS476" s="110" t="str">
        <f t="shared" si="81"/>
        <v>RGInt 01 Curitiba-Guaratuba</v>
      </c>
    </row>
    <row r="477" spans="19:97" x14ac:dyDescent="0.2">
      <c r="S477" s="98">
        <v>6141</v>
      </c>
      <c r="T477" s="98">
        <v>39</v>
      </c>
      <c r="U477" s="98" t="s">
        <v>1697</v>
      </c>
      <c r="V477" s="98">
        <v>1</v>
      </c>
      <c r="W477" s="98" t="s">
        <v>724</v>
      </c>
      <c r="X477" s="98">
        <v>5</v>
      </c>
      <c r="Y477" s="98" t="s">
        <v>858</v>
      </c>
      <c r="Z477" s="98">
        <v>30</v>
      </c>
      <c r="AA477" s="98" t="s">
        <v>1698</v>
      </c>
      <c r="AB477" s="98">
        <v>8074</v>
      </c>
      <c r="AC477" s="98" t="s">
        <v>1736</v>
      </c>
      <c r="AD477" s="98" t="s">
        <v>2167</v>
      </c>
      <c r="AE477" s="98">
        <v>6141</v>
      </c>
      <c r="AF477" s="98" t="s">
        <v>1780</v>
      </c>
      <c r="AG477" s="98" t="s">
        <v>1781</v>
      </c>
      <c r="AH477" s="98" t="s">
        <v>212</v>
      </c>
      <c r="AI477" s="98" t="s">
        <v>53</v>
      </c>
      <c r="AJ477" s="98">
        <v>4100</v>
      </c>
      <c r="AK477" s="98" t="s">
        <v>35</v>
      </c>
      <c r="AL477" s="98">
        <v>4103</v>
      </c>
      <c r="AM477" s="98" t="s">
        <v>578</v>
      </c>
      <c r="AN477" s="98">
        <v>4127700</v>
      </c>
      <c r="AO477" s="98">
        <v>2024</v>
      </c>
      <c r="AP477" s="98">
        <v>0</v>
      </c>
      <c r="AQ477" s="98" t="s">
        <v>54</v>
      </c>
      <c r="AR477" s="98" t="s">
        <v>54</v>
      </c>
      <c r="AS477" s="98" t="s">
        <v>54</v>
      </c>
      <c r="AT477" s="98" t="s">
        <v>54</v>
      </c>
      <c r="AY477" s="98" t="s">
        <v>56</v>
      </c>
      <c r="AZ477" s="98" t="s">
        <v>1752</v>
      </c>
      <c r="BA477" s="98" t="s">
        <v>1753</v>
      </c>
      <c r="BB477" s="98" t="s">
        <v>1754</v>
      </c>
      <c r="BD477" s="110" t="str">
        <f t="shared" si="83"/>
        <v>4157(vazio)</v>
      </c>
      <c r="BE477" s="110">
        <v>4157</v>
      </c>
      <c r="BF477" s="110" t="s">
        <v>1375</v>
      </c>
      <c r="BG477" s="110">
        <v>8024</v>
      </c>
      <c r="BH477" s="110" t="s">
        <v>60</v>
      </c>
      <c r="BI477" s="110">
        <v>1</v>
      </c>
      <c r="BJ477" s="110">
        <v>2</v>
      </c>
      <c r="BK477" s="110">
        <v>1</v>
      </c>
      <c r="BL477" s="110">
        <v>2</v>
      </c>
      <c r="BN477" s="110">
        <f t="shared" si="84"/>
        <v>6</v>
      </c>
      <c r="BS477" s="110">
        <v>6141</v>
      </c>
      <c r="BT477" s="110" t="str">
        <f t="shared" si="75"/>
        <v>Construção da Delegacia Cidadã, em Toledo</v>
      </c>
      <c r="BU477" s="111" t="str">
        <f t="shared" si="76"/>
        <v>Não</v>
      </c>
      <c r="BV477" s="111" t="str">
        <f t="shared" si="77"/>
        <v>Não</v>
      </c>
      <c r="BW477" s="111" t="str">
        <f t="shared" si="78"/>
        <v>Não</v>
      </c>
      <c r="BX477" s="111" t="str">
        <f t="shared" si="79"/>
        <v>Não</v>
      </c>
      <c r="BY477" s="110" t="s">
        <v>121</v>
      </c>
      <c r="BZ477" s="110" t="s">
        <v>121</v>
      </c>
      <c r="CA477" s="110" t="s">
        <v>121</v>
      </c>
      <c r="CB477" s="110" t="s">
        <v>8375</v>
      </c>
      <c r="CG477" s="110" t="str">
        <f t="shared" si="80"/>
        <v>4418 Total</v>
      </c>
      <c r="CH477" s="110" t="str">
        <f t="shared" si="82"/>
        <v>4418 Total-1</v>
      </c>
      <c r="CI477" s="110">
        <v>1</v>
      </c>
      <c r="CJ477" s="110" t="s">
        <v>6999</v>
      </c>
      <c r="CN477" s="110">
        <v>0</v>
      </c>
      <c r="CO477" s="110">
        <v>0</v>
      </c>
      <c r="CP477" s="110">
        <v>312.89999999999998</v>
      </c>
      <c r="CQ477" s="110">
        <v>0</v>
      </c>
      <c r="CS477" s="110" t="str">
        <f t="shared" si="81"/>
        <v>-</v>
      </c>
    </row>
    <row r="478" spans="19:97" x14ac:dyDescent="0.2">
      <c r="S478" s="98">
        <v>6407</v>
      </c>
      <c r="T478" s="98">
        <v>39</v>
      </c>
      <c r="U478" s="98" t="s">
        <v>1697</v>
      </c>
      <c r="V478" s="98">
        <v>1</v>
      </c>
      <c r="W478" s="98" t="s">
        <v>724</v>
      </c>
      <c r="X478" s="98">
        <v>5</v>
      </c>
      <c r="Y478" s="98" t="s">
        <v>858</v>
      </c>
      <c r="Z478" s="98">
        <v>30</v>
      </c>
      <c r="AA478" s="98" t="s">
        <v>1698</v>
      </c>
      <c r="AB478" s="98">
        <v>8074</v>
      </c>
      <c r="AC478" s="98" t="s">
        <v>1736</v>
      </c>
      <c r="AD478" s="98" t="s">
        <v>2167</v>
      </c>
      <c r="AE478" s="98">
        <v>6407</v>
      </c>
      <c r="AF478" s="98" t="s">
        <v>2181</v>
      </c>
      <c r="AG478" s="98" t="s">
        <v>5282</v>
      </c>
      <c r="AH478" s="98" t="s">
        <v>212</v>
      </c>
      <c r="AI478" s="98" t="s">
        <v>53</v>
      </c>
      <c r="AJ478" s="98">
        <v>4100</v>
      </c>
      <c r="AK478" s="98" t="s">
        <v>37</v>
      </c>
      <c r="AL478" s="98">
        <v>4105</v>
      </c>
      <c r="AM478" s="98" t="s">
        <v>326</v>
      </c>
      <c r="AN478" s="98">
        <v>4113700</v>
      </c>
      <c r="AO478" s="98">
        <v>2024</v>
      </c>
      <c r="AP478" s="98">
        <v>0</v>
      </c>
      <c r="AQ478" s="98" t="s">
        <v>54</v>
      </c>
      <c r="AR478" s="98" t="s">
        <v>54</v>
      </c>
      <c r="AS478" s="98" t="s">
        <v>54</v>
      </c>
      <c r="AT478" s="98" t="s">
        <v>54</v>
      </c>
      <c r="AY478" s="98" t="s">
        <v>56</v>
      </c>
      <c r="AZ478" s="98" t="s">
        <v>1752</v>
      </c>
      <c r="BA478" s="98" t="s">
        <v>5224</v>
      </c>
      <c r="BB478" s="98" t="s">
        <v>5240</v>
      </c>
      <c r="BD478" s="110" t="str">
        <f t="shared" si="83"/>
        <v>4158(vazio)</v>
      </c>
      <c r="BE478" s="110">
        <v>4158</v>
      </c>
      <c r="BF478" s="110" t="s">
        <v>1385</v>
      </c>
      <c r="BG478" s="110">
        <v>8024</v>
      </c>
      <c r="BH478" s="110" t="s">
        <v>60</v>
      </c>
      <c r="BI478" s="110">
        <v>10</v>
      </c>
      <c r="BJ478" s="110">
        <v>10</v>
      </c>
      <c r="BK478" s="110">
        <v>10</v>
      </c>
      <c r="BL478" s="110">
        <v>10</v>
      </c>
      <c r="BN478" s="110">
        <f t="shared" si="84"/>
        <v>40</v>
      </c>
      <c r="BS478" s="110">
        <v>6407</v>
      </c>
      <c r="BT478" s="110" t="str">
        <f t="shared" si="75"/>
        <v>Construção da Delegacia Especializada, em Londrina</v>
      </c>
      <c r="BU478" s="111" t="str">
        <f t="shared" si="76"/>
        <v>Não</v>
      </c>
      <c r="BV478" s="111" t="str">
        <f t="shared" si="77"/>
        <v>Não</v>
      </c>
      <c r="BW478" s="111" t="str">
        <f t="shared" si="78"/>
        <v>Não</v>
      </c>
      <c r="BX478" s="111" t="str">
        <f t="shared" si="79"/>
        <v>Não</v>
      </c>
      <c r="BY478" s="110" t="s">
        <v>121</v>
      </c>
      <c r="BZ478" s="110" t="s">
        <v>121</v>
      </c>
      <c r="CA478" s="110" t="s">
        <v>121</v>
      </c>
      <c r="CB478" s="110" t="s">
        <v>8122</v>
      </c>
      <c r="CG478" s="110" t="str">
        <f t="shared" si="80"/>
        <v>4419Astorga</v>
      </c>
      <c r="CH478" s="110" t="str">
        <f t="shared" si="82"/>
        <v>4419-1</v>
      </c>
      <c r="CI478" s="110">
        <v>1</v>
      </c>
      <c r="CJ478" s="110">
        <v>4419</v>
      </c>
      <c r="CK478" s="110" t="s">
        <v>36</v>
      </c>
      <c r="CL478" s="110">
        <v>4102109</v>
      </c>
      <c r="CM478" s="110" t="s">
        <v>2070</v>
      </c>
      <c r="CN478" s="110">
        <v>0</v>
      </c>
      <c r="CO478" s="110">
        <v>0</v>
      </c>
      <c r="CP478" s="110">
        <v>642.29</v>
      </c>
      <c r="CQ478" s="110">
        <v>0</v>
      </c>
      <c r="CS478" s="110" t="str">
        <f t="shared" si="81"/>
        <v>RGInt 04 Maringá-Astorga</v>
      </c>
    </row>
    <row r="479" spans="19:97" x14ac:dyDescent="0.2">
      <c r="S479" s="98">
        <v>6411</v>
      </c>
      <c r="T479" s="98">
        <v>39</v>
      </c>
      <c r="U479" s="98" t="s">
        <v>1697</v>
      </c>
      <c r="V479" s="98">
        <v>1</v>
      </c>
      <c r="W479" s="98" t="s">
        <v>724</v>
      </c>
      <c r="X479" s="98">
        <v>5</v>
      </c>
      <c r="Y479" s="98" t="s">
        <v>858</v>
      </c>
      <c r="Z479" s="98">
        <v>30</v>
      </c>
      <c r="AA479" s="98" t="s">
        <v>1698</v>
      </c>
      <c r="AB479" s="98">
        <v>8074</v>
      </c>
      <c r="AC479" s="98" t="s">
        <v>1736</v>
      </c>
      <c r="AD479" s="98" t="s">
        <v>2167</v>
      </c>
      <c r="AE479" s="98">
        <v>6411</v>
      </c>
      <c r="AF479" s="98" t="s">
        <v>2186</v>
      </c>
      <c r="AG479" s="98" t="s">
        <v>5283</v>
      </c>
      <c r="AH479" s="98" t="s">
        <v>212</v>
      </c>
      <c r="AI479" s="98" t="s">
        <v>53</v>
      </c>
      <c r="AJ479" s="98">
        <v>4100</v>
      </c>
      <c r="AK479" s="98" t="s">
        <v>35</v>
      </c>
      <c r="AL479" s="98">
        <v>4103</v>
      </c>
      <c r="AM479" s="98" t="s">
        <v>600</v>
      </c>
      <c r="AN479" s="98">
        <v>4104808</v>
      </c>
      <c r="AO479" s="98">
        <v>2024</v>
      </c>
      <c r="AP479" s="98">
        <v>0</v>
      </c>
      <c r="AQ479" s="98" t="s">
        <v>54</v>
      </c>
      <c r="AR479" s="98" t="s">
        <v>54</v>
      </c>
      <c r="AS479" s="98" t="s">
        <v>54</v>
      </c>
      <c r="AT479" s="98" t="s">
        <v>54</v>
      </c>
      <c r="AY479" s="98" t="s">
        <v>56</v>
      </c>
      <c r="AZ479" s="98" t="s">
        <v>1752</v>
      </c>
      <c r="BA479" s="98" t="s">
        <v>5224</v>
      </c>
      <c r="BB479" s="98" t="s">
        <v>5240</v>
      </c>
      <c r="BD479" s="110" t="str">
        <f t="shared" si="83"/>
        <v>4160RGInt 05 Londrina</v>
      </c>
      <c r="BE479" s="110">
        <v>4160</v>
      </c>
      <c r="BF479" s="110" t="s">
        <v>1276</v>
      </c>
      <c r="BG479" s="110">
        <v>8046</v>
      </c>
      <c r="BH479" s="110" t="s">
        <v>37</v>
      </c>
      <c r="BI479" s="110">
        <v>31000</v>
      </c>
      <c r="BJ479" s="110">
        <v>31500</v>
      </c>
      <c r="BK479" s="110">
        <v>32000</v>
      </c>
      <c r="BL479" s="110">
        <v>32500</v>
      </c>
      <c r="BN479" s="110">
        <f t="shared" si="84"/>
        <v>127000</v>
      </c>
      <c r="BS479" s="110">
        <v>6411</v>
      </c>
      <c r="BT479" s="110" t="str">
        <f t="shared" si="75"/>
        <v>Construção da nova sede da Polícia Científica, em Cascavel</v>
      </c>
      <c r="BU479" s="111" t="str">
        <f t="shared" si="76"/>
        <v>Não</v>
      </c>
      <c r="BV479" s="111" t="str">
        <f t="shared" si="77"/>
        <v>Não</v>
      </c>
      <c r="BW479" s="111" t="str">
        <f t="shared" si="78"/>
        <v>Não</v>
      </c>
      <c r="BX479" s="111" t="str">
        <f t="shared" si="79"/>
        <v>Não</v>
      </c>
      <c r="BY479" s="110" t="s">
        <v>121</v>
      </c>
      <c r="BZ479" s="110" t="s">
        <v>121</v>
      </c>
      <c r="CA479" s="110" t="s">
        <v>121</v>
      </c>
      <c r="CB479" s="110" t="s">
        <v>8122</v>
      </c>
      <c r="CG479" s="110" t="str">
        <f t="shared" si="80"/>
        <v>4419 Total</v>
      </c>
      <c r="CH479" s="110" t="str">
        <f t="shared" si="82"/>
        <v>4419 Total-1</v>
      </c>
      <c r="CI479" s="110">
        <v>1</v>
      </c>
      <c r="CJ479" s="110" t="s">
        <v>7000</v>
      </c>
      <c r="CN479" s="110">
        <v>0</v>
      </c>
      <c r="CO479" s="110">
        <v>0</v>
      </c>
      <c r="CP479" s="110">
        <v>642.29</v>
      </c>
      <c r="CQ479" s="110">
        <v>0</v>
      </c>
      <c r="CS479" s="110" t="str">
        <f t="shared" si="81"/>
        <v>-</v>
      </c>
    </row>
    <row r="480" spans="19:97" x14ac:dyDescent="0.2">
      <c r="S480" s="98">
        <v>6413</v>
      </c>
      <c r="T480" s="98">
        <v>39</v>
      </c>
      <c r="U480" s="98" t="s">
        <v>1697</v>
      </c>
      <c r="V480" s="98">
        <v>1</v>
      </c>
      <c r="W480" s="98" t="s">
        <v>724</v>
      </c>
      <c r="X480" s="98">
        <v>5</v>
      </c>
      <c r="Y480" s="98" t="s">
        <v>858</v>
      </c>
      <c r="Z480" s="98">
        <v>30</v>
      </c>
      <c r="AA480" s="98" t="s">
        <v>1698</v>
      </c>
      <c r="AB480" s="98">
        <v>8074</v>
      </c>
      <c r="AC480" s="98" t="s">
        <v>1736</v>
      </c>
      <c r="AD480" s="98" t="s">
        <v>2167</v>
      </c>
      <c r="AE480" s="98">
        <v>6413</v>
      </c>
      <c r="AF480" s="98" t="s">
        <v>2185</v>
      </c>
      <c r="AG480" s="98" t="s">
        <v>5284</v>
      </c>
      <c r="AH480" s="98" t="s">
        <v>212</v>
      </c>
      <c r="AI480" s="98" t="s">
        <v>53</v>
      </c>
      <c r="AJ480" s="98">
        <v>4100</v>
      </c>
      <c r="AK480" s="98" t="s">
        <v>35</v>
      </c>
      <c r="AL480" s="98">
        <v>4103</v>
      </c>
      <c r="AM480" s="98" t="s">
        <v>407</v>
      </c>
      <c r="AN480" s="98">
        <v>4108304</v>
      </c>
      <c r="AO480" s="98">
        <v>2024</v>
      </c>
      <c r="AP480" s="98">
        <v>0</v>
      </c>
      <c r="AQ480" s="98" t="s">
        <v>54</v>
      </c>
      <c r="AR480" s="98" t="s">
        <v>54</v>
      </c>
      <c r="AS480" s="98" t="s">
        <v>54</v>
      </c>
      <c r="AT480" s="98" t="s">
        <v>54</v>
      </c>
      <c r="AY480" s="98" t="s">
        <v>56</v>
      </c>
      <c r="AZ480" s="98" t="s">
        <v>1752</v>
      </c>
      <c r="BA480" s="98" t="s">
        <v>5224</v>
      </c>
      <c r="BB480" s="98" t="s">
        <v>5240</v>
      </c>
      <c r="BD480" s="110" t="str">
        <f t="shared" si="83"/>
        <v>4161RGInt 05 Londrina</v>
      </c>
      <c r="BE480" s="110">
        <v>4161</v>
      </c>
      <c r="BF480" s="110" t="s">
        <v>5455</v>
      </c>
      <c r="BG480" s="110">
        <v>8046</v>
      </c>
      <c r="BH480" s="110" t="s">
        <v>37</v>
      </c>
      <c r="BI480" s="110">
        <v>15000</v>
      </c>
      <c r="BJ480" s="110">
        <v>15500</v>
      </c>
      <c r="BK480" s="110">
        <v>16000</v>
      </c>
      <c r="BL480" s="110">
        <v>16500</v>
      </c>
      <c r="BN480" s="110">
        <f t="shared" si="84"/>
        <v>63000</v>
      </c>
      <c r="BS480" s="110">
        <v>6413</v>
      </c>
      <c r="BT480" s="110" t="str">
        <f t="shared" si="75"/>
        <v>Construção da nova sede da Polícia Científica, em Foz do Iguaçu</v>
      </c>
      <c r="BU480" s="111" t="str">
        <f t="shared" si="76"/>
        <v>Não</v>
      </c>
      <c r="BV480" s="111" t="str">
        <f t="shared" si="77"/>
        <v>Não</v>
      </c>
      <c r="BW480" s="111" t="str">
        <f t="shared" si="78"/>
        <v>Não</v>
      </c>
      <c r="BX480" s="111" t="str">
        <f t="shared" si="79"/>
        <v>Não</v>
      </c>
      <c r="BY480" s="110" t="s">
        <v>121</v>
      </c>
      <c r="BZ480" s="110" t="s">
        <v>121</v>
      </c>
      <c r="CA480" s="110" t="s">
        <v>121</v>
      </c>
      <c r="CB480" s="110" t="s">
        <v>8122</v>
      </c>
      <c r="CG480" s="110" t="str">
        <f t="shared" si="80"/>
        <v>4420Cianorte</v>
      </c>
      <c r="CH480" s="110" t="str">
        <f t="shared" si="82"/>
        <v>4420-1</v>
      </c>
      <c r="CI480" s="110">
        <v>1</v>
      </c>
      <c r="CJ480" s="110">
        <v>4420</v>
      </c>
      <c r="CK480" s="110" t="s">
        <v>36</v>
      </c>
      <c r="CL480" s="110">
        <v>4105508</v>
      </c>
      <c r="CM480" s="110" t="s">
        <v>454</v>
      </c>
      <c r="CN480" s="110">
        <v>0</v>
      </c>
      <c r="CO480" s="110">
        <v>1362</v>
      </c>
      <c r="CP480" s="110">
        <v>0</v>
      </c>
      <c r="CQ480" s="110">
        <v>0</v>
      </c>
      <c r="CS480" s="110" t="str">
        <f t="shared" si="81"/>
        <v>RGInt 04 Maringá-Cianorte</v>
      </c>
    </row>
    <row r="481" spans="19:97" x14ac:dyDescent="0.2">
      <c r="S481" s="98">
        <v>7101</v>
      </c>
      <c r="T481" s="98">
        <v>39</v>
      </c>
      <c r="U481" s="98" t="s">
        <v>1697</v>
      </c>
      <c r="V481" s="98">
        <v>1</v>
      </c>
      <c r="W481" s="98" t="s">
        <v>724</v>
      </c>
      <c r="X481" s="98">
        <v>5</v>
      </c>
      <c r="Y481" s="98" t="s">
        <v>858</v>
      </c>
      <c r="Z481" s="98">
        <v>30</v>
      </c>
      <c r="AA481" s="98" t="s">
        <v>1698</v>
      </c>
      <c r="AB481" s="98">
        <v>8074</v>
      </c>
      <c r="AC481" s="98" t="s">
        <v>1736</v>
      </c>
      <c r="AD481" s="98" t="s">
        <v>2167</v>
      </c>
      <c r="AE481" s="98">
        <v>7101</v>
      </c>
      <c r="AF481" s="98" t="s">
        <v>2188</v>
      </c>
      <c r="AG481" s="98" t="s">
        <v>5285</v>
      </c>
      <c r="AH481" s="98" t="s">
        <v>212</v>
      </c>
      <c r="AI481" s="98" t="s">
        <v>53</v>
      </c>
      <c r="AJ481" s="98">
        <v>4100</v>
      </c>
      <c r="AK481" s="98" t="s">
        <v>37</v>
      </c>
      <c r="AL481" s="98">
        <v>4105</v>
      </c>
      <c r="AM481" s="98" t="s">
        <v>677</v>
      </c>
      <c r="AN481" s="98">
        <v>4101408</v>
      </c>
      <c r="AO481" s="98">
        <v>2024</v>
      </c>
      <c r="AP481" s="98">
        <v>0</v>
      </c>
      <c r="AQ481" s="98" t="s">
        <v>54</v>
      </c>
      <c r="AR481" s="98" t="s">
        <v>54</v>
      </c>
      <c r="AS481" s="98" t="s">
        <v>54</v>
      </c>
      <c r="AT481" s="98" t="s">
        <v>54</v>
      </c>
      <c r="AY481" s="98" t="s">
        <v>56</v>
      </c>
      <c r="AZ481" s="98" t="s">
        <v>1752</v>
      </c>
      <c r="BA481" s="98" t="s">
        <v>5224</v>
      </c>
      <c r="BB481" s="98" t="s">
        <v>5225</v>
      </c>
      <c r="BD481" s="110" t="str">
        <f t="shared" si="83"/>
        <v>4162RGInt 05 Londrina</v>
      </c>
      <c r="BE481" s="110">
        <v>4162</v>
      </c>
      <c r="BF481" s="110" t="s">
        <v>1257</v>
      </c>
      <c r="BG481" s="110">
        <v>8046</v>
      </c>
      <c r="BH481" s="110" t="s">
        <v>37</v>
      </c>
      <c r="BI481" s="110">
        <v>3000</v>
      </c>
      <c r="BJ481" s="110">
        <v>3200</v>
      </c>
      <c r="BK481" s="110">
        <v>3400</v>
      </c>
      <c r="BL481" s="110">
        <v>3600</v>
      </c>
      <c r="BN481" s="110">
        <f t="shared" si="84"/>
        <v>13200</v>
      </c>
      <c r="BS481" s="110">
        <v>7101</v>
      </c>
      <c r="BT481" s="110" t="str">
        <f t="shared" si="75"/>
        <v>Construção da nova sede do 11º Grupamento de Bombeiros, em Apucarana</v>
      </c>
      <c r="BU481" s="111" t="str">
        <f t="shared" si="76"/>
        <v>Não</v>
      </c>
      <c r="BV481" s="111" t="str">
        <f t="shared" si="77"/>
        <v>Não</v>
      </c>
      <c r="BW481" s="111" t="str">
        <f t="shared" si="78"/>
        <v>Não</v>
      </c>
      <c r="BX481" s="111" t="str">
        <f t="shared" si="79"/>
        <v>Não</v>
      </c>
      <c r="BY481" s="110" t="s">
        <v>121</v>
      </c>
      <c r="BZ481" s="110" t="s">
        <v>121</v>
      </c>
      <c r="CA481" s="110" t="s">
        <v>121</v>
      </c>
      <c r="CB481" s="110" t="s">
        <v>8122</v>
      </c>
      <c r="CG481" s="110" t="str">
        <f t="shared" si="80"/>
        <v>4420 Total</v>
      </c>
      <c r="CH481" s="110" t="str">
        <f t="shared" si="82"/>
        <v>4420 Total-1</v>
      </c>
      <c r="CI481" s="110">
        <v>1</v>
      </c>
      <c r="CJ481" s="110" t="s">
        <v>7001</v>
      </c>
      <c r="CN481" s="110">
        <v>0</v>
      </c>
      <c r="CO481" s="110">
        <v>1362</v>
      </c>
      <c r="CP481" s="110">
        <v>0</v>
      </c>
      <c r="CQ481" s="110">
        <v>0</v>
      </c>
      <c r="CS481" s="110" t="str">
        <f t="shared" si="81"/>
        <v>-</v>
      </c>
    </row>
    <row r="482" spans="19:97" x14ac:dyDescent="0.2">
      <c r="S482" s="98">
        <v>7102</v>
      </c>
      <c r="T482" s="98">
        <v>39</v>
      </c>
      <c r="U482" s="98" t="s">
        <v>1697</v>
      </c>
      <c r="V482" s="98">
        <v>1</v>
      </c>
      <c r="W482" s="98" t="s">
        <v>724</v>
      </c>
      <c r="X482" s="98">
        <v>5</v>
      </c>
      <c r="Y482" s="98" t="s">
        <v>858</v>
      </c>
      <c r="Z482" s="98">
        <v>30</v>
      </c>
      <c r="AA482" s="98" t="s">
        <v>1698</v>
      </c>
      <c r="AB482" s="98">
        <v>8074</v>
      </c>
      <c r="AC482" s="98" t="s">
        <v>1736</v>
      </c>
      <c r="AD482" s="98" t="s">
        <v>2167</v>
      </c>
      <c r="AE482" s="98">
        <v>7102</v>
      </c>
      <c r="AF482" s="98" t="s">
        <v>2190</v>
      </c>
      <c r="AG482" s="98" t="s">
        <v>5286</v>
      </c>
      <c r="AH482" s="98" t="s">
        <v>212</v>
      </c>
      <c r="AI482" s="98" t="s">
        <v>53</v>
      </c>
      <c r="AJ482" s="98">
        <v>4100</v>
      </c>
      <c r="AK482" s="98" t="s">
        <v>37</v>
      </c>
      <c r="AL482" s="98">
        <v>4105</v>
      </c>
      <c r="AM482" s="98" t="s">
        <v>326</v>
      </c>
      <c r="AN482" s="98">
        <v>4113700</v>
      </c>
      <c r="AO482" s="98">
        <v>2024</v>
      </c>
      <c r="AP482" s="98">
        <v>0</v>
      </c>
      <c r="AQ482" s="98" t="s">
        <v>54</v>
      </c>
      <c r="AR482" s="98" t="s">
        <v>54</v>
      </c>
      <c r="AS482" s="98" t="s">
        <v>54</v>
      </c>
      <c r="AT482" s="98" t="s">
        <v>54</v>
      </c>
      <c r="AV482" s="98" t="s">
        <v>226</v>
      </c>
      <c r="AY482" s="98" t="s">
        <v>56</v>
      </c>
      <c r="AZ482" s="98" t="s">
        <v>1752</v>
      </c>
      <c r="BA482" s="98" t="s">
        <v>5224</v>
      </c>
      <c r="BB482" s="98" t="s">
        <v>5225</v>
      </c>
      <c r="BD482" s="110" t="str">
        <f t="shared" si="83"/>
        <v>4163RGInt 01 Curitiba</v>
      </c>
      <c r="BE482" s="110">
        <v>4163</v>
      </c>
      <c r="BF482" s="110" t="s">
        <v>1400</v>
      </c>
      <c r="BG482" s="110">
        <v>8354</v>
      </c>
      <c r="BH482" s="110" t="s">
        <v>33</v>
      </c>
      <c r="BI482" s="110">
        <v>12</v>
      </c>
      <c r="BJ482" s="110">
        <v>20</v>
      </c>
      <c r="BK482" s="110">
        <v>5</v>
      </c>
      <c r="BL482" s="110">
        <v>2</v>
      </c>
      <c r="BN482" s="110">
        <f t="shared" si="84"/>
        <v>39</v>
      </c>
      <c r="BS482" s="110">
        <v>7102</v>
      </c>
      <c r="BT482" s="110" t="str">
        <f t="shared" si="75"/>
        <v>Construção da nova sede do 2º Comando Regional de Bombeiro Militar, em Londrina</v>
      </c>
      <c r="BU482" s="111" t="str">
        <f t="shared" si="76"/>
        <v>Não</v>
      </c>
      <c r="BV482" s="111" t="str">
        <f t="shared" si="77"/>
        <v>Não</v>
      </c>
      <c r="BW482" s="111" t="str">
        <f t="shared" si="78"/>
        <v>Não</v>
      </c>
      <c r="BX482" s="111" t="str">
        <f t="shared" si="79"/>
        <v>Não</v>
      </c>
      <c r="BY482" s="110" t="s">
        <v>121</v>
      </c>
      <c r="BZ482" s="110" t="s">
        <v>226</v>
      </c>
      <c r="CA482" s="110" t="s">
        <v>121</v>
      </c>
      <c r="CB482" s="110" t="s">
        <v>8122</v>
      </c>
      <c r="CG482" s="110" t="str">
        <f t="shared" si="80"/>
        <v>4421Francisco Beltrão</v>
      </c>
      <c r="CH482" s="110" t="str">
        <f t="shared" si="82"/>
        <v>4421-1</v>
      </c>
      <c r="CI482" s="110">
        <v>1</v>
      </c>
      <c r="CJ482" s="110">
        <v>4421</v>
      </c>
      <c r="CK482" s="110" t="s">
        <v>35</v>
      </c>
      <c r="CL482" s="110">
        <v>4108403</v>
      </c>
      <c r="CM482" s="110" t="s">
        <v>166</v>
      </c>
      <c r="CN482" s="110">
        <v>0</v>
      </c>
      <c r="CO482" s="110">
        <v>1362.69</v>
      </c>
      <c r="CP482" s="110">
        <v>0</v>
      </c>
      <c r="CQ482" s="110">
        <v>0</v>
      </c>
      <c r="CS482" s="110" t="str">
        <f t="shared" si="81"/>
        <v>RGInt 03 Cascavel-Francisco Beltrão</v>
      </c>
    </row>
    <row r="483" spans="19:97" x14ac:dyDescent="0.2">
      <c r="S483" s="98">
        <v>6418</v>
      </c>
      <c r="T483" s="98">
        <v>39</v>
      </c>
      <c r="U483" s="98" t="s">
        <v>1697</v>
      </c>
      <c r="V483" s="98">
        <v>1</v>
      </c>
      <c r="W483" s="98" t="s">
        <v>724</v>
      </c>
      <c r="X483" s="98">
        <v>5</v>
      </c>
      <c r="Y483" s="98" t="s">
        <v>858</v>
      </c>
      <c r="Z483" s="98">
        <v>30</v>
      </c>
      <c r="AA483" s="98" t="s">
        <v>1698</v>
      </c>
      <c r="AB483" s="98">
        <v>8074</v>
      </c>
      <c r="AC483" s="98" t="s">
        <v>1736</v>
      </c>
      <c r="AD483" s="98" t="s">
        <v>2167</v>
      </c>
      <c r="AE483" s="98">
        <v>6418</v>
      </c>
      <c r="AF483" s="98" t="s">
        <v>2194</v>
      </c>
      <c r="AG483" s="98" t="s">
        <v>5287</v>
      </c>
      <c r="AH483" s="98" t="s">
        <v>212</v>
      </c>
      <c r="AI483" s="98" t="s">
        <v>53</v>
      </c>
      <c r="AJ483" s="98">
        <v>4100</v>
      </c>
      <c r="AK483" s="98" t="s">
        <v>37</v>
      </c>
      <c r="AL483" s="98">
        <v>4105</v>
      </c>
      <c r="AM483" s="98" t="s">
        <v>591</v>
      </c>
      <c r="AN483" s="98">
        <v>4124103</v>
      </c>
      <c r="AO483" s="98">
        <v>2024</v>
      </c>
      <c r="AP483" s="98">
        <v>0</v>
      </c>
      <c r="AQ483" s="98" t="s">
        <v>54</v>
      </c>
      <c r="AR483" s="98" t="s">
        <v>54</v>
      </c>
      <c r="AS483" s="98" t="s">
        <v>54</v>
      </c>
      <c r="AT483" s="98" t="s">
        <v>54</v>
      </c>
      <c r="AY483" s="98" t="s">
        <v>56</v>
      </c>
      <c r="AZ483" s="98" t="s">
        <v>1752</v>
      </c>
      <c r="BA483" s="98" t="s">
        <v>5224</v>
      </c>
      <c r="BB483" s="98" t="s">
        <v>5240</v>
      </c>
      <c r="BD483" s="110" t="str">
        <f t="shared" si="83"/>
        <v>4163RGInt 02 Guarapuava</v>
      </c>
      <c r="BE483" s="110">
        <v>4163</v>
      </c>
      <c r="BF483" s="110" t="s">
        <v>1400</v>
      </c>
      <c r="BG483" s="110">
        <v>8354</v>
      </c>
      <c r="BH483" s="110" t="s">
        <v>34</v>
      </c>
      <c r="BI483" s="110">
        <v>25</v>
      </c>
      <c r="BJ483" s="110">
        <v>3</v>
      </c>
      <c r="BK483" s="110">
        <v>4</v>
      </c>
      <c r="BL483" s="110">
        <v>2</v>
      </c>
      <c r="BN483" s="110">
        <f t="shared" si="84"/>
        <v>34</v>
      </c>
      <c r="BS483" s="110">
        <v>6418</v>
      </c>
      <c r="BT483" s="110" t="str">
        <f t="shared" si="75"/>
        <v>Construção da nova sede do 7º SGBI, em Santo Antônio da Platina</v>
      </c>
      <c r="BU483" s="111" t="str">
        <f t="shared" si="76"/>
        <v>Não</v>
      </c>
      <c r="BV483" s="111" t="str">
        <f t="shared" si="77"/>
        <v>Não</v>
      </c>
      <c r="BW483" s="111" t="str">
        <f t="shared" si="78"/>
        <v>Não</v>
      </c>
      <c r="BX483" s="111" t="str">
        <f t="shared" si="79"/>
        <v>Não</v>
      </c>
      <c r="BY483" s="110" t="s">
        <v>121</v>
      </c>
      <c r="BZ483" s="110" t="s">
        <v>121</v>
      </c>
      <c r="CA483" s="110" t="s">
        <v>121</v>
      </c>
      <c r="CB483" s="110" t="s">
        <v>8122</v>
      </c>
      <c r="CG483" s="110" t="str">
        <f t="shared" si="80"/>
        <v>4421 Total</v>
      </c>
      <c r="CH483" s="110" t="str">
        <f t="shared" si="82"/>
        <v>4421 Total-1</v>
      </c>
      <c r="CI483" s="110">
        <v>1</v>
      </c>
      <c r="CJ483" s="110" t="s">
        <v>7002</v>
      </c>
      <c r="CN483" s="110">
        <v>0</v>
      </c>
      <c r="CO483" s="110">
        <v>1362.69</v>
      </c>
      <c r="CP483" s="110">
        <v>0</v>
      </c>
      <c r="CQ483" s="110">
        <v>0</v>
      </c>
      <c r="CS483" s="110" t="str">
        <f t="shared" si="81"/>
        <v>-</v>
      </c>
    </row>
    <row r="484" spans="19:97" x14ac:dyDescent="0.2">
      <c r="S484" s="98">
        <v>7238</v>
      </c>
      <c r="T484" s="98">
        <v>39</v>
      </c>
      <c r="U484" s="98" t="s">
        <v>1697</v>
      </c>
      <c r="V484" s="98">
        <v>1</v>
      </c>
      <c r="W484" s="98" t="s">
        <v>724</v>
      </c>
      <c r="X484" s="98">
        <v>5</v>
      </c>
      <c r="Y484" s="98" t="s">
        <v>858</v>
      </c>
      <c r="Z484" s="98">
        <v>30</v>
      </c>
      <c r="AA484" s="98" t="s">
        <v>1698</v>
      </c>
      <c r="AB484" s="98">
        <v>8074</v>
      </c>
      <c r="AC484" s="98" t="s">
        <v>1736</v>
      </c>
      <c r="AD484" s="98" t="s">
        <v>2167</v>
      </c>
      <c r="AE484" s="98">
        <v>7238</v>
      </c>
      <c r="AF484" s="98" t="s">
        <v>5288</v>
      </c>
      <c r="AG484" s="98" t="s">
        <v>5289</v>
      </c>
      <c r="AH484" s="98" t="s">
        <v>212</v>
      </c>
      <c r="AI484" s="98" t="s">
        <v>53</v>
      </c>
      <c r="AJ484" s="98">
        <v>4100</v>
      </c>
      <c r="AK484" s="98" t="s">
        <v>36</v>
      </c>
      <c r="AL484" s="98">
        <v>4104</v>
      </c>
      <c r="AM484" s="98" t="s">
        <v>454</v>
      </c>
      <c r="AN484" s="98">
        <v>4105508</v>
      </c>
      <c r="AO484" s="98">
        <v>2024</v>
      </c>
      <c r="AP484" s="98">
        <v>0</v>
      </c>
      <c r="AQ484" s="98" t="s">
        <v>54</v>
      </c>
      <c r="AR484" s="98" t="s">
        <v>54</v>
      </c>
      <c r="AS484" s="98" t="s">
        <v>54</v>
      </c>
      <c r="AT484" s="98" t="s">
        <v>54</v>
      </c>
      <c r="AV484" s="98" t="s">
        <v>226</v>
      </c>
      <c r="AY484" s="98" t="s">
        <v>56</v>
      </c>
      <c r="AZ484" s="98" t="s">
        <v>1752</v>
      </c>
      <c r="BA484" s="98" t="s">
        <v>5224</v>
      </c>
      <c r="BB484" s="98" t="s">
        <v>5225</v>
      </c>
      <c r="BD484" s="110" t="str">
        <f t="shared" si="83"/>
        <v>4163RGInt 03 Cascavel</v>
      </c>
      <c r="BE484" s="110">
        <v>4163</v>
      </c>
      <c r="BF484" s="110" t="s">
        <v>1400</v>
      </c>
      <c r="BG484" s="110">
        <v>8354</v>
      </c>
      <c r="BH484" s="110" t="s">
        <v>35</v>
      </c>
      <c r="BI484" s="110">
        <v>14</v>
      </c>
      <c r="BJ484" s="110">
        <v>15</v>
      </c>
      <c r="BK484" s="110">
        <v>10</v>
      </c>
      <c r="BL484" s="110">
        <v>2</v>
      </c>
      <c r="BN484" s="110">
        <f t="shared" si="84"/>
        <v>41</v>
      </c>
      <c r="BS484" s="110">
        <v>7238</v>
      </c>
      <c r="BT484" s="110" t="str">
        <f t="shared" si="75"/>
        <v>Construção da Penitenciária Estadual de Cianorte</v>
      </c>
      <c r="BU484" s="111" t="str">
        <f t="shared" si="76"/>
        <v>Não</v>
      </c>
      <c r="BV484" s="111" t="str">
        <f t="shared" si="77"/>
        <v>Não</v>
      </c>
      <c r="BW484" s="111" t="str">
        <f t="shared" si="78"/>
        <v>Não</v>
      </c>
      <c r="BX484" s="111" t="str">
        <f t="shared" si="79"/>
        <v>Não</v>
      </c>
      <c r="BY484" s="110" t="s">
        <v>121</v>
      </c>
      <c r="BZ484" s="110" t="s">
        <v>226</v>
      </c>
      <c r="CA484" s="110" t="s">
        <v>5234</v>
      </c>
      <c r="CB484" s="110" t="s">
        <v>8122</v>
      </c>
      <c r="CG484" s="110" t="str">
        <f t="shared" si="80"/>
        <v>4422Goioerê</v>
      </c>
      <c r="CH484" s="110" t="str">
        <f t="shared" si="82"/>
        <v>4422-1</v>
      </c>
      <c r="CI484" s="110">
        <v>1</v>
      </c>
      <c r="CJ484" s="110">
        <v>4422</v>
      </c>
      <c r="CK484" s="110" t="s">
        <v>36</v>
      </c>
      <c r="CL484" s="110">
        <v>4108601</v>
      </c>
      <c r="CM484" s="110" t="s">
        <v>902</v>
      </c>
      <c r="CN484" s="110">
        <v>0</v>
      </c>
      <c r="CO484" s="110">
        <v>0</v>
      </c>
      <c r="CP484" s="110">
        <v>642.29</v>
      </c>
      <c r="CQ484" s="110">
        <v>0</v>
      </c>
      <c r="CS484" s="110" t="str">
        <f t="shared" si="81"/>
        <v>RGInt 04 Maringá-Goioerê</v>
      </c>
    </row>
    <row r="485" spans="19:97" x14ac:dyDescent="0.2">
      <c r="S485" s="98">
        <v>7239</v>
      </c>
      <c r="T485" s="98">
        <v>39</v>
      </c>
      <c r="U485" s="98" t="s">
        <v>1697</v>
      </c>
      <c r="V485" s="98">
        <v>1</v>
      </c>
      <c r="W485" s="98" t="s">
        <v>724</v>
      </c>
      <c r="X485" s="98">
        <v>5</v>
      </c>
      <c r="Y485" s="98" t="s">
        <v>858</v>
      </c>
      <c r="Z485" s="98">
        <v>30</v>
      </c>
      <c r="AA485" s="98" t="s">
        <v>1698</v>
      </c>
      <c r="AB485" s="98">
        <v>8074</v>
      </c>
      <c r="AC485" s="98" t="s">
        <v>1736</v>
      </c>
      <c r="AD485" s="98" t="s">
        <v>2167</v>
      </c>
      <c r="AE485" s="98">
        <v>7239</v>
      </c>
      <c r="AF485" s="98" t="s">
        <v>5290</v>
      </c>
      <c r="AG485" s="98" t="s">
        <v>5291</v>
      </c>
      <c r="AH485" s="98" t="s">
        <v>212</v>
      </c>
      <c r="AI485" s="98" t="s">
        <v>53</v>
      </c>
      <c r="AJ485" s="98">
        <v>4100</v>
      </c>
      <c r="AK485" s="98" t="s">
        <v>35</v>
      </c>
      <c r="AL485" s="98">
        <v>4103</v>
      </c>
      <c r="AM485" s="98" t="s">
        <v>166</v>
      </c>
      <c r="AN485" s="98">
        <v>4108403</v>
      </c>
      <c r="AO485" s="98">
        <v>2024</v>
      </c>
      <c r="AP485" s="98">
        <v>0</v>
      </c>
      <c r="AQ485" s="98" t="s">
        <v>54</v>
      </c>
      <c r="AR485" s="98" t="s">
        <v>54</v>
      </c>
      <c r="AS485" s="98" t="s">
        <v>54</v>
      </c>
      <c r="AT485" s="98" t="s">
        <v>54</v>
      </c>
      <c r="AV485" s="98" t="s">
        <v>226</v>
      </c>
      <c r="AY485" s="98" t="s">
        <v>56</v>
      </c>
      <c r="AZ485" s="98" t="s">
        <v>1752</v>
      </c>
      <c r="BA485" s="98" t="s">
        <v>5224</v>
      </c>
      <c r="BB485" s="98" t="s">
        <v>5225</v>
      </c>
      <c r="BD485" s="110" t="str">
        <f t="shared" si="83"/>
        <v>4163RGInt 04 Maringá</v>
      </c>
      <c r="BE485" s="110">
        <v>4163</v>
      </c>
      <c r="BF485" s="110" t="s">
        <v>1400</v>
      </c>
      <c r="BG485" s="110">
        <v>8354</v>
      </c>
      <c r="BH485" s="110" t="s">
        <v>36</v>
      </c>
      <c r="BI485" s="110">
        <v>12</v>
      </c>
      <c r="BJ485" s="110">
        <v>15</v>
      </c>
      <c r="BK485" s="110">
        <v>7</v>
      </c>
      <c r="BL485" s="110">
        <v>2</v>
      </c>
      <c r="BN485" s="110">
        <f t="shared" si="84"/>
        <v>36</v>
      </c>
      <c r="BS485" s="110">
        <v>7239</v>
      </c>
      <c r="BT485" s="110" t="str">
        <f t="shared" si="75"/>
        <v>Construção da Penitenciária Estadual de Francisco Beltrão</v>
      </c>
      <c r="BU485" s="111" t="str">
        <f t="shared" si="76"/>
        <v>Não</v>
      </c>
      <c r="BV485" s="111" t="str">
        <f t="shared" si="77"/>
        <v>Não</v>
      </c>
      <c r="BW485" s="111" t="str">
        <f t="shared" si="78"/>
        <v>Não</v>
      </c>
      <c r="BX485" s="111" t="str">
        <f t="shared" si="79"/>
        <v>Não</v>
      </c>
      <c r="BY485" s="110" t="s">
        <v>121</v>
      </c>
      <c r="BZ485" s="110" t="s">
        <v>226</v>
      </c>
      <c r="CA485" s="110" t="s">
        <v>5234</v>
      </c>
      <c r="CB485" s="110" t="s">
        <v>8122</v>
      </c>
      <c r="CG485" s="110" t="str">
        <f t="shared" si="80"/>
        <v>4422 Total</v>
      </c>
      <c r="CH485" s="110" t="str">
        <f t="shared" si="82"/>
        <v>4422 Total-1</v>
      </c>
      <c r="CI485" s="110">
        <v>1</v>
      </c>
      <c r="CJ485" s="110" t="s">
        <v>7003</v>
      </c>
      <c r="CN485" s="110">
        <v>0</v>
      </c>
      <c r="CO485" s="110">
        <v>0</v>
      </c>
      <c r="CP485" s="110">
        <v>642.29</v>
      </c>
      <c r="CQ485" s="110">
        <v>0</v>
      </c>
      <c r="CS485" s="110" t="str">
        <f t="shared" si="81"/>
        <v>-</v>
      </c>
    </row>
    <row r="486" spans="19:97" x14ac:dyDescent="0.2">
      <c r="S486" s="98">
        <v>7240</v>
      </c>
      <c r="T486" s="98">
        <v>39</v>
      </c>
      <c r="U486" s="98" t="s">
        <v>1697</v>
      </c>
      <c r="V486" s="98">
        <v>1</v>
      </c>
      <c r="W486" s="98" t="s">
        <v>724</v>
      </c>
      <c r="X486" s="98">
        <v>5</v>
      </c>
      <c r="Y486" s="98" t="s">
        <v>858</v>
      </c>
      <c r="Z486" s="98">
        <v>30</v>
      </c>
      <c r="AA486" s="98" t="s">
        <v>1698</v>
      </c>
      <c r="AB486" s="98">
        <v>8074</v>
      </c>
      <c r="AC486" s="98" t="s">
        <v>1736</v>
      </c>
      <c r="AD486" s="98" t="s">
        <v>2167</v>
      </c>
      <c r="AE486" s="98">
        <v>7240</v>
      </c>
      <c r="AF486" s="98" t="s">
        <v>5292</v>
      </c>
      <c r="AG486" s="98" t="s">
        <v>5293</v>
      </c>
      <c r="AH486" s="98" t="s">
        <v>212</v>
      </c>
      <c r="AI486" s="98" t="s">
        <v>53</v>
      </c>
      <c r="AJ486" s="98">
        <v>4100</v>
      </c>
      <c r="AK486" s="98" t="s">
        <v>36</v>
      </c>
      <c r="AL486" s="98">
        <v>4104</v>
      </c>
      <c r="AM486" s="98" t="s">
        <v>503</v>
      </c>
      <c r="AN486" s="98">
        <v>4115200</v>
      </c>
      <c r="AO486" s="98">
        <v>2024</v>
      </c>
      <c r="AP486" s="98">
        <v>0</v>
      </c>
      <c r="AQ486" s="98" t="s">
        <v>54</v>
      </c>
      <c r="AR486" s="98" t="s">
        <v>54</v>
      </c>
      <c r="AS486" s="98" t="s">
        <v>54</v>
      </c>
      <c r="AT486" s="98" t="s">
        <v>54</v>
      </c>
      <c r="AV486" s="98" t="s">
        <v>226</v>
      </c>
      <c r="AY486" s="98" t="s">
        <v>56</v>
      </c>
      <c r="AZ486" s="98" t="s">
        <v>1752</v>
      </c>
      <c r="BA486" s="98" t="s">
        <v>5224</v>
      </c>
      <c r="BB486" s="98" t="s">
        <v>5225</v>
      </c>
      <c r="BD486" s="110" t="str">
        <f t="shared" si="83"/>
        <v>4163RGInt 05 Londrina</v>
      </c>
      <c r="BE486" s="110">
        <v>4163</v>
      </c>
      <c r="BF486" s="110" t="s">
        <v>1400</v>
      </c>
      <c r="BG486" s="110">
        <v>8354</v>
      </c>
      <c r="BH486" s="110" t="s">
        <v>37</v>
      </c>
      <c r="BI486" s="110">
        <v>18</v>
      </c>
      <c r="BJ486" s="110">
        <v>20</v>
      </c>
      <c r="BK486" s="110">
        <v>8</v>
      </c>
      <c r="BL486" s="110">
        <v>2</v>
      </c>
      <c r="BN486" s="110">
        <f t="shared" si="84"/>
        <v>48</v>
      </c>
      <c r="BS486" s="110">
        <v>7240</v>
      </c>
      <c r="BT486" s="110" t="str">
        <f t="shared" si="75"/>
        <v>Construção da Penitenciária Estadual de Maringá</v>
      </c>
      <c r="BU486" s="111" t="str">
        <f t="shared" si="76"/>
        <v>Não</v>
      </c>
      <c r="BV486" s="111" t="str">
        <f t="shared" si="77"/>
        <v>Não</v>
      </c>
      <c r="BW486" s="111" t="str">
        <f t="shared" si="78"/>
        <v>Não</v>
      </c>
      <c r="BX486" s="111" t="str">
        <f t="shared" si="79"/>
        <v>Não</v>
      </c>
      <c r="BY486" s="110" t="s">
        <v>121</v>
      </c>
      <c r="BZ486" s="110" t="s">
        <v>226</v>
      </c>
      <c r="CA486" s="110" t="s">
        <v>5234</v>
      </c>
      <c r="CB486" s="110" t="s">
        <v>8122</v>
      </c>
      <c r="CG486" s="110" t="str">
        <f t="shared" si="80"/>
        <v>4423Guaratuba</v>
      </c>
      <c r="CH486" s="110" t="str">
        <f t="shared" si="82"/>
        <v>4423-1</v>
      </c>
      <c r="CI486" s="110">
        <v>1</v>
      </c>
      <c r="CJ486" s="110">
        <v>4423</v>
      </c>
      <c r="CK486" s="110" t="s">
        <v>33</v>
      </c>
      <c r="CL486" s="110">
        <v>4109609</v>
      </c>
      <c r="CM486" s="110" t="s">
        <v>231</v>
      </c>
      <c r="CN486" s="110">
        <v>0</v>
      </c>
      <c r="CO486" s="110">
        <v>1391.6</v>
      </c>
      <c r="CP486" s="110">
        <v>0</v>
      </c>
      <c r="CQ486" s="110">
        <v>0</v>
      </c>
      <c r="CS486" s="110" t="str">
        <f t="shared" si="81"/>
        <v>RGInt 01 Curitiba-Guaratuba</v>
      </c>
    </row>
    <row r="487" spans="19:97" x14ac:dyDescent="0.2">
      <c r="S487" s="98">
        <v>7241</v>
      </c>
      <c r="T487" s="98">
        <v>39</v>
      </c>
      <c r="U487" s="98" t="s">
        <v>1697</v>
      </c>
      <c r="V487" s="98">
        <v>1</v>
      </c>
      <c r="W487" s="98" t="s">
        <v>724</v>
      </c>
      <c r="X487" s="98">
        <v>5</v>
      </c>
      <c r="Y487" s="98" t="s">
        <v>858</v>
      </c>
      <c r="Z487" s="98">
        <v>30</v>
      </c>
      <c r="AA487" s="98" t="s">
        <v>1698</v>
      </c>
      <c r="AB487" s="98">
        <v>8074</v>
      </c>
      <c r="AC487" s="98" t="s">
        <v>1736</v>
      </c>
      <c r="AD487" s="98" t="s">
        <v>2167</v>
      </c>
      <c r="AE487" s="98">
        <v>7241</v>
      </c>
      <c r="AF487" s="98" t="s">
        <v>5294</v>
      </c>
      <c r="AG487" s="98" t="s">
        <v>5295</v>
      </c>
      <c r="AH487" s="98" t="s">
        <v>212</v>
      </c>
      <c r="AI487" s="98" t="s">
        <v>53</v>
      </c>
      <c r="AJ487" s="98">
        <v>4100</v>
      </c>
      <c r="AK487" s="98" t="s">
        <v>33</v>
      </c>
      <c r="AL487" s="98">
        <v>4101</v>
      </c>
      <c r="AM487" s="98" t="s">
        <v>519</v>
      </c>
      <c r="AN487" s="98">
        <v>4119509</v>
      </c>
      <c r="AO487" s="98">
        <v>2024</v>
      </c>
      <c r="AP487" s="98">
        <v>0</v>
      </c>
      <c r="AQ487" s="98" t="s">
        <v>54</v>
      </c>
      <c r="AR487" s="98" t="s">
        <v>54</v>
      </c>
      <c r="AS487" s="98" t="s">
        <v>54</v>
      </c>
      <c r="AT487" s="98" t="s">
        <v>54</v>
      </c>
      <c r="AV487" s="98" t="s">
        <v>226</v>
      </c>
      <c r="AY487" s="98" t="s">
        <v>56</v>
      </c>
      <c r="AZ487" s="98" t="s">
        <v>1752</v>
      </c>
      <c r="BA487" s="98" t="s">
        <v>5224</v>
      </c>
      <c r="BB487" s="98" t="s">
        <v>5225</v>
      </c>
      <c r="BD487" s="110" t="str">
        <f t="shared" si="83"/>
        <v>4163RGInt 06 Ponta Grossa</v>
      </c>
      <c r="BE487" s="110">
        <v>4163</v>
      </c>
      <c r="BF487" s="110" t="s">
        <v>1400</v>
      </c>
      <c r="BG487" s="110">
        <v>8354</v>
      </c>
      <c r="BH487" s="110" t="s">
        <v>38</v>
      </c>
      <c r="BI487" s="110">
        <v>7</v>
      </c>
      <c r="BJ487" s="110">
        <v>1</v>
      </c>
      <c r="BK487" s="110">
        <v>1</v>
      </c>
      <c r="BL487" s="110">
        <v>2</v>
      </c>
      <c r="BN487" s="110">
        <f t="shared" si="84"/>
        <v>11</v>
      </c>
      <c r="BS487" s="110">
        <v>7241</v>
      </c>
      <c r="BT487" s="110" t="str">
        <f t="shared" si="75"/>
        <v>Construção da Penitenciária Estadual de Piraquara IV</v>
      </c>
      <c r="BU487" s="111" t="str">
        <f t="shared" si="76"/>
        <v>Não</v>
      </c>
      <c r="BV487" s="111" t="str">
        <f t="shared" si="77"/>
        <v>Não</v>
      </c>
      <c r="BW487" s="111" t="str">
        <f t="shared" si="78"/>
        <v>Não</v>
      </c>
      <c r="BX487" s="111" t="str">
        <f t="shared" si="79"/>
        <v>Não</v>
      </c>
      <c r="BY487" s="110" t="s">
        <v>121</v>
      </c>
      <c r="BZ487" s="110" t="s">
        <v>226</v>
      </c>
      <c r="CA487" s="110" t="s">
        <v>5234</v>
      </c>
      <c r="CB487" s="110" t="s">
        <v>8122</v>
      </c>
      <c r="CG487" s="110" t="str">
        <f t="shared" si="80"/>
        <v>4423 Total</v>
      </c>
      <c r="CH487" s="110" t="str">
        <f t="shared" si="82"/>
        <v>4423 Total-1</v>
      </c>
      <c r="CI487" s="110">
        <v>1</v>
      </c>
      <c r="CJ487" s="110" t="s">
        <v>7004</v>
      </c>
      <c r="CN487" s="110">
        <v>0</v>
      </c>
      <c r="CO487" s="110">
        <v>1391.6</v>
      </c>
      <c r="CP487" s="110">
        <v>0</v>
      </c>
      <c r="CQ487" s="110">
        <v>0</v>
      </c>
      <c r="CS487" s="110" t="str">
        <f t="shared" si="81"/>
        <v>-</v>
      </c>
    </row>
    <row r="488" spans="19:97" x14ac:dyDescent="0.2">
      <c r="S488" s="98">
        <v>7242</v>
      </c>
      <c r="T488" s="98">
        <v>39</v>
      </c>
      <c r="U488" s="98" t="s">
        <v>1697</v>
      </c>
      <c r="V488" s="98">
        <v>1</v>
      </c>
      <c r="W488" s="98" t="s">
        <v>724</v>
      </c>
      <c r="X488" s="98">
        <v>5</v>
      </c>
      <c r="Y488" s="98" t="s">
        <v>858</v>
      </c>
      <c r="Z488" s="98">
        <v>30</v>
      </c>
      <c r="AA488" s="98" t="s">
        <v>1698</v>
      </c>
      <c r="AB488" s="98">
        <v>8074</v>
      </c>
      <c r="AC488" s="98" t="s">
        <v>1736</v>
      </c>
      <c r="AD488" s="98" t="s">
        <v>2167</v>
      </c>
      <c r="AE488" s="98">
        <v>7242</v>
      </c>
      <c r="AF488" s="98" t="s">
        <v>5296</v>
      </c>
      <c r="AG488" s="98" t="s">
        <v>5297</v>
      </c>
      <c r="AH488" s="98" t="s">
        <v>212</v>
      </c>
      <c r="AI488" s="98" t="s">
        <v>53</v>
      </c>
      <c r="AJ488" s="98">
        <v>4100</v>
      </c>
      <c r="AK488" s="98" t="s">
        <v>33</v>
      </c>
      <c r="AL488" s="98">
        <v>4101</v>
      </c>
      <c r="AM488" s="98" t="s">
        <v>519</v>
      </c>
      <c r="AN488" s="98">
        <v>4119509</v>
      </c>
      <c r="AO488" s="98">
        <v>2024</v>
      </c>
      <c r="AP488" s="98">
        <v>0</v>
      </c>
      <c r="AQ488" s="98" t="s">
        <v>54</v>
      </c>
      <c r="AR488" s="98" t="s">
        <v>54</v>
      </c>
      <c r="AS488" s="98" t="s">
        <v>54</v>
      </c>
      <c r="AT488" s="98" t="s">
        <v>54</v>
      </c>
      <c r="AV488" s="98" t="s">
        <v>226</v>
      </c>
      <c r="AY488" s="98" t="s">
        <v>56</v>
      </c>
      <c r="AZ488" s="98" t="s">
        <v>1752</v>
      </c>
      <c r="BA488" s="98" t="s">
        <v>5224</v>
      </c>
      <c r="BB488" s="98" t="s">
        <v>5225</v>
      </c>
      <c r="BD488" s="110" t="str">
        <f t="shared" si="83"/>
        <v>4165RGInt 01 Curitiba</v>
      </c>
      <c r="BE488" s="110">
        <v>4165</v>
      </c>
      <c r="BF488" s="110" t="s">
        <v>5193</v>
      </c>
      <c r="BG488" s="110">
        <v>8354</v>
      </c>
      <c r="BH488" s="110" t="s">
        <v>33</v>
      </c>
      <c r="BI488" s="110">
        <v>7</v>
      </c>
      <c r="BJ488" s="110">
        <v>7</v>
      </c>
      <c r="BK488" s="110">
        <v>6</v>
      </c>
      <c r="BL488" s="110">
        <v>1</v>
      </c>
      <c r="BN488" s="110">
        <f t="shared" si="84"/>
        <v>21</v>
      </c>
      <c r="BS488" s="110">
        <v>7242</v>
      </c>
      <c r="BT488" s="110" t="str">
        <f t="shared" si="75"/>
        <v>Construção da Penitenciária Estadual de Piraquara V</v>
      </c>
      <c r="BU488" s="111" t="str">
        <f t="shared" si="76"/>
        <v>Não</v>
      </c>
      <c r="BV488" s="111" t="str">
        <f t="shared" si="77"/>
        <v>Não</v>
      </c>
      <c r="BW488" s="111" t="str">
        <f t="shared" si="78"/>
        <v>Não</v>
      </c>
      <c r="BX488" s="111" t="str">
        <f t="shared" si="79"/>
        <v>Não</v>
      </c>
      <c r="BY488" s="110" t="s">
        <v>121</v>
      </c>
      <c r="BZ488" s="110" t="s">
        <v>226</v>
      </c>
      <c r="CA488" s="110" t="s">
        <v>5234</v>
      </c>
      <c r="CB488" s="110" t="s">
        <v>8122</v>
      </c>
      <c r="CG488" s="110" t="str">
        <f t="shared" si="80"/>
        <v>4424Irati</v>
      </c>
      <c r="CH488" s="110" t="str">
        <f t="shared" si="82"/>
        <v>4424-1</v>
      </c>
      <c r="CI488" s="110">
        <v>1</v>
      </c>
      <c r="CJ488" s="110">
        <v>4424</v>
      </c>
      <c r="CK488" s="110" t="s">
        <v>38</v>
      </c>
      <c r="CL488" s="110">
        <v>4110706</v>
      </c>
      <c r="CM488" s="110" t="s">
        <v>594</v>
      </c>
      <c r="CN488" s="110">
        <v>0</v>
      </c>
      <c r="CO488" s="110">
        <v>642.29</v>
      </c>
      <c r="CP488" s="110">
        <v>0</v>
      </c>
      <c r="CQ488" s="110">
        <v>0</v>
      </c>
      <c r="CS488" s="110" t="str">
        <f t="shared" si="81"/>
        <v>RGInt 06 Ponta Grossa-Irati</v>
      </c>
    </row>
    <row r="489" spans="19:97" x14ac:dyDescent="0.2">
      <c r="S489" s="98">
        <v>7243</v>
      </c>
      <c r="T489" s="98">
        <v>39</v>
      </c>
      <c r="U489" s="98" t="s">
        <v>1697</v>
      </c>
      <c r="V489" s="98">
        <v>1</v>
      </c>
      <c r="W489" s="98" t="s">
        <v>724</v>
      </c>
      <c r="X489" s="98">
        <v>5</v>
      </c>
      <c r="Y489" s="98" t="s">
        <v>858</v>
      </c>
      <c r="Z489" s="98">
        <v>30</v>
      </c>
      <c r="AA489" s="98" t="s">
        <v>1698</v>
      </c>
      <c r="AB489" s="98">
        <v>8074</v>
      </c>
      <c r="AC489" s="98" t="s">
        <v>1736</v>
      </c>
      <c r="AD489" s="98" t="s">
        <v>2167</v>
      </c>
      <c r="AE489" s="98">
        <v>7243</v>
      </c>
      <c r="AF489" s="98" t="s">
        <v>5298</v>
      </c>
      <c r="AG489" s="98" t="s">
        <v>5299</v>
      </c>
      <c r="AH489" s="98" t="s">
        <v>212</v>
      </c>
      <c r="AI489" s="98" t="s">
        <v>53</v>
      </c>
      <c r="AJ489" s="98">
        <v>4100</v>
      </c>
      <c r="AK489" s="98" t="s">
        <v>38</v>
      </c>
      <c r="AL489" s="98">
        <v>4106</v>
      </c>
      <c r="AM489" s="98" t="s">
        <v>531</v>
      </c>
      <c r="AN489" s="98">
        <v>4119905</v>
      </c>
      <c r="AO489" s="98">
        <v>2024</v>
      </c>
      <c r="AP489" s="98">
        <v>0</v>
      </c>
      <c r="AQ489" s="98" t="s">
        <v>54</v>
      </c>
      <c r="AR489" s="98" t="s">
        <v>54</v>
      </c>
      <c r="AS489" s="98" t="s">
        <v>54</v>
      </c>
      <c r="AT489" s="98" t="s">
        <v>54</v>
      </c>
      <c r="AW489" s="98" t="s">
        <v>5234</v>
      </c>
      <c r="AY489" s="98" t="s">
        <v>56</v>
      </c>
      <c r="AZ489" s="98" t="s">
        <v>1752</v>
      </c>
      <c r="BA489" s="98" t="s">
        <v>5224</v>
      </c>
      <c r="BB489" s="98" t="s">
        <v>5225</v>
      </c>
      <c r="BD489" s="110" t="str">
        <f t="shared" si="83"/>
        <v>4165RGInt 02 Guarapuava</v>
      </c>
      <c r="BE489" s="110">
        <v>4165</v>
      </c>
      <c r="BF489" s="110" t="s">
        <v>5193</v>
      </c>
      <c r="BG489" s="110">
        <v>8354</v>
      </c>
      <c r="BH489" s="110" t="s">
        <v>34</v>
      </c>
      <c r="BI489" s="110">
        <v>3</v>
      </c>
      <c r="BJ489" s="110">
        <v>3</v>
      </c>
      <c r="BK489" s="110">
        <v>0</v>
      </c>
      <c r="BL489" s="110">
        <v>0</v>
      </c>
      <c r="BN489" s="110">
        <f t="shared" si="84"/>
        <v>6</v>
      </c>
      <c r="BS489" s="110">
        <v>7243</v>
      </c>
      <c r="BT489" s="110" t="str">
        <f t="shared" si="75"/>
        <v>Construção da Penitenciária Estadual de Ponta Grossa</v>
      </c>
      <c r="BU489" s="111" t="str">
        <f t="shared" si="76"/>
        <v>Não</v>
      </c>
      <c r="BV489" s="111" t="str">
        <f t="shared" si="77"/>
        <v>Não</v>
      </c>
      <c r="BW489" s="111" t="str">
        <f t="shared" si="78"/>
        <v>Não</v>
      </c>
      <c r="BX489" s="111" t="str">
        <f t="shared" si="79"/>
        <v>Não</v>
      </c>
      <c r="BY489" s="110" t="s">
        <v>121</v>
      </c>
      <c r="BZ489" s="110" t="s">
        <v>226</v>
      </c>
      <c r="CA489" s="110" t="s">
        <v>5234</v>
      </c>
      <c r="CB489" s="110" t="s">
        <v>8122</v>
      </c>
      <c r="CG489" s="110" t="str">
        <f t="shared" si="80"/>
        <v>4424 Total</v>
      </c>
      <c r="CH489" s="110" t="str">
        <f t="shared" si="82"/>
        <v>4424 Total-1</v>
      </c>
      <c r="CI489" s="110">
        <v>1</v>
      </c>
      <c r="CJ489" s="110" t="s">
        <v>7005</v>
      </c>
      <c r="CN489" s="110">
        <v>0</v>
      </c>
      <c r="CO489" s="110">
        <v>642.29</v>
      </c>
      <c r="CP489" s="110">
        <v>0</v>
      </c>
      <c r="CQ489" s="110">
        <v>0</v>
      </c>
      <c r="CS489" s="110" t="str">
        <f t="shared" si="81"/>
        <v>-</v>
      </c>
    </row>
    <row r="490" spans="19:97" x14ac:dyDescent="0.2">
      <c r="S490" s="98">
        <v>6128</v>
      </c>
      <c r="T490" s="98">
        <v>39</v>
      </c>
      <c r="U490" s="98" t="s">
        <v>1697</v>
      </c>
      <c r="V490" s="98">
        <v>1</v>
      </c>
      <c r="W490" s="98" t="s">
        <v>724</v>
      </c>
      <c r="X490" s="98">
        <v>5</v>
      </c>
      <c r="Y490" s="98" t="s">
        <v>858</v>
      </c>
      <c r="Z490" s="98">
        <v>30</v>
      </c>
      <c r="AA490" s="98" t="s">
        <v>1698</v>
      </c>
      <c r="AB490" s="98">
        <v>8074</v>
      </c>
      <c r="AC490" s="98" t="s">
        <v>1736</v>
      </c>
      <c r="AD490" s="98" t="s">
        <v>2167</v>
      </c>
      <c r="AE490" s="98">
        <v>6128</v>
      </c>
      <c r="AF490" s="98" t="s">
        <v>1782</v>
      </c>
      <c r="AG490" s="98" t="s">
        <v>1783</v>
      </c>
      <c r="AH490" s="98" t="s">
        <v>212</v>
      </c>
      <c r="AI490" s="98" t="s">
        <v>53</v>
      </c>
      <c r="AJ490" s="98">
        <v>4100</v>
      </c>
      <c r="AK490" s="98" t="s">
        <v>36</v>
      </c>
      <c r="AL490" s="98">
        <v>4104</v>
      </c>
      <c r="AM490" s="98" t="s">
        <v>902</v>
      </c>
      <c r="AN490" s="98">
        <v>4108601</v>
      </c>
      <c r="AO490" s="98">
        <v>2024</v>
      </c>
      <c r="AP490" s="98">
        <v>0</v>
      </c>
      <c r="AQ490" s="98" t="s">
        <v>54</v>
      </c>
      <c r="AR490" s="98" t="s">
        <v>54</v>
      </c>
      <c r="AS490" s="98" t="s">
        <v>54</v>
      </c>
      <c r="AT490" s="98" t="s">
        <v>54</v>
      </c>
      <c r="AY490" s="98" t="s">
        <v>56</v>
      </c>
      <c r="AZ490" s="98" t="s">
        <v>1752</v>
      </c>
      <c r="BA490" s="98" t="s">
        <v>1753</v>
      </c>
      <c r="BB490" s="98" t="s">
        <v>1754</v>
      </c>
      <c r="BD490" s="110" t="str">
        <f t="shared" si="83"/>
        <v>4165RGInt 03 Cascavel</v>
      </c>
      <c r="BE490" s="110">
        <v>4165</v>
      </c>
      <c r="BF490" s="110" t="s">
        <v>5193</v>
      </c>
      <c r="BG490" s="110">
        <v>8354</v>
      </c>
      <c r="BH490" s="110" t="s">
        <v>35</v>
      </c>
      <c r="BI490" s="110">
        <v>18</v>
      </c>
      <c r="BJ490" s="110">
        <v>18</v>
      </c>
      <c r="BK490" s="110">
        <v>12</v>
      </c>
      <c r="BL490" s="110">
        <v>11</v>
      </c>
      <c r="BN490" s="110">
        <f t="shared" si="84"/>
        <v>59</v>
      </c>
      <c r="BS490" s="110">
        <v>6128</v>
      </c>
      <c r="BT490" s="110" t="str">
        <f t="shared" si="75"/>
        <v>Construção da Penitenciária Feminina de Goioerê</v>
      </c>
      <c r="BU490" s="111" t="str">
        <f t="shared" si="76"/>
        <v>Não</v>
      </c>
      <c r="BV490" s="111" t="str">
        <f t="shared" si="77"/>
        <v>Não</v>
      </c>
      <c r="BW490" s="111" t="str">
        <f t="shared" si="78"/>
        <v>Não</v>
      </c>
      <c r="BX490" s="111" t="str">
        <f t="shared" si="79"/>
        <v>Não</v>
      </c>
      <c r="BY490" s="110" t="s">
        <v>121</v>
      </c>
      <c r="BZ490" s="110" t="s">
        <v>121</v>
      </c>
      <c r="CA490" s="110" t="s">
        <v>121</v>
      </c>
      <c r="CB490" s="110" t="s">
        <v>8375</v>
      </c>
      <c r="CG490" s="110" t="str">
        <f t="shared" si="80"/>
        <v>4425Ivaiporã</v>
      </c>
      <c r="CH490" s="110" t="str">
        <f t="shared" si="82"/>
        <v>4425-1</v>
      </c>
      <c r="CI490" s="110">
        <v>1</v>
      </c>
      <c r="CJ490" s="110">
        <v>4425</v>
      </c>
      <c r="CK490" s="110" t="s">
        <v>37</v>
      </c>
      <c r="CL490" s="110">
        <v>4111506</v>
      </c>
      <c r="CM490" s="110" t="s">
        <v>2130</v>
      </c>
      <c r="CN490" s="110">
        <v>1362</v>
      </c>
      <c r="CO490" s="110">
        <v>0</v>
      </c>
      <c r="CP490" s="110">
        <v>0</v>
      </c>
      <c r="CQ490" s="110">
        <v>0</v>
      </c>
      <c r="CS490" s="110" t="str">
        <f t="shared" si="81"/>
        <v>RGInt 05 Londrina-Ivaiporã</v>
      </c>
    </row>
    <row r="491" spans="19:97" x14ac:dyDescent="0.2">
      <c r="S491" s="98">
        <v>6142</v>
      </c>
      <c r="T491" s="98">
        <v>39</v>
      </c>
      <c r="U491" s="98" t="s">
        <v>1697</v>
      </c>
      <c r="V491" s="98">
        <v>1</v>
      </c>
      <c r="W491" s="98" t="s">
        <v>724</v>
      </c>
      <c r="X491" s="98">
        <v>5</v>
      </c>
      <c r="Y491" s="98" t="s">
        <v>858</v>
      </c>
      <c r="Z491" s="98">
        <v>30</v>
      </c>
      <c r="AA491" s="98" t="s">
        <v>1698</v>
      </c>
      <c r="AB491" s="98">
        <v>8074</v>
      </c>
      <c r="AC491" s="98" t="s">
        <v>1736</v>
      </c>
      <c r="AD491" s="98" t="s">
        <v>2167</v>
      </c>
      <c r="AE491" s="98">
        <v>6142</v>
      </c>
      <c r="AF491" s="98" t="s">
        <v>1784</v>
      </c>
      <c r="AG491" s="98" t="s">
        <v>1785</v>
      </c>
      <c r="AH491" s="98" t="s">
        <v>212</v>
      </c>
      <c r="AI491" s="98" t="s">
        <v>53</v>
      </c>
      <c r="AJ491" s="98">
        <v>4100</v>
      </c>
      <c r="AK491" s="98" t="s">
        <v>37</v>
      </c>
      <c r="AL491" s="98">
        <v>4105</v>
      </c>
      <c r="AM491" s="98" t="s">
        <v>1786</v>
      </c>
      <c r="AN491" s="98">
        <v>4103701</v>
      </c>
      <c r="AO491" s="98">
        <v>2024</v>
      </c>
      <c r="AP491" s="98">
        <v>0</v>
      </c>
      <c r="AQ491" s="98" t="s">
        <v>54</v>
      </c>
      <c r="AR491" s="98" t="s">
        <v>54</v>
      </c>
      <c r="AS491" s="98" t="s">
        <v>54</v>
      </c>
      <c r="AT491" s="98" t="s">
        <v>54</v>
      </c>
      <c r="AY491" s="98" t="s">
        <v>56</v>
      </c>
      <c r="AZ491" s="98" t="s">
        <v>1752</v>
      </c>
      <c r="BA491" s="98" t="s">
        <v>1753</v>
      </c>
      <c r="BB491" s="98" t="s">
        <v>1754</v>
      </c>
      <c r="BD491" s="110" t="str">
        <f t="shared" si="83"/>
        <v>4165RGInt 04 Maringá</v>
      </c>
      <c r="BE491" s="110">
        <v>4165</v>
      </c>
      <c r="BF491" s="110" t="s">
        <v>5193</v>
      </c>
      <c r="BG491" s="110">
        <v>8354</v>
      </c>
      <c r="BH491" s="110" t="s">
        <v>36</v>
      </c>
      <c r="BI491" s="110">
        <v>25</v>
      </c>
      <c r="BJ491" s="110">
        <v>25</v>
      </c>
      <c r="BK491" s="110">
        <v>17</v>
      </c>
      <c r="BL491" s="110">
        <v>14</v>
      </c>
      <c r="BN491" s="110">
        <f t="shared" si="84"/>
        <v>81</v>
      </c>
      <c r="BS491" s="110">
        <v>6142</v>
      </c>
      <c r="BT491" s="110" t="str">
        <f t="shared" ref="BT491:BT554" si="85">VLOOKUP(BS491,$S:$AF,14,0)</f>
        <v>Construção da sede da 11ª Companhia Independente de Polícia Militar, em Cambé</v>
      </c>
      <c r="BU491" s="111" t="str">
        <f t="shared" ref="BU491:BU554" si="86">PROPER(VLOOKUP($BS491,$S:$BB,27,0))</f>
        <v>Não</v>
      </c>
      <c r="BV491" s="111" t="str">
        <f t="shared" ref="BV491:BV554" si="87">PROPER(VLOOKUP($BS491,$S:$BB,28,0))</f>
        <v>Não</v>
      </c>
      <c r="BW491" s="111" t="str">
        <f t="shared" ref="BW491:BW554" si="88">PROPER(VLOOKUP($BS491,$S:$BB,25,0))</f>
        <v>Não</v>
      </c>
      <c r="BX491" s="111" t="str">
        <f t="shared" ref="BX491:BX554" si="89">PROPER(VLOOKUP($BS491,$S:$BB,26,0))</f>
        <v>Não</v>
      </c>
      <c r="BY491" s="110" t="s">
        <v>121</v>
      </c>
      <c r="BZ491" s="110" t="s">
        <v>121</v>
      </c>
      <c r="CA491" s="110" t="s">
        <v>121</v>
      </c>
      <c r="CB491" s="110" t="s">
        <v>8375</v>
      </c>
      <c r="CG491" s="110" t="str">
        <f t="shared" si="80"/>
        <v>4425 Total</v>
      </c>
      <c r="CH491" s="110" t="str">
        <f t="shared" si="82"/>
        <v>4425 Total-1</v>
      </c>
      <c r="CI491" s="110">
        <v>1</v>
      </c>
      <c r="CJ491" s="110" t="s">
        <v>7006</v>
      </c>
      <c r="CN491" s="110">
        <v>1362</v>
      </c>
      <c r="CO491" s="110">
        <v>0</v>
      </c>
      <c r="CP491" s="110">
        <v>0</v>
      </c>
      <c r="CQ491" s="110">
        <v>0</v>
      </c>
      <c r="CS491" s="110" t="str">
        <f t="shared" si="81"/>
        <v>-</v>
      </c>
    </row>
    <row r="492" spans="19:97" x14ac:dyDescent="0.2">
      <c r="S492" s="98">
        <v>6424</v>
      </c>
      <c r="T492" s="98">
        <v>39</v>
      </c>
      <c r="U492" s="98" t="s">
        <v>1697</v>
      </c>
      <c r="V492" s="98">
        <v>1</v>
      </c>
      <c r="W492" s="98" t="s">
        <v>724</v>
      </c>
      <c r="X492" s="98">
        <v>5</v>
      </c>
      <c r="Y492" s="98" t="s">
        <v>858</v>
      </c>
      <c r="Z492" s="98">
        <v>30</v>
      </c>
      <c r="AA492" s="98" t="s">
        <v>1698</v>
      </c>
      <c r="AB492" s="98">
        <v>8074</v>
      </c>
      <c r="AC492" s="98" t="s">
        <v>1736</v>
      </c>
      <c r="AD492" s="98" t="s">
        <v>2167</v>
      </c>
      <c r="AE492" s="98">
        <v>6424</v>
      </c>
      <c r="AF492" s="98" t="s">
        <v>2198</v>
      </c>
      <c r="AG492" s="98" t="s">
        <v>5300</v>
      </c>
      <c r="AH492" s="98" t="s">
        <v>212</v>
      </c>
      <c r="AI492" s="98" t="s">
        <v>53</v>
      </c>
      <c r="AJ492" s="98">
        <v>4100</v>
      </c>
      <c r="AK492" s="98" t="s">
        <v>33</v>
      </c>
      <c r="AL492" s="98">
        <v>4101</v>
      </c>
      <c r="AM492" s="98" t="s">
        <v>134</v>
      </c>
      <c r="AN492" s="98">
        <v>4125506</v>
      </c>
      <c r="AO492" s="98">
        <v>2024</v>
      </c>
      <c r="AP492" s="98">
        <v>0</v>
      </c>
      <c r="AQ492" s="98" t="s">
        <v>54</v>
      </c>
      <c r="AR492" s="98" t="s">
        <v>54</v>
      </c>
      <c r="AS492" s="98" t="s">
        <v>54</v>
      </c>
      <c r="AT492" s="98" t="s">
        <v>54</v>
      </c>
      <c r="AY492" s="98" t="s">
        <v>56</v>
      </c>
      <c r="AZ492" s="98" t="s">
        <v>1752</v>
      </c>
      <c r="BA492" s="98" t="s">
        <v>5301</v>
      </c>
      <c r="BB492" s="98" t="s">
        <v>5240</v>
      </c>
      <c r="BD492" s="110" t="str">
        <f t="shared" si="83"/>
        <v>4165RGInt 05 Londrina</v>
      </c>
      <c r="BE492" s="110">
        <v>4165</v>
      </c>
      <c r="BF492" s="110" t="s">
        <v>5193</v>
      </c>
      <c r="BG492" s="110">
        <v>8354</v>
      </c>
      <c r="BH492" s="110" t="s">
        <v>37</v>
      </c>
      <c r="BI492" s="110">
        <v>17</v>
      </c>
      <c r="BJ492" s="110">
        <v>17</v>
      </c>
      <c r="BK492" s="110">
        <v>12</v>
      </c>
      <c r="BL492" s="110">
        <v>8</v>
      </c>
      <c r="BN492" s="110">
        <f t="shared" si="84"/>
        <v>54</v>
      </c>
      <c r="BS492" s="110">
        <v>6424</v>
      </c>
      <c r="BT492" s="110" t="str">
        <f t="shared" si="85"/>
        <v>Construção da sede da 1ª Companhia do 17º Batalhão da Polícia Militar de São José dos Pinhais</v>
      </c>
      <c r="BU492" s="111" t="str">
        <f t="shared" si="86"/>
        <v>Não</v>
      </c>
      <c r="BV492" s="111" t="str">
        <f t="shared" si="87"/>
        <v>Não</v>
      </c>
      <c r="BW492" s="111" t="str">
        <f t="shared" si="88"/>
        <v>Não</v>
      </c>
      <c r="BX492" s="111" t="str">
        <f t="shared" si="89"/>
        <v>Não</v>
      </c>
      <c r="BY492" s="110" t="s">
        <v>121</v>
      </c>
      <c r="BZ492" s="110" t="s">
        <v>121</v>
      </c>
      <c r="CA492" s="110" t="s">
        <v>121</v>
      </c>
      <c r="CB492" s="110" t="s">
        <v>8122</v>
      </c>
      <c r="CG492" s="110" t="str">
        <f t="shared" si="80"/>
        <v>4426Piraquara</v>
      </c>
      <c r="CH492" s="110" t="str">
        <f t="shared" si="82"/>
        <v>4426-1</v>
      </c>
      <c r="CI492" s="110">
        <v>1</v>
      </c>
      <c r="CJ492" s="110">
        <v>4426</v>
      </c>
      <c r="CK492" s="110" t="s">
        <v>33</v>
      </c>
      <c r="CL492" s="110">
        <v>4119509</v>
      </c>
      <c r="CM492" s="110" t="s">
        <v>519</v>
      </c>
      <c r="CN492" s="110">
        <v>0</v>
      </c>
      <c r="CO492" s="110">
        <v>1207.48</v>
      </c>
      <c r="CP492" s="110">
        <v>0</v>
      </c>
      <c r="CQ492" s="110">
        <v>0</v>
      </c>
      <c r="CS492" s="110" t="str">
        <f t="shared" si="81"/>
        <v>RGInt 01 Curitiba-Piraquara</v>
      </c>
    </row>
    <row r="493" spans="19:97" x14ac:dyDescent="0.2">
      <c r="S493" s="98">
        <v>6386</v>
      </c>
      <c r="T493" s="98">
        <v>39</v>
      </c>
      <c r="U493" s="98" t="s">
        <v>1697</v>
      </c>
      <c r="V493" s="98">
        <v>1</v>
      </c>
      <c r="W493" s="98" t="s">
        <v>724</v>
      </c>
      <c r="X493" s="98">
        <v>5</v>
      </c>
      <c r="Y493" s="98" t="s">
        <v>858</v>
      </c>
      <c r="Z493" s="98">
        <v>30</v>
      </c>
      <c r="AA493" s="98" t="s">
        <v>1698</v>
      </c>
      <c r="AB493" s="98">
        <v>8074</v>
      </c>
      <c r="AC493" s="98" t="s">
        <v>1736</v>
      </c>
      <c r="AD493" s="98" t="s">
        <v>2167</v>
      </c>
      <c r="AE493" s="98">
        <v>6386</v>
      </c>
      <c r="AF493" s="98" t="s">
        <v>5302</v>
      </c>
      <c r="AG493" s="98" t="s">
        <v>5303</v>
      </c>
      <c r="AH493" s="98" t="s">
        <v>212</v>
      </c>
      <c r="AI493" s="98" t="s">
        <v>53</v>
      </c>
      <c r="AJ493" s="98">
        <v>4100</v>
      </c>
      <c r="AK493" s="98" t="s">
        <v>35</v>
      </c>
      <c r="AL493" s="98">
        <v>4103</v>
      </c>
      <c r="AM493" s="98" t="s">
        <v>891</v>
      </c>
      <c r="AN493" s="98">
        <v>4117909</v>
      </c>
      <c r="AO493" s="98">
        <v>2024</v>
      </c>
      <c r="AP493" s="98">
        <v>0</v>
      </c>
      <c r="AQ493" s="98" t="s">
        <v>54</v>
      </c>
      <c r="AR493" s="98" t="s">
        <v>54</v>
      </c>
      <c r="AS493" s="98" t="s">
        <v>54</v>
      </c>
      <c r="AT493" s="98" t="s">
        <v>54</v>
      </c>
      <c r="AY493" s="98" t="s">
        <v>56</v>
      </c>
      <c r="AZ493" s="98" t="s">
        <v>1752</v>
      </c>
      <c r="BA493" s="98" t="s">
        <v>5224</v>
      </c>
      <c r="BB493" s="98" t="s">
        <v>5244</v>
      </c>
      <c r="BD493" s="110" t="str">
        <f t="shared" si="83"/>
        <v>4165RGInt 06 Ponta Grossa</v>
      </c>
      <c r="BE493" s="110">
        <v>4165</v>
      </c>
      <c r="BF493" s="110" t="s">
        <v>5193</v>
      </c>
      <c r="BG493" s="110">
        <v>8354</v>
      </c>
      <c r="BH493" s="110" t="s">
        <v>38</v>
      </c>
      <c r="BI493" s="110">
        <v>5</v>
      </c>
      <c r="BJ493" s="110">
        <v>5</v>
      </c>
      <c r="BK493" s="110">
        <v>4</v>
      </c>
      <c r="BL493" s="110">
        <v>2</v>
      </c>
      <c r="BN493" s="110">
        <f t="shared" si="84"/>
        <v>16</v>
      </c>
      <c r="BS493" s="110">
        <v>6386</v>
      </c>
      <c r="BT493" s="110" t="str">
        <f t="shared" si="85"/>
        <v>Construção da sede da 2ª Cia./31º BPM, em Palotina</v>
      </c>
      <c r="BU493" s="111" t="str">
        <f t="shared" si="86"/>
        <v>Não</v>
      </c>
      <c r="BV493" s="111" t="str">
        <f t="shared" si="87"/>
        <v>Não</v>
      </c>
      <c r="BW493" s="111" t="str">
        <f t="shared" si="88"/>
        <v>Não</v>
      </c>
      <c r="BX493" s="111" t="str">
        <f t="shared" si="89"/>
        <v>Não</v>
      </c>
      <c r="BY493" s="110" t="s">
        <v>121</v>
      </c>
      <c r="BZ493" s="110" t="s">
        <v>121</v>
      </c>
      <c r="CA493" s="110" t="s">
        <v>121</v>
      </c>
      <c r="CB493" s="110" t="s">
        <v>8122</v>
      </c>
      <c r="CG493" s="110" t="str">
        <f t="shared" si="80"/>
        <v>4426 Total</v>
      </c>
      <c r="CH493" s="110" t="str">
        <f t="shared" si="82"/>
        <v>4426 Total-1</v>
      </c>
      <c r="CI493" s="110">
        <v>1</v>
      </c>
      <c r="CJ493" s="110" t="s">
        <v>7007</v>
      </c>
      <c r="CN493" s="110">
        <v>0</v>
      </c>
      <c r="CO493" s="110">
        <v>1207.48</v>
      </c>
      <c r="CP493" s="110">
        <v>0</v>
      </c>
      <c r="CQ493" s="110">
        <v>0</v>
      </c>
      <c r="CS493" s="110" t="str">
        <f t="shared" si="81"/>
        <v>-</v>
      </c>
    </row>
    <row r="494" spans="19:97" x14ac:dyDescent="0.2">
      <c r="S494" s="98">
        <v>6387</v>
      </c>
      <c r="T494" s="98">
        <v>39</v>
      </c>
      <c r="U494" s="98" t="s">
        <v>1697</v>
      </c>
      <c r="V494" s="98">
        <v>1</v>
      </c>
      <c r="W494" s="98" t="s">
        <v>724</v>
      </c>
      <c r="X494" s="98">
        <v>5</v>
      </c>
      <c r="Y494" s="98" t="s">
        <v>858</v>
      </c>
      <c r="Z494" s="98">
        <v>30</v>
      </c>
      <c r="AA494" s="98" t="s">
        <v>1698</v>
      </c>
      <c r="AB494" s="98">
        <v>8074</v>
      </c>
      <c r="AC494" s="98" t="s">
        <v>1736</v>
      </c>
      <c r="AD494" s="98" t="s">
        <v>2167</v>
      </c>
      <c r="AE494" s="98">
        <v>6387</v>
      </c>
      <c r="AF494" s="98" t="s">
        <v>5304</v>
      </c>
      <c r="AG494" s="98" t="s">
        <v>5305</v>
      </c>
      <c r="AH494" s="98" t="s">
        <v>212</v>
      </c>
      <c r="AI494" s="98" t="s">
        <v>53</v>
      </c>
      <c r="AJ494" s="98">
        <v>4100</v>
      </c>
      <c r="AK494" s="98" t="s">
        <v>34</v>
      </c>
      <c r="AL494" s="98">
        <v>4102</v>
      </c>
      <c r="AM494" s="98" t="s">
        <v>1906</v>
      </c>
      <c r="AN494" s="98">
        <v>4119608</v>
      </c>
      <c r="AO494" s="98">
        <v>2024</v>
      </c>
      <c r="AP494" s="98">
        <v>0</v>
      </c>
      <c r="AQ494" s="98" t="s">
        <v>54</v>
      </c>
      <c r="AR494" s="98" t="s">
        <v>54</v>
      </c>
      <c r="AS494" s="98" t="s">
        <v>54</v>
      </c>
      <c r="AT494" s="98" t="s">
        <v>54</v>
      </c>
      <c r="AY494" s="98" t="s">
        <v>56</v>
      </c>
      <c r="AZ494" s="98" t="s">
        <v>1752</v>
      </c>
      <c r="BA494" s="98" t="s">
        <v>5224</v>
      </c>
      <c r="BB494" s="98" t="s">
        <v>5244</v>
      </c>
      <c r="BD494" s="110" t="str">
        <f t="shared" si="83"/>
        <v>4166RGInt 03 Cascavel</v>
      </c>
      <c r="BE494" s="110">
        <v>4166</v>
      </c>
      <c r="BF494" s="110" t="s">
        <v>1276</v>
      </c>
      <c r="BG494" s="110">
        <v>8048</v>
      </c>
      <c r="BH494" s="110" t="s">
        <v>35</v>
      </c>
      <c r="BI494" s="110">
        <v>19000</v>
      </c>
      <c r="BJ494" s="110">
        <v>19500</v>
      </c>
      <c r="BK494" s="110">
        <v>20000</v>
      </c>
      <c r="BL494" s="110">
        <v>20500</v>
      </c>
      <c r="BN494" s="110">
        <f t="shared" si="84"/>
        <v>79000</v>
      </c>
      <c r="BS494" s="110">
        <v>6387</v>
      </c>
      <c r="BT494" s="110" t="str">
        <f t="shared" si="85"/>
        <v>Construção da sede da 3ª Cia./16º BPM, em Pitanga</v>
      </c>
      <c r="BU494" s="111" t="str">
        <f t="shared" si="86"/>
        <v>Não</v>
      </c>
      <c r="BV494" s="111" t="str">
        <f t="shared" si="87"/>
        <v>Não</v>
      </c>
      <c r="BW494" s="111" t="str">
        <f t="shared" si="88"/>
        <v>Não</v>
      </c>
      <c r="BX494" s="111" t="str">
        <f t="shared" si="89"/>
        <v>Não</v>
      </c>
      <c r="BY494" s="110" t="s">
        <v>121</v>
      </c>
      <c r="BZ494" s="110" t="s">
        <v>121</v>
      </c>
      <c r="CA494" s="110" t="s">
        <v>121</v>
      </c>
      <c r="CB494" s="110" t="s">
        <v>8122</v>
      </c>
      <c r="CG494" s="110" t="str">
        <f t="shared" ref="CG494:CG557" si="90">CJ494&amp;CM494</f>
        <v>4427Ponta Grossa</v>
      </c>
      <c r="CH494" s="110" t="str">
        <f t="shared" si="82"/>
        <v>4427-1</v>
      </c>
      <c r="CI494" s="110">
        <v>1</v>
      </c>
      <c r="CJ494" s="110">
        <v>4427</v>
      </c>
      <c r="CK494" s="110" t="s">
        <v>38</v>
      </c>
      <c r="CL494" s="110">
        <v>4119905</v>
      </c>
      <c r="CM494" s="110" t="s">
        <v>531</v>
      </c>
      <c r="CN494" s="110">
        <v>0</v>
      </c>
      <c r="CO494" s="110">
        <v>1791.23</v>
      </c>
      <c r="CP494" s="110">
        <v>0</v>
      </c>
      <c r="CQ494" s="110">
        <v>0</v>
      </c>
      <c r="CS494" s="110" t="str">
        <f t="shared" ref="CS494:CS557" si="91">CK494&amp;"-"&amp;CM494</f>
        <v>RGInt 06 Ponta Grossa-Ponta Grossa</v>
      </c>
    </row>
    <row r="495" spans="19:97" x14ac:dyDescent="0.2">
      <c r="S495" s="98">
        <v>6438</v>
      </c>
      <c r="T495" s="98">
        <v>39</v>
      </c>
      <c r="U495" s="98" t="s">
        <v>1697</v>
      </c>
      <c r="V495" s="98">
        <v>1</v>
      </c>
      <c r="W495" s="98" t="s">
        <v>724</v>
      </c>
      <c r="X495" s="98">
        <v>5</v>
      </c>
      <c r="Y495" s="98" t="s">
        <v>858</v>
      </c>
      <c r="Z495" s="98">
        <v>30</v>
      </c>
      <c r="AA495" s="98" t="s">
        <v>1698</v>
      </c>
      <c r="AB495" s="98">
        <v>8074</v>
      </c>
      <c r="AC495" s="98" t="s">
        <v>1736</v>
      </c>
      <c r="AD495" s="98" t="s">
        <v>2167</v>
      </c>
      <c r="AE495" s="98">
        <v>6438</v>
      </c>
      <c r="AF495" s="98" t="s">
        <v>2209</v>
      </c>
      <c r="AG495" s="98" t="s">
        <v>5306</v>
      </c>
      <c r="AH495" s="98" t="s">
        <v>212</v>
      </c>
      <c r="AI495" s="98" t="s">
        <v>53</v>
      </c>
      <c r="AJ495" s="98">
        <v>4100</v>
      </c>
      <c r="AK495" s="98" t="s">
        <v>33</v>
      </c>
      <c r="AL495" s="98">
        <v>4101</v>
      </c>
      <c r="AM495" s="98" t="s">
        <v>495</v>
      </c>
      <c r="AN495" s="98">
        <v>4104204</v>
      </c>
      <c r="AO495" s="98">
        <v>2024</v>
      </c>
      <c r="AP495" s="98">
        <v>0</v>
      </c>
      <c r="AQ495" s="98" t="s">
        <v>54</v>
      </c>
      <c r="AR495" s="98" t="s">
        <v>54</v>
      </c>
      <c r="AS495" s="98" t="s">
        <v>54</v>
      </c>
      <c r="AT495" s="98" t="s">
        <v>54</v>
      </c>
      <c r="AY495" s="98" t="s">
        <v>56</v>
      </c>
      <c r="AZ495" s="98" t="s">
        <v>1752</v>
      </c>
      <c r="BA495" s="98" t="s">
        <v>5224</v>
      </c>
      <c r="BB495" s="98" t="s">
        <v>5240</v>
      </c>
      <c r="BD495" s="110" t="str">
        <f t="shared" si="83"/>
        <v>4167RGInt 03 Cascavel</v>
      </c>
      <c r="BE495" s="110">
        <v>4167</v>
      </c>
      <c r="BF495" s="110" t="s">
        <v>1257</v>
      </c>
      <c r="BG495" s="110">
        <v>8048</v>
      </c>
      <c r="BH495" s="110" t="s">
        <v>35</v>
      </c>
      <c r="BI495" s="110">
        <v>4000</v>
      </c>
      <c r="BJ495" s="110">
        <v>4200</v>
      </c>
      <c r="BK495" s="110">
        <v>4400</v>
      </c>
      <c r="BL495" s="110">
        <v>4600</v>
      </c>
      <c r="BN495" s="110">
        <f t="shared" si="84"/>
        <v>17200</v>
      </c>
      <c r="BS495" s="110">
        <v>6438</v>
      </c>
      <c r="BT495" s="110" t="str">
        <f t="shared" si="85"/>
        <v>Construção da sede da 3ª Companhia do 17º Batalhão da Policia Militar de Campo Largo</v>
      </c>
      <c r="BU495" s="111" t="str">
        <f t="shared" si="86"/>
        <v>Não</v>
      </c>
      <c r="BV495" s="111" t="str">
        <f t="shared" si="87"/>
        <v>Não</v>
      </c>
      <c r="BW495" s="111" t="str">
        <f t="shared" si="88"/>
        <v>Não</v>
      </c>
      <c r="BX495" s="111" t="str">
        <f t="shared" si="89"/>
        <v>Não</v>
      </c>
      <c r="BY495" s="110" t="s">
        <v>121</v>
      </c>
      <c r="BZ495" s="110" t="s">
        <v>121</v>
      </c>
      <c r="CA495" s="110" t="s">
        <v>121</v>
      </c>
      <c r="CB495" s="110" t="s">
        <v>8122</v>
      </c>
      <c r="CG495" s="110" t="str">
        <f t="shared" si="90"/>
        <v>4427 Total</v>
      </c>
      <c r="CH495" s="110" t="str">
        <f t="shared" ref="CH495:CH558" si="92">CJ495&amp;"-"&amp;CI495</f>
        <v>4427 Total-1</v>
      </c>
      <c r="CI495" s="110">
        <v>1</v>
      </c>
      <c r="CJ495" s="110" t="s">
        <v>7008</v>
      </c>
      <c r="CN495" s="110">
        <v>0</v>
      </c>
      <c r="CO495" s="110">
        <v>1791.23</v>
      </c>
      <c r="CP495" s="110">
        <v>0</v>
      </c>
      <c r="CQ495" s="110">
        <v>0</v>
      </c>
      <c r="CS495" s="110" t="str">
        <f t="shared" si="91"/>
        <v>-</v>
      </c>
    </row>
    <row r="496" spans="19:97" x14ac:dyDescent="0.2">
      <c r="S496" s="98">
        <v>6388</v>
      </c>
      <c r="T496" s="98">
        <v>39</v>
      </c>
      <c r="U496" s="98" t="s">
        <v>1697</v>
      </c>
      <c r="V496" s="98">
        <v>1</v>
      </c>
      <c r="W496" s="98" t="s">
        <v>724</v>
      </c>
      <c r="X496" s="98">
        <v>5</v>
      </c>
      <c r="Y496" s="98" t="s">
        <v>858</v>
      </c>
      <c r="Z496" s="98">
        <v>30</v>
      </c>
      <c r="AA496" s="98" t="s">
        <v>1698</v>
      </c>
      <c r="AB496" s="98">
        <v>8074</v>
      </c>
      <c r="AC496" s="98" t="s">
        <v>1736</v>
      </c>
      <c r="AD496" s="98" t="s">
        <v>2167</v>
      </c>
      <c r="AE496" s="98">
        <v>6388</v>
      </c>
      <c r="AF496" s="98" t="s">
        <v>5307</v>
      </c>
      <c r="AG496" s="98" t="s">
        <v>5308</v>
      </c>
      <c r="AH496" s="98" t="s">
        <v>212</v>
      </c>
      <c r="AI496" s="98" t="s">
        <v>53</v>
      </c>
      <c r="AJ496" s="98">
        <v>4100</v>
      </c>
      <c r="AK496" s="98" t="s">
        <v>33</v>
      </c>
      <c r="AL496" s="98">
        <v>4101</v>
      </c>
      <c r="AM496" s="98" t="s">
        <v>506</v>
      </c>
      <c r="AN496" s="98">
        <v>4107652</v>
      </c>
      <c r="AO496" s="98">
        <v>2024</v>
      </c>
      <c r="AP496" s="98">
        <v>0</v>
      </c>
      <c r="AQ496" s="98" t="s">
        <v>54</v>
      </c>
      <c r="AR496" s="98" t="s">
        <v>54</v>
      </c>
      <c r="AS496" s="98" t="s">
        <v>54</v>
      </c>
      <c r="AT496" s="98" t="s">
        <v>54</v>
      </c>
      <c r="AY496" s="98" t="s">
        <v>56</v>
      </c>
      <c r="AZ496" s="98" t="s">
        <v>1752</v>
      </c>
      <c r="BA496" s="98" t="s">
        <v>5224</v>
      </c>
      <c r="BB496" s="98" t="s">
        <v>5244</v>
      </c>
      <c r="BD496" s="110" t="str">
        <f t="shared" si="83"/>
        <v>4168RGInt 03 Cascavel</v>
      </c>
      <c r="BE496" s="110">
        <v>4168</v>
      </c>
      <c r="BF496" s="110" t="s">
        <v>5455</v>
      </c>
      <c r="BG496" s="110">
        <v>8048</v>
      </c>
      <c r="BH496" s="110" t="s">
        <v>35</v>
      </c>
      <c r="BI496" s="110">
        <v>13500</v>
      </c>
      <c r="BJ496" s="110">
        <v>14000</v>
      </c>
      <c r="BK496" s="110">
        <v>14500</v>
      </c>
      <c r="BL496" s="110">
        <v>15000</v>
      </c>
      <c r="BN496" s="110">
        <f t="shared" si="84"/>
        <v>57000</v>
      </c>
      <c r="BS496" s="110">
        <v>6388</v>
      </c>
      <c r="BT496" s="110" t="str">
        <f t="shared" si="85"/>
        <v>Construção da sede da 4ª Cia./17º BPM, em Fazenda Rio Grande</v>
      </c>
      <c r="BU496" s="111" t="str">
        <f t="shared" si="86"/>
        <v>Não</v>
      </c>
      <c r="BV496" s="111" t="str">
        <f t="shared" si="87"/>
        <v>Não</v>
      </c>
      <c r="BW496" s="111" t="str">
        <f t="shared" si="88"/>
        <v>Não</v>
      </c>
      <c r="BX496" s="111" t="str">
        <f t="shared" si="89"/>
        <v>Não</v>
      </c>
      <c r="BY496" s="110" t="s">
        <v>121</v>
      </c>
      <c r="BZ496" s="110" t="s">
        <v>121</v>
      </c>
      <c r="CA496" s="110" t="s">
        <v>121</v>
      </c>
      <c r="CB496" s="110" t="s">
        <v>8122</v>
      </c>
      <c r="CG496" s="110" t="str">
        <f t="shared" si="90"/>
        <v>4428Sarandi</v>
      </c>
      <c r="CH496" s="110" t="str">
        <f t="shared" si="92"/>
        <v>4428-1</v>
      </c>
      <c r="CI496" s="110">
        <v>1</v>
      </c>
      <c r="CJ496" s="110">
        <v>4428</v>
      </c>
      <c r="CK496" s="110" t="s">
        <v>36</v>
      </c>
      <c r="CL496" s="110">
        <v>4126256</v>
      </c>
      <c r="CM496" s="110" t="s">
        <v>223</v>
      </c>
      <c r="CN496" s="110">
        <v>0</v>
      </c>
      <c r="CO496" s="110">
        <v>0</v>
      </c>
      <c r="CP496" s="110">
        <v>1207.48</v>
      </c>
      <c r="CQ496" s="110">
        <v>0</v>
      </c>
      <c r="CS496" s="110" t="str">
        <f t="shared" si="91"/>
        <v>RGInt 04 Maringá-Sarandi</v>
      </c>
    </row>
    <row r="497" spans="19:97" x14ac:dyDescent="0.2">
      <c r="S497" s="98">
        <v>6389</v>
      </c>
      <c r="T497" s="98">
        <v>39</v>
      </c>
      <c r="U497" s="98" t="s">
        <v>1697</v>
      </c>
      <c r="V497" s="98">
        <v>1</v>
      </c>
      <c r="W497" s="98" t="s">
        <v>724</v>
      </c>
      <c r="X497" s="98">
        <v>5</v>
      </c>
      <c r="Y497" s="98" t="s">
        <v>858</v>
      </c>
      <c r="Z497" s="98">
        <v>30</v>
      </c>
      <c r="AA497" s="98" t="s">
        <v>1698</v>
      </c>
      <c r="AB497" s="98">
        <v>8074</v>
      </c>
      <c r="AC497" s="98" t="s">
        <v>1736</v>
      </c>
      <c r="AD497" s="98" t="s">
        <v>2167</v>
      </c>
      <c r="AE497" s="98">
        <v>6389</v>
      </c>
      <c r="AF497" s="98" t="s">
        <v>5309</v>
      </c>
      <c r="AG497" s="98" t="s">
        <v>5310</v>
      </c>
      <c r="AH497" s="98" t="s">
        <v>212</v>
      </c>
      <c r="AI497" s="98" t="s">
        <v>53</v>
      </c>
      <c r="AJ497" s="98">
        <v>4100</v>
      </c>
      <c r="AK497" s="98" t="s">
        <v>38</v>
      </c>
      <c r="AL497" s="98">
        <v>4106</v>
      </c>
      <c r="AM497" s="98" t="s">
        <v>594</v>
      </c>
      <c r="AN497" s="98">
        <v>4110706</v>
      </c>
      <c r="AO497" s="98">
        <v>2024</v>
      </c>
      <c r="AP497" s="98">
        <v>0</v>
      </c>
      <c r="AQ497" s="98" t="s">
        <v>54</v>
      </c>
      <c r="AR497" s="98" t="s">
        <v>54</v>
      </c>
      <c r="AS497" s="98" t="s">
        <v>54</v>
      </c>
      <c r="AT497" s="98" t="s">
        <v>54</v>
      </c>
      <c r="AY497" s="98" t="s">
        <v>56</v>
      </c>
      <c r="AZ497" s="98" t="s">
        <v>1752</v>
      </c>
      <c r="BA497" s="98" t="s">
        <v>5224</v>
      </c>
      <c r="BB497" s="98" t="s">
        <v>5244</v>
      </c>
      <c r="BD497" s="110" t="str">
        <f t="shared" ref="BD497:BD560" si="93">BE497&amp;BH497</f>
        <v>4170(vazio)</v>
      </c>
      <c r="BE497" s="110">
        <v>4170</v>
      </c>
      <c r="BF497" s="110" t="s">
        <v>1419</v>
      </c>
      <c r="BG497" s="110">
        <v>8374</v>
      </c>
      <c r="BH497" s="110" t="s">
        <v>60</v>
      </c>
      <c r="BI497" s="110">
        <v>10000</v>
      </c>
      <c r="BJ497" s="110">
        <v>10000</v>
      </c>
      <c r="BK497" s="110">
        <v>10000</v>
      </c>
      <c r="BL497" s="110">
        <v>10000</v>
      </c>
      <c r="BN497" s="110">
        <f t="shared" ref="BN497:BN560" si="94">SUM(BI497:BM497)</f>
        <v>40000</v>
      </c>
      <c r="BS497" s="110">
        <v>6389</v>
      </c>
      <c r="BT497" s="110" t="str">
        <f t="shared" si="85"/>
        <v>Construção da sede da 8ª CIPM, em Irati</v>
      </c>
      <c r="BU497" s="111" t="str">
        <f t="shared" si="86"/>
        <v>Não</v>
      </c>
      <c r="BV497" s="111" t="str">
        <f t="shared" si="87"/>
        <v>Não</v>
      </c>
      <c r="BW497" s="111" t="str">
        <f t="shared" si="88"/>
        <v>Não</v>
      </c>
      <c r="BX497" s="111" t="str">
        <f t="shared" si="89"/>
        <v>Não</v>
      </c>
      <c r="BY497" s="110" t="s">
        <v>121</v>
      </c>
      <c r="BZ497" s="110" t="s">
        <v>121</v>
      </c>
      <c r="CA497" s="110" t="s">
        <v>121</v>
      </c>
      <c r="CB497" s="110" t="s">
        <v>8122</v>
      </c>
      <c r="CG497" s="110" t="str">
        <f t="shared" si="90"/>
        <v>4428 Total</v>
      </c>
      <c r="CH497" s="110" t="str">
        <f t="shared" si="92"/>
        <v>4428 Total-1</v>
      </c>
      <c r="CI497" s="110">
        <v>1</v>
      </c>
      <c r="CJ497" s="110" t="s">
        <v>7009</v>
      </c>
      <c r="CN497" s="110">
        <v>0</v>
      </c>
      <c r="CO497" s="110">
        <v>0</v>
      </c>
      <c r="CP497" s="110">
        <v>1207.48</v>
      </c>
      <c r="CQ497" s="110">
        <v>0</v>
      </c>
      <c r="CS497" s="110" t="str">
        <f t="shared" si="91"/>
        <v>-</v>
      </c>
    </row>
    <row r="498" spans="19:97" x14ac:dyDescent="0.2">
      <c r="S498" s="98">
        <v>6441</v>
      </c>
      <c r="T498" s="98">
        <v>39</v>
      </c>
      <c r="U498" s="98" t="s">
        <v>1697</v>
      </c>
      <c r="V498" s="98">
        <v>1</v>
      </c>
      <c r="W498" s="98" t="s">
        <v>724</v>
      </c>
      <c r="X498" s="98">
        <v>5</v>
      </c>
      <c r="Y498" s="98" t="s">
        <v>858</v>
      </c>
      <c r="Z498" s="98">
        <v>30</v>
      </c>
      <c r="AA498" s="98" t="s">
        <v>1698</v>
      </c>
      <c r="AB498" s="98">
        <v>8074</v>
      </c>
      <c r="AC498" s="98" t="s">
        <v>1736</v>
      </c>
      <c r="AD498" s="98" t="s">
        <v>2167</v>
      </c>
      <c r="AE498" s="98">
        <v>6441</v>
      </c>
      <c r="AF498" s="98" t="s">
        <v>2211</v>
      </c>
      <c r="AG498" s="98" t="s">
        <v>5311</v>
      </c>
      <c r="AH498" s="98" t="s">
        <v>212</v>
      </c>
      <c r="AI498" s="98" t="s">
        <v>53</v>
      </c>
      <c r="AJ498" s="98">
        <v>4100</v>
      </c>
      <c r="AK498" s="98" t="s">
        <v>34</v>
      </c>
      <c r="AL498" s="98">
        <v>4102</v>
      </c>
      <c r="AM498" s="98" t="s">
        <v>526</v>
      </c>
      <c r="AN498" s="98">
        <v>4109401</v>
      </c>
      <c r="AO498" s="98">
        <v>2024</v>
      </c>
      <c r="AP498" s="98">
        <v>0</v>
      </c>
      <c r="AQ498" s="98" t="s">
        <v>54</v>
      </c>
      <c r="AR498" s="98" t="s">
        <v>54</v>
      </c>
      <c r="AS498" s="98" t="s">
        <v>54</v>
      </c>
      <c r="AT498" s="98" t="s">
        <v>54</v>
      </c>
      <c r="AY498" s="98" t="s">
        <v>56</v>
      </c>
      <c r="AZ498" s="98" t="s">
        <v>1752</v>
      </c>
      <c r="BA498" s="98" t="s">
        <v>5224</v>
      </c>
      <c r="BB498" s="98" t="s">
        <v>5240</v>
      </c>
      <c r="BD498" s="110" t="str">
        <f t="shared" si="93"/>
        <v>4183(vazio)</v>
      </c>
      <c r="BE498" s="110">
        <v>4183</v>
      </c>
      <c r="BF498" s="110" t="s">
        <v>1424</v>
      </c>
      <c r="BG498" s="110">
        <v>8624</v>
      </c>
      <c r="BH498" s="110" t="s">
        <v>60</v>
      </c>
      <c r="BI498" s="110">
        <v>100</v>
      </c>
      <c r="BJ498" s="110">
        <v>110</v>
      </c>
      <c r="BK498" s="110">
        <v>120</v>
      </c>
      <c r="BL498" s="110">
        <v>130</v>
      </c>
      <c r="BN498" s="110">
        <f t="shared" si="94"/>
        <v>460</v>
      </c>
      <c r="BS498" s="110">
        <v>6441</v>
      </c>
      <c r="BT498" s="110" t="str">
        <f t="shared" si="85"/>
        <v>Construção da sede da Companhia do Batalhão de Polícia Ambiental de Guarapuava</v>
      </c>
      <c r="BU498" s="111" t="str">
        <f t="shared" si="86"/>
        <v>Não</v>
      </c>
      <c r="BV498" s="111" t="str">
        <f t="shared" si="87"/>
        <v>Não</v>
      </c>
      <c r="BW498" s="111" t="str">
        <f t="shared" si="88"/>
        <v>Não</v>
      </c>
      <c r="BX498" s="111" t="str">
        <f t="shared" si="89"/>
        <v>Não</v>
      </c>
      <c r="BY498" s="110" t="s">
        <v>121</v>
      </c>
      <c r="BZ498" s="110" t="s">
        <v>121</v>
      </c>
      <c r="CA498" s="110" t="s">
        <v>121</v>
      </c>
      <c r="CB498" s="110" t="s">
        <v>8122</v>
      </c>
      <c r="CG498" s="110" t="str">
        <f t="shared" si="90"/>
        <v>4429Telêmaco Borba</v>
      </c>
      <c r="CH498" s="110" t="str">
        <f t="shared" si="92"/>
        <v>4429-1</v>
      </c>
      <c r="CI498" s="110">
        <v>1</v>
      </c>
      <c r="CJ498" s="110">
        <v>4429</v>
      </c>
      <c r="CK498" s="110" t="s">
        <v>38</v>
      </c>
      <c r="CL498" s="110">
        <v>4127106</v>
      </c>
      <c r="CM498" s="110" t="s">
        <v>559</v>
      </c>
      <c r="CN498" s="110">
        <v>0</v>
      </c>
      <c r="CO498" s="110">
        <v>0</v>
      </c>
      <c r="CP498" s="110">
        <v>1791.23</v>
      </c>
      <c r="CQ498" s="110">
        <v>0</v>
      </c>
      <c r="CS498" s="110" t="str">
        <f t="shared" si="91"/>
        <v>RGInt 06 Ponta Grossa-Telêmaco Borba</v>
      </c>
    </row>
    <row r="499" spans="19:97" x14ac:dyDescent="0.2">
      <c r="S499" s="98">
        <v>7244</v>
      </c>
      <c r="T499" s="98">
        <v>39</v>
      </c>
      <c r="U499" s="98" t="s">
        <v>1697</v>
      </c>
      <c r="V499" s="98">
        <v>1</v>
      </c>
      <c r="W499" s="98" t="s">
        <v>724</v>
      </c>
      <c r="X499" s="98">
        <v>5</v>
      </c>
      <c r="Y499" s="98" t="s">
        <v>858</v>
      </c>
      <c r="Z499" s="98">
        <v>30</v>
      </c>
      <c r="AA499" s="98" t="s">
        <v>1698</v>
      </c>
      <c r="AB499" s="98">
        <v>8074</v>
      </c>
      <c r="AC499" s="98" t="s">
        <v>1736</v>
      </c>
      <c r="AD499" s="98" t="s">
        <v>2167</v>
      </c>
      <c r="AE499" s="98">
        <v>7244</v>
      </c>
      <c r="AF499" s="98" t="s">
        <v>5312</v>
      </c>
      <c r="AG499" s="98" t="s">
        <v>5313</v>
      </c>
      <c r="AH499" s="98" t="s">
        <v>212</v>
      </c>
      <c r="AI499" s="98" t="s">
        <v>53</v>
      </c>
      <c r="AJ499" s="98">
        <v>4100</v>
      </c>
      <c r="AK499" s="98" t="s">
        <v>37</v>
      </c>
      <c r="AL499" s="98">
        <v>4105</v>
      </c>
      <c r="AM499" s="98" t="s">
        <v>677</v>
      </c>
      <c r="AN499" s="98">
        <v>4101408</v>
      </c>
      <c r="AO499" s="98">
        <v>2024</v>
      </c>
      <c r="AP499" s="98">
        <v>0</v>
      </c>
      <c r="AQ499" s="98" t="s">
        <v>54</v>
      </c>
      <c r="AR499" s="98" t="s">
        <v>54</v>
      </c>
      <c r="AS499" s="98" t="s">
        <v>54</v>
      </c>
      <c r="AT499" s="98" t="s">
        <v>54</v>
      </c>
      <c r="AV499" s="98" t="s">
        <v>226</v>
      </c>
      <c r="AY499" s="98" t="s">
        <v>56</v>
      </c>
      <c r="AZ499" s="98" t="s">
        <v>1752</v>
      </c>
      <c r="BA499" s="98" t="s">
        <v>5224</v>
      </c>
      <c r="BB499" s="98" t="s">
        <v>5225</v>
      </c>
      <c r="BD499" s="110" t="str">
        <f t="shared" si="93"/>
        <v>4185(vazio)</v>
      </c>
      <c r="BE499" s="110">
        <v>4185</v>
      </c>
      <c r="BF499" s="110" t="s">
        <v>5020</v>
      </c>
      <c r="BG499" s="110">
        <v>7017</v>
      </c>
      <c r="BH499" s="110" t="s">
        <v>60</v>
      </c>
      <c r="BI499" s="110">
        <v>0</v>
      </c>
      <c r="BJ499" s="110">
        <v>2</v>
      </c>
      <c r="BK499" s="110">
        <v>0</v>
      </c>
      <c r="BL499" s="110">
        <v>0</v>
      </c>
      <c r="BN499" s="110">
        <f t="shared" si="94"/>
        <v>2</v>
      </c>
      <c r="BS499" s="110">
        <v>7244</v>
      </c>
      <c r="BT499" s="110" t="str">
        <f t="shared" si="85"/>
        <v>Construção da sede da Polícia Científica, em Apucarana</v>
      </c>
      <c r="BU499" s="111" t="str">
        <f t="shared" si="86"/>
        <v>Não</v>
      </c>
      <c r="BV499" s="111" t="str">
        <f t="shared" si="87"/>
        <v>Não</v>
      </c>
      <c r="BW499" s="111" t="str">
        <f t="shared" si="88"/>
        <v>Não</v>
      </c>
      <c r="BX499" s="111" t="str">
        <f t="shared" si="89"/>
        <v>Não</v>
      </c>
      <c r="BY499" s="110" t="s">
        <v>121</v>
      </c>
      <c r="BZ499" s="110" t="s">
        <v>226</v>
      </c>
      <c r="CA499" s="110" t="s">
        <v>2389</v>
      </c>
      <c r="CB499" s="110" t="s">
        <v>8122</v>
      </c>
      <c r="CG499" s="110" t="str">
        <f t="shared" si="90"/>
        <v>4429 Total</v>
      </c>
      <c r="CH499" s="110" t="str">
        <f t="shared" si="92"/>
        <v>4429 Total-1</v>
      </c>
      <c r="CI499" s="110">
        <v>1</v>
      </c>
      <c r="CJ499" s="110" t="s">
        <v>7010</v>
      </c>
      <c r="CN499" s="110">
        <v>0</v>
      </c>
      <c r="CO499" s="110">
        <v>0</v>
      </c>
      <c r="CP499" s="110">
        <v>1791.23</v>
      </c>
      <c r="CQ499" s="110">
        <v>0</v>
      </c>
      <c r="CS499" s="110" t="str">
        <f t="shared" si="91"/>
        <v>-</v>
      </c>
    </row>
    <row r="500" spans="19:97" x14ac:dyDescent="0.2">
      <c r="S500" s="98">
        <v>6391</v>
      </c>
      <c r="T500" s="98">
        <v>39</v>
      </c>
      <c r="U500" s="98" t="s">
        <v>1697</v>
      </c>
      <c r="V500" s="98">
        <v>1</v>
      </c>
      <c r="W500" s="98" t="s">
        <v>724</v>
      </c>
      <c r="X500" s="98">
        <v>5</v>
      </c>
      <c r="Y500" s="98" t="s">
        <v>858</v>
      </c>
      <c r="Z500" s="98">
        <v>30</v>
      </c>
      <c r="AA500" s="98" t="s">
        <v>1698</v>
      </c>
      <c r="AB500" s="98">
        <v>8074</v>
      </c>
      <c r="AC500" s="98" t="s">
        <v>1736</v>
      </c>
      <c r="AD500" s="98" t="s">
        <v>2167</v>
      </c>
      <c r="AE500" s="98">
        <v>6391</v>
      </c>
      <c r="AF500" s="98" t="s">
        <v>5314</v>
      </c>
      <c r="AG500" s="98" t="s">
        <v>5315</v>
      </c>
      <c r="AH500" s="98" t="s">
        <v>212</v>
      </c>
      <c r="AI500" s="98" t="s">
        <v>53</v>
      </c>
      <c r="AJ500" s="98">
        <v>4100</v>
      </c>
      <c r="AK500" s="98" t="s">
        <v>36</v>
      </c>
      <c r="AL500" s="98">
        <v>4104</v>
      </c>
      <c r="AM500" s="98" t="s">
        <v>454</v>
      </c>
      <c r="AN500" s="98">
        <v>4105508</v>
      </c>
      <c r="AO500" s="98">
        <v>2024</v>
      </c>
      <c r="AP500" s="98">
        <v>0</v>
      </c>
      <c r="AQ500" s="98" t="s">
        <v>54</v>
      </c>
      <c r="AR500" s="98" t="s">
        <v>54</v>
      </c>
      <c r="AS500" s="98" t="s">
        <v>54</v>
      </c>
      <c r="AT500" s="98" t="s">
        <v>54</v>
      </c>
      <c r="AY500" s="98" t="s">
        <v>56</v>
      </c>
      <c r="AZ500" s="98" t="s">
        <v>1752</v>
      </c>
      <c r="BA500" s="98" t="s">
        <v>5224</v>
      </c>
      <c r="BB500" s="98" t="s">
        <v>5244</v>
      </c>
      <c r="BD500" s="110" t="str">
        <f t="shared" si="93"/>
        <v>4186(vazio)</v>
      </c>
      <c r="BE500" s="110">
        <v>4186</v>
      </c>
      <c r="BF500" s="110" t="s">
        <v>946</v>
      </c>
      <c r="BG500" s="110">
        <v>7017</v>
      </c>
      <c r="BH500" s="110" t="s">
        <v>60</v>
      </c>
      <c r="BI500" s="110">
        <v>30</v>
      </c>
      <c r="BJ500" s="110">
        <v>40</v>
      </c>
      <c r="BK500" s="110">
        <v>20</v>
      </c>
      <c r="BL500" s="110">
        <v>10</v>
      </c>
      <c r="BN500" s="110">
        <f t="shared" si="94"/>
        <v>100</v>
      </c>
      <c r="BS500" s="110">
        <v>6391</v>
      </c>
      <c r="BT500" s="110" t="str">
        <f t="shared" si="85"/>
        <v>Construção da sede da Polícia Científica em Cianorte</v>
      </c>
      <c r="BU500" s="111" t="str">
        <f t="shared" si="86"/>
        <v>Não</v>
      </c>
      <c r="BV500" s="111" t="str">
        <f t="shared" si="87"/>
        <v>Não</v>
      </c>
      <c r="BW500" s="111" t="str">
        <f t="shared" si="88"/>
        <v>Não</v>
      </c>
      <c r="BX500" s="111" t="str">
        <f t="shared" si="89"/>
        <v>Não</v>
      </c>
      <c r="BY500" s="110" t="s">
        <v>121</v>
      </c>
      <c r="BZ500" s="110" t="s">
        <v>121</v>
      </c>
      <c r="CA500" s="110" t="s">
        <v>121</v>
      </c>
      <c r="CB500" s="110" t="s">
        <v>8122</v>
      </c>
      <c r="CG500" s="110" t="str">
        <f t="shared" si="90"/>
        <v>4430Assis Chateaubriand</v>
      </c>
      <c r="CH500" s="110" t="str">
        <f t="shared" si="92"/>
        <v>4430-1</v>
      </c>
      <c r="CI500" s="110">
        <v>1</v>
      </c>
      <c r="CJ500" s="110">
        <v>4430</v>
      </c>
      <c r="CK500" s="110" t="s">
        <v>35</v>
      </c>
      <c r="CL500" s="110">
        <v>4102000</v>
      </c>
      <c r="CM500" s="110" t="s">
        <v>356</v>
      </c>
      <c r="CN500" s="110">
        <v>0</v>
      </c>
      <c r="CO500" s="110">
        <v>376.73</v>
      </c>
      <c r="CP500" s="110">
        <v>0</v>
      </c>
      <c r="CQ500" s="110">
        <v>0</v>
      </c>
      <c r="CS500" s="110" t="str">
        <f t="shared" si="91"/>
        <v>RGInt 03 Cascavel-Assis Chateaubriand</v>
      </c>
    </row>
    <row r="501" spans="19:97" x14ac:dyDescent="0.2">
      <c r="S501" s="98">
        <v>7245</v>
      </c>
      <c r="T501" s="98">
        <v>39</v>
      </c>
      <c r="U501" s="98" t="s">
        <v>1697</v>
      </c>
      <c r="V501" s="98">
        <v>1</v>
      </c>
      <c r="W501" s="98" t="s">
        <v>724</v>
      </c>
      <c r="X501" s="98">
        <v>5</v>
      </c>
      <c r="Y501" s="98" t="s">
        <v>858</v>
      </c>
      <c r="Z501" s="98">
        <v>30</v>
      </c>
      <c r="AA501" s="98" t="s">
        <v>1698</v>
      </c>
      <c r="AB501" s="98">
        <v>8074</v>
      </c>
      <c r="AC501" s="98" t="s">
        <v>1736</v>
      </c>
      <c r="AD501" s="98" t="s">
        <v>2167</v>
      </c>
      <c r="AE501" s="98">
        <v>7245</v>
      </c>
      <c r="AF501" s="98" t="s">
        <v>5316</v>
      </c>
      <c r="AG501" s="98" t="s">
        <v>5317</v>
      </c>
      <c r="AH501" s="98" t="s">
        <v>212</v>
      </c>
      <c r="AI501" s="98" t="s">
        <v>53</v>
      </c>
      <c r="AJ501" s="98">
        <v>4100</v>
      </c>
      <c r="AK501" s="98" t="s">
        <v>37</v>
      </c>
      <c r="AL501" s="98">
        <v>4105</v>
      </c>
      <c r="AM501" s="98" t="s">
        <v>2227</v>
      </c>
      <c r="AN501" s="98">
        <v>4106407</v>
      </c>
      <c r="AO501" s="98">
        <v>2024</v>
      </c>
      <c r="AP501" s="98">
        <v>0</v>
      </c>
      <c r="AQ501" s="98" t="s">
        <v>54</v>
      </c>
      <c r="AR501" s="98" t="s">
        <v>54</v>
      </c>
      <c r="AS501" s="98" t="s">
        <v>54</v>
      </c>
      <c r="AT501" s="98" t="s">
        <v>54</v>
      </c>
      <c r="AV501" s="98" t="s">
        <v>226</v>
      </c>
      <c r="AY501" s="98" t="s">
        <v>56</v>
      </c>
      <c r="AZ501" s="98" t="s">
        <v>1752</v>
      </c>
      <c r="BA501" s="98" t="s">
        <v>5224</v>
      </c>
      <c r="BB501" s="98" t="s">
        <v>5225</v>
      </c>
      <c r="BD501" s="110" t="str">
        <f t="shared" si="93"/>
        <v>4187(vazio)</v>
      </c>
      <c r="BE501" s="110">
        <v>4187</v>
      </c>
      <c r="BF501" s="110" t="s">
        <v>942</v>
      </c>
      <c r="BG501" s="110">
        <v>7017</v>
      </c>
      <c r="BH501" s="110" t="s">
        <v>60</v>
      </c>
      <c r="BI501" s="110">
        <v>10</v>
      </c>
      <c r="BJ501" s="110">
        <v>40</v>
      </c>
      <c r="BK501" s="110">
        <v>30</v>
      </c>
      <c r="BL501" s="110">
        <v>20</v>
      </c>
      <c r="BN501" s="110">
        <f t="shared" si="94"/>
        <v>100</v>
      </c>
      <c r="BS501" s="110">
        <v>7245</v>
      </c>
      <c r="BT501" s="110" t="str">
        <f t="shared" si="85"/>
        <v>Construção da sede da Polícia Científica, em Cornélio Procópio</v>
      </c>
      <c r="BU501" s="111" t="str">
        <f t="shared" si="86"/>
        <v>Não</v>
      </c>
      <c r="BV501" s="111" t="str">
        <f t="shared" si="87"/>
        <v>Não</v>
      </c>
      <c r="BW501" s="111" t="str">
        <f t="shared" si="88"/>
        <v>Não</v>
      </c>
      <c r="BX501" s="111" t="str">
        <f t="shared" si="89"/>
        <v>Não</v>
      </c>
      <c r="BY501" s="110" t="s">
        <v>121</v>
      </c>
      <c r="BZ501" s="110" t="s">
        <v>226</v>
      </c>
      <c r="CA501" s="110" t="s">
        <v>2389</v>
      </c>
      <c r="CB501" s="110" t="s">
        <v>8122</v>
      </c>
      <c r="CG501" s="110" t="str">
        <f t="shared" si="90"/>
        <v>4430 Total</v>
      </c>
      <c r="CH501" s="110" t="str">
        <f t="shared" si="92"/>
        <v>4430 Total-1</v>
      </c>
      <c r="CI501" s="110">
        <v>1</v>
      </c>
      <c r="CJ501" s="110" t="s">
        <v>7011</v>
      </c>
      <c r="CN501" s="110">
        <v>0</v>
      </c>
      <c r="CO501" s="110">
        <v>376.73</v>
      </c>
      <c r="CP501" s="110">
        <v>0</v>
      </c>
      <c r="CQ501" s="110">
        <v>0</v>
      </c>
      <c r="CS501" s="110" t="str">
        <f t="shared" si="91"/>
        <v>-</v>
      </c>
    </row>
    <row r="502" spans="19:97" x14ac:dyDescent="0.2">
      <c r="S502" s="98">
        <v>7246</v>
      </c>
      <c r="T502" s="98">
        <v>39</v>
      </c>
      <c r="U502" s="98" t="s">
        <v>1697</v>
      </c>
      <c r="V502" s="98">
        <v>1</v>
      </c>
      <c r="W502" s="98" t="s">
        <v>724</v>
      </c>
      <c r="X502" s="98">
        <v>5</v>
      </c>
      <c r="Y502" s="98" t="s">
        <v>858</v>
      </c>
      <c r="Z502" s="98">
        <v>30</v>
      </c>
      <c r="AA502" s="98" t="s">
        <v>1698</v>
      </c>
      <c r="AB502" s="98">
        <v>8074</v>
      </c>
      <c r="AC502" s="98" t="s">
        <v>1736</v>
      </c>
      <c r="AD502" s="98" t="s">
        <v>2167</v>
      </c>
      <c r="AE502" s="98">
        <v>7246</v>
      </c>
      <c r="AF502" s="98" t="s">
        <v>5318</v>
      </c>
      <c r="AG502" s="98" t="s">
        <v>5319</v>
      </c>
      <c r="AH502" s="98" t="s">
        <v>212</v>
      </c>
      <c r="AI502" s="98" t="s">
        <v>53</v>
      </c>
      <c r="AJ502" s="98">
        <v>4100</v>
      </c>
      <c r="AK502" s="98" t="s">
        <v>35</v>
      </c>
      <c r="AL502" s="98">
        <v>4103</v>
      </c>
      <c r="AM502" s="98" t="s">
        <v>166</v>
      </c>
      <c r="AN502" s="98">
        <v>4108403</v>
      </c>
      <c r="AO502" s="98">
        <v>2024</v>
      </c>
      <c r="AP502" s="98">
        <v>0</v>
      </c>
      <c r="AQ502" s="98" t="s">
        <v>54</v>
      </c>
      <c r="AR502" s="98" t="s">
        <v>54</v>
      </c>
      <c r="AS502" s="98" t="s">
        <v>54</v>
      </c>
      <c r="AT502" s="98" t="s">
        <v>54</v>
      </c>
      <c r="AW502" s="98" t="s">
        <v>2389</v>
      </c>
      <c r="AY502" s="98" t="s">
        <v>56</v>
      </c>
      <c r="AZ502" s="98" t="s">
        <v>1752</v>
      </c>
      <c r="BA502" s="98" t="s">
        <v>5224</v>
      </c>
      <c r="BB502" s="98" t="s">
        <v>5225</v>
      </c>
      <c r="BD502" s="110" t="str">
        <f t="shared" si="93"/>
        <v>4188(vazio)</v>
      </c>
      <c r="BE502" s="110">
        <v>4188</v>
      </c>
      <c r="BF502" s="110" t="s">
        <v>1446</v>
      </c>
      <c r="BG502" s="110">
        <v>8024</v>
      </c>
      <c r="BH502" s="110" t="s">
        <v>60</v>
      </c>
      <c r="BI502" s="110">
        <v>50</v>
      </c>
      <c r="BJ502" s="110">
        <v>50</v>
      </c>
      <c r="BK502" s="110">
        <v>50</v>
      </c>
      <c r="BL502" s="110">
        <v>50</v>
      </c>
      <c r="BN502" s="110">
        <f t="shared" si="94"/>
        <v>200</v>
      </c>
      <c r="BS502" s="110">
        <v>7246</v>
      </c>
      <c r="BT502" s="110" t="str">
        <f t="shared" si="85"/>
        <v>Construção da sede da Polícia Científica, em Francisco Beltrão</v>
      </c>
      <c r="BU502" s="111" t="str">
        <f t="shared" si="86"/>
        <v>Não</v>
      </c>
      <c r="BV502" s="111" t="str">
        <f t="shared" si="87"/>
        <v>Não</v>
      </c>
      <c r="BW502" s="111" t="str">
        <f t="shared" si="88"/>
        <v>Não</v>
      </c>
      <c r="BX502" s="111" t="str">
        <f t="shared" si="89"/>
        <v>Não</v>
      </c>
      <c r="BY502" s="110" t="s">
        <v>121</v>
      </c>
      <c r="BZ502" s="110" t="s">
        <v>226</v>
      </c>
      <c r="CA502" s="110" t="s">
        <v>2389</v>
      </c>
      <c r="CB502" s="110" t="s">
        <v>8122</v>
      </c>
      <c r="CG502" s="110" t="str">
        <f t="shared" si="90"/>
        <v>4431Foz do Iguaçu</v>
      </c>
      <c r="CH502" s="110" t="str">
        <f t="shared" si="92"/>
        <v>4431-1</v>
      </c>
      <c r="CI502" s="110">
        <v>1</v>
      </c>
      <c r="CJ502" s="110">
        <v>4431</v>
      </c>
      <c r="CK502" s="110" t="s">
        <v>35</v>
      </c>
      <c r="CL502" s="110">
        <v>4108304</v>
      </c>
      <c r="CM502" s="110" t="s">
        <v>407</v>
      </c>
      <c r="CN502" s="110">
        <v>0</v>
      </c>
      <c r="CO502" s="110">
        <v>0</v>
      </c>
      <c r="CP502" s="110">
        <v>1791.23</v>
      </c>
      <c r="CQ502" s="110">
        <v>0</v>
      </c>
      <c r="CS502" s="110" t="str">
        <f t="shared" si="91"/>
        <v>RGInt 03 Cascavel-Foz do Iguaçu</v>
      </c>
    </row>
    <row r="503" spans="19:97" x14ac:dyDescent="0.2">
      <c r="S503" s="98">
        <v>6392</v>
      </c>
      <c r="T503" s="98">
        <v>39</v>
      </c>
      <c r="U503" s="98" t="s">
        <v>1697</v>
      </c>
      <c r="V503" s="98">
        <v>1</v>
      </c>
      <c r="W503" s="98" t="s">
        <v>724</v>
      </c>
      <c r="X503" s="98">
        <v>5</v>
      </c>
      <c r="Y503" s="98" t="s">
        <v>858</v>
      </c>
      <c r="Z503" s="98">
        <v>30</v>
      </c>
      <c r="AA503" s="98" t="s">
        <v>1698</v>
      </c>
      <c r="AB503" s="98">
        <v>8074</v>
      </c>
      <c r="AC503" s="98" t="s">
        <v>1736</v>
      </c>
      <c r="AD503" s="98" t="s">
        <v>2167</v>
      </c>
      <c r="AE503" s="98">
        <v>6392</v>
      </c>
      <c r="AF503" s="98" t="s">
        <v>5320</v>
      </c>
      <c r="AG503" s="98" t="s">
        <v>5321</v>
      </c>
      <c r="AH503" s="98" t="s">
        <v>212</v>
      </c>
      <c r="AI503" s="98" t="s">
        <v>53</v>
      </c>
      <c r="AJ503" s="98">
        <v>4100</v>
      </c>
      <c r="AK503" s="98" t="s">
        <v>35</v>
      </c>
      <c r="AL503" s="98">
        <v>4103</v>
      </c>
      <c r="AM503" s="98" t="s">
        <v>1160</v>
      </c>
      <c r="AN503" s="98">
        <v>4108809</v>
      </c>
      <c r="AO503" s="98">
        <v>2024</v>
      </c>
      <c r="AP503" s="98">
        <v>0</v>
      </c>
      <c r="AQ503" s="98" t="s">
        <v>54</v>
      </c>
      <c r="AR503" s="98" t="s">
        <v>54</v>
      </c>
      <c r="AS503" s="98" t="s">
        <v>54</v>
      </c>
      <c r="AT503" s="98" t="s">
        <v>54</v>
      </c>
      <c r="AY503" s="98" t="s">
        <v>56</v>
      </c>
      <c r="AZ503" s="98" t="s">
        <v>1752</v>
      </c>
      <c r="BA503" s="98" t="s">
        <v>5224</v>
      </c>
      <c r="BB503" s="98" t="s">
        <v>5244</v>
      </c>
      <c r="BD503" s="110" t="str">
        <f t="shared" si="93"/>
        <v>4189(vazio)</v>
      </c>
      <c r="BE503" s="110">
        <v>4189</v>
      </c>
      <c r="BF503" s="110" t="s">
        <v>1452</v>
      </c>
      <c r="BG503" s="110">
        <v>8024</v>
      </c>
      <c r="BH503" s="110" t="s">
        <v>60</v>
      </c>
      <c r="BI503" s="110">
        <v>80</v>
      </c>
      <c r="BJ503" s="110">
        <v>80</v>
      </c>
      <c r="BK503" s="110">
        <v>80</v>
      </c>
      <c r="BL503" s="110">
        <v>80</v>
      </c>
      <c r="BN503" s="110">
        <f t="shared" si="94"/>
        <v>320</v>
      </c>
      <c r="BS503" s="110">
        <v>6392</v>
      </c>
      <c r="BT503" s="110" t="str">
        <f t="shared" si="85"/>
        <v>Construção da sede da Polícia Científica em Guaíra</v>
      </c>
      <c r="BU503" s="111" t="str">
        <f t="shared" si="86"/>
        <v>Não</v>
      </c>
      <c r="BV503" s="111" t="str">
        <f t="shared" si="87"/>
        <v>Não</v>
      </c>
      <c r="BW503" s="111" t="str">
        <f t="shared" si="88"/>
        <v>Não</v>
      </c>
      <c r="BX503" s="111" t="str">
        <f t="shared" si="89"/>
        <v>Não</v>
      </c>
      <c r="BY503" s="110" t="s">
        <v>121</v>
      </c>
      <c r="BZ503" s="110" t="s">
        <v>121</v>
      </c>
      <c r="CA503" s="110" t="s">
        <v>121</v>
      </c>
      <c r="CB503" s="110" t="s">
        <v>8122</v>
      </c>
      <c r="CG503" s="110" t="str">
        <f t="shared" si="90"/>
        <v>4431 Total</v>
      </c>
      <c r="CH503" s="110" t="str">
        <f t="shared" si="92"/>
        <v>4431 Total-1</v>
      </c>
      <c r="CI503" s="110">
        <v>1</v>
      </c>
      <c r="CJ503" s="110" t="s">
        <v>7012</v>
      </c>
      <c r="CN503" s="110">
        <v>0</v>
      </c>
      <c r="CO503" s="110">
        <v>0</v>
      </c>
      <c r="CP503" s="110">
        <v>1791.23</v>
      </c>
      <c r="CQ503" s="110">
        <v>0</v>
      </c>
      <c r="CS503" s="110" t="str">
        <f t="shared" si="91"/>
        <v>-</v>
      </c>
    </row>
    <row r="504" spans="19:97" x14ac:dyDescent="0.2">
      <c r="S504" s="98">
        <v>7260</v>
      </c>
      <c r="T504" s="98">
        <v>39</v>
      </c>
      <c r="U504" s="98" t="s">
        <v>1697</v>
      </c>
      <c r="V504" s="98">
        <v>1</v>
      </c>
      <c r="W504" s="98" t="s">
        <v>724</v>
      </c>
      <c r="X504" s="98">
        <v>5</v>
      </c>
      <c r="Y504" s="98" t="s">
        <v>858</v>
      </c>
      <c r="Z504" s="98">
        <v>30</v>
      </c>
      <c r="AA504" s="98" t="s">
        <v>1698</v>
      </c>
      <c r="AB504" s="98">
        <v>8074</v>
      </c>
      <c r="AC504" s="98" t="s">
        <v>1736</v>
      </c>
      <c r="AD504" s="98" t="s">
        <v>2167</v>
      </c>
      <c r="AE504" s="98">
        <v>7260</v>
      </c>
      <c r="AF504" s="98" t="s">
        <v>5322</v>
      </c>
      <c r="AG504" s="98" t="s">
        <v>5323</v>
      </c>
      <c r="AH504" s="98" t="s">
        <v>212</v>
      </c>
      <c r="AI504" s="98" t="s">
        <v>53</v>
      </c>
      <c r="AJ504" s="98">
        <v>4100</v>
      </c>
      <c r="AK504" s="98" t="s">
        <v>34</v>
      </c>
      <c r="AL504" s="98">
        <v>4102</v>
      </c>
      <c r="AM504" s="98" t="s">
        <v>526</v>
      </c>
      <c r="AN504" s="98">
        <v>4109401</v>
      </c>
      <c r="AO504" s="98">
        <v>2024</v>
      </c>
      <c r="AP504" s="98">
        <v>0</v>
      </c>
      <c r="AQ504" s="98" t="s">
        <v>54</v>
      </c>
      <c r="AR504" s="98" t="s">
        <v>54</v>
      </c>
      <c r="AS504" s="98" t="s">
        <v>54</v>
      </c>
      <c r="AT504" s="98" t="s">
        <v>54</v>
      </c>
      <c r="AW504" s="98" t="s">
        <v>2389</v>
      </c>
      <c r="AY504" s="98" t="s">
        <v>56</v>
      </c>
      <c r="AZ504" s="98" t="s">
        <v>1752</v>
      </c>
      <c r="BA504" s="98" t="s">
        <v>5224</v>
      </c>
      <c r="BB504" s="98" t="s">
        <v>5225</v>
      </c>
      <c r="BD504" s="110" t="str">
        <f t="shared" si="93"/>
        <v>4190RGInt 01 Curitiba</v>
      </c>
      <c r="BE504" s="110">
        <v>4190</v>
      </c>
      <c r="BF504" s="110" t="s">
        <v>1457</v>
      </c>
      <c r="BG504" s="110">
        <v>8024</v>
      </c>
      <c r="BH504" s="110" t="s">
        <v>33</v>
      </c>
      <c r="BI504" s="110">
        <v>7</v>
      </c>
      <c r="BJ504" s="110">
        <v>7</v>
      </c>
      <c r="BK504" s="110">
        <v>7</v>
      </c>
      <c r="BL504" s="110">
        <v>0</v>
      </c>
      <c r="BN504" s="110">
        <f t="shared" si="94"/>
        <v>21</v>
      </c>
      <c r="BS504" s="110">
        <v>7260</v>
      </c>
      <c r="BT504" s="110" t="str">
        <f t="shared" si="85"/>
        <v>Construção da sede da Polícia Científica, em Guarapuava</v>
      </c>
      <c r="BU504" s="111" t="str">
        <f t="shared" si="86"/>
        <v>Não</v>
      </c>
      <c r="BV504" s="111" t="str">
        <f t="shared" si="87"/>
        <v>Não</v>
      </c>
      <c r="BW504" s="111" t="str">
        <f t="shared" si="88"/>
        <v>Não</v>
      </c>
      <c r="BX504" s="111" t="str">
        <f t="shared" si="89"/>
        <v>Não</v>
      </c>
      <c r="BY504" s="110" t="s">
        <v>121</v>
      </c>
      <c r="BZ504" s="110" t="s">
        <v>226</v>
      </c>
      <c r="CA504" s="110" t="s">
        <v>2389</v>
      </c>
      <c r="CB504" s="110" t="s">
        <v>8122</v>
      </c>
      <c r="CG504" s="110" t="str">
        <f t="shared" si="90"/>
        <v>4432Guarapuava</v>
      </c>
      <c r="CH504" s="110" t="str">
        <f t="shared" si="92"/>
        <v>4432-1</v>
      </c>
      <c r="CI504" s="110">
        <v>1</v>
      </c>
      <c r="CJ504" s="110">
        <v>4432</v>
      </c>
      <c r="CK504" s="110" t="s">
        <v>34</v>
      </c>
      <c r="CL504" s="110">
        <v>4109401</v>
      </c>
      <c r="CM504" s="110" t="s">
        <v>526</v>
      </c>
      <c r="CN504" s="110">
        <v>0</v>
      </c>
      <c r="CO504" s="110">
        <v>1791.23</v>
      </c>
      <c r="CP504" s="110">
        <v>0</v>
      </c>
      <c r="CQ504" s="110">
        <v>0</v>
      </c>
      <c r="CS504" s="110" t="str">
        <f t="shared" si="91"/>
        <v>RGInt 02 Guarapuava-Guarapuava</v>
      </c>
    </row>
    <row r="505" spans="19:97" x14ac:dyDescent="0.2">
      <c r="S505" s="98">
        <v>6393</v>
      </c>
      <c r="T505" s="98">
        <v>39</v>
      </c>
      <c r="U505" s="98" t="s">
        <v>1697</v>
      </c>
      <c r="V505" s="98">
        <v>1</v>
      </c>
      <c r="W505" s="98" t="s">
        <v>724</v>
      </c>
      <c r="X505" s="98">
        <v>5</v>
      </c>
      <c r="Y505" s="98" t="s">
        <v>858</v>
      </c>
      <c r="Z505" s="98">
        <v>30</v>
      </c>
      <c r="AA505" s="98" t="s">
        <v>1698</v>
      </c>
      <c r="AB505" s="98">
        <v>8074</v>
      </c>
      <c r="AC505" s="98" t="s">
        <v>1736</v>
      </c>
      <c r="AD505" s="98" t="s">
        <v>2167</v>
      </c>
      <c r="AE505" s="98">
        <v>6393</v>
      </c>
      <c r="AF505" s="98" t="s">
        <v>5324</v>
      </c>
      <c r="AG505" s="98" t="s">
        <v>5325</v>
      </c>
      <c r="AH505" s="98" t="s">
        <v>212</v>
      </c>
      <c r="AI505" s="98" t="s">
        <v>53</v>
      </c>
      <c r="AJ505" s="98">
        <v>4100</v>
      </c>
      <c r="AK505" s="98" t="s">
        <v>36</v>
      </c>
      <c r="AL505" s="98">
        <v>4104</v>
      </c>
      <c r="AM505" s="98" t="s">
        <v>485</v>
      </c>
      <c r="AN505" s="98">
        <v>4113502</v>
      </c>
      <c r="AO505" s="98">
        <v>2024</v>
      </c>
      <c r="AP505" s="98">
        <v>0</v>
      </c>
      <c r="AQ505" s="98" t="s">
        <v>54</v>
      </c>
      <c r="AR505" s="98" t="s">
        <v>54</v>
      </c>
      <c r="AS505" s="98" t="s">
        <v>54</v>
      </c>
      <c r="AT505" s="98" t="s">
        <v>54</v>
      </c>
      <c r="AY505" s="98" t="s">
        <v>56</v>
      </c>
      <c r="AZ505" s="98" t="s">
        <v>1752</v>
      </c>
      <c r="BA505" s="98" t="s">
        <v>5224</v>
      </c>
      <c r="BB505" s="98" t="s">
        <v>5244</v>
      </c>
      <c r="BD505" s="110" t="str">
        <f t="shared" si="93"/>
        <v>4190RGInt 02 Guarapuava</v>
      </c>
      <c r="BE505" s="110">
        <v>4190</v>
      </c>
      <c r="BF505" s="110" t="s">
        <v>1457</v>
      </c>
      <c r="BG505" s="110">
        <v>8024</v>
      </c>
      <c r="BH505" s="110" t="s">
        <v>34</v>
      </c>
      <c r="BI505" s="110">
        <v>2</v>
      </c>
      <c r="BJ505" s="110">
        <v>2</v>
      </c>
      <c r="BK505" s="110">
        <v>2</v>
      </c>
      <c r="BL505" s="110">
        <v>0</v>
      </c>
      <c r="BN505" s="110">
        <f t="shared" si="94"/>
        <v>6</v>
      </c>
      <c r="BS505" s="110">
        <v>6393</v>
      </c>
      <c r="BT505" s="110" t="str">
        <f t="shared" si="85"/>
        <v>Construção da sede da Polícia Científica em Loanda</v>
      </c>
      <c r="BU505" s="111" t="str">
        <f t="shared" si="86"/>
        <v>Não</v>
      </c>
      <c r="BV505" s="111" t="str">
        <f t="shared" si="87"/>
        <v>Não</v>
      </c>
      <c r="BW505" s="111" t="str">
        <f t="shared" si="88"/>
        <v>Não</v>
      </c>
      <c r="BX505" s="111" t="str">
        <f t="shared" si="89"/>
        <v>Não</v>
      </c>
      <c r="BY505" s="110" t="s">
        <v>121</v>
      </c>
      <c r="BZ505" s="110" t="s">
        <v>121</v>
      </c>
      <c r="CA505" s="110" t="s">
        <v>121</v>
      </c>
      <c r="CB505" s="110" t="s">
        <v>8122</v>
      </c>
      <c r="CG505" s="110" t="str">
        <f t="shared" si="90"/>
        <v>4432 Total</v>
      </c>
      <c r="CH505" s="110" t="str">
        <f t="shared" si="92"/>
        <v>4432 Total-1</v>
      </c>
      <c r="CI505" s="110">
        <v>1</v>
      </c>
      <c r="CJ505" s="110" t="s">
        <v>7013</v>
      </c>
      <c r="CN505" s="110">
        <v>0</v>
      </c>
      <c r="CO505" s="110">
        <v>1791.23</v>
      </c>
      <c r="CP505" s="110">
        <v>0</v>
      </c>
      <c r="CQ505" s="110">
        <v>0</v>
      </c>
      <c r="CS505" s="110" t="str">
        <f t="shared" si="91"/>
        <v>-</v>
      </c>
    </row>
    <row r="506" spans="19:97" x14ac:dyDescent="0.2">
      <c r="S506" s="98">
        <v>7247</v>
      </c>
      <c r="T506" s="98">
        <v>39</v>
      </c>
      <c r="U506" s="98" t="s">
        <v>1697</v>
      </c>
      <c r="V506" s="98">
        <v>1</v>
      </c>
      <c r="W506" s="98" t="s">
        <v>724</v>
      </c>
      <c r="X506" s="98">
        <v>5</v>
      </c>
      <c r="Y506" s="98" t="s">
        <v>858</v>
      </c>
      <c r="Z506" s="98">
        <v>30</v>
      </c>
      <c r="AA506" s="98" t="s">
        <v>1698</v>
      </c>
      <c r="AB506" s="98">
        <v>8074</v>
      </c>
      <c r="AC506" s="98" t="s">
        <v>1736</v>
      </c>
      <c r="AD506" s="98" t="s">
        <v>2167</v>
      </c>
      <c r="AE506" s="98">
        <v>7247</v>
      </c>
      <c r="AF506" s="98" t="s">
        <v>5326</v>
      </c>
      <c r="AG506" s="98" t="s">
        <v>5323</v>
      </c>
      <c r="AH506" s="98" t="s">
        <v>212</v>
      </c>
      <c r="AI506" s="98" t="s">
        <v>53</v>
      </c>
      <c r="AJ506" s="98">
        <v>4100</v>
      </c>
      <c r="AK506" s="98" t="s">
        <v>37</v>
      </c>
      <c r="AL506" s="98">
        <v>4105</v>
      </c>
      <c r="AM506" s="98" t="s">
        <v>546</v>
      </c>
      <c r="AN506" s="98">
        <v>4121901</v>
      </c>
      <c r="AO506" s="98">
        <v>2024</v>
      </c>
      <c r="AP506" s="98">
        <v>0</v>
      </c>
      <c r="AQ506" s="98" t="s">
        <v>54</v>
      </c>
      <c r="AR506" s="98" t="s">
        <v>54</v>
      </c>
      <c r="AS506" s="98" t="s">
        <v>54</v>
      </c>
      <c r="AT506" s="98" t="s">
        <v>54</v>
      </c>
      <c r="AW506" s="98" t="s">
        <v>2389</v>
      </c>
      <c r="AY506" s="98" t="s">
        <v>56</v>
      </c>
      <c r="AZ506" s="98" t="s">
        <v>1752</v>
      </c>
      <c r="BA506" s="98" t="s">
        <v>5224</v>
      </c>
      <c r="BB506" s="98" t="s">
        <v>5225</v>
      </c>
      <c r="BD506" s="110" t="str">
        <f t="shared" si="93"/>
        <v>4190RGInt 03 Cascavel</v>
      </c>
      <c r="BE506" s="110">
        <v>4190</v>
      </c>
      <c r="BF506" s="110" t="s">
        <v>1457</v>
      </c>
      <c r="BG506" s="110">
        <v>8024</v>
      </c>
      <c r="BH506" s="110" t="s">
        <v>35</v>
      </c>
      <c r="BI506" s="110">
        <v>18</v>
      </c>
      <c r="BJ506" s="110">
        <v>18</v>
      </c>
      <c r="BK506" s="110">
        <v>18</v>
      </c>
      <c r="BL506" s="110">
        <v>0</v>
      </c>
      <c r="BN506" s="110">
        <f t="shared" si="94"/>
        <v>54</v>
      </c>
      <c r="BS506" s="110">
        <v>7247</v>
      </c>
      <c r="BT506" s="110" t="str">
        <f t="shared" si="85"/>
        <v>Construção da sede da Polícia Científica, em Ribeirão do Pinhal</v>
      </c>
      <c r="BU506" s="111" t="str">
        <f t="shared" si="86"/>
        <v>Não</v>
      </c>
      <c r="BV506" s="111" t="str">
        <f t="shared" si="87"/>
        <v>Não</v>
      </c>
      <c r="BW506" s="111" t="str">
        <f t="shared" si="88"/>
        <v>Não</v>
      </c>
      <c r="BX506" s="111" t="str">
        <f t="shared" si="89"/>
        <v>Não</v>
      </c>
      <c r="BY506" s="110" t="s">
        <v>121</v>
      </c>
      <c r="BZ506" s="110" t="s">
        <v>226</v>
      </c>
      <c r="CA506" s="110" t="s">
        <v>2389</v>
      </c>
      <c r="CB506" s="110" t="s">
        <v>8122</v>
      </c>
      <c r="CG506" s="110" t="str">
        <f t="shared" si="90"/>
        <v>4433Paranavaí</v>
      </c>
      <c r="CH506" s="110" t="str">
        <f t="shared" si="92"/>
        <v>4433-1</v>
      </c>
      <c r="CI506" s="110">
        <v>1</v>
      </c>
      <c r="CJ506" s="110">
        <v>4433</v>
      </c>
      <c r="CK506" s="110" t="s">
        <v>36</v>
      </c>
      <c r="CL506" s="110">
        <v>4118402</v>
      </c>
      <c r="CM506" s="110" t="s">
        <v>517</v>
      </c>
      <c r="CN506" s="110">
        <v>0</v>
      </c>
      <c r="CO506" s="110">
        <v>0</v>
      </c>
      <c r="CP506" s="110">
        <v>1207.48</v>
      </c>
      <c r="CQ506" s="110">
        <v>0</v>
      </c>
      <c r="CS506" s="110" t="str">
        <f t="shared" si="91"/>
        <v>RGInt 04 Maringá-Paranavaí</v>
      </c>
    </row>
    <row r="507" spans="19:97" x14ac:dyDescent="0.2">
      <c r="S507" s="98">
        <v>6394</v>
      </c>
      <c r="T507" s="98">
        <v>39</v>
      </c>
      <c r="U507" s="98" t="s">
        <v>1697</v>
      </c>
      <c r="V507" s="98">
        <v>1</v>
      </c>
      <c r="W507" s="98" t="s">
        <v>724</v>
      </c>
      <c r="X507" s="98">
        <v>5</v>
      </c>
      <c r="Y507" s="98" t="s">
        <v>858</v>
      </c>
      <c r="Z507" s="98">
        <v>30</v>
      </c>
      <c r="AA507" s="98" t="s">
        <v>1698</v>
      </c>
      <c r="AB507" s="98">
        <v>8074</v>
      </c>
      <c r="AC507" s="98" t="s">
        <v>1736</v>
      </c>
      <c r="AD507" s="98" t="s">
        <v>2167</v>
      </c>
      <c r="AE507" s="98">
        <v>6394</v>
      </c>
      <c r="AF507" s="98" t="s">
        <v>5327</v>
      </c>
      <c r="AG507" s="98" t="s">
        <v>5328</v>
      </c>
      <c r="AH507" s="98" t="s">
        <v>212</v>
      </c>
      <c r="AI507" s="98" t="s">
        <v>53</v>
      </c>
      <c r="AJ507" s="98">
        <v>4100</v>
      </c>
      <c r="AK507" s="98" t="s">
        <v>38</v>
      </c>
      <c r="AL507" s="98">
        <v>4106</v>
      </c>
      <c r="AM507" s="98" t="s">
        <v>559</v>
      </c>
      <c r="AN507" s="98">
        <v>4127106</v>
      </c>
      <c r="AO507" s="98">
        <v>2024</v>
      </c>
      <c r="AP507" s="98">
        <v>0</v>
      </c>
      <c r="AQ507" s="98" t="s">
        <v>54</v>
      </c>
      <c r="AR507" s="98" t="s">
        <v>54</v>
      </c>
      <c r="AS507" s="98" t="s">
        <v>54</v>
      </c>
      <c r="AT507" s="98" t="s">
        <v>54</v>
      </c>
      <c r="AY507" s="98" t="s">
        <v>56</v>
      </c>
      <c r="AZ507" s="98" t="s">
        <v>1752</v>
      </c>
      <c r="BA507" s="98" t="s">
        <v>5224</v>
      </c>
      <c r="BB507" s="98" t="s">
        <v>5244</v>
      </c>
      <c r="BD507" s="110" t="str">
        <f t="shared" si="93"/>
        <v>4190RGInt 04 Maringá</v>
      </c>
      <c r="BE507" s="110">
        <v>4190</v>
      </c>
      <c r="BF507" s="110" t="s">
        <v>1457</v>
      </c>
      <c r="BG507" s="110">
        <v>8024</v>
      </c>
      <c r="BH507" s="110" t="s">
        <v>36</v>
      </c>
      <c r="BI507" s="110">
        <v>6</v>
      </c>
      <c r="BJ507" s="110">
        <v>7</v>
      </c>
      <c r="BK507" s="110">
        <v>7</v>
      </c>
      <c r="BL507" s="110">
        <v>0</v>
      </c>
      <c r="BN507" s="110">
        <f t="shared" si="94"/>
        <v>20</v>
      </c>
      <c r="BS507" s="110">
        <v>6394</v>
      </c>
      <c r="BT507" s="110" t="str">
        <f t="shared" si="85"/>
        <v>Construção da sede da Polícia Científica em Telêmaco Borba</v>
      </c>
      <c r="BU507" s="111" t="str">
        <f t="shared" si="86"/>
        <v>Não</v>
      </c>
      <c r="BV507" s="111" t="str">
        <f t="shared" si="87"/>
        <v>Não</v>
      </c>
      <c r="BW507" s="111" t="str">
        <f t="shared" si="88"/>
        <v>Não</v>
      </c>
      <c r="BX507" s="111" t="str">
        <f t="shared" si="89"/>
        <v>Não</v>
      </c>
      <c r="BY507" s="110" t="s">
        <v>121</v>
      </c>
      <c r="BZ507" s="110" t="s">
        <v>121</v>
      </c>
      <c r="CA507" s="110" t="s">
        <v>121</v>
      </c>
      <c r="CB507" s="110" t="s">
        <v>8122</v>
      </c>
      <c r="CG507" s="110" t="str">
        <f t="shared" si="90"/>
        <v>4433 Total</v>
      </c>
      <c r="CH507" s="110" t="str">
        <f t="shared" si="92"/>
        <v>4433 Total-1</v>
      </c>
      <c r="CI507" s="110">
        <v>1</v>
      </c>
      <c r="CJ507" s="110" t="s">
        <v>7014</v>
      </c>
      <c r="CN507" s="110">
        <v>0</v>
      </c>
      <c r="CO507" s="110">
        <v>0</v>
      </c>
      <c r="CP507" s="110">
        <v>1207.48</v>
      </c>
      <c r="CQ507" s="110">
        <v>0</v>
      </c>
      <c r="CS507" s="110" t="str">
        <f t="shared" si="91"/>
        <v>-</v>
      </c>
    </row>
    <row r="508" spans="19:97" x14ac:dyDescent="0.2">
      <c r="S508" s="98">
        <v>7248</v>
      </c>
      <c r="T508" s="98">
        <v>39</v>
      </c>
      <c r="U508" s="98" t="s">
        <v>1697</v>
      </c>
      <c r="V508" s="98">
        <v>1</v>
      </c>
      <c r="W508" s="98" t="s">
        <v>724</v>
      </c>
      <c r="X508" s="98">
        <v>5</v>
      </c>
      <c r="Y508" s="98" t="s">
        <v>858</v>
      </c>
      <c r="Z508" s="98">
        <v>30</v>
      </c>
      <c r="AA508" s="98" t="s">
        <v>1698</v>
      </c>
      <c r="AB508" s="98">
        <v>8074</v>
      </c>
      <c r="AC508" s="98" t="s">
        <v>1736</v>
      </c>
      <c r="AD508" s="98" t="s">
        <v>2167</v>
      </c>
      <c r="AE508" s="98">
        <v>7248</v>
      </c>
      <c r="AF508" s="98" t="s">
        <v>5329</v>
      </c>
      <c r="AG508" s="98" t="s">
        <v>5330</v>
      </c>
      <c r="AH508" s="98" t="s">
        <v>212</v>
      </c>
      <c r="AI508" s="98" t="s">
        <v>53</v>
      </c>
      <c r="AJ508" s="98">
        <v>4100</v>
      </c>
      <c r="AK508" s="98" t="s">
        <v>37</v>
      </c>
      <c r="AL508" s="98">
        <v>4105</v>
      </c>
      <c r="AM508" s="98" t="s">
        <v>2013</v>
      </c>
      <c r="AN508" s="98">
        <v>4102406</v>
      </c>
      <c r="AO508" s="98">
        <v>2024</v>
      </c>
      <c r="AP508" s="98">
        <v>0</v>
      </c>
      <c r="AQ508" s="98" t="s">
        <v>54</v>
      </c>
      <c r="AR508" s="98" t="s">
        <v>54</v>
      </c>
      <c r="AS508" s="98" t="s">
        <v>54</v>
      </c>
      <c r="AT508" s="98" t="s">
        <v>54</v>
      </c>
      <c r="AW508" s="98" t="s">
        <v>2389</v>
      </c>
      <c r="AY508" s="98" t="s">
        <v>56</v>
      </c>
      <c r="AZ508" s="98" t="s">
        <v>1752</v>
      </c>
      <c r="BA508" s="98" t="s">
        <v>5224</v>
      </c>
      <c r="BB508" s="98" t="s">
        <v>5225</v>
      </c>
      <c r="BD508" s="110" t="str">
        <f t="shared" si="93"/>
        <v>4190RGInt 05 Londrina</v>
      </c>
      <c r="BE508" s="110">
        <v>4190</v>
      </c>
      <c r="BF508" s="110" t="s">
        <v>1457</v>
      </c>
      <c r="BG508" s="110">
        <v>8024</v>
      </c>
      <c r="BH508" s="110" t="s">
        <v>37</v>
      </c>
      <c r="BI508" s="110">
        <v>7</v>
      </c>
      <c r="BJ508" s="110">
        <v>7</v>
      </c>
      <c r="BK508" s="110">
        <v>8</v>
      </c>
      <c r="BL508" s="110">
        <v>0</v>
      </c>
      <c r="BN508" s="110">
        <f t="shared" si="94"/>
        <v>22</v>
      </c>
      <c r="BS508" s="110">
        <v>7248</v>
      </c>
      <c r="BT508" s="110" t="str">
        <f t="shared" si="85"/>
        <v>Construção da sede da Polícia Militar, em Bandeirantes</v>
      </c>
      <c r="BU508" s="111" t="str">
        <f t="shared" si="86"/>
        <v>Não</v>
      </c>
      <c r="BV508" s="111" t="str">
        <f t="shared" si="87"/>
        <v>Não</v>
      </c>
      <c r="BW508" s="111" t="str">
        <f t="shared" si="88"/>
        <v>Não</v>
      </c>
      <c r="BX508" s="111" t="str">
        <f t="shared" si="89"/>
        <v>Não</v>
      </c>
      <c r="BY508" s="110" t="s">
        <v>121</v>
      </c>
      <c r="BZ508" s="110" t="s">
        <v>226</v>
      </c>
      <c r="CA508" s="110" t="s">
        <v>2389</v>
      </c>
      <c r="CB508" s="110" t="s">
        <v>8122</v>
      </c>
      <c r="CG508" s="110" t="str">
        <f t="shared" si="90"/>
        <v>4434Santo Antônio da Platina</v>
      </c>
      <c r="CH508" s="110" t="str">
        <f t="shared" si="92"/>
        <v>4434-1</v>
      </c>
      <c r="CI508" s="110">
        <v>1</v>
      </c>
      <c r="CJ508" s="110">
        <v>4434</v>
      </c>
      <c r="CK508" s="110" t="s">
        <v>37</v>
      </c>
      <c r="CL508" s="110">
        <v>4124103</v>
      </c>
      <c r="CM508" s="110" t="s">
        <v>591</v>
      </c>
      <c r="CN508" s="110">
        <v>10</v>
      </c>
      <c r="CO508" s="110">
        <v>13</v>
      </c>
      <c r="CP508" s="110">
        <v>15</v>
      </c>
      <c r="CQ508" s="110">
        <v>15</v>
      </c>
      <c r="CS508" s="110" t="str">
        <f t="shared" si="91"/>
        <v>RGInt 05 Londrina-Santo Antônio da Platina</v>
      </c>
    </row>
    <row r="509" spans="19:97" x14ac:dyDescent="0.2">
      <c r="S509" s="98">
        <v>7249</v>
      </c>
      <c r="T509" s="98">
        <v>39</v>
      </c>
      <c r="U509" s="98" t="s">
        <v>1697</v>
      </c>
      <c r="V509" s="98">
        <v>1</v>
      </c>
      <c r="W509" s="98" t="s">
        <v>724</v>
      </c>
      <c r="X509" s="98">
        <v>5</v>
      </c>
      <c r="Y509" s="98" t="s">
        <v>858</v>
      </c>
      <c r="Z509" s="98">
        <v>30</v>
      </c>
      <c r="AA509" s="98" t="s">
        <v>1698</v>
      </c>
      <c r="AB509" s="98">
        <v>8074</v>
      </c>
      <c r="AC509" s="98" t="s">
        <v>1736</v>
      </c>
      <c r="AD509" s="98" t="s">
        <v>2167</v>
      </c>
      <c r="AE509" s="98">
        <v>7249</v>
      </c>
      <c r="AF509" s="98" t="s">
        <v>5331</v>
      </c>
      <c r="AG509" s="98" t="s">
        <v>5332</v>
      </c>
      <c r="AH509" s="98" t="s">
        <v>212</v>
      </c>
      <c r="AI509" s="98" t="s">
        <v>53</v>
      </c>
      <c r="AJ509" s="98">
        <v>4100</v>
      </c>
      <c r="AK509" s="98" t="s">
        <v>35</v>
      </c>
      <c r="AL509" s="98">
        <v>4103</v>
      </c>
      <c r="AM509" s="98" t="s">
        <v>1262</v>
      </c>
      <c r="AN509" s="98">
        <v>4121406</v>
      </c>
      <c r="AO509" s="98">
        <v>2024</v>
      </c>
      <c r="AP509" s="98">
        <v>0</v>
      </c>
      <c r="AQ509" s="98" t="s">
        <v>54</v>
      </c>
      <c r="AR509" s="98" t="s">
        <v>54</v>
      </c>
      <c r="AS509" s="98" t="s">
        <v>54</v>
      </c>
      <c r="AT509" s="98" t="s">
        <v>54</v>
      </c>
      <c r="AW509" s="98" t="s">
        <v>2389</v>
      </c>
      <c r="AY509" s="98" t="s">
        <v>56</v>
      </c>
      <c r="AZ509" s="98" t="s">
        <v>1752</v>
      </c>
      <c r="BA509" s="98" t="s">
        <v>5224</v>
      </c>
      <c r="BB509" s="98" t="s">
        <v>5225</v>
      </c>
      <c r="BD509" s="110" t="str">
        <f t="shared" si="93"/>
        <v>4190RGInt 06 Ponta Grossa</v>
      </c>
      <c r="BE509" s="110">
        <v>4190</v>
      </c>
      <c r="BF509" s="110" t="s">
        <v>1457</v>
      </c>
      <c r="BG509" s="110">
        <v>8024</v>
      </c>
      <c r="BH509" s="110" t="s">
        <v>38</v>
      </c>
      <c r="BI509" s="110">
        <v>4</v>
      </c>
      <c r="BJ509" s="110">
        <v>4</v>
      </c>
      <c r="BK509" s="110">
        <v>4</v>
      </c>
      <c r="BL509" s="110">
        <v>0</v>
      </c>
      <c r="BN509" s="110">
        <f t="shared" si="94"/>
        <v>12</v>
      </c>
      <c r="BS509" s="110">
        <v>7249</v>
      </c>
      <c r="BT509" s="110" t="str">
        <f t="shared" si="85"/>
        <v>Construção da sede da Polícia Militar, em Realeza</v>
      </c>
      <c r="BU509" s="111" t="str">
        <f t="shared" si="86"/>
        <v>Não</v>
      </c>
      <c r="BV509" s="111" t="str">
        <f t="shared" si="87"/>
        <v>Não</v>
      </c>
      <c r="BW509" s="111" t="str">
        <f t="shared" si="88"/>
        <v>Não</v>
      </c>
      <c r="BX509" s="111" t="str">
        <f t="shared" si="89"/>
        <v>Não</v>
      </c>
      <c r="BY509" s="110" t="s">
        <v>121</v>
      </c>
      <c r="BZ509" s="110" t="s">
        <v>226</v>
      </c>
      <c r="CA509" s="110" t="s">
        <v>2389</v>
      </c>
      <c r="CB509" s="110" t="s">
        <v>8122</v>
      </c>
      <c r="CG509" s="110" t="str">
        <f t="shared" si="90"/>
        <v>4434 Total</v>
      </c>
      <c r="CH509" s="110" t="str">
        <f t="shared" si="92"/>
        <v>4434 Total-1</v>
      </c>
      <c r="CI509" s="110">
        <v>1</v>
      </c>
      <c r="CJ509" s="110" t="s">
        <v>7015</v>
      </c>
      <c r="CN509" s="110">
        <v>10</v>
      </c>
      <c r="CO509" s="110">
        <v>13</v>
      </c>
      <c r="CP509" s="110">
        <v>15</v>
      </c>
      <c r="CQ509" s="110">
        <v>15</v>
      </c>
      <c r="CS509" s="110" t="str">
        <f t="shared" si="91"/>
        <v>-</v>
      </c>
    </row>
    <row r="510" spans="19:97" x14ac:dyDescent="0.2">
      <c r="S510" s="98">
        <v>6445</v>
      </c>
      <c r="T510" s="98">
        <v>39</v>
      </c>
      <c r="U510" s="98" t="s">
        <v>1697</v>
      </c>
      <c r="V510" s="98">
        <v>1</v>
      </c>
      <c r="W510" s="98" t="s">
        <v>724</v>
      </c>
      <c r="X510" s="98">
        <v>5</v>
      </c>
      <c r="Y510" s="98" t="s">
        <v>858</v>
      </c>
      <c r="Z510" s="98">
        <v>30</v>
      </c>
      <c r="AA510" s="98" t="s">
        <v>1698</v>
      </c>
      <c r="AB510" s="98">
        <v>8074</v>
      </c>
      <c r="AC510" s="98" t="s">
        <v>1736</v>
      </c>
      <c r="AD510" s="98" t="s">
        <v>2167</v>
      </c>
      <c r="AE510" s="98">
        <v>6445</v>
      </c>
      <c r="AF510" s="98" t="s">
        <v>2214</v>
      </c>
      <c r="AG510" s="98" t="s">
        <v>5333</v>
      </c>
      <c r="AH510" s="98" t="s">
        <v>212</v>
      </c>
      <c r="AI510" s="98" t="s">
        <v>53</v>
      </c>
      <c r="AJ510" s="98">
        <v>4100</v>
      </c>
      <c r="AK510" s="98" t="s">
        <v>33</v>
      </c>
      <c r="AL510" s="98">
        <v>4101</v>
      </c>
      <c r="AM510" s="98" t="s">
        <v>128</v>
      </c>
      <c r="AN510" s="98">
        <v>4106902</v>
      </c>
      <c r="AO510" s="98">
        <v>2024</v>
      </c>
      <c r="AP510" s="98">
        <v>0</v>
      </c>
      <c r="AQ510" s="98" t="s">
        <v>54</v>
      </c>
      <c r="AR510" s="98" t="s">
        <v>54</v>
      </c>
      <c r="AS510" s="98" t="s">
        <v>54</v>
      </c>
      <c r="AT510" s="98" t="s">
        <v>54</v>
      </c>
      <c r="AY510" s="98" t="s">
        <v>56</v>
      </c>
      <c r="AZ510" s="98" t="s">
        <v>1752</v>
      </c>
      <c r="BA510" s="98" t="s">
        <v>5224</v>
      </c>
      <c r="BB510" s="98" t="s">
        <v>5240</v>
      </c>
      <c r="BD510" s="110" t="str">
        <f t="shared" si="93"/>
        <v>4191RGInt 01 Curitiba</v>
      </c>
      <c r="BE510" s="110">
        <v>4191</v>
      </c>
      <c r="BF510" s="110" t="s">
        <v>952</v>
      </c>
      <c r="BG510" s="110">
        <v>8025</v>
      </c>
      <c r="BH510" s="110" t="s">
        <v>33</v>
      </c>
      <c r="BI510" s="110">
        <v>4</v>
      </c>
      <c r="BJ510" s="110">
        <v>3</v>
      </c>
      <c r="BK510" s="110">
        <v>3</v>
      </c>
      <c r="BL510" s="110">
        <v>3</v>
      </c>
      <c r="BN510" s="110">
        <f t="shared" si="94"/>
        <v>13</v>
      </c>
      <c r="BS510" s="110">
        <v>6445</v>
      </c>
      <c r="BT510" s="110" t="str">
        <f t="shared" si="85"/>
        <v>Construção da sede do 12º Batalhão da Polícia Militar, em Curitiba</v>
      </c>
      <c r="BU510" s="111" t="str">
        <f t="shared" si="86"/>
        <v>Não</v>
      </c>
      <c r="BV510" s="111" t="str">
        <f t="shared" si="87"/>
        <v>Não</v>
      </c>
      <c r="BW510" s="111" t="str">
        <f t="shared" si="88"/>
        <v>Não</v>
      </c>
      <c r="BX510" s="111" t="str">
        <f t="shared" si="89"/>
        <v>Não</v>
      </c>
      <c r="BY510" s="110" t="s">
        <v>121</v>
      </c>
      <c r="BZ510" s="110" t="s">
        <v>121</v>
      </c>
      <c r="CA510" s="110" t="s">
        <v>121</v>
      </c>
      <c r="CB510" s="110" t="s">
        <v>8122</v>
      </c>
      <c r="CG510" s="110" t="str">
        <f t="shared" si="90"/>
        <v>4435União da Vitória</v>
      </c>
      <c r="CH510" s="110" t="str">
        <f t="shared" si="92"/>
        <v>4435-1</v>
      </c>
      <c r="CI510" s="110">
        <v>1</v>
      </c>
      <c r="CJ510" s="110">
        <v>4435</v>
      </c>
      <c r="CK510" s="110" t="s">
        <v>33</v>
      </c>
      <c r="CL510" s="110">
        <v>4128203</v>
      </c>
      <c r="CM510" s="110" t="s">
        <v>567</v>
      </c>
      <c r="CN510" s="110">
        <v>5</v>
      </c>
      <c r="CO510" s="110">
        <v>10</v>
      </c>
      <c r="CP510" s="110">
        <v>15</v>
      </c>
      <c r="CQ510" s="110">
        <v>16.5</v>
      </c>
      <c r="CS510" s="110" t="str">
        <f t="shared" si="91"/>
        <v>RGInt 01 Curitiba-União da Vitória</v>
      </c>
    </row>
    <row r="511" spans="19:97" x14ac:dyDescent="0.2">
      <c r="S511" s="98">
        <v>7103</v>
      </c>
      <c r="T511" s="98">
        <v>39</v>
      </c>
      <c r="U511" s="98" t="s">
        <v>1697</v>
      </c>
      <c r="V511" s="98">
        <v>1</v>
      </c>
      <c r="W511" s="98" t="s">
        <v>724</v>
      </c>
      <c r="X511" s="98">
        <v>5</v>
      </c>
      <c r="Y511" s="98" t="s">
        <v>858</v>
      </c>
      <c r="Z511" s="98">
        <v>30</v>
      </c>
      <c r="AA511" s="98" t="s">
        <v>1698</v>
      </c>
      <c r="AB511" s="98">
        <v>8074</v>
      </c>
      <c r="AC511" s="98" t="s">
        <v>1736</v>
      </c>
      <c r="AD511" s="98" t="s">
        <v>2167</v>
      </c>
      <c r="AE511" s="98">
        <v>7103</v>
      </c>
      <c r="AF511" s="98" t="s">
        <v>2226</v>
      </c>
      <c r="AG511" s="98" t="s">
        <v>5334</v>
      </c>
      <c r="AH511" s="98" t="s">
        <v>212</v>
      </c>
      <c r="AI511" s="98" t="s">
        <v>53</v>
      </c>
      <c r="AJ511" s="98">
        <v>4100</v>
      </c>
      <c r="AK511" s="98" t="s">
        <v>37</v>
      </c>
      <c r="AL511" s="98">
        <v>4105</v>
      </c>
      <c r="AM511" s="98" t="s">
        <v>2227</v>
      </c>
      <c r="AN511" s="98">
        <v>4106407</v>
      </c>
      <c r="AO511" s="98">
        <v>2024</v>
      </c>
      <c r="AP511" s="98">
        <v>0</v>
      </c>
      <c r="AQ511" s="98" t="s">
        <v>54</v>
      </c>
      <c r="AR511" s="98" t="s">
        <v>54</v>
      </c>
      <c r="AS511" s="98" t="s">
        <v>54</v>
      </c>
      <c r="AT511" s="98" t="s">
        <v>54</v>
      </c>
      <c r="AV511" s="98" t="s">
        <v>226</v>
      </c>
      <c r="AY511" s="98" t="s">
        <v>56</v>
      </c>
      <c r="AZ511" s="98" t="s">
        <v>1752</v>
      </c>
      <c r="BA511" s="98" t="s">
        <v>5224</v>
      </c>
      <c r="BB511" s="98" t="s">
        <v>5225</v>
      </c>
      <c r="BD511" s="110" t="str">
        <f t="shared" si="93"/>
        <v>4191RGInt 02 Guarapuava</v>
      </c>
      <c r="BE511" s="110">
        <v>4191</v>
      </c>
      <c r="BF511" s="110" t="s">
        <v>952</v>
      </c>
      <c r="BG511" s="110">
        <v>8025</v>
      </c>
      <c r="BH511" s="110" t="s">
        <v>34</v>
      </c>
      <c r="BI511" s="110">
        <v>4</v>
      </c>
      <c r="BJ511" s="110">
        <v>3</v>
      </c>
      <c r="BK511" s="110">
        <v>2</v>
      </c>
      <c r="BL511" s="110">
        <v>2</v>
      </c>
      <c r="BN511" s="110">
        <f t="shared" si="94"/>
        <v>11</v>
      </c>
      <c r="BS511" s="110">
        <v>7103</v>
      </c>
      <c r="BT511" s="110" t="str">
        <f t="shared" si="85"/>
        <v>Construção da sede do 18º Batalhão da Polícia Militar, em Cornélio Procópio</v>
      </c>
      <c r="BU511" s="111" t="str">
        <f t="shared" si="86"/>
        <v>Não</v>
      </c>
      <c r="BV511" s="111" t="str">
        <f t="shared" si="87"/>
        <v>Não</v>
      </c>
      <c r="BW511" s="111" t="str">
        <f t="shared" si="88"/>
        <v>Não</v>
      </c>
      <c r="BX511" s="111" t="str">
        <f t="shared" si="89"/>
        <v>Não</v>
      </c>
      <c r="BY511" s="110" t="s">
        <v>121</v>
      </c>
      <c r="BZ511" s="110" t="s">
        <v>226</v>
      </c>
      <c r="CA511" s="110" t="s">
        <v>121</v>
      </c>
      <c r="CB511" s="110" t="s">
        <v>8122</v>
      </c>
      <c r="CG511" s="110" t="str">
        <f t="shared" si="90"/>
        <v>4435 Total</v>
      </c>
      <c r="CH511" s="110" t="str">
        <f t="shared" si="92"/>
        <v>4435 Total-1</v>
      </c>
      <c r="CI511" s="110">
        <v>1</v>
      </c>
      <c r="CJ511" s="110" t="s">
        <v>7016</v>
      </c>
      <c r="CN511" s="110">
        <v>5</v>
      </c>
      <c r="CO511" s="110">
        <v>10</v>
      </c>
      <c r="CP511" s="110">
        <v>15</v>
      </c>
      <c r="CQ511" s="110">
        <v>16.5</v>
      </c>
      <c r="CS511" s="110" t="str">
        <f t="shared" si="91"/>
        <v>-</v>
      </c>
    </row>
    <row r="512" spans="19:97" x14ac:dyDescent="0.2">
      <c r="S512" s="98">
        <v>6451</v>
      </c>
      <c r="T512" s="98">
        <v>39</v>
      </c>
      <c r="U512" s="98" t="s">
        <v>1697</v>
      </c>
      <c r="V512" s="98">
        <v>1</v>
      </c>
      <c r="W512" s="98" t="s">
        <v>724</v>
      </c>
      <c r="X512" s="98">
        <v>5</v>
      </c>
      <c r="Y512" s="98" t="s">
        <v>858</v>
      </c>
      <c r="Z512" s="98">
        <v>30</v>
      </c>
      <c r="AA512" s="98" t="s">
        <v>1698</v>
      </c>
      <c r="AB512" s="98">
        <v>8074</v>
      </c>
      <c r="AC512" s="98" t="s">
        <v>1736</v>
      </c>
      <c r="AD512" s="98" t="s">
        <v>2167</v>
      </c>
      <c r="AE512" s="98">
        <v>6451</v>
      </c>
      <c r="AF512" s="98" t="s">
        <v>2230</v>
      </c>
      <c r="AG512" s="98" t="s">
        <v>5335</v>
      </c>
      <c r="AH512" s="98" t="s">
        <v>212</v>
      </c>
      <c r="AI512" s="98" t="s">
        <v>53</v>
      </c>
      <c r="AJ512" s="98">
        <v>4100</v>
      </c>
      <c r="AK512" s="98" t="s">
        <v>33</v>
      </c>
      <c r="AL512" s="98">
        <v>4101</v>
      </c>
      <c r="AM512" s="98" t="s">
        <v>128</v>
      </c>
      <c r="AN512" s="98">
        <v>4106902</v>
      </c>
      <c r="AO512" s="98">
        <v>2024</v>
      </c>
      <c r="AP512" s="98">
        <v>0</v>
      </c>
      <c r="AQ512" s="98" t="s">
        <v>54</v>
      </c>
      <c r="AR512" s="98" t="s">
        <v>54</v>
      </c>
      <c r="AS512" s="98" t="s">
        <v>54</v>
      </c>
      <c r="AT512" s="98" t="s">
        <v>54</v>
      </c>
      <c r="AY512" s="98" t="s">
        <v>56</v>
      </c>
      <c r="AZ512" s="98" t="s">
        <v>1752</v>
      </c>
      <c r="BA512" s="98" t="s">
        <v>5224</v>
      </c>
      <c r="BB512" s="98" t="s">
        <v>5240</v>
      </c>
      <c r="BD512" s="110" t="str">
        <f t="shared" si="93"/>
        <v>4191RGInt 03 Cascavel</v>
      </c>
      <c r="BE512" s="110">
        <v>4191</v>
      </c>
      <c r="BF512" s="110" t="s">
        <v>952</v>
      </c>
      <c r="BG512" s="110">
        <v>8025</v>
      </c>
      <c r="BH512" s="110" t="s">
        <v>35</v>
      </c>
      <c r="BI512" s="110">
        <v>4</v>
      </c>
      <c r="BJ512" s="110">
        <v>3</v>
      </c>
      <c r="BK512" s="110">
        <v>2</v>
      </c>
      <c r="BL512" s="110">
        <v>2</v>
      </c>
      <c r="BN512" s="110">
        <f t="shared" si="94"/>
        <v>11</v>
      </c>
      <c r="BS512" s="110">
        <v>6451</v>
      </c>
      <c r="BT512" s="110" t="str">
        <f t="shared" si="85"/>
        <v>Construção da sede do 20º Batalhão da Polícia Militar, em Curitiba</v>
      </c>
      <c r="BU512" s="111" t="str">
        <f t="shared" si="86"/>
        <v>Não</v>
      </c>
      <c r="BV512" s="111" t="str">
        <f t="shared" si="87"/>
        <v>Não</v>
      </c>
      <c r="BW512" s="111" t="str">
        <f t="shared" si="88"/>
        <v>Não</v>
      </c>
      <c r="BX512" s="111" t="str">
        <f t="shared" si="89"/>
        <v>Não</v>
      </c>
      <c r="BY512" s="110" t="s">
        <v>121</v>
      </c>
      <c r="BZ512" s="110" t="s">
        <v>121</v>
      </c>
      <c r="CA512" s="110" t="s">
        <v>121</v>
      </c>
      <c r="CB512" s="110" t="s">
        <v>8122</v>
      </c>
      <c r="CG512" s="110" t="str">
        <f t="shared" si="90"/>
        <v>4437Pontal do Paraná</v>
      </c>
      <c r="CH512" s="110" t="str">
        <f t="shared" si="92"/>
        <v>4437-1</v>
      </c>
      <c r="CI512" s="110">
        <v>1</v>
      </c>
      <c r="CJ512" s="110">
        <v>4437</v>
      </c>
      <c r="CK512" s="110" t="s">
        <v>33</v>
      </c>
      <c r="CL512" s="110">
        <v>4119954</v>
      </c>
      <c r="CM512" s="110" t="s">
        <v>535</v>
      </c>
      <c r="CN512" s="110">
        <v>376.73</v>
      </c>
      <c r="CO512" s="110">
        <v>0</v>
      </c>
      <c r="CP512" s="110">
        <v>0</v>
      </c>
      <c r="CQ512" s="110">
        <v>0</v>
      </c>
      <c r="CS512" s="110" t="str">
        <f t="shared" si="91"/>
        <v>RGInt 01 Curitiba-Pontal do Paraná</v>
      </c>
    </row>
    <row r="513" spans="19:97" x14ac:dyDescent="0.2">
      <c r="S513" s="98">
        <v>6395</v>
      </c>
      <c r="T513" s="98">
        <v>39</v>
      </c>
      <c r="U513" s="98" t="s">
        <v>1697</v>
      </c>
      <c r="V513" s="98">
        <v>1</v>
      </c>
      <c r="W513" s="98" t="s">
        <v>724</v>
      </c>
      <c r="X513" s="98">
        <v>5</v>
      </c>
      <c r="Y513" s="98" t="s">
        <v>858</v>
      </c>
      <c r="Z513" s="98">
        <v>30</v>
      </c>
      <c r="AA513" s="98" t="s">
        <v>1698</v>
      </c>
      <c r="AB513" s="98">
        <v>8074</v>
      </c>
      <c r="AC513" s="98" t="s">
        <v>1736</v>
      </c>
      <c r="AD513" s="98" t="s">
        <v>2167</v>
      </c>
      <c r="AE513" s="98">
        <v>6395</v>
      </c>
      <c r="AF513" s="98" t="s">
        <v>5336</v>
      </c>
      <c r="AG513" s="98" t="s">
        <v>5337</v>
      </c>
      <c r="AH513" s="98" t="s">
        <v>212</v>
      </c>
      <c r="AI513" s="98" t="s">
        <v>53</v>
      </c>
      <c r="AJ513" s="98">
        <v>4100</v>
      </c>
      <c r="AK513" s="98" t="s">
        <v>33</v>
      </c>
      <c r="AL513" s="98">
        <v>4101</v>
      </c>
      <c r="AM513" s="98" t="s">
        <v>458</v>
      </c>
      <c r="AN513" s="98">
        <v>4105805</v>
      </c>
      <c r="AO513" s="98">
        <v>2024</v>
      </c>
      <c r="AP513" s="98">
        <v>0</v>
      </c>
      <c r="AQ513" s="98" t="s">
        <v>54</v>
      </c>
      <c r="AR513" s="98" t="s">
        <v>54</v>
      </c>
      <c r="AS513" s="98" t="s">
        <v>54</v>
      </c>
      <c r="AT513" s="98" t="s">
        <v>54</v>
      </c>
      <c r="AY513" s="98" t="s">
        <v>56</v>
      </c>
      <c r="AZ513" s="98" t="s">
        <v>1752</v>
      </c>
      <c r="BA513" s="98" t="s">
        <v>5224</v>
      </c>
      <c r="BB513" s="98" t="s">
        <v>5244</v>
      </c>
      <c r="BD513" s="110" t="str">
        <f t="shared" si="93"/>
        <v>4191RGInt 04 Maringá</v>
      </c>
      <c r="BE513" s="110">
        <v>4191</v>
      </c>
      <c r="BF513" s="110" t="s">
        <v>952</v>
      </c>
      <c r="BG513" s="110">
        <v>8025</v>
      </c>
      <c r="BH513" s="110" t="s">
        <v>36</v>
      </c>
      <c r="BI513" s="110">
        <v>0</v>
      </c>
      <c r="BJ513" s="110">
        <v>3</v>
      </c>
      <c r="BK513" s="110">
        <v>3</v>
      </c>
      <c r="BL513" s="110">
        <v>3</v>
      </c>
      <c r="BN513" s="110">
        <f t="shared" si="94"/>
        <v>9</v>
      </c>
      <c r="BS513" s="110">
        <v>6395</v>
      </c>
      <c r="BT513" s="110" t="str">
        <f t="shared" si="85"/>
        <v>Construção da sede do 22º BPM, em Colombo</v>
      </c>
      <c r="BU513" s="111" t="str">
        <f t="shared" si="86"/>
        <v>Não</v>
      </c>
      <c r="BV513" s="111" t="str">
        <f t="shared" si="87"/>
        <v>Não</v>
      </c>
      <c r="BW513" s="111" t="str">
        <f t="shared" si="88"/>
        <v>Não</v>
      </c>
      <c r="BX513" s="111" t="str">
        <f t="shared" si="89"/>
        <v>Não</v>
      </c>
      <c r="BY513" s="110" t="s">
        <v>121</v>
      </c>
      <c r="BZ513" s="110" t="s">
        <v>121</v>
      </c>
      <c r="CA513" s="110" t="s">
        <v>121</v>
      </c>
      <c r="CB513" s="110" t="s">
        <v>8122</v>
      </c>
      <c r="CG513" s="110" t="str">
        <f t="shared" si="90"/>
        <v>4437 Total</v>
      </c>
      <c r="CH513" s="110" t="str">
        <f t="shared" si="92"/>
        <v>4437 Total-1</v>
      </c>
      <c r="CI513" s="110">
        <v>1</v>
      </c>
      <c r="CJ513" s="110" t="s">
        <v>7017</v>
      </c>
      <c r="CN513" s="110">
        <v>376.73</v>
      </c>
      <c r="CO513" s="110">
        <v>0</v>
      </c>
      <c r="CP513" s="110">
        <v>0</v>
      </c>
      <c r="CQ513" s="110">
        <v>0</v>
      </c>
      <c r="CS513" s="110" t="str">
        <f t="shared" si="91"/>
        <v>-</v>
      </c>
    </row>
    <row r="514" spans="19:97" x14ac:dyDescent="0.2">
      <c r="S514" s="98">
        <v>6459</v>
      </c>
      <c r="T514" s="98">
        <v>39</v>
      </c>
      <c r="U514" s="98" t="s">
        <v>1697</v>
      </c>
      <c r="V514" s="98">
        <v>1</v>
      </c>
      <c r="W514" s="98" t="s">
        <v>724</v>
      </c>
      <c r="X514" s="98">
        <v>5</v>
      </c>
      <c r="Y514" s="98" t="s">
        <v>858</v>
      </c>
      <c r="Z514" s="98">
        <v>30</v>
      </c>
      <c r="AA514" s="98" t="s">
        <v>1698</v>
      </c>
      <c r="AB514" s="98">
        <v>8074</v>
      </c>
      <c r="AC514" s="98" t="s">
        <v>1736</v>
      </c>
      <c r="AD514" s="98" t="s">
        <v>2167</v>
      </c>
      <c r="AE514" s="98">
        <v>6459</v>
      </c>
      <c r="AF514" s="98" t="s">
        <v>2235</v>
      </c>
      <c r="AG514" s="98" t="s">
        <v>5338</v>
      </c>
      <c r="AH514" s="98" t="s">
        <v>212</v>
      </c>
      <c r="AI514" s="98" t="s">
        <v>53</v>
      </c>
      <c r="AJ514" s="98">
        <v>4100</v>
      </c>
      <c r="AK514" s="98" t="s">
        <v>37</v>
      </c>
      <c r="AL514" s="98">
        <v>4105</v>
      </c>
      <c r="AM514" s="98" t="s">
        <v>326</v>
      </c>
      <c r="AN514" s="98">
        <v>4113700</v>
      </c>
      <c r="AO514" s="98">
        <v>2024</v>
      </c>
      <c r="AP514" s="98">
        <v>0</v>
      </c>
      <c r="AQ514" s="98" t="s">
        <v>54</v>
      </c>
      <c r="AR514" s="98" t="s">
        <v>54</v>
      </c>
      <c r="AS514" s="98" t="s">
        <v>54</v>
      </c>
      <c r="AT514" s="98" t="s">
        <v>54</v>
      </c>
      <c r="AY514" s="98" t="s">
        <v>56</v>
      </c>
      <c r="AZ514" s="98" t="s">
        <v>1752</v>
      </c>
      <c r="BA514" s="98" t="s">
        <v>5224</v>
      </c>
      <c r="BB514" s="98" t="s">
        <v>5240</v>
      </c>
      <c r="BD514" s="110" t="str">
        <f t="shared" si="93"/>
        <v>4191RGInt 05 Londrina</v>
      </c>
      <c r="BE514" s="110">
        <v>4191</v>
      </c>
      <c r="BF514" s="110" t="s">
        <v>952</v>
      </c>
      <c r="BG514" s="110">
        <v>8025</v>
      </c>
      <c r="BH514" s="110" t="s">
        <v>37</v>
      </c>
      <c r="BI514" s="110">
        <v>4</v>
      </c>
      <c r="BJ514" s="110">
        <v>3</v>
      </c>
      <c r="BK514" s="110">
        <v>2</v>
      </c>
      <c r="BL514" s="110">
        <v>2</v>
      </c>
      <c r="BN514" s="110">
        <f t="shared" si="94"/>
        <v>11</v>
      </c>
      <c r="BS514" s="110">
        <v>6459</v>
      </c>
      <c r="BT514" s="110" t="str">
        <f t="shared" si="85"/>
        <v>Construção da sede do 30º Batalhão da Polícia Militar, em Londrina</v>
      </c>
      <c r="BU514" s="111" t="str">
        <f t="shared" si="86"/>
        <v>Não</v>
      </c>
      <c r="BV514" s="111" t="str">
        <f t="shared" si="87"/>
        <v>Não</v>
      </c>
      <c r="BW514" s="111" t="str">
        <f t="shared" si="88"/>
        <v>Não</v>
      </c>
      <c r="BX514" s="111" t="str">
        <f t="shared" si="89"/>
        <v>Não</v>
      </c>
      <c r="BY514" s="110" t="s">
        <v>121</v>
      </c>
      <c r="BZ514" s="110" t="s">
        <v>121</v>
      </c>
      <c r="CA514" s="110" t="s">
        <v>121</v>
      </c>
      <c r="CB514" s="110" t="s">
        <v>8122</v>
      </c>
      <c r="CG514" s="110" t="str">
        <f t="shared" si="90"/>
        <v>4438Ribeirão do Pinhal</v>
      </c>
      <c r="CH514" s="110" t="str">
        <f t="shared" si="92"/>
        <v>4438-1</v>
      </c>
      <c r="CI514" s="110">
        <v>1</v>
      </c>
      <c r="CJ514" s="110">
        <v>4438</v>
      </c>
      <c r="CK514" s="110" t="s">
        <v>37</v>
      </c>
      <c r="CL514" s="110">
        <v>4121901</v>
      </c>
      <c r="CM514" s="110" t="s">
        <v>546</v>
      </c>
      <c r="CN514" s="110">
        <v>0</v>
      </c>
      <c r="CO514" s="110">
        <v>376.73</v>
      </c>
      <c r="CP514" s="110">
        <v>0</v>
      </c>
      <c r="CQ514" s="110">
        <v>0</v>
      </c>
      <c r="CS514" s="110" t="str">
        <f t="shared" si="91"/>
        <v>RGInt 05 Londrina-Ribeirão do Pinhal</v>
      </c>
    </row>
    <row r="515" spans="19:97" x14ac:dyDescent="0.2">
      <c r="S515" s="98">
        <v>6467</v>
      </c>
      <c r="T515" s="98">
        <v>39</v>
      </c>
      <c r="U515" s="98" t="s">
        <v>1697</v>
      </c>
      <c r="V515" s="98">
        <v>1</v>
      </c>
      <c r="W515" s="98" t="s">
        <v>724</v>
      </c>
      <c r="X515" s="98">
        <v>5</v>
      </c>
      <c r="Y515" s="98" t="s">
        <v>858</v>
      </c>
      <c r="Z515" s="98">
        <v>30</v>
      </c>
      <c r="AA515" s="98" t="s">
        <v>1698</v>
      </c>
      <c r="AB515" s="98">
        <v>8074</v>
      </c>
      <c r="AC515" s="98" t="s">
        <v>1736</v>
      </c>
      <c r="AD515" s="98" t="s">
        <v>2167</v>
      </c>
      <c r="AE515" s="98">
        <v>6467</v>
      </c>
      <c r="AF515" s="98" t="s">
        <v>2237</v>
      </c>
      <c r="AG515" s="98" t="s">
        <v>5339</v>
      </c>
      <c r="AH515" s="98" t="s">
        <v>212</v>
      </c>
      <c r="AI515" s="98" t="s">
        <v>53</v>
      </c>
      <c r="AJ515" s="98">
        <v>4100</v>
      </c>
      <c r="AK515" s="98" t="s">
        <v>35</v>
      </c>
      <c r="AL515" s="98">
        <v>4103</v>
      </c>
      <c r="AM515" s="98" t="s">
        <v>356</v>
      </c>
      <c r="AN515" s="98">
        <v>4102000</v>
      </c>
      <c r="AO515" s="98">
        <v>2024</v>
      </c>
      <c r="AP515" s="98">
        <v>0</v>
      </c>
      <c r="AQ515" s="98" t="s">
        <v>54</v>
      </c>
      <c r="AR515" s="98" t="s">
        <v>54</v>
      </c>
      <c r="AS515" s="98" t="s">
        <v>54</v>
      </c>
      <c r="AT515" s="98" t="s">
        <v>54</v>
      </c>
      <c r="AY515" s="98" t="s">
        <v>56</v>
      </c>
      <c r="AZ515" s="98" t="s">
        <v>1752</v>
      </c>
      <c r="BA515" s="98" t="s">
        <v>5224</v>
      </c>
      <c r="BB515" s="98" t="s">
        <v>5240</v>
      </c>
      <c r="BD515" s="110" t="str">
        <f t="shared" si="93"/>
        <v>4191RGInt 06 Ponta Grossa</v>
      </c>
      <c r="BE515" s="110">
        <v>4191</v>
      </c>
      <c r="BF515" s="110" t="s">
        <v>952</v>
      </c>
      <c r="BG515" s="110">
        <v>8025</v>
      </c>
      <c r="BH515" s="110" t="s">
        <v>38</v>
      </c>
      <c r="BI515" s="110">
        <v>0</v>
      </c>
      <c r="BJ515" s="110">
        <v>3</v>
      </c>
      <c r="BK515" s="110">
        <v>3</v>
      </c>
      <c r="BL515" s="110">
        <v>3</v>
      </c>
      <c r="BN515" s="110">
        <f t="shared" si="94"/>
        <v>9</v>
      </c>
      <c r="BS515" s="110">
        <v>6467</v>
      </c>
      <c r="BT515" s="110" t="str">
        <f t="shared" si="85"/>
        <v>Construção da sede do 31º Batalhão da Polícia Militar em Assis Chateaubriand</v>
      </c>
      <c r="BU515" s="111" t="str">
        <f t="shared" si="86"/>
        <v>Não</v>
      </c>
      <c r="BV515" s="111" t="str">
        <f t="shared" si="87"/>
        <v>Não</v>
      </c>
      <c r="BW515" s="111" t="str">
        <f t="shared" si="88"/>
        <v>Não</v>
      </c>
      <c r="BX515" s="111" t="str">
        <f t="shared" si="89"/>
        <v>Não</v>
      </c>
      <c r="BY515" s="110" t="s">
        <v>121</v>
      </c>
      <c r="BZ515" s="110" t="s">
        <v>121</v>
      </c>
      <c r="CA515" s="110" t="s">
        <v>121</v>
      </c>
      <c r="CB515" s="110" t="s">
        <v>8122</v>
      </c>
      <c r="CG515" s="110" t="str">
        <f t="shared" si="90"/>
        <v>4438 Total</v>
      </c>
      <c r="CH515" s="110" t="str">
        <f t="shared" si="92"/>
        <v>4438 Total-1</v>
      </c>
      <c r="CI515" s="110">
        <v>1</v>
      </c>
      <c r="CJ515" s="110" t="s">
        <v>7018</v>
      </c>
      <c r="CN515" s="110">
        <v>0</v>
      </c>
      <c r="CO515" s="110">
        <v>376.73</v>
      </c>
      <c r="CP515" s="110">
        <v>0</v>
      </c>
      <c r="CQ515" s="110">
        <v>0</v>
      </c>
      <c r="CS515" s="110" t="str">
        <f t="shared" si="91"/>
        <v>-</v>
      </c>
    </row>
    <row r="516" spans="19:97" x14ac:dyDescent="0.2">
      <c r="S516" s="98">
        <v>7250</v>
      </c>
      <c r="T516" s="98">
        <v>39</v>
      </c>
      <c r="U516" s="98" t="s">
        <v>1697</v>
      </c>
      <c r="V516" s="98">
        <v>1</v>
      </c>
      <c r="W516" s="98" t="s">
        <v>724</v>
      </c>
      <c r="X516" s="98">
        <v>5</v>
      </c>
      <c r="Y516" s="98" t="s">
        <v>858</v>
      </c>
      <c r="Z516" s="98">
        <v>30</v>
      </c>
      <c r="AA516" s="98" t="s">
        <v>1698</v>
      </c>
      <c r="AB516" s="98">
        <v>8074</v>
      </c>
      <c r="AC516" s="98" t="s">
        <v>1736</v>
      </c>
      <c r="AD516" s="98" t="s">
        <v>2167</v>
      </c>
      <c r="AE516" s="98">
        <v>7250</v>
      </c>
      <c r="AF516" s="98" t="s">
        <v>5340</v>
      </c>
      <c r="AG516" s="98" t="s">
        <v>5341</v>
      </c>
      <c r="AH516" s="98" t="s">
        <v>212</v>
      </c>
      <c r="AI516" s="98" t="s">
        <v>53</v>
      </c>
      <c r="AJ516" s="98">
        <v>4100</v>
      </c>
      <c r="AK516" s="98" t="s">
        <v>36</v>
      </c>
      <c r="AL516" s="98">
        <v>4104</v>
      </c>
      <c r="AM516" s="98" t="s">
        <v>223</v>
      </c>
      <c r="AN516" s="98">
        <v>4126256</v>
      </c>
      <c r="AO516" s="98">
        <v>2024</v>
      </c>
      <c r="AP516" s="98">
        <v>0</v>
      </c>
      <c r="AQ516" s="98" t="s">
        <v>54</v>
      </c>
      <c r="AR516" s="98" t="s">
        <v>54</v>
      </c>
      <c r="AS516" s="98" t="s">
        <v>54</v>
      </c>
      <c r="AT516" s="98" t="s">
        <v>54</v>
      </c>
      <c r="AW516" s="98" t="s">
        <v>2389</v>
      </c>
      <c r="AY516" s="98" t="s">
        <v>56</v>
      </c>
      <c r="AZ516" s="98" t="s">
        <v>1752</v>
      </c>
      <c r="BA516" s="98" t="s">
        <v>5224</v>
      </c>
      <c r="BB516" s="98" t="s">
        <v>5225</v>
      </c>
      <c r="BD516" s="110" t="str">
        <f t="shared" si="93"/>
        <v>4192RGInt 01 Curitiba</v>
      </c>
      <c r="BE516" s="110">
        <v>4192</v>
      </c>
      <c r="BF516" s="110" t="s">
        <v>971</v>
      </c>
      <c r="BG516" s="110">
        <v>8025</v>
      </c>
      <c r="BH516" s="110" t="s">
        <v>33</v>
      </c>
      <c r="BI516" s="110">
        <v>8</v>
      </c>
      <c r="BJ516" s="110">
        <v>8</v>
      </c>
      <c r="BK516" s="110">
        <v>8</v>
      </c>
      <c r="BL516" s="110">
        <v>8</v>
      </c>
      <c r="BN516" s="110">
        <f t="shared" si="94"/>
        <v>32</v>
      </c>
      <c r="BS516" s="110">
        <v>7250</v>
      </c>
      <c r="BT516" s="110" t="str">
        <f t="shared" si="85"/>
        <v>Construção da Sede do 32º Batalhão de Polícia Militar, em Sarandi</v>
      </c>
      <c r="BU516" s="111" t="str">
        <f t="shared" si="86"/>
        <v>Não</v>
      </c>
      <c r="BV516" s="111" t="str">
        <f t="shared" si="87"/>
        <v>Não</v>
      </c>
      <c r="BW516" s="111" t="str">
        <f t="shared" si="88"/>
        <v>Não</v>
      </c>
      <c r="BX516" s="111" t="str">
        <f t="shared" si="89"/>
        <v>Não</v>
      </c>
      <c r="BY516" s="110" t="s">
        <v>121</v>
      </c>
      <c r="BZ516" s="110" t="s">
        <v>226</v>
      </c>
      <c r="CA516" s="110" t="s">
        <v>2389</v>
      </c>
      <c r="CB516" s="110" t="s">
        <v>8375</v>
      </c>
      <c r="CG516" s="110" t="str">
        <f t="shared" si="90"/>
        <v>4445Toledo</v>
      </c>
      <c r="CH516" s="110" t="str">
        <f t="shared" si="92"/>
        <v>4445-1</v>
      </c>
      <c r="CI516" s="110">
        <v>1</v>
      </c>
      <c r="CJ516" s="110">
        <v>4445</v>
      </c>
      <c r="CK516" s="110" t="s">
        <v>35</v>
      </c>
      <c r="CL516" s="110">
        <v>4127700</v>
      </c>
      <c r="CM516" s="110" t="s">
        <v>578</v>
      </c>
      <c r="CN516" s="110">
        <v>1791.23</v>
      </c>
      <c r="CO516" s="110">
        <v>0</v>
      </c>
      <c r="CP516" s="110">
        <v>0</v>
      </c>
      <c r="CQ516" s="110">
        <v>0</v>
      </c>
      <c r="CS516" s="110" t="str">
        <f t="shared" si="91"/>
        <v>RGInt 03 Cascavel-Toledo</v>
      </c>
    </row>
    <row r="517" spans="19:97" x14ac:dyDescent="0.2">
      <c r="S517" s="98">
        <v>7104</v>
      </c>
      <c r="T517" s="98">
        <v>39</v>
      </c>
      <c r="U517" s="98" t="s">
        <v>1697</v>
      </c>
      <c r="V517" s="98">
        <v>1</v>
      </c>
      <c r="W517" s="98" t="s">
        <v>724</v>
      </c>
      <c r="X517" s="98">
        <v>5</v>
      </c>
      <c r="Y517" s="98" t="s">
        <v>858</v>
      </c>
      <c r="Z517" s="98">
        <v>30</v>
      </c>
      <c r="AA517" s="98" t="s">
        <v>1698</v>
      </c>
      <c r="AB517" s="98">
        <v>8074</v>
      </c>
      <c r="AC517" s="98" t="s">
        <v>1736</v>
      </c>
      <c r="AD517" s="98" t="s">
        <v>2167</v>
      </c>
      <c r="AE517" s="98">
        <v>7104</v>
      </c>
      <c r="AF517" s="98" t="s">
        <v>2239</v>
      </c>
      <c r="AG517" s="98" t="s">
        <v>5342</v>
      </c>
      <c r="AH517" s="98" t="s">
        <v>212</v>
      </c>
      <c r="AI517" s="98" t="s">
        <v>53</v>
      </c>
      <c r="AJ517" s="98">
        <v>4100</v>
      </c>
      <c r="AK517" s="98" t="s">
        <v>35</v>
      </c>
      <c r="AL517" s="98">
        <v>4103</v>
      </c>
      <c r="AM517" s="98" t="s">
        <v>600</v>
      </c>
      <c r="AN517" s="98">
        <v>4104808</v>
      </c>
      <c r="AO517" s="98">
        <v>2024</v>
      </c>
      <c r="AP517" s="98">
        <v>0</v>
      </c>
      <c r="AQ517" s="98" t="s">
        <v>54</v>
      </c>
      <c r="AR517" s="98" t="s">
        <v>54</v>
      </c>
      <c r="AS517" s="98" t="s">
        <v>54</v>
      </c>
      <c r="AT517" s="98" t="s">
        <v>54</v>
      </c>
      <c r="AV517" s="98" t="s">
        <v>226</v>
      </c>
      <c r="AY517" s="98" t="s">
        <v>56</v>
      </c>
      <c r="AZ517" s="98" t="s">
        <v>5223</v>
      </c>
      <c r="BA517" s="98" t="s">
        <v>5224</v>
      </c>
      <c r="BB517" s="98" t="s">
        <v>5225</v>
      </c>
      <c r="BD517" s="110" t="str">
        <f t="shared" si="93"/>
        <v>4192RGInt 02 Guarapuava</v>
      </c>
      <c r="BE517" s="110">
        <v>4192</v>
      </c>
      <c r="BF517" s="110" t="s">
        <v>971</v>
      </c>
      <c r="BG517" s="110">
        <v>8025</v>
      </c>
      <c r="BH517" s="110" t="s">
        <v>34</v>
      </c>
      <c r="BI517" s="110">
        <v>5</v>
      </c>
      <c r="BJ517" s="110">
        <v>5</v>
      </c>
      <c r="BK517" s="110">
        <v>5</v>
      </c>
      <c r="BL517" s="110">
        <v>5</v>
      </c>
      <c r="BN517" s="110">
        <f t="shared" si="94"/>
        <v>20</v>
      </c>
      <c r="BS517" s="110">
        <v>7104</v>
      </c>
      <c r="BT517" s="110" t="str">
        <f t="shared" si="85"/>
        <v>Construção da sede do 3º Comando Regional de Bombeiro Militar, no município de Cascavel</v>
      </c>
      <c r="BU517" s="111" t="str">
        <f t="shared" si="86"/>
        <v>Não</v>
      </c>
      <c r="BV517" s="111" t="str">
        <f t="shared" si="87"/>
        <v>Não</v>
      </c>
      <c r="BW517" s="111" t="str">
        <f t="shared" si="88"/>
        <v>Não</v>
      </c>
      <c r="BX517" s="111" t="str">
        <f t="shared" si="89"/>
        <v>Não</v>
      </c>
      <c r="BY517" s="110" t="s">
        <v>121</v>
      </c>
      <c r="BZ517" s="110" t="s">
        <v>226</v>
      </c>
      <c r="CA517" s="110" t="s">
        <v>121</v>
      </c>
      <c r="CB517" s="110" t="s">
        <v>8122</v>
      </c>
      <c r="CG517" s="110" t="str">
        <f t="shared" si="90"/>
        <v>4445 Total</v>
      </c>
      <c r="CH517" s="110" t="str">
        <f t="shared" si="92"/>
        <v>4445 Total-1</v>
      </c>
      <c r="CI517" s="110">
        <v>1</v>
      </c>
      <c r="CJ517" s="110" t="s">
        <v>7019</v>
      </c>
      <c r="CN517" s="110">
        <v>1791.23</v>
      </c>
      <c r="CO517" s="110">
        <v>0</v>
      </c>
      <c r="CP517" s="110">
        <v>0</v>
      </c>
      <c r="CQ517" s="110">
        <v>0</v>
      </c>
      <c r="CS517" s="110" t="str">
        <f t="shared" si="91"/>
        <v>-</v>
      </c>
    </row>
    <row r="518" spans="19:97" x14ac:dyDescent="0.2">
      <c r="S518" s="98">
        <v>6472</v>
      </c>
      <c r="T518" s="98">
        <v>39</v>
      </c>
      <c r="U518" s="98" t="s">
        <v>1697</v>
      </c>
      <c r="V518" s="98">
        <v>1</v>
      </c>
      <c r="W518" s="98" t="s">
        <v>724</v>
      </c>
      <c r="X518" s="98">
        <v>5</v>
      </c>
      <c r="Y518" s="98" t="s">
        <v>858</v>
      </c>
      <c r="Z518" s="98">
        <v>30</v>
      </c>
      <c r="AA518" s="98" t="s">
        <v>1698</v>
      </c>
      <c r="AB518" s="98">
        <v>8074</v>
      </c>
      <c r="AC518" s="98" t="s">
        <v>1736</v>
      </c>
      <c r="AD518" s="98" t="s">
        <v>2167</v>
      </c>
      <c r="AE518" s="98">
        <v>6472</v>
      </c>
      <c r="AF518" s="98" t="s">
        <v>2240</v>
      </c>
      <c r="AG518" s="98" t="s">
        <v>5343</v>
      </c>
      <c r="AH518" s="98" t="s">
        <v>212</v>
      </c>
      <c r="AI518" s="98" t="s">
        <v>53</v>
      </c>
      <c r="AJ518" s="98">
        <v>4100</v>
      </c>
      <c r="AK518" s="98" t="s">
        <v>35</v>
      </c>
      <c r="AL518" s="98">
        <v>4103</v>
      </c>
      <c r="AM518" s="98" t="s">
        <v>600</v>
      </c>
      <c r="AN518" s="98">
        <v>4104808</v>
      </c>
      <c r="AO518" s="98">
        <v>2024</v>
      </c>
      <c r="AP518" s="98">
        <v>0</v>
      </c>
      <c r="AQ518" s="98" t="s">
        <v>54</v>
      </c>
      <c r="AR518" s="98" t="s">
        <v>54</v>
      </c>
      <c r="AS518" s="98" t="s">
        <v>54</v>
      </c>
      <c r="AT518" s="98" t="s">
        <v>54</v>
      </c>
      <c r="AY518" s="98" t="s">
        <v>56</v>
      </c>
      <c r="AZ518" s="98" t="s">
        <v>1752</v>
      </c>
      <c r="BA518" s="98" t="s">
        <v>5224</v>
      </c>
      <c r="BB518" s="98" t="s">
        <v>5240</v>
      </c>
      <c r="BD518" s="110" t="str">
        <f t="shared" si="93"/>
        <v>4192RGInt 03 Cascavel</v>
      </c>
      <c r="BE518" s="110">
        <v>4192</v>
      </c>
      <c r="BF518" s="110" t="s">
        <v>971</v>
      </c>
      <c r="BG518" s="110">
        <v>8025</v>
      </c>
      <c r="BH518" s="110" t="s">
        <v>35</v>
      </c>
      <c r="BI518" s="110">
        <v>23</v>
      </c>
      <c r="BJ518" s="110">
        <v>23</v>
      </c>
      <c r="BK518" s="110">
        <v>23</v>
      </c>
      <c r="BL518" s="110">
        <v>23</v>
      </c>
      <c r="BN518" s="110">
        <f t="shared" si="94"/>
        <v>92</v>
      </c>
      <c r="BS518" s="110">
        <v>6472</v>
      </c>
      <c r="BT518" s="110" t="str">
        <f t="shared" si="85"/>
        <v>Construção da sede do 5º Comando Regional da Polícia Militar, em Cascavel</v>
      </c>
      <c r="BU518" s="111" t="str">
        <f t="shared" si="86"/>
        <v>Não</v>
      </c>
      <c r="BV518" s="111" t="str">
        <f t="shared" si="87"/>
        <v>Não</v>
      </c>
      <c r="BW518" s="111" t="str">
        <f t="shared" si="88"/>
        <v>Não</v>
      </c>
      <c r="BX518" s="111" t="str">
        <f t="shared" si="89"/>
        <v>Não</v>
      </c>
      <c r="BY518" s="110" t="s">
        <v>121</v>
      </c>
      <c r="BZ518" s="110" t="s">
        <v>121</v>
      </c>
      <c r="CA518" s="110" t="s">
        <v>121</v>
      </c>
      <c r="CB518" s="110" t="s">
        <v>8122</v>
      </c>
      <c r="CG518" s="110" t="str">
        <f t="shared" si="90"/>
        <v>4446Londrina</v>
      </c>
      <c r="CH518" s="110" t="str">
        <f t="shared" si="92"/>
        <v>4446-1</v>
      </c>
      <c r="CI518" s="110">
        <v>1</v>
      </c>
      <c r="CJ518" s="110">
        <v>4446</v>
      </c>
      <c r="CK518" s="110" t="s">
        <v>37</v>
      </c>
      <c r="CL518" s="110">
        <v>4113700</v>
      </c>
      <c r="CM518" s="110" t="s">
        <v>326</v>
      </c>
      <c r="CN518" s="110">
        <v>0</v>
      </c>
      <c r="CO518" s="110">
        <v>0</v>
      </c>
      <c r="CP518" s="110">
        <v>1207.48</v>
      </c>
      <c r="CQ518" s="110">
        <v>0</v>
      </c>
      <c r="CS518" s="110" t="str">
        <f t="shared" si="91"/>
        <v>RGInt 05 Londrina-Londrina</v>
      </c>
    </row>
    <row r="519" spans="19:97" x14ac:dyDescent="0.2">
      <c r="S519" s="98">
        <v>7105</v>
      </c>
      <c r="T519" s="98">
        <v>39</v>
      </c>
      <c r="U519" s="98" t="s">
        <v>1697</v>
      </c>
      <c r="V519" s="98">
        <v>1</v>
      </c>
      <c r="W519" s="98" t="s">
        <v>724</v>
      </c>
      <c r="X519" s="98">
        <v>5</v>
      </c>
      <c r="Y519" s="98" t="s">
        <v>858</v>
      </c>
      <c r="Z519" s="98">
        <v>30</v>
      </c>
      <c r="AA519" s="98" t="s">
        <v>1698</v>
      </c>
      <c r="AB519" s="98">
        <v>8074</v>
      </c>
      <c r="AC519" s="98" t="s">
        <v>1736</v>
      </c>
      <c r="AD519" s="98" t="s">
        <v>2167</v>
      </c>
      <c r="AE519" s="98">
        <v>7105</v>
      </c>
      <c r="AF519" s="98" t="s">
        <v>1726</v>
      </c>
      <c r="AG519" s="98" t="s">
        <v>5218</v>
      </c>
      <c r="AH519" s="98" t="s">
        <v>212</v>
      </c>
      <c r="AI519" s="98" t="s">
        <v>53</v>
      </c>
      <c r="AJ519" s="98">
        <v>4100</v>
      </c>
      <c r="AK519" s="98" t="s">
        <v>33</v>
      </c>
      <c r="AL519" s="98">
        <v>4101</v>
      </c>
      <c r="AM519" s="98" t="s">
        <v>134</v>
      </c>
      <c r="AN519" s="98">
        <v>4125506</v>
      </c>
      <c r="AO519" s="98">
        <v>2024</v>
      </c>
      <c r="AP519" s="98">
        <v>1183.67</v>
      </c>
      <c r="AQ519" s="98" t="s">
        <v>54</v>
      </c>
      <c r="AR519" s="98" t="s">
        <v>54</v>
      </c>
      <c r="AS519" s="98" t="s">
        <v>54</v>
      </c>
      <c r="AT519" s="98" t="s">
        <v>54</v>
      </c>
      <c r="AV519" s="98" t="s">
        <v>226</v>
      </c>
      <c r="AY519" s="98" t="s">
        <v>56</v>
      </c>
      <c r="AZ519" s="98" t="s">
        <v>5223</v>
      </c>
      <c r="BA519" s="98" t="s">
        <v>5224</v>
      </c>
      <c r="BB519" s="98" t="s">
        <v>5225</v>
      </c>
      <c r="BD519" s="110" t="str">
        <f t="shared" si="93"/>
        <v>4192RGInt 04 Maringá</v>
      </c>
      <c r="BE519" s="110">
        <v>4192</v>
      </c>
      <c r="BF519" s="110" t="s">
        <v>971</v>
      </c>
      <c r="BG519" s="110">
        <v>8025</v>
      </c>
      <c r="BH519" s="110" t="s">
        <v>36</v>
      </c>
      <c r="BI519" s="110">
        <v>22</v>
      </c>
      <c r="BJ519" s="110">
        <v>22</v>
      </c>
      <c r="BK519" s="110">
        <v>22</v>
      </c>
      <c r="BL519" s="110">
        <v>22</v>
      </c>
      <c r="BN519" s="110">
        <f t="shared" si="94"/>
        <v>88</v>
      </c>
      <c r="BS519" s="110">
        <v>7105</v>
      </c>
      <c r="BT519" s="110" t="str">
        <f t="shared" si="85"/>
        <v>Construção da sede do Batalhão de Operações Especiais, em São José dos Pinhais</v>
      </c>
      <c r="BU519" s="111" t="str">
        <f t="shared" si="86"/>
        <v>Não</v>
      </c>
      <c r="BV519" s="111" t="str">
        <f t="shared" si="87"/>
        <v>Não</v>
      </c>
      <c r="BW519" s="111" t="str">
        <f t="shared" si="88"/>
        <v>Não</v>
      </c>
      <c r="BX519" s="111" t="str">
        <f t="shared" si="89"/>
        <v>Não</v>
      </c>
      <c r="BY519" s="110" t="s">
        <v>121</v>
      </c>
      <c r="BZ519" s="110" t="s">
        <v>226</v>
      </c>
      <c r="CA519" s="110" t="s">
        <v>121</v>
      </c>
      <c r="CB519" s="110" t="s">
        <v>8122</v>
      </c>
      <c r="CG519" s="110" t="str">
        <f t="shared" si="90"/>
        <v>4446 Total</v>
      </c>
      <c r="CH519" s="110" t="str">
        <f t="shared" si="92"/>
        <v>4446 Total-1</v>
      </c>
      <c r="CI519" s="110">
        <v>1</v>
      </c>
      <c r="CJ519" s="110" t="s">
        <v>7020</v>
      </c>
      <c r="CN519" s="110">
        <v>0</v>
      </c>
      <c r="CO519" s="110">
        <v>0</v>
      </c>
      <c r="CP519" s="110">
        <v>1207.48</v>
      </c>
      <c r="CQ519" s="110">
        <v>0</v>
      </c>
      <c r="CS519" s="110" t="str">
        <f t="shared" si="91"/>
        <v>-</v>
      </c>
    </row>
    <row r="520" spans="19:97" x14ac:dyDescent="0.2">
      <c r="S520" s="98">
        <v>7107</v>
      </c>
      <c r="T520" s="98">
        <v>39</v>
      </c>
      <c r="U520" s="98" t="s">
        <v>1697</v>
      </c>
      <c r="V520" s="98">
        <v>1</v>
      </c>
      <c r="W520" s="98" t="s">
        <v>724</v>
      </c>
      <c r="X520" s="98">
        <v>5</v>
      </c>
      <c r="Y520" s="98" t="s">
        <v>858</v>
      </c>
      <c r="Z520" s="98">
        <v>30</v>
      </c>
      <c r="AA520" s="98" t="s">
        <v>1698</v>
      </c>
      <c r="AB520" s="98">
        <v>8074</v>
      </c>
      <c r="AC520" s="98" t="s">
        <v>1736</v>
      </c>
      <c r="AD520" s="98" t="s">
        <v>2167</v>
      </c>
      <c r="AE520" s="98">
        <v>7107</v>
      </c>
      <c r="AF520" s="98" t="s">
        <v>2243</v>
      </c>
      <c r="AG520" s="98" t="s">
        <v>5344</v>
      </c>
      <c r="AH520" s="98" t="s">
        <v>212</v>
      </c>
      <c r="AI520" s="98" t="s">
        <v>53</v>
      </c>
      <c r="AJ520" s="98">
        <v>4100</v>
      </c>
      <c r="AK520" s="98" t="s">
        <v>36</v>
      </c>
      <c r="AL520" s="98">
        <v>4104</v>
      </c>
      <c r="AM520" s="98" t="s">
        <v>503</v>
      </c>
      <c r="AN520" s="98">
        <v>4115200</v>
      </c>
      <c r="AO520" s="98">
        <v>2024</v>
      </c>
      <c r="AP520" s="98">
        <v>0</v>
      </c>
      <c r="AQ520" s="98" t="s">
        <v>54</v>
      </c>
      <c r="AR520" s="98" t="s">
        <v>54</v>
      </c>
      <c r="AS520" s="98" t="s">
        <v>54</v>
      </c>
      <c r="AT520" s="98" t="s">
        <v>54</v>
      </c>
      <c r="AV520" s="98" t="s">
        <v>226</v>
      </c>
      <c r="AY520" s="98" t="s">
        <v>56</v>
      </c>
      <c r="AZ520" s="98" t="s">
        <v>1752</v>
      </c>
      <c r="BA520" s="98" t="s">
        <v>5224</v>
      </c>
      <c r="BB520" s="98" t="s">
        <v>5225</v>
      </c>
      <c r="BD520" s="110" t="str">
        <f t="shared" si="93"/>
        <v>4192RGInt 05 Londrina</v>
      </c>
      <c r="BE520" s="110">
        <v>4192</v>
      </c>
      <c r="BF520" s="110" t="s">
        <v>971</v>
      </c>
      <c r="BG520" s="110">
        <v>8025</v>
      </c>
      <c r="BH520" s="110" t="s">
        <v>37</v>
      </c>
      <c r="BI520" s="110">
        <v>10</v>
      </c>
      <c r="BJ520" s="110">
        <v>10</v>
      </c>
      <c r="BK520" s="110">
        <v>10</v>
      </c>
      <c r="BL520" s="110">
        <v>10</v>
      </c>
      <c r="BN520" s="110">
        <f t="shared" si="94"/>
        <v>40</v>
      </c>
      <c r="BS520" s="110">
        <v>7107</v>
      </c>
      <c r="BT520" s="110" t="str">
        <f t="shared" si="85"/>
        <v>Construção da sede do Comando Regional de Bombeiro Militar em Maringá</v>
      </c>
      <c r="BU520" s="111" t="str">
        <f t="shared" si="86"/>
        <v>Não</v>
      </c>
      <c r="BV520" s="111" t="str">
        <f t="shared" si="87"/>
        <v>Não</v>
      </c>
      <c r="BW520" s="111" t="str">
        <f t="shared" si="88"/>
        <v>Não</v>
      </c>
      <c r="BX520" s="111" t="str">
        <f t="shared" si="89"/>
        <v>Não</v>
      </c>
      <c r="BY520" s="110" t="s">
        <v>121</v>
      </c>
      <c r="BZ520" s="110" t="s">
        <v>226</v>
      </c>
      <c r="CA520" s="110" t="s">
        <v>121</v>
      </c>
      <c r="CB520" s="110" t="s">
        <v>8122</v>
      </c>
      <c r="CG520" s="110" t="str">
        <f t="shared" si="90"/>
        <v>4447Goioerê</v>
      </c>
      <c r="CH520" s="110" t="str">
        <f t="shared" si="92"/>
        <v>4447-1</v>
      </c>
      <c r="CI520" s="110">
        <v>1</v>
      </c>
      <c r="CJ520" s="110">
        <v>4447</v>
      </c>
      <c r="CK520" s="110" t="s">
        <v>36</v>
      </c>
      <c r="CL520" s="110">
        <v>4108601</v>
      </c>
      <c r="CM520" s="110" t="s">
        <v>902</v>
      </c>
      <c r="CN520" s="110">
        <v>0</v>
      </c>
      <c r="CO520" s="110">
        <v>0</v>
      </c>
      <c r="CP520" s="110">
        <v>1500</v>
      </c>
      <c r="CQ520" s="110">
        <v>0</v>
      </c>
      <c r="CS520" s="110" t="str">
        <f t="shared" si="91"/>
        <v>RGInt 04 Maringá-Goioerê</v>
      </c>
    </row>
    <row r="521" spans="19:97" x14ac:dyDescent="0.2">
      <c r="S521" s="98">
        <v>6396</v>
      </c>
      <c r="T521" s="98">
        <v>39</v>
      </c>
      <c r="U521" s="98" t="s">
        <v>1697</v>
      </c>
      <c r="V521" s="98">
        <v>1</v>
      </c>
      <c r="W521" s="98" t="s">
        <v>724</v>
      </c>
      <c r="X521" s="98">
        <v>5</v>
      </c>
      <c r="Y521" s="98" t="s">
        <v>858</v>
      </c>
      <c r="Z521" s="98">
        <v>30</v>
      </c>
      <c r="AA521" s="98" t="s">
        <v>1698</v>
      </c>
      <c r="AB521" s="98">
        <v>8074</v>
      </c>
      <c r="AC521" s="98" t="s">
        <v>1736</v>
      </c>
      <c r="AD521" s="98" t="s">
        <v>2167</v>
      </c>
      <c r="AE521" s="98">
        <v>6396</v>
      </c>
      <c r="AF521" s="98" t="s">
        <v>5345</v>
      </c>
      <c r="AG521" s="98" t="s">
        <v>5346</v>
      </c>
      <c r="AH521" s="98" t="s">
        <v>212</v>
      </c>
      <c r="AI521" s="98" t="s">
        <v>53</v>
      </c>
      <c r="AJ521" s="98">
        <v>4100</v>
      </c>
      <c r="AK521" s="98" t="s">
        <v>38</v>
      </c>
      <c r="AL521" s="98">
        <v>4106</v>
      </c>
      <c r="AM521" s="98" t="s">
        <v>277</v>
      </c>
      <c r="AN521" s="98">
        <v>4104907</v>
      </c>
      <c r="AO521" s="98">
        <v>2024</v>
      </c>
      <c r="AP521" s="98">
        <v>0</v>
      </c>
      <c r="AQ521" s="98" t="s">
        <v>54</v>
      </c>
      <c r="AR521" s="98" t="s">
        <v>54</v>
      </c>
      <c r="AS521" s="98" t="s">
        <v>54</v>
      </c>
      <c r="AT521" s="98" t="s">
        <v>54</v>
      </c>
      <c r="AY521" s="98" t="s">
        <v>56</v>
      </c>
      <c r="AZ521" s="98" t="s">
        <v>1752</v>
      </c>
      <c r="BA521" s="98" t="s">
        <v>5224</v>
      </c>
      <c r="BB521" s="98" t="s">
        <v>5244</v>
      </c>
      <c r="BD521" s="110" t="str">
        <f t="shared" si="93"/>
        <v>4192RGInt 06 Ponta Grossa</v>
      </c>
      <c r="BE521" s="110">
        <v>4192</v>
      </c>
      <c r="BF521" s="110" t="s">
        <v>971</v>
      </c>
      <c r="BG521" s="110">
        <v>8025</v>
      </c>
      <c r="BH521" s="110" t="s">
        <v>38</v>
      </c>
      <c r="BI521" s="110">
        <v>6</v>
      </c>
      <c r="BJ521" s="110">
        <v>6</v>
      </c>
      <c r="BK521" s="110">
        <v>6</v>
      </c>
      <c r="BL521" s="110">
        <v>6</v>
      </c>
      <c r="BN521" s="110">
        <f t="shared" si="94"/>
        <v>24</v>
      </c>
      <c r="BS521" s="110">
        <v>6396</v>
      </c>
      <c r="BT521" s="110" t="str">
        <f t="shared" si="85"/>
        <v>Construção da sede do Corpo de Bombeiros Militar, em Castro</v>
      </c>
      <c r="BU521" s="111" t="str">
        <f t="shared" si="86"/>
        <v>Não</v>
      </c>
      <c r="BV521" s="111" t="str">
        <f t="shared" si="87"/>
        <v>Não</v>
      </c>
      <c r="BW521" s="111" t="str">
        <f t="shared" si="88"/>
        <v>Não</v>
      </c>
      <c r="BX521" s="111" t="str">
        <f t="shared" si="89"/>
        <v>Não</v>
      </c>
      <c r="BY521" s="110" t="s">
        <v>121</v>
      </c>
      <c r="BZ521" s="110" t="s">
        <v>121</v>
      </c>
      <c r="CA521" s="110" t="s">
        <v>121</v>
      </c>
      <c r="CB521" s="110" t="s">
        <v>8122</v>
      </c>
      <c r="CG521" s="110" t="str">
        <f t="shared" si="90"/>
        <v>4447 Total</v>
      </c>
      <c r="CH521" s="110" t="str">
        <f t="shared" si="92"/>
        <v>4447 Total-1</v>
      </c>
      <c r="CI521" s="110">
        <v>1</v>
      </c>
      <c r="CJ521" s="110" t="s">
        <v>7021</v>
      </c>
      <c r="CN521" s="110">
        <v>0</v>
      </c>
      <c r="CO521" s="110">
        <v>0</v>
      </c>
      <c r="CP521" s="110">
        <v>1500</v>
      </c>
      <c r="CQ521" s="110">
        <v>0</v>
      </c>
      <c r="CS521" s="110" t="str">
        <f t="shared" si="91"/>
        <v>-</v>
      </c>
    </row>
    <row r="522" spans="19:97" x14ac:dyDescent="0.2">
      <c r="S522" s="98">
        <v>6397</v>
      </c>
      <c r="T522" s="98">
        <v>39</v>
      </c>
      <c r="U522" s="98" t="s">
        <v>1697</v>
      </c>
      <c r="V522" s="98">
        <v>1</v>
      </c>
      <c r="W522" s="98" t="s">
        <v>724</v>
      </c>
      <c r="X522" s="98">
        <v>5</v>
      </c>
      <c r="Y522" s="98" t="s">
        <v>858</v>
      </c>
      <c r="Z522" s="98">
        <v>30</v>
      </c>
      <c r="AA522" s="98" t="s">
        <v>1698</v>
      </c>
      <c r="AB522" s="98">
        <v>8074</v>
      </c>
      <c r="AC522" s="98" t="s">
        <v>1736</v>
      </c>
      <c r="AD522" s="98" t="s">
        <v>2167</v>
      </c>
      <c r="AE522" s="98">
        <v>6397</v>
      </c>
      <c r="AF522" s="98" t="s">
        <v>5347</v>
      </c>
      <c r="AG522" s="98" t="s">
        <v>5348</v>
      </c>
      <c r="AH522" s="98" t="s">
        <v>212</v>
      </c>
      <c r="AI522" s="98" t="s">
        <v>53</v>
      </c>
      <c r="AJ522" s="98">
        <v>4100</v>
      </c>
      <c r="AK522" s="98" t="s">
        <v>33</v>
      </c>
      <c r="AL522" s="98">
        <v>4101</v>
      </c>
      <c r="AM522" s="98" t="s">
        <v>519</v>
      </c>
      <c r="AN522" s="98">
        <v>4119509</v>
      </c>
      <c r="AO522" s="98">
        <v>2024</v>
      </c>
      <c r="AP522" s="98">
        <v>0</v>
      </c>
      <c r="AQ522" s="98" t="s">
        <v>54</v>
      </c>
      <c r="AR522" s="98" t="s">
        <v>54</v>
      </c>
      <c r="AS522" s="98" t="s">
        <v>54</v>
      </c>
      <c r="AT522" s="98" t="s">
        <v>54</v>
      </c>
      <c r="AY522" s="98" t="s">
        <v>56</v>
      </c>
      <c r="AZ522" s="98" t="s">
        <v>1752</v>
      </c>
      <c r="BA522" s="98" t="s">
        <v>5224</v>
      </c>
      <c r="BB522" s="98" t="s">
        <v>5244</v>
      </c>
      <c r="BD522" s="110" t="str">
        <f t="shared" si="93"/>
        <v>4193RGInt 01 Curitiba</v>
      </c>
      <c r="BE522" s="110">
        <v>4193</v>
      </c>
      <c r="BF522" s="110" t="s">
        <v>1470</v>
      </c>
      <c r="BG522" s="110">
        <v>8322</v>
      </c>
      <c r="BH522" s="110" t="s">
        <v>33</v>
      </c>
      <c r="BI522" s="110">
        <v>760</v>
      </c>
      <c r="BJ522" s="110">
        <v>763</v>
      </c>
      <c r="BK522" s="110">
        <v>763</v>
      </c>
      <c r="BL522" s="110">
        <v>763</v>
      </c>
      <c r="BN522" s="110">
        <f t="shared" si="94"/>
        <v>3049</v>
      </c>
      <c r="BS522" s="110">
        <v>6397</v>
      </c>
      <c r="BT522" s="110" t="str">
        <f t="shared" si="85"/>
        <v>Construção da sede do Corpo de Bombeiros Militar, em Piraquara</v>
      </c>
      <c r="BU522" s="111" t="str">
        <f t="shared" si="86"/>
        <v>Não</v>
      </c>
      <c r="BV522" s="111" t="str">
        <f t="shared" si="87"/>
        <v>Não</v>
      </c>
      <c r="BW522" s="111" t="str">
        <f t="shared" si="88"/>
        <v>Não</v>
      </c>
      <c r="BX522" s="111" t="str">
        <f t="shared" si="89"/>
        <v>Não</v>
      </c>
      <c r="BY522" s="110" t="s">
        <v>121</v>
      </c>
      <c r="BZ522" s="110" t="s">
        <v>121</v>
      </c>
      <c r="CA522" s="110" t="s">
        <v>121</v>
      </c>
      <c r="CB522" s="110" t="s">
        <v>8122</v>
      </c>
      <c r="CG522" s="110" t="str">
        <f t="shared" si="90"/>
        <v>4449Foz do Iguaçu</v>
      </c>
      <c r="CH522" s="110" t="str">
        <f t="shared" si="92"/>
        <v>4449-1</v>
      </c>
      <c r="CI522" s="110">
        <v>1</v>
      </c>
      <c r="CJ522" s="110">
        <v>4449</v>
      </c>
      <c r="CK522" s="110" t="s">
        <v>35</v>
      </c>
      <c r="CL522" s="110">
        <v>4108304</v>
      </c>
      <c r="CM522" s="110" t="s">
        <v>407</v>
      </c>
      <c r="CN522" s="110">
        <v>0</v>
      </c>
      <c r="CO522" s="110">
        <v>2700</v>
      </c>
      <c r="CP522" s="110">
        <v>0</v>
      </c>
      <c r="CQ522" s="110">
        <v>0</v>
      </c>
      <c r="CS522" s="110" t="str">
        <f t="shared" si="91"/>
        <v>RGInt 03 Cascavel-Foz do Iguaçu</v>
      </c>
    </row>
    <row r="523" spans="19:97" x14ac:dyDescent="0.2">
      <c r="S523" s="98">
        <v>6400</v>
      </c>
      <c r="T523" s="98">
        <v>39</v>
      </c>
      <c r="U523" s="98" t="s">
        <v>1697</v>
      </c>
      <c r="V523" s="98">
        <v>1</v>
      </c>
      <c r="W523" s="98" t="s">
        <v>724</v>
      </c>
      <c r="X523" s="98">
        <v>5</v>
      </c>
      <c r="Y523" s="98" t="s">
        <v>858</v>
      </c>
      <c r="Z523" s="98">
        <v>30</v>
      </c>
      <c r="AA523" s="98" t="s">
        <v>1698</v>
      </c>
      <c r="AB523" s="98">
        <v>8074</v>
      </c>
      <c r="AC523" s="98" t="s">
        <v>1736</v>
      </c>
      <c r="AD523" s="98" t="s">
        <v>2167</v>
      </c>
      <c r="AE523" s="98">
        <v>6400</v>
      </c>
      <c r="AF523" s="98" t="s">
        <v>5349</v>
      </c>
      <c r="AG523" s="98" t="s">
        <v>5350</v>
      </c>
      <c r="AH523" s="98" t="s">
        <v>212</v>
      </c>
      <c r="AI523" s="98" t="s">
        <v>53</v>
      </c>
      <c r="AJ523" s="98">
        <v>4100</v>
      </c>
      <c r="AK523" s="98" t="s">
        <v>35</v>
      </c>
      <c r="AL523" s="98">
        <v>4103</v>
      </c>
      <c r="AM523" s="98" t="s">
        <v>5351</v>
      </c>
      <c r="AN523" s="98">
        <v>4107850</v>
      </c>
      <c r="AO523" s="98">
        <v>2024</v>
      </c>
      <c r="AP523" s="98">
        <v>0</v>
      </c>
      <c r="AQ523" s="98" t="s">
        <v>54</v>
      </c>
      <c r="AR523" s="98" t="s">
        <v>54</v>
      </c>
      <c r="AS523" s="98" t="s">
        <v>54</v>
      </c>
      <c r="AT523" s="98" t="s">
        <v>54</v>
      </c>
      <c r="AY523" s="98" t="s">
        <v>56</v>
      </c>
      <c r="AZ523" s="98" t="s">
        <v>1752</v>
      </c>
      <c r="BA523" s="98" t="s">
        <v>5224</v>
      </c>
      <c r="BB523" s="98" t="s">
        <v>5244</v>
      </c>
      <c r="BD523" s="110" t="str">
        <f t="shared" si="93"/>
        <v>4193RGInt 04 Maringá</v>
      </c>
      <c r="BE523" s="110">
        <v>4193</v>
      </c>
      <c r="BF523" s="110" t="s">
        <v>1470</v>
      </c>
      <c r="BG523" s="110">
        <v>8322</v>
      </c>
      <c r="BH523" s="110" t="s">
        <v>36</v>
      </c>
      <c r="BI523" s="110">
        <v>722</v>
      </c>
      <c r="BJ523" s="110">
        <v>721</v>
      </c>
      <c r="BK523" s="110">
        <v>721</v>
      </c>
      <c r="BL523" s="110">
        <v>721</v>
      </c>
      <c r="BN523" s="110">
        <f t="shared" si="94"/>
        <v>2885</v>
      </c>
      <c r="BS523" s="110">
        <v>6400</v>
      </c>
      <c r="BT523" s="110" t="str">
        <f t="shared" si="85"/>
        <v>Construção da sede do DPM em Flor da Serra do Sul</v>
      </c>
      <c r="BU523" s="111" t="str">
        <f t="shared" si="86"/>
        <v>Não</v>
      </c>
      <c r="BV523" s="111" t="str">
        <f t="shared" si="87"/>
        <v>Não</v>
      </c>
      <c r="BW523" s="111" t="str">
        <f t="shared" si="88"/>
        <v>Não</v>
      </c>
      <c r="BX523" s="111" t="str">
        <f t="shared" si="89"/>
        <v>Não</v>
      </c>
      <c r="BY523" s="110" t="s">
        <v>121</v>
      </c>
      <c r="BZ523" s="110" t="s">
        <v>121</v>
      </c>
      <c r="CA523" s="110" t="s">
        <v>121</v>
      </c>
      <c r="CB523" s="110" t="s">
        <v>8122</v>
      </c>
      <c r="CG523" s="110" t="str">
        <f t="shared" si="90"/>
        <v>4449 Total</v>
      </c>
      <c r="CH523" s="110" t="str">
        <f t="shared" si="92"/>
        <v>4449 Total-1</v>
      </c>
      <c r="CI523" s="110">
        <v>1</v>
      </c>
      <c r="CJ523" s="110" t="s">
        <v>7022</v>
      </c>
      <c r="CN523" s="110">
        <v>0</v>
      </c>
      <c r="CO523" s="110">
        <v>2700</v>
      </c>
      <c r="CP523" s="110">
        <v>0</v>
      </c>
      <c r="CQ523" s="110">
        <v>0</v>
      </c>
      <c r="CS523" s="110" t="str">
        <f t="shared" si="91"/>
        <v>-</v>
      </c>
    </row>
    <row r="524" spans="19:97" x14ac:dyDescent="0.2">
      <c r="S524" s="98">
        <v>6401</v>
      </c>
      <c r="T524" s="98">
        <v>39</v>
      </c>
      <c r="U524" s="98" t="s">
        <v>1697</v>
      </c>
      <c r="V524" s="98">
        <v>1</v>
      </c>
      <c r="W524" s="98" t="s">
        <v>724</v>
      </c>
      <c r="X524" s="98">
        <v>5</v>
      </c>
      <c r="Y524" s="98" t="s">
        <v>858</v>
      </c>
      <c r="Z524" s="98">
        <v>30</v>
      </c>
      <c r="AA524" s="98" t="s">
        <v>1698</v>
      </c>
      <c r="AB524" s="98">
        <v>8074</v>
      </c>
      <c r="AC524" s="98" t="s">
        <v>1736</v>
      </c>
      <c r="AD524" s="98" t="s">
        <v>2167</v>
      </c>
      <c r="AE524" s="98">
        <v>6401</v>
      </c>
      <c r="AF524" s="98" t="s">
        <v>5352</v>
      </c>
      <c r="AG524" s="98" t="s">
        <v>5353</v>
      </c>
      <c r="AH524" s="98" t="s">
        <v>212</v>
      </c>
      <c r="AI524" s="98" t="s">
        <v>53</v>
      </c>
      <c r="AJ524" s="98">
        <v>4100</v>
      </c>
      <c r="AK524" s="98" t="s">
        <v>35</v>
      </c>
      <c r="AL524" s="98">
        <v>4103</v>
      </c>
      <c r="AM524" s="98" t="s">
        <v>1229</v>
      </c>
      <c r="AN524" s="98">
        <v>4117453</v>
      </c>
      <c r="AO524" s="98">
        <v>2024</v>
      </c>
      <c r="AP524" s="98">
        <v>0</v>
      </c>
      <c r="AQ524" s="98" t="s">
        <v>54</v>
      </c>
      <c r="AR524" s="98" t="s">
        <v>54</v>
      </c>
      <c r="AS524" s="98" t="s">
        <v>54</v>
      </c>
      <c r="AT524" s="98" t="s">
        <v>54</v>
      </c>
      <c r="AY524" s="98" t="s">
        <v>56</v>
      </c>
      <c r="AZ524" s="98" t="s">
        <v>1752</v>
      </c>
      <c r="BA524" s="98" t="s">
        <v>5224</v>
      </c>
      <c r="BB524" s="98" t="s">
        <v>5244</v>
      </c>
      <c r="BD524" s="110" t="str">
        <f t="shared" si="93"/>
        <v>4194(vazio)</v>
      </c>
      <c r="BE524" s="110">
        <v>4194</v>
      </c>
      <c r="BF524" s="110" t="s">
        <v>1473</v>
      </c>
      <c r="BG524" s="110">
        <v>8024</v>
      </c>
      <c r="BH524" s="110" t="s">
        <v>60</v>
      </c>
      <c r="BI524" s="110">
        <v>98</v>
      </c>
      <c r="BJ524" s="110">
        <v>98</v>
      </c>
      <c r="BK524" s="110">
        <v>98</v>
      </c>
      <c r="BL524" s="110">
        <v>105</v>
      </c>
      <c r="BN524" s="110">
        <f t="shared" si="94"/>
        <v>399</v>
      </c>
      <c r="BS524" s="110">
        <v>6401</v>
      </c>
      <c r="BT524" s="110" t="str">
        <f t="shared" si="85"/>
        <v>Construção da sede do DPM em Ouro Verde do Oeste</v>
      </c>
      <c r="BU524" s="111" t="str">
        <f t="shared" si="86"/>
        <v>Não</v>
      </c>
      <c r="BV524" s="111" t="str">
        <f t="shared" si="87"/>
        <v>Não</v>
      </c>
      <c r="BW524" s="111" t="str">
        <f t="shared" si="88"/>
        <v>Não</v>
      </c>
      <c r="BX524" s="111" t="str">
        <f t="shared" si="89"/>
        <v>Não</v>
      </c>
      <c r="BY524" s="110" t="s">
        <v>121</v>
      </c>
      <c r="BZ524" s="110" t="s">
        <v>121</v>
      </c>
      <c r="CA524" s="110" t="s">
        <v>121</v>
      </c>
      <c r="CB524" s="110" t="s">
        <v>8122</v>
      </c>
      <c r="CG524" s="110" t="str">
        <f t="shared" si="90"/>
        <v>4450Cascavel</v>
      </c>
      <c r="CH524" s="110" t="str">
        <f t="shared" si="92"/>
        <v>4450-1</v>
      </c>
      <c r="CI524" s="110">
        <v>1</v>
      </c>
      <c r="CJ524" s="110">
        <v>4450</v>
      </c>
      <c r="CK524" s="110" t="s">
        <v>35</v>
      </c>
      <c r="CL524" s="110">
        <v>4104808</v>
      </c>
      <c r="CM524" s="110" t="s">
        <v>600</v>
      </c>
      <c r="CN524" s="110">
        <v>0</v>
      </c>
      <c r="CO524" s="110">
        <v>1300</v>
      </c>
      <c r="CP524" s="110">
        <v>0</v>
      </c>
      <c r="CQ524" s="110">
        <v>0</v>
      </c>
      <c r="CS524" s="110" t="str">
        <f t="shared" si="91"/>
        <v>RGInt 03 Cascavel-Cascavel</v>
      </c>
    </row>
    <row r="525" spans="19:97" x14ac:dyDescent="0.2">
      <c r="S525" s="98">
        <v>6402</v>
      </c>
      <c r="T525" s="98">
        <v>39</v>
      </c>
      <c r="U525" s="98" t="s">
        <v>1697</v>
      </c>
      <c r="V525" s="98">
        <v>1</v>
      </c>
      <c r="W525" s="98" t="s">
        <v>724</v>
      </c>
      <c r="X525" s="98">
        <v>5</v>
      </c>
      <c r="Y525" s="98" t="s">
        <v>858</v>
      </c>
      <c r="Z525" s="98">
        <v>30</v>
      </c>
      <c r="AA525" s="98" t="s">
        <v>1698</v>
      </c>
      <c r="AB525" s="98">
        <v>8074</v>
      </c>
      <c r="AC525" s="98" t="s">
        <v>1736</v>
      </c>
      <c r="AD525" s="98" t="s">
        <v>2167</v>
      </c>
      <c r="AE525" s="98">
        <v>6402</v>
      </c>
      <c r="AF525" s="98" t="s">
        <v>5354</v>
      </c>
      <c r="AG525" s="98" t="s">
        <v>5355</v>
      </c>
      <c r="AH525" s="98" t="s">
        <v>212</v>
      </c>
      <c r="AI525" s="98" t="s">
        <v>53</v>
      </c>
      <c r="AJ525" s="98">
        <v>4100</v>
      </c>
      <c r="AK525" s="98" t="s">
        <v>35</v>
      </c>
      <c r="AL525" s="98">
        <v>4103</v>
      </c>
      <c r="AM525" s="98" t="s">
        <v>5356</v>
      </c>
      <c r="AN525" s="98">
        <v>4120150</v>
      </c>
      <c r="AO525" s="98">
        <v>2024</v>
      </c>
      <c r="AP525" s="98">
        <v>0</v>
      </c>
      <c r="AQ525" s="98" t="s">
        <v>54</v>
      </c>
      <c r="AR525" s="98" t="s">
        <v>54</v>
      </c>
      <c r="AS525" s="98" t="s">
        <v>54</v>
      </c>
      <c r="AT525" s="98" t="s">
        <v>54</v>
      </c>
      <c r="AY525" s="98" t="s">
        <v>56</v>
      </c>
      <c r="AZ525" s="98" t="s">
        <v>1752</v>
      </c>
      <c r="BA525" s="98" t="s">
        <v>5224</v>
      </c>
      <c r="BB525" s="98" t="s">
        <v>5244</v>
      </c>
      <c r="BD525" s="110" t="str">
        <f t="shared" si="93"/>
        <v>4195RGInt 02 Guarapuava</v>
      </c>
      <c r="BE525" s="110">
        <v>4195</v>
      </c>
      <c r="BF525" s="110" t="s">
        <v>959</v>
      </c>
      <c r="BG525" s="110">
        <v>8025</v>
      </c>
      <c r="BH525" s="110" t="s">
        <v>34</v>
      </c>
      <c r="BI525" s="110">
        <v>84.8</v>
      </c>
      <c r="BJ525" s="110">
        <v>200</v>
      </c>
      <c r="BK525" s="110">
        <v>100</v>
      </c>
      <c r="BL525" s="110">
        <v>100</v>
      </c>
      <c r="BN525" s="110">
        <f t="shared" si="94"/>
        <v>484.8</v>
      </c>
      <c r="BS525" s="110">
        <v>6402</v>
      </c>
      <c r="BT525" s="110" t="str">
        <f t="shared" si="85"/>
        <v>Construção da sede do DPM em Porto Barreiro</v>
      </c>
      <c r="BU525" s="111" t="str">
        <f t="shared" si="86"/>
        <v>Não</v>
      </c>
      <c r="BV525" s="111" t="str">
        <f t="shared" si="87"/>
        <v>Não</v>
      </c>
      <c r="BW525" s="111" t="str">
        <f t="shared" si="88"/>
        <v>Não</v>
      </c>
      <c r="BX525" s="111" t="str">
        <f t="shared" si="89"/>
        <v>Não</v>
      </c>
      <c r="BY525" s="110" t="s">
        <v>121</v>
      </c>
      <c r="BZ525" s="110" t="s">
        <v>121</v>
      </c>
      <c r="CA525" s="110" t="s">
        <v>121</v>
      </c>
      <c r="CB525" s="110" t="s">
        <v>8122</v>
      </c>
      <c r="CG525" s="110" t="str">
        <f t="shared" si="90"/>
        <v>4450 Total</v>
      </c>
      <c r="CH525" s="110" t="str">
        <f t="shared" si="92"/>
        <v>4450 Total-1</v>
      </c>
      <c r="CI525" s="110">
        <v>1</v>
      </c>
      <c r="CJ525" s="110" t="s">
        <v>7023</v>
      </c>
      <c r="CN525" s="110">
        <v>0</v>
      </c>
      <c r="CO525" s="110">
        <v>1300</v>
      </c>
      <c r="CP525" s="110">
        <v>0</v>
      </c>
      <c r="CQ525" s="110">
        <v>0</v>
      </c>
      <c r="CS525" s="110" t="str">
        <f t="shared" si="91"/>
        <v>-</v>
      </c>
    </row>
    <row r="526" spans="19:97" x14ac:dyDescent="0.2">
      <c r="S526" s="98">
        <v>6398</v>
      </c>
      <c r="T526" s="98">
        <v>39</v>
      </c>
      <c r="U526" s="98" t="s">
        <v>1697</v>
      </c>
      <c r="V526" s="98">
        <v>1</v>
      </c>
      <c r="W526" s="98" t="s">
        <v>724</v>
      </c>
      <c r="X526" s="98">
        <v>5</v>
      </c>
      <c r="Y526" s="98" t="s">
        <v>858</v>
      </c>
      <c r="Z526" s="98">
        <v>30</v>
      </c>
      <c r="AA526" s="98" t="s">
        <v>1698</v>
      </c>
      <c r="AB526" s="98">
        <v>8074</v>
      </c>
      <c r="AC526" s="98" t="s">
        <v>1736</v>
      </c>
      <c r="AD526" s="98" t="s">
        <v>2167</v>
      </c>
      <c r="AE526" s="98">
        <v>6398</v>
      </c>
      <c r="AF526" s="98" t="s">
        <v>5357</v>
      </c>
      <c r="AG526" s="98" t="s">
        <v>5358</v>
      </c>
      <c r="AH526" s="98" t="s">
        <v>212</v>
      </c>
      <c r="AI526" s="98" t="s">
        <v>53</v>
      </c>
      <c r="AJ526" s="98">
        <v>4100</v>
      </c>
      <c r="AK526" s="98" t="s">
        <v>37</v>
      </c>
      <c r="AL526" s="98">
        <v>4105</v>
      </c>
      <c r="AM526" s="98" t="s">
        <v>571</v>
      </c>
      <c r="AN526" s="98">
        <v>4128401</v>
      </c>
      <c r="AO526" s="98">
        <v>2024</v>
      </c>
      <c r="AP526" s="98">
        <v>0</v>
      </c>
      <c r="AQ526" s="98" t="s">
        <v>54</v>
      </c>
      <c r="AR526" s="98" t="s">
        <v>54</v>
      </c>
      <c r="AS526" s="98" t="s">
        <v>54</v>
      </c>
      <c r="AT526" s="98" t="s">
        <v>54</v>
      </c>
      <c r="AY526" s="98" t="s">
        <v>56</v>
      </c>
      <c r="AZ526" s="98" t="s">
        <v>1752</v>
      </c>
      <c r="BA526" s="98" t="s">
        <v>5224</v>
      </c>
      <c r="BB526" s="98" t="s">
        <v>5244</v>
      </c>
      <c r="BD526" s="110" t="str">
        <f t="shared" si="93"/>
        <v>4196RGInt 01 Curitiba</v>
      </c>
      <c r="BE526" s="110">
        <v>4196</v>
      </c>
      <c r="BF526" s="110" t="s">
        <v>1480</v>
      </c>
      <c r="BG526" s="110">
        <v>8322</v>
      </c>
      <c r="BH526" s="110" t="s">
        <v>33</v>
      </c>
      <c r="BI526" s="110">
        <v>9589</v>
      </c>
      <c r="BJ526" s="110">
        <v>937</v>
      </c>
      <c r="BK526" s="110">
        <v>937</v>
      </c>
      <c r="BL526" s="110">
        <v>937</v>
      </c>
      <c r="BN526" s="110">
        <f t="shared" si="94"/>
        <v>12400</v>
      </c>
      <c r="BS526" s="110">
        <v>6398</v>
      </c>
      <c r="BT526" s="110" t="str">
        <f t="shared" si="85"/>
        <v>Construção da sede do DPM em Uraí</v>
      </c>
      <c r="BU526" s="111" t="str">
        <f t="shared" si="86"/>
        <v>Não</v>
      </c>
      <c r="BV526" s="111" t="str">
        <f t="shared" si="87"/>
        <v>Não</v>
      </c>
      <c r="BW526" s="111" t="str">
        <f t="shared" si="88"/>
        <v>Não</v>
      </c>
      <c r="BX526" s="111" t="str">
        <f t="shared" si="89"/>
        <v>Não</v>
      </c>
      <c r="BY526" s="110" t="s">
        <v>121</v>
      </c>
      <c r="BZ526" s="110" t="s">
        <v>121</v>
      </c>
      <c r="CA526" s="110" t="s">
        <v>121</v>
      </c>
      <c r="CB526" s="110" t="s">
        <v>8122</v>
      </c>
      <c r="CG526" s="110" t="str">
        <f t="shared" si="90"/>
        <v>4451Apucarana</v>
      </c>
      <c r="CH526" s="110" t="str">
        <f t="shared" si="92"/>
        <v>4451-1</v>
      </c>
      <c r="CI526" s="110">
        <v>1</v>
      </c>
      <c r="CJ526" s="110">
        <v>4451</v>
      </c>
      <c r="CK526" s="110" t="s">
        <v>37</v>
      </c>
      <c r="CL526" s="110">
        <v>4101408</v>
      </c>
      <c r="CM526" s="110" t="s">
        <v>677</v>
      </c>
      <c r="CN526" s="110">
        <v>0</v>
      </c>
      <c r="CO526" s="110">
        <v>2400</v>
      </c>
      <c r="CP526" s="110">
        <v>0</v>
      </c>
      <c r="CQ526" s="110">
        <v>0</v>
      </c>
      <c r="CS526" s="110" t="str">
        <f t="shared" si="91"/>
        <v>RGInt 05 Londrina-Apucarana</v>
      </c>
    </row>
    <row r="527" spans="19:97" x14ac:dyDescent="0.2">
      <c r="S527" s="98">
        <v>7108</v>
      </c>
      <c r="T527" s="98">
        <v>39</v>
      </c>
      <c r="U527" s="98" t="s">
        <v>1697</v>
      </c>
      <c r="V527" s="98">
        <v>1</v>
      </c>
      <c r="W527" s="98" t="s">
        <v>724</v>
      </c>
      <c r="X527" s="98">
        <v>5</v>
      </c>
      <c r="Y527" s="98" t="s">
        <v>858</v>
      </c>
      <c r="Z527" s="98">
        <v>30</v>
      </c>
      <c r="AA527" s="98" t="s">
        <v>1698</v>
      </c>
      <c r="AB527" s="98">
        <v>8074</v>
      </c>
      <c r="AC527" s="98" t="s">
        <v>1736</v>
      </c>
      <c r="AD527" s="98" t="s">
        <v>2167</v>
      </c>
      <c r="AE527" s="98">
        <v>7108</v>
      </c>
      <c r="AF527" s="98" t="s">
        <v>2259</v>
      </c>
      <c r="AG527" s="98" t="s">
        <v>5359</v>
      </c>
      <c r="AH527" s="98" t="s">
        <v>212</v>
      </c>
      <c r="AI527" s="98" t="s">
        <v>53</v>
      </c>
      <c r="AJ527" s="98">
        <v>4100</v>
      </c>
      <c r="AK527" s="98" t="s">
        <v>33</v>
      </c>
      <c r="AL527" s="98">
        <v>4101</v>
      </c>
      <c r="AM527" s="98" t="s">
        <v>128</v>
      </c>
      <c r="AN527" s="98">
        <v>4106902</v>
      </c>
      <c r="AO527" s="98">
        <v>2024</v>
      </c>
      <c r="AP527" s="98">
        <v>0</v>
      </c>
      <c r="AQ527" s="98" t="s">
        <v>54</v>
      </c>
      <c r="AR527" s="98" t="s">
        <v>54</v>
      </c>
      <c r="AS527" s="98" t="s">
        <v>54</v>
      </c>
      <c r="AT527" s="98" t="s">
        <v>54</v>
      </c>
      <c r="AV527" s="98" t="s">
        <v>226</v>
      </c>
      <c r="AY527" s="98" t="s">
        <v>56</v>
      </c>
      <c r="AZ527" s="98" t="s">
        <v>5223</v>
      </c>
      <c r="BA527" s="98" t="s">
        <v>5224</v>
      </c>
      <c r="BB527" s="98" t="s">
        <v>5225</v>
      </c>
      <c r="BD527" s="110" t="str">
        <f t="shared" si="93"/>
        <v>4196RGInt 02 Guarapuava</v>
      </c>
      <c r="BE527" s="110">
        <v>4196</v>
      </c>
      <c r="BF527" s="110" t="s">
        <v>1480</v>
      </c>
      <c r="BG527" s="110">
        <v>8322</v>
      </c>
      <c r="BH527" s="110" t="s">
        <v>34</v>
      </c>
      <c r="BI527" s="110">
        <v>135</v>
      </c>
      <c r="BJ527" s="110">
        <v>323</v>
      </c>
      <c r="BK527" s="110">
        <v>323</v>
      </c>
      <c r="BL527" s="110">
        <v>323</v>
      </c>
      <c r="BN527" s="110">
        <f t="shared" si="94"/>
        <v>1104</v>
      </c>
      <c r="BS527" s="110">
        <v>7108</v>
      </c>
      <c r="BT527" s="110" t="str">
        <f t="shared" si="85"/>
        <v>Construção do Complexo de Treinamento Policial na Academia Policial Militar do Guatupê</v>
      </c>
      <c r="BU527" s="111" t="str">
        <f t="shared" si="86"/>
        <v>Não</v>
      </c>
      <c r="BV527" s="111" t="str">
        <f t="shared" si="87"/>
        <v>Não</v>
      </c>
      <c r="BW527" s="111" t="str">
        <f t="shared" si="88"/>
        <v>Não</v>
      </c>
      <c r="BX527" s="111" t="str">
        <f t="shared" si="89"/>
        <v>Não</v>
      </c>
      <c r="BY527" s="110" t="s">
        <v>121</v>
      </c>
      <c r="BZ527" s="110" t="s">
        <v>226</v>
      </c>
      <c r="CA527" s="110" t="s">
        <v>121</v>
      </c>
      <c r="CB527" s="110" t="s">
        <v>8122</v>
      </c>
      <c r="CG527" s="110" t="str">
        <f t="shared" si="90"/>
        <v>4451 Total</v>
      </c>
      <c r="CH527" s="110" t="str">
        <f t="shared" si="92"/>
        <v>4451 Total-1</v>
      </c>
      <c r="CI527" s="110">
        <v>1</v>
      </c>
      <c r="CJ527" s="110" t="s">
        <v>7024</v>
      </c>
      <c r="CN527" s="110">
        <v>0</v>
      </c>
      <c r="CO527" s="110">
        <v>2400</v>
      </c>
      <c r="CP527" s="110">
        <v>0</v>
      </c>
      <c r="CQ527" s="110">
        <v>0</v>
      </c>
      <c r="CS527" s="110" t="str">
        <f t="shared" si="91"/>
        <v>-</v>
      </c>
    </row>
    <row r="528" spans="19:97" x14ac:dyDescent="0.2">
      <c r="S528" s="98">
        <v>6476</v>
      </c>
      <c r="T528" s="98">
        <v>39</v>
      </c>
      <c r="U528" s="98" t="s">
        <v>1697</v>
      </c>
      <c r="V528" s="98">
        <v>1</v>
      </c>
      <c r="W528" s="98" t="s">
        <v>724</v>
      </c>
      <c r="X528" s="98">
        <v>5</v>
      </c>
      <c r="Y528" s="98" t="s">
        <v>858</v>
      </c>
      <c r="Z528" s="98">
        <v>30</v>
      </c>
      <c r="AA528" s="98" t="s">
        <v>1698</v>
      </c>
      <c r="AB528" s="98">
        <v>8074</v>
      </c>
      <c r="AC528" s="98" t="s">
        <v>1736</v>
      </c>
      <c r="AD528" s="98" t="s">
        <v>2167</v>
      </c>
      <c r="AE528" s="98">
        <v>6476</v>
      </c>
      <c r="AF528" s="98" t="s">
        <v>2260</v>
      </c>
      <c r="AG528" s="98" t="s">
        <v>5360</v>
      </c>
      <c r="AH528" s="98" t="s">
        <v>212</v>
      </c>
      <c r="AI528" s="98" t="s">
        <v>53</v>
      </c>
      <c r="AJ528" s="98">
        <v>4100</v>
      </c>
      <c r="AK528" s="98" t="s">
        <v>35</v>
      </c>
      <c r="AL528" s="98">
        <v>4103</v>
      </c>
      <c r="AM528" s="98" t="s">
        <v>533</v>
      </c>
      <c r="AN528" s="98">
        <v>4115804</v>
      </c>
      <c r="AO528" s="98">
        <v>2024</v>
      </c>
      <c r="AP528" s="98">
        <v>0</v>
      </c>
      <c r="AQ528" s="98" t="s">
        <v>54</v>
      </c>
      <c r="AR528" s="98" t="s">
        <v>54</v>
      </c>
      <c r="AS528" s="98" t="s">
        <v>54</v>
      </c>
      <c r="AT528" s="98" t="s">
        <v>54</v>
      </c>
      <c r="AY528" s="98" t="s">
        <v>56</v>
      </c>
      <c r="AZ528" s="98" t="s">
        <v>1752</v>
      </c>
      <c r="BA528" s="98" t="s">
        <v>5224</v>
      </c>
      <c r="BB528" s="98" t="s">
        <v>5240</v>
      </c>
      <c r="BD528" s="110" t="str">
        <f t="shared" si="93"/>
        <v>4196RGInt 03 Cascavel</v>
      </c>
      <c r="BE528" s="110">
        <v>4196</v>
      </c>
      <c r="BF528" s="110" t="s">
        <v>1480</v>
      </c>
      <c r="BG528" s="110">
        <v>8322</v>
      </c>
      <c r="BH528" s="110" t="s">
        <v>35</v>
      </c>
      <c r="BI528" s="110">
        <v>1897</v>
      </c>
      <c r="BJ528" s="110">
        <v>234</v>
      </c>
      <c r="BK528" s="110">
        <v>234</v>
      </c>
      <c r="BL528" s="110">
        <v>234</v>
      </c>
      <c r="BN528" s="110">
        <f t="shared" si="94"/>
        <v>2599</v>
      </c>
      <c r="BS528" s="110">
        <v>6476</v>
      </c>
      <c r="BT528" s="110" t="str">
        <f t="shared" si="85"/>
        <v>Construção do Corpo de Bombeiros de Medianeira</v>
      </c>
      <c r="BU528" s="111" t="str">
        <f t="shared" si="86"/>
        <v>Não</v>
      </c>
      <c r="BV528" s="111" t="str">
        <f t="shared" si="87"/>
        <v>Não</v>
      </c>
      <c r="BW528" s="111" t="str">
        <f t="shared" si="88"/>
        <v>Não</v>
      </c>
      <c r="BX528" s="111" t="str">
        <f t="shared" si="89"/>
        <v>Não</v>
      </c>
      <c r="BY528" s="110" t="s">
        <v>121</v>
      </c>
      <c r="BZ528" s="110" t="s">
        <v>121</v>
      </c>
      <c r="CA528" s="110" t="s">
        <v>121</v>
      </c>
      <c r="CB528" s="110" t="s">
        <v>8122</v>
      </c>
      <c r="CG528" s="110" t="str">
        <f t="shared" si="90"/>
        <v>4452Londrina</v>
      </c>
      <c r="CH528" s="110" t="str">
        <f t="shared" si="92"/>
        <v>4452-1</v>
      </c>
      <c r="CI528" s="110">
        <v>1</v>
      </c>
      <c r="CJ528" s="110">
        <v>4452</v>
      </c>
      <c r="CK528" s="110" t="s">
        <v>37</v>
      </c>
      <c r="CL528" s="110">
        <v>4113700</v>
      </c>
      <c r="CM528" s="110" t="s">
        <v>326</v>
      </c>
      <c r="CN528" s="110">
        <v>0</v>
      </c>
      <c r="CO528" s="110">
        <v>1000</v>
      </c>
      <c r="CP528" s="110">
        <v>0</v>
      </c>
      <c r="CQ528" s="110">
        <v>0</v>
      </c>
      <c r="CS528" s="110" t="str">
        <f t="shared" si="91"/>
        <v>RGInt 05 Londrina-Londrina</v>
      </c>
    </row>
    <row r="529" spans="19:97" x14ac:dyDescent="0.2">
      <c r="S529" s="98">
        <v>5512</v>
      </c>
      <c r="T529" s="98">
        <v>39</v>
      </c>
      <c r="U529" s="98" t="s">
        <v>1697</v>
      </c>
      <c r="V529" s="98">
        <v>1</v>
      </c>
      <c r="W529" s="98" t="s">
        <v>724</v>
      </c>
      <c r="X529" s="98">
        <v>5</v>
      </c>
      <c r="Y529" s="98" t="s">
        <v>858</v>
      </c>
      <c r="Z529" s="98">
        <v>30</v>
      </c>
      <c r="AA529" s="98" t="s">
        <v>1698</v>
      </c>
      <c r="AB529" s="98">
        <v>8074</v>
      </c>
      <c r="AC529" s="98" t="s">
        <v>1736</v>
      </c>
      <c r="AD529" s="98" t="s">
        <v>2167</v>
      </c>
      <c r="AE529" s="98">
        <v>5512</v>
      </c>
      <c r="AF529" s="98" t="s">
        <v>1787</v>
      </c>
      <c r="AG529" s="98" t="s">
        <v>1788</v>
      </c>
      <c r="AH529" s="98" t="s">
        <v>1789</v>
      </c>
      <c r="AI529" s="98" t="s">
        <v>53</v>
      </c>
      <c r="AJ529" s="98">
        <v>4100</v>
      </c>
      <c r="AO529" s="98">
        <v>2024</v>
      </c>
      <c r="AP529" s="98">
        <v>250</v>
      </c>
      <c r="AQ529" s="98" t="s">
        <v>54</v>
      </c>
      <c r="AR529" s="98" t="s">
        <v>54</v>
      </c>
      <c r="AS529" s="98" t="s">
        <v>54</v>
      </c>
      <c r="AT529" s="98" t="s">
        <v>54</v>
      </c>
      <c r="AU529" s="98" t="s">
        <v>2051</v>
      </c>
      <c r="AY529" s="98" t="s">
        <v>56</v>
      </c>
      <c r="AZ529" s="98" t="s">
        <v>1790</v>
      </c>
      <c r="BA529" s="98" t="s">
        <v>1740</v>
      </c>
      <c r="BB529" s="98" t="s">
        <v>1741</v>
      </c>
      <c r="BD529" s="110" t="str">
        <f t="shared" si="93"/>
        <v>4196RGInt 04 Maringá</v>
      </c>
      <c r="BE529" s="110">
        <v>4196</v>
      </c>
      <c r="BF529" s="110" t="s">
        <v>1480</v>
      </c>
      <c r="BG529" s="110">
        <v>8322</v>
      </c>
      <c r="BH529" s="110" t="s">
        <v>36</v>
      </c>
      <c r="BI529" s="110">
        <v>91</v>
      </c>
      <c r="BJ529" s="110">
        <v>235</v>
      </c>
      <c r="BK529" s="110">
        <v>235</v>
      </c>
      <c r="BL529" s="110">
        <v>235</v>
      </c>
      <c r="BN529" s="110">
        <f t="shared" si="94"/>
        <v>796</v>
      </c>
      <c r="BS529" s="110">
        <v>5512</v>
      </c>
      <c r="BT529" s="110" t="str">
        <f t="shared" si="85"/>
        <v>Desenvolvimento de soluções de inteligência e tecnologia em segurança pública</v>
      </c>
      <c r="BU529" s="111" t="str">
        <f t="shared" si="86"/>
        <v>Não</v>
      </c>
      <c r="BV529" s="111" t="str">
        <f t="shared" si="87"/>
        <v>Não</v>
      </c>
      <c r="BW529" s="111" t="str">
        <f t="shared" si="88"/>
        <v>Não</v>
      </c>
      <c r="BX529" s="111" t="str">
        <f t="shared" si="89"/>
        <v>Não</v>
      </c>
      <c r="BY529" s="110" t="s">
        <v>2051</v>
      </c>
      <c r="BZ529" s="110" t="s">
        <v>244</v>
      </c>
      <c r="CA529" s="110" t="s">
        <v>121</v>
      </c>
      <c r="CB529" s="110" t="s">
        <v>8374</v>
      </c>
      <c r="CG529" s="110" t="str">
        <f t="shared" si="90"/>
        <v>4452 Total</v>
      </c>
      <c r="CH529" s="110" t="str">
        <f t="shared" si="92"/>
        <v>4452 Total-1</v>
      </c>
      <c r="CI529" s="110">
        <v>1</v>
      </c>
      <c r="CJ529" s="110" t="s">
        <v>7025</v>
      </c>
      <c r="CN529" s="110">
        <v>0</v>
      </c>
      <c r="CO529" s="110">
        <v>1000</v>
      </c>
      <c r="CP529" s="110">
        <v>0</v>
      </c>
      <c r="CQ529" s="110">
        <v>0</v>
      </c>
      <c r="CS529" s="110" t="str">
        <f t="shared" si="91"/>
        <v>-</v>
      </c>
    </row>
    <row r="530" spans="19:97" x14ac:dyDescent="0.2">
      <c r="S530" s="98">
        <v>5514</v>
      </c>
      <c r="T530" s="98">
        <v>39</v>
      </c>
      <c r="U530" s="98" t="s">
        <v>1697</v>
      </c>
      <c r="V530" s="98">
        <v>1</v>
      </c>
      <c r="W530" s="98" t="s">
        <v>724</v>
      </c>
      <c r="X530" s="98">
        <v>5</v>
      </c>
      <c r="Y530" s="98" t="s">
        <v>858</v>
      </c>
      <c r="Z530" s="98">
        <v>30</v>
      </c>
      <c r="AA530" s="98" t="s">
        <v>1698</v>
      </c>
      <c r="AB530" s="98">
        <v>8074</v>
      </c>
      <c r="AC530" s="98" t="s">
        <v>1736</v>
      </c>
      <c r="AD530" s="98" t="s">
        <v>2167</v>
      </c>
      <c r="AE530" s="98">
        <v>5514</v>
      </c>
      <c r="AF530" s="98" t="s">
        <v>1791</v>
      </c>
      <c r="AG530" s="98" t="s">
        <v>1792</v>
      </c>
      <c r="AH530" s="98" t="s">
        <v>1793</v>
      </c>
      <c r="AI530" s="98" t="s">
        <v>53</v>
      </c>
      <c r="AJ530" s="98">
        <v>4100</v>
      </c>
      <c r="AO530" s="98">
        <v>2024</v>
      </c>
      <c r="AP530" s="98">
        <v>1</v>
      </c>
      <c r="AQ530" s="98" t="s">
        <v>54</v>
      </c>
      <c r="AR530" s="98" t="s">
        <v>54</v>
      </c>
      <c r="AS530" s="98" t="s">
        <v>54</v>
      </c>
      <c r="AT530" s="98" t="s">
        <v>54</v>
      </c>
      <c r="AV530" s="98" t="s">
        <v>55</v>
      </c>
      <c r="AY530" s="98" t="s">
        <v>56</v>
      </c>
      <c r="AZ530" s="98" t="s">
        <v>1794</v>
      </c>
      <c r="BA530" s="98" t="s">
        <v>1795</v>
      </c>
      <c r="BB530" s="98" t="s">
        <v>1796</v>
      </c>
      <c r="BD530" s="110" t="str">
        <f t="shared" si="93"/>
        <v>4196RGInt 05 Londrina</v>
      </c>
      <c r="BE530" s="110">
        <v>4196</v>
      </c>
      <c r="BF530" s="110" t="s">
        <v>1480</v>
      </c>
      <c r="BG530" s="110">
        <v>8322</v>
      </c>
      <c r="BH530" s="110" t="s">
        <v>37</v>
      </c>
      <c r="BI530" s="110">
        <v>90</v>
      </c>
      <c r="BJ530" s="110">
        <v>243</v>
      </c>
      <c r="BK530" s="110">
        <v>243</v>
      </c>
      <c r="BL530" s="110">
        <v>243</v>
      </c>
      <c r="BN530" s="110">
        <f t="shared" si="94"/>
        <v>819</v>
      </c>
      <c r="BS530" s="110">
        <v>5514</v>
      </c>
      <c r="BT530" s="110" t="str">
        <f t="shared" si="85"/>
        <v>Instituição da Escola de Inteligência</v>
      </c>
      <c r="BU530" s="111" t="str">
        <f t="shared" si="86"/>
        <v>Não</v>
      </c>
      <c r="BV530" s="111" t="str">
        <f t="shared" si="87"/>
        <v>Não</v>
      </c>
      <c r="BW530" s="111" t="str">
        <f t="shared" si="88"/>
        <v>Não</v>
      </c>
      <c r="BX530" s="111" t="str">
        <f t="shared" si="89"/>
        <v>Não</v>
      </c>
      <c r="BY530" s="110" t="s">
        <v>2462</v>
      </c>
      <c r="BZ530" s="110" t="s">
        <v>55</v>
      </c>
      <c r="CA530" s="110" t="s">
        <v>121</v>
      </c>
      <c r="CB530" s="110" t="s">
        <v>8374</v>
      </c>
      <c r="CG530" s="110" t="str">
        <f t="shared" si="90"/>
        <v>4453Campo Mourão</v>
      </c>
      <c r="CH530" s="110" t="str">
        <f t="shared" si="92"/>
        <v>4453-1</v>
      </c>
      <c r="CI530" s="110">
        <v>1</v>
      </c>
      <c r="CJ530" s="110">
        <v>4453</v>
      </c>
      <c r="CK530" s="110" t="s">
        <v>36</v>
      </c>
      <c r="CL530" s="110">
        <v>4104303</v>
      </c>
      <c r="CM530" s="110" t="s">
        <v>372</v>
      </c>
      <c r="CN530" s="110">
        <v>0</v>
      </c>
      <c r="CO530" s="110">
        <v>1500</v>
      </c>
      <c r="CP530" s="110">
        <v>0</v>
      </c>
      <c r="CQ530" s="110">
        <v>0</v>
      </c>
      <c r="CS530" s="110" t="str">
        <f t="shared" si="91"/>
        <v>RGInt 04 Maringá-Campo Mourão</v>
      </c>
    </row>
    <row r="531" spans="19:97" x14ac:dyDescent="0.2">
      <c r="S531" s="98">
        <v>5509</v>
      </c>
      <c r="T531" s="98">
        <v>39</v>
      </c>
      <c r="U531" s="98" t="s">
        <v>1697</v>
      </c>
      <c r="V531" s="98">
        <v>1</v>
      </c>
      <c r="W531" s="98" t="s">
        <v>724</v>
      </c>
      <c r="X531" s="98">
        <v>5</v>
      </c>
      <c r="Y531" s="98" t="s">
        <v>858</v>
      </c>
      <c r="Z531" s="98">
        <v>30</v>
      </c>
      <c r="AA531" s="98" t="s">
        <v>1698</v>
      </c>
      <c r="AB531" s="98">
        <v>8074</v>
      </c>
      <c r="AC531" s="98" t="s">
        <v>1736</v>
      </c>
      <c r="AD531" s="98" t="s">
        <v>2167</v>
      </c>
      <c r="AE531" s="98">
        <v>5509</v>
      </c>
      <c r="AF531" s="98" t="s">
        <v>1797</v>
      </c>
      <c r="AG531" s="98" t="s">
        <v>1798</v>
      </c>
      <c r="AH531" s="98" t="s">
        <v>1799</v>
      </c>
      <c r="AI531" s="98" t="s">
        <v>53</v>
      </c>
      <c r="AJ531" s="98">
        <v>4100</v>
      </c>
      <c r="AO531" s="98">
        <v>2024</v>
      </c>
      <c r="AP531" s="98">
        <v>1</v>
      </c>
      <c r="AQ531" s="98" t="s">
        <v>54</v>
      </c>
      <c r="AR531" s="98" t="s">
        <v>54</v>
      </c>
      <c r="AS531" s="98" t="s">
        <v>54</v>
      </c>
      <c r="AT531" s="98" t="s">
        <v>54</v>
      </c>
      <c r="AV531" s="98" t="s">
        <v>55</v>
      </c>
      <c r="AY531" s="98" t="s">
        <v>56</v>
      </c>
      <c r="AZ531" s="98" t="s">
        <v>1800</v>
      </c>
      <c r="BA531" s="98" t="s">
        <v>1801</v>
      </c>
      <c r="BB531" s="98" t="s">
        <v>1802</v>
      </c>
      <c r="BD531" s="110" t="str">
        <f t="shared" si="93"/>
        <v>4197RGInt 01 Curitiba</v>
      </c>
      <c r="BE531" s="110">
        <v>4197</v>
      </c>
      <c r="BF531" s="110" t="s">
        <v>1485</v>
      </c>
      <c r="BG531" s="110">
        <v>8024</v>
      </c>
      <c r="BH531" s="110" t="s">
        <v>33</v>
      </c>
      <c r="BI531" s="110">
        <v>4</v>
      </c>
      <c r="BJ531" s="110">
        <v>4</v>
      </c>
      <c r="BK531" s="110">
        <v>4</v>
      </c>
      <c r="BL531" s="110">
        <v>4</v>
      </c>
      <c r="BN531" s="110">
        <f t="shared" si="94"/>
        <v>16</v>
      </c>
      <c r="BS531" s="110">
        <v>5509</v>
      </c>
      <c r="BT531" s="110" t="str">
        <f t="shared" si="85"/>
        <v>Programa Estadual de Pagamento de Recompensas</v>
      </c>
      <c r="BU531" s="111" t="str">
        <f t="shared" si="86"/>
        <v>Não</v>
      </c>
      <c r="BV531" s="111" t="str">
        <f t="shared" si="87"/>
        <v>Não</v>
      </c>
      <c r="BW531" s="111" t="str">
        <f t="shared" si="88"/>
        <v>Não</v>
      </c>
      <c r="BX531" s="111" t="str">
        <f t="shared" si="89"/>
        <v>Não</v>
      </c>
      <c r="BY531" s="110" t="s">
        <v>4316</v>
      </c>
      <c r="BZ531" s="110" t="s">
        <v>55</v>
      </c>
      <c r="CA531" s="110" t="s">
        <v>121</v>
      </c>
      <c r="CB531" s="110" t="s">
        <v>8374</v>
      </c>
      <c r="CG531" s="110" t="str">
        <f t="shared" si="90"/>
        <v>4453 Total</v>
      </c>
      <c r="CH531" s="110" t="str">
        <f t="shared" si="92"/>
        <v>4453 Total-1</v>
      </c>
      <c r="CI531" s="110">
        <v>1</v>
      </c>
      <c r="CJ531" s="110" t="s">
        <v>7026</v>
      </c>
      <c r="CN531" s="110">
        <v>0</v>
      </c>
      <c r="CO531" s="110">
        <v>1500</v>
      </c>
      <c r="CP531" s="110">
        <v>0</v>
      </c>
      <c r="CQ531" s="110">
        <v>0</v>
      </c>
      <c r="CS531" s="110" t="str">
        <f t="shared" si="91"/>
        <v>-</v>
      </c>
    </row>
    <row r="532" spans="19:97" x14ac:dyDescent="0.2">
      <c r="S532" s="98">
        <v>6493</v>
      </c>
      <c r="T532" s="98">
        <v>39</v>
      </c>
      <c r="U532" s="98" t="s">
        <v>1697</v>
      </c>
      <c r="V532" s="98">
        <v>1</v>
      </c>
      <c r="W532" s="98" t="s">
        <v>724</v>
      </c>
      <c r="X532" s="98">
        <v>5</v>
      </c>
      <c r="Y532" s="98" t="s">
        <v>858</v>
      </c>
      <c r="Z532" s="98">
        <v>30</v>
      </c>
      <c r="AA532" s="98" t="s">
        <v>1698</v>
      </c>
      <c r="AB532" s="98">
        <v>8074</v>
      </c>
      <c r="AC532" s="98" t="s">
        <v>1736</v>
      </c>
      <c r="AD532" s="98" t="s">
        <v>2167</v>
      </c>
      <c r="AE532" s="98">
        <v>6493</v>
      </c>
      <c r="AF532" s="98" t="s">
        <v>2277</v>
      </c>
      <c r="AG532" s="98" t="s">
        <v>5361</v>
      </c>
      <c r="AH532" s="98" t="s">
        <v>212</v>
      </c>
      <c r="AI532" s="98" t="s">
        <v>53</v>
      </c>
      <c r="AJ532" s="98">
        <v>4100</v>
      </c>
      <c r="AK532" s="98" t="s">
        <v>35</v>
      </c>
      <c r="AL532" s="98">
        <v>4103</v>
      </c>
      <c r="AO532" s="98">
        <v>2024</v>
      </c>
      <c r="AP532" s="98">
        <v>0</v>
      </c>
      <c r="AQ532" s="98" t="s">
        <v>54</v>
      </c>
      <c r="AR532" s="98" t="s">
        <v>54</v>
      </c>
      <c r="AS532" s="98" t="s">
        <v>54</v>
      </c>
      <c r="AT532" s="98" t="s">
        <v>54</v>
      </c>
      <c r="AY532" s="98" t="s">
        <v>56</v>
      </c>
      <c r="AZ532" s="98" t="s">
        <v>1752</v>
      </c>
      <c r="BA532" s="98" t="s">
        <v>5224</v>
      </c>
      <c r="BB532" s="98" t="s">
        <v>5240</v>
      </c>
      <c r="BD532" s="110" t="str">
        <f t="shared" si="93"/>
        <v>4198RGInt 01 Curitiba</v>
      </c>
      <c r="BE532" s="110">
        <v>4198</v>
      </c>
      <c r="BF532" s="110" t="s">
        <v>1489</v>
      </c>
      <c r="BG532" s="110">
        <v>8024</v>
      </c>
      <c r="BH532" s="110" t="s">
        <v>33</v>
      </c>
      <c r="BI532" s="110">
        <v>5</v>
      </c>
      <c r="BJ532" s="110">
        <v>5</v>
      </c>
      <c r="BK532" s="110">
        <v>5</v>
      </c>
      <c r="BL532" s="110">
        <v>0</v>
      </c>
      <c r="BN532" s="110">
        <f t="shared" si="94"/>
        <v>15</v>
      </c>
      <c r="BS532" s="110">
        <v>6493</v>
      </c>
      <c r="BT532" s="110" t="str">
        <f t="shared" si="85"/>
        <v>Reforma da sede da 5ª Subdivisão Policial de Pato Branco</v>
      </c>
      <c r="BU532" s="111" t="str">
        <f t="shared" si="86"/>
        <v>Não</v>
      </c>
      <c r="BV532" s="111" t="str">
        <f t="shared" si="87"/>
        <v>Não</v>
      </c>
      <c r="BW532" s="111" t="str">
        <f t="shared" si="88"/>
        <v>Não</v>
      </c>
      <c r="BX532" s="111" t="str">
        <f t="shared" si="89"/>
        <v>Não</v>
      </c>
      <c r="BY532" s="110" t="s">
        <v>121</v>
      </c>
      <c r="BZ532" s="110" t="s">
        <v>121</v>
      </c>
      <c r="CA532" s="110" t="s">
        <v>121</v>
      </c>
      <c r="CB532" s="110" t="s">
        <v>8122</v>
      </c>
      <c r="CG532" s="110" t="str">
        <f t="shared" si="90"/>
        <v>4454Curitiba</v>
      </c>
      <c r="CH532" s="110" t="str">
        <f t="shared" si="92"/>
        <v>4454-1</v>
      </c>
      <c r="CI532" s="110">
        <v>1</v>
      </c>
      <c r="CJ532" s="110">
        <v>4454</v>
      </c>
      <c r="CK532" s="110" t="s">
        <v>33</v>
      </c>
      <c r="CL532" s="110">
        <v>4106902</v>
      </c>
      <c r="CM532" s="110" t="s">
        <v>128</v>
      </c>
      <c r="CN532" s="110">
        <v>200</v>
      </c>
      <c r="CO532" s="110">
        <v>200</v>
      </c>
      <c r="CP532" s="110">
        <v>0</v>
      </c>
      <c r="CQ532" s="110">
        <v>0</v>
      </c>
      <c r="CS532" s="110" t="str">
        <f t="shared" si="91"/>
        <v>RGInt 01 Curitiba-Curitiba</v>
      </c>
    </row>
    <row r="533" spans="19:97" x14ac:dyDescent="0.2">
      <c r="S533" s="98">
        <v>7251</v>
      </c>
      <c r="T533" s="98">
        <v>39</v>
      </c>
      <c r="U533" s="98" t="s">
        <v>1697</v>
      </c>
      <c r="V533" s="98">
        <v>1</v>
      </c>
      <c r="W533" s="98" t="s">
        <v>724</v>
      </c>
      <c r="X533" s="98">
        <v>5</v>
      </c>
      <c r="Y533" s="98" t="s">
        <v>858</v>
      </c>
      <c r="Z533" s="98">
        <v>30</v>
      </c>
      <c r="AA533" s="98" t="s">
        <v>1698</v>
      </c>
      <c r="AB533" s="98">
        <v>8074</v>
      </c>
      <c r="AC533" s="98" t="s">
        <v>1736</v>
      </c>
      <c r="AD533" s="98" t="s">
        <v>2167</v>
      </c>
      <c r="AE533" s="98">
        <v>7251</v>
      </c>
      <c r="AF533" s="98" t="s">
        <v>5362</v>
      </c>
      <c r="AG533" s="98" t="s">
        <v>5363</v>
      </c>
      <c r="AH533" s="98" t="s">
        <v>212</v>
      </c>
      <c r="AI533" s="98" t="s">
        <v>53</v>
      </c>
      <c r="AJ533" s="98">
        <v>4100</v>
      </c>
      <c r="AK533" s="98" t="s">
        <v>33</v>
      </c>
      <c r="AL533" s="98">
        <v>4101</v>
      </c>
      <c r="AM533" s="98" t="s">
        <v>567</v>
      </c>
      <c r="AN533" s="98">
        <v>4128203</v>
      </c>
      <c r="AO533" s="98">
        <v>2024</v>
      </c>
      <c r="AP533" s="98">
        <v>0</v>
      </c>
      <c r="AQ533" s="98" t="s">
        <v>54</v>
      </c>
      <c r="AR533" s="98" t="s">
        <v>54</v>
      </c>
      <c r="AS533" s="98" t="s">
        <v>54</v>
      </c>
      <c r="AT533" s="98" t="s">
        <v>54</v>
      </c>
      <c r="AW533" s="98" t="s">
        <v>1277</v>
      </c>
      <c r="AY533" s="98" t="s">
        <v>56</v>
      </c>
      <c r="AZ533" s="98" t="s">
        <v>1752</v>
      </c>
      <c r="BA533" s="98" t="s">
        <v>5224</v>
      </c>
      <c r="BB533" s="98" t="s">
        <v>5225</v>
      </c>
      <c r="BD533" s="110" t="str">
        <f t="shared" si="93"/>
        <v>4198RGInt 02 Guarapuava</v>
      </c>
      <c r="BE533" s="110">
        <v>4198</v>
      </c>
      <c r="BF533" s="110" t="s">
        <v>1489</v>
      </c>
      <c r="BG533" s="110">
        <v>8024</v>
      </c>
      <c r="BH533" s="110" t="s">
        <v>34</v>
      </c>
      <c r="BI533" s="110">
        <v>2</v>
      </c>
      <c r="BJ533" s="110">
        <v>2</v>
      </c>
      <c r="BK533" s="110">
        <v>2</v>
      </c>
      <c r="BL533" s="110">
        <v>0</v>
      </c>
      <c r="BN533" s="110">
        <f t="shared" si="94"/>
        <v>6</v>
      </c>
      <c r="BS533" s="110">
        <v>7251</v>
      </c>
      <c r="BT533" s="110" t="str">
        <f t="shared" si="85"/>
        <v>Reforma da sede do Corpo de Bombeiros, em União da Vitória</v>
      </c>
      <c r="BU533" s="111" t="str">
        <f t="shared" si="86"/>
        <v>Não</v>
      </c>
      <c r="BV533" s="111" t="str">
        <f t="shared" si="87"/>
        <v>Não</v>
      </c>
      <c r="BW533" s="111" t="str">
        <f t="shared" si="88"/>
        <v>Não</v>
      </c>
      <c r="BX533" s="111" t="str">
        <f t="shared" si="89"/>
        <v>Não</v>
      </c>
      <c r="BY533" s="110" t="s">
        <v>121</v>
      </c>
      <c r="BZ533" s="110" t="s">
        <v>226</v>
      </c>
      <c r="CA533" s="110" t="s">
        <v>1277</v>
      </c>
      <c r="CB533" s="110" t="s">
        <v>8122</v>
      </c>
      <c r="CG533" s="110" t="str">
        <f t="shared" si="90"/>
        <v>4454 Total</v>
      </c>
      <c r="CH533" s="110" t="str">
        <f t="shared" si="92"/>
        <v>4454 Total-1</v>
      </c>
      <c r="CI533" s="110">
        <v>1</v>
      </c>
      <c r="CJ533" s="110" t="s">
        <v>7027</v>
      </c>
      <c r="CN533" s="110">
        <v>200</v>
      </c>
      <c r="CO533" s="110">
        <v>200</v>
      </c>
      <c r="CP533" s="110">
        <v>0</v>
      </c>
      <c r="CQ533" s="110">
        <v>0</v>
      </c>
      <c r="CS533" s="110" t="str">
        <f t="shared" si="91"/>
        <v>-</v>
      </c>
    </row>
    <row r="534" spans="19:97" x14ac:dyDescent="0.2">
      <c r="S534" s="98">
        <v>6492</v>
      </c>
      <c r="T534" s="98">
        <v>39</v>
      </c>
      <c r="U534" s="98" t="s">
        <v>1697</v>
      </c>
      <c r="V534" s="98">
        <v>1</v>
      </c>
      <c r="W534" s="98" t="s">
        <v>724</v>
      </c>
      <c r="X534" s="98">
        <v>5</v>
      </c>
      <c r="Y534" s="98" t="s">
        <v>858</v>
      </c>
      <c r="Z534" s="98">
        <v>30</v>
      </c>
      <c r="AA534" s="98" t="s">
        <v>1698</v>
      </c>
      <c r="AB534" s="98">
        <v>8074</v>
      </c>
      <c r="AC534" s="98" t="s">
        <v>1736</v>
      </c>
      <c r="AD534" s="98" t="s">
        <v>2167</v>
      </c>
      <c r="AE534" s="98">
        <v>6492</v>
      </c>
      <c r="AF534" s="98" t="s">
        <v>2284</v>
      </c>
      <c r="AG534" s="98" t="s">
        <v>5364</v>
      </c>
      <c r="AH534" s="98" t="s">
        <v>212</v>
      </c>
      <c r="AI534" s="98" t="s">
        <v>53</v>
      </c>
      <c r="AJ534" s="98">
        <v>4100</v>
      </c>
      <c r="AK534" s="98" t="s">
        <v>33</v>
      </c>
      <c r="AL534" s="98">
        <v>4101</v>
      </c>
      <c r="AO534" s="98">
        <v>2024</v>
      </c>
      <c r="AP534" s="98">
        <v>0</v>
      </c>
      <c r="AQ534" s="98" t="s">
        <v>54</v>
      </c>
      <c r="AR534" s="98" t="s">
        <v>54</v>
      </c>
      <c r="AS534" s="98" t="s">
        <v>54</v>
      </c>
      <c r="AT534" s="98" t="s">
        <v>54</v>
      </c>
      <c r="AY534" s="98" t="s">
        <v>56</v>
      </c>
      <c r="AZ534" s="98" t="s">
        <v>1752</v>
      </c>
      <c r="BA534" s="98" t="s">
        <v>5224</v>
      </c>
      <c r="BB534" s="98" t="s">
        <v>5240</v>
      </c>
      <c r="BD534" s="110" t="str">
        <f t="shared" si="93"/>
        <v>4198RGInt 03 Cascavel</v>
      </c>
      <c r="BE534" s="110">
        <v>4198</v>
      </c>
      <c r="BF534" s="110" t="s">
        <v>1489</v>
      </c>
      <c r="BG534" s="110">
        <v>8024</v>
      </c>
      <c r="BH534" s="110" t="s">
        <v>35</v>
      </c>
      <c r="BI534" s="110">
        <v>10</v>
      </c>
      <c r="BJ534" s="110">
        <v>10</v>
      </c>
      <c r="BK534" s="110">
        <v>10</v>
      </c>
      <c r="BL534" s="110">
        <v>0</v>
      </c>
      <c r="BN534" s="110">
        <f t="shared" si="94"/>
        <v>30</v>
      </c>
      <c r="BS534" s="110">
        <v>6492</v>
      </c>
      <c r="BT534" s="110" t="str">
        <f t="shared" si="85"/>
        <v>Reforma do 1º Comando Regional de Bombeiro Militar</v>
      </c>
      <c r="BU534" s="111" t="str">
        <f t="shared" si="86"/>
        <v>Não</v>
      </c>
      <c r="BV534" s="111" t="str">
        <f t="shared" si="87"/>
        <v>Não</v>
      </c>
      <c r="BW534" s="111" t="str">
        <f t="shared" si="88"/>
        <v>Não</v>
      </c>
      <c r="BX534" s="111" t="str">
        <f t="shared" si="89"/>
        <v>Não</v>
      </c>
      <c r="BY534" s="110" t="s">
        <v>121</v>
      </c>
      <c r="BZ534" s="110" t="s">
        <v>121</v>
      </c>
      <c r="CA534" s="110" t="s">
        <v>121</v>
      </c>
      <c r="CB534" s="110" t="s">
        <v>8122</v>
      </c>
      <c r="CG534" s="110" t="str">
        <f t="shared" si="90"/>
        <v>4457Santo Antônio da Platina</v>
      </c>
      <c r="CH534" s="110" t="str">
        <f t="shared" si="92"/>
        <v>4457-1</v>
      </c>
      <c r="CI534" s="110">
        <v>1</v>
      </c>
      <c r="CJ534" s="110">
        <v>4457</v>
      </c>
      <c r="CK534" s="110" t="s">
        <v>37</v>
      </c>
      <c r="CL534" s="110">
        <v>4124103</v>
      </c>
      <c r="CM534" s="110" t="s">
        <v>591</v>
      </c>
      <c r="CN534" s="110">
        <v>0</v>
      </c>
      <c r="CO534" s="110">
        <v>1500</v>
      </c>
      <c r="CP534" s="110">
        <v>0</v>
      </c>
      <c r="CQ534" s="110">
        <v>0</v>
      </c>
      <c r="CS534" s="110" t="str">
        <f t="shared" si="91"/>
        <v>RGInt 05 Londrina-Santo Antônio da Platina</v>
      </c>
    </row>
    <row r="535" spans="19:97" x14ac:dyDescent="0.2">
      <c r="S535" s="98">
        <v>6124</v>
      </c>
      <c r="T535" s="98">
        <v>39</v>
      </c>
      <c r="U535" s="98" t="s">
        <v>1697</v>
      </c>
      <c r="V535" s="98">
        <v>1</v>
      </c>
      <c r="W535" s="98" t="s">
        <v>724</v>
      </c>
      <c r="X535" s="98">
        <v>5</v>
      </c>
      <c r="Y535" s="98" t="s">
        <v>858</v>
      </c>
      <c r="Z535" s="98">
        <v>30</v>
      </c>
      <c r="AA535" s="98" t="s">
        <v>1698</v>
      </c>
      <c r="AB535" s="98">
        <v>8074</v>
      </c>
      <c r="AC535" s="98" t="s">
        <v>1736</v>
      </c>
      <c r="AD535" s="98" t="s">
        <v>2167</v>
      </c>
      <c r="AE535" s="98">
        <v>6124</v>
      </c>
      <c r="AF535" s="98" t="s">
        <v>1803</v>
      </c>
      <c r="AG535" s="98" t="s">
        <v>1804</v>
      </c>
      <c r="AH535" s="98" t="s">
        <v>212</v>
      </c>
      <c r="AI535" s="98" t="s">
        <v>53</v>
      </c>
      <c r="AJ535" s="98">
        <v>4100</v>
      </c>
      <c r="AK535" s="98" t="s">
        <v>33</v>
      </c>
      <c r="AL535" s="98">
        <v>4101</v>
      </c>
      <c r="AM535" s="98" t="s">
        <v>134</v>
      </c>
      <c r="AN535" s="98">
        <v>4125506</v>
      </c>
      <c r="AO535" s="98">
        <v>2024</v>
      </c>
      <c r="AP535" s="98">
        <v>0</v>
      </c>
      <c r="AQ535" s="98" t="s">
        <v>54</v>
      </c>
      <c r="AR535" s="98" t="s">
        <v>54</v>
      </c>
      <c r="AS535" s="98" t="s">
        <v>54</v>
      </c>
      <c r="AT535" s="98" t="s">
        <v>54</v>
      </c>
      <c r="AY535" s="98" t="s">
        <v>56</v>
      </c>
      <c r="AZ535" s="98" t="s">
        <v>1752</v>
      </c>
      <c r="BA535" s="98" t="s">
        <v>1753</v>
      </c>
      <c r="BB535" s="98" t="s">
        <v>1754</v>
      </c>
      <c r="BD535" s="110" t="str">
        <f t="shared" si="93"/>
        <v>4198RGInt 04 Maringá</v>
      </c>
      <c r="BE535" s="110">
        <v>4198</v>
      </c>
      <c r="BF535" s="110" t="s">
        <v>1489</v>
      </c>
      <c r="BG535" s="110">
        <v>8024</v>
      </c>
      <c r="BH535" s="110" t="s">
        <v>36</v>
      </c>
      <c r="BI535" s="110">
        <v>11</v>
      </c>
      <c r="BJ535" s="110">
        <v>11</v>
      </c>
      <c r="BK535" s="110">
        <v>11</v>
      </c>
      <c r="BL535" s="110">
        <v>0</v>
      </c>
      <c r="BN535" s="110">
        <f t="shared" si="94"/>
        <v>33</v>
      </c>
      <c r="BS535" s="110">
        <v>6124</v>
      </c>
      <c r="BT535" s="110" t="str">
        <f t="shared" si="85"/>
        <v>Reforma do Bloco de Salas de Aula da Academia Policial Militar do Guatupê</v>
      </c>
      <c r="BU535" s="111" t="str">
        <f t="shared" si="86"/>
        <v>Não</v>
      </c>
      <c r="BV535" s="111" t="str">
        <f t="shared" si="87"/>
        <v>Não</v>
      </c>
      <c r="BW535" s="111" t="str">
        <f t="shared" si="88"/>
        <v>Não</v>
      </c>
      <c r="BX535" s="111" t="str">
        <f t="shared" si="89"/>
        <v>Não</v>
      </c>
      <c r="BY535" s="110" t="s">
        <v>121</v>
      </c>
      <c r="BZ535" s="110" t="s">
        <v>121</v>
      </c>
      <c r="CA535" s="110" t="s">
        <v>121</v>
      </c>
      <c r="CB535" s="110" t="s">
        <v>8375</v>
      </c>
      <c r="CG535" s="110" t="str">
        <f t="shared" si="90"/>
        <v>4457 Total</v>
      </c>
      <c r="CH535" s="110" t="str">
        <f t="shared" si="92"/>
        <v>4457 Total-1</v>
      </c>
      <c r="CI535" s="110">
        <v>1</v>
      </c>
      <c r="CJ535" s="110" t="s">
        <v>7028</v>
      </c>
      <c r="CN535" s="110">
        <v>0</v>
      </c>
      <c r="CO535" s="110">
        <v>1500</v>
      </c>
      <c r="CP535" s="110">
        <v>0</v>
      </c>
      <c r="CQ535" s="110">
        <v>0</v>
      </c>
      <c r="CS535" s="110" t="str">
        <f t="shared" si="91"/>
        <v>-</v>
      </c>
    </row>
    <row r="536" spans="19:97" x14ac:dyDescent="0.2">
      <c r="S536" s="98">
        <v>6125</v>
      </c>
      <c r="T536" s="98">
        <v>39</v>
      </c>
      <c r="U536" s="98" t="s">
        <v>1697</v>
      </c>
      <c r="V536" s="98">
        <v>1</v>
      </c>
      <c r="W536" s="98" t="s">
        <v>724</v>
      </c>
      <c r="X536" s="98">
        <v>5</v>
      </c>
      <c r="Y536" s="98" t="s">
        <v>858</v>
      </c>
      <c r="Z536" s="98">
        <v>30</v>
      </c>
      <c r="AA536" s="98" t="s">
        <v>1698</v>
      </c>
      <c r="AB536" s="98">
        <v>8074</v>
      </c>
      <c r="AC536" s="98" t="s">
        <v>1736</v>
      </c>
      <c r="AD536" s="98" t="s">
        <v>2167</v>
      </c>
      <c r="AE536" s="98">
        <v>6125</v>
      </c>
      <c r="AF536" s="98" t="s">
        <v>1805</v>
      </c>
      <c r="AG536" s="98" t="s">
        <v>1806</v>
      </c>
      <c r="AH536" s="98" t="s">
        <v>212</v>
      </c>
      <c r="AI536" s="98" t="s">
        <v>53</v>
      </c>
      <c r="AJ536" s="98">
        <v>4100</v>
      </c>
      <c r="AK536" s="98" t="s">
        <v>33</v>
      </c>
      <c r="AL536" s="98">
        <v>4101</v>
      </c>
      <c r="AM536" s="98" t="s">
        <v>134</v>
      </c>
      <c r="AN536" s="98">
        <v>4125506</v>
      </c>
      <c r="AO536" s="98">
        <v>2024</v>
      </c>
      <c r="AP536" s="98">
        <v>0</v>
      </c>
      <c r="AQ536" s="98" t="s">
        <v>54</v>
      </c>
      <c r="AR536" s="98" t="s">
        <v>54</v>
      </c>
      <c r="AS536" s="98" t="s">
        <v>54</v>
      </c>
      <c r="AT536" s="98" t="s">
        <v>54</v>
      </c>
      <c r="AY536" s="98" t="s">
        <v>56</v>
      </c>
      <c r="AZ536" s="98" t="s">
        <v>1752</v>
      </c>
      <c r="BA536" s="98" t="s">
        <v>1753</v>
      </c>
      <c r="BB536" s="98" t="s">
        <v>1754</v>
      </c>
      <c r="BD536" s="110" t="str">
        <f t="shared" si="93"/>
        <v>4198RGInt 05 Londrina</v>
      </c>
      <c r="BE536" s="110">
        <v>4198</v>
      </c>
      <c r="BF536" s="110" t="s">
        <v>1489</v>
      </c>
      <c r="BG536" s="110">
        <v>8024</v>
      </c>
      <c r="BH536" s="110" t="s">
        <v>37</v>
      </c>
      <c r="BI536" s="110">
        <v>9</v>
      </c>
      <c r="BJ536" s="110">
        <v>9</v>
      </c>
      <c r="BK536" s="110">
        <v>9</v>
      </c>
      <c r="BL536" s="110">
        <v>0</v>
      </c>
      <c r="BN536" s="110">
        <f t="shared" si="94"/>
        <v>27</v>
      </c>
      <c r="BS536" s="110">
        <v>6125</v>
      </c>
      <c r="BT536" s="110" t="str">
        <f t="shared" si="85"/>
        <v>Reforma do Bloco II da Academia Policial Militar do Guatupê</v>
      </c>
      <c r="BU536" s="111" t="str">
        <f t="shared" si="86"/>
        <v>Não</v>
      </c>
      <c r="BV536" s="111" t="str">
        <f t="shared" si="87"/>
        <v>Não</v>
      </c>
      <c r="BW536" s="111" t="str">
        <f t="shared" si="88"/>
        <v>Não</v>
      </c>
      <c r="BX536" s="111" t="str">
        <f t="shared" si="89"/>
        <v>Não</v>
      </c>
      <c r="BY536" s="110" t="s">
        <v>121</v>
      </c>
      <c r="BZ536" s="110" t="s">
        <v>121</v>
      </c>
      <c r="CA536" s="110" t="s">
        <v>121</v>
      </c>
      <c r="CB536" s="110" t="s">
        <v>8375</v>
      </c>
      <c r="CG536" s="110" t="str">
        <f t="shared" si="90"/>
        <v>4458Curitiba</v>
      </c>
      <c r="CH536" s="110" t="str">
        <f t="shared" si="92"/>
        <v>4458-1</v>
      </c>
      <c r="CI536" s="110">
        <v>1</v>
      </c>
      <c r="CJ536" s="110">
        <v>4458</v>
      </c>
      <c r="CK536" s="110" t="s">
        <v>33</v>
      </c>
      <c r="CL536" s="110">
        <v>4106902</v>
      </c>
      <c r="CM536" s="110" t="s">
        <v>128</v>
      </c>
      <c r="CN536" s="110">
        <v>300</v>
      </c>
      <c r="CO536" s="110">
        <v>0.5</v>
      </c>
      <c r="CP536" s="110">
        <v>0</v>
      </c>
      <c r="CQ536" s="110">
        <v>0</v>
      </c>
      <c r="CS536" s="110" t="str">
        <f t="shared" si="91"/>
        <v>RGInt 01 Curitiba-Curitiba</v>
      </c>
    </row>
    <row r="537" spans="19:97" x14ac:dyDescent="0.2">
      <c r="S537" s="98">
        <v>7109</v>
      </c>
      <c r="T537" s="98">
        <v>39</v>
      </c>
      <c r="U537" s="98" t="s">
        <v>1697</v>
      </c>
      <c r="V537" s="98">
        <v>1</v>
      </c>
      <c r="W537" s="98" t="s">
        <v>724</v>
      </c>
      <c r="X537" s="98">
        <v>5</v>
      </c>
      <c r="Y537" s="98" t="s">
        <v>858</v>
      </c>
      <c r="Z537" s="98">
        <v>30</v>
      </c>
      <c r="AA537" s="98" t="s">
        <v>1698</v>
      </c>
      <c r="AB537" s="98">
        <v>8074</v>
      </c>
      <c r="AC537" s="98" t="s">
        <v>1736</v>
      </c>
      <c r="AD537" s="98" t="s">
        <v>2167</v>
      </c>
      <c r="AE537" s="98">
        <v>7109</v>
      </c>
      <c r="AF537" s="98" t="s">
        <v>2293</v>
      </c>
      <c r="AG537" s="98" t="s">
        <v>5365</v>
      </c>
      <c r="AH537" s="98" t="s">
        <v>212</v>
      </c>
      <c r="AI537" s="98" t="s">
        <v>53</v>
      </c>
      <c r="AJ537" s="98">
        <v>4100</v>
      </c>
      <c r="AK537" s="98" t="s">
        <v>33</v>
      </c>
      <c r="AL537" s="98">
        <v>4101</v>
      </c>
      <c r="AM537" s="98" t="s">
        <v>128</v>
      </c>
      <c r="AN537" s="98">
        <v>4106902</v>
      </c>
      <c r="AO537" s="98">
        <v>2024</v>
      </c>
      <c r="AP537" s="98">
        <v>0</v>
      </c>
      <c r="AQ537" s="98" t="s">
        <v>54</v>
      </c>
      <c r="AR537" s="98" t="s">
        <v>54</v>
      </c>
      <c r="AS537" s="98" t="s">
        <v>54</v>
      </c>
      <c r="AT537" s="98" t="s">
        <v>54</v>
      </c>
      <c r="AV537" s="98" t="s">
        <v>226</v>
      </c>
      <c r="AY537" s="98" t="s">
        <v>56</v>
      </c>
      <c r="AZ537" s="98" t="s">
        <v>5223</v>
      </c>
      <c r="BA537" s="98" t="s">
        <v>5224</v>
      </c>
      <c r="BB537" s="98" t="s">
        <v>5225</v>
      </c>
      <c r="BD537" s="110" t="str">
        <f t="shared" si="93"/>
        <v>4198RGInt 06 Ponta Grossa</v>
      </c>
      <c r="BE537" s="110">
        <v>4198</v>
      </c>
      <c r="BF537" s="110" t="s">
        <v>1489</v>
      </c>
      <c r="BG537" s="110">
        <v>8024</v>
      </c>
      <c r="BH537" s="110" t="s">
        <v>38</v>
      </c>
      <c r="BI537" s="110">
        <v>3</v>
      </c>
      <c r="BJ537" s="110">
        <v>3</v>
      </c>
      <c r="BK537" s="110">
        <v>3</v>
      </c>
      <c r="BL537" s="110">
        <v>0</v>
      </c>
      <c r="BN537" s="110">
        <f t="shared" si="94"/>
        <v>9</v>
      </c>
      <c r="BS537" s="110">
        <v>7109</v>
      </c>
      <c r="BT537" s="110" t="str">
        <f t="shared" si="85"/>
        <v>Reforma do Quartel do Comando-Geral do Corpo de Bombeiros, em Curitiba</v>
      </c>
      <c r="BU537" s="111" t="str">
        <f t="shared" si="86"/>
        <v>Não</v>
      </c>
      <c r="BV537" s="111" t="str">
        <f t="shared" si="87"/>
        <v>Não</v>
      </c>
      <c r="BW537" s="111" t="str">
        <f t="shared" si="88"/>
        <v>Não</v>
      </c>
      <c r="BX537" s="111" t="str">
        <f t="shared" si="89"/>
        <v>Não</v>
      </c>
      <c r="BY537" s="110" t="s">
        <v>121</v>
      </c>
      <c r="BZ537" s="110" t="s">
        <v>226</v>
      </c>
      <c r="CA537" s="110" t="s">
        <v>121</v>
      </c>
      <c r="CB537" s="110" t="s">
        <v>8122</v>
      </c>
      <c r="CG537" s="110" t="str">
        <f t="shared" si="90"/>
        <v>4458 Total</v>
      </c>
      <c r="CH537" s="110" t="str">
        <f t="shared" si="92"/>
        <v>4458 Total-1</v>
      </c>
      <c r="CI537" s="110">
        <v>1</v>
      </c>
      <c r="CJ537" s="110" t="s">
        <v>7029</v>
      </c>
      <c r="CN537" s="110">
        <v>300</v>
      </c>
      <c r="CO537" s="110">
        <v>0.5</v>
      </c>
      <c r="CP537" s="110">
        <v>0</v>
      </c>
      <c r="CQ537" s="110">
        <v>0</v>
      </c>
      <c r="CS537" s="110" t="str">
        <f t="shared" si="91"/>
        <v>-</v>
      </c>
    </row>
    <row r="538" spans="19:97" x14ac:dyDescent="0.2">
      <c r="S538" s="98">
        <v>6126</v>
      </c>
      <c r="T538" s="98">
        <v>39</v>
      </c>
      <c r="U538" s="98" t="s">
        <v>1697</v>
      </c>
      <c r="V538" s="98">
        <v>1</v>
      </c>
      <c r="W538" s="98" t="s">
        <v>724</v>
      </c>
      <c r="X538" s="98">
        <v>5</v>
      </c>
      <c r="Y538" s="98" t="s">
        <v>858</v>
      </c>
      <c r="Z538" s="98">
        <v>30</v>
      </c>
      <c r="AA538" s="98" t="s">
        <v>1698</v>
      </c>
      <c r="AB538" s="98">
        <v>8074</v>
      </c>
      <c r="AC538" s="98" t="s">
        <v>1736</v>
      </c>
      <c r="AD538" s="98" t="s">
        <v>2167</v>
      </c>
      <c r="AE538" s="98">
        <v>6126</v>
      </c>
      <c r="AF538" s="98" t="s">
        <v>1807</v>
      </c>
      <c r="AG538" s="98" t="s">
        <v>1808</v>
      </c>
      <c r="AH538" s="98" t="s">
        <v>212</v>
      </c>
      <c r="AI538" s="98" t="s">
        <v>53</v>
      </c>
      <c r="AJ538" s="98">
        <v>4100</v>
      </c>
      <c r="AK538" s="98" t="s">
        <v>36</v>
      </c>
      <c r="AL538" s="98">
        <v>4104</v>
      </c>
      <c r="AM538" s="98" t="s">
        <v>462</v>
      </c>
      <c r="AN538" s="98">
        <v>4105904</v>
      </c>
      <c r="AO538" s="98">
        <v>2024</v>
      </c>
      <c r="AP538" s="98">
        <v>0</v>
      </c>
      <c r="AQ538" s="98" t="s">
        <v>54</v>
      </c>
      <c r="AR538" s="98" t="s">
        <v>54</v>
      </c>
      <c r="AS538" s="98" t="s">
        <v>54</v>
      </c>
      <c r="AT538" s="98" t="s">
        <v>54</v>
      </c>
      <c r="AY538" s="98" t="s">
        <v>56</v>
      </c>
      <c r="AZ538" s="98" t="s">
        <v>1752</v>
      </c>
      <c r="BA538" s="98" t="s">
        <v>1753</v>
      </c>
      <c r="BB538" s="98" t="s">
        <v>1754</v>
      </c>
      <c r="BD538" s="110" t="str">
        <f t="shared" si="93"/>
        <v>4199(vazio)</v>
      </c>
      <c r="BE538" s="110">
        <v>4199</v>
      </c>
      <c r="BF538" s="110" t="s">
        <v>1492</v>
      </c>
      <c r="BG538" s="110">
        <v>8024</v>
      </c>
      <c r="BH538" s="110" t="s">
        <v>60</v>
      </c>
      <c r="BI538" s="110">
        <v>7</v>
      </c>
      <c r="BJ538" s="110">
        <v>5</v>
      </c>
      <c r="BK538" s="110">
        <v>5</v>
      </c>
      <c r="BL538" s="110">
        <v>5</v>
      </c>
      <c r="BN538" s="110">
        <f t="shared" si="94"/>
        <v>22</v>
      </c>
      <c r="BS538" s="110">
        <v>6126</v>
      </c>
      <c r="BT538" s="110" t="str">
        <f t="shared" si="85"/>
        <v>Reforma e ampliação da 9ª Companhia Independente da Polícia Militar em Colorado</v>
      </c>
      <c r="BU538" s="111" t="str">
        <f t="shared" si="86"/>
        <v>Não</v>
      </c>
      <c r="BV538" s="111" t="str">
        <f t="shared" si="87"/>
        <v>Não</v>
      </c>
      <c r="BW538" s="111" t="str">
        <f t="shared" si="88"/>
        <v>Não</v>
      </c>
      <c r="BX538" s="111" t="str">
        <f t="shared" si="89"/>
        <v>Não</v>
      </c>
      <c r="BY538" s="110" t="s">
        <v>121</v>
      </c>
      <c r="BZ538" s="110" t="s">
        <v>121</v>
      </c>
      <c r="CA538" s="110" t="s">
        <v>121</v>
      </c>
      <c r="CB538" s="110" t="s">
        <v>8375</v>
      </c>
      <c r="CG538" s="110" t="str">
        <f t="shared" si="90"/>
        <v>4459São Mateus do Sul</v>
      </c>
      <c r="CH538" s="110" t="str">
        <f t="shared" si="92"/>
        <v>4459-1</v>
      </c>
      <c r="CI538" s="110">
        <v>1</v>
      </c>
      <c r="CJ538" s="110">
        <v>4459</v>
      </c>
      <c r="CK538" s="110" t="s">
        <v>33</v>
      </c>
      <c r="CL538" s="110">
        <v>4125605</v>
      </c>
      <c r="CM538" s="110" t="s">
        <v>395</v>
      </c>
      <c r="CN538" s="110">
        <v>15.5</v>
      </c>
      <c r="CO538" s="110">
        <v>20</v>
      </c>
      <c r="CP538" s="110">
        <v>25</v>
      </c>
      <c r="CQ538" s="110">
        <v>13</v>
      </c>
      <c r="CS538" s="110" t="str">
        <f t="shared" si="91"/>
        <v>RGInt 01 Curitiba-São Mateus do Sul</v>
      </c>
    </row>
    <row r="539" spans="19:97" x14ac:dyDescent="0.2">
      <c r="S539" s="98">
        <v>6127</v>
      </c>
      <c r="T539" s="98">
        <v>39</v>
      </c>
      <c r="U539" s="98" t="s">
        <v>1697</v>
      </c>
      <c r="V539" s="98">
        <v>1</v>
      </c>
      <c r="W539" s="98" t="s">
        <v>724</v>
      </c>
      <c r="X539" s="98">
        <v>5</v>
      </c>
      <c r="Y539" s="98" t="s">
        <v>858</v>
      </c>
      <c r="Z539" s="98">
        <v>30</v>
      </c>
      <c r="AA539" s="98" t="s">
        <v>1698</v>
      </c>
      <c r="AB539" s="98">
        <v>8074</v>
      </c>
      <c r="AC539" s="98" t="s">
        <v>1736</v>
      </c>
      <c r="AD539" s="98" t="s">
        <v>2167</v>
      </c>
      <c r="AE539" s="98">
        <v>6127</v>
      </c>
      <c r="AF539" s="98" t="s">
        <v>1809</v>
      </c>
      <c r="AG539" s="98" t="s">
        <v>1810</v>
      </c>
      <c r="AH539" s="98" t="s">
        <v>212</v>
      </c>
      <c r="AI539" s="98" t="s">
        <v>53</v>
      </c>
      <c r="AJ539" s="98">
        <v>4100</v>
      </c>
      <c r="AK539" s="98" t="s">
        <v>33</v>
      </c>
      <c r="AL539" s="98">
        <v>4101</v>
      </c>
      <c r="AM539" s="98" t="s">
        <v>128</v>
      </c>
      <c r="AN539" s="98">
        <v>4106902</v>
      </c>
      <c r="AO539" s="98">
        <v>2024</v>
      </c>
      <c r="AP539" s="98">
        <v>0</v>
      </c>
      <c r="AQ539" s="98" t="s">
        <v>54</v>
      </c>
      <c r="AR539" s="98" t="s">
        <v>54</v>
      </c>
      <c r="AS539" s="98" t="s">
        <v>54</v>
      </c>
      <c r="AT539" s="98" t="s">
        <v>54</v>
      </c>
      <c r="AY539" s="98" t="s">
        <v>56</v>
      </c>
      <c r="AZ539" s="98" t="s">
        <v>1752</v>
      </c>
      <c r="BA539" s="98" t="s">
        <v>1753</v>
      </c>
      <c r="BB539" s="98" t="s">
        <v>1754</v>
      </c>
      <c r="BD539" s="110" t="str">
        <f t="shared" si="93"/>
        <v>4200RGInt 01 Curitiba</v>
      </c>
      <c r="BE539" s="110">
        <v>4200</v>
      </c>
      <c r="BF539" s="110" t="s">
        <v>5210</v>
      </c>
      <c r="BG539" s="110">
        <v>8322</v>
      </c>
      <c r="BH539" s="110" t="s">
        <v>33</v>
      </c>
      <c r="BI539" s="110">
        <v>4554</v>
      </c>
      <c r="BJ539" s="110">
        <v>4534</v>
      </c>
      <c r="BK539" s="110">
        <v>4534</v>
      </c>
      <c r="BL539" s="110">
        <v>4534</v>
      </c>
      <c r="BN539" s="110">
        <f t="shared" si="94"/>
        <v>18156</v>
      </c>
      <c r="BS539" s="110">
        <v>6127</v>
      </c>
      <c r="BT539" s="110" t="str">
        <f t="shared" si="85"/>
        <v>Reforma e ampliação do 13º Batalhão da Polícia Militar em Curitiba</v>
      </c>
      <c r="BU539" s="111" t="str">
        <f t="shared" si="86"/>
        <v>Não</v>
      </c>
      <c r="BV539" s="111" t="str">
        <f t="shared" si="87"/>
        <v>Não</v>
      </c>
      <c r="BW539" s="111" t="str">
        <f t="shared" si="88"/>
        <v>Não</v>
      </c>
      <c r="BX539" s="111" t="str">
        <f t="shared" si="89"/>
        <v>Não</v>
      </c>
      <c r="BY539" s="110" t="s">
        <v>121</v>
      </c>
      <c r="BZ539" s="110" t="s">
        <v>121</v>
      </c>
      <c r="CA539" s="110" t="s">
        <v>121</v>
      </c>
      <c r="CB539" s="110" t="s">
        <v>8375</v>
      </c>
      <c r="CG539" s="110" t="str">
        <f t="shared" si="90"/>
        <v>4459 Total</v>
      </c>
      <c r="CH539" s="110" t="str">
        <f t="shared" si="92"/>
        <v>4459 Total-1</v>
      </c>
      <c r="CI539" s="110">
        <v>1</v>
      </c>
      <c r="CJ539" s="110" t="s">
        <v>7030</v>
      </c>
      <c r="CN539" s="110">
        <v>15.5</v>
      </c>
      <c r="CO539" s="110">
        <v>20</v>
      </c>
      <c r="CP539" s="110">
        <v>25</v>
      </c>
      <c r="CQ539" s="110">
        <v>13</v>
      </c>
      <c r="CS539" s="110" t="str">
        <f t="shared" si="91"/>
        <v>-</v>
      </c>
    </row>
    <row r="540" spans="19:97" x14ac:dyDescent="0.2">
      <c r="S540" s="98">
        <v>7252</v>
      </c>
      <c r="T540" s="98">
        <v>39</v>
      </c>
      <c r="U540" s="98" t="s">
        <v>1697</v>
      </c>
      <c r="V540" s="98">
        <v>1</v>
      </c>
      <c r="W540" s="98" t="s">
        <v>724</v>
      </c>
      <c r="X540" s="98">
        <v>5</v>
      </c>
      <c r="Y540" s="98" t="s">
        <v>858</v>
      </c>
      <c r="Z540" s="98">
        <v>30</v>
      </c>
      <c r="AA540" s="98" t="s">
        <v>1698</v>
      </c>
      <c r="AB540" s="98">
        <v>8074</v>
      </c>
      <c r="AC540" s="98" t="s">
        <v>1736</v>
      </c>
      <c r="AD540" s="98" t="s">
        <v>2167</v>
      </c>
      <c r="AE540" s="98">
        <v>7252</v>
      </c>
      <c r="AF540" s="98" t="s">
        <v>5366</v>
      </c>
      <c r="AG540" s="98" t="s">
        <v>5367</v>
      </c>
      <c r="AH540" s="98" t="s">
        <v>212</v>
      </c>
      <c r="AI540" s="98" t="s">
        <v>53</v>
      </c>
      <c r="AJ540" s="98">
        <v>4100</v>
      </c>
      <c r="AK540" s="98" t="s">
        <v>33</v>
      </c>
      <c r="AL540" s="98">
        <v>4101</v>
      </c>
      <c r="AM540" s="98" t="s">
        <v>519</v>
      </c>
      <c r="AN540" s="98">
        <v>4119509</v>
      </c>
      <c r="AO540" s="98">
        <v>2024</v>
      </c>
      <c r="AP540" s="98">
        <v>0</v>
      </c>
      <c r="AQ540" s="98" t="s">
        <v>54</v>
      </c>
      <c r="AR540" s="98" t="s">
        <v>54</v>
      </c>
      <c r="AS540" s="98" t="s">
        <v>54</v>
      </c>
      <c r="AT540" s="98" t="s">
        <v>54</v>
      </c>
      <c r="AW540" s="98" t="s">
        <v>5234</v>
      </c>
      <c r="AY540" s="98" t="s">
        <v>56</v>
      </c>
      <c r="AZ540" s="98" t="s">
        <v>1752</v>
      </c>
      <c r="BA540" s="98" t="s">
        <v>5224</v>
      </c>
      <c r="BB540" s="98" t="s">
        <v>5225</v>
      </c>
      <c r="BD540" s="110" t="str">
        <f t="shared" si="93"/>
        <v>4200RGInt 02 Guarapuava</v>
      </c>
      <c r="BE540" s="110">
        <v>4200</v>
      </c>
      <c r="BF540" s="110" t="s">
        <v>5210</v>
      </c>
      <c r="BG540" s="110">
        <v>8322</v>
      </c>
      <c r="BH540" s="110" t="s">
        <v>34</v>
      </c>
      <c r="BI540" s="110">
        <v>4903</v>
      </c>
      <c r="BJ540" s="110">
        <v>4521</v>
      </c>
      <c r="BK540" s="110">
        <v>4521</v>
      </c>
      <c r="BL540" s="110">
        <v>4521</v>
      </c>
      <c r="BN540" s="110">
        <f t="shared" si="94"/>
        <v>18466</v>
      </c>
      <c r="BS540" s="110">
        <v>7252</v>
      </c>
      <c r="BT540" s="110" t="str">
        <f t="shared" si="85"/>
        <v>Sistema de Iluminação de vias internas do complexo Penitenciário de Piraquara</v>
      </c>
      <c r="BU540" s="111" t="str">
        <f t="shared" si="86"/>
        <v>Não</v>
      </c>
      <c r="BV540" s="111" t="str">
        <f t="shared" si="87"/>
        <v>Não</v>
      </c>
      <c r="BW540" s="111" t="str">
        <f t="shared" si="88"/>
        <v>Não</v>
      </c>
      <c r="BX540" s="111" t="str">
        <f t="shared" si="89"/>
        <v>Não</v>
      </c>
      <c r="BY540" s="110" t="s">
        <v>121</v>
      </c>
      <c r="BZ540" s="110" t="s">
        <v>226</v>
      </c>
      <c r="CA540" s="110" t="s">
        <v>5234</v>
      </c>
      <c r="CB540" s="110" t="s">
        <v>8122</v>
      </c>
      <c r="CG540" s="110" t="str">
        <f t="shared" si="90"/>
        <v>4461Apucarana</v>
      </c>
      <c r="CH540" s="110" t="str">
        <f t="shared" si="92"/>
        <v>4461-1</v>
      </c>
      <c r="CI540" s="110">
        <v>1</v>
      </c>
      <c r="CJ540" s="110">
        <v>4461</v>
      </c>
      <c r="CK540" s="110" t="s">
        <v>37</v>
      </c>
      <c r="CL540" s="110">
        <v>4101408</v>
      </c>
      <c r="CM540" s="110" t="s">
        <v>677</v>
      </c>
      <c r="CN540" s="110">
        <v>4</v>
      </c>
      <c r="CO540" s="110">
        <v>4</v>
      </c>
      <c r="CP540" s="110">
        <v>3.65</v>
      </c>
      <c r="CQ540" s="110">
        <v>0</v>
      </c>
      <c r="CS540" s="110" t="str">
        <f t="shared" si="91"/>
        <v>RGInt 05 Londrina-Apucarana</v>
      </c>
    </row>
    <row r="541" spans="19:97" x14ac:dyDescent="0.2">
      <c r="S541" s="98">
        <v>5533</v>
      </c>
      <c r="T541" s="98">
        <v>39</v>
      </c>
      <c r="U541" s="98" t="s">
        <v>1697</v>
      </c>
      <c r="V541" s="98">
        <v>2</v>
      </c>
      <c r="W541" s="98" t="s">
        <v>975</v>
      </c>
      <c r="X541" s="98">
        <v>5</v>
      </c>
      <c r="Y541" s="98" t="s">
        <v>858</v>
      </c>
      <c r="Z541" s="98">
        <v>30</v>
      </c>
      <c r="AA541" s="98" t="s">
        <v>1698</v>
      </c>
      <c r="AB541" s="98">
        <v>8064</v>
      </c>
      <c r="AC541" s="98" t="s">
        <v>1813</v>
      </c>
      <c r="AD541" s="98" t="s">
        <v>1814</v>
      </c>
      <c r="AE541" s="98">
        <v>5533</v>
      </c>
      <c r="AF541" s="98" t="s">
        <v>1815</v>
      </c>
      <c r="AG541" s="98" t="s">
        <v>1816</v>
      </c>
      <c r="AH541" s="98" t="s">
        <v>715</v>
      </c>
      <c r="AI541" s="98" t="s">
        <v>53</v>
      </c>
      <c r="AJ541" s="98">
        <v>4100</v>
      </c>
      <c r="AO541" s="98">
        <v>2024</v>
      </c>
      <c r="AP541" s="98">
        <v>6750</v>
      </c>
      <c r="AQ541" s="98" t="s">
        <v>54</v>
      </c>
      <c r="AR541" s="98" t="s">
        <v>54</v>
      </c>
      <c r="AS541" s="98" t="s">
        <v>54</v>
      </c>
      <c r="AT541" s="98" t="s">
        <v>54</v>
      </c>
      <c r="AY541" s="98" t="s">
        <v>56</v>
      </c>
      <c r="AZ541" s="98" t="s">
        <v>1817</v>
      </c>
      <c r="BA541" s="98" t="s">
        <v>1818</v>
      </c>
      <c r="BB541" s="98" t="s">
        <v>1705</v>
      </c>
      <c r="BD541" s="110" t="str">
        <f t="shared" si="93"/>
        <v>4200RGInt 03 Cascavel</v>
      </c>
      <c r="BE541" s="110">
        <v>4200</v>
      </c>
      <c r="BF541" s="110" t="s">
        <v>5210</v>
      </c>
      <c r="BG541" s="110">
        <v>8322</v>
      </c>
      <c r="BH541" s="110" t="s">
        <v>35</v>
      </c>
      <c r="BI541" s="110">
        <v>2825</v>
      </c>
      <c r="BJ541" s="110">
        <v>4017</v>
      </c>
      <c r="BK541" s="110">
        <v>4017</v>
      </c>
      <c r="BL541" s="110">
        <v>4017</v>
      </c>
      <c r="BN541" s="110">
        <f t="shared" si="94"/>
        <v>14876</v>
      </c>
      <c r="BS541" s="110">
        <v>5533</v>
      </c>
      <c r="BT541" s="110" t="str">
        <f t="shared" si="85"/>
        <v>Atendimento aos agentes de segurança nos programas biopsicossociais</v>
      </c>
      <c r="BU541" s="111" t="str">
        <f t="shared" si="86"/>
        <v>Não</v>
      </c>
      <c r="BV541" s="111" t="str">
        <f t="shared" si="87"/>
        <v>Não</v>
      </c>
      <c r="BW541" s="111" t="str">
        <f t="shared" si="88"/>
        <v>Não</v>
      </c>
      <c r="BX541" s="111" t="str">
        <f t="shared" si="89"/>
        <v>Não</v>
      </c>
      <c r="BY541" s="110" t="s">
        <v>121</v>
      </c>
      <c r="BZ541" s="110" t="s">
        <v>121</v>
      </c>
      <c r="CA541" s="110" t="s">
        <v>121</v>
      </c>
      <c r="CB541" s="110" t="s">
        <v>8374</v>
      </c>
      <c r="CG541" s="110" t="str">
        <f t="shared" si="90"/>
        <v>4461 Total</v>
      </c>
      <c r="CH541" s="110" t="str">
        <f t="shared" si="92"/>
        <v>4461 Total-1</v>
      </c>
      <c r="CI541" s="110">
        <v>1</v>
      </c>
      <c r="CJ541" s="110" t="s">
        <v>7031</v>
      </c>
      <c r="CN541" s="110">
        <v>4</v>
      </c>
      <c r="CO541" s="110">
        <v>4</v>
      </c>
      <c r="CP541" s="110">
        <v>3.65</v>
      </c>
      <c r="CQ541" s="110">
        <v>0</v>
      </c>
      <c r="CS541" s="110" t="str">
        <f t="shared" si="91"/>
        <v>-</v>
      </c>
    </row>
    <row r="542" spans="19:97" x14ac:dyDescent="0.2">
      <c r="S542" s="98">
        <v>5585</v>
      </c>
      <c r="T542" s="98">
        <v>39</v>
      </c>
      <c r="U542" s="98" t="s">
        <v>1697</v>
      </c>
      <c r="V542" s="98">
        <v>2</v>
      </c>
      <c r="W542" s="98" t="s">
        <v>975</v>
      </c>
      <c r="X542" s="98">
        <v>5</v>
      </c>
      <c r="Y542" s="98" t="s">
        <v>858</v>
      </c>
      <c r="Z542" s="98">
        <v>30</v>
      </c>
      <c r="AA542" s="98" t="s">
        <v>1698</v>
      </c>
      <c r="AB542" s="98">
        <v>8064</v>
      </c>
      <c r="AC542" s="98" t="s">
        <v>1813</v>
      </c>
      <c r="AD542" s="98" t="s">
        <v>1814</v>
      </c>
      <c r="AE542" s="98">
        <v>5585</v>
      </c>
      <c r="AF542" s="98" t="s">
        <v>1820</v>
      </c>
      <c r="AG542" s="98" t="s">
        <v>1821</v>
      </c>
      <c r="AH542" s="98" t="s">
        <v>262</v>
      </c>
      <c r="AI542" s="98" t="s">
        <v>53</v>
      </c>
      <c r="AJ542" s="98">
        <v>4100</v>
      </c>
      <c r="AO542" s="98">
        <v>2024</v>
      </c>
      <c r="AP542" s="98">
        <v>180</v>
      </c>
      <c r="AQ542" s="98" t="s">
        <v>54</v>
      </c>
      <c r="AR542" s="98" t="s">
        <v>54</v>
      </c>
      <c r="AS542" s="98" t="s">
        <v>54</v>
      </c>
      <c r="AT542" s="98" t="s">
        <v>54</v>
      </c>
      <c r="AV542" s="98" t="s">
        <v>129</v>
      </c>
      <c r="AY542" s="98" t="s">
        <v>56</v>
      </c>
      <c r="AZ542" s="98" t="s">
        <v>1822</v>
      </c>
      <c r="BA542" s="98" t="s">
        <v>1823</v>
      </c>
      <c r="BB542" s="98" t="s">
        <v>1824</v>
      </c>
      <c r="BD542" s="110" t="str">
        <f t="shared" si="93"/>
        <v>4200RGInt 04 Maringá</v>
      </c>
      <c r="BE542" s="110">
        <v>4200</v>
      </c>
      <c r="BF542" s="110" t="s">
        <v>5210</v>
      </c>
      <c r="BG542" s="110">
        <v>8322</v>
      </c>
      <c r="BH542" s="110" t="s">
        <v>36</v>
      </c>
      <c r="BI542" s="110">
        <v>3770</v>
      </c>
      <c r="BJ542" s="110">
        <v>4183</v>
      </c>
      <c r="BK542" s="110">
        <v>4183</v>
      </c>
      <c r="BL542" s="110">
        <v>4183</v>
      </c>
      <c r="BN542" s="110">
        <f t="shared" si="94"/>
        <v>16319</v>
      </c>
      <c r="BS542" s="110">
        <v>5585</v>
      </c>
      <c r="BT542" s="110" t="str">
        <f t="shared" si="85"/>
        <v>Capacitação e aperfeiçoamento de profissionais na área de inteligência</v>
      </c>
      <c r="BU542" s="111" t="str">
        <f t="shared" si="86"/>
        <v>Não</v>
      </c>
      <c r="BV542" s="111" t="str">
        <f t="shared" si="87"/>
        <v>Não</v>
      </c>
      <c r="BW542" s="111" t="str">
        <f t="shared" si="88"/>
        <v>Não</v>
      </c>
      <c r="BX542" s="111" t="str">
        <f t="shared" si="89"/>
        <v>Não</v>
      </c>
      <c r="BY542" s="110" t="s">
        <v>121</v>
      </c>
      <c r="BZ542" s="110" t="s">
        <v>129</v>
      </c>
      <c r="CA542" s="110" t="s">
        <v>121</v>
      </c>
      <c r="CB542" s="110" t="s">
        <v>8374</v>
      </c>
      <c r="CG542" s="110" t="str">
        <f t="shared" si="90"/>
        <v>4462Rolândia</v>
      </c>
      <c r="CH542" s="110" t="str">
        <f t="shared" si="92"/>
        <v>4462-1</v>
      </c>
      <c r="CI542" s="110">
        <v>1</v>
      </c>
      <c r="CJ542" s="110">
        <v>4462</v>
      </c>
      <c r="CK542" s="110" t="s">
        <v>37</v>
      </c>
      <c r="CL542" s="110">
        <v>4122404</v>
      </c>
      <c r="CM542" s="110" t="s">
        <v>2222</v>
      </c>
      <c r="CN542" s="110">
        <v>2.5</v>
      </c>
      <c r="CO542" s="110">
        <v>2.4700000000000002</v>
      </c>
      <c r="CP542" s="110">
        <v>0</v>
      </c>
      <c r="CQ542" s="110">
        <v>0</v>
      </c>
      <c r="CS542" s="110" t="str">
        <f t="shared" si="91"/>
        <v>RGInt 05 Londrina-Rolândia</v>
      </c>
    </row>
    <row r="543" spans="19:97" x14ac:dyDescent="0.2">
      <c r="S543" s="98">
        <v>5322</v>
      </c>
      <c r="T543" s="98">
        <v>39</v>
      </c>
      <c r="U543" s="98" t="s">
        <v>1697</v>
      </c>
      <c r="V543" s="98">
        <v>2</v>
      </c>
      <c r="W543" s="98" t="s">
        <v>975</v>
      </c>
      <c r="X543" s="98">
        <v>5</v>
      </c>
      <c r="Y543" s="98" t="s">
        <v>858</v>
      </c>
      <c r="Z543" s="98">
        <v>30</v>
      </c>
      <c r="AA543" s="98" t="s">
        <v>1698</v>
      </c>
      <c r="AB543" s="98">
        <v>8064</v>
      </c>
      <c r="AC543" s="98" t="s">
        <v>1813</v>
      </c>
      <c r="AD543" s="98" t="s">
        <v>1814</v>
      </c>
      <c r="AE543" s="98">
        <v>5322</v>
      </c>
      <c r="AF543" s="98" t="s">
        <v>1825</v>
      </c>
      <c r="AG543" s="98" t="s">
        <v>1826</v>
      </c>
      <c r="AH543" s="98" t="s">
        <v>1827</v>
      </c>
      <c r="AI543" s="98" t="s">
        <v>53</v>
      </c>
      <c r="AJ543" s="98">
        <v>4100</v>
      </c>
      <c r="AK543" s="98" t="s">
        <v>33</v>
      </c>
      <c r="AL543" s="98">
        <v>4101</v>
      </c>
      <c r="AO543" s="98">
        <v>2024</v>
      </c>
      <c r="AP543" s="98">
        <v>10000</v>
      </c>
      <c r="AQ543" s="98" t="s">
        <v>54</v>
      </c>
      <c r="AR543" s="98" t="s">
        <v>54</v>
      </c>
      <c r="AS543" s="98" t="s">
        <v>54</v>
      </c>
      <c r="AT543" s="98" t="s">
        <v>54</v>
      </c>
      <c r="AY543" s="98" t="s">
        <v>56</v>
      </c>
      <c r="AZ543" s="98" t="s">
        <v>1828</v>
      </c>
      <c r="BA543" s="98" t="s">
        <v>1829</v>
      </c>
      <c r="BB543" s="98" t="s">
        <v>1830</v>
      </c>
      <c r="BD543" s="110" t="str">
        <f t="shared" si="93"/>
        <v>4200RGInt 05 Londrina</v>
      </c>
      <c r="BE543" s="110">
        <v>4200</v>
      </c>
      <c r="BF543" s="110" t="s">
        <v>5210</v>
      </c>
      <c r="BG543" s="110">
        <v>8322</v>
      </c>
      <c r="BH543" s="110" t="s">
        <v>37</v>
      </c>
      <c r="BI543" s="110">
        <v>6572</v>
      </c>
      <c r="BJ543" s="110">
        <v>7448</v>
      </c>
      <c r="BK543" s="110">
        <v>7448</v>
      </c>
      <c r="BL543" s="110">
        <v>7448</v>
      </c>
      <c r="BN543" s="110">
        <f t="shared" si="94"/>
        <v>28916</v>
      </c>
      <c r="BS543" s="110">
        <v>5322</v>
      </c>
      <c r="BT543" s="110" t="str">
        <f t="shared" si="85"/>
        <v>Distribuição de material educativo sobre os malefícios das drogas</v>
      </c>
      <c r="BU543" s="111" t="str">
        <f t="shared" si="86"/>
        <v>Não</v>
      </c>
      <c r="BV543" s="111" t="str">
        <f t="shared" si="87"/>
        <v>Não</v>
      </c>
      <c r="BW543" s="111" t="str">
        <f t="shared" si="88"/>
        <v>Não</v>
      </c>
      <c r="BX543" s="111" t="str">
        <f t="shared" si="89"/>
        <v>Não</v>
      </c>
      <c r="BY543" s="110" t="s">
        <v>121</v>
      </c>
      <c r="BZ543" s="110" t="s">
        <v>121</v>
      </c>
      <c r="CA543" s="110" t="s">
        <v>121</v>
      </c>
      <c r="CB543" s="110" t="s">
        <v>8374</v>
      </c>
      <c r="CG543" s="110" t="str">
        <f t="shared" si="90"/>
        <v>4462 Total</v>
      </c>
      <c r="CH543" s="110" t="str">
        <f t="shared" si="92"/>
        <v>4462 Total-1</v>
      </c>
      <c r="CI543" s="110">
        <v>1</v>
      </c>
      <c r="CJ543" s="110" t="s">
        <v>7032</v>
      </c>
      <c r="CN543" s="110">
        <v>2.5</v>
      </c>
      <c r="CO543" s="110">
        <v>2.4700000000000002</v>
      </c>
      <c r="CP543" s="110">
        <v>0</v>
      </c>
      <c r="CQ543" s="110">
        <v>0</v>
      </c>
      <c r="CS543" s="110" t="str">
        <f t="shared" si="91"/>
        <v>-</v>
      </c>
    </row>
    <row r="544" spans="19:97" x14ac:dyDescent="0.2">
      <c r="S544" s="98">
        <v>5328</v>
      </c>
      <c r="T544" s="98">
        <v>39</v>
      </c>
      <c r="U544" s="98" t="s">
        <v>1697</v>
      </c>
      <c r="V544" s="98">
        <v>2</v>
      </c>
      <c r="W544" s="98" t="s">
        <v>975</v>
      </c>
      <c r="X544" s="98">
        <v>5</v>
      </c>
      <c r="Y544" s="98" t="s">
        <v>858</v>
      </c>
      <c r="Z544" s="98">
        <v>30</v>
      </c>
      <c r="AA544" s="98" t="s">
        <v>1698</v>
      </c>
      <c r="AB544" s="98">
        <v>8064</v>
      </c>
      <c r="AC544" s="98" t="s">
        <v>1813</v>
      </c>
      <c r="AD544" s="98" t="s">
        <v>1814</v>
      </c>
      <c r="AE544" s="98">
        <v>5328</v>
      </c>
      <c r="AF544" s="98" t="s">
        <v>1831</v>
      </c>
      <c r="AG544" s="98" t="s">
        <v>1832</v>
      </c>
      <c r="AH544" s="98" t="s">
        <v>1833</v>
      </c>
      <c r="AI544" s="98" t="s">
        <v>53</v>
      </c>
      <c r="AJ544" s="98">
        <v>4100</v>
      </c>
      <c r="AK544" s="98" t="s">
        <v>33</v>
      </c>
      <c r="AL544" s="98">
        <v>4101</v>
      </c>
      <c r="AO544" s="98">
        <v>2024</v>
      </c>
      <c r="AP544" s="98">
        <v>150</v>
      </c>
      <c r="AQ544" s="98" t="s">
        <v>54</v>
      </c>
      <c r="AR544" s="98" t="s">
        <v>54</v>
      </c>
      <c r="AS544" s="98" t="s">
        <v>54</v>
      </c>
      <c r="AT544" s="98" t="s">
        <v>54</v>
      </c>
      <c r="AY544" s="98" t="s">
        <v>56</v>
      </c>
      <c r="AZ544" s="98" t="s">
        <v>1834</v>
      </c>
      <c r="BA544" s="98" t="s">
        <v>1835</v>
      </c>
      <c r="BB544" s="98" t="s">
        <v>1830</v>
      </c>
      <c r="BD544" s="110" t="str">
        <f t="shared" si="93"/>
        <v>4201RGInt 01 Curitiba</v>
      </c>
      <c r="BE544" s="110">
        <v>4201</v>
      </c>
      <c r="BF544" s="110" t="s">
        <v>1498</v>
      </c>
      <c r="BG544" s="110">
        <v>8024</v>
      </c>
      <c r="BH544" s="110" t="s">
        <v>33</v>
      </c>
      <c r="BI544" s="110">
        <v>2</v>
      </c>
      <c r="BJ544" s="110">
        <v>2</v>
      </c>
      <c r="BK544" s="110">
        <v>2</v>
      </c>
      <c r="BL544" s="110">
        <v>2</v>
      </c>
      <c r="BN544" s="110">
        <f t="shared" si="94"/>
        <v>8</v>
      </c>
      <c r="BS544" s="110">
        <v>5328</v>
      </c>
      <c r="BT544" s="110" t="str">
        <f t="shared" si="85"/>
        <v>Palestras de prevenção ao uso de drogas lícitas e ilícitas</v>
      </c>
      <c r="BU544" s="111" t="str">
        <f t="shared" si="86"/>
        <v>Não</v>
      </c>
      <c r="BV544" s="111" t="str">
        <f t="shared" si="87"/>
        <v>Não</v>
      </c>
      <c r="BW544" s="111" t="str">
        <f t="shared" si="88"/>
        <v>Não</v>
      </c>
      <c r="BX544" s="111" t="str">
        <f t="shared" si="89"/>
        <v>Não</v>
      </c>
      <c r="BY544" s="110" t="s">
        <v>121</v>
      </c>
      <c r="BZ544" s="110" t="s">
        <v>121</v>
      </c>
      <c r="CA544" s="110" t="s">
        <v>121</v>
      </c>
      <c r="CB544" s="110" t="s">
        <v>8374</v>
      </c>
      <c r="CG544" s="110" t="str">
        <f t="shared" si="90"/>
        <v>4464Cambé</v>
      </c>
      <c r="CH544" s="110" t="str">
        <f t="shared" si="92"/>
        <v>4464-1</v>
      </c>
      <c r="CI544" s="110">
        <v>1</v>
      </c>
      <c r="CJ544" s="110">
        <v>4464</v>
      </c>
      <c r="CK544" s="110" t="s">
        <v>37</v>
      </c>
      <c r="CL544" s="110">
        <v>4103701</v>
      </c>
      <c r="CM544" s="110" t="s">
        <v>1786</v>
      </c>
      <c r="CN544" s="110">
        <v>620</v>
      </c>
      <c r="CO544" s="110">
        <v>0</v>
      </c>
      <c r="CP544" s="110">
        <v>0</v>
      </c>
      <c r="CQ544" s="110">
        <v>0</v>
      </c>
      <c r="CS544" s="110" t="str">
        <f t="shared" si="91"/>
        <v>RGInt 05 Londrina-Cambé</v>
      </c>
    </row>
    <row r="545" spans="19:97" x14ac:dyDescent="0.2">
      <c r="S545" s="98">
        <v>5321</v>
      </c>
      <c r="T545" s="98">
        <v>39</v>
      </c>
      <c r="U545" s="98" t="s">
        <v>1697</v>
      </c>
      <c r="V545" s="98">
        <v>2</v>
      </c>
      <c r="W545" s="98" t="s">
        <v>975</v>
      </c>
      <c r="X545" s="98">
        <v>5</v>
      </c>
      <c r="Y545" s="98" t="s">
        <v>858</v>
      </c>
      <c r="Z545" s="98">
        <v>30</v>
      </c>
      <c r="AA545" s="98" t="s">
        <v>1698</v>
      </c>
      <c r="AB545" s="98">
        <v>8064</v>
      </c>
      <c r="AC545" s="98" t="s">
        <v>1813</v>
      </c>
      <c r="AD545" s="98" t="s">
        <v>1814</v>
      </c>
      <c r="AE545" s="98">
        <v>5321</v>
      </c>
      <c r="AF545" s="98" t="s">
        <v>1836</v>
      </c>
      <c r="AG545" s="98" t="s">
        <v>5368</v>
      </c>
      <c r="AH545" s="98" t="s">
        <v>1827</v>
      </c>
      <c r="AI545" s="98" t="s">
        <v>53</v>
      </c>
      <c r="AJ545" s="98">
        <v>4100</v>
      </c>
      <c r="AO545" s="98">
        <v>2024</v>
      </c>
      <c r="AP545" s="98">
        <v>0</v>
      </c>
      <c r="AQ545" s="98" t="s">
        <v>54</v>
      </c>
      <c r="AR545" s="98" t="s">
        <v>54</v>
      </c>
      <c r="AS545" s="98" t="s">
        <v>54</v>
      </c>
      <c r="AT545" s="98" t="s">
        <v>54</v>
      </c>
      <c r="AY545" s="98" t="s">
        <v>56</v>
      </c>
      <c r="AZ545" s="98" t="s">
        <v>1837</v>
      </c>
      <c r="BA545" s="98" t="s">
        <v>1835</v>
      </c>
      <c r="BB545" s="98" t="s">
        <v>1830</v>
      </c>
      <c r="BD545" s="110" t="str">
        <f t="shared" si="93"/>
        <v>4202RGInt 01 Curitiba</v>
      </c>
      <c r="BE545" s="110">
        <v>4202</v>
      </c>
      <c r="BF545" s="110" t="s">
        <v>1502</v>
      </c>
      <c r="BG545" s="110">
        <v>8024</v>
      </c>
      <c r="BH545" s="110" t="s">
        <v>33</v>
      </c>
      <c r="BI545" s="110">
        <v>500</v>
      </c>
      <c r="BJ545" s="110">
        <v>500</v>
      </c>
      <c r="BK545" s="110">
        <v>1000</v>
      </c>
      <c r="BL545" s="110">
        <v>500</v>
      </c>
      <c r="BN545" s="110">
        <f t="shared" si="94"/>
        <v>2500</v>
      </c>
      <c r="BS545" s="110">
        <v>5321</v>
      </c>
      <c r="BT545" s="110" t="str">
        <f t="shared" si="85"/>
        <v>Realização da Campanha Junho Paraná sem Drogas com ações de esclarecimento e incentivo à prevenção e ao tratamento contra o uso indevido de drogas</v>
      </c>
      <c r="BU545" s="111" t="str">
        <f t="shared" si="86"/>
        <v>Não</v>
      </c>
      <c r="BV545" s="111" t="str">
        <f t="shared" si="87"/>
        <v>Não</v>
      </c>
      <c r="BW545" s="111" t="str">
        <f t="shared" si="88"/>
        <v>Não</v>
      </c>
      <c r="BX545" s="111" t="str">
        <f t="shared" si="89"/>
        <v>Não</v>
      </c>
      <c r="BY545" s="110" t="s">
        <v>121</v>
      </c>
      <c r="BZ545" s="110" t="s">
        <v>121</v>
      </c>
      <c r="CA545" s="110" t="s">
        <v>121</v>
      </c>
      <c r="CB545" s="110" t="s">
        <v>8374</v>
      </c>
      <c r="CG545" s="110" t="str">
        <f t="shared" si="90"/>
        <v>4464 Total</v>
      </c>
      <c r="CH545" s="110" t="str">
        <f t="shared" si="92"/>
        <v>4464 Total-1</v>
      </c>
      <c r="CI545" s="110">
        <v>1</v>
      </c>
      <c r="CJ545" s="110" t="s">
        <v>7033</v>
      </c>
      <c r="CN545" s="110">
        <v>620</v>
      </c>
      <c r="CO545" s="110">
        <v>0</v>
      </c>
      <c r="CP545" s="110">
        <v>0</v>
      </c>
      <c r="CQ545" s="110">
        <v>0</v>
      </c>
      <c r="CS545" s="110" t="str">
        <f t="shared" si="91"/>
        <v>-</v>
      </c>
    </row>
    <row r="546" spans="19:97" x14ac:dyDescent="0.2">
      <c r="S546" s="98">
        <v>5329</v>
      </c>
      <c r="T546" s="98">
        <v>39</v>
      </c>
      <c r="U546" s="98" t="s">
        <v>1697</v>
      </c>
      <c r="V546" s="98">
        <v>2</v>
      </c>
      <c r="W546" s="98" t="s">
        <v>975</v>
      </c>
      <c r="X546" s="98">
        <v>5</v>
      </c>
      <c r="Y546" s="98" t="s">
        <v>858</v>
      </c>
      <c r="Z546" s="98">
        <v>30</v>
      </c>
      <c r="AA546" s="98" t="s">
        <v>1698</v>
      </c>
      <c r="AB546" s="98">
        <v>8064</v>
      </c>
      <c r="AC546" s="98" t="s">
        <v>1813</v>
      </c>
      <c r="AD546" s="98" t="s">
        <v>1814</v>
      </c>
      <c r="AE546" s="98">
        <v>5329</v>
      </c>
      <c r="AF546" s="98" t="s">
        <v>1840</v>
      </c>
      <c r="AG546" s="98" t="s">
        <v>1841</v>
      </c>
      <c r="AH546" s="98" t="s">
        <v>1842</v>
      </c>
      <c r="AI546" s="98" t="s">
        <v>53</v>
      </c>
      <c r="AJ546" s="98">
        <v>4100</v>
      </c>
      <c r="AK546" s="98" t="s">
        <v>33</v>
      </c>
      <c r="AL546" s="98">
        <v>4101</v>
      </c>
      <c r="AO546" s="98">
        <v>2024</v>
      </c>
      <c r="AP546" s="98">
        <v>100</v>
      </c>
      <c r="AQ546" s="98" t="s">
        <v>54</v>
      </c>
      <c r="AR546" s="98" t="s">
        <v>54</v>
      </c>
      <c r="AS546" s="98" t="s">
        <v>54</v>
      </c>
      <c r="AT546" s="98" t="s">
        <v>54</v>
      </c>
      <c r="AY546" s="98" t="s">
        <v>56</v>
      </c>
      <c r="AZ546" s="98" t="s">
        <v>1843</v>
      </c>
      <c r="BA546" s="98" t="s">
        <v>1835</v>
      </c>
      <c r="BB546" s="98" t="s">
        <v>1830</v>
      </c>
      <c r="BD546" s="110" t="str">
        <f t="shared" si="93"/>
        <v>4203RGInt 01 Curitiba</v>
      </c>
      <c r="BE546" s="110">
        <v>4203</v>
      </c>
      <c r="BF546" s="110" t="s">
        <v>1505</v>
      </c>
      <c r="BG546" s="110">
        <v>8322</v>
      </c>
      <c r="BH546" s="110" t="s">
        <v>33</v>
      </c>
      <c r="BI546" s="110">
        <v>115629</v>
      </c>
      <c r="BJ546" s="110">
        <v>123756</v>
      </c>
      <c r="BK546" s="110">
        <v>123756</v>
      </c>
      <c r="BL546" s="110">
        <v>123756</v>
      </c>
      <c r="BN546" s="110">
        <f t="shared" si="94"/>
        <v>486897</v>
      </c>
      <c r="BS546" s="110">
        <v>5329</v>
      </c>
      <c r="BT546" s="110" t="str">
        <f t="shared" si="85"/>
        <v>Realização de concurso estadual de vídeos contra as drogas para alunos de ensino médio público e privado</v>
      </c>
      <c r="BU546" s="111" t="str">
        <f t="shared" si="86"/>
        <v>Não</v>
      </c>
      <c r="BV546" s="111" t="str">
        <f t="shared" si="87"/>
        <v>Não</v>
      </c>
      <c r="BW546" s="111" t="str">
        <f t="shared" si="88"/>
        <v>Não</v>
      </c>
      <c r="BX546" s="111" t="str">
        <f t="shared" si="89"/>
        <v>Não</v>
      </c>
      <c r="BY546" s="110" t="s">
        <v>121</v>
      </c>
      <c r="BZ546" s="110" t="s">
        <v>121</v>
      </c>
      <c r="CA546" s="110" t="s">
        <v>121</v>
      </c>
      <c r="CB546" s="110" t="s">
        <v>8374</v>
      </c>
      <c r="CG546" s="110" t="str">
        <f t="shared" si="90"/>
        <v>4468Curitiba</v>
      </c>
      <c r="CH546" s="110" t="str">
        <f t="shared" si="92"/>
        <v>4468-1</v>
      </c>
      <c r="CI546" s="110">
        <v>1</v>
      </c>
      <c r="CJ546" s="110">
        <v>4468</v>
      </c>
      <c r="CK546" s="110" t="s">
        <v>33</v>
      </c>
      <c r="CL546" s="110">
        <v>4106902</v>
      </c>
      <c r="CM546" s="110" t="s">
        <v>128</v>
      </c>
      <c r="CN546" s="110">
        <v>3000</v>
      </c>
      <c r="CO546" s="110">
        <v>3000</v>
      </c>
      <c r="CP546" s="110">
        <v>0</v>
      </c>
      <c r="CQ546" s="110">
        <v>0</v>
      </c>
      <c r="CS546" s="110" t="str">
        <f t="shared" si="91"/>
        <v>RGInt 01 Curitiba-Curitiba</v>
      </c>
    </row>
    <row r="547" spans="19:97" x14ac:dyDescent="0.2">
      <c r="S547" s="98">
        <v>5587</v>
      </c>
      <c r="T547" s="98">
        <v>39</v>
      </c>
      <c r="U547" s="98" t="s">
        <v>1697</v>
      </c>
      <c r="V547" s="98">
        <v>2</v>
      </c>
      <c r="W547" s="98" t="s">
        <v>975</v>
      </c>
      <c r="X547" s="98">
        <v>5</v>
      </c>
      <c r="Y547" s="98" t="s">
        <v>858</v>
      </c>
      <c r="Z547" s="98">
        <v>30</v>
      </c>
      <c r="AA547" s="98" t="s">
        <v>1698</v>
      </c>
      <c r="AB547" s="98">
        <v>8064</v>
      </c>
      <c r="AC547" s="98" t="s">
        <v>1813</v>
      </c>
      <c r="AD547" s="98" t="s">
        <v>1814</v>
      </c>
      <c r="AE547" s="98">
        <v>5587</v>
      </c>
      <c r="AF547" s="98" t="s">
        <v>1845</v>
      </c>
      <c r="AG547" s="98" t="s">
        <v>1846</v>
      </c>
      <c r="AH547" s="98" t="s">
        <v>1380</v>
      </c>
      <c r="AI547" s="98" t="s">
        <v>53</v>
      </c>
      <c r="AJ547" s="98">
        <v>4100</v>
      </c>
      <c r="AO547" s="98">
        <v>2024</v>
      </c>
      <c r="AP547" s="98">
        <v>2</v>
      </c>
      <c r="AQ547" s="98" t="s">
        <v>54</v>
      </c>
      <c r="AR547" s="98" t="s">
        <v>54</v>
      </c>
      <c r="AS547" s="98" t="s">
        <v>54</v>
      </c>
      <c r="AT547" s="98" t="s">
        <v>54</v>
      </c>
      <c r="AU547" s="98" t="s">
        <v>1847</v>
      </c>
      <c r="AY547" s="98" t="s">
        <v>56</v>
      </c>
      <c r="AZ547" s="98" t="s">
        <v>1848</v>
      </c>
      <c r="BA547" s="98" t="s">
        <v>1849</v>
      </c>
      <c r="BB547" s="98" t="s">
        <v>975</v>
      </c>
      <c r="BD547" s="110" t="str">
        <f t="shared" si="93"/>
        <v>4203RGInt 02 Guarapuava</v>
      </c>
      <c r="BE547" s="110">
        <v>4203</v>
      </c>
      <c r="BF547" s="110" t="s">
        <v>1505</v>
      </c>
      <c r="BG547" s="110">
        <v>8322</v>
      </c>
      <c r="BH547" s="110" t="s">
        <v>34</v>
      </c>
      <c r="BI547" s="110">
        <v>4325</v>
      </c>
      <c r="BJ547" s="110">
        <v>6807</v>
      </c>
      <c r="BK547" s="110">
        <v>6807</v>
      </c>
      <c r="BL547" s="110">
        <v>6807</v>
      </c>
      <c r="BN547" s="110">
        <f t="shared" si="94"/>
        <v>24746</v>
      </c>
      <c r="BS547" s="110">
        <v>5587</v>
      </c>
      <c r="BT547" s="110" t="str">
        <f t="shared" si="85"/>
        <v>Realização de concurso para as forças de segurança</v>
      </c>
      <c r="BU547" s="111" t="str">
        <f t="shared" si="86"/>
        <v>Não</v>
      </c>
      <c r="BV547" s="111" t="str">
        <f t="shared" si="87"/>
        <v>Não</v>
      </c>
      <c r="BW547" s="111" t="str">
        <f t="shared" si="88"/>
        <v>Não</v>
      </c>
      <c r="BX547" s="111" t="str">
        <f t="shared" si="89"/>
        <v>Não</v>
      </c>
      <c r="BY547" s="110" t="s">
        <v>1847</v>
      </c>
      <c r="BZ547" s="110" t="s">
        <v>121</v>
      </c>
      <c r="CA547" s="110" t="s">
        <v>121</v>
      </c>
      <c r="CB547" s="110" t="s">
        <v>8374</v>
      </c>
      <c r="CG547" s="110" t="str">
        <f t="shared" si="90"/>
        <v>4468 Total</v>
      </c>
      <c r="CH547" s="110" t="str">
        <f t="shared" si="92"/>
        <v>4468 Total-1</v>
      </c>
      <c r="CI547" s="110">
        <v>1</v>
      </c>
      <c r="CJ547" s="110" t="s">
        <v>7034</v>
      </c>
      <c r="CN547" s="110">
        <v>3000</v>
      </c>
      <c r="CO547" s="110">
        <v>3000</v>
      </c>
      <c r="CP547" s="110">
        <v>0</v>
      </c>
      <c r="CQ547" s="110">
        <v>0</v>
      </c>
      <c r="CS547" s="110" t="str">
        <f t="shared" si="91"/>
        <v>-</v>
      </c>
    </row>
    <row r="548" spans="19:97" x14ac:dyDescent="0.2">
      <c r="S548" s="98">
        <v>5248</v>
      </c>
      <c r="T548" s="98">
        <v>39</v>
      </c>
      <c r="U548" s="98" t="s">
        <v>1697</v>
      </c>
      <c r="V548" s="98">
        <v>14</v>
      </c>
      <c r="W548" s="98" t="s">
        <v>1851</v>
      </c>
      <c r="X548" s="98">
        <v>5</v>
      </c>
      <c r="Y548" s="98" t="s">
        <v>858</v>
      </c>
      <c r="Z548" s="98">
        <v>30</v>
      </c>
      <c r="AA548" s="98" t="s">
        <v>1698</v>
      </c>
      <c r="AB548" s="98">
        <v>8079</v>
      </c>
      <c r="AC548" s="98" t="s">
        <v>1852</v>
      </c>
      <c r="AD548" s="98" t="s">
        <v>5369</v>
      </c>
      <c r="AE548" s="98">
        <v>5248</v>
      </c>
      <c r="AF548" s="98" t="s">
        <v>1853</v>
      </c>
      <c r="AG548" s="98" t="s">
        <v>1854</v>
      </c>
      <c r="AH548" s="98" t="s">
        <v>790</v>
      </c>
      <c r="AI548" s="98" t="s">
        <v>53</v>
      </c>
      <c r="AJ548" s="98">
        <v>4100</v>
      </c>
      <c r="AK548" s="98" t="s">
        <v>38</v>
      </c>
      <c r="AL548" s="98">
        <v>4106</v>
      </c>
      <c r="AO548" s="98">
        <v>2024</v>
      </c>
      <c r="AP548" s="98">
        <v>10</v>
      </c>
      <c r="AQ548" s="98" t="s">
        <v>54</v>
      </c>
      <c r="AR548" s="98" t="s">
        <v>54</v>
      </c>
      <c r="AS548" s="98" t="s">
        <v>54</v>
      </c>
      <c r="AT548" s="98" t="s">
        <v>54</v>
      </c>
      <c r="AY548" s="98" t="s">
        <v>56</v>
      </c>
      <c r="AZ548" s="98" t="s">
        <v>1855</v>
      </c>
      <c r="BA548" s="98" t="s">
        <v>1856</v>
      </c>
      <c r="BB548" s="98" t="s">
        <v>1857</v>
      </c>
      <c r="BD548" s="110" t="str">
        <f t="shared" si="93"/>
        <v>4203RGInt 03 Cascavel</v>
      </c>
      <c r="BE548" s="110">
        <v>4203</v>
      </c>
      <c r="BF548" s="110" t="s">
        <v>1505</v>
      </c>
      <c r="BG548" s="110">
        <v>8322</v>
      </c>
      <c r="BH548" s="110" t="s">
        <v>35</v>
      </c>
      <c r="BI548" s="110">
        <v>15031</v>
      </c>
      <c r="BJ548" s="110">
        <v>15529</v>
      </c>
      <c r="BK548" s="110">
        <v>15529</v>
      </c>
      <c r="BL548" s="110">
        <v>15529</v>
      </c>
      <c r="BN548" s="110">
        <f t="shared" si="94"/>
        <v>61618</v>
      </c>
      <c r="BS548" s="110">
        <v>5248</v>
      </c>
      <c r="BT548" s="110" t="str">
        <f t="shared" si="85"/>
        <v>Atendimentos realizados no Projeto Paranaense de Atenção ao Óbito - Unidade Técnico Científica Integrada</v>
      </c>
      <c r="BU548" s="111" t="str">
        <f t="shared" si="86"/>
        <v>Não</v>
      </c>
      <c r="BV548" s="111" t="str">
        <f t="shared" si="87"/>
        <v>Não</v>
      </c>
      <c r="BW548" s="111" t="str">
        <f t="shared" si="88"/>
        <v>Não</v>
      </c>
      <c r="BX548" s="111" t="str">
        <f t="shared" si="89"/>
        <v>Não</v>
      </c>
      <c r="BY548" s="110" t="s">
        <v>121</v>
      </c>
      <c r="BZ548" s="110" t="s">
        <v>121</v>
      </c>
      <c r="CA548" s="110" t="s">
        <v>121</v>
      </c>
      <c r="CB548" s="110" t="s">
        <v>8374</v>
      </c>
      <c r="CG548" s="110" t="str">
        <f t="shared" si="90"/>
        <v>4470São José dos Pinhais</v>
      </c>
      <c r="CH548" s="110" t="str">
        <f t="shared" si="92"/>
        <v>4470-1</v>
      </c>
      <c r="CI548" s="110">
        <v>1</v>
      </c>
      <c r="CJ548" s="110">
        <v>4470</v>
      </c>
      <c r="CK548" s="110" t="s">
        <v>33</v>
      </c>
      <c r="CL548" s="110">
        <v>4125506</v>
      </c>
      <c r="CM548" s="110" t="s">
        <v>134</v>
      </c>
      <c r="CN548" s="110">
        <v>0</v>
      </c>
      <c r="CO548" s="110">
        <v>650</v>
      </c>
      <c r="CP548" s="110">
        <v>0</v>
      </c>
      <c r="CQ548" s="110">
        <v>0</v>
      </c>
      <c r="CS548" s="110" t="str">
        <f t="shared" si="91"/>
        <v>RGInt 01 Curitiba-São José dos Pinhais</v>
      </c>
    </row>
    <row r="549" spans="19:97" x14ac:dyDescent="0.2">
      <c r="S549" s="98">
        <v>5251</v>
      </c>
      <c r="T549" s="98">
        <v>39</v>
      </c>
      <c r="U549" s="98" t="s">
        <v>1697</v>
      </c>
      <c r="V549" s="98">
        <v>14</v>
      </c>
      <c r="W549" s="98" t="s">
        <v>1851</v>
      </c>
      <c r="X549" s="98">
        <v>5</v>
      </c>
      <c r="Y549" s="98" t="s">
        <v>858</v>
      </c>
      <c r="Z549" s="98">
        <v>30</v>
      </c>
      <c r="AA549" s="98" t="s">
        <v>1698</v>
      </c>
      <c r="AB549" s="98">
        <v>8079</v>
      </c>
      <c r="AC549" s="98" t="s">
        <v>1852</v>
      </c>
      <c r="AD549" s="98" t="s">
        <v>5369</v>
      </c>
      <c r="AE549" s="98">
        <v>5251</v>
      </c>
      <c r="AF549" s="98" t="s">
        <v>1858</v>
      </c>
      <c r="AG549" s="98" t="s">
        <v>1859</v>
      </c>
      <c r="AH549" s="98" t="s">
        <v>710</v>
      </c>
      <c r="AI549" s="98" t="s">
        <v>53</v>
      </c>
      <c r="AJ549" s="98">
        <v>4100</v>
      </c>
      <c r="AO549" s="98">
        <v>2024</v>
      </c>
      <c r="AP549" s="98">
        <v>0</v>
      </c>
      <c r="AQ549" s="98" t="s">
        <v>54</v>
      </c>
      <c r="AR549" s="98" t="s">
        <v>54</v>
      </c>
      <c r="AS549" s="98" t="s">
        <v>54</v>
      </c>
      <c r="AT549" s="98" t="s">
        <v>54</v>
      </c>
      <c r="AV549" s="98" t="s">
        <v>129</v>
      </c>
      <c r="AY549" s="98" t="s">
        <v>56</v>
      </c>
      <c r="AZ549" s="98" t="s">
        <v>1860</v>
      </c>
      <c r="BA549" s="98" t="s">
        <v>1861</v>
      </c>
      <c r="BB549" s="98" t="s">
        <v>1862</v>
      </c>
      <c r="BD549" s="110" t="str">
        <f t="shared" si="93"/>
        <v>4203RGInt 04 Maringá</v>
      </c>
      <c r="BE549" s="110">
        <v>4203</v>
      </c>
      <c r="BF549" s="110" t="s">
        <v>1505</v>
      </c>
      <c r="BG549" s="110">
        <v>8322</v>
      </c>
      <c r="BH549" s="110" t="s">
        <v>36</v>
      </c>
      <c r="BI549" s="110">
        <v>16631</v>
      </c>
      <c r="BJ549" s="110">
        <v>15914</v>
      </c>
      <c r="BK549" s="110">
        <v>15914</v>
      </c>
      <c r="BL549" s="110">
        <v>15914</v>
      </c>
      <c r="BN549" s="110">
        <f t="shared" si="94"/>
        <v>64373</v>
      </c>
      <c r="BS549" s="110">
        <v>5251</v>
      </c>
      <c r="BT549" s="110" t="str">
        <f t="shared" si="85"/>
        <v>Capacitação dos servidores da Polícia Científica para fortalecimento de suas atividades</v>
      </c>
      <c r="BU549" s="111" t="str">
        <f t="shared" si="86"/>
        <v>Não</v>
      </c>
      <c r="BV549" s="111" t="str">
        <f t="shared" si="87"/>
        <v>Não</v>
      </c>
      <c r="BW549" s="111" t="str">
        <f t="shared" si="88"/>
        <v>Não</v>
      </c>
      <c r="BX549" s="111" t="str">
        <f t="shared" si="89"/>
        <v>Não</v>
      </c>
      <c r="BY549" s="110" t="s">
        <v>121</v>
      </c>
      <c r="BZ549" s="110" t="s">
        <v>129</v>
      </c>
      <c r="CA549" s="110" t="s">
        <v>121</v>
      </c>
      <c r="CB549" s="110" t="s">
        <v>8374</v>
      </c>
      <c r="CG549" s="110" t="str">
        <f t="shared" si="90"/>
        <v>4470 Total</v>
      </c>
      <c r="CH549" s="110" t="str">
        <f t="shared" si="92"/>
        <v>4470 Total-1</v>
      </c>
      <c r="CI549" s="110">
        <v>1</v>
      </c>
      <c r="CJ549" s="110" t="s">
        <v>7035</v>
      </c>
      <c r="CN549" s="110">
        <v>0</v>
      </c>
      <c r="CO549" s="110">
        <v>650</v>
      </c>
      <c r="CP549" s="110">
        <v>0</v>
      </c>
      <c r="CQ549" s="110">
        <v>0</v>
      </c>
      <c r="CS549" s="110" t="str">
        <f t="shared" si="91"/>
        <v>-</v>
      </c>
    </row>
    <row r="550" spans="19:97" x14ac:dyDescent="0.2">
      <c r="S550" s="98">
        <v>5254</v>
      </c>
      <c r="T550" s="98">
        <v>39</v>
      </c>
      <c r="U550" s="98" t="s">
        <v>1697</v>
      </c>
      <c r="V550" s="98">
        <v>14</v>
      </c>
      <c r="W550" s="98" t="s">
        <v>1851</v>
      </c>
      <c r="X550" s="98">
        <v>5</v>
      </c>
      <c r="Y550" s="98" t="s">
        <v>858</v>
      </c>
      <c r="Z550" s="98">
        <v>30</v>
      </c>
      <c r="AA550" s="98" t="s">
        <v>1698</v>
      </c>
      <c r="AB550" s="98">
        <v>8079</v>
      </c>
      <c r="AC550" s="98" t="s">
        <v>1852</v>
      </c>
      <c r="AD550" s="98" t="s">
        <v>5369</v>
      </c>
      <c r="AE550" s="98">
        <v>5254</v>
      </c>
      <c r="AF550" s="98" t="s">
        <v>1865</v>
      </c>
      <c r="AG550" s="98" t="s">
        <v>1866</v>
      </c>
      <c r="AH550" s="98" t="s">
        <v>1867</v>
      </c>
      <c r="AI550" s="98" t="s">
        <v>53</v>
      </c>
      <c r="AJ550" s="98">
        <v>4100</v>
      </c>
      <c r="AO550" s="98">
        <v>2024</v>
      </c>
      <c r="AP550" s="98">
        <v>0</v>
      </c>
      <c r="AQ550" s="98" t="s">
        <v>54</v>
      </c>
      <c r="AR550" s="98" t="s">
        <v>54</v>
      </c>
      <c r="AS550" s="98" t="s">
        <v>54</v>
      </c>
      <c r="AT550" s="98" t="s">
        <v>54</v>
      </c>
      <c r="AV550" s="98" t="s">
        <v>226</v>
      </c>
      <c r="AY550" s="98" t="s">
        <v>56</v>
      </c>
      <c r="AZ550" s="98" t="s">
        <v>1868</v>
      </c>
      <c r="BA550" s="98" t="s">
        <v>1869</v>
      </c>
      <c r="BB550" s="98" t="s">
        <v>1870</v>
      </c>
      <c r="BD550" s="110" t="str">
        <f t="shared" si="93"/>
        <v>4203RGInt 05 Londrina</v>
      </c>
      <c r="BE550" s="110">
        <v>4203</v>
      </c>
      <c r="BF550" s="110" t="s">
        <v>1505</v>
      </c>
      <c r="BG550" s="110">
        <v>8322</v>
      </c>
      <c r="BH550" s="110" t="s">
        <v>37</v>
      </c>
      <c r="BI550" s="110">
        <v>5435</v>
      </c>
      <c r="BJ550" s="110">
        <v>10336</v>
      </c>
      <c r="BK550" s="110">
        <v>10336</v>
      </c>
      <c r="BL550" s="110">
        <v>10336</v>
      </c>
      <c r="BN550" s="110">
        <f t="shared" si="94"/>
        <v>36443</v>
      </c>
      <c r="BS550" s="110">
        <v>5254</v>
      </c>
      <c r="BT550" s="110" t="str">
        <f t="shared" si="85"/>
        <v>Criação de centro integrado de busca e processamento de dados de pessoas desaparecidas</v>
      </c>
      <c r="BU550" s="111" t="str">
        <f t="shared" si="86"/>
        <v>Não</v>
      </c>
      <c r="BV550" s="111" t="str">
        <f t="shared" si="87"/>
        <v>Não</v>
      </c>
      <c r="BW550" s="111" t="str">
        <f t="shared" si="88"/>
        <v>Não</v>
      </c>
      <c r="BX550" s="111" t="str">
        <f t="shared" si="89"/>
        <v>Não</v>
      </c>
      <c r="BY550" s="110" t="s">
        <v>2446</v>
      </c>
      <c r="BZ550" s="110" t="s">
        <v>226</v>
      </c>
      <c r="CA550" s="110" t="s">
        <v>121</v>
      </c>
      <c r="CB550" s="110" t="s">
        <v>8374</v>
      </c>
      <c r="CG550" s="110" t="str">
        <f t="shared" si="90"/>
        <v>4473Pato Branco</v>
      </c>
      <c r="CH550" s="110" t="str">
        <f t="shared" si="92"/>
        <v>4473-1</v>
      </c>
      <c r="CI550" s="110">
        <v>1</v>
      </c>
      <c r="CJ550" s="110">
        <v>4473</v>
      </c>
      <c r="CK550" s="110" t="s">
        <v>35</v>
      </c>
      <c r="CL550" s="110">
        <v>4118501</v>
      </c>
      <c r="CM550" s="110" t="s">
        <v>138</v>
      </c>
      <c r="CN550" s="110">
        <v>0</v>
      </c>
      <c r="CO550" s="110">
        <v>650</v>
      </c>
      <c r="CP550" s="110">
        <v>0</v>
      </c>
      <c r="CQ550" s="110">
        <v>0</v>
      </c>
      <c r="CS550" s="110" t="str">
        <f t="shared" si="91"/>
        <v>RGInt 03 Cascavel-Pato Branco</v>
      </c>
    </row>
    <row r="551" spans="19:97" x14ac:dyDescent="0.2">
      <c r="S551" s="98">
        <v>5252</v>
      </c>
      <c r="T551" s="98">
        <v>39</v>
      </c>
      <c r="U551" s="98" t="s">
        <v>1697</v>
      </c>
      <c r="V551" s="98">
        <v>14</v>
      </c>
      <c r="W551" s="98" t="s">
        <v>1851</v>
      </c>
      <c r="X551" s="98">
        <v>5</v>
      </c>
      <c r="Y551" s="98" t="s">
        <v>858</v>
      </c>
      <c r="Z551" s="98">
        <v>30</v>
      </c>
      <c r="AA551" s="98" t="s">
        <v>1698</v>
      </c>
      <c r="AB551" s="98">
        <v>8079</v>
      </c>
      <c r="AC551" s="98" t="s">
        <v>1852</v>
      </c>
      <c r="AD551" s="98" t="s">
        <v>5369</v>
      </c>
      <c r="AE551" s="98">
        <v>5252</v>
      </c>
      <c r="AF551" s="98" t="s">
        <v>1872</v>
      </c>
      <c r="AG551" s="98" t="s">
        <v>5370</v>
      </c>
      <c r="AH551" s="98" t="s">
        <v>1466</v>
      </c>
      <c r="AI551" s="98" t="s">
        <v>53</v>
      </c>
      <c r="AJ551" s="98">
        <v>4100</v>
      </c>
      <c r="AO551" s="98">
        <v>2024</v>
      </c>
      <c r="AP551" s="98">
        <v>0</v>
      </c>
      <c r="AQ551" s="98" t="s">
        <v>54</v>
      </c>
      <c r="AR551" s="98" t="s">
        <v>54</v>
      </c>
      <c r="AS551" s="98" t="s">
        <v>54</v>
      </c>
      <c r="AT551" s="98" t="s">
        <v>54</v>
      </c>
      <c r="AY551" s="98" t="s">
        <v>56</v>
      </c>
      <c r="AZ551" s="98" t="s">
        <v>1873</v>
      </c>
      <c r="BA551" s="98" t="s">
        <v>1874</v>
      </c>
      <c r="BB551" s="98" t="s">
        <v>1875</v>
      </c>
      <c r="BD551" s="110" t="str">
        <f t="shared" si="93"/>
        <v>4204RGInt 01 Curitiba</v>
      </c>
      <c r="BE551" s="110">
        <v>4204</v>
      </c>
      <c r="BF551" s="110" t="s">
        <v>1512</v>
      </c>
      <c r="BG551" s="110">
        <v>8024</v>
      </c>
      <c r="BH551" s="110" t="s">
        <v>33</v>
      </c>
      <c r="BI551" s="110">
        <v>0</v>
      </c>
      <c r="BJ551" s="110">
        <v>90</v>
      </c>
      <c r="BK551" s="110">
        <v>0</v>
      </c>
      <c r="BL551" s="110">
        <v>0</v>
      </c>
      <c r="BN551" s="110">
        <f t="shared" si="94"/>
        <v>90</v>
      </c>
      <c r="BS551" s="110">
        <v>5252</v>
      </c>
      <c r="BT551" s="110" t="str">
        <f t="shared" si="85"/>
        <v>Exposições do Museu de Ciências Forenses</v>
      </c>
      <c r="BU551" s="111" t="str">
        <f t="shared" si="86"/>
        <v>Não</v>
      </c>
      <c r="BV551" s="111" t="str">
        <f t="shared" si="87"/>
        <v>Não</v>
      </c>
      <c r="BW551" s="111" t="str">
        <f t="shared" si="88"/>
        <v>Não</v>
      </c>
      <c r="BX551" s="111" t="str">
        <f t="shared" si="89"/>
        <v>Não</v>
      </c>
      <c r="BY551" s="110" t="s">
        <v>121</v>
      </c>
      <c r="BZ551" s="110" t="s">
        <v>121</v>
      </c>
      <c r="CA551" s="110" t="s">
        <v>121</v>
      </c>
      <c r="CB551" s="110" t="s">
        <v>8374</v>
      </c>
      <c r="CG551" s="110" t="str">
        <f t="shared" si="90"/>
        <v>4473 Total</v>
      </c>
      <c r="CH551" s="110" t="str">
        <f t="shared" si="92"/>
        <v>4473 Total-1</v>
      </c>
      <c r="CI551" s="110">
        <v>1</v>
      </c>
      <c r="CJ551" s="110" t="s">
        <v>7036</v>
      </c>
      <c r="CN551" s="110">
        <v>0</v>
      </c>
      <c r="CO551" s="110">
        <v>650</v>
      </c>
      <c r="CP551" s="110">
        <v>0</v>
      </c>
      <c r="CQ551" s="110">
        <v>0</v>
      </c>
      <c r="CS551" s="110" t="str">
        <f t="shared" si="91"/>
        <v>-</v>
      </c>
    </row>
    <row r="552" spans="19:97" x14ac:dyDescent="0.2">
      <c r="S552" s="98">
        <v>5253</v>
      </c>
      <c r="T552" s="98">
        <v>39</v>
      </c>
      <c r="U552" s="98" t="s">
        <v>1697</v>
      </c>
      <c r="V552" s="98">
        <v>14</v>
      </c>
      <c r="W552" s="98" t="s">
        <v>1851</v>
      </c>
      <c r="X552" s="98">
        <v>5</v>
      </c>
      <c r="Y552" s="98" t="s">
        <v>858</v>
      </c>
      <c r="Z552" s="98">
        <v>30</v>
      </c>
      <c r="AA552" s="98" t="s">
        <v>1698</v>
      </c>
      <c r="AB552" s="98">
        <v>8079</v>
      </c>
      <c r="AC552" s="98" t="s">
        <v>1852</v>
      </c>
      <c r="AD552" s="98" t="s">
        <v>5369</v>
      </c>
      <c r="AE552" s="98">
        <v>5253</v>
      </c>
      <c r="AF552" s="98" t="s">
        <v>1876</v>
      </c>
      <c r="AG552" s="98" t="s">
        <v>1877</v>
      </c>
      <c r="AH552" s="98" t="s">
        <v>1878</v>
      </c>
      <c r="AI552" s="98" t="s">
        <v>53</v>
      </c>
      <c r="AJ552" s="98">
        <v>4100</v>
      </c>
      <c r="AO552" s="98">
        <v>2024</v>
      </c>
      <c r="AP552" s="98">
        <v>0</v>
      </c>
      <c r="AQ552" s="98" t="s">
        <v>54</v>
      </c>
      <c r="AR552" s="98" t="s">
        <v>54</v>
      </c>
      <c r="AS552" s="98" t="s">
        <v>54</v>
      </c>
      <c r="AT552" s="98" t="s">
        <v>54</v>
      </c>
      <c r="AY552" s="98" t="s">
        <v>56</v>
      </c>
      <c r="AZ552" s="98" t="s">
        <v>1879</v>
      </c>
      <c r="BA552" s="98" t="s">
        <v>1880</v>
      </c>
      <c r="BB552" s="98" t="s">
        <v>1881</v>
      </c>
      <c r="BD552" s="110" t="str">
        <f t="shared" si="93"/>
        <v>4204RGInt 02 Guarapuava</v>
      </c>
      <c r="BE552" s="110">
        <v>4204</v>
      </c>
      <c r="BF552" s="110" t="s">
        <v>1512</v>
      </c>
      <c r="BG552" s="110">
        <v>8024</v>
      </c>
      <c r="BH552" s="110" t="s">
        <v>34</v>
      </c>
      <c r="BI552" s="110">
        <v>0</v>
      </c>
      <c r="BJ552" s="110">
        <v>38</v>
      </c>
      <c r="BK552" s="110">
        <v>0</v>
      </c>
      <c r="BL552" s="110">
        <v>0</v>
      </c>
      <c r="BN552" s="110">
        <f t="shared" si="94"/>
        <v>38</v>
      </c>
      <c r="BS552" s="110">
        <v>5253</v>
      </c>
      <c r="BT552" s="110" t="str">
        <f t="shared" si="85"/>
        <v>Fortalecer os procedimentos adotados pela Polícia Científica</v>
      </c>
      <c r="BU552" s="111" t="str">
        <f t="shared" si="86"/>
        <v>Não</v>
      </c>
      <c r="BV552" s="111" t="str">
        <f t="shared" si="87"/>
        <v>Não</v>
      </c>
      <c r="BW552" s="111" t="str">
        <f t="shared" si="88"/>
        <v>Não</v>
      </c>
      <c r="BX552" s="111" t="str">
        <f t="shared" si="89"/>
        <v>Não</v>
      </c>
      <c r="BY552" s="110" t="s">
        <v>121</v>
      </c>
      <c r="BZ552" s="110" t="s">
        <v>121</v>
      </c>
      <c r="CA552" s="110" t="s">
        <v>121</v>
      </c>
      <c r="CB552" s="110" t="s">
        <v>8374</v>
      </c>
      <c r="CG552" s="110" t="str">
        <f t="shared" si="90"/>
        <v>4478Pato Branco</v>
      </c>
      <c r="CH552" s="110" t="str">
        <f t="shared" si="92"/>
        <v>4478-1</v>
      </c>
      <c r="CI552" s="110">
        <v>1</v>
      </c>
      <c r="CJ552" s="110">
        <v>4478</v>
      </c>
      <c r="CK552" s="110" t="s">
        <v>35</v>
      </c>
      <c r="CL552" s="110">
        <v>4118501</v>
      </c>
      <c r="CM552" s="110" t="s">
        <v>138</v>
      </c>
      <c r="CN552" s="110">
        <v>7</v>
      </c>
      <c r="CO552" s="110">
        <v>28</v>
      </c>
      <c r="CP552" s="110">
        <v>2.4900000000000002</v>
      </c>
      <c r="CQ552" s="110">
        <v>0</v>
      </c>
      <c r="CS552" s="110" t="str">
        <f t="shared" si="91"/>
        <v>RGInt 03 Cascavel-Pato Branco</v>
      </c>
    </row>
    <row r="553" spans="19:97" x14ac:dyDescent="0.2">
      <c r="S553" s="98">
        <v>5249</v>
      </c>
      <c r="T553" s="98">
        <v>39</v>
      </c>
      <c r="U553" s="98" t="s">
        <v>1697</v>
      </c>
      <c r="V553" s="98">
        <v>14</v>
      </c>
      <c r="W553" s="98" t="s">
        <v>1851</v>
      </c>
      <c r="X553" s="98">
        <v>5</v>
      </c>
      <c r="Y553" s="98" t="s">
        <v>858</v>
      </c>
      <c r="Z553" s="98">
        <v>30</v>
      </c>
      <c r="AA553" s="98" t="s">
        <v>1698</v>
      </c>
      <c r="AB553" s="98">
        <v>8079</v>
      </c>
      <c r="AC553" s="98" t="s">
        <v>1852</v>
      </c>
      <c r="AD553" s="98" t="s">
        <v>5369</v>
      </c>
      <c r="AE553" s="98">
        <v>5249</v>
      </c>
      <c r="AF553" s="98" t="s">
        <v>1882</v>
      </c>
      <c r="AG553" s="98" t="s">
        <v>1883</v>
      </c>
      <c r="AH553" s="98" t="s">
        <v>243</v>
      </c>
      <c r="AI553" s="98" t="s">
        <v>53</v>
      </c>
      <c r="AJ553" s="98">
        <v>4100</v>
      </c>
      <c r="AO553" s="98">
        <v>2024</v>
      </c>
      <c r="AP553" s="98">
        <v>0</v>
      </c>
      <c r="AQ553" s="98" t="s">
        <v>54</v>
      </c>
      <c r="AR553" s="98" t="s">
        <v>54</v>
      </c>
      <c r="AS553" s="98" t="s">
        <v>54</v>
      </c>
      <c r="AT553" s="98" t="s">
        <v>54</v>
      </c>
      <c r="AY553" s="98" t="s">
        <v>56</v>
      </c>
      <c r="AZ553" s="98" t="s">
        <v>1884</v>
      </c>
      <c r="BA553" s="98" t="s">
        <v>1851</v>
      </c>
      <c r="BB553" s="98" t="s">
        <v>1885</v>
      </c>
      <c r="BD553" s="110" t="str">
        <f t="shared" si="93"/>
        <v>4204RGInt 03 Cascavel</v>
      </c>
      <c r="BE553" s="110">
        <v>4204</v>
      </c>
      <c r="BF553" s="110" t="s">
        <v>1512</v>
      </c>
      <c r="BG553" s="110">
        <v>8024</v>
      </c>
      <c r="BH553" s="110" t="s">
        <v>35</v>
      </c>
      <c r="BI553" s="110">
        <v>0</v>
      </c>
      <c r="BJ553" s="110">
        <v>200</v>
      </c>
      <c r="BK553" s="110">
        <v>0</v>
      </c>
      <c r="BL553" s="110">
        <v>0</v>
      </c>
      <c r="BN553" s="110">
        <f t="shared" si="94"/>
        <v>200</v>
      </c>
      <c r="BS553" s="110">
        <v>5249</v>
      </c>
      <c r="BT553" s="110" t="str">
        <f t="shared" si="85"/>
        <v>Fortalecimento de mecanismos de segurança associados à custódia de vestígios da Polícia Científica nas suas unidades de atuação</v>
      </c>
      <c r="BU553" s="111" t="str">
        <f t="shared" si="86"/>
        <v>Não</v>
      </c>
      <c r="BV553" s="111" t="str">
        <f t="shared" si="87"/>
        <v>Não</v>
      </c>
      <c r="BW553" s="111" t="str">
        <f t="shared" si="88"/>
        <v>Não</v>
      </c>
      <c r="BX553" s="111" t="str">
        <f t="shared" si="89"/>
        <v>Não</v>
      </c>
      <c r="BY553" s="110" t="s">
        <v>121</v>
      </c>
      <c r="BZ553" s="110" t="s">
        <v>121</v>
      </c>
      <c r="CA553" s="110" t="s">
        <v>121</v>
      </c>
      <c r="CB553" s="110" t="s">
        <v>8374</v>
      </c>
      <c r="CG553" s="110" t="str">
        <f t="shared" si="90"/>
        <v>4478 Total</v>
      </c>
      <c r="CH553" s="110" t="str">
        <f t="shared" si="92"/>
        <v>4478 Total-1</v>
      </c>
      <c r="CI553" s="110">
        <v>1</v>
      </c>
      <c r="CJ553" s="110" t="s">
        <v>7037</v>
      </c>
      <c r="CN553" s="110">
        <v>7</v>
      </c>
      <c r="CO553" s="110">
        <v>28</v>
      </c>
      <c r="CP553" s="110">
        <v>2.4900000000000002</v>
      </c>
      <c r="CQ553" s="110">
        <v>0</v>
      </c>
      <c r="CS553" s="110" t="str">
        <f t="shared" si="91"/>
        <v>-</v>
      </c>
    </row>
    <row r="554" spans="19:97" x14ac:dyDescent="0.2">
      <c r="S554" s="98">
        <v>5256</v>
      </c>
      <c r="T554" s="98">
        <v>39</v>
      </c>
      <c r="U554" s="98" t="s">
        <v>1697</v>
      </c>
      <c r="V554" s="98">
        <v>14</v>
      </c>
      <c r="W554" s="98" t="s">
        <v>1851</v>
      </c>
      <c r="X554" s="98">
        <v>5</v>
      </c>
      <c r="Y554" s="98" t="s">
        <v>858</v>
      </c>
      <c r="Z554" s="98">
        <v>30</v>
      </c>
      <c r="AA554" s="98" t="s">
        <v>1698</v>
      </c>
      <c r="AB554" s="98">
        <v>8079</v>
      </c>
      <c r="AC554" s="98" t="s">
        <v>1852</v>
      </c>
      <c r="AD554" s="98" t="s">
        <v>5369</v>
      </c>
      <c r="AE554" s="98">
        <v>5256</v>
      </c>
      <c r="AF554" s="98" t="s">
        <v>1886</v>
      </c>
      <c r="AG554" s="98" t="s">
        <v>1887</v>
      </c>
      <c r="AH554" s="98" t="s">
        <v>243</v>
      </c>
      <c r="AI554" s="98" t="s">
        <v>53</v>
      </c>
      <c r="AJ554" s="98">
        <v>4100</v>
      </c>
      <c r="AK554" s="98" t="s">
        <v>33</v>
      </c>
      <c r="AL554" s="98">
        <v>4101</v>
      </c>
      <c r="AO554" s="98">
        <v>2024</v>
      </c>
      <c r="AP554" s="98">
        <v>0</v>
      </c>
      <c r="AQ554" s="98" t="s">
        <v>54</v>
      </c>
      <c r="AR554" s="98" t="s">
        <v>54</v>
      </c>
      <c r="AS554" s="98" t="s">
        <v>54</v>
      </c>
      <c r="AT554" s="98" t="s">
        <v>54</v>
      </c>
      <c r="AU554" s="98" t="s">
        <v>1888</v>
      </c>
      <c r="AY554" s="98" t="s">
        <v>56</v>
      </c>
      <c r="AZ554" s="98" t="s">
        <v>1889</v>
      </c>
      <c r="BA554" s="98" t="s">
        <v>1890</v>
      </c>
      <c r="BB554" s="98" t="s">
        <v>1891</v>
      </c>
      <c r="BD554" s="110" t="str">
        <f t="shared" si="93"/>
        <v>4204RGInt 04 Maringá</v>
      </c>
      <c r="BE554" s="110">
        <v>4204</v>
      </c>
      <c r="BF554" s="110" t="s">
        <v>1512</v>
      </c>
      <c r="BG554" s="110">
        <v>8024</v>
      </c>
      <c r="BH554" s="110" t="s">
        <v>36</v>
      </c>
      <c r="BI554" s="110">
        <v>0</v>
      </c>
      <c r="BJ554" s="110">
        <v>230</v>
      </c>
      <c r="BK554" s="110">
        <v>0</v>
      </c>
      <c r="BL554" s="110">
        <v>0</v>
      </c>
      <c r="BN554" s="110">
        <f t="shared" si="94"/>
        <v>230</v>
      </c>
      <c r="BS554" s="110">
        <v>5256</v>
      </c>
      <c r="BT554" s="110" t="str">
        <f t="shared" si="85"/>
        <v>Implantação de robô automatizado em laboratório para análise de DNA coletado de vítimas de violência sexual - Laboratório DNA 2.0</v>
      </c>
      <c r="BU554" s="111" t="str">
        <f t="shared" si="86"/>
        <v>Não</v>
      </c>
      <c r="BV554" s="111" t="str">
        <f t="shared" si="87"/>
        <v>Não</v>
      </c>
      <c r="BW554" s="111" t="str">
        <f t="shared" si="88"/>
        <v>Não</v>
      </c>
      <c r="BX554" s="111" t="str">
        <f t="shared" si="89"/>
        <v>Não</v>
      </c>
      <c r="BY554" s="110" t="s">
        <v>1888</v>
      </c>
      <c r="BZ554" s="110" t="s">
        <v>121</v>
      </c>
      <c r="CA554" s="110" t="s">
        <v>121</v>
      </c>
      <c r="CB554" s="110" t="s">
        <v>8374</v>
      </c>
      <c r="CG554" s="110" t="str">
        <f t="shared" si="90"/>
        <v>4481Matinhos</v>
      </c>
      <c r="CH554" s="110" t="str">
        <f t="shared" si="92"/>
        <v>4481-1</v>
      </c>
      <c r="CI554" s="110">
        <v>1</v>
      </c>
      <c r="CJ554" s="110">
        <v>4481</v>
      </c>
      <c r="CK554" s="110" t="s">
        <v>33</v>
      </c>
      <c r="CL554" s="110">
        <v>4115705</v>
      </c>
      <c r="CM554" s="110" t="s">
        <v>147</v>
      </c>
      <c r="CN554" s="110">
        <v>0</v>
      </c>
      <c r="CO554" s="110">
        <v>2000</v>
      </c>
      <c r="CP554" s="110">
        <v>0</v>
      </c>
      <c r="CQ554" s="110">
        <v>0</v>
      </c>
      <c r="CS554" s="110" t="str">
        <f t="shared" si="91"/>
        <v>RGInt 01 Curitiba-Matinhos</v>
      </c>
    </row>
    <row r="555" spans="19:97" x14ac:dyDescent="0.2">
      <c r="S555" s="98">
        <v>5250</v>
      </c>
      <c r="T555" s="98">
        <v>39</v>
      </c>
      <c r="U555" s="98" t="s">
        <v>1697</v>
      </c>
      <c r="V555" s="98">
        <v>14</v>
      </c>
      <c r="W555" s="98" t="s">
        <v>1851</v>
      </c>
      <c r="X555" s="98">
        <v>5</v>
      </c>
      <c r="Y555" s="98" t="s">
        <v>858</v>
      </c>
      <c r="Z555" s="98">
        <v>30</v>
      </c>
      <c r="AA555" s="98" t="s">
        <v>1698</v>
      </c>
      <c r="AB555" s="98">
        <v>8079</v>
      </c>
      <c r="AC555" s="98" t="s">
        <v>1852</v>
      </c>
      <c r="AD555" s="98" t="s">
        <v>5369</v>
      </c>
      <c r="AE555" s="98">
        <v>5250</v>
      </c>
      <c r="AF555" s="98" t="s">
        <v>5371</v>
      </c>
      <c r="AG555" s="98" t="s">
        <v>5372</v>
      </c>
      <c r="AH555" s="98" t="s">
        <v>944</v>
      </c>
      <c r="AI555" s="98" t="s">
        <v>53</v>
      </c>
      <c r="AJ555" s="98">
        <v>4100</v>
      </c>
      <c r="AO555" s="98">
        <v>2024</v>
      </c>
      <c r="AP555" s="98">
        <v>0</v>
      </c>
      <c r="AQ555" s="98" t="s">
        <v>54</v>
      </c>
      <c r="AR555" s="98" t="s">
        <v>54</v>
      </c>
      <c r="AS555" s="98" t="s">
        <v>54</v>
      </c>
      <c r="AT555" s="98" t="s">
        <v>54</v>
      </c>
      <c r="AV555" s="98" t="s">
        <v>55</v>
      </c>
      <c r="AY555" s="98" t="s">
        <v>56</v>
      </c>
      <c r="AZ555" s="98" t="s">
        <v>1892</v>
      </c>
      <c r="BA555" s="98" t="s">
        <v>1851</v>
      </c>
      <c r="BB555" s="98" t="s">
        <v>1893</v>
      </c>
      <c r="BD555" s="110" t="str">
        <f t="shared" si="93"/>
        <v>4204RGInt 05 Londrina</v>
      </c>
      <c r="BE555" s="110">
        <v>4204</v>
      </c>
      <c r="BF555" s="110" t="s">
        <v>1512</v>
      </c>
      <c r="BG555" s="110">
        <v>8024</v>
      </c>
      <c r="BH555" s="110" t="s">
        <v>37</v>
      </c>
      <c r="BI555" s="110">
        <v>0</v>
      </c>
      <c r="BJ555" s="110">
        <v>188</v>
      </c>
      <c r="BK555" s="110">
        <v>0</v>
      </c>
      <c r="BL555" s="110">
        <v>0</v>
      </c>
      <c r="BN555" s="110">
        <f t="shared" si="94"/>
        <v>188</v>
      </c>
      <c r="BS555" s="110">
        <v>5250</v>
      </c>
      <c r="BT555" s="110" t="str">
        <f t="shared" ref="BT555:BT618" si="95">VLOOKUP(BS555,$S:$AF,14,0)</f>
        <v>Inserção de sistemas e ferramentas de tecnologia da informação, em especial sistema de controle de vestígios, utilizando soluções prontas</v>
      </c>
      <c r="BU555" s="111" t="str">
        <f t="shared" ref="BU555:BU618" si="96">PROPER(VLOOKUP($BS555,$S:$BB,27,0))</f>
        <v>Não</v>
      </c>
      <c r="BV555" s="111" t="str">
        <f t="shared" ref="BV555:BV618" si="97">PROPER(VLOOKUP($BS555,$S:$BB,28,0))</f>
        <v>Não</v>
      </c>
      <c r="BW555" s="111" t="str">
        <f t="shared" ref="BW555:BW618" si="98">PROPER(VLOOKUP($BS555,$S:$BB,25,0))</f>
        <v>Não</v>
      </c>
      <c r="BX555" s="111" t="str">
        <f t="shared" ref="BX555:BX618" si="99">PROPER(VLOOKUP($BS555,$S:$BB,26,0))</f>
        <v>Não</v>
      </c>
      <c r="BY555" s="110" t="s">
        <v>121</v>
      </c>
      <c r="BZ555" s="110" t="s">
        <v>55</v>
      </c>
      <c r="CA555" s="110" t="s">
        <v>121</v>
      </c>
      <c r="CB555" s="110" t="s">
        <v>8374</v>
      </c>
      <c r="CG555" s="110" t="str">
        <f t="shared" si="90"/>
        <v>4481 Total</v>
      </c>
      <c r="CH555" s="110" t="str">
        <f t="shared" si="92"/>
        <v>4481 Total-1</v>
      </c>
      <c r="CI555" s="110">
        <v>1</v>
      </c>
      <c r="CJ555" s="110" t="s">
        <v>7038</v>
      </c>
      <c r="CN555" s="110">
        <v>0</v>
      </c>
      <c r="CO555" s="110">
        <v>2000</v>
      </c>
      <c r="CP555" s="110">
        <v>0</v>
      </c>
      <c r="CQ555" s="110">
        <v>0</v>
      </c>
      <c r="CS555" s="110" t="str">
        <f t="shared" si="91"/>
        <v>-</v>
      </c>
    </row>
    <row r="556" spans="19:97" x14ac:dyDescent="0.2">
      <c r="S556" s="98">
        <v>5257</v>
      </c>
      <c r="T556" s="98">
        <v>39</v>
      </c>
      <c r="U556" s="98" t="s">
        <v>1697</v>
      </c>
      <c r="V556" s="98">
        <v>14</v>
      </c>
      <c r="W556" s="98" t="s">
        <v>1851</v>
      </c>
      <c r="X556" s="98">
        <v>5</v>
      </c>
      <c r="Y556" s="98" t="s">
        <v>858</v>
      </c>
      <c r="Z556" s="98">
        <v>30</v>
      </c>
      <c r="AA556" s="98" t="s">
        <v>1698</v>
      </c>
      <c r="AB556" s="98">
        <v>8079</v>
      </c>
      <c r="AC556" s="98" t="s">
        <v>1852</v>
      </c>
      <c r="AD556" s="98" t="s">
        <v>5369</v>
      </c>
      <c r="AE556" s="98">
        <v>5257</v>
      </c>
      <c r="AF556" s="98" t="s">
        <v>1894</v>
      </c>
      <c r="AG556" s="98" t="s">
        <v>1895</v>
      </c>
      <c r="AH556" s="98" t="s">
        <v>797</v>
      </c>
      <c r="AI556" s="98" t="s">
        <v>53</v>
      </c>
      <c r="AJ556" s="98">
        <v>4100</v>
      </c>
      <c r="AK556" s="98" t="s">
        <v>36</v>
      </c>
      <c r="AL556" s="98">
        <v>4104</v>
      </c>
      <c r="AM556" s="98" t="s">
        <v>503</v>
      </c>
      <c r="AN556" s="98">
        <v>4115200</v>
      </c>
      <c r="AO556" s="98">
        <v>2024</v>
      </c>
      <c r="AP556" s="98">
        <v>1</v>
      </c>
      <c r="AQ556" s="98" t="s">
        <v>54</v>
      </c>
      <c r="AR556" s="98" t="s">
        <v>54</v>
      </c>
      <c r="AS556" s="98" t="s">
        <v>54</v>
      </c>
      <c r="AT556" s="98" t="s">
        <v>54</v>
      </c>
      <c r="AU556" s="98" t="s">
        <v>1896</v>
      </c>
      <c r="AY556" s="98" t="s">
        <v>56</v>
      </c>
      <c r="AZ556" s="98" t="s">
        <v>1897</v>
      </c>
      <c r="BA556" s="98" t="s">
        <v>1898</v>
      </c>
      <c r="BB556" s="98" t="s">
        <v>1899</v>
      </c>
      <c r="BD556" s="110" t="str">
        <f t="shared" si="93"/>
        <v>4204RGInt 06 Ponta Grossa</v>
      </c>
      <c r="BE556" s="110">
        <v>4204</v>
      </c>
      <c r="BF556" s="110" t="s">
        <v>1512</v>
      </c>
      <c r="BG556" s="110">
        <v>8024</v>
      </c>
      <c r="BH556" s="110" t="s">
        <v>38</v>
      </c>
      <c r="BI556" s="110">
        <v>0</v>
      </c>
      <c r="BJ556" s="110">
        <v>52</v>
      </c>
      <c r="BK556" s="110">
        <v>0</v>
      </c>
      <c r="BL556" s="110">
        <v>0</v>
      </c>
      <c r="BN556" s="110">
        <f t="shared" si="94"/>
        <v>52</v>
      </c>
      <c r="BS556" s="110">
        <v>5257</v>
      </c>
      <c r="BT556" s="110" t="str">
        <f t="shared" si="95"/>
        <v>Instalação de unidades do Laboratório de Balística Forense em Londrina e Maringá</v>
      </c>
      <c r="BU556" s="111" t="str">
        <f t="shared" si="96"/>
        <v>Não</v>
      </c>
      <c r="BV556" s="111" t="str">
        <f t="shared" si="97"/>
        <v>Não</v>
      </c>
      <c r="BW556" s="111" t="str">
        <f t="shared" si="98"/>
        <v>Não</v>
      </c>
      <c r="BX556" s="111" t="str">
        <f t="shared" si="99"/>
        <v>Não</v>
      </c>
      <c r="BY556" s="110" t="s">
        <v>1896</v>
      </c>
      <c r="BZ556" s="110" t="s">
        <v>121</v>
      </c>
      <c r="CA556" s="110" t="s">
        <v>121</v>
      </c>
      <c r="CB556" s="110" t="s">
        <v>8374</v>
      </c>
      <c r="CG556" s="110" t="str">
        <f t="shared" si="90"/>
        <v>4486Campo Largo</v>
      </c>
      <c r="CH556" s="110" t="str">
        <f t="shared" si="92"/>
        <v>4486-1</v>
      </c>
      <c r="CI556" s="110">
        <v>1</v>
      </c>
      <c r="CJ556" s="110">
        <v>4486</v>
      </c>
      <c r="CK556" s="110" t="s">
        <v>33</v>
      </c>
      <c r="CL556" s="110">
        <v>4104204</v>
      </c>
      <c r="CM556" s="110" t="s">
        <v>495</v>
      </c>
      <c r="CN556" s="110">
        <v>1</v>
      </c>
      <c r="CO556" s="110">
        <v>1</v>
      </c>
      <c r="CP556" s="110">
        <v>1</v>
      </c>
      <c r="CQ556" s="110">
        <v>1</v>
      </c>
      <c r="CS556" s="110" t="str">
        <f t="shared" si="91"/>
        <v>RGInt 01 Curitiba-Campo Largo</v>
      </c>
    </row>
    <row r="557" spans="19:97" x14ac:dyDescent="0.2">
      <c r="S557" s="98">
        <v>5247</v>
      </c>
      <c r="T557" s="98">
        <v>39</v>
      </c>
      <c r="U557" s="98" t="s">
        <v>1697</v>
      </c>
      <c r="V557" s="98">
        <v>14</v>
      </c>
      <c r="W557" s="98" t="s">
        <v>1851</v>
      </c>
      <c r="X557" s="98">
        <v>5</v>
      </c>
      <c r="Y557" s="98" t="s">
        <v>858</v>
      </c>
      <c r="Z557" s="98">
        <v>30</v>
      </c>
      <c r="AA557" s="98" t="s">
        <v>1698</v>
      </c>
      <c r="AB557" s="98">
        <v>8079</v>
      </c>
      <c r="AC557" s="98" t="s">
        <v>1852</v>
      </c>
      <c r="AD557" s="98" t="s">
        <v>5369</v>
      </c>
      <c r="AE557" s="98">
        <v>5247</v>
      </c>
      <c r="AF557" s="98" t="s">
        <v>1900</v>
      </c>
      <c r="AG557" s="98" t="s">
        <v>1901</v>
      </c>
      <c r="AH557" s="98" t="s">
        <v>1902</v>
      </c>
      <c r="AI557" s="98" t="s">
        <v>53</v>
      </c>
      <c r="AJ557" s="98">
        <v>4100</v>
      </c>
      <c r="AK557" s="98" t="s">
        <v>33</v>
      </c>
      <c r="AL557" s="98">
        <v>4101</v>
      </c>
      <c r="AO557" s="98">
        <v>2024</v>
      </c>
      <c r="AP557" s="98">
        <v>53880</v>
      </c>
      <c r="AQ557" s="98" t="s">
        <v>54</v>
      </c>
      <c r="AR557" s="98" t="s">
        <v>54</v>
      </c>
      <c r="AS557" s="98" t="s">
        <v>54</v>
      </c>
      <c r="AT557" s="98" t="s">
        <v>54</v>
      </c>
      <c r="AW557" s="98" t="s">
        <v>1903</v>
      </c>
      <c r="AY557" s="98" t="s">
        <v>56</v>
      </c>
      <c r="AZ557" s="98" t="s">
        <v>1904</v>
      </c>
      <c r="BA557" s="98" t="s">
        <v>1898</v>
      </c>
      <c r="BB557" s="98" t="s">
        <v>1905</v>
      </c>
      <c r="BD557" s="110" t="str">
        <f t="shared" si="93"/>
        <v>4205(vazio)</v>
      </c>
      <c r="BE557" s="110">
        <v>4205</v>
      </c>
      <c r="BF557" s="110" t="s">
        <v>1521</v>
      </c>
      <c r="BG557" s="110">
        <v>8024</v>
      </c>
      <c r="BH557" s="110" t="s">
        <v>60</v>
      </c>
      <c r="BI557" s="110">
        <v>1</v>
      </c>
      <c r="BJ557" s="110">
        <v>0</v>
      </c>
      <c r="BK557" s="110">
        <v>0</v>
      </c>
      <c r="BL557" s="110">
        <v>1</v>
      </c>
      <c r="BN557" s="110">
        <f t="shared" si="94"/>
        <v>2</v>
      </c>
      <c r="BS557" s="110">
        <v>5247</v>
      </c>
      <c r="BT557" s="110" t="str">
        <f t="shared" si="95"/>
        <v>Laudos contemplando todas as naturezas de exame da Polícia Científica concluídos</v>
      </c>
      <c r="BU557" s="111" t="str">
        <f t="shared" si="96"/>
        <v>Não</v>
      </c>
      <c r="BV557" s="111" t="str">
        <f t="shared" si="97"/>
        <v>Não</v>
      </c>
      <c r="BW557" s="111" t="str">
        <f t="shared" si="98"/>
        <v>Não</v>
      </c>
      <c r="BX557" s="111" t="str">
        <f t="shared" si="99"/>
        <v>Não</v>
      </c>
      <c r="BY557" s="110" t="s">
        <v>121</v>
      </c>
      <c r="BZ557" s="110" t="s">
        <v>121</v>
      </c>
      <c r="CA557" s="110" t="s">
        <v>1903</v>
      </c>
      <c r="CB557" s="110" t="s">
        <v>8374</v>
      </c>
      <c r="CG557" s="110" t="str">
        <f t="shared" si="90"/>
        <v>4486Curitiba</v>
      </c>
      <c r="CH557" s="110" t="str">
        <f t="shared" si="92"/>
        <v>4486-2</v>
      </c>
      <c r="CI557" s="110">
        <v>2</v>
      </c>
      <c r="CJ557" s="110">
        <v>4486</v>
      </c>
      <c r="CK557" s="110" t="s">
        <v>33</v>
      </c>
      <c r="CL557" s="110">
        <v>4106902</v>
      </c>
      <c r="CM557" s="110" t="s">
        <v>128</v>
      </c>
      <c r="CN557" s="110">
        <v>1</v>
      </c>
      <c r="CO557" s="110">
        <v>1</v>
      </c>
      <c r="CP557" s="110">
        <v>1</v>
      </c>
      <c r="CQ557" s="110">
        <v>1</v>
      </c>
      <c r="CS557" s="110" t="str">
        <f t="shared" si="91"/>
        <v>RGInt 01 Curitiba-Curitiba</v>
      </c>
    </row>
    <row r="558" spans="19:97" x14ac:dyDescent="0.2">
      <c r="S558" s="98">
        <v>5255</v>
      </c>
      <c r="T558" s="98">
        <v>39</v>
      </c>
      <c r="U558" s="98" t="s">
        <v>1697</v>
      </c>
      <c r="V558" s="98">
        <v>14</v>
      </c>
      <c r="W558" s="98" t="s">
        <v>1851</v>
      </c>
      <c r="X558" s="98">
        <v>5</v>
      </c>
      <c r="Y558" s="98" t="s">
        <v>858</v>
      </c>
      <c r="Z558" s="98">
        <v>30</v>
      </c>
      <c r="AA558" s="98" t="s">
        <v>1698</v>
      </c>
      <c r="AB558" s="98">
        <v>8079</v>
      </c>
      <c r="AC558" s="98" t="s">
        <v>1852</v>
      </c>
      <c r="AD558" s="98" t="s">
        <v>5369</v>
      </c>
      <c r="AE558" s="98">
        <v>5255</v>
      </c>
      <c r="AF558" s="98" t="s">
        <v>1907</v>
      </c>
      <c r="AG558" s="98" t="s">
        <v>5373</v>
      </c>
      <c r="AH558" s="98" t="s">
        <v>1397</v>
      </c>
      <c r="AI558" s="98" t="s">
        <v>53</v>
      </c>
      <c r="AJ558" s="98">
        <v>4100</v>
      </c>
      <c r="AK558" s="98" t="s">
        <v>33</v>
      </c>
      <c r="AL558" s="98">
        <v>4101</v>
      </c>
      <c r="AO558" s="98">
        <v>2024</v>
      </c>
      <c r="AP558" s="98">
        <v>0</v>
      </c>
      <c r="AQ558" s="98" t="s">
        <v>56</v>
      </c>
      <c r="AR558" s="98" t="s">
        <v>54</v>
      </c>
      <c r="AS558" s="98" t="s">
        <v>54</v>
      </c>
      <c r="AT558" s="98" t="s">
        <v>54</v>
      </c>
      <c r="AU558" s="98" t="s">
        <v>1908</v>
      </c>
      <c r="AY558" s="98" t="s">
        <v>56</v>
      </c>
      <c r="AZ558" s="98" t="s">
        <v>1909</v>
      </c>
      <c r="BA558" s="98" t="s">
        <v>1898</v>
      </c>
      <c r="BB558" s="98" t="s">
        <v>1870</v>
      </c>
      <c r="BD558" s="110" t="str">
        <f t="shared" si="93"/>
        <v>4206RGInt 01 Curitiba</v>
      </c>
      <c r="BE558" s="110">
        <v>4206</v>
      </c>
      <c r="BF558" s="110" t="s">
        <v>1527</v>
      </c>
      <c r="BG558" s="110">
        <v>8024</v>
      </c>
      <c r="BH558" s="110" t="s">
        <v>33</v>
      </c>
      <c r="BI558" s="110">
        <v>5</v>
      </c>
      <c r="BJ558" s="110">
        <v>5</v>
      </c>
      <c r="BK558" s="110">
        <v>5</v>
      </c>
      <c r="BL558" s="110">
        <v>0</v>
      </c>
      <c r="BN558" s="110">
        <f t="shared" si="94"/>
        <v>15</v>
      </c>
      <c r="BS558" s="110">
        <v>5255</v>
      </c>
      <c r="BT558" s="110" t="str">
        <f t="shared" si="95"/>
        <v>Perícias realizadas à mulheres vítimas de violência sexual nas dependências da Casa da Mulher Paranaense</v>
      </c>
      <c r="BU558" s="111" t="str">
        <f t="shared" si="96"/>
        <v>Não</v>
      </c>
      <c r="BV558" s="111" t="str">
        <f t="shared" si="97"/>
        <v>Não</v>
      </c>
      <c r="BW558" s="111" t="str">
        <f t="shared" si="98"/>
        <v>Sim</v>
      </c>
      <c r="BX558" s="111" t="str">
        <f t="shared" si="99"/>
        <v>Não</v>
      </c>
      <c r="BY558" s="110" t="s">
        <v>1908</v>
      </c>
      <c r="BZ558" s="110" t="s">
        <v>2410</v>
      </c>
      <c r="CA558" s="110" t="s">
        <v>121</v>
      </c>
      <c r="CB558" s="110" t="s">
        <v>8374</v>
      </c>
      <c r="CG558" s="110" t="str">
        <f t="shared" ref="CG558:CG621" si="100">CJ558&amp;CM558</f>
        <v>4486Guaraqueçaba</v>
      </c>
      <c r="CH558" s="110" t="str">
        <f t="shared" si="92"/>
        <v>4486-3</v>
      </c>
      <c r="CI558" s="110">
        <v>3</v>
      </c>
      <c r="CJ558" s="110">
        <v>4486</v>
      </c>
      <c r="CK558" s="110" t="s">
        <v>33</v>
      </c>
      <c r="CL558" s="110">
        <v>4109500</v>
      </c>
      <c r="CM558" s="110" t="s">
        <v>2252</v>
      </c>
      <c r="CN558" s="110">
        <v>1</v>
      </c>
      <c r="CO558" s="110">
        <v>1</v>
      </c>
      <c r="CP558" s="110">
        <v>1</v>
      </c>
      <c r="CQ558" s="110">
        <v>1</v>
      </c>
      <c r="CS558" s="110" t="str">
        <f t="shared" ref="CS558:CS621" si="101">CK558&amp;"-"&amp;CM558</f>
        <v>RGInt 01 Curitiba-Guaraqueçaba</v>
      </c>
    </row>
    <row r="559" spans="19:97" x14ac:dyDescent="0.2">
      <c r="S559" s="98">
        <v>5259</v>
      </c>
      <c r="T559" s="98">
        <v>39</v>
      </c>
      <c r="U559" s="98" t="s">
        <v>1697</v>
      </c>
      <c r="V559" s="98">
        <v>14</v>
      </c>
      <c r="W559" s="98" t="s">
        <v>1851</v>
      </c>
      <c r="X559" s="98">
        <v>5</v>
      </c>
      <c r="Y559" s="98" t="s">
        <v>858</v>
      </c>
      <c r="Z559" s="98">
        <v>30</v>
      </c>
      <c r="AA559" s="98" t="s">
        <v>1698</v>
      </c>
      <c r="AB559" s="98">
        <v>8079</v>
      </c>
      <c r="AC559" s="98" t="s">
        <v>1852</v>
      </c>
      <c r="AD559" s="98" t="s">
        <v>5369</v>
      </c>
      <c r="AE559" s="98">
        <v>5259</v>
      </c>
      <c r="AF559" s="98" t="s">
        <v>1910</v>
      </c>
      <c r="AG559" s="98" t="s">
        <v>1911</v>
      </c>
      <c r="AH559" s="98" t="s">
        <v>1563</v>
      </c>
      <c r="AI559" s="98" t="s">
        <v>53</v>
      </c>
      <c r="AJ559" s="98">
        <v>4100</v>
      </c>
      <c r="AO559" s="98">
        <v>2024</v>
      </c>
      <c r="AP559" s="98">
        <v>0</v>
      </c>
      <c r="AQ559" s="98" t="s">
        <v>54</v>
      </c>
      <c r="AR559" s="98" t="s">
        <v>54</v>
      </c>
      <c r="AS559" s="98" t="s">
        <v>54</v>
      </c>
      <c r="AT559" s="98" t="s">
        <v>54</v>
      </c>
      <c r="AV559" s="98" t="s">
        <v>72</v>
      </c>
      <c r="AY559" s="98" t="s">
        <v>56</v>
      </c>
      <c r="AZ559" s="98" t="s">
        <v>1912</v>
      </c>
      <c r="BA559" s="98" t="s">
        <v>1880</v>
      </c>
      <c r="BB559" s="98" t="s">
        <v>1913</v>
      </c>
      <c r="BD559" s="110" t="str">
        <f t="shared" si="93"/>
        <v>4206RGInt 02 Guarapuava</v>
      </c>
      <c r="BE559" s="110">
        <v>4206</v>
      </c>
      <c r="BF559" s="110" t="s">
        <v>1527</v>
      </c>
      <c r="BG559" s="110">
        <v>8024</v>
      </c>
      <c r="BH559" s="110" t="s">
        <v>34</v>
      </c>
      <c r="BI559" s="110">
        <v>2</v>
      </c>
      <c r="BJ559" s="110">
        <v>2</v>
      </c>
      <c r="BK559" s="110">
        <v>2</v>
      </c>
      <c r="BL559" s="110">
        <v>0</v>
      </c>
      <c r="BN559" s="110">
        <f t="shared" si="94"/>
        <v>6</v>
      </c>
      <c r="BS559" s="110">
        <v>5259</v>
      </c>
      <c r="BT559" s="110" t="str">
        <f t="shared" si="95"/>
        <v>Serviço do Centro Integrado de Processamento e Análise de Dados - CIPAD implantado</v>
      </c>
      <c r="BU559" s="111" t="str">
        <f t="shared" si="96"/>
        <v>Não</v>
      </c>
      <c r="BV559" s="111" t="str">
        <f t="shared" si="97"/>
        <v>Não</v>
      </c>
      <c r="BW559" s="111" t="str">
        <f t="shared" si="98"/>
        <v>Não</v>
      </c>
      <c r="BX559" s="111" t="str">
        <f t="shared" si="99"/>
        <v>Não</v>
      </c>
      <c r="BY559" s="110" t="s">
        <v>3859</v>
      </c>
      <c r="BZ559" s="110" t="s">
        <v>72</v>
      </c>
      <c r="CA559" s="110" t="s">
        <v>121</v>
      </c>
      <c r="CB559" s="110" t="s">
        <v>8374</v>
      </c>
      <c r="CG559" s="110" t="str">
        <f t="shared" si="100"/>
        <v>4486Paranaguá</v>
      </c>
      <c r="CH559" s="110" t="str">
        <f t="shared" ref="CH559:CH622" si="102">CJ559&amp;"-"&amp;CI559</f>
        <v>4486-4</v>
      </c>
      <c r="CI559" s="110">
        <v>4</v>
      </c>
      <c r="CJ559" s="110">
        <v>4486</v>
      </c>
      <c r="CK559" s="110" t="s">
        <v>33</v>
      </c>
      <c r="CL559" s="110">
        <v>4118204</v>
      </c>
      <c r="CM559" s="110" t="s">
        <v>511</v>
      </c>
      <c r="CN559" s="110">
        <v>1</v>
      </c>
      <c r="CO559" s="110">
        <v>1</v>
      </c>
      <c r="CP559" s="110">
        <v>1</v>
      </c>
      <c r="CQ559" s="110">
        <v>1</v>
      </c>
      <c r="CS559" s="110" t="str">
        <f t="shared" si="101"/>
        <v>RGInt 01 Curitiba-Paranaguá</v>
      </c>
    </row>
    <row r="560" spans="19:97" x14ac:dyDescent="0.2">
      <c r="S560" s="98">
        <v>5258</v>
      </c>
      <c r="T560" s="98">
        <v>39</v>
      </c>
      <c r="U560" s="98" t="s">
        <v>1697</v>
      </c>
      <c r="V560" s="98">
        <v>14</v>
      </c>
      <c r="W560" s="98" t="s">
        <v>1851</v>
      </c>
      <c r="X560" s="98">
        <v>5</v>
      </c>
      <c r="Y560" s="98" t="s">
        <v>858</v>
      </c>
      <c r="Z560" s="98">
        <v>30</v>
      </c>
      <c r="AA560" s="98" t="s">
        <v>1698</v>
      </c>
      <c r="AB560" s="98">
        <v>8079</v>
      </c>
      <c r="AC560" s="98" t="s">
        <v>1852</v>
      </c>
      <c r="AD560" s="98" t="s">
        <v>5369</v>
      </c>
      <c r="AE560" s="98">
        <v>5258</v>
      </c>
      <c r="AF560" s="98" t="s">
        <v>1915</v>
      </c>
      <c r="AG560" s="98" t="s">
        <v>1916</v>
      </c>
      <c r="AH560" s="98" t="s">
        <v>944</v>
      </c>
      <c r="AI560" s="98" t="s">
        <v>53</v>
      </c>
      <c r="AJ560" s="98">
        <v>4100</v>
      </c>
      <c r="AO560" s="98">
        <v>2024</v>
      </c>
      <c r="AP560" s="98">
        <v>0</v>
      </c>
      <c r="AQ560" s="98" t="s">
        <v>54</v>
      </c>
      <c r="AR560" s="98" t="s">
        <v>54</v>
      </c>
      <c r="AS560" s="98" t="s">
        <v>54</v>
      </c>
      <c r="AT560" s="98" t="s">
        <v>54</v>
      </c>
      <c r="AU560" s="98" t="s">
        <v>1917</v>
      </c>
      <c r="AY560" s="98" t="s">
        <v>56</v>
      </c>
      <c r="AZ560" s="98" t="s">
        <v>1918</v>
      </c>
      <c r="BA560" s="98" t="s">
        <v>1898</v>
      </c>
      <c r="BB560" s="98" t="s">
        <v>1919</v>
      </c>
      <c r="BD560" s="110" t="str">
        <f t="shared" si="93"/>
        <v>4206RGInt 03 Cascavel</v>
      </c>
      <c r="BE560" s="110">
        <v>4206</v>
      </c>
      <c r="BF560" s="110" t="s">
        <v>1527</v>
      </c>
      <c r="BG560" s="110">
        <v>8024</v>
      </c>
      <c r="BH560" s="110" t="s">
        <v>35</v>
      </c>
      <c r="BI560" s="110">
        <v>10</v>
      </c>
      <c r="BJ560" s="110">
        <v>10</v>
      </c>
      <c r="BK560" s="110">
        <v>10</v>
      </c>
      <c r="BL560" s="110">
        <v>0</v>
      </c>
      <c r="BN560" s="110">
        <f t="shared" si="94"/>
        <v>30</v>
      </c>
      <c r="BS560" s="110">
        <v>5258</v>
      </c>
      <c r="BT560" s="110" t="str">
        <f t="shared" si="95"/>
        <v>Sistema para integrar perícias policiais de trânsito - Sistrânsito implantado</v>
      </c>
      <c r="BU560" s="111" t="str">
        <f t="shared" si="96"/>
        <v>Não</v>
      </c>
      <c r="BV560" s="111" t="str">
        <f t="shared" si="97"/>
        <v>Não</v>
      </c>
      <c r="BW560" s="111" t="str">
        <f t="shared" si="98"/>
        <v>Não</v>
      </c>
      <c r="BX560" s="111" t="str">
        <f t="shared" si="99"/>
        <v>Não</v>
      </c>
      <c r="BY560" s="110" t="s">
        <v>1917</v>
      </c>
      <c r="BZ560" s="110" t="s">
        <v>121</v>
      </c>
      <c r="CA560" s="110" t="s">
        <v>121</v>
      </c>
      <c r="CB560" s="110" t="s">
        <v>8374</v>
      </c>
      <c r="CG560" s="110" t="str">
        <f t="shared" si="100"/>
        <v>4486Pinhais</v>
      </c>
      <c r="CH560" s="110" t="str">
        <f t="shared" si="102"/>
        <v>4486-5</v>
      </c>
      <c r="CI560" s="110">
        <v>5</v>
      </c>
      <c r="CJ560" s="110">
        <v>4486</v>
      </c>
      <c r="CK560" s="110" t="s">
        <v>33</v>
      </c>
      <c r="CL560" s="110">
        <v>4119152</v>
      </c>
      <c r="CM560" s="110" t="s">
        <v>515</v>
      </c>
      <c r="CN560" s="110">
        <v>1</v>
      </c>
      <c r="CO560" s="110">
        <v>1</v>
      </c>
      <c r="CP560" s="110">
        <v>1</v>
      </c>
      <c r="CQ560" s="110">
        <v>1</v>
      </c>
      <c r="CS560" s="110" t="str">
        <f t="shared" si="101"/>
        <v>RGInt 01 Curitiba-Pinhais</v>
      </c>
    </row>
    <row r="561" spans="19:97" x14ac:dyDescent="0.2">
      <c r="S561" s="98">
        <v>5540</v>
      </c>
      <c r="T561" s="98">
        <v>39</v>
      </c>
      <c r="U561" s="98" t="s">
        <v>1697</v>
      </c>
      <c r="V561" s="98">
        <v>17</v>
      </c>
      <c r="W561" s="98" t="s">
        <v>5374</v>
      </c>
      <c r="X561" s="98">
        <v>5</v>
      </c>
      <c r="Y561" s="98" t="s">
        <v>858</v>
      </c>
      <c r="Z561" s="98">
        <v>30</v>
      </c>
      <c r="AA561" s="98" t="s">
        <v>1698</v>
      </c>
      <c r="AB561" s="98">
        <v>8383</v>
      </c>
      <c r="AC561" s="98" t="s">
        <v>1922</v>
      </c>
      <c r="AD561" s="98" t="s">
        <v>5375</v>
      </c>
      <c r="AE561" s="98">
        <v>5540</v>
      </c>
      <c r="AF561" s="98" t="s">
        <v>1923</v>
      </c>
      <c r="AG561" s="98" t="s">
        <v>1924</v>
      </c>
      <c r="AH561" s="98" t="s">
        <v>212</v>
      </c>
      <c r="AI561" s="98" t="s">
        <v>53</v>
      </c>
      <c r="AJ561" s="98">
        <v>4100</v>
      </c>
      <c r="AK561" s="98" t="s">
        <v>33</v>
      </c>
      <c r="AL561" s="98">
        <v>4101</v>
      </c>
      <c r="AM561" s="98" t="s">
        <v>519</v>
      </c>
      <c r="AN561" s="98">
        <v>4119509</v>
      </c>
      <c r="AO561" s="98">
        <v>2024</v>
      </c>
      <c r="AP561" s="98">
        <v>0</v>
      </c>
      <c r="AQ561" s="98" t="s">
        <v>54</v>
      </c>
      <c r="AR561" s="98" t="s">
        <v>54</v>
      </c>
      <c r="AS561" s="98" t="s">
        <v>54</v>
      </c>
      <c r="AT561" s="98" t="s">
        <v>54</v>
      </c>
      <c r="AV561" s="98" t="s">
        <v>226</v>
      </c>
      <c r="AY561" s="98" t="s">
        <v>56</v>
      </c>
      <c r="AZ561" s="98" t="s">
        <v>1710</v>
      </c>
      <c r="BA561" s="98" t="s">
        <v>1711</v>
      </c>
      <c r="BB561" s="98" t="s">
        <v>1705</v>
      </c>
      <c r="BD561" s="110" t="str">
        <f t="shared" ref="BD561:BD624" si="103">BE561&amp;BH561</f>
        <v>4206RGInt 04 Maringá</v>
      </c>
      <c r="BE561" s="110">
        <v>4206</v>
      </c>
      <c r="BF561" s="110" t="s">
        <v>1527</v>
      </c>
      <c r="BG561" s="110">
        <v>8024</v>
      </c>
      <c r="BH561" s="110" t="s">
        <v>36</v>
      </c>
      <c r="BI561" s="110">
        <v>11</v>
      </c>
      <c r="BJ561" s="110">
        <v>11</v>
      </c>
      <c r="BK561" s="110">
        <v>11</v>
      </c>
      <c r="BL561" s="110">
        <v>0</v>
      </c>
      <c r="BN561" s="110">
        <f t="shared" ref="BN561:BN624" si="104">SUM(BI561:BM561)</f>
        <v>33</v>
      </c>
      <c r="BS561" s="110">
        <v>5540</v>
      </c>
      <c r="BT561" s="110" t="str">
        <f t="shared" si="95"/>
        <v>Ampliação da Casa de Custódia, em Piraquara</v>
      </c>
      <c r="BU561" s="111" t="str">
        <f t="shared" si="96"/>
        <v>Não</v>
      </c>
      <c r="BV561" s="111" t="str">
        <f t="shared" si="97"/>
        <v>Não</v>
      </c>
      <c r="BW561" s="111" t="str">
        <f t="shared" si="98"/>
        <v>Não</v>
      </c>
      <c r="BX561" s="111" t="str">
        <f t="shared" si="99"/>
        <v>Não</v>
      </c>
      <c r="BY561" s="110" t="s">
        <v>121</v>
      </c>
      <c r="BZ561" s="110" t="s">
        <v>226</v>
      </c>
      <c r="CA561" s="110" t="s">
        <v>121</v>
      </c>
      <c r="CB561" s="110" t="s">
        <v>8374</v>
      </c>
      <c r="CG561" s="110" t="str">
        <f t="shared" si="100"/>
        <v>4486Piraquara</v>
      </c>
      <c r="CH561" s="110" t="str">
        <f t="shared" si="102"/>
        <v>4486-6</v>
      </c>
      <c r="CI561" s="110">
        <v>6</v>
      </c>
      <c r="CJ561" s="110">
        <v>4486</v>
      </c>
      <c r="CK561" s="110" t="s">
        <v>33</v>
      </c>
      <c r="CL561" s="110">
        <v>4119509</v>
      </c>
      <c r="CM561" s="110" t="s">
        <v>519</v>
      </c>
      <c r="CN561" s="110">
        <v>2</v>
      </c>
      <c r="CO561" s="110">
        <v>2</v>
      </c>
      <c r="CP561" s="110">
        <v>2</v>
      </c>
      <c r="CQ561" s="110">
        <v>2</v>
      </c>
      <c r="CS561" s="110" t="str">
        <f t="shared" si="101"/>
        <v>RGInt 01 Curitiba-Piraquara</v>
      </c>
    </row>
    <row r="562" spans="19:97" x14ac:dyDescent="0.2">
      <c r="S562" s="98">
        <v>5541</v>
      </c>
      <c r="T562" s="98">
        <v>39</v>
      </c>
      <c r="U562" s="98" t="s">
        <v>1697</v>
      </c>
      <c r="V562" s="98">
        <v>17</v>
      </c>
      <c r="W562" s="98" t="s">
        <v>5374</v>
      </c>
      <c r="X562" s="98">
        <v>5</v>
      </c>
      <c r="Y562" s="98" t="s">
        <v>858</v>
      </c>
      <c r="Z562" s="98">
        <v>30</v>
      </c>
      <c r="AA562" s="98" t="s">
        <v>1698</v>
      </c>
      <c r="AB562" s="98">
        <v>8383</v>
      </c>
      <c r="AC562" s="98" t="s">
        <v>1922</v>
      </c>
      <c r="AD562" s="98" t="s">
        <v>5375</v>
      </c>
      <c r="AE562" s="98">
        <v>5541</v>
      </c>
      <c r="AF562" s="98" t="s">
        <v>1927</v>
      </c>
      <c r="AG562" s="98" t="s">
        <v>1928</v>
      </c>
      <c r="AH562" s="98" t="s">
        <v>212</v>
      </c>
      <c r="AI562" s="98" t="s">
        <v>53</v>
      </c>
      <c r="AJ562" s="98">
        <v>4100</v>
      </c>
      <c r="AK562" s="98" t="s">
        <v>33</v>
      </c>
      <c r="AL562" s="98">
        <v>4101</v>
      </c>
      <c r="AM562" s="98" t="s">
        <v>519</v>
      </c>
      <c r="AN562" s="98">
        <v>4119509</v>
      </c>
      <c r="AO562" s="98">
        <v>2024</v>
      </c>
      <c r="AP562" s="98">
        <v>0</v>
      </c>
      <c r="AQ562" s="98" t="s">
        <v>54</v>
      </c>
      <c r="AR562" s="98" t="s">
        <v>54</v>
      </c>
      <c r="AS562" s="98" t="s">
        <v>54</v>
      </c>
      <c r="AT562" s="98" t="s">
        <v>54</v>
      </c>
      <c r="AV562" s="98" t="s">
        <v>226</v>
      </c>
      <c r="AY562" s="98" t="s">
        <v>56</v>
      </c>
      <c r="AZ562" s="98" t="s">
        <v>1710</v>
      </c>
      <c r="BA562" s="98" t="s">
        <v>1711</v>
      </c>
      <c r="BB562" s="98" t="s">
        <v>1705</v>
      </c>
      <c r="BD562" s="110" t="str">
        <f t="shared" si="103"/>
        <v>4206RGInt 05 Londrina</v>
      </c>
      <c r="BE562" s="110">
        <v>4206</v>
      </c>
      <c r="BF562" s="110" t="s">
        <v>1527</v>
      </c>
      <c r="BG562" s="110">
        <v>8024</v>
      </c>
      <c r="BH562" s="110" t="s">
        <v>37</v>
      </c>
      <c r="BI562" s="110">
        <v>9</v>
      </c>
      <c r="BJ562" s="110">
        <v>9</v>
      </c>
      <c r="BK562" s="110">
        <v>9</v>
      </c>
      <c r="BL562" s="110">
        <v>0</v>
      </c>
      <c r="BN562" s="110">
        <f t="shared" si="104"/>
        <v>27</v>
      </c>
      <c r="BS562" s="110">
        <v>5541</v>
      </c>
      <c r="BT562" s="110" t="str">
        <f t="shared" si="95"/>
        <v>Ampliação da Penitenciária Estadual de Piraquara I, em Piraquara</v>
      </c>
      <c r="BU562" s="111" t="str">
        <f t="shared" si="96"/>
        <v>Não</v>
      </c>
      <c r="BV562" s="111" t="str">
        <f t="shared" si="97"/>
        <v>Não</v>
      </c>
      <c r="BW562" s="111" t="str">
        <f t="shared" si="98"/>
        <v>Não</v>
      </c>
      <c r="BX562" s="111" t="str">
        <f t="shared" si="99"/>
        <v>Não</v>
      </c>
      <c r="BY562" s="110" t="s">
        <v>121</v>
      </c>
      <c r="BZ562" s="110" t="s">
        <v>226</v>
      </c>
      <c r="CA562" s="110" t="s">
        <v>121</v>
      </c>
      <c r="CB562" s="110" t="s">
        <v>8375</v>
      </c>
      <c r="CG562" s="110" t="str">
        <f t="shared" si="100"/>
        <v>4486Guarapuava</v>
      </c>
      <c r="CH562" s="110" t="str">
        <f t="shared" si="102"/>
        <v>4486-7</v>
      </c>
      <c r="CI562" s="110">
        <v>7</v>
      </c>
      <c r="CJ562" s="110">
        <v>4486</v>
      </c>
      <c r="CK562" s="110" t="s">
        <v>34</v>
      </c>
      <c r="CL562" s="110">
        <v>4109401</v>
      </c>
      <c r="CM562" s="110" t="s">
        <v>526</v>
      </c>
      <c r="CN562" s="110">
        <v>1</v>
      </c>
      <c r="CO562" s="110">
        <v>1</v>
      </c>
      <c r="CP562" s="110">
        <v>1</v>
      </c>
      <c r="CQ562" s="110">
        <v>1</v>
      </c>
      <c r="CS562" s="110" t="str">
        <f t="shared" si="101"/>
        <v>RGInt 02 Guarapuava-Guarapuava</v>
      </c>
    </row>
    <row r="563" spans="19:97" x14ac:dyDescent="0.2">
      <c r="S563" s="98">
        <v>5543</v>
      </c>
      <c r="T563" s="98">
        <v>39</v>
      </c>
      <c r="U563" s="98" t="s">
        <v>1697</v>
      </c>
      <c r="V563" s="98">
        <v>17</v>
      </c>
      <c r="W563" s="98" t="s">
        <v>5374</v>
      </c>
      <c r="X563" s="98">
        <v>5</v>
      </c>
      <c r="Y563" s="98" t="s">
        <v>858</v>
      </c>
      <c r="Z563" s="98">
        <v>30</v>
      </c>
      <c r="AA563" s="98" t="s">
        <v>1698</v>
      </c>
      <c r="AB563" s="98">
        <v>8383</v>
      </c>
      <c r="AC563" s="98" t="s">
        <v>1922</v>
      </c>
      <c r="AD563" s="98" t="s">
        <v>5375</v>
      </c>
      <c r="AE563" s="98">
        <v>5543</v>
      </c>
      <c r="AF563" s="98" t="s">
        <v>1931</v>
      </c>
      <c r="AG563" s="98" t="s">
        <v>1932</v>
      </c>
      <c r="AH563" s="98" t="s">
        <v>212</v>
      </c>
      <c r="AI563" s="98" t="s">
        <v>53</v>
      </c>
      <c r="AJ563" s="98">
        <v>4100</v>
      </c>
      <c r="AK563" s="98" t="s">
        <v>33</v>
      </c>
      <c r="AL563" s="98">
        <v>4101</v>
      </c>
      <c r="AM563" s="98" t="s">
        <v>519</v>
      </c>
      <c r="AN563" s="98">
        <v>4119509</v>
      </c>
      <c r="AO563" s="98">
        <v>2024</v>
      </c>
      <c r="AP563" s="98">
        <v>0</v>
      </c>
      <c r="AQ563" s="98" t="s">
        <v>54</v>
      </c>
      <c r="AR563" s="98" t="s">
        <v>54</v>
      </c>
      <c r="AS563" s="98" t="s">
        <v>54</v>
      </c>
      <c r="AT563" s="98" t="s">
        <v>54</v>
      </c>
      <c r="AV563" s="98" t="s">
        <v>226</v>
      </c>
      <c r="AY563" s="98" t="s">
        <v>56</v>
      </c>
      <c r="AZ563" s="98" t="s">
        <v>1710</v>
      </c>
      <c r="BA563" s="98" t="s">
        <v>1711</v>
      </c>
      <c r="BB563" s="98" t="s">
        <v>1705</v>
      </c>
      <c r="BD563" s="110" t="str">
        <f t="shared" si="103"/>
        <v>4206RGInt 06 Ponta Grossa</v>
      </c>
      <c r="BE563" s="110">
        <v>4206</v>
      </c>
      <c r="BF563" s="110" t="s">
        <v>1527</v>
      </c>
      <c r="BG563" s="110">
        <v>8024</v>
      </c>
      <c r="BH563" s="110" t="s">
        <v>38</v>
      </c>
      <c r="BI563" s="110">
        <v>3</v>
      </c>
      <c r="BJ563" s="110">
        <v>3</v>
      </c>
      <c r="BK563" s="110">
        <v>3</v>
      </c>
      <c r="BL563" s="110">
        <v>0</v>
      </c>
      <c r="BN563" s="110">
        <f t="shared" si="104"/>
        <v>9</v>
      </c>
      <c r="BS563" s="110">
        <v>5543</v>
      </c>
      <c r="BT563" s="110" t="str">
        <f t="shared" si="95"/>
        <v>Ampliação da Penitenciária Estadual de Piraquara II, em Piraquara</v>
      </c>
      <c r="BU563" s="111" t="str">
        <f t="shared" si="96"/>
        <v>Não</v>
      </c>
      <c r="BV563" s="111" t="str">
        <f t="shared" si="97"/>
        <v>Não</v>
      </c>
      <c r="BW563" s="111" t="str">
        <f t="shared" si="98"/>
        <v>Não</v>
      </c>
      <c r="BX563" s="111" t="str">
        <f t="shared" si="99"/>
        <v>Não</v>
      </c>
      <c r="BY563" s="110" t="s">
        <v>121</v>
      </c>
      <c r="BZ563" s="110" t="s">
        <v>226</v>
      </c>
      <c r="CA563" s="110" t="s">
        <v>121</v>
      </c>
      <c r="CB563" s="110" t="s">
        <v>8376</v>
      </c>
      <c r="CG563" s="110" t="str">
        <f t="shared" si="100"/>
        <v>4486Francisco Beltrão</v>
      </c>
      <c r="CH563" s="110" t="str">
        <f t="shared" si="102"/>
        <v>4486-8</v>
      </c>
      <c r="CI563" s="110">
        <v>8</v>
      </c>
      <c r="CJ563" s="110">
        <v>4486</v>
      </c>
      <c r="CK563" s="110" t="s">
        <v>35</v>
      </c>
      <c r="CL563" s="110">
        <v>4108403</v>
      </c>
      <c r="CM563" s="110" t="s">
        <v>166</v>
      </c>
      <c r="CN563" s="110">
        <v>1</v>
      </c>
      <c r="CO563" s="110">
        <v>1</v>
      </c>
      <c r="CP563" s="110">
        <v>1</v>
      </c>
      <c r="CQ563" s="110">
        <v>1</v>
      </c>
      <c r="CS563" s="110" t="str">
        <f t="shared" si="101"/>
        <v>RGInt 03 Cascavel-Francisco Beltrão</v>
      </c>
    </row>
    <row r="564" spans="19:97" x14ac:dyDescent="0.2">
      <c r="S564" s="98">
        <v>5544</v>
      </c>
      <c r="T564" s="98">
        <v>39</v>
      </c>
      <c r="U564" s="98" t="s">
        <v>1697</v>
      </c>
      <c r="V564" s="98">
        <v>17</v>
      </c>
      <c r="W564" s="98" t="s">
        <v>5374</v>
      </c>
      <c r="X564" s="98">
        <v>5</v>
      </c>
      <c r="Y564" s="98" t="s">
        <v>858</v>
      </c>
      <c r="Z564" s="98">
        <v>30</v>
      </c>
      <c r="AA564" s="98" t="s">
        <v>1698</v>
      </c>
      <c r="AB564" s="98">
        <v>8383</v>
      </c>
      <c r="AC564" s="98" t="s">
        <v>1922</v>
      </c>
      <c r="AD564" s="98" t="s">
        <v>5375</v>
      </c>
      <c r="AE564" s="98">
        <v>5544</v>
      </c>
      <c r="AF564" s="98" t="s">
        <v>1934</v>
      </c>
      <c r="AG564" s="98" t="s">
        <v>1935</v>
      </c>
      <c r="AH564" s="98" t="s">
        <v>212</v>
      </c>
      <c r="AI564" s="98" t="s">
        <v>53</v>
      </c>
      <c r="AJ564" s="98">
        <v>4100</v>
      </c>
      <c r="AK564" s="98" t="s">
        <v>35</v>
      </c>
      <c r="AL564" s="98">
        <v>4103</v>
      </c>
      <c r="AM564" s="98" t="s">
        <v>600</v>
      </c>
      <c r="AN564" s="98">
        <v>4104808</v>
      </c>
      <c r="AO564" s="98">
        <v>2024</v>
      </c>
      <c r="AP564" s="98">
        <v>2818.89</v>
      </c>
      <c r="AQ564" s="98" t="s">
        <v>54</v>
      </c>
      <c r="AR564" s="98" t="s">
        <v>54</v>
      </c>
      <c r="AS564" s="98" t="s">
        <v>54</v>
      </c>
      <c r="AT564" s="98" t="s">
        <v>54</v>
      </c>
      <c r="AV564" s="98" t="s">
        <v>226</v>
      </c>
      <c r="AY564" s="98" t="s">
        <v>56</v>
      </c>
      <c r="AZ564" s="98" t="s">
        <v>1710</v>
      </c>
      <c r="BA564" s="98" t="s">
        <v>1711</v>
      </c>
      <c r="BB564" s="98" t="s">
        <v>1705</v>
      </c>
      <c r="BD564" s="110" t="str">
        <f t="shared" si="103"/>
        <v>4207(vazio)</v>
      </c>
      <c r="BE564" s="110">
        <v>4207</v>
      </c>
      <c r="BF564" s="110" t="s">
        <v>1531</v>
      </c>
      <c r="BG564" s="110">
        <v>8024</v>
      </c>
      <c r="BH564" s="110" t="s">
        <v>60</v>
      </c>
      <c r="BI564" s="110">
        <v>0</v>
      </c>
      <c r="BJ564" s="110">
        <v>10</v>
      </c>
      <c r="BK564" s="110">
        <v>5</v>
      </c>
      <c r="BL564" s="110">
        <v>5</v>
      </c>
      <c r="BN564" s="110">
        <f t="shared" si="104"/>
        <v>20</v>
      </c>
      <c r="BS564" s="110">
        <v>5544</v>
      </c>
      <c r="BT564" s="110" t="str">
        <f t="shared" si="95"/>
        <v>Ampliação da Penitenciária Industrial Marcelo Pinheiro, em Cascavel</v>
      </c>
      <c r="BU564" s="111" t="str">
        <f t="shared" si="96"/>
        <v>Não</v>
      </c>
      <c r="BV564" s="111" t="str">
        <f t="shared" si="97"/>
        <v>Não</v>
      </c>
      <c r="BW564" s="111" t="str">
        <f t="shared" si="98"/>
        <v>Não</v>
      </c>
      <c r="BX564" s="111" t="str">
        <f t="shared" si="99"/>
        <v>Não</v>
      </c>
      <c r="BY564" s="110" t="s">
        <v>121</v>
      </c>
      <c r="BZ564" s="110" t="s">
        <v>226</v>
      </c>
      <c r="CA564" s="110" t="s">
        <v>121</v>
      </c>
      <c r="CB564" s="110" t="s">
        <v>8374</v>
      </c>
      <c r="CG564" s="110" t="str">
        <f t="shared" si="100"/>
        <v>4486Ivaiporã</v>
      </c>
      <c r="CH564" s="110" t="str">
        <f t="shared" si="102"/>
        <v>4486-9</v>
      </c>
      <c r="CI564" s="110">
        <v>9</v>
      </c>
      <c r="CJ564" s="110">
        <v>4486</v>
      </c>
      <c r="CK564" s="110" t="s">
        <v>37</v>
      </c>
      <c r="CL564" s="110">
        <v>4111506</v>
      </c>
      <c r="CM564" s="110" t="s">
        <v>2130</v>
      </c>
      <c r="CN564" s="110">
        <v>1</v>
      </c>
      <c r="CO564" s="110">
        <v>1</v>
      </c>
      <c r="CP564" s="110">
        <v>1</v>
      </c>
      <c r="CQ564" s="110">
        <v>1</v>
      </c>
      <c r="CS564" s="110" t="str">
        <f t="shared" si="101"/>
        <v>RGInt 05 Londrina-Ivaiporã</v>
      </c>
    </row>
    <row r="565" spans="19:97" x14ac:dyDescent="0.2">
      <c r="S565" s="98">
        <v>5358</v>
      </c>
      <c r="T565" s="98">
        <v>39</v>
      </c>
      <c r="U565" s="98" t="s">
        <v>1697</v>
      </c>
      <c r="V565" s="98">
        <v>17</v>
      </c>
      <c r="W565" s="98" t="s">
        <v>5374</v>
      </c>
      <c r="X565" s="98">
        <v>5</v>
      </c>
      <c r="Y565" s="98" t="s">
        <v>858</v>
      </c>
      <c r="Z565" s="98">
        <v>30</v>
      </c>
      <c r="AA565" s="98" t="s">
        <v>1698</v>
      </c>
      <c r="AB565" s="98">
        <v>8383</v>
      </c>
      <c r="AC565" s="98" t="s">
        <v>1922</v>
      </c>
      <c r="AD565" s="98" t="s">
        <v>5375</v>
      </c>
      <c r="AE565" s="98">
        <v>5358</v>
      </c>
      <c r="AF565" s="98" t="s">
        <v>1937</v>
      </c>
      <c r="AG565" s="98" t="s">
        <v>5376</v>
      </c>
      <c r="AH565" s="98" t="s">
        <v>790</v>
      </c>
      <c r="AI565" s="98" t="s">
        <v>53</v>
      </c>
      <c r="AJ565" s="98">
        <v>4100</v>
      </c>
      <c r="AK565" s="98" t="s">
        <v>33</v>
      </c>
      <c r="AL565" s="98">
        <v>4101</v>
      </c>
      <c r="AO565" s="98">
        <v>2024</v>
      </c>
      <c r="AP565" s="98">
        <v>121509</v>
      </c>
      <c r="AQ565" s="98" t="s">
        <v>54</v>
      </c>
      <c r="AR565" s="98" t="s">
        <v>54</v>
      </c>
      <c r="AS565" s="98" t="s">
        <v>54</v>
      </c>
      <c r="AT565" s="98" t="s">
        <v>54</v>
      </c>
      <c r="AY565" s="98" t="s">
        <v>56</v>
      </c>
      <c r="AZ565" s="98" t="s">
        <v>1938</v>
      </c>
      <c r="BA565" s="98" t="s">
        <v>1939</v>
      </c>
      <c r="BB565" s="98" t="s">
        <v>1939</v>
      </c>
      <c r="BD565" s="110" t="str">
        <f t="shared" si="103"/>
        <v>4208(vazio)</v>
      </c>
      <c r="BE565" s="110">
        <v>4208</v>
      </c>
      <c r="BF565" s="110" t="s">
        <v>1537</v>
      </c>
      <c r="BG565" s="110">
        <v>8024</v>
      </c>
      <c r="BH565" s="110" t="s">
        <v>60</v>
      </c>
      <c r="BI565" s="110">
        <v>10</v>
      </c>
      <c r="BJ565" s="110">
        <v>10</v>
      </c>
      <c r="BK565" s="110">
        <v>10</v>
      </c>
      <c r="BL565" s="110">
        <v>10</v>
      </c>
      <c r="BN565" s="110">
        <f t="shared" si="104"/>
        <v>40</v>
      </c>
      <c r="BS565" s="110">
        <v>5358</v>
      </c>
      <c r="BT565" s="110" t="str">
        <f t="shared" si="95"/>
        <v>Atendimentos realizados aos egressos do sistema prisional</v>
      </c>
      <c r="BU565" s="111" t="str">
        <f t="shared" si="96"/>
        <v>Não</v>
      </c>
      <c r="BV565" s="111" t="str">
        <f t="shared" si="97"/>
        <v>Não</v>
      </c>
      <c r="BW565" s="111" t="str">
        <f t="shared" si="98"/>
        <v>Não</v>
      </c>
      <c r="BX565" s="111" t="str">
        <f t="shared" si="99"/>
        <v>Não</v>
      </c>
      <c r="BY565" s="110" t="s">
        <v>121</v>
      </c>
      <c r="BZ565" s="110" t="s">
        <v>121</v>
      </c>
      <c r="CA565" s="110" t="s">
        <v>121</v>
      </c>
      <c r="CB565" s="110" t="s">
        <v>8374</v>
      </c>
      <c r="CG565" s="110" t="str">
        <f t="shared" si="100"/>
        <v>4486Londrina</v>
      </c>
      <c r="CH565" s="110" t="str">
        <f t="shared" si="102"/>
        <v>4486-10</v>
      </c>
      <c r="CI565" s="110">
        <v>10</v>
      </c>
      <c r="CJ565" s="110">
        <v>4486</v>
      </c>
      <c r="CK565" s="110" t="s">
        <v>37</v>
      </c>
      <c r="CL565" s="110">
        <v>4113700</v>
      </c>
      <c r="CM565" s="110" t="s">
        <v>326</v>
      </c>
      <c r="CN565" s="110">
        <v>2</v>
      </c>
      <c r="CO565" s="110">
        <v>2</v>
      </c>
      <c r="CP565" s="110">
        <v>2</v>
      </c>
      <c r="CQ565" s="110">
        <v>2</v>
      </c>
      <c r="CS565" s="110" t="str">
        <f t="shared" si="101"/>
        <v>RGInt 05 Londrina-Londrina</v>
      </c>
    </row>
    <row r="566" spans="19:97" x14ac:dyDescent="0.2">
      <c r="S566" s="98">
        <v>5620</v>
      </c>
      <c r="T566" s="98">
        <v>39</v>
      </c>
      <c r="U566" s="98" t="s">
        <v>1697</v>
      </c>
      <c r="V566" s="98">
        <v>17</v>
      </c>
      <c r="W566" s="98" t="s">
        <v>5374</v>
      </c>
      <c r="X566" s="98">
        <v>5</v>
      </c>
      <c r="Y566" s="98" t="s">
        <v>858</v>
      </c>
      <c r="Z566" s="98">
        <v>30</v>
      </c>
      <c r="AA566" s="98" t="s">
        <v>1698</v>
      </c>
      <c r="AB566" s="98">
        <v>8383</v>
      </c>
      <c r="AC566" s="98" t="s">
        <v>1922</v>
      </c>
      <c r="AD566" s="98" t="s">
        <v>5375</v>
      </c>
      <c r="AE566" s="98">
        <v>5620</v>
      </c>
      <c r="AF566" s="98" t="s">
        <v>1941</v>
      </c>
      <c r="AG566" s="98" t="s">
        <v>1942</v>
      </c>
      <c r="AH566" s="98" t="s">
        <v>212</v>
      </c>
      <c r="AI566" s="98" t="s">
        <v>53</v>
      </c>
      <c r="AJ566" s="98">
        <v>4100</v>
      </c>
      <c r="AK566" s="98" t="s">
        <v>33</v>
      </c>
      <c r="AL566" s="98">
        <v>4101</v>
      </c>
      <c r="AM566" s="98" t="s">
        <v>519</v>
      </c>
      <c r="AN566" s="98">
        <v>4119509</v>
      </c>
      <c r="AO566" s="98">
        <v>2024</v>
      </c>
      <c r="AP566" s="98">
        <v>18</v>
      </c>
      <c r="AQ566" s="98" t="s">
        <v>54</v>
      </c>
      <c r="AR566" s="98" t="s">
        <v>54</v>
      </c>
      <c r="AS566" s="98" t="s">
        <v>54</v>
      </c>
      <c r="AT566" s="98" t="s">
        <v>54</v>
      </c>
      <c r="AY566" s="98" t="s">
        <v>56</v>
      </c>
      <c r="AZ566" s="98" t="s">
        <v>1710</v>
      </c>
      <c r="BA566" s="98" t="s">
        <v>1710</v>
      </c>
      <c r="BB566" s="98" t="s">
        <v>1711</v>
      </c>
      <c r="BD566" s="110" t="str">
        <f t="shared" si="103"/>
        <v>4209RGInt 01 Curitiba</v>
      </c>
      <c r="BE566" s="110">
        <v>4209</v>
      </c>
      <c r="BF566" s="110" t="s">
        <v>1543</v>
      </c>
      <c r="BG566" s="110">
        <v>8024</v>
      </c>
      <c r="BH566" s="110" t="s">
        <v>33</v>
      </c>
      <c r="BI566" s="110">
        <v>100</v>
      </c>
      <c r="BJ566" s="110">
        <v>100</v>
      </c>
      <c r="BK566" s="110">
        <v>100</v>
      </c>
      <c r="BL566" s="110">
        <v>100</v>
      </c>
      <c r="BN566" s="110">
        <f t="shared" si="104"/>
        <v>400</v>
      </c>
      <c r="BS566" s="110">
        <v>5620</v>
      </c>
      <c r="BT566" s="110" t="str">
        <f t="shared" si="95"/>
        <v>Aumento da capacidade de energia dos Canteiros de Trabalho, em Piraquara</v>
      </c>
      <c r="BU566" s="111" t="str">
        <f t="shared" si="96"/>
        <v>Não</v>
      </c>
      <c r="BV566" s="111" t="str">
        <f t="shared" si="97"/>
        <v>Não</v>
      </c>
      <c r="BW566" s="111" t="str">
        <f t="shared" si="98"/>
        <v>Não</v>
      </c>
      <c r="BX566" s="111" t="str">
        <f t="shared" si="99"/>
        <v>Não</v>
      </c>
      <c r="BY566" s="110" t="s">
        <v>121</v>
      </c>
      <c r="BZ566" s="110" t="s">
        <v>121</v>
      </c>
      <c r="CA566" s="110" t="s">
        <v>121</v>
      </c>
      <c r="CB566" s="110" t="s">
        <v>8374</v>
      </c>
      <c r="CG566" s="110" t="str">
        <f t="shared" si="100"/>
        <v>4486Santo Antônio da Platina</v>
      </c>
      <c r="CH566" s="110" t="str">
        <f t="shared" si="102"/>
        <v>4486-11</v>
      </c>
      <c r="CI566" s="110">
        <v>11</v>
      </c>
      <c r="CJ566" s="110">
        <v>4486</v>
      </c>
      <c r="CK566" s="110" t="s">
        <v>37</v>
      </c>
      <c r="CL566" s="110">
        <v>4124103</v>
      </c>
      <c r="CM566" s="110" t="s">
        <v>591</v>
      </c>
      <c r="CN566" s="110">
        <v>1</v>
      </c>
      <c r="CO566" s="110">
        <v>1</v>
      </c>
      <c r="CP566" s="110">
        <v>1</v>
      </c>
      <c r="CQ566" s="110">
        <v>1</v>
      </c>
      <c r="CS566" s="110" t="str">
        <f t="shared" si="101"/>
        <v>RGInt 05 Londrina-Santo Antônio da Platina</v>
      </c>
    </row>
    <row r="567" spans="19:97" x14ac:dyDescent="0.2">
      <c r="S567" s="98">
        <v>5546</v>
      </c>
      <c r="T567" s="98">
        <v>39</v>
      </c>
      <c r="U567" s="98" t="s">
        <v>1697</v>
      </c>
      <c r="V567" s="98">
        <v>17</v>
      </c>
      <c r="W567" s="98" t="s">
        <v>5374</v>
      </c>
      <c r="X567" s="98">
        <v>5</v>
      </c>
      <c r="Y567" s="98" t="s">
        <v>858</v>
      </c>
      <c r="Z567" s="98">
        <v>30</v>
      </c>
      <c r="AA567" s="98" t="s">
        <v>1698</v>
      </c>
      <c r="AB567" s="98">
        <v>8383</v>
      </c>
      <c r="AC567" s="98" t="s">
        <v>1922</v>
      </c>
      <c r="AD567" s="98" t="s">
        <v>5375</v>
      </c>
      <c r="AE567" s="98">
        <v>5546</v>
      </c>
      <c r="AF567" s="98" t="s">
        <v>1945</v>
      </c>
      <c r="AG567" s="98" t="s">
        <v>1946</v>
      </c>
      <c r="AH567" s="98" t="s">
        <v>212</v>
      </c>
      <c r="AI567" s="98" t="s">
        <v>53</v>
      </c>
      <c r="AJ567" s="98">
        <v>4100</v>
      </c>
      <c r="AK567" s="98" t="s">
        <v>35</v>
      </c>
      <c r="AL567" s="98">
        <v>4103</v>
      </c>
      <c r="AM567" s="98" t="s">
        <v>138</v>
      </c>
      <c r="AN567" s="98">
        <v>4118501</v>
      </c>
      <c r="AO567" s="98">
        <v>2024</v>
      </c>
      <c r="AP567" s="98">
        <v>0</v>
      </c>
      <c r="AQ567" s="98" t="s">
        <v>54</v>
      </c>
      <c r="AR567" s="98" t="s">
        <v>54</v>
      </c>
      <c r="AS567" s="98" t="s">
        <v>54</v>
      </c>
      <c r="AT567" s="98" t="s">
        <v>54</v>
      </c>
      <c r="AV567" s="98" t="s">
        <v>226</v>
      </c>
      <c r="AY567" s="98" t="s">
        <v>56</v>
      </c>
      <c r="AZ567" s="98" t="s">
        <v>1710</v>
      </c>
      <c r="BA567" s="98" t="s">
        <v>1711</v>
      </c>
      <c r="BB567" s="98" t="s">
        <v>1705</v>
      </c>
      <c r="BD567" s="110" t="str">
        <f t="shared" si="103"/>
        <v>4210RGInt 01 Curitiba</v>
      </c>
      <c r="BE567" s="110">
        <v>4210</v>
      </c>
      <c r="BF567" s="110" t="s">
        <v>1552</v>
      </c>
      <c r="BG567" s="110">
        <v>8024</v>
      </c>
      <c r="BH567" s="110" t="s">
        <v>33</v>
      </c>
      <c r="BI567" s="110">
        <v>2</v>
      </c>
      <c r="BJ567" s="110">
        <v>1</v>
      </c>
      <c r="BK567" s="110">
        <v>1</v>
      </c>
      <c r="BL567" s="110">
        <v>1</v>
      </c>
      <c r="BN567" s="110">
        <f t="shared" si="104"/>
        <v>5</v>
      </c>
      <c r="BS567" s="110">
        <v>5546</v>
      </c>
      <c r="BT567" s="110" t="str">
        <f t="shared" si="95"/>
        <v>Construção da Penitenciária Estadual de Pato Branco</v>
      </c>
      <c r="BU567" s="111" t="str">
        <f t="shared" si="96"/>
        <v>Não</v>
      </c>
      <c r="BV567" s="111" t="str">
        <f t="shared" si="97"/>
        <v>Não</v>
      </c>
      <c r="BW567" s="111" t="str">
        <f t="shared" si="98"/>
        <v>Não</v>
      </c>
      <c r="BX567" s="111" t="str">
        <f t="shared" si="99"/>
        <v>Não</v>
      </c>
      <c r="BY567" s="110" t="s">
        <v>121</v>
      </c>
      <c r="BZ567" s="110" t="s">
        <v>226</v>
      </c>
      <c r="CA567" s="110" t="s">
        <v>121</v>
      </c>
      <c r="CB567" s="110" t="s">
        <v>8375</v>
      </c>
      <c r="CG567" s="110" t="str">
        <f t="shared" si="100"/>
        <v>4486Telêmaco Borba</v>
      </c>
      <c r="CH567" s="110" t="str">
        <f t="shared" si="102"/>
        <v>4486-12</v>
      </c>
      <c r="CI567" s="110">
        <v>12</v>
      </c>
      <c r="CJ567" s="110">
        <v>4486</v>
      </c>
      <c r="CK567" s="110" t="s">
        <v>38</v>
      </c>
      <c r="CL567" s="110">
        <v>4127106</v>
      </c>
      <c r="CM567" s="110" t="s">
        <v>559</v>
      </c>
      <c r="CN567" s="110">
        <v>1</v>
      </c>
      <c r="CO567" s="110">
        <v>1</v>
      </c>
      <c r="CP567" s="110">
        <v>1</v>
      </c>
      <c r="CQ567" s="110">
        <v>1</v>
      </c>
      <c r="CS567" s="110" t="str">
        <f t="shared" si="101"/>
        <v>RGInt 06 Ponta Grossa-Telêmaco Borba</v>
      </c>
    </row>
    <row r="568" spans="19:97" x14ac:dyDescent="0.2">
      <c r="S568" s="98">
        <v>5547</v>
      </c>
      <c r="T568" s="98">
        <v>39</v>
      </c>
      <c r="U568" s="98" t="s">
        <v>1697</v>
      </c>
      <c r="V568" s="98">
        <v>17</v>
      </c>
      <c r="W568" s="98" t="s">
        <v>5374</v>
      </c>
      <c r="X568" s="98">
        <v>5</v>
      </c>
      <c r="Y568" s="98" t="s">
        <v>858</v>
      </c>
      <c r="Z568" s="98">
        <v>30</v>
      </c>
      <c r="AA568" s="98" t="s">
        <v>1698</v>
      </c>
      <c r="AB568" s="98">
        <v>8383</v>
      </c>
      <c r="AC568" s="98" t="s">
        <v>1922</v>
      </c>
      <c r="AD568" s="98" t="s">
        <v>5375</v>
      </c>
      <c r="AE568" s="98">
        <v>5547</v>
      </c>
      <c r="AF568" s="98" t="s">
        <v>1948</v>
      </c>
      <c r="AG568" s="98" t="s">
        <v>5377</v>
      </c>
      <c r="AH568" s="98" t="s">
        <v>212</v>
      </c>
      <c r="AI568" s="98" t="s">
        <v>53</v>
      </c>
      <c r="AJ568" s="98">
        <v>4100</v>
      </c>
      <c r="AK568" s="98" t="s">
        <v>37</v>
      </c>
      <c r="AL568" s="98">
        <v>4105</v>
      </c>
      <c r="AM568" s="98" t="s">
        <v>546</v>
      </c>
      <c r="AN568" s="98">
        <v>4121901</v>
      </c>
      <c r="AO568" s="98">
        <v>2024</v>
      </c>
      <c r="AP568" s="98">
        <v>0</v>
      </c>
      <c r="AQ568" s="98" t="s">
        <v>54</v>
      </c>
      <c r="AR568" s="98" t="s">
        <v>54</v>
      </c>
      <c r="AS568" s="98" t="s">
        <v>54</v>
      </c>
      <c r="AT568" s="98" t="s">
        <v>54</v>
      </c>
      <c r="AY568" s="98" t="s">
        <v>56</v>
      </c>
      <c r="AZ568" s="98" t="s">
        <v>1710</v>
      </c>
      <c r="BA568" s="98" t="s">
        <v>1711</v>
      </c>
      <c r="BB568" s="98" t="s">
        <v>1705</v>
      </c>
      <c r="BD568" s="110" t="str">
        <f t="shared" si="103"/>
        <v>4210RGInt 02 Guarapuava</v>
      </c>
      <c r="BE568" s="110">
        <v>4210</v>
      </c>
      <c r="BF568" s="110" t="s">
        <v>1552</v>
      </c>
      <c r="BG568" s="110">
        <v>8024</v>
      </c>
      <c r="BH568" s="110" t="s">
        <v>34</v>
      </c>
      <c r="BI568" s="110">
        <v>0</v>
      </c>
      <c r="BJ568" s="110">
        <v>1</v>
      </c>
      <c r="BK568" s="110">
        <v>1</v>
      </c>
      <c r="BL568" s="110">
        <v>1</v>
      </c>
      <c r="BN568" s="110">
        <f t="shared" si="104"/>
        <v>3</v>
      </c>
      <c r="BS568" s="110">
        <v>5547</v>
      </c>
      <c r="BT568" s="110" t="str">
        <f t="shared" si="95"/>
        <v>Construção da Penitenciária Estadual de Ribeirão do Pinhal</v>
      </c>
      <c r="BU568" s="111" t="str">
        <f t="shared" si="96"/>
        <v>Não</v>
      </c>
      <c r="BV568" s="111" t="str">
        <f t="shared" si="97"/>
        <v>Não</v>
      </c>
      <c r="BW568" s="111" t="str">
        <f t="shared" si="98"/>
        <v>Não</v>
      </c>
      <c r="BX568" s="111" t="str">
        <f t="shared" si="99"/>
        <v>Não</v>
      </c>
      <c r="BY568" s="110" t="s">
        <v>121</v>
      </c>
      <c r="BZ568" s="110" t="s">
        <v>121</v>
      </c>
      <c r="CA568" s="110" t="s">
        <v>121</v>
      </c>
      <c r="CB568" s="110" t="s">
        <v>8374</v>
      </c>
      <c r="CG568" s="110" t="str">
        <f t="shared" si="100"/>
        <v>4486 Total</v>
      </c>
      <c r="CH568" s="110" t="str">
        <f t="shared" si="102"/>
        <v>4486 Total-1</v>
      </c>
      <c r="CI568" s="110">
        <v>1</v>
      </c>
      <c r="CJ568" s="110" t="s">
        <v>7039</v>
      </c>
      <c r="CN568" s="110">
        <v>14</v>
      </c>
      <c r="CO568" s="110">
        <v>14</v>
      </c>
      <c r="CP568" s="110">
        <v>14</v>
      </c>
      <c r="CQ568" s="110">
        <v>14</v>
      </c>
      <c r="CS568" s="110" t="str">
        <f t="shared" si="101"/>
        <v>-</v>
      </c>
    </row>
    <row r="569" spans="19:97" x14ac:dyDescent="0.2">
      <c r="S569" s="98">
        <v>5548</v>
      </c>
      <c r="T569" s="98">
        <v>39</v>
      </c>
      <c r="U569" s="98" t="s">
        <v>1697</v>
      </c>
      <c r="V569" s="98">
        <v>17</v>
      </c>
      <c r="W569" s="98" t="s">
        <v>5374</v>
      </c>
      <c r="X569" s="98">
        <v>5</v>
      </c>
      <c r="Y569" s="98" t="s">
        <v>858</v>
      </c>
      <c r="Z569" s="98">
        <v>30</v>
      </c>
      <c r="AA569" s="98" t="s">
        <v>1698</v>
      </c>
      <c r="AB569" s="98">
        <v>8383</v>
      </c>
      <c r="AC569" s="98" t="s">
        <v>1922</v>
      </c>
      <c r="AD569" s="98" t="s">
        <v>5375</v>
      </c>
      <c r="AE569" s="98">
        <v>5548</v>
      </c>
      <c r="AF569" s="98" t="s">
        <v>1782</v>
      </c>
      <c r="AG569" s="98" t="s">
        <v>1783</v>
      </c>
      <c r="AH569" s="98" t="s">
        <v>212</v>
      </c>
      <c r="AI569" s="98" t="s">
        <v>53</v>
      </c>
      <c r="AJ569" s="98">
        <v>4100</v>
      </c>
      <c r="AK569" s="98" t="s">
        <v>36</v>
      </c>
      <c r="AL569" s="98">
        <v>4104</v>
      </c>
      <c r="AM569" s="98" t="s">
        <v>902</v>
      </c>
      <c r="AN569" s="98">
        <v>4108601</v>
      </c>
      <c r="AO569" s="98">
        <v>2024</v>
      </c>
      <c r="AP569" s="98">
        <v>0</v>
      </c>
      <c r="AQ569" s="98" t="s">
        <v>56</v>
      </c>
      <c r="AR569" s="98" t="s">
        <v>54</v>
      </c>
      <c r="AS569" s="98" t="s">
        <v>54</v>
      </c>
      <c r="AT569" s="98" t="s">
        <v>54</v>
      </c>
      <c r="AV569" s="98" t="s">
        <v>226</v>
      </c>
      <c r="AY569" s="98" t="s">
        <v>56</v>
      </c>
      <c r="AZ569" s="98" t="s">
        <v>1710</v>
      </c>
      <c r="BA569" s="98" t="s">
        <v>1711</v>
      </c>
      <c r="BB569" s="98" t="s">
        <v>1705</v>
      </c>
      <c r="BD569" s="110" t="str">
        <f t="shared" si="103"/>
        <v>4210RGInt 03 Cascavel</v>
      </c>
      <c r="BE569" s="110">
        <v>4210</v>
      </c>
      <c r="BF569" s="110" t="s">
        <v>1552</v>
      </c>
      <c r="BG569" s="110">
        <v>8024</v>
      </c>
      <c r="BH569" s="110" t="s">
        <v>35</v>
      </c>
      <c r="BI569" s="110">
        <v>0</v>
      </c>
      <c r="BJ569" s="110">
        <v>1</v>
      </c>
      <c r="BK569" s="110">
        <v>1</v>
      </c>
      <c r="BL569" s="110">
        <v>1</v>
      </c>
      <c r="BN569" s="110">
        <f t="shared" si="104"/>
        <v>3</v>
      </c>
      <c r="BS569" s="110">
        <v>5548</v>
      </c>
      <c r="BT569" s="110" t="str">
        <f t="shared" si="95"/>
        <v>Construção da Penitenciária Feminina de Goioerê</v>
      </c>
      <c r="BU569" s="111" t="str">
        <f t="shared" si="96"/>
        <v>Não</v>
      </c>
      <c r="BV569" s="111" t="str">
        <f t="shared" si="97"/>
        <v>Não</v>
      </c>
      <c r="BW569" s="111" t="str">
        <f t="shared" si="98"/>
        <v>Sim</v>
      </c>
      <c r="BX569" s="111" t="str">
        <f t="shared" si="99"/>
        <v>Não</v>
      </c>
      <c r="BY569" s="110" t="s">
        <v>121</v>
      </c>
      <c r="BZ569" s="110" t="s">
        <v>226</v>
      </c>
      <c r="CA569" s="110" t="s">
        <v>121</v>
      </c>
      <c r="CB569" s="110" t="s">
        <v>8378</v>
      </c>
      <c r="CG569" s="110" t="str">
        <f t="shared" si="100"/>
        <v>4489Campo Mourão</v>
      </c>
      <c r="CH569" s="110" t="str">
        <f t="shared" si="102"/>
        <v>4489-1</v>
      </c>
      <c r="CI569" s="110">
        <v>1</v>
      </c>
      <c r="CJ569" s="110">
        <v>4489</v>
      </c>
      <c r="CK569" s="110" t="s">
        <v>36</v>
      </c>
      <c r="CL569" s="110">
        <v>4104303</v>
      </c>
      <c r="CM569" s="110" t="s">
        <v>372</v>
      </c>
      <c r="CN569" s="110">
        <v>50000</v>
      </c>
      <c r="CO569" s="110">
        <v>0</v>
      </c>
      <c r="CP569" s="110">
        <v>0</v>
      </c>
      <c r="CQ569" s="110">
        <v>0</v>
      </c>
      <c r="CS569" s="110" t="str">
        <f t="shared" si="101"/>
        <v>RGInt 04 Maringá-Campo Mourão</v>
      </c>
    </row>
    <row r="570" spans="19:97" x14ac:dyDescent="0.2">
      <c r="S570" s="98">
        <v>5549</v>
      </c>
      <c r="T570" s="98">
        <v>39</v>
      </c>
      <c r="U570" s="98" t="s">
        <v>1697</v>
      </c>
      <c r="V570" s="98">
        <v>17</v>
      </c>
      <c r="W570" s="98" t="s">
        <v>5374</v>
      </c>
      <c r="X570" s="98">
        <v>5</v>
      </c>
      <c r="Y570" s="98" t="s">
        <v>858</v>
      </c>
      <c r="Z570" s="98">
        <v>30</v>
      </c>
      <c r="AA570" s="98" t="s">
        <v>1698</v>
      </c>
      <c r="AB570" s="98">
        <v>8383</v>
      </c>
      <c r="AC570" s="98" t="s">
        <v>1922</v>
      </c>
      <c r="AD570" s="98" t="s">
        <v>5375</v>
      </c>
      <c r="AE570" s="98">
        <v>5549</v>
      </c>
      <c r="AF570" s="98" t="s">
        <v>1951</v>
      </c>
      <c r="AG570" s="98" t="s">
        <v>5378</v>
      </c>
      <c r="AH570" s="98" t="s">
        <v>1952</v>
      </c>
      <c r="AI570" s="98" t="s">
        <v>53</v>
      </c>
      <c r="AJ570" s="98">
        <v>4100</v>
      </c>
      <c r="AK570" s="98" t="s">
        <v>36</v>
      </c>
      <c r="AL570" s="98">
        <v>4104</v>
      </c>
      <c r="AM570" s="98" t="s">
        <v>503</v>
      </c>
      <c r="AN570" s="98">
        <v>4115200</v>
      </c>
      <c r="AO570" s="98">
        <v>2024</v>
      </c>
      <c r="AP570" s="98">
        <v>0</v>
      </c>
      <c r="AQ570" s="98" t="s">
        <v>54</v>
      </c>
      <c r="AR570" s="98" t="s">
        <v>54</v>
      </c>
      <c r="AS570" s="98" t="s">
        <v>54</v>
      </c>
      <c r="AT570" s="98" t="s">
        <v>54</v>
      </c>
      <c r="AY570" s="98" t="s">
        <v>56</v>
      </c>
      <c r="AZ570" s="98" t="s">
        <v>1710</v>
      </c>
      <c r="BA570" s="98" t="s">
        <v>1711</v>
      </c>
      <c r="BB570" s="98" t="s">
        <v>1705</v>
      </c>
      <c r="BD570" s="110" t="str">
        <f t="shared" si="103"/>
        <v>4210RGInt 04 Maringá</v>
      </c>
      <c r="BE570" s="110">
        <v>4210</v>
      </c>
      <c r="BF570" s="110" t="s">
        <v>1552</v>
      </c>
      <c r="BG570" s="110">
        <v>8024</v>
      </c>
      <c r="BH570" s="110" t="s">
        <v>36</v>
      </c>
      <c r="BI570" s="110">
        <v>0</v>
      </c>
      <c r="BJ570" s="110">
        <v>1</v>
      </c>
      <c r="BK570" s="110">
        <v>1</v>
      </c>
      <c r="BL570" s="110">
        <v>1</v>
      </c>
      <c r="BN570" s="110">
        <f t="shared" si="104"/>
        <v>3</v>
      </c>
      <c r="BS570" s="110">
        <v>5549</v>
      </c>
      <c r="BT570" s="110" t="str">
        <f t="shared" si="95"/>
        <v>Construção de reservatório elevado na Casa de Custódia de Maringá</v>
      </c>
      <c r="BU570" s="111" t="str">
        <f t="shared" si="96"/>
        <v>Não</v>
      </c>
      <c r="BV570" s="111" t="str">
        <f t="shared" si="97"/>
        <v>Não</v>
      </c>
      <c r="BW570" s="111" t="str">
        <f t="shared" si="98"/>
        <v>Não</v>
      </c>
      <c r="BX570" s="111" t="str">
        <f t="shared" si="99"/>
        <v>Não</v>
      </c>
      <c r="BY570" s="110" t="s">
        <v>121</v>
      </c>
      <c r="BZ570" s="110" t="s">
        <v>121</v>
      </c>
      <c r="CA570" s="110" t="s">
        <v>121</v>
      </c>
      <c r="CB570" s="110" t="s">
        <v>8374</v>
      </c>
      <c r="CG570" s="110" t="str">
        <f t="shared" si="100"/>
        <v>4489 Total</v>
      </c>
      <c r="CH570" s="110" t="str">
        <f t="shared" si="102"/>
        <v>4489 Total-1</v>
      </c>
      <c r="CI570" s="110">
        <v>1</v>
      </c>
      <c r="CJ570" s="110" t="s">
        <v>7040</v>
      </c>
      <c r="CN570" s="110">
        <v>50000</v>
      </c>
      <c r="CO570" s="110">
        <v>0</v>
      </c>
      <c r="CP570" s="110">
        <v>0</v>
      </c>
      <c r="CQ570" s="110">
        <v>0</v>
      </c>
      <c r="CS570" s="110" t="str">
        <f t="shared" si="101"/>
        <v>-</v>
      </c>
    </row>
    <row r="571" spans="19:97" x14ac:dyDescent="0.2">
      <c r="S571" s="98">
        <v>5550</v>
      </c>
      <c r="T571" s="98">
        <v>39</v>
      </c>
      <c r="U571" s="98" t="s">
        <v>1697</v>
      </c>
      <c r="V571" s="98">
        <v>17</v>
      </c>
      <c r="W571" s="98" t="s">
        <v>5374</v>
      </c>
      <c r="X571" s="98">
        <v>5</v>
      </c>
      <c r="Y571" s="98" t="s">
        <v>858</v>
      </c>
      <c r="Z571" s="98">
        <v>30</v>
      </c>
      <c r="AA571" s="98" t="s">
        <v>1698</v>
      </c>
      <c r="AB571" s="98">
        <v>8383</v>
      </c>
      <c r="AC571" s="98" t="s">
        <v>1922</v>
      </c>
      <c r="AD571" s="98" t="s">
        <v>5375</v>
      </c>
      <c r="AE571" s="98">
        <v>5550</v>
      </c>
      <c r="AF571" s="98" t="s">
        <v>1954</v>
      </c>
      <c r="AG571" s="98" t="s">
        <v>5379</v>
      </c>
      <c r="AH571" s="98" t="s">
        <v>1952</v>
      </c>
      <c r="AI571" s="98" t="s">
        <v>53</v>
      </c>
      <c r="AJ571" s="98">
        <v>4100</v>
      </c>
      <c r="AK571" s="98" t="s">
        <v>34</v>
      </c>
      <c r="AL571" s="98">
        <v>4102</v>
      </c>
      <c r="AM571" s="98" t="s">
        <v>526</v>
      </c>
      <c r="AN571" s="98">
        <v>4109401</v>
      </c>
      <c r="AO571" s="98">
        <v>2024</v>
      </c>
      <c r="AP571" s="98">
        <v>0</v>
      </c>
      <c r="AQ571" s="98" t="s">
        <v>54</v>
      </c>
      <c r="AR571" s="98" t="s">
        <v>54</v>
      </c>
      <c r="AS571" s="98" t="s">
        <v>54</v>
      </c>
      <c r="AT571" s="98" t="s">
        <v>54</v>
      </c>
      <c r="AV571" s="98" t="s">
        <v>226</v>
      </c>
      <c r="AY571" s="98" t="s">
        <v>56</v>
      </c>
      <c r="AZ571" s="98" t="s">
        <v>1710</v>
      </c>
      <c r="BA571" s="98" t="s">
        <v>1711</v>
      </c>
      <c r="BB571" s="98" t="s">
        <v>1705</v>
      </c>
      <c r="BD571" s="110" t="str">
        <f t="shared" si="103"/>
        <v>4210RGInt 05 Londrina</v>
      </c>
      <c r="BE571" s="110">
        <v>4210</v>
      </c>
      <c r="BF571" s="110" t="s">
        <v>1552</v>
      </c>
      <c r="BG571" s="110">
        <v>8024</v>
      </c>
      <c r="BH571" s="110" t="s">
        <v>37</v>
      </c>
      <c r="BI571" s="110">
        <v>0</v>
      </c>
      <c r="BJ571" s="110">
        <v>1</v>
      </c>
      <c r="BK571" s="110">
        <v>1</v>
      </c>
      <c r="BL571" s="110">
        <v>1</v>
      </c>
      <c r="BN571" s="110">
        <f t="shared" si="104"/>
        <v>3</v>
      </c>
      <c r="BS571" s="110">
        <v>5550</v>
      </c>
      <c r="BT571" s="110" t="str">
        <f t="shared" si="95"/>
        <v>Construção de reservatório elevado na Penitenciária Estadual de Guarapuava Unidade de Progressão</v>
      </c>
      <c r="BU571" s="111" t="str">
        <f t="shared" si="96"/>
        <v>Não</v>
      </c>
      <c r="BV571" s="111" t="str">
        <f t="shared" si="97"/>
        <v>Não</v>
      </c>
      <c r="BW571" s="111" t="str">
        <f t="shared" si="98"/>
        <v>Não</v>
      </c>
      <c r="BX571" s="111" t="str">
        <f t="shared" si="99"/>
        <v>Não</v>
      </c>
      <c r="BY571" s="110" t="s">
        <v>121</v>
      </c>
      <c r="BZ571" s="110" t="s">
        <v>226</v>
      </c>
      <c r="CA571" s="110" t="s">
        <v>121</v>
      </c>
      <c r="CB571" s="110" t="s">
        <v>8374</v>
      </c>
      <c r="CG571" s="110" t="str">
        <f t="shared" si="100"/>
        <v>4491Campo Largo</v>
      </c>
      <c r="CH571" s="110" t="str">
        <f t="shared" si="102"/>
        <v>4491-1</v>
      </c>
      <c r="CI571" s="110">
        <v>1</v>
      </c>
      <c r="CJ571" s="110">
        <v>4491</v>
      </c>
      <c r="CK571" s="110" t="s">
        <v>33</v>
      </c>
      <c r="CL571" s="110">
        <v>4104204</v>
      </c>
      <c r="CM571" s="110" t="s">
        <v>495</v>
      </c>
      <c r="CN571" s="110">
        <v>0</v>
      </c>
      <c r="CO571" s="110">
        <v>650</v>
      </c>
      <c r="CP571" s="110">
        <v>0</v>
      </c>
      <c r="CQ571" s="110">
        <v>0</v>
      </c>
      <c r="CS571" s="110" t="str">
        <f t="shared" si="101"/>
        <v>RGInt 01 Curitiba-Campo Largo</v>
      </c>
    </row>
    <row r="572" spans="19:97" x14ac:dyDescent="0.2">
      <c r="S572" s="98">
        <v>5551</v>
      </c>
      <c r="T572" s="98">
        <v>39</v>
      </c>
      <c r="U572" s="98" t="s">
        <v>1697</v>
      </c>
      <c r="V572" s="98">
        <v>17</v>
      </c>
      <c r="W572" s="98" t="s">
        <v>5374</v>
      </c>
      <c r="X572" s="98">
        <v>5</v>
      </c>
      <c r="Y572" s="98" t="s">
        <v>858</v>
      </c>
      <c r="Z572" s="98">
        <v>30</v>
      </c>
      <c r="AA572" s="98" t="s">
        <v>1698</v>
      </c>
      <c r="AB572" s="98">
        <v>8383</v>
      </c>
      <c r="AC572" s="98" t="s">
        <v>1922</v>
      </c>
      <c r="AD572" s="98" t="s">
        <v>5375</v>
      </c>
      <c r="AE572" s="98">
        <v>5551</v>
      </c>
      <c r="AF572" s="98" t="s">
        <v>1957</v>
      </c>
      <c r="AG572" s="98" t="s">
        <v>1958</v>
      </c>
      <c r="AH572" s="98" t="s">
        <v>1952</v>
      </c>
      <c r="AI572" s="98" t="s">
        <v>53</v>
      </c>
      <c r="AJ572" s="98">
        <v>4100</v>
      </c>
      <c r="AK572" s="98" t="s">
        <v>37</v>
      </c>
      <c r="AL572" s="98">
        <v>4105</v>
      </c>
      <c r="AM572" s="98" t="s">
        <v>326</v>
      </c>
      <c r="AN572" s="98">
        <v>4113700</v>
      </c>
      <c r="AO572" s="98">
        <v>2024</v>
      </c>
      <c r="AP572" s="98">
        <v>0</v>
      </c>
      <c r="AQ572" s="98" t="s">
        <v>54</v>
      </c>
      <c r="AR572" s="98" t="s">
        <v>54</v>
      </c>
      <c r="AS572" s="98" t="s">
        <v>54</v>
      </c>
      <c r="AT572" s="98" t="s">
        <v>54</v>
      </c>
      <c r="AV572" s="98" t="s">
        <v>226</v>
      </c>
      <c r="AY572" s="98" t="s">
        <v>56</v>
      </c>
      <c r="AZ572" s="98" t="s">
        <v>1710</v>
      </c>
      <c r="BA572" s="98" t="s">
        <v>1711</v>
      </c>
      <c r="BB572" s="98" t="s">
        <v>1705</v>
      </c>
      <c r="BD572" s="110" t="str">
        <f t="shared" si="103"/>
        <v>4210RGInt 06 Ponta Grossa</v>
      </c>
      <c r="BE572" s="110">
        <v>4210</v>
      </c>
      <c r="BF572" s="110" t="s">
        <v>1552</v>
      </c>
      <c r="BG572" s="110">
        <v>8024</v>
      </c>
      <c r="BH572" s="110" t="s">
        <v>38</v>
      </c>
      <c r="BI572" s="110">
        <v>0</v>
      </c>
      <c r="BJ572" s="110">
        <v>1</v>
      </c>
      <c r="BK572" s="110">
        <v>1</v>
      </c>
      <c r="BL572" s="110">
        <v>1</v>
      </c>
      <c r="BN572" s="110">
        <f t="shared" si="104"/>
        <v>3</v>
      </c>
      <c r="BS572" s="110">
        <v>5551</v>
      </c>
      <c r="BT572" s="110" t="str">
        <f t="shared" si="95"/>
        <v>Construção de reservatório elevado na Penitenciária Estadual de Londrina II</v>
      </c>
      <c r="BU572" s="111" t="str">
        <f t="shared" si="96"/>
        <v>Não</v>
      </c>
      <c r="BV572" s="111" t="str">
        <f t="shared" si="97"/>
        <v>Não</v>
      </c>
      <c r="BW572" s="111" t="str">
        <f t="shared" si="98"/>
        <v>Não</v>
      </c>
      <c r="BX572" s="111" t="str">
        <f t="shared" si="99"/>
        <v>Não</v>
      </c>
      <c r="BY572" s="110" t="s">
        <v>121</v>
      </c>
      <c r="BZ572" s="110" t="s">
        <v>226</v>
      </c>
      <c r="CA572" s="110" t="s">
        <v>121</v>
      </c>
      <c r="CB572" s="110" t="s">
        <v>8374</v>
      </c>
      <c r="CG572" s="110" t="str">
        <f t="shared" si="100"/>
        <v>4491 Total</v>
      </c>
      <c r="CH572" s="110" t="str">
        <f t="shared" si="102"/>
        <v>4491 Total-1</v>
      </c>
      <c r="CI572" s="110">
        <v>1</v>
      </c>
      <c r="CJ572" s="110" t="s">
        <v>7041</v>
      </c>
      <c r="CN572" s="110">
        <v>0</v>
      </c>
      <c r="CO572" s="110">
        <v>650</v>
      </c>
      <c r="CP572" s="110">
        <v>0</v>
      </c>
      <c r="CQ572" s="110">
        <v>0</v>
      </c>
      <c r="CS572" s="110" t="str">
        <f t="shared" si="101"/>
        <v>-</v>
      </c>
    </row>
    <row r="573" spans="19:97" x14ac:dyDescent="0.2">
      <c r="S573" s="98">
        <v>5545</v>
      </c>
      <c r="T573" s="98">
        <v>39</v>
      </c>
      <c r="U573" s="98" t="s">
        <v>1697</v>
      </c>
      <c r="V573" s="98">
        <v>17</v>
      </c>
      <c r="W573" s="98" t="s">
        <v>5374</v>
      </c>
      <c r="X573" s="98">
        <v>5</v>
      </c>
      <c r="Y573" s="98" t="s">
        <v>858</v>
      </c>
      <c r="Z573" s="98">
        <v>30</v>
      </c>
      <c r="AA573" s="98" t="s">
        <v>1698</v>
      </c>
      <c r="AB573" s="98">
        <v>8383</v>
      </c>
      <c r="AC573" s="98" t="s">
        <v>1922</v>
      </c>
      <c r="AD573" s="98" t="s">
        <v>5375</v>
      </c>
      <c r="AE573" s="98">
        <v>5545</v>
      </c>
      <c r="AF573" s="98" t="s">
        <v>1961</v>
      </c>
      <c r="AG573" s="98" t="s">
        <v>1962</v>
      </c>
      <c r="AH573" s="98" t="s">
        <v>212</v>
      </c>
      <c r="AI573" s="98" t="s">
        <v>53</v>
      </c>
      <c r="AJ573" s="98">
        <v>4100</v>
      </c>
      <c r="AK573" s="98" t="s">
        <v>36</v>
      </c>
      <c r="AL573" s="98">
        <v>4104</v>
      </c>
      <c r="AM573" s="98" t="s">
        <v>372</v>
      </c>
      <c r="AN573" s="98">
        <v>4104303</v>
      </c>
      <c r="AO573" s="98">
        <v>2024</v>
      </c>
      <c r="AP573" s="98">
        <v>0</v>
      </c>
      <c r="AQ573" s="98" t="s">
        <v>54</v>
      </c>
      <c r="AR573" s="98" t="s">
        <v>54</v>
      </c>
      <c r="AS573" s="98" t="s">
        <v>54</v>
      </c>
      <c r="AT573" s="98" t="s">
        <v>54</v>
      </c>
      <c r="AV573" s="98" t="s">
        <v>226</v>
      </c>
      <c r="AY573" s="98" t="s">
        <v>56</v>
      </c>
      <c r="AZ573" s="98" t="s">
        <v>1710</v>
      </c>
      <c r="BA573" s="98" t="s">
        <v>1711</v>
      </c>
      <c r="BB573" s="98" t="s">
        <v>1705</v>
      </c>
      <c r="BD573" s="110" t="str">
        <f t="shared" si="103"/>
        <v>4211RGInt 05 Londrina</v>
      </c>
      <c r="BE573" s="110">
        <v>4211</v>
      </c>
      <c r="BF573" s="110" t="s">
        <v>966</v>
      </c>
      <c r="BG573" s="110">
        <v>8025</v>
      </c>
      <c r="BH573" s="110" t="s">
        <v>37</v>
      </c>
      <c r="BI573" s="110">
        <v>84.8</v>
      </c>
      <c r="BJ573" s="110">
        <v>200</v>
      </c>
      <c r="BK573" s="110">
        <v>100</v>
      </c>
      <c r="BL573" s="110">
        <v>100</v>
      </c>
      <c r="BN573" s="110">
        <f t="shared" si="104"/>
        <v>484.8</v>
      </c>
      <c r="BS573" s="110">
        <v>5545</v>
      </c>
      <c r="BT573" s="110" t="str">
        <f t="shared" si="95"/>
        <v>Construção do Centro de Integração Social de Campo Mourão</v>
      </c>
      <c r="BU573" s="111" t="str">
        <f t="shared" si="96"/>
        <v>Não</v>
      </c>
      <c r="BV573" s="111" t="str">
        <f t="shared" si="97"/>
        <v>Não</v>
      </c>
      <c r="BW573" s="111" t="str">
        <f t="shared" si="98"/>
        <v>Não</v>
      </c>
      <c r="BX573" s="111" t="str">
        <f t="shared" si="99"/>
        <v>Não</v>
      </c>
      <c r="BY573" s="110" t="s">
        <v>121</v>
      </c>
      <c r="BZ573" s="110" t="s">
        <v>226</v>
      </c>
      <c r="CA573" s="110" t="s">
        <v>121</v>
      </c>
      <c r="CB573" s="110" t="s">
        <v>8374</v>
      </c>
      <c r="CG573" s="110" t="str">
        <f t="shared" si="100"/>
        <v>4492Coronel Vivida</v>
      </c>
      <c r="CH573" s="110" t="str">
        <f t="shared" si="102"/>
        <v>4492-1</v>
      </c>
      <c r="CI573" s="110">
        <v>1</v>
      </c>
      <c r="CJ573" s="110">
        <v>4492</v>
      </c>
      <c r="CK573" s="110" t="s">
        <v>35</v>
      </c>
      <c r="CL573" s="110">
        <v>4106506</v>
      </c>
      <c r="CM573" s="110" t="s">
        <v>2218</v>
      </c>
      <c r="CN573" s="110">
        <v>0</v>
      </c>
      <c r="CO573" s="110">
        <v>0</v>
      </c>
      <c r="CP573" s="110">
        <v>650</v>
      </c>
      <c r="CQ573" s="110">
        <v>0</v>
      </c>
      <c r="CS573" s="110" t="str">
        <f t="shared" si="101"/>
        <v>RGInt 03 Cascavel-Coronel Vivida</v>
      </c>
    </row>
    <row r="574" spans="19:97" x14ac:dyDescent="0.2">
      <c r="S574" s="98">
        <v>5753</v>
      </c>
      <c r="T574" s="98">
        <v>39</v>
      </c>
      <c r="U574" s="98" t="s">
        <v>1697</v>
      </c>
      <c r="V574" s="98">
        <v>17</v>
      </c>
      <c r="W574" s="98" t="s">
        <v>5374</v>
      </c>
      <c r="X574" s="98">
        <v>5</v>
      </c>
      <c r="Y574" s="98" t="s">
        <v>858</v>
      </c>
      <c r="Z574" s="98">
        <v>30</v>
      </c>
      <c r="AA574" s="98" t="s">
        <v>1698</v>
      </c>
      <c r="AB574" s="98">
        <v>8383</v>
      </c>
      <c r="AC574" s="98" t="s">
        <v>1922</v>
      </c>
      <c r="AD574" s="98" t="s">
        <v>5375</v>
      </c>
      <c r="AE574" s="98">
        <v>5753</v>
      </c>
      <c r="AF574" s="98" t="s">
        <v>1965</v>
      </c>
      <c r="AG574" s="98" t="s">
        <v>5380</v>
      </c>
      <c r="AH574" s="98" t="s">
        <v>212</v>
      </c>
      <c r="AI574" s="98" t="s">
        <v>53</v>
      </c>
      <c r="AJ574" s="98">
        <v>4100</v>
      </c>
      <c r="AK574" s="98" t="s">
        <v>33</v>
      </c>
      <c r="AL574" s="98">
        <v>4101</v>
      </c>
      <c r="AM574" s="98" t="s">
        <v>519</v>
      </c>
      <c r="AN574" s="98">
        <v>4119509</v>
      </c>
      <c r="AO574" s="98">
        <v>2024</v>
      </c>
      <c r="AP574" s="98">
        <v>900</v>
      </c>
      <c r="AQ574" s="98" t="s">
        <v>54</v>
      </c>
      <c r="AR574" s="98" t="s">
        <v>54</v>
      </c>
      <c r="AS574" s="98" t="s">
        <v>54</v>
      </c>
      <c r="AT574" s="98" t="s">
        <v>54</v>
      </c>
      <c r="AV574" s="98" t="s">
        <v>226</v>
      </c>
      <c r="AY574" s="98" t="s">
        <v>56</v>
      </c>
      <c r="AZ574" s="98" t="s">
        <v>1710</v>
      </c>
      <c r="BA574" s="98" t="s">
        <v>1711</v>
      </c>
      <c r="BB574" s="98" t="s">
        <v>1705</v>
      </c>
      <c r="BD574" s="110" t="str">
        <f t="shared" si="103"/>
        <v>4212RGInt 03 Cascavel</v>
      </c>
      <c r="BE574" s="110">
        <v>4212</v>
      </c>
      <c r="BF574" s="110" t="s">
        <v>969</v>
      </c>
      <c r="BG574" s="110">
        <v>8025</v>
      </c>
      <c r="BH574" s="110" t="s">
        <v>35</v>
      </c>
      <c r="BI574" s="110">
        <v>84.8</v>
      </c>
      <c r="BJ574" s="110">
        <v>200</v>
      </c>
      <c r="BK574" s="110">
        <v>100</v>
      </c>
      <c r="BL574" s="110">
        <v>100</v>
      </c>
      <c r="BN574" s="110">
        <f t="shared" si="104"/>
        <v>484.8</v>
      </c>
      <c r="BS574" s="110">
        <v>5753</v>
      </c>
      <c r="BT574" s="110" t="str">
        <f t="shared" si="95"/>
        <v>Construção do Pronto Atendimento Médico, em Piraquara</v>
      </c>
      <c r="BU574" s="111" t="str">
        <f t="shared" si="96"/>
        <v>Não</v>
      </c>
      <c r="BV574" s="111" t="str">
        <f t="shared" si="97"/>
        <v>Não</v>
      </c>
      <c r="BW574" s="111" t="str">
        <f t="shared" si="98"/>
        <v>Não</v>
      </c>
      <c r="BX574" s="111" t="str">
        <f t="shared" si="99"/>
        <v>Não</v>
      </c>
      <c r="BY574" s="110" t="s">
        <v>121</v>
      </c>
      <c r="BZ574" s="110" t="s">
        <v>8177</v>
      </c>
      <c r="CA574" s="110" t="s">
        <v>121</v>
      </c>
      <c r="CB574" s="110" t="s">
        <v>8374</v>
      </c>
      <c r="CG574" s="110" t="str">
        <f t="shared" si="100"/>
        <v>4492 Total</v>
      </c>
      <c r="CH574" s="110" t="str">
        <f t="shared" si="102"/>
        <v>4492 Total-1</v>
      </c>
      <c r="CI574" s="110">
        <v>1</v>
      </c>
      <c r="CJ574" s="110" t="s">
        <v>7042</v>
      </c>
      <c r="CN574" s="110">
        <v>0</v>
      </c>
      <c r="CO574" s="110">
        <v>0</v>
      </c>
      <c r="CP574" s="110">
        <v>650</v>
      </c>
      <c r="CQ574" s="110">
        <v>0</v>
      </c>
      <c r="CS574" s="110" t="str">
        <f t="shared" si="101"/>
        <v>-</v>
      </c>
    </row>
    <row r="575" spans="19:97" x14ac:dyDescent="0.2">
      <c r="S575" s="98">
        <v>5552</v>
      </c>
      <c r="T575" s="98">
        <v>39</v>
      </c>
      <c r="U575" s="98" t="s">
        <v>1697</v>
      </c>
      <c r="V575" s="98">
        <v>17</v>
      </c>
      <c r="W575" s="98" t="s">
        <v>5374</v>
      </c>
      <c r="X575" s="98">
        <v>5</v>
      </c>
      <c r="Y575" s="98" t="s">
        <v>858</v>
      </c>
      <c r="Z575" s="98">
        <v>30</v>
      </c>
      <c r="AA575" s="98" t="s">
        <v>1698</v>
      </c>
      <c r="AB575" s="98">
        <v>8383</v>
      </c>
      <c r="AC575" s="98" t="s">
        <v>1922</v>
      </c>
      <c r="AD575" s="98" t="s">
        <v>5375</v>
      </c>
      <c r="AE575" s="98">
        <v>5552</v>
      </c>
      <c r="AF575" s="98" t="s">
        <v>1967</v>
      </c>
      <c r="AG575" s="98" t="s">
        <v>5381</v>
      </c>
      <c r="AH575" s="98" t="s">
        <v>212</v>
      </c>
      <c r="AI575" s="98" t="s">
        <v>53</v>
      </c>
      <c r="AJ575" s="98">
        <v>4100</v>
      </c>
      <c r="AK575" s="98" t="s">
        <v>33</v>
      </c>
      <c r="AL575" s="98">
        <v>4101</v>
      </c>
      <c r="AM575" s="98" t="s">
        <v>519</v>
      </c>
      <c r="AN575" s="98">
        <v>4119509</v>
      </c>
      <c r="AO575" s="98">
        <v>2024</v>
      </c>
      <c r="AP575" s="98">
        <v>0</v>
      </c>
      <c r="AQ575" s="98" t="s">
        <v>54</v>
      </c>
      <c r="AR575" s="98" t="s">
        <v>54</v>
      </c>
      <c r="AS575" s="98" t="s">
        <v>54</v>
      </c>
      <c r="AT575" s="98" t="s">
        <v>54</v>
      </c>
      <c r="AY575" s="98" t="s">
        <v>56</v>
      </c>
      <c r="AZ575" s="98" t="s">
        <v>1710</v>
      </c>
      <c r="BA575" s="98" t="s">
        <v>1711</v>
      </c>
      <c r="BB575" s="98" t="s">
        <v>1705</v>
      </c>
      <c r="BD575" s="110" t="str">
        <f t="shared" si="103"/>
        <v>4213(vazio)</v>
      </c>
      <c r="BE575" s="110">
        <v>4213</v>
      </c>
      <c r="BF575" s="110" t="s">
        <v>1567</v>
      </c>
      <c r="BG575" s="110">
        <v>8452</v>
      </c>
      <c r="BH575" s="110" t="s">
        <v>60</v>
      </c>
      <c r="BI575" s="110">
        <v>2102</v>
      </c>
      <c r="BJ575" s="110">
        <v>2093</v>
      </c>
      <c r="BK575" s="110">
        <v>2093</v>
      </c>
      <c r="BL575" s="110">
        <v>2093</v>
      </c>
      <c r="BN575" s="110">
        <f t="shared" si="104"/>
        <v>8381</v>
      </c>
      <c r="BS575" s="110">
        <v>5552</v>
      </c>
      <c r="BT575" s="110" t="str">
        <f t="shared" si="95"/>
        <v>Construção dos barracões de almoxarifado e academia, em Piraquara</v>
      </c>
      <c r="BU575" s="111" t="str">
        <f t="shared" si="96"/>
        <v>Não</v>
      </c>
      <c r="BV575" s="111" t="str">
        <f t="shared" si="97"/>
        <v>Não</v>
      </c>
      <c r="BW575" s="111" t="str">
        <f t="shared" si="98"/>
        <v>Não</v>
      </c>
      <c r="BX575" s="111" t="str">
        <f t="shared" si="99"/>
        <v>Não</v>
      </c>
      <c r="BY575" s="110" t="s">
        <v>121</v>
      </c>
      <c r="BZ575" s="110" t="s">
        <v>121</v>
      </c>
      <c r="CA575" s="110" t="s">
        <v>121</v>
      </c>
      <c r="CB575" s="110" t="s">
        <v>8374</v>
      </c>
      <c r="CG575" s="110" t="str">
        <f t="shared" si="100"/>
        <v>4493Guarapuava</v>
      </c>
      <c r="CH575" s="110" t="str">
        <f t="shared" si="102"/>
        <v>4493-1</v>
      </c>
      <c r="CI575" s="110">
        <v>1</v>
      </c>
      <c r="CJ575" s="110">
        <v>4493</v>
      </c>
      <c r="CK575" s="110" t="s">
        <v>34</v>
      </c>
      <c r="CL575" s="110">
        <v>4109401</v>
      </c>
      <c r="CM575" s="110" t="s">
        <v>526</v>
      </c>
      <c r="CN575" s="110">
        <v>700</v>
      </c>
      <c r="CO575" s="110">
        <v>0</v>
      </c>
      <c r="CP575" s="110">
        <v>0</v>
      </c>
      <c r="CQ575" s="110">
        <v>0</v>
      </c>
      <c r="CS575" s="110" t="str">
        <f t="shared" si="101"/>
        <v>RGInt 02 Guarapuava-Guarapuava</v>
      </c>
    </row>
    <row r="576" spans="19:97" x14ac:dyDescent="0.2">
      <c r="S576" s="98">
        <v>5308</v>
      </c>
      <c r="T576" s="98">
        <v>39</v>
      </c>
      <c r="U576" s="98" t="s">
        <v>1697</v>
      </c>
      <c r="V576" s="98">
        <v>17</v>
      </c>
      <c r="W576" s="98" t="s">
        <v>5374</v>
      </c>
      <c r="X576" s="98">
        <v>5</v>
      </c>
      <c r="Y576" s="98" t="s">
        <v>858</v>
      </c>
      <c r="Z576" s="98">
        <v>30</v>
      </c>
      <c r="AA576" s="98" t="s">
        <v>1698</v>
      </c>
      <c r="AB576" s="98">
        <v>8383</v>
      </c>
      <c r="AC576" s="98" t="s">
        <v>1922</v>
      </c>
      <c r="AD576" s="98" t="s">
        <v>5375</v>
      </c>
      <c r="AE576" s="98">
        <v>5308</v>
      </c>
      <c r="AF576" s="98" t="s">
        <v>5382</v>
      </c>
      <c r="AG576" s="98" t="s">
        <v>1969</v>
      </c>
      <c r="AH576" s="98" t="s">
        <v>262</v>
      </c>
      <c r="AI576" s="98" t="s">
        <v>53</v>
      </c>
      <c r="AJ576" s="98">
        <v>4100</v>
      </c>
      <c r="AK576" s="98" t="s">
        <v>33</v>
      </c>
      <c r="AL576" s="98">
        <v>4101</v>
      </c>
      <c r="AO576" s="98">
        <v>2024</v>
      </c>
      <c r="AP576" s="98">
        <v>913</v>
      </c>
      <c r="AQ576" s="98" t="s">
        <v>54</v>
      </c>
      <c r="AR576" s="98" t="s">
        <v>54</v>
      </c>
      <c r="AS576" s="98" t="s">
        <v>54</v>
      </c>
      <c r="AT576" s="98" t="s">
        <v>54</v>
      </c>
      <c r="AV576" s="98" t="s">
        <v>129</v>
      </c>
      <c r="AY576" s="98" t="s">
        <v>56</v>
      </c>
      <c r="AZ576" s="98" t="s">
        <v>1970</v>
      </c>
      <c r="BA576" s="98" t="s">
        <v>1971</v>
      </c>
      <c r="BB576" s="98" t="s">
        <v>1972</v>
      </c>
      <c r="BD576" s="110" t="str">
        <f t="shared" si="103"/>
        <v>4214RGInt 01 Curitiba</v>
      </c>
      <c r="BE576" s="110">
        <v>4214</v>
      </c>
      <c r="BF576" s="110" t="s">
        <v>1571</v>
      </c>
      <c r="BG576" s="110">
        <v>8453</v>
      </c>
      <c r="BH576" s="110" t="s">
        <v>33</v>
      </c>
      <c r="BI576" s="110">
        <v>792</v>
      </c>
      <c r="BJ576" s="110">
        <v>792</v>
      </c>
      <c r="BK576" s="110">
        <v>792</v>
      </c>
      <c r="BL576" s="110">
        <v>792</v>
      </c>
      <c r="BN576" s="110">
        <f t="shared" si="104"/>
        <v>3168</v>
      </c>
      <c r="BS576" s="110">
        <v>5308</v>
      </c>
      <c r="BT576" s="110" t="str">
        <f t="shared" si="95"/>
        <v>Cursos de formação, capacitação e treinamento para os servidores do DEPEN</v>
      </c>
      <c r="BU576" s="111" t="str">
        <f t="shared" si="96"/>
        <v>Não</v>
      </c>
      <c r="BV576" s="111" t="str">
        <f t="shared" si="97"/>
        <v>Não</v>
      </c>
      <c r="BW576" s="111" t="str">
        <f t="shared" si="98"/>
        <v>Não</v>
      </c>
      <c r="BX576" s="111" t="str">
        <f t="shared" si="99"/>
        <v>Não</v>
      </c>
      <c r="BY576" s="110" t="s">
        <v>121</v>
      </c>
      <c r="BZ576" s="110" t="s">
        <v>129</v>
      </c>
      <c r="CA576" s="110" t="s">
        <v>121</v>
      </c>
      <c r="CB576" s="110" t="s">
        <v>8374</v>
      </c>
      <c r="CG576" s="110" t="str">
        <f t="shared" si="100"/>
        <v>4493 Total</v>
      </c>
      <c r="CH576" s="110" t="str">
        <f t="shared" si="102"/>
        <v>4493 Total-1</v>
      </c>
      <c r="CI576" s="110">
        <v>1</v>
      </c>
      <c r="CJ576" s="110" t="s">
        <v>7043</v>
      </c>
      <c r="CN576" s="110">
        <v>700</v>
      </c>
      <c r="CO576" s="110">
        <v>0</v>
      </c>
      <c r="CP576" s="110">
        <v>0</v>
      </c>
      <c r="CQ576" s="110">
        <v>0</v>
      </c>
      <c r="CS576" s="110" t="str">
        <f t="shared" si="101"/>
        <v>-</v>
      </c>
    </row>
    <row r="577" spans="19:97" x14ac:dyDescent="0.2">
      <c r="S577" s="98">
        <v>5299</v>
      </c>
      <c r="T577" s="98">
        <v>39</v>
      </c>
      <c r="U577" s="98" t="s">
        <v>1697</v>
      </c>
      <c r="V577" s="98">
        <v>17</v>
      </c>
      <c r="W577" s="98" t="s">
        <v>5374</v>
      </c>
      <c r="X577" s="98">
        <v>5</v>
      </c>
      <c r="Y577" s="98" t="s">
        <v>858</v>
      </c>
      <c r="Z577" s="98">
        <v>30</v>
      </c>
      <c r="AA577" s="98" t="s">
        <v>1698</v>
      </c>
      <c r="AB577" s="98">
        <v>8383</v>
      </c>
      <c r="AC577" s="98" t="s">
        <v>1922</v>
      </c>
      <c r="AD577" s="98" t="s">
        <v>5375</v>
      </c>
      <c r="AE577" s="98">
        <v>5299</v>
      </c>
      <c r="AF577" s="98" t="s">
        <v>1974</v>
      </c>
      <c r="AG577" s="98" t="s">
        <v>1975</v>
      </c>
      <c r="AH577" s="98" t="s">
        <v>715</v>
      </c>
      <c r="AI577" s="98" t="s">
        <v>53</v>
      </c>
      <c r="AJ577" s="98">
        <v>4100</v>
      </c>
      <c r="AK577" s="98" t="s">
        <v>33</v>
      </c>
      <c r="AL577" s="98">
        <v>4101</v>
      </c>
      <c r="AO577" s="98">
        <v>2024</v>
      </c>
      <c r="AP577" s="98">
        <v>541</v>
      </c>
      <c r="AQ577" s="98" t="s">
        <v>54</v>
      </c>
      <c r="AR577" s="98" t="s">
        <v>54</v>
      </c>
      <c r="AS577" s="98" t="s">
        <v>54</v>
      </c>
      <c r="AT577" s="98" t="s">
        <v>54</v>
      </c>
      <c r="AY577" s="98" t="s">
        <v>54</v>
      </c>
      <c r="AZ577" s="98" t="s">
        <v>1976</v>
      </c>
      <c r="BA577" s="98" t="s">
        <v>1977</v>
      </c>
      <c r="BB577" s="98" t="s">
        <v>1978</v>
      </c>
      <c r="BD577" s="110" t="str">
        <f t="shared" si="103"/>
        <v>4214RGInt 03 Cascavel</v>
      </c>
      <c r="BE577" s="110">
        <v>4214</v>
      </c>
      <c r="BF577" s="110" t="s">
        <v>1571</v>
      </c>
      <c r="BG577" s="110">
        <v>8453</v>
      </c>
      <c r="BH577" s="110" t="s">
        <v>35</v>
      </c>
      <c r="BI577" s="110">
        <v>2053.27</v>
      </c>
      <c r="BJ577" s="110">
        <v>2053.27</v>
      </c>
      <c r="BK577" s="110">
        <v>2053.27</v>
      </c>
      <c r="BL577" s="110">
        <v>2053.27</v>
      </c>
      <c r="BN577" s="110">
        <f t="shared" si="104"/>
        <v>8213.08</v>
      </c>
      <c r="BS577" s="110">
        <v>5299</v>
      </c>
      <c r="BT577" s="110" t="str">
        <f t="shared" si="95"/>
        <v>Custódia e prestação de assistência geral aos presos condenados em regime semiaberto</v>
      </c>
      <c r="BU577" s="111" t="str">
        <f t="shared" si="96"/>
        <v>Não</v>
      </c>
      <c r="BV577" s="111" t="str">
        <f t="shared" si="97"/>
        <v>Não</v>
      </c>
      <c r="BW577" s="111" t="str">
        <f t="shared" si="98"/>
        <v>Não</v>
      </c>
      <c r="BX577" s="111" t="str">
        <f t="shared" si="99"/>
        <v>Não</v>
      </c>
      <c r="BY577" s="110" t="s">
        <v>121</v>
      </c>
      <c r="BZ577" s="110" t="s">
        <v>121</v>
      </c>
      <c r="CA577" s="110" t="s">
        <v>121</v>
      </c>
      <c r="CB577" s="110" t="s">
        <v>8374</v>
      </c>
      <c r="CG577" s="110" t="str">
        <f t="shared" si="100"/>
        <v>4494Curitiba</v>
      </c>
      <c r="CH577" s="110" t="str">
        <f t="shared" si="102"/>
        <v>4494-1</v>
      </c>
      <c r="CI577" s="110">
        <v>1</v>
      </c>
      <c r="CJ577" s="110">
        <v>4494</v>
      </c>
      <c r="CK577" s="110" t="s">
        <v>33</v>
      </c>
      <c r="CL577" s="110">
        <v>4106902</v>
      </c>
      <c r="CM577" s="110" t="s">
        <v>128</v>
      </c>
      <c r="CN577" s="110">
        <v>0</v>
      </c>
      <c r="CO577" s="110">
        <v>1800</v>
      </c>
      <c r="CP577" s="110">
        <v>0</v>
      </c>
      <c r="CQ577" s="110">
        <v>0</v>
      </c>
      <c r="CS577" s="110" t="str">
        <f t="shared" si="101"/>
        <v>RGInt 01 Curitiba-Curitiba</v>
      </c>
    </row>
    <row r="578" spans="19:97" x14ac:dyDescent="0.2">
      <c r="S578" s="98">
        <v>5296</v>
      </c>
      <c r="T578" s="98">
        <v>39</v>
      </c>
      <c r="U578" s="98" t="s">
        <v>1697</v>
      </c>
      <c r="V578" s="98">
        <v>17</v>
      </c>
      <c r="W578" s="98" t="s">
        <v>5374</v>
      </c>
      <c r="X578" s="98">
        <v>5</v>
      </c>
      <c r="Y578" s="98" t="s">
        <v>858</v>
      </c>
      <c r="Z578" s="98">
        <v>30</v>
      </c>
      <c r="AA578" s="98" t="s">
        <v>1698</v>
      </c>
      <c r="AB578" s="98">
        <v>8383</v>
      </c>
      <c r="AC578" s="98" t="s">
        <v>1922</v>
      </c>
      <c r="AD578" s="98" t="s">
        <v>5375</v>
      </c>
      <c r="AE578" s="98">
        <v>5296</v>
      </c>
      <c r="AF578" s="98" t="s">
        <v>1980</v>
      </c>
      <c r="AG578" s="98" t="s">
        <v>1981</v>
      </c>
      <c r="AH578" s="98" t="s">
        <v>715</v>
      </c>
      <c r="AI578" s="98" t="s">
        <v>53</v>
      </c>
      <c r="AJ578" s="98">
        <v>4100</v>
      </c>
      <c r="AK578" s="98" t="s">
        <v>33</v>
      </c>
      <c r="AL578" s="98">
        <v>4101</v>
      </c>
      <c r="AO578" s="98">
        <v>2024</v>
      </c>
      <c r="AP578" s="98">
        <v>9635</v>
      </c>
      <c r="AQ578" s="98" t="s">
        <v>54</v>
      </c>
      <c r="AR578" s="98" t="s">
        <v>54</v>
      </c>
      <c r="AS578" s="98" t="s">
        <v>54</v>
      </c>
      <c r="AT578" s="98" t="s">
        <v>54</v>
      </c>
      <c r="AY578" s="98" t="s">
        <v>54</v>
      </c>
      <c r="AZ578" s="98" t="s">
        <v>1982</v>
      </c>
      <c r="BA578" s="98" t="s">
        <v>1977</v>
      </c>
      <c r="BB578" s="98" t="s">
        <v>1978</v>
      </c>
      <c r="BD578" s="110" t="str">
        <f t="shared" si="103"/>
        <v>4214RGInt 04 Maringá</v>
      </c>
      <c r="BE578" s="110">
        <v>4214</v>
      </c>
      <c r="BF578" s="110" t="s">
        <v>1571</v>
      </c>
      <c r="BG578" s="110">
        <v>8453</v>
      </c>
      <c r="BH578" s="110" t="s">
        <v>36</v>
      </c>
      <c r="BI578" s="110">
        <v>1606.16</v>
      </c>
      <c r="BJ578" s="110">
        <v>1606.16</v>
      </c>
      <c r="BK578" s="110">
        <v>1606.16</v>
      </c>
      <c r="BL578" s="110">
        <v>1606.16</v>
      </c>
      <c r="BN578" s="110">
        <f t="shared" si="104"/>
        <v>6424.64</v>
      </c>
      <c r="BS578" s="110">
        <v>5296</v>
      </c>
      <c r="BT578" s="110" t="str">
        <f t="shared" si="95"/>
        <v>Custódia e prestação de assistência geral aos presos condenados e provisórios em regime fechado</v>
      </c>
      <c r="BU578" s="111" t="str">
        <f t="shared" si="96"/>
        <v>Não</v>
      </c>
      <c r="BV578" s="111" t="str">
        <f t="shared" si="97"/>
        <v>Não</v>
      </c>
      <c r="BW578" s="111" t="str">
        <f t="shared" si="98"/>
        <v>Não</v>
      </c>
      <c r="BX578" s="111" t="str">
        <f t="shared" si="99"/>
        <v>Não</v>
      </c>
      <c r="BY578" s="110" t="s">
        <v>121</v>
      </c>
      <c r="BZ578" s="110" t="s">
        <v>121</v>
      </c>
      <c r="CA578" s="110" t="s">
        <v>121</v>
      </c>
      <c r="CB578" s="110" t="s">
        <v>8374</v>
      </c>
      <c r="CG578" s="110" t="str">
        <f t="shared" si="100"/>
        <v>4494 Total</v>
      </c>
      <c r="CH578" s="110" t="str">
        <f t="shared" si="102"/>
        <v>4494 Total-1</v>
      </c>
      <c r="CI578" s="110">
        <v>1</v>
      </c>
      <c r="CJ578" s="110" t="s">
        <v>7044</v>
      </c>
      <c r="CN578" s="110">
        <v>0</v>
      </c>
      <c r="CO578" s="110">
        <v>1800</v>
      </c>
      <c r="CP578" s="110">
        <v>0</v>
      </c>
      <c r="CQ578" s="110">
        <v>0</v>
      </c>
      <c r="CS578" s="110" t="str">
        <f t="shared" si="101"/>
        <v>-</v>
      </c>
    </row>
    <row r="579" spans="19:97" x14ac:dyDescent="0.2">
      <c r="S579" s="98">
        <v>5310</v>
      </c>
      <c r="T579" s="98">
        <v>39</v>
      </c>
      <c r="U579" s="98" t="s">
        <v>1697</v>
      </c>
      <c r="V579" s="98">
        <v>17</v>
      </c>
      <c r="W579" s="98" t="s">
        <v>5374</v>
      </c>
      <c r="X579" s="98">
        <v>5</v>
      </c>
      <c r="Y579" s="98" t="s">
        <v>858</v>
      </c>
      <c r="Z579" s="98">
        <v>30</v>
      </c>
      <c r="AA579" s="98" t="s">
        <v>1698</v>
      </c>
      <c r="AB579" s="98">
        <v>8383</v>
      </c>
      <c r="AC579" s="98" t="s">
        <v>1922</v>
      </c>
      <c r="AD579" s="98" t="s">
        <v>5375</v>
      </c>
      <c r="AE579" s="98">
        <v>5310</v>
      </c>
      <c r="AF579" s="98" t="s">
        <v>1984</v>
      </c>
      <c r="AG579" s="98" t="s">
        <v>5383</v>
      </c>
      <c r="AH579" s="98" t="s">
        <v>1985</v>
      </c>
      <c r="AI579" s="98" t="s">
        <v>53</v>
      </c>
      <c r="AJ579" s="98">
        <v>4100</v>
      </c>
      <c r="AK579" s="98" t="s">
        <v>33</v>
      </c>
      <c r="AL579" s="98">
        <v>4101</v>
      </c>
      <c r="AM579" s="98" t="s">
        <v>128</v>
      </c>
      <c r="AN579" s="98">
        <v>4106902</v>
      </c>
      <c r="AO579" s="98">
        <v>2024</v>
      </c>
      <c r="AP579" s="98">
        <v>1</v>
      </c>
      <c r="AQ579" s="98" t="s">
        <v>54</v>
      </c>
      <c r="AR579" s="98" t="s">
        <v>54</v>
      </c>
      <c r="AS579" s="98" t="s">
        <v>54</v>
      </c>
      <c r="AT579" s="98" t="s">
        <v>54</v>
      </c>
      <c r="AU579" s="98" t="s">
        <v>1986</v>
      </c>
      <c r="AY579" s="98" t="s">
        <v>56</v>
      </c>
      <c r="AZ579" s="98" t="s">
        <v>1987</v>
      </c>
      <c r="BA579" s="98" t="s">
        <v>1988</v>
      </c>
      <c r="BB579" s="98" t="s">
        <v>1989</v>
      </c>
      <c r="BD579" s="110" t="str">
        <f t="shared" si="103"/>
        <v>4214RGInt 06 Ponta Grossa</v>
      </c>
      <c r="BE579" s="110">
        <v>4214</v>
      </c>
      <c r="BF579" s="110" t="s">
        <v>1571</v>
      </c>
      <c r="BG579" s="110">
        <v>8453</v>
      </c>
      <c r="BH579" s="110" t="s">
        <v>38</v>
      </c>
      <c r="BI579" s="110">
        <v>1830.99</v>
      </c>
      <c r="BJ579" s="110">
        <v>1830.99</v>
      </c>
      <c r="BK579" s="110">
        <v>1830.99</v>
      </c>
      <c r="BL579" s="110">
        <v>1830.99</v>
      </c>
      <c r="BN579" s="110">
        <f t="shared" si="104"/>
        <v>7323.96</v>
      </c>
      <c r="BS579" s="110">
        <v>5310</v>
      </c>
      <c r="BT579" s="110" t="str">
        <f t="shared" si="95"/>
        <v>Implantação de canis nos Centros de Detenção</v>
      </c>
      <c r="BU579" s="111" t="str">
        <f t="shared" si="96"/>
        <v>Não</v>
      </c>
      <c r="BV579" s="111" t="str">
        <f t="shared" si="97"/>
        <v>Não</v>
      </c>
      <c r="BW579" s="111" t="str">
        <f t="shared" si="98"/>
        <v>Não</v>
      </c>
      <c r="BX579" s="111" t="str">
        <f t="shared" si="99"/>
        <v>Não</v>
      </c>
      <c r="BY579" s="110" t="s">
        <v>1986</v>
      </c>
      <c r="BZ579" s="110" t="s">
        <v>121</v>
      </c>
      <c r="CA579" s="110" t="s">
        <v>121</v>
      </c>
      <c r="CB579" s="110" t="s">
        <v>8374</v>
      </c>
      <c r="CG579" s="110" t="str">
        <f t="shared" si="100"/>
        <v>4495Curitiba</v>
      </c>
      <c r="CH579" s="110" t="str">
        <f t="shared" si="102"/>
        <v>4495-1</v>
      </c>
      <c r="CI579" s="110">
        <v>1</v>
      </c>
      <c r="CJ579" s="110">
        <v>4495</v>
      </c>
      <c r="CK579" s="110" t="s">
        <v>33</v>
      </c>
      <c r="CL579" s="110">
        <v>4106902</v>
      </c>
      <c r="CM579" s="110" t="s">
        <v>128</v>
      </c>
      <c r="CN579" s="110">
        <v>0</v>
      </c>
      <c r="CO579" s="110">
        <v>3000</v>
      </c>
      <c r="CP579" s="110">
        <v>0</v>
      </c>
      <c r="CQ579" s="110">
        <v>0</v>
      </c>
      <c r="CS579" s="110" t="str">
        <f t="shared" si="101"/>
        <v>RGInt 01 Curitiba-Curitiba</v>
      </c>
    </row>
    <row r="580" spans="19:97" x14ac:dyDescent="0.2">
      <c r="S580" s="98">
        <v>5553</v>
      </c>
      <c r="T580" s="98">
        <v>39</v>
      </c>
      <c r="U580" s="98" t="s">
        <v>1697</v>
      </c>
      <c r="V580" s="98">
        <v>17</v>
      </c>
      <c r="W580" s="98" t="s">
        <v>5374</v>
      </c>
      <c r="X580" s="98">
        <v>5</v>
      </c>
      <c r="Y580" s="98" t="s">
        <v>858</v>
      </c>
      <c r="Z580" s="98">
        <v>30</v>
      </c>
      <c r="AA580" s="98" t="s">
        <v>1698</v>
      </c>
      <c r="AB580" s="98">
        <v>8383</v>
      </c>
      <c r="AC580" s="98" t="s">
        <v>1922</v>
      </c>
      <c r="AD580" s="98" t="s">
        <v>5375</v>
      </c>
      <c r="AE580" s="98">
        <v>5553</v>
      </c>
      <c r="AF580" s="98" t="s">
        <v>1990</v>
      </c>
      <c r="AG580" s="98" t="s">
        <v>1991</v>
      </c>
      <c r="AH580" s="98" t="s">
        <v>212</v>
      </c>
      <c r="AI580" s="98" t="s">
        <v>53</v>
      </c>
      <c r="AJ580" s="98">
        <v>4100</v>
      </c>
      <c r="AK580" s="98" t="s">
        <v>33</v>
      </c>
      <c r="AL580" s="98">
        <v>4101</v>
      </c>
      <c r="AM580" s="98" t="s">
        <v>519</v>
      </c>
      <c r="AN580" s="98">
        <v>4119509</v>
      </c>
      <c r="AO580" s="98">
        <v>2024</v>
      </c>
      <c r="AP580" s="98">
        <v>0</v>
      </c>
      <c r="AQ580" s="98" t="s">
        <v>54</v>
      </c>
      <c r="AR580" s="98" t="s">
        <v>54</v>
      </c>
      <c r="AS580" s="98" t="s">
        <v>54</v>
      </c>
      <c r="AT580" s="98" t="s">
        <v>54</v>
      </c>
      <c r="AV580" s="98" t="s">
        <v>226</v>
      </c>
      <c r="AY580" s="98" t="s">
        <v>56</v>
      </c>
      <c r="AZ580" s="98" t="s">
        <v>1710</v>
      </c>
      <c r="BA580" s="98" t="s">
        <v>1711</v>
      </c>
      <c r="BB580" s="98" t="s">
        <v>1705</v>
      </c>
      <c r="BD580" s="110" t="str">
        <f t="shared" si="103"/>
        <v>4215RGInt 05 Londrina</v>
      </c>
      <c r="BE580" s="110">
        <v>4215</v>
      </c>
      <c r="BF580" s="110" t="s">
        <v>451</v>
      </c>
      <c r="BG580" s="110">
        <v>7101</v>
      </c>
      <c r="BH580" s="110" t="s">
        <v>37</v>
      </c>
      <c r="BI580" s="110">
        <v>559.73</v>
      </c>
      <c r="BJ580" s="110">
        <v>388.3</v>
      </c>
      <c r="BK580" s="110">
        <v>0</v>
      </c>
      <c r="BL580" s="110">
        <v>0</v>
      </c>
      <c r="BN580" s="110">
        <f t="shared" si="104"/>
        <v>948.03</v>
      </c>
      <c r="BS580" s="110">
        <v>5553</v>
      </c>
      <c r="BT580" s="110" t="str">
        <f t="shared" si="95"/>
        <v>Nova entrada de energia na Penitenciária Central do Estado Unidade de Segurança e Unidade de Progressão, em Piraquara</v>
      </c>
      <c r="BU580" s="111" t="str">
        <f t="shared" si="96"/>
        <v>Não</v>
      </c>
      <c r="BV580" s="111" t="str">
        <f t="shared" si="97"/>
        <v>Não</v>
      </c>
      <c r="BW580" s="111" t="str">
        <f t="shared" si="98"/>
        <v>Não</v>
      </c>
      <c r="BX580" s="111" t="str">
        <f t="shared" si="99"/>
        <v>Não</v>
      </c>
      <c r="BY580" s="110" t="s">
        <v>121</v>
      </c>
      <c r="BZ580" s="110" t="s">
        <v>226</v>
      </c>
      <c r="CA580" s="110" t="s">
        <v>121</v>
      </c>
      <c r="CB580" s="110" t="s">
        <v>8377</v>
      </c>
      <c r="CG580" s="110" t="str">
        <f t="shared" si="100"/>
        <v>4495 Total</v>
      </c>
      <c r="CH580" s="110" t="str">
        <f t="shared" si="102"/>
        <v>4495 Total-1</v>
      </c>
      <c r="CI580" s="110">
        <v>1</v>
      </c>
      <c r="CJ580" s="110" t="s">
        <v>7045</v>
      </c>
      <c r="CN580" s="110">
        <v>0</v>
      </c>
      <c r="CO580" s="110">
        <v>3000</v>
      </c>
      <c r="CP580" s="110">
        <v>0</v>
      </c>
      <c r="CQ580" s="110">
        <v>0</v>
      </c>
      <c r="CS580" s="110" t="str">
        <f t="shared" si="101"/>
        <v>-</v>
      </c>
    </row>
    <row r="581" spans="19:97" x14ac:dyDescent="0.2">
      <c r="S581" s="98">
        <v>5361</v>
      </c>
      <c r="T581" s="98">
        <v>39</v>
      </c>
      <c r="U581" s="98" t="s">
        <v>1697</v>
      </c>
      <c r="V581" s="98">
        <v>17</v>
      </c>
      <c r="W581" s="98" t="s">
        <v>5374</v>
      </c>
      <c r="X581" s="98">
        <v>5</v>
      </c>
      <c r="Y581" s="98" t="s">
        <v>858</v>
      </c>
      <c r="Z581" s="98">
        <v>30</v>
      </c>
      <c r="AA581" s="98" t="s">
        <v>1698</v>
      </c>
      <c r="AB581" s="98">
        <v>8383</v>
      </c>
      <c r="AC581" s="98" t="s">
        <v>1922</v>
      </c>
      <c r="AD581" s="98" t="s">
        <v>5375</v>
      </c>
      <c r="AE581" s="98">
        <v>5361</v>
      </c>
      <c r="AF581" s="98" t="s">
        <v>1993</v>
      </c>
      <c r="AG581" s="98" t="s">
        <v>1994</v>
      </c>
      <c r="AH581" s="98" t="s">
        <v>715</v>
      </c>
      <c r="AI581" s="98" t="s">
        <v>53</v>
      </c>
      <c r="AJ581" s="98">
        <v>4100</v>
      </c>
      <c r="AK581" s="98" t="s">
        <v>33</v>
      </c>
      <c r="AL581" s="98">
        <v>4101</v>
      </c>
      <c r="AO581" s="98">
        <v>2024</v>
      </c>
      <c r="AP581" s="98">
        <v>4525</v>
      </c>
      <c r="AQ581" s="98" t="s">
        <v>54</v>
      </c>
      <c r="AR581" s="98" t="s">
        <v>54</v>
      </c>
      <c r="AS581" s="98" t="s">
        <v>54</v>
      </c>
      <c r="AT581" s="98" t="s">
        <v>54</v>
      </c>
      <c r="AY581" s="98" t="s">
        <v>54</v>
      </c>
      <c r="AZ581" s="98" t="s">
        <v>1995</v>
      </c>
      <c r="BA581" s="98" t="s">
        <v>1996</v>
      </c>
      <c r="BB581" s="98" t="s">
        <v>1997</v>
      </c>
      <c r="BD581" s="110" t="str">
        <f t="shared" si="103"/>
        <v>4217RGInt 04 Maringá</v>
      </c>
      <c r="BE581" s="110">
        <v>4217</v>
      </c>
      <c r="BF581" s="110" t="s">
        <v>453</v>
      </c>
      <c r="BG581" s="110">
        <v>7101</v>
      </c>
      <c r="BH581" s="110" t="s">
        <v>36</v>
      </c>
      <c r="BI581" s="110">
        <v>580</v>
      </c>
      <c r="BJ581" s="110">
        <v>3480</v>
      </c>
      <c r="BK581" s="110">
        <v>1740</v>
      </c>
      <c r="BL581" s="110">
        <v>0</v>
      </c>
      <c r="BN581" s="110">
        <f t="shared" si="104"/>
        <v>5800</v>
      </c>
      <c r="BS581" s="110">
        <v>5361</v>
      </c>
      <c r="BT581" s="110" t="str">
        <f t="shared" si="95"/>
        <v>Pessoas sentenciadas fiscalizada no sistema de monitoração eletrônica</v>
      </c>
      <c r="BU581" s="111" t="str">
        <f t="shared" si="96"/>
        <v>Não</v>
      </c>
      <c r="BV581" s="111" t="str">
        <f t="shared" si="97"/>
        <v>Não</v>
      </c>
      <c r="BW581" s="111" t="str">
        <f t="shared" si="98"/>
        <v>Não</v>
      </c>
      <c r="BX581" s="111" t="str">
        <f t="shared" si="99"/>
        <v>Não</v>
      </c>
      <c r="BY581" s="110" t="s">
        <v>121</v>
      </c>
      <c r="BZ581" s="110" t="s">
        <v>121</v>
      </c>
      <c r="CA581" s="110" t="s">
        <v>121</v>
      </c>
      <c r="CB581" s="110" t="s">
        <v>8374</v>
      </c>
      <c r="CG581" s="110" t="str">
        <f t="shared" si="100"/>
        <v>4496Curitiba</v>
      </c>
      <c r="CH581" s="110" t="str">
        <f t="shared" si="102"/>
        <v>4496-1</v>
      </c>
      <c r="CI581" s="110">
        <v>1</v>
      </c>
      <c r="CJ581" s="110">
        <v>4496</v>
      </c>
      <c r="CK581" s="110" t="s">
        <v>33</v>
      </c>
      <c r="CL581" s="110">
        <v>4106902</v>
      </c>
      <c r="CM581" s="110" t="s">
        <v>128</v>
      </c>
      <c r="CN581" s="110">
        <v>0</v>
      </c>
      <c r="CO581" s="110">
        <v>2100</v>
      </c>
      <c r="CP581" s="110">
        <v>3150</v>
      </c>
      <c r="CQ581" s="110">
        <v>1750</v>
      </c>
      <c r="CS581" s="110" t="str">
        <f t="shared" si="101"/>
        <v>RGInt 01 Curitiba-Curitiba</v>
      </c>
    </row>
    <row r="582" spans="19:97" x14ac:dyDescent="0.2">
      <c r="S582" s="98">
        <v>5554</v>
      </c>
      <c r="T582" s="98">
        <v>39</v>
      </c>
      <c r="U582" s="98" t="s">
        <v>1697</v>
      </c>
      <c r="V582" s="98">
        <v>17</v>
      </c>
      <c r="W582" s="98" t="s">
        <v>5374</v>
      </c>
      <c r="X582" s="98">
        <v>5</v>
      </c>
      <c r="Y582" s="98" t="s">
        <v>858</v>
      </c>
      <c r="Z582" s="98">
        <v>30</v>
      </c>
      <c r="AA582" s="98" t="s">
        <v>1698</v>
      </c>
      <c r="AB582" s="98">
        <v>8383</v>
      </c>
      <c r="AC582" s="98" t="s">
        <v>1922</v>
      </c>
      <c r="AD582" s="98" t="s">
        <v>5375</v>
      </c>
      <c r="AE582" s="98">
        <v>5554</v>
      </c>
      <c r="AF582" s="98" t="s">
        <v>1999</v>
      </c>
      <c r="AG582" s="98" t="s">
        <v>2000</v>
      </c>
      <c r="AH582" s="98" t="s">
        <v>212</v>
      </c>
      <c r="AI582" s="98" t="s">
        <v>53</v>
      </c>
      <c r="AJ582" s="98">
        <v>4100</v>
      </c>
      <c r="AK582" s="98" t="s">
        <v>37</v>
      </c>
      <c r="AL582" s="98">
        <v>4105</v>
      </c>
      <c r="AM582" s="98" t="s">
        <v>326</v>
      </c>
      <c r="AN582" s="98">
        <v>4113700</v>
      </c>
      <c r="AO582" s="98">
        <v>2024</v>
      </c>
      <c r="AP582" s="98">
        <v>0</v>
      </c>
      <c r="AQ582" s="98" t="s">
        <v>54</v>
      </c>
      <c r="AR582" s="98" t="s">
        <v>54</v>
      </c>
      <c r="AS582" s="98" t="s">
        <v>54</v>
      </c>
      <c r="AT582" s="98" t="s">
        <v>54</v>
      </c>
      <c r="AV582" s="98" t="s">
        <v>226</v>
      </c>
      <c r="AY582" s="98" t="s">
        <v>56</v>
      </c>
      <c r="AZ582" s="98" t="s">
        <v>1710</v>
      </c>
      <c r="BA582" s="98" t="s">
        <v>1711</v>
      </c>
      <c r="BB582" s="98" t="s">
        <v>1705</v>
      </c>
      <c r="BD582" s="110" t="str">
        <f t="shared" si="103"/>
        <v>4221(vazio)</v>
      </c>
      <c r="BE582" s="110">
        <v>4221</v>
      </c>
      <c r="BF582" s="110" t="s">
        <v>1594</v>
      </c>
      <c r="BG582" s="110">
        <v>8453</v>
      </c>
      <c r="BH582" s="110" t="s">
        <v>60</v>
      </c>
      <c r="BI582" s="110">
        <v>1533051</v>
      </c>
      <c r="BJ582" s="110">
        <v>306610200</v>
      </c>
      <c r="BK582" s="110">
        <v>306610200</v>
      </c>
      <c r="BL582" s="110">
        <v>306610200</v>
      </c>
      <c r="BN582" s="110">
        <f t="shared" si="104"/>
        <v>921363651</v>
      </c>
      <c r="BS582" s="110">
        <v>5554</v>
      </c>
      <c r="BT582" s="110" t="str">
        <f t="shared" si="95"/>
        <v>Reforma de imóvel para almoxarifado</v>
      </c>
      <c r="BU582" s="111" t="str">
        <f t="shared" si="96"/>
        <v>Não</v>
      </c>
      <c r="BV582" s="111" t="str">
        <f t="shared" si="97"/>
        <v>Não</v>
      </c>
      <c r="BW582" s="111" t="str">
        <f t="shared" si="98"/>
        <v>Não</v>
      </c>
      <c r="BX582" s="111" t="str">
        <f t="shared" si="99"/>
        <v>Não</v>
      </c>
      <c r="BY582" s="110" t="s">
        <v>121</v>
      </c>
      <c r="BZ582" s="110" t="s">
        <v>226</v>
      </c>
      <c r="CA582" s="110" t="s">
        <v>121</v>
      </c>
      <c r="CB582" s="110" t="s">
        <v>8375</v>
      </c>
      <c r="CG582" s="110" t="str">
        <f t="shared" si="100"/>
        <v>4496 Total</v>
      </c>
      <c r="CH582" s="110" t="str">
        <f t="shared" si="102"/>
        <v>4496 Total-1</v>
      </c>
      <c r="CI582" s="110">
        <v>1</v>
      </c>
      <c r="CJ582" s="110" t="s">
        <v>7046</v>
      </c>
      <c r="CN582" s="110">
        <v>0</v>
      </c>
      <c r="CO582" s="110">
        <v>2100</v>
      </c>
      <c r="CP582" s="110">
        <v>3150</v>
      </c>
      <c r="CQ582" s="110">
        <v>1750</v>
      </c>
      <c r="CS582" s="110" t="str">
        <f t="shared" si="101"/>
        <v>-</v>
      </c>
    </row>
    <row r="583" spans="19:97" x14ac:dyDescent="0.2">
      <c r="S583" s="98">
        <v>5555</v>
      </c>
      <c r="T583" s="98">
        <v>39</v>
      </c>
      <c r="U583" s="98" t="s">
        <v>1697</v>
      </c>
      <c r="V583" s="98">
        <v>17</v>
      </c>
      <c r="W583" s="98" t="s">
        <v>5374</v>
      </c>
      <c r="X583" s="98">
        <v>5</v>
      </c>
      <c r="Y583" s="98" t="s">
        <v>858</v>
      </c>
      <c r="Z583" s="98">
        <v>30</v>
      </c>
      <c r="AA583" s="98" t="s">
        <v>1698</v>
      </c>
      <c r="AB583" s="98">
        <v>8383</v>
      </c>
      <c r="AC583" s="98" t="s">
        <v>1922</v>
      </c>
      <c r="AD583" s="98" t="s">
        <v>5375</v>
      </c>
      <c r="AE583" s="98">
        <v>5555</v>
      </c>
      <c r="AF583" s="98" t="s">
        <v>2003</v>
      </c>
      <c r="AG583" s="98" t="s">
        <v>2004</v>
      </c>
      <c r="AH583" s="98" t="s">
        <v>212</v>
      </c>
      <c r="AI583" s="98" t="s">
        <v>53</v>
      </c>
      <c r="AJ583" s="98">
        <v>4100</v>
      </c>
      <c r="AK583" s="98" t="s">
        <v>37</v>
      </c>
      <c r="AL583" s="98">
        <v>4105</v>
      </c>
      <c r="AM583" s="98" t="s">
        <v>2005</v>
      </c>
      <c r="AN583" s="98">
        <v>4101101</v>
      </c>
      <c r="AO583" s="98">
        <v>2024</v>
      </c>
      <c r="AP583" s="98">
        <v>0</v>
      </c>
      <c r="AQ583" s="98" t="s">
        <v>54</v>
      </c>
      <c r="AR583" s="98" t="s">
        <v>54</v>
      </c>
      <c r="AS583" s="98" t="s">
        <v>54</v>
      </c>
      <c r="AT583" s="98" t="s">
        <v>54</v>
      </c>
      <c r="AV583" s="98" t="s">
        <v>226</v>
      </c>
      <c r="AY583" s="98" t="s">
        <v>56</v>
      </c>
      <c r="AZ583" s="98" t="s">
        <v>1710</v>
      </c>
      <c r="BA583" s="98" t="s">
        <v>1711</v>
      </c>
      <c r="BB583" s="98" t="s">
        <v>1705</v>
      </c>
      <c r="BD583" s="110" t="str">
        <f t="shared" si="103"/>
        <v>4222(vazio)</v>
      </c>
      <c r="BE583" s="110">
        <v>4222</v>
      </c>
      <c r="BF583" s="110" t="s">
        <v>1602</v>
      </c>
      <c r="BG583" s="110">
        <v>8464</v>
      </c>
      <c r="BH583" s="110" t="s">
        <v>60</v>
      </c>
      <c r="BI583" s="110">
        <v>4000</v>
      </c>
      <c r="BJ583" s="110">
        <v>100000</v>
      </c>
      <c r="BK583" s="110">
        <v>150000</v>
      </c>
      <c r="BL583" s="110">
        <v>200000</v>
      </c>
      <c r="BN583" s="110">
        <f t="shared" si="104"/>
        <v>454000</v>
      </c>
      <c r="BS583" s="110">
        <v>5555</v>
      </c>
      <c r="BT583" s="110" t="str">
        <f t="shared" si="95"/>
        <v>Reforma na Cadeia Pública de Andirá</v>
      </c>
      <c r="BU583" s="111" t="str">
        <f t="shared" si="96"/>
        <v>Não</v>
      </c>
      <c r="BV583" s="111" t="str">
        <f t="shared" si="97"/>
        <v>Não</v>
      </c>
      <c r="BW583" s="111" t="str">
        <f t="shared" si="98"/>
        <v>Não</v>
      </c>
      <c r="BX583" s="111" t="str">
        <f t="shared" si="99"/>
        <v>Não</v>
      </c>
      <c r="BY583" s="110" t="s">
        <v>121</v>
      </c>
      <c r="BZ583" s="110" t="s">
        <v>226</v>
      </c>
      <c r="CA583" s="110" t="s">
        <v>121</v>
      </c>
      <c r="CB583" s="110" t="s">
        <v>8374</v>
      </c>
      <c r="CG583" s="110" t="str">
        <f t="shared" si="100"/>
        <v>4497Curitiba</v>
      </c>
      <c r="CH583" s="110" t="str">
        <f t="shared" si="102"/>
        <v>4497-1</v>
      </c>
      <c r="CI583" s="110">
        <v>1</v>
      </c>
      <c r="CJ583" s="110">
        <v>4497</v>
      </c>
      <c r="CK583" s="110" t="s">
        <v>33</v>
      </c>
      <c r="CL583" s="110">
        <v>4106902</v>
      </c>
      <c r="CM583" s="110" t="s">
        <v>128</v>
      </c>
      <c r="CN583" s="110">
        <v>0</v>
      </c>
      <c r="CO583" s="110">
        <v>5274</v>
      </c>
      <c r="CP583" s="110">
        <v>3516</v>
      </c>
      <c r="CQ583" s="110">
        <v>2930</v>
      </c>
      <c r="CS583" s="110" t="str">
        <f t="shared" si="101"/>
        <v>RGInt 01 Curitiba-Curitiba</v>
      </c>
    </row>
    <row r="584" spans="19:97" x14ac:dyDescent="0.2">
      <c r="S584" s="98">
        <v>5556</v>
      </c>
      <c r="T584" s="98">
        <v>39</v>
      </c>
      <c r="U584" s="98" t="s">
        <v>1697</v>
      </c>
      <c r="V584" s="98">
        <v>17</v>
      </c>
      <c r="W584" s="98" t="s">
        <v>5374</v>
      </c>
      <c r="X584" s="98">
        <v>5</v>
      </c>
      <c r="Y584" s="98" t="s">
        <v>858</v>
      </c>
      <c r="Z584" s="98">
        <v>30</v>
      </c>
      <c r="AA584" s="98" t="s">
        <v>1698</v>
      </c>
      <c r="AB584" s="98">
        <v>8383</v>
      </c>
      <c r="AC584" s="98" t="s">
        <v>1922</v>
      </c>
      <c r="AD584" s="98" t="s">
        <v>5375</v>
      </c>
      <c r="AE584" s="98">
        <v>5556</v>
      </c>
      <c r="AF584" s="98" t="s">
        <v>2008</v>
      </c>
      <c r="AG584" s="98" t="s">
        <v>2009</v>
      </c>
      <c r="AH584" s="98" t="s">
        <v>212</v>
      </c>
      <c r="AI584" s="98" t="s">
        <v>53</v>
      </c>
      <c r="AJ584" s="98">
        <v>4100</v>
      </c>
      <c r="AK584" s="98" t="s">
        <v>35</v>
      </c>
      <c r="AL584" s="98">
        <v>4103</v>
      </c>
      <c r="AM584" s="98" t="s">
        <v>356</v>
      </c>
      <c r="AN584" s="98">
        <v>4102000</v>
      </c>
      <c r="AO584" s="98">
        <v>2024</v>
      </c>
      <c r="AP584" s="98">
        <v>0</v>
      </c>
      <c r="AQ584" s="98" t="s">
        <v>54</v>
      </c>
      <c r="AR584" s="98" t="s">
        <v>54</v>
      </c>
      <c r="AS584" s="98" t="s">
        <v>54</v>
      </c>
      <c r="AT584" s="98" t="s">
        <v>54</v>
      </c>
      <c r="AV584" s="98" t="s">
        <v>226</v>
      </c>
      <c r="AY584" s="98" t="s">
        <v>56</v>
      </c>
      <c r="AZ584" s="98" t="s">
        <v>1710</v>
      </c>
      <c r="BA584" s="98" t="s">
        <v>1711</v>
      </c>
      <c r="BB584" s="98" t="s">
        <v>1705</v>
      </c>
      <c r="BD584" s="110" t="str">
        <f t="shared" si="103"/>
        <v>4223RGInt 01 Curitiba</v>
      </c>
      <c r="BE584" s="110">
        <v>4223</v>
      </c>
      <c r="BF584" s="110" t="s">
        <v>1608</v>
      </c>
      <c r="BG584" s="110">
        <v>8047</v>
      </c>
      <c r="BH584" s="110" t="s">
        <v>33</v>
      </c>
      <c r="BI584" s="110">
        <v>9</v>
      </c>
      <c r="BJ584" s="110">
        <v>14</v>
      </c>
      <c r="BK584" s="110">
        <v>12</v>
      </c>
      <c r="BL584" s="110">
        <v>10</v>
      </c>
      <c r="BN584" s="110">
        <f t="shared" si="104"/>
        <v>45</v>
      </c>
      <c r="BS584" s="110">
        <v>5556</v>
      </c>
      <c r="BT584" s="110" t="str">
        <f t="shared" si="95"/>
        <v>Reforma na Cadeia Pública de Assis Chateaubriand</v>
      </c>
      <c r="BU584" s="111" t="str">
        <f t="shared" si="96"/>
        <v>Não</v>
      </c>
      <c r="BV584" s="111" t="str">
        <f t="shared" si="97"/>
        <v>Não</v>
      </c>
      <c r="BW584" s="111" t="str">
        <f t="shared" si="98"/>
        <v>Não</v>
      </c>
      <c r="BX584" s="111" t="str">
        <f t="shared" si="99"/>
        <v>Não</v>
      </c>
      <c r="BY584" s="110" t="s">
        <v>121</v>
      </c>
      <c r="BZ584" s="110" t="s">
        <v>226</v>
      </c>
      <c r="CA584" s="110" t="s">
        <v>121</v>
      </c>
      <c r="CB584" s="110" t="s">
        <v>8375</v>
      </c>
      <c r="CG584" s="110" t="str">
        <f t="shared" si="100"/>
        <v>4497 Total</v>
      </c>
      <c r="CH584" s="110" t="str">
        <f t="shared" si="102"/>
        <v>4497 Total-1</v>
      </c>
      <c r="CI584" s="110">
        <v>1</v>
      </c>
      <c r="CJ584" s="110" t="s">
        <v>7047</v>
      </c>
      <c r="CN584" s="110">
        <v>0</v>
      </c>
      <c r="CO584" s="110">
        <v>5274</v>
      </c>
      <c r="CP584" s="110">
        <v>3516</v>
      </c>
      <c r="CQ584" s="110">
        <v>2930</v>
      </c>
      <c r="CS584" s="110" t="str">
        <f t="shared" si="101"/>
        <v>-</v>
      </c>
    </row>
    <row r="585" spans="19:97" x14ac:dyDescent="0.2">
      <c r="S585" s="98">
        <v>5557</v>
      </c>
      <c r="T585" s="98">
        <v>39</v>
      </c>
      <c r="U585" s="98" t="s">
        <v>1697</v>
      </c>
      <c r="V585" s="98">
        <v>17</v>
      </c>
      <c r="W585" s="98" t="s">
        <v>5374</v>
      </c>
      <c r="X585" s="98">
        <v>5</v>
      </c>
      <c r="Y585" s="98" t="s">
        <v>858</v>
      </c>
      <c r="Z585" s="98">
        <v>30</v>
      </c>
      <c r="AA585" s="98" t="s">
        <v>1698</v>
      </c>
      <c r="AB585" s="98">
        <v>8383</v>
      </c>
      <c r="AC585" s="98" t="s">
        <v>1922</v>
      </c>
      <c r="AD585" s="98" t="s">
        <v>5375</v>
      </c>
      <c r="AE585" s="98">
        <v>5557</v>
      </c>
      <c r="AF585" s="98" t="s">
        <v>2011</v>
      </c>
      <c r="AG585" s="98" t="s">
        <v>2012</v>
      </c>
      <c r="AH585" s="98" t="s">
        <v>212</v>
      </c>
      <c r="AI585" s="98" t="s">
        <v>53</v>
      </c>
      <c r="AJ585" s="98">
        <v>4100</v>
      </c>
      <c r="AK585" s="98" t="s">
        <v>37</v>
      </c>
      <c r="AL585" s="98">
        <v>4105</v>
      </c>
      <c r="AM585" s="98" t="s">
        <v>2013</v>
      </c>
      <c r="AN585" s="98">
        <v>4102406</v>
      </c>
      <c r="AO585" s="98">
        <v>2024</v>
      </c>
      <c r="AP585" s="98">
        <v>0</v>
      </c>
      <c r="AQ585" s="98" t="s">
        <v>54</v>
      </c>
      <c r="AR585" s="98" t="s">
        <v>54</v>
      </c>
      <c r="AS585" s="98" t="s">
        <v>54</v>
      </c>
      <c r="AT585" s="98" t="s">
        <v>54</v>
      </c>
      <c r="AV585" s="98" t="s">
        <v>226</v>
      </c>
      <c r="AY585" s="98" t="s">
        <v>56</v>
      </c>
      <c r="AZ585" s="98" t="s">
        <v>1710</v>
      </c>
      <c r="BA585" s="98" t="s">
        <v>1711</v>
      </c>
      <c r="BB585" s="98" t="s">
        <v>1705</v>
      </c>
      <c r="BD585" s="110" t="str">
        <f t="shared" si="103"/>
        <v>4223RGInt 02 Guarapuava</v>
      </c>
      <c r="BE585" s="110">
        <v>4223</v>
      </c>
      <c r="BF585" s="110" t="s">
        <v>1608</v>
      </c>
      <c r="BG585" s="110">
        <v>8047</v>
      </c>
      <c r="BH585" s="110" t="s">
        <v>34</v>
      </c>
      <c r="BI585" s="110">
        <v>4</v>
      </c>
      <c r="BJ585" s="110">
        <v>6</v>
      </c>
      <c r="BK585" s="110">
        <v>5</v>
      </c>
      <c r="BL585" s="110">
        <v>4</v>
      </c>
      <c r="BN585" s="110">
        <f t="shared" si="104"/>
        <v>19</v>
      </c>
      <c r="BS585" s="110">
        <v>5557</v>
      </c>
      <c r="BT585" s="110" t="str">
        <f t="shared" si="95"/>
        <v>Reforma na Cadeia Pública de Bandeirantes</v>
      </c>
      <c r="BU585" s="111" t="str">
        <f t="shared" si="96"/>
        <v>Não</v>
      </c>
      <c r="BV585" s="111" t="str">
        <f t="shared" si="97"/>
        <v>Não</v>
      </c>
      <c r="BW585" s="111" t="str">
        <f t="shared" si="98"/>
        <v>Não</v>
      </c>
      <c r="BX585" s="111" t="str">
        <f t="shared" si="99"/>
        <v>Não</v>
      </c>
      <c r="BY585" s="110" t="s">
        <v>121</v>
      </c>
      <c r="BZ585" s="110" t="s">
        <v>226</v>
      </c>
      <c r="CA585" s="110" t="s">
        <v>121</v>
      </c>
      <c r="CB585" s="110" t="s">
        <v>8374</v>
      </c>
      <c r="CG585" s="110" t="str">
        <f t="shared" si="100"/>
        <v>4498Pato Branco</v>
      </c>
      <c r="CH585" s="110" t="str">
        <f t="shared" si="102"/>
        <v>4498-1</v>
      </c>
      <c r="CI585" s="110">
        <v>1</v>
      </c>
      <c r="CJ585" s="110">
        <v>4498</v>
      </c>
      <c r="CK585" s="110" t="s">
        <v>35</v>
      </c>
      <c r="CL585" s="110">
        <v>4118501</v>
      </c>
      <c r="CM585" s="110" t="s">
        <v>138</v>
      </c>
      <c r="CN585" s="110">
        <v>0</v>
      </c>
      <c r="CO585" s="110">
        <v>0</v>
      </c>
      <c r="CP585" s="110">
        <v>1400</v>
      </c>
      <c r="CQ585" s="110">
        <v>600</v>
      </c>
      <c r="CS585" s="110" t="str">
        <f t="shared" si="101"/>
        <v>RGInt 03 Cascavel-Pato Branco</v>
      </c>
    </row>
    <row r="586" spans="19:97" x14ac:dyDescent="0.2">
      <c r="S586" s="98">
        <v>5558</v>
      </c>
      <c r="T586" s="98">
        <v>39</v>
      </c>
      <c r="U586" s="98" t="s">
        <v>1697</v>
      </c>
      <c r="V586" s="98">
        <v>17</v>
      </c>
      <c r="W586" s="98" t="s">
        <v>5374</v>
      </c>
      <c r="X586" s="98">
        <v>5</v>
      </c>
      <c r="Y586" s="98" t="s">
        <v>858</v>
      </c>
      <c r="Z586" s="98">
        <v>30</v>
      </c>
      <c r="AA586" s="98" t="s">
        <v>1698</v>
      </c>
      <c r="AB586" s="98">
        <v>8383</v>
      </c>
      <c r="AC586" s="98" t="s">
        <v>1922</v>
      </c>
      <c r="AD586" s="98" t="s">
        <v>5375</v>
      </c>
      <c r="AE586" s="98">
        <v>5558</v>
      </c>
      <c r="AF586" s="98" t="s">
        <v>2015</v>
      </c>
      <c r="AG586" s="98" t="s">
        <v>2016</v>
      </c>
      <c r="AH586" s="98" t="s">
        <v>212</v>
      </c>
      <c r="AI586" s="98" t="s">
        <v>53</v>
      </c>
      <c r="AJ586" s="98">
        <v>4100</v>
      </c>
      <c r="AK586" s="98" t="s">
        <v>37</v>
      </c>
      <c r="AL586" s="98">
        <v>4105</v>
      </c>
      <c r="AM586" s="98" t="s">
        <v>2017</v>
      </c>
      <c r="AN586" s="98">
        <v>4103602</v>
      </c>
      <c r="AO586" s="98">
        <v>2024</v>
      </c>
      <c r="AP586" s="98">
        <v>0</v>
      </c>
      <c r="AQ586" s="98" t="s">
        <v>54</v>
      </c>
      <c r="AR586" s="98" t="s">
        <v>54</v>
      </c>
      <c r="AS586" s="98" t="s">
        <v>54</v>
      </c>
      <c r="AT586" s="98" t="s">
        <v>54</v>
      </c>
      <c r="AV586" s="98" t="s">
        <v>226</v>
      </c>
      <c r="AY586" s="98" t="s">
        <v>56</v>
      </c>
      <c r="AZ586" s="98" t="s">
        <v>1710</v>
      </c>
      <c r="BA586" s="98" t="s">
        <v>1711</v>
      </c>
      <c r="BB586" s="98" t="s">
        <v>1705</v>
      </c>
      <c r="BD586" s="110" t="str">
        <f t="shared" si="103"/>
        <v>4223RGInt 03 Cascavel</v>
      </c>
      <c r="BE586" s="110">
        <v>4223</v>
      </c>
      <c r="BF586" s="110" t="s">
        <v>1608</v>
      </c>
      <c r="BG586" s="110">
        <v>8047</v>
      </c>
      <c r="BH586" s="110" t="s">
        <v>35</v>
      </c>
      <c r="BI586" s="110">
        <v>20</v>
      </c>
      <c r="BJ586" s="110">
        <v>30</v>
      </c>
      <c r="BK586" s="110">
        <v>25</v>
      </c>
      <c r="BL586" s="110">
        <v>25</v>
      </c>
      <c r="BN586" s="110">
        <f t="shared" si="104"/>
        <v>100</v>
      </c>
      <c r="BS586" s="110">
        <v>5558</v>
      </c>
      <c r="BT586" s="110" t="str">
        <f t="shared" si="95"/>
        <v>Reforma na Cadeia Pública de Cambará</v>
      </c>
      <c r="BU586" s="111" t="str">
        <f t="shared" si="96"/>
        <v>Não</v>
      </c>
      <c r="BV586" s="111" t="str">
        <f t="shared" si="97"/>
        <v>Não</v>
      </c>
      <c r="BW586" s="111" t="str">
        <f t="shared" si="98"/>
        <v>Não</v>
      </c>
      <c r="BX586" s="111" t="str">
        <f t="shared" si="99"/>
        <v>Não</v>
      </c>
      <c r="BY586" s="110" t="s">
        <v>121</v>
      </c>
      <c r="BZ586" s="110" t="s">
        <v>226</v>
      </c>
      <c r="CA586" s="110" t="s">
        <v>121</v>
      </c>
      <c r="CB586" s="110" t="s">
        <v>8374</v>
      </c>
      <c r="CG586" s="110" t="str">
        <f t="shared" si="100"/>
        <v>4498 Total</v>
      </c>
      <c r="CH586" s="110" t="str">
        <f t="shared" si="102"/>
        <v>4498 Total-1</v>
      </c>
      <c r="CI586" s="110">
        <v>1</v>
      </c>
      <c r="CJ586" s="110" t="s">
        <v>7048</v>
      </c>
      <c r="CN586" s="110">
        <v>0</v>
      </c>
      <c r="CO586" s="110">
        <v>0</v>
      </c>
      <c r="CP586" s="110">
        <v>1400</v>
      </c>
      <c r="CQ586" s="110">
        <v>600</v>
      </c>
      <c r="CS586" s="110" t="str">
        <f t="shared" si="101"/>
        <v>-</v>
      </c>
    </row>
    <row r="587" spans="19:97" x14ac:dyDescent="0.2">
      <c r="S587" s="98">
        <v>5559</v>
      </c>
      <c r="T587" s="98">
        <v>39</v>
      </c>
      <c r="U587" s="98" t="s">
        <v>1697</v>
      </c>
      <c r="V587" s="98">
        <v>17</v>
      </c>
      <c r="W587" s="98" t="s">
        <v>5374</v>
      </c>
      <c r="X587" s="98">
        <v>5</v>
      </c>
      <c r="Y587" s="98" t="s">
        <v>858</v>
      </c>
      <c r="Z587" s="98">
        <v>30</v>
      </c>
      <c r="AA587" s="98" t="s">
        <v>1698</v>
      </c>
      <c r="AB587" s="98">
        <v>8383</v>
      </c>
      <c r="AC587" s="98" t="s">
        <v>1922</v>
      </c>
      <c r="AD587" s="98" t="s">
        <v>5375</v>
      </c>
      <c r="AE587" s="98">
        <v>5559</v>
      </c>
      <c r="AF587" s="98" t="s">
        <v>2019</v>
      </c>
      <c r="AG587" s="98" t="s">
        <v>2020</v>
      </c>
      <c r="AH587" s="98" t="s">
        <v>212</v>
      </c>
      <c r="AI587" s="98" t="s">
        <v>53</v>
      </c>
      <c r="AJ587" s="98">
        <v>4100</v>
      </c>
      <c r="AK587" s="98" t="s">
        <v>36</v>
      </c>
      <c r="AL587" s="98">
        <v>4104</v>
      </c>
      <c r="AM587" s="98" t="s">
        <v>372</v>
      </c>
      <c r="AN587" s="98">
        <v>4104303</v>
      </c>
      <c r="AO587" s="98">
        <v>2024</v>
      </c>
      <c r="AP587" s="98">
        <v>0</v>
      </c>
      <c r="AQ587" s="98" t="s">
        <v>54</v>
      </c>
      <c r="AR587" s="98" t="s">
        <v>54</v>
      </c>
      <c r="AS587" s="98" t="s">
        <v>54</v>
      </c>
      <c r="AT587" s="98" t="s">
        <v>54</v>
      </c>
      <c r="AV587" s="98" t="s">
        <v>226</v>
      </c>
      <c r="AY587" s="98" t="s">
        <v>56</v>
      </c>
      <c r="AZ587" s="98" t="s">
        <v>1710</v>
      </c>
      <c r="BA587" s="98" t="s">
        <v>1711</v>
      </c>
      <c r="BB587" s="98" t="s">
        <v>1705</v>
      </c>
      <c r="BD587" s="110" t="str">
        <f t="shared" si="103"/>
        <v>4223RGInt 04 Maringá</v>
      </c>
      <c r="BE587" s="110">
        <v>4223</v>
      </c>
      <c r="BF587" s="110" t="s">
        <v>1608</v>
      </c>
      <c r="BG587" s="110">
        <v>8047</v>
      </c>
      <c r="BH587" s="110" t="s">
        <v>36</v>
      </c>
      <c r="BI587" s="110">
        <v>23</v>
      </c>
      <c r="BJ587" s="110">
        <v>35</v>
      </c>
      <c r="BK587" s="110">
        <v>29</v>
      </c>
      <c r="BL587" s="110">
        <v>28</v>
      </c>
      <c r="BN587" s="110">
        <f t="shared" si="104"/>
        <v>115</v>
      </c>
      <c r="BS587" s="110">
        <v>5559</v>
      </c>
      <c r="BT587" s="110" t="str">
        <f t="shared" si="95"/>
        <v>Reforma na Cadeia Pública de Campo Mourão</v>
      </c>
      <c r="BU587" s="111" t="str">
        <f t="shared" si="96"/>
        <v>Não</v>
      </c>
      <c r="BV587" s="111" t="str">
        <f t="shared" si="97"/>
        <v>Não</v>
      </c>
      <c r="BW587" s="111" t="str">
        <f t="shared" si="98"/>
        <v>Não</v>
      </c>
      <c r="BX587" s="111" t="str">
        <f t="shared" si="99"/>
        <v>Não</v>
      </c>
      <c r="BY587" s="110" t="s">
        <v>121</v>
      </c>
      <c r="BZ587" s="110" t="s">
        <v>226</v>
      </c>
      <c r="CA587" s="110" t="s">
        <v>121</v>
      </c>
      <c r="CB587" s="110" t="s">
        <v>8374</v>
      </c>
      <c r="CG587" s="110" t="str">
        <f t="shared" si="100"/>
        <v>4499Foz do Iguaçu</v>
      </c>
      <c r="CH587" s="110" t="str">
        <f t="shared" si="102"/>
        <v>4499-1</v>
      </c>
      <c r="CI587" s="110">
        <v>1</v>
      </c>
      <c r="CJ587" s="110">
        <v>4499</v>
      </c>
      <c r="CK587" s="110" t="s">
        <v>35</v>
      </c>
      <c r="CL587" s="110">
        <v>4108304</v>
      </c>
      <c r="CM587" s="110" t="s">
        <v>407</v>
      </c>
      <c r="CN587" s="110">
        <v>0</v>
      </c>
      <c r="CO587" s="110">
        <v>1400</v>
      </c>
      <c r="CP587" s="110">
        <v>600</v>
      </c>
      <c r="CQ587" s="110">
        <v>0</v>
      </c>
      <c r="CS587" s="110" t="str">
        <f t="shared" si="101"/>
        <v>RGInt 03 Cascavel-Foz do Iguaçu</v>
      </c>
    </row>
    <row r="588" spans="19:97" x14ac:dyDescent="0.2">
      <c r="S588" s="98">
        <v>5560</v>
      </c>
      <c r="T588" s="98">
        <v>39</v>
      </c>
      <c r="U588" s="98" t="s">
        <v>1697</v>
      </c>
      <c r="V588" s="98">
        <v>17</v>
      </c>
      <c r="W588" s="98" t="s">
        <v>5374</v>
      </c>
      <c r="X588" s="98">
        <v>5</v>
      </c>
      <c r="Y588" s="98" t="s">
        <v>858</v>
      </c>
      <c r="Z588" s="98">
        <v>30</v>
      </c>
      <c r="AA588" s="98" t="s">
        <v>1698</v>
      </c>
      <c r="AB588" s="98">
        <v>8383</v>
      </c>
      <c r="AC588" s="98" t="s">
        <v>1922</v>
      </c>
      <c r="AD588" s="98" t="s">
        <v>5375</v>
      </c>
      <c r="AE588" s="98">
        <v>5560</v>
      </c>
      <c r="AF588" s="98" t="s">
        <v>2022</v>
      </c>
      <c r="AG588" s="98" t="s">
        <v>2023</v>
      </c>
      <c r="AH588" s="98" t="s">
        <v>212</v>
      </c>
      <c r="AI588" s="98" t="s">
        <v>53</v>
      </c>
      <c r="AJ588" s="98">
        <v>4100</v>
      </c>
      <c r="AK588" s="98" t="s">
        <v>37</v>
      </c>
      <c r="AL588" s="98">
        <v>4105</v>
      </c>
      <c r="AM588" s="98" t="s">
        <v>450</v>
      </c>
      <c r="AN588" s="98">
        <v>4104709</v>
      </c>
      <c r="AO588" s="98">
        <v>2024</v>
      </c>
      <c r="AP588" s="98">
        <v>0</v>
      </c>
      <c r="AQ588" s="98" t="s">
        <v>54</v>
      </c>
      <c r="AR588" s="98" t="s">
        <v>54</v>
      </c>
      <c r="AS588" s="98" t="s">
        <v>54</v>
      </c>
      <c r="AT588" s="98" t="s">
        <v>54</v>
      </c>
      <c r="AV588" s="98" t="s">
        <v>226</v>
      </c>
      <c r="AY588" s="98" t="s">
        <v>56</v>
      </c>
      <c r="AZ588" s="98" t="s">
        <v>1710</v>
      </c>
      <c r="BA588" s="98" t="s">
        <v>1711</v>
      </c>
      <c r="BB588" s="98" t="s">
        <v>1705</v>
      </c>
      <c r="BD588" s="110" t="str">
        <f t="shared" si="103"/>
        <v>4223RGInt 05 Londrina</v>
      </c>
      <c r="BE588" s="110">
        <v>4223</v>
      </c>
      <c r="BF588" s="110" t="s">
        <v>1608</v>
      </c>
      <c r="BG588" s="110">
        <v>8047</v>
      </c>
      <c r="BH588" s="110" t="s">
        <v>37</v>
      </c>
      <c r="BI588" s="110">
        <v>19</v>
      </c>
      <c r="BJ588" s="110">
        <v>29</v>
      </c>
      <c r="BK588" s="110">
        <v>24</v>
      </c>
      <c r="BL588" s="110">
        <v>22</v>
      </c>
      <c r="BN588" s="110">
        <f t="shared" si="104"/>
        <v>94</v>
      </c>
      <c r="BS588" s="110">
        <v>5560</v>
      </c>
      <c r="BT588" s="110" t="str">
        <f t="shared" si="95"/>
        <v>Reforma na Cadeia Pública de Carlópolis</v>
      </c>
      <c r="BU588" s="111" t="str">
        <f t="shared" si="96"/>
        <v>Não</v>
      </c>
      <c r="BV588" s="111" t="str">
        <f t="shared" si="97"/>
        <v>Não</v>
      </c>
      <c r="BW588" s="111" t="str">
        <f t="shared" si="98"/>
        <v>Não</v>
      </c>
      <c r="BX588" s="111" t="str">
        <f t="shared" si="99"/>
        <v>Não</v>
      </c>
      <c r="BY588" s="110" t="s">
        <v>121</v>
      </c>
      <c r="BZ588" s="110" t="s">
        <v>226</v>
      </c>
      <c r="CA588" s="110" t="s">
        <v>121</v>
      </c>
      <c r="CB588" s="110" t="s">
        <v>8374</v>
      </c>
      <c r="CG588" s="110" t="str">
        <f t="shared" si="100"/>
        <v>4499 Total</v>
      </c>
      <c r="CH588" s="110" t="str">
        <f t="shared" si="102"/>
        <v>4499 Total-1</v>
      </c>
      <c r="CI588" s="110">
        <v>1</v>
      </c>
      <c r="CJ588" s="110" t="s">
        <v>7049</v>
      </c>
      <c r="CN588" s="110">
        <v>0</v>
      </c>
      <c r="CO588" s="110">
        <v>1400</v>
      </c>
      <c r="CP588" s="110">
        <v>600</v>
      </c>
      <c r="CQ588" s="110">
        <v>0</v>
      </c>
      <c r="CS588" s="110" t="str">
        <f t="shared" si="101"/>
        <v>-</v>
      </c>
    </row>
    <row r="589" spans="19:97" x14ac:dyDescent="0.2">
      <c r="S589" s="98">
        <v>5561</v>
      </c>
      <c r="T589" s="98">
        <v>39</v>
      </c>
      <c r="U589" s="98" t="s">
        <v>1697</v>
      </c>
      <c r="V589" s="98">
        <v>17</v>
      </c>
      <c r="W589" s="98" t="s">
        <v>5374</v>
      </c>
      <c r="X589" s="98">
        <v>5</v>
      </c>
      <c r="Y589" s="98" t="s">
        <v>858</v>
      </c>
      <c r="Z589" s="98">
        <v>30</v>
      </c>
      <c r="AA589" s="98" t="s">
        <v>1698</v>
      </c>
      <c r="AB589" s="98">
        <v>8383</v>
      </c>
      <c r="AC589" s="98" t="s">
        <v>1922</v>
      </c>
      <c r="AD589" s="98" t="s">
        <v>5375</v>
      </c>
      <c r="AE589" s="98">
        <v>5561</v>
      </c>
      <c r="AF589" s="98" t="s">
        <v>2025</v>
      </c>
      <c r="AG589" s="98" t="s">
        <v>2026</v>
      </c>
      <c r="AH589" s="98" t="s">
        <v>212</v>
      </c>
      <c r="AI589" s="98" t="s">
        <v>53</v>
      </c>
      <c r="AJ589" s="98">
        <v>4100</v>
      </c>
      <c r="AK589" s="98" t="s">
        <v>35</v>
      </c>
      <c r="AL589" s="98">
        <v>4103</v>
      </c>
      <c r="AM589" s="98" t="s">
        <v>2027</v>
      </c>
      <c r="AN589" s="98">
        <v>4107207</v>
      </c>
      <c r="AO589" s="98">
        <v>2024</v>
      </c>
      <c r="AP589" s="98">
        <v>0</v>
      </c>
      <c r="AQ589" s="98" t="s">
        <v>54</v>
      </c>
      <c r="AR589" s="98" t="s">
        <v>54</v>
      </c>
      <c r="AS589" s="98" t="s">
        <v>54</v>
      </c>
      <c r="AT589" s="98" t="s">
        <v>54</v>
      </c>
      <c r="AV589" s="98" t="s">
        <v>226</v>
      </c>
      <c r="AY589" s="98" t="s">
        <v>56</v>
      </c>
      <c r="AZ589" s="98" t="s">
        <v>1710</v>
      </c>
      <c r="BA589" s="98" t="s">
        <v>1711</v>
      </c>
      <c r="BB589" s="98" t="s">
        <v>1705</v>
      </c>
      <c r="BD589" s="110" t="str">
        <f t="shared" si="103"/>
        <v>4223RGInt 06 Ponta Grossa</v>
      </c>
      <c r="BE589" s="110">
        <v>4223</v>
      </c>
      <c r="BF589" s="110" t="s">
        <v>1608</v>
      </c>
      <c r="BG589" s="110">
        <v>8047</v>
      </c>
      <c r="BH589" s="110" t="s">
        <v>38</v>
      </c>
      <c r="BI589" s="110">
        <v>5</v>
      </c>
      <c r="BJ589" s="110">
        <v>8</v>
      </c>
      <c r="BK589" s="110">
        <v>7</v>
      </c>
      <c r="BL589" s="110">
        <v>6</v>
      </c>
      <c r="BN589" s="110">
        <f t="shared" si="104"/>
        <v>26</v>
      </c>
      <c r="BS589" s="110">
        <v>5561</v>
      </c>
      <c r="BT589" s="110" t="str">
        <f t="shared" si="95"/>
        <v>Reforma na Cadeia Pública de Dois Vizinhos</v>
      </c>
      <c r="BU589" s="111" t="str">
        <f t="shared" si="96"/>
        <v>Não</v>
      </c>
      <c r="BV589" s="111" t="str">
        <f t="shared" si="97"/>
        <v>Não</v>
      </c>
      <c r="BW589" s="111" t="str">
        <f t="shared" si="98"/>
        <v>Não</v>
      </c>
      <c r="BX589" s="111" t="str">
        <f t="shared" si="99"/>
        <v>Não</v>
      </c>
      <c r="BY589" s="110" t="s">
        <v>121</v>
      </c>
      <c r="BZ589" s="110" t="s">
        <v>226</v>
      </c>
      <c r="CA589" s="110" t="s">
        <v>121</v>
      </c>
      <c r="CB589" s="110" t="s">
        <v>8374</v>
      </c>
      <c r="CG589" s="110" t="str">
        <f t="shared" si="100"/>
        <v>4500Cascavel</v>
      </c>
      <c r="CH589" s="110" t="str">
        <f t="shared" si="102"/>
        <v>4500-1</v>
      </c>
      <c r="CI589" s="110">
        <v>1</v>
      </c>
      <c r="CJ589" s="110">
        <v>4500</v>
      </c>
      <c r="CK589" s="110" t="s">
        <v>35</v>
      </c>
      <c r="CL589" s="110">
        <v>4104808</v>
      </c>
      <c r="CM589" s="110" t="s">
        <v>600</v>
      </c>
      <c r="CN589" s="110">
        <v>0</v>
      </c>
      <c r="CO589" s="110">
        <v>0</v>
      </c>
      <c r="CP589" s="110">
        <v>1400</v>
      </c>
      <c r="CQ589" s="110">
        <v>600</v>
      </c>
      <c r="CS589" s="110" t="str">
        <f t="shared" si="101"/>
        <v>RGInt 03 Cascavel-Cascavel</v>
      </c>
    </row>
    <row r="590" spans="19:97" x14ac:dyDescent="0.2">
      <c r="S590" s="98">
        <v>5562</v>
      </c>
      <c r="T590" s="98">
        <v>39</v>
      </c>
      <c r="U590" s="98" t="s">
        <v>1697</v>
      </c>
      <c r="V590" s="98">
        <v>17</v>
      </c>
      <c r="W590" s="98" t="s">
        <v>5374</v>
      </c>
      <c r="X590" s="98">
        <v>5</v>
      </c>
      <c r="Y590" s="98" t="s">
        <v>858</v>
      </c>
      <c r="Z590" s="98">
        <v>30</v>
      </c>
      <c r="AA590" s="98" t="s">
        <v>1698</v>
      </c>
      <c r="AB590" s="98">
        <v>8383</v>
      </c>
      <c r="AC590" s="98" t="s">
        <v>1922</v>
      </c>
      <c r="AD590" s="98" t="s">
        <v>5375</v>
      </c>
      <c r="AE590" s="98">
        <v>5562</v>
      </c>
      <c r="AF590" s="98" t="s">
        <v>2029</v>
      </c>
      <c r="AG590" s="98" t="s">
        <v>2030</v>
      </c>
      <c r="AH590" s="98" t="s">
        <v>212</v>
      </c>
      <c r="AI590" s="98" t="s">
        <v>53</v>
      </c>
      <c r="AJ590" s="98">
        <v>4100</v>
      </c>
      <c r="AK590" s="98" t="s">
        <v>35</v>
      </c>
      <c r="AL590" s="98">
        <v>4103</v>
      </c>
      <c r="AM590" s="98" t="s">
        <v>166</v>
      </c>
      <c r="AN590" s="98">
        <v>4108403</v>
      </c>
      <c r="AO590" s="98">
        <v>2024</v>
      </c>
      <c r="AP590" s="98">
        <v>0</v>
      </c>
      <c r="AQ590" s="98" t="s">
        <v>54</v>
      </c>
      <c r="AR590" s="98" t="s">
        <v>54</v>
      </c>
      <c r="AS590" s="98" t="s">
        <v>54</v>
      </c>
      <c r="AT590" s="98" t="s">
        <v>54</v>
      </c>
      <c r="AV590" s="98" t="s">
        <v>226</v>
      </c>
      <c r="AY590" s="98" t="s">
        <v>56</v>
      </c>
      <c r="AZ590" s="98" t="s">
        <v>1710</v>
      </c>
      <c r="BA590" s="98" t="s">
        <v>1711</v>
      </c>
      <c r="BB590" s="98" t="s">
        <v>1705</v>
      </c>
      <c r="BD590" s="110" t="str">
        <f t="shared" si="103"/>
        <v>4224RGInt 01 Curitiba</v>
      </c>
      <c r="BE590" s="110">
        <v>4224</v>
      </c>
      <c r="BF590" s="110" t="s">
        <v>1619</v>
      </c>
      <c r="BG590" s="110">
        <v>8465</v>
      </c>
      <c r="BH590" s="110" t="s">
        <v>33</v>
      </c>
      <c r="BI590" s="110">
        <v>174</v>
      </c>
      <c r="BJ590" s="110">
        <v>174</v>
      </c>
      <c r="BK590" s="110">
        <v>174</v>
      </c>
      <c r="BL590" s="110">
        <v>174</v>
      </c>
      <c r="BN590" s="110">
        <f t="shared" si="104"/>
        <v>696</v>
      </c>
      <c r="BS590" s="110">
        <v>5562</v>
      </c>
      <c r="BT590" s="110" t="str">
        <f t="shared" si="95"/>
        <v>Reforma na Cadeia Pública de Francisco Beltrão</v>
      </c>
      <c r="BU590" s="111" t="str">
        <f t="shared" si="96"/>
        <v>Não</v>
      </c>
      <c r="BV590" s="111" t="str">
        <f t="shared" si="97"/>
        <v>Não</v>
      </c>
      <c r="BW590" s="111" t="str">
        <f t="shared" si="98"/>
        <v>Não</v>
      </c>
      <c r="BX590" s="111" t="str">
        <f t="shared" si="99"/>
        <v>Não</v>
      </c>
      <c r="BY590" s="110" t="s">
        <v>121</v>
      </c>
      <c r="BZ590" s="110" t="s">
        <v>226</v>
      </c>
      <c r="CA590" s="110" t="s">
        <v>121</v>
      </c>
      <c r="CB590" s="110" t="s">
        <v>8374</v>
      </c>
      <c r="CG590" s="110" t="str">
        <f t="shared" si="100"/>
        <v>4500 Total</v>
      </c>
      <c r="CH590" s="110" t="str">
        <f t="shared" si="102"/>
        <v>4500 Total-1</v>
      </c>
      <c r="CI590" s="110">
        <v>1</v>
      </c>
      <c r="CJ590" s="110" t="s">
        <v>7050</v>
      </c>
      <c r="CN590" s="110">
        <v>0</v>
      </c>
      <c r="CO590" s="110">
        <v>0</v>
      </c>
      <c r="CP590" s="110">
        <v>1400</v>
      </c>
      <c r="CQ590" s="110">
        <v>600</v>
      </c>
      <c r="CS590" s="110" t="str">
        <f t="shared" si="101"/>
        <v>-</v>
      </c>
    </row>
    <row r="591" spans="19:97" x14ac:dyDescent="0.2">
      <c r="S591" s="98">
        <v>5563</v>
      </c>
      <c r="T591" s="98">
        <v>39</v>
      </c>
      <c r="U591" s="98" t="s">
        <v>1697</v>
      </c>
      <c r="V591" s="98">
        <v>17</v>
      </c>
      <c r="W591" s="98" t="s">
        <v>5374</v>
      </c>
      <c r="X591" s="98">
        <v>5</v>
      </c>
      <c r="Y591" s="98" t="s">
        <v>858</v>
      </c>
      <c r="Z591" s="98">
        <v>30</v>
      </c>
      <c r="AA591" s="98" t="s">
        <v>1698</v>
      </c>
      <c r="AB591" s="98">
        <v>8383</v>
      </c>
      <c r="AC591" s="98" t="s">
        <v>1922</v>
      </c>
      <c r="AD591" s="98" t="s">
        <v>5375</v>
      </c>
      <c r="AE591" s="98">
        <v>5563</v>
      </c>
      <c r="AF591" s="98" t="s">
        <v>2032</v>
      </c>
      <c r="AG591" s="98" t="s">
        <v>2033</v>
      </c>
      <c r="AH591" s="98" t="s">
        <v>212</v>
      </c>
      <c r="AI591" s="98" t="s">
        <v>53</v>
      </c>
      <c r="AJ591" s="98">
        <v>4100</v>
      </c>
      <c r="AK591" s="98" t="s">
        <v>37</v>
      </c>
      <c r="AL591" s="98">
        <v>4105</v>
      </c>
      <c r="AM591" s="98" t="s">
        <v>2034</v>
      </c>
      <c r="AN591" s="98">
        <v>4109708</v>
      </c>
      <c r="AO591" s="98">
        <v>2024</v>
      </c>
      <c r="AP591" s="98">
        <v>0</v>
      </c>
      <c r="AQ591" s="98" t="s">
        <v>54</v>
      </c>
      <c r="AR591" s="98" t="s">
        <v>54</v>
      </c>
      <c r="AS591" s="98" t="s">
        <v>54</v>
      </c>
      <c r="AT591" s="98" t="s">
        <v>54</v>
      </c>
      <c r="AV591" s="98" t="s">
        <v>226</v>
      </c>
      <c r="AY591" s="98" t="s">
        <v>56</v>
      </c>
      <c r="AZ591" s="98" t="s">
        <v>1710</v>
      </c>
      <c r="BA591" s="98" t="s">
        <v>1711</v>
      </c>
      <c r="BB591" s="98" t="s">
        <v>1705</v>
      </c>
      <c r="BD591" s="110" t="str">
        <f t="shared" si="103"/>
        <v>4224RGInt 02 Guarapuava</v>
      </c>
      <c r="BE591" s="110">
        <v>4224</v>
      </c>
      <c r="BF591" s="110" t="s">
        <v>1619</v>
      </c>
      <c r="BG591" s="110">
        <v>8465</v>
      </c>
      <c r="BH591" s="110" t="s">
        <v>34</v>
      </c>
      <c r="BI591" s="110">
        <v>21</v>
      </c>
      <c r="BJ591" s="110">
        <v>21</v>
      </c>
      <c r="BK591" s="110">
        <v>21</v>
      </c>
      <c r="BL591" s="110">
        <v>21</v>
      </c>
      <c r="BN591" s="110">
        <f t="shared" si="104"/>
        <v>84</v>
      </c>
      <c r="BS591" s="110">
        <v>5563</v>
      </c>
      <c r="BT591" s="110" t="str">
        <f t="shared" si="95"/>
        <v>Reforma na Cadeia Pública de Ibaiti</v>
      </c>
      <c r="BU591" s="111" t="str">
        <f t="shared" si="96"/>
        <v>Não</v>
      </c>
      <c r="BV591" s="111" t="str">
        <f t="shared" si="97"/>
        <v>Não</v>
      </c>
      <c r="BW591" s="111" t="str">
        <f t="shared" si="98"/>
        <v>Não</v>
      </c>
      <c r="BX591" s="111" t="str">
        <f t="shared" si="99"/>
        <v>Não</v>
      </c>
      <c r="BY591" s="110" t="s">
        <v>121</v>
      </c>
      <c r="BZ591" s="110" t="s">
        <v>226</v>
      </c>
      <c r="CA591" s="110" t="s">
        <v>121</v>
      </c>
      <c r="CB591" s="110" t="s">
        <v>8374</v>
      </c>
      <c r="CG591" s="110" t="str">
        <f t="shared" si="100"/>
        <v>4501Umuarama</v>
      </c>
      <c r="CH591" s="110" t="str">
        <f t="shared" si="102"/>
        <v>4501-1</v>
      </c>
      <c r="CI591" s="110">
        <v>1</v>
      </c>
      <c r="CJ591" s="110">
        <v>4501</v>
      </c>
      <c r="CK591" s="110" t="s">
        <v>36</v>
      </c>
      <c r="CL591" s="110">
        <v>4128104</v>
      </c>
      <c r="CM591" s="110" t="s">
        <v>2325</v>
      </c>
      <c r="CN591" s="110">
        <v>0</v>
      </c>
      <c r="CO591" s="110">
        <v>0</v>
      </c>
      <c r="CP591" s="110">
        <v>1400</v>
      </c>
      <c r="CQ591" s="110">
        <v>600</v>
      </c>
      <c r="CS591" s="110" t="str">
        <f t="shared" si="101"/>
        <v>RGInt 04 Maringá-Umuarama</v>
      </c>
    </row>
    <row r="592" spans="19:97" x14ac:dyDescent="0.2">
      <c r="S592" s="98">
        <v>5564</v>
      </c>
      <c r="T592" s="98">
        <v>39</v>
      </c>
      <c r="U592" s="98" t="s">
        <v>1697</v>
      </c>
      <c r="V592" s="98">
        <v>17</v>
      </c>
      <c r="W592" s="98" t="s">
        <v>5374</v>
      </c>
      <c r="X592" s="98">
        <v>5</v>
      </c>
      <c r="Y592" s="98" t="s">
        <v>858</v>
      </c>
      <c r="Z592" s="98">
        <v>30</v>
      </c>
      <c r="AA592" s="98" t="s">
        <v>1698</v>
      </c>
      <c r="AB592" s="98">
        <v>8383</v>
      </c>
      <c r="AC592" s="98" t="s">
        <v>1922</v>
      </c>
      <c r="AD592" s="98" t="s">
        <v>5375</v>
      </c>
      <c r="AE592" s="98">
        <v>5564</v>
      </c>
      <c r="AF592" s="98" t="s">
        <v>2036</v>
      </c>
      <c r="AG592" s="98" t="s">
        <v>2037</v>
      </c>
      <c r="AH592" s="98" t="s">
        <v>212</v>
      </c>
      <c r="AI592" s="98" t="s">
        <v>53</v>
      </c>
      <c r="AJ592" s="98">
        <v>4100</v>
      </c>
      <c r="AK592" s="98" t="s">
        <v>36</v>
      </c>
      <c r="AL592" s="98">
        <v>4104</v>
      </c>
      <c r="AM592" s="98" t="s">
        <v>2038</v>
      </c>
      <c r="AN592" s="98">
        <v>4116901</v>
      </c>
      <c r="AO592" s="98">
        <v>2024</v>
      </c>
      <c r="AP592" s="98">
        <v>0</v>
      </c>
      <c r="AQ592" s="98" t="s">
        <v>54</v>
      </c>
      <c r="AR592" s="98" t="s">
        <v>54</v>
      </c>
      <c r="AS592" s="98" t="s">
        <v>54</v>
      </c>
      <c r="AT592" s="98" t="s">
        <v>54</v>
      </c>
      <c r="AV592" s="98" t="s">
        <v>226</v>
      </c>
      <c r="AY592" s="98" t="s">
        <v>56</v>
      </c>
      <c r="AZ592" s="98" t="s">
        <v>1710</v>
      </c>
      <c r="BA592" s="98" t="s">
        <v>1711</v>
      </c>
      <c r="BB592" s="98" t="s">
        <v>1705</v>
      </c>
      <c r="BD592" s="110" t="str">
        <f t="shared" si="103"/>
        <v>4224RGInt 03 Cascavel</v>
      </c>
      <c r="BE592" s="110">
        <v>4224</v>
      </c>
      <c r="BF592" s="110" t="s">
        <v>1619</v>
      </c>
      <c r="BG592" s="110">
        <v>8465</v>
      </c>
      <c r="BH592" s="110" t="s">
        <v>35</v>
      </c>
      <c r="BI592" s="110">
        <v>137</v>
      </c>
      <c r="BJ592" s="110">
        <v>137</v>
      </c>
      <c r="BK592" s="110">
        <v>137</v>
      </c>
      <c r="BL592" s="110">
        <v>137</v>
      </c>
      <c r="BN592" s="110">
        <f t="shared" si="104"/>
        <v>548</v>
      </c>
      <c r="BS592" s="110">
        <v>5564</v>
      </c>
      <c r="BT592" s="110" t="str">
        <f t="shared" si="95"/>
        <v>Reforma na Cadeia Pública de Nova Esperança</v>
      </c>
      <c r="BU592" s="111" t="str">
        <f t="shared" si="96"/>
        <v>Não</v>
      </c>
      <c r="BV592" s="111" t="str">
        <f t="shared" si="97"/>
        <v>Não</v>
      </c>
      <c r="BW592" s="111" t="str">
        <f t="shared" si="98"/>
        <v>Não</v>
      </c>
      <c r="BX592" s="111" t="str">
        <f t="shared" si="99"/>
        <v>Não</v>
      </c>
      <c r="BY592" s="110" t="s">
        <v>121</v>
      </c>
      <c r="BZ592" s="110" t="s">
        <v>226</v>
      </c>
      <c r="CA592" s="110" t="s">
        <v>121</v>
      </c>
      <c r="CB592" s="110" t="s">
        <v>8374</v>
      </c>
      <c r="CG592" s="110" t="str">
        <f t="shared" si="100"/>
        <v>4501 Total</v>
      </c>
      <c r="CH592" s="110" t="str">
        <f t="shared" si="102"/>
        <v>4501 Total-1</v>
      </c>
      <c r="CI592" s="110">
        <v>1</v>
      </c>
      <c r="CJ592" s="110" t="s">
        <v>7051</v>
      </c>
      <c r="CN592" s="110">
        <v>0</v>
      </c>
      <c r="CO592" s="110">
        <v>0</v>
      </c>
      <c r="CP592" s="110">
        <v>1400</v>
      </c>
      <c r="CQ592" s="110">
        <v>600</v>
      </c>
      <c r="CS592" s="110" t="str">
        <f t="shared" si="101"/>
        <v>-</v>
      </c>
    </row>
    <row r="593" spans="19:97" x14ac:dyDescent="0.2">
      <c r="S593" s="98">
        <v>5565</v>
      </c>
      <c r="T593" s="98">
        <v>39</v>
      </c>
      <c r="U593" s="98" t="s">
        <v>1697</v>
      </c>
      <c r="V593" s="98">
        <v>17</v>
      </c>
      <c r="W593" s="98" t="s">
        <v>5374</v>
      </c>
      <c r="X593" s="98">
        <v>5</v>
      </c>
      <c r="Y593" s="98" t="s">
        <v>858</v>
      </c>
      <c r="Z593" s="98">
        <v>30</v>
      </c>
      <c r="AA593" s="98" t="s">
        <v>1698</v>
      </c>
      <c r="AB593" s="98">
        <v>8383</v>
      </c>
      <c r="AC593" s="98" t="s">
        <v>1922</v>
      </c>
      <c r="AD593" s="98" t="s">
        <v>5375</v>
      </c>
      <c r="AE593" s="98">
        <v>5565</v>
      </c>
      <c r="AF593" s="98" t="s">
        <v>2040</v>
      </c>
      <c r="AG593" s="98" t="s">
        <v>2041</v>
      </c>
      <c r="AH593" s="98" t="s">
        <v>212</v>
      </c>
      <c r="AI593" s="98" t="s">
        <v>53</v>
      </c>
      <c r="AJ593" s="98">
        <v>4100</v>
      </c>
      <c r="AK593" s="98" t="s">
        <v>33</v>
      </c>
      <c r="AL593" s="98">
        <v>4101</v>
      </c>
      <c r="AM593" s="98" t="s">
        <v>511</v>
      </c>
      <c r="AN593" s="98">
        <v>4118204</v>
      </c>
      <c r="AO593" s="98">
        <v>2024</v>
      </c>
      <c r="AP593" s="98">
        <v>0</v>
      </c>
      <c r="AQ593" s="98" t="s">
        <v>54</v>
      </c>
      <c r="AR593" s="98" t="s">
        <v>54</v>
      </c>
      <c r="AS593" s="98" t="s">
        <v>54</v>
      </c>
      <c r="AT593" s="98" t="s">
        <v>54</v>
      </c>
      <c r="AV593" s="98" t="s">
        <v>226</v>
      </c>
      <c r="AY593" s="98" t="s">
        <v>56</v>
      </c>
      <c r="AZ593" s="98" t="s">
        <v>1710</v>
      </c>
      <c r="BA593" s="98" t="s">
        <v>1711</v>
      </c>
      <c r="BB593" s="98" t="s">
        <v>1705</v>
      </c>
      <c r="BD593" s="110" t="str">
        <f t="shared" si="103"/>
        <v>4224RGInt 04 Maringá</v>
      </c>
      <c r="BE593" s="110">
        <v>4224</v>
      </c>
      <c r="BF593" s="110" t="s">
        <v>1619</v>
      </c>
      <c r="BG593" s="110">
        <v>8465</v>
      </c>
      <c r="BH593" s="110" t="s">
        <v>36</v>
      </c>
      <c r="BI593" s="110">
        <v>84</v>
      </c>
      <c r="BJ593" s="110">
        <v>84</v>
      </c>
      <c r="BK593" s="110">
        <v>84</v>
      </c>
      <c r="BL593" s="110">
        <v>84</v>
      </c>
      <c r="BN593" s="110">
        <f t="shared" si="104"/>
        <v>336</v>
      </c>
      <c r="BS593" s="110">
        <v>5565</v>
      </c>
      <c r="BT593" s="110" t="str">
        <f t="shared" si="95"/>
        <v>Reforma na Cadeia Pública de Paranaguá</v>
      </c>
      <c r="BU593" s="111" t="str">
        <f t="shared" si="96"/>
        <v>Não</v>
      </c>
      <c r="BV593" s="111" t="str">
        <f t="shared" si="97"/>
        <v>Não</v>
      </c>
      <c r="BW593" s="111" t="str">
        <f t="shared" si="98"/>
        <v>Não</v>
      </c>
      <c r="BX593" s="111" t="str">
        <f t="shared" si="99"/>
        <v>Não</v>
      </c>
      <c r="BY593" s="110" t="s">
        <v>121</v>
      </c>
      <c r="BZ593" s="110" t="s">
        <v>226</v>
      </c>
      <c r="CA593" s="110" t="s">
        <v>121</v>
      </c>
      <c r="CB593" s="110" t="s">
        <v>8375</v>
      </c>
      <c r="CG593" s="110" t="str">
        <f t="shared" si="100"/>
        <v>4502Pato Branco</v>
      </c>
      <c r="CH593" s="110" t="str">
        <f t="shared" si="102"/>
        <v>4502-1</v>
      </c>
      <c r="CI593" s="110">
        <v>1</v>
      </c>
      <c r="CJ593" s="110">
        <v>4502</v>
      </c>
      <c r="CK593" s="110" t="s">
        <v>35</v>
      </c>
      <c r="CL593" s="110">
        <v>4118501</v>
      </c>
      <c r="CM593" s="110" t="s">
        <v>138</v>
      </c>
      <c r="CN593" s="110">
        <v>1500</v>
      </c>
      <c r="CO593" s="110">
        <v>0</v>
      </c>
      <c r="CP593" s="110">
        <v>0</v>
      </c>
      <c r="CQ593" s="110">
        <v>0</v>
      </c>
      <c r="CS593" s="110" t="str">
        <f t="shared" si="101"/>
        <v>RGInt 03 Cascavel-Pato Branco</v>
      </c>
    </row>
    <row r="594" spans="19:97" x14ac:dyDescent="0.2">
      <c r="S594" s="98">
        <v>5566</v>
      </c>
      <c r="T594" s="98">
        <v>39</v>
      </c>
      <c r="U594" s="98" t="s">
        <v>1697</v>
      </c>
      <c r="V594" s="98">
        <v>17</v>
      </c>
      <c r="W594" s="98" t="s">
        <v>5374</v>
      </c>
      <c r="X594" s="98">
        <v>5</v>
      </c>
      <c r="Y594" s="98" t="s">
        <v>858</v>
      </c>
      <c r="Z594" s="98">
        <v>30</v>
      </c>
      <c r="AA594" s="98" t="s">
        <v>1698</v>
      </c>
      <c r="AB594" s="98">
        <v>8383</v>
      </c>
      <c r="AC594" s="98" t="s">
        <v>1922</v>
      </c>
      <c r="AD594" s="98" t="s">
        <v>5375</v>
      </c>
      <c r="AE594" s="98">
        <v>5566</v>
      </c>
      <c r="AF594" s="98" t="s">
        <v>2043</v>
      </c>
      <c r="AG594" s="98" t="s">
        <v>2044</v>
      </c>
      <c r="AH594" s="98" t="s">
        <v>212</v>
      </c>
      <c r="AI594" s="98" t="s">
        <v>53</v>
      </c>
      <c r="AJ594" s="98">
        <v>4100</v>
      </c>
      <c r="AK594" s="98" t="s">
        <v>34</v>
      </c>
      <c r="AL594" s="98">
        <v>4102</v>
      </c>
      <c r="AM594" s="98" t="s">
        <v>2045</v>
      </c>
      <c r="AN594" s="98">
        <v>4119301</v>
      </c>
      <c r="AO594" s="98">
        <v>2024</v>
      </c>
      <c r="AP594" s="98">
        <v>0</v>
      </c>
      <c r="AQ594" s="98" t="s">
        <v>54</v>
      </c>
      <c r="AR594" s="98" t="s">
        <v>54</v>
      </c>
      <c r="AS594" s="98" t="s">
        <v>54</v>
      </c>
      <c r="AT594" s="98" t="s">
        <v>54</v>
      </c>
      <c r="AV594" s="98" t="s">
        <v>226</v>
      </c>
      <c r="AY594" s="98" t="s">
        <v>56</v>
      </c>
      <c r="AZ594" s="98" t="s">
        <v>1710</v>
      </c>
      <c r="BA594" s="98" t="s">
        <v>1711</v>
      </c>
      <c r="BB594" s="98" t="s">
        <v>1705</v>
      </c>
      <c r="BD594" s="110" t="str">
        <f t="shared" si="103"/>
        <v>4224RGInt 05 Londrina</v>
      </c>
      <c r="BE594" s="110">
        <v>4224</v>
      </c>
      <c r="BF594" s="110" t="s">
        <v>1619</v>
      </c>
      <c r="BG594" s="110">
        <v>8465</v>
      </c>
      <c r="BH594" s="110" t="s">
        <v>37</v>
      </c>
      <c r="BI594" s="110">
        <v>118</v>
      </c>
      <c r="BJ594" s="110">
        <v>118</v>
      </c>
      <c r="BK594" s="110">
        <v>118</v>
      </c>
      <c r="BL594" s="110">
        <v>118</v>
      </c>
      <c r="BN594" s="110">
        <f t="shared" si="104"/>
        <v>472</v>
      </c>
      <c r="BS594" s="110">
        <v>5566</v>
      </c>
      <c r="BT594" s="110" t="str">
        <f t="shared" si="95"/>
        <v>Reforma na Cadeia Pública de Pinhão</v>
      </c>
      <c r="BU594" s="111" t="str">
        <f t="shared" si="96"/>
        <v>Não</v>
      </c>
      <c r="BV594" s="111" t="str">
        <f t="shared" si="97"/>
        <v>Não</v>
      </c>
      <c r="BW594" s="111" t="str">
        <f t="shared" si="98"/>
        <v>Não</v>
      </c>
      <c r="BX594" s="111" t="str">
        <f t="shared" si="99"/>
        <v>Não</v>
      </c>
      <c r="BY594" s="110" t="s">
        <v>121</v>
      </c>
      <c r="BZ594" s="110" t="s">
        <v>226</v>
      </c>
      <c r="CA594" s="110" t="s">
        <v>121</v>
      </c>
      <c r="CB594" s="110" t="s">
        <v>8374</v>
      </c>
      <c r="CG594" s="110" t="str">
        <f t="shared" si="100"/>
        <v>4502 Total</v>
      </c>
      <c r="CH594" s="110" t="str">
        <f t="shared" si="102"/>
        <v>4502 Total-1</v>
      </c>
      <c r="CI594" s="110">
        <v>1</v>
      </c>
      <c r="CJ594" s="110" t="s">
        <v>7052</v>
      </c>
      <c r="CN594" s="110">
        <v>1500</v>
      </c>
      <c r="CO594" s="110">
        <v>0</v>
      </c>
      <c r="CP594" s="110">
        <v>0</v>
      </c>
      <c r="CQ594" s="110">
        <v>0</v>
      </c>
      <c r="CS594" s="110" t="str">
        <f t="shared" si="101"/>
        <v>-</v>
      </c>
    </row>
    <row r="595" spans="19:97" x14ac:dyDescent="0.2">
      <c r="S595" s="98">
        <v>5567</v>
      </c>
      <c r="T595" s="98">
        <v>39</v>
      </c>
      <c r="U595" s="98" t="s">
        <v>1697</v>
      </c>
      <c r="V595" s="98">
        <v>17</v>
      </c>
      <c r="W595" s="98" t="s">
        <v>5374</v>
      </c>
      <c r="X595" s="98">
        <v>5</v>
      </c>
      <c r="Y595" s="98" t="s">
        <v>858</v>
      </c>
      <c r="Z595" s="98">
        <v>30</v>
      </c>
      <c r="AA595" s="98" t="s">
        <v>1698</v>
      </c>
      <c r="AB595" s="98">
        <v>8383</v>
      </c>
      <c r="AC595" s="98" t="s">
        <v>1922</v>
      </c>
      <c r="AD595" s="98" t="s">
        <v>5375</v>
      </c>
      <c r="AE595" s="98">
        <v>5567</v>
      </c>
      <c r="AF595" s="98" t="s">
        <v>2047</v>
      </c>
      <c r="AG595" s="98" t="s">
        <v>2048</v>
      </c>
      <c r="AH595" s="98" t="s">
        <v>212</v>
      </c>
      <c r="AI595" s="98" t="s">
        <v>53</v>
      </c>
      <c r="AJ595" s="98">
        <v>4100</v>
      </c>
      <c r="AK595" s="98" t="s">
        <v>33</v>
      </c>
      <c r="AL595" s="98">
        <v>4101</v>
      </c>
      <c r="AM595" s="98" t="s">
        <v>395</v>
      </c>
      <c r="AN595" s="98">
        <v>4125605</v>
      </c>
      <c r="AO595" s="98">
        <v>2024</v>
      </c>
      <c r="AP595" s="98">
        <v>0</v>
      </c>
      <c r="AQ595" s="98" t="s">
        <v>54</v>
      </c>
      <c r="AR595" s="98" t="s">
        <v>54</v>
      </c>
      <c r="AS595" s="98" t="s">
        <v>54</v>
      </c>
      <c r="AT595" s="98" t="s">
        <v>54</v>
      </c>
      <c r="AV595" s="98" t="s">
        <v>226</v>
      </c>
      <c r="AY595" s="98" t="s">
        <v>56</v>
      </c>
      <c r="AZ595" s="98" t="s">
        <v>1710</v>
      </c>
      <c r="BA595" s="98" t="s">
        <v>1711</v>
      </c>
      <c r="BB595" s="98" t="s">
        <v>1705</v>
      </c>
      <c r="BD595" s="110" t="str">
        <f t="shared" si="103"/>
        <v>4224RGInt 06 Ponta Grossa</v>
      </c>
      <c r="BE595" s="110">
        <v>4224</v>
      </c>
      <c r="BF595" s="110" t="s">
        <v>1619</v>
      </c>
      <c r="BG595" s="110">
        <v>8465</v>
      </c>
      <c r="BH595" s="110" t="s">
        <v>38</v>
      </c>
      <c r="BI595" s="110">
        <v>58</v>
      </c>
      <c r="BJ595" s="110">
        <v>58</v>
      </c>
      <c r="BK595" s="110">
        <v>58</v>
      </c>
      <c r="BL595" s="110">
        <v>58</v>
      </c>
      <c r="BN595" s="110">
        <f t="shared" si="104"/>
        <v>232</v>
      </c>
      <c r="BS595" s="110">
        <v>5567</v>
      </c>
      <c r="BT595" s="110" t="str">
        <f t="shared" si="95"/>
        <v>Reforma na Cadeia Pública de São Mateus do Sul</v>
      </c>
      <c r="BU595" s="111" t="str">
        <f t="shared" si="96"/>
        <v>Não</v>
      </c>
      <c r="BV595" s="111" t="str">
        <f t="shared" si="97"/>
        <v>Não</v>
      </c>
      <c r="BW595" s="111" t="str">
        <f t="shared" si="98"/>
        <v>Não</v>
      </c>
      <c r="BX595" s="111" t="str">
        <f t="shared" si="99"/>
        <v>Não</v>
      </c>
      <c r="BY595" s="110" t="s">
        <v>121</v>
      </c>
      <c r="BZ595" s="110" t="s">
        <v>226</v>
      </c>
      <c r="CA595" s="110" t="s">
        <v>121</v>
      </c>
      <c r="CB595" s="110" t="s">
        <v>8374</v>
      </c>
      <c r="CG595" s="110" t="str">
        <f t="shared" si="100"/>
        <v>4503Cornélio Procópio</v>
      </c>
      <c r="CH595" s="110" t="str">
        <f t="shared" si="102"/>
        <v>4503-1</v>
      </c>
      <c r="CI595" s="110">
        <v>1</v>
      </c>
      <c r="CJ595" s="110">
        <v>4503</v>
      </c>
      <c r="CK595" s="110" t="s">
        <v>37</v>
      </c>
      <c r="CL595" s="110">
        <v>4106407</v>
      </c>
      <c r="CM595" s="110" t="s">
        <v>2227</v>
      </c>
      <c r="CN595" s="110">
        <v>0</v>
      </c>
      <c r="CO595" s="110">
        <v>7290</v>
      </c>
      <c r="CP595" s="110">
        <v>0</v>
      </c>
      <c r="CQ595" s="110">
        <v>0</v>
      </c>
      <c r="CS595" s="110" t="str">
        <f t="shared" si="101"/>
        <v>RGInt 05 Londrina-Cornélio Procópio</v>
      </c>
    </row>
    <row r="596" spans="19:97" x14ac:dyDescent="0.2">
      <c r="S596" s="98">
        <v>5568</v>
      </c>
      <c r="T596" s="98">
        <v>39</v>
      </c>
      <c r="U596" s="98" t="s">
        <v>1697</v>
      </c>
      <c r="V596" s="98">
        <v>17</v>
      </c>
      <c r="W596" s="98" t="s">
        <v>5374</v>
      </c>
      <c r="X596" s="98">
        <v>5</v>
      </c>
      <c r="Y596" s="98" t="s">
        <v>858</v>
      </c>
      <c r="Z596" s="98">
        <v>30</v>
      </c>
      <c r="AA596" s="98" t="s">
        <v>1698</v>
      </c>
      <c r="AB596" s="98">
        <v>8383</v>
      </c>
      <c r="AC596" s="98" t="s">
        <v>1922</v>
      </c>
      <c r="AD596" s="98" t="s">
        <v>5375</v>
      </c>
      <c r="AE596" s="98">
        <v>5568</v>
      </c>
      <c r="AF596" s="98" t="s">
        <v>2049</v>
      </c>
      <c r="AG596" s="98" t="s">
        <v>2050</v>
      </c>
      <c r="AH596" s="98" t="s">
        <v>212</v>
      </c>
      <c r="AI596" s="98" t="s">
        <v>53</v>
      </c>
      <c r="AJ596" s="98">
        <v>4100</v>
      </c>
      <c r="AK596" s="98" t="s">
        <v>33</v>
      </c>
      <c r="AL596" s="98">
        <v>4101</v>
      </c>
      <c r="AM596" s="98" t="s">
        <v>567</v>
      </c>
      <c r="AN596" s="98">
        <v>4128203</v>
      </c>
      <c r="AO596" s="98">
        <v>2024</v>
      </c>
      <c r="AP596" s="98">
        <v>0</v>
      </c>
      <c r="AQ596" s="98" t="s">
        <v>54</v>
      </c>
      <c r="AR596" s="98" t="s">
        <v>54</v>
      </c>
      <c r="AS596" s="98" t="s">
        <v>54</v>
      </c>
      <c r="AT596" s="98" t="s">
        <v>54</v>
      </c>
      <c r="AV596" s="98" t="s">
        <v>226</v>
      </c>
      <c r="AY596" s="98" t="s">
        <v>56</v>
      </c>
      <c r="AZ596" s="98" t="s">
        <v>1710</v>
      </c>
      <c r="BA596" s="98" t="s">
        <v>1711</v>
      </c>
      <c r="BB596" s="98" t="s">
        <v>1705</v>
      </c>
      <c r="BD596" s="110" t="str">
        <f t="shared" si="103"/>
        <v>4225RGInt 01 Curitiba</v>
      </c>
      <c r="BE596" s="110">
        <v>4225</v>
      </c>
      <c r="BF596" s="110" t="s">
        <v>1624</v>
      </c>
      <c r="BG596" s="110">
        <v>8465</v>
      </c>
      <c r="BH596" s="110" t="s">
        <v>33</v>
      </c>
      <c r="BI596" s="110">
        <v>436</v>
      </c>
      <c r="BJ596" s="110">
        <v>218</v>
      </c>
      <c r="BK596" s="110">
        <v>218</v>
      </c>
      <c r="BL596" s="110">
        <v>218</v>
      </c>
      <c r="BN596" s="110">
        <f t="shared" si="104"/>
        <v>1090</v>
      </c>
      <c r="BS596" s="110">
        <v>5568</v>
      </c>
      <c r="BT596" s="110" t="str">
        <f t="shared" si="95"/>
        <v>Reforma na Cadeia Pública de União da Vitória</v>
      </c>
      <c r="BU596" s="111" t="str">
        <f t="shared" si="96"/>
        <v>Não</v>
      </c>
      <c r="BV596" s="111" t="str">
        <f t="shared" si="97"/>
        <v>Não</v>
      </c>
      <c r="BW596" s="111" t="str">
        <f t="shared" si="98"/>
        <v>Não</v>
      </c>
      <c r="BX596" s="111" t="str">
        <f t="shared" si="99"/>
        <v>Não</v>
      </c>
      <c r="BY596" s="110" t="s">
        <v>121</v>
      </c>
      <c r="BZ596" s="110" t="s">
        <v>226</v>
      </c>
      <c r="CA596" s="110" t="s">
        <v>121</v>
      </c>
      <c r="CB596" s="110" t="s">
        <v>8374</v>
      </c>
      <c r="CG596" s="110" t="str">
        <f t="shared" si="100"/>
        <v>4503 Total</v>
      </c>
      <c r="CH596" s="110" t="str">
        <f t="shared" si="102"/>
        <v>4503 Total-1</v>
      </c>
      <c r="CI596" s="110">
        <v>1</v>
      </c>
      <c r="CJ596" s="110" t="s">
        <v>7053</v>
      </c>
      <c r="CN596" s="110">
        <v>0</v>
      </c>
      <c r="CO596" s="110">
        <v>7290</v>
      </c>
      <c r="CP596" s="110">
        <v>0</v>
      </c>
      <c r="CQ596" s="110">
        <v>0</v>
      </c>
      <c r="CS596" s="110" t="str">
        <f t="shared" si="101"/>
        <v>-</v>
      </c>
    </row>
    <row r="597" spans="19:97" x14ac:dyDescent="0.2">
      <c r="S597" s="98">
        <v>5569</v>
      </c>
      <c r="T597" s="98">
        <v>39</v>
      </c>
      <c r="U597" s="98" t="s">
        <v>1697</v>
      </c>
      <c r="V597" s="98">
        <v>17</v>
      </c>
      <c r="W597" s="98" t="s">
        <v>5374</v>
      </c>
      <c r="X597" s="98">
        <v>5</v>
      </c>
      <c r="Y597" s="98" t="s">
        <v>858</v>
      </c>
      <c r="Z597" s="98">
        <v>30</v>
      </c>
      <c r="AA597" s="98" t="s">
        <v>1698</v>
      </c>
      <c r="AB597" s="98">
        <v>8383</v>
      </c>
      <c r="AC597" s="98" t="s">
        <v>1922</v>
      </c>
      <c r="AD597" s="98" t="s">
        <v>5375</v>
      </c>
      <c r="AE597" s="98">
        <v>5569</v>
      </c>
      <c r="AF597" s="98" t="s">
        <v>2052</v>
      </c>
      <c r="AG597" s="98" t="s">
        <v>2053</v>
      </c>
      <c r="AH597" s="98" t="s">
        <v>212</v>
      </c>
      <c r="AI597" s="98" t="s">
        <v>53</v>
      </c>
      <c r="AJ597" s="98">
        <v>4100</v>
      </c>
      <c r="AK597" s="98" t="s">
        <v>33</v>
      </c>
      <c r="AL597" s="98">
        <v>4101</v>
      </c>
      <c r="AM597" s="98" t="s">
        <v>128</v>
      </c>
      <c r="AN597" s="98">
        <v>4106902</v>
      </c>
      <c r="AO597" s="98">
        <v>2024</v>
      </c>
      <c r="AP597" s="98">
        <v>0</v>
      </c>
      <c r="AQ597" s="98" t="s">
        <v>54</v>
      </c>
      <c r="AR597" s="98" t="s">
        <v>54</v>
      </c>
      <c r="AS597" s="98" t="s">
        <v>54</v>
      </c>
      <c r="AT597" s="98" t="s">
        <v>54</v>
      </c>
      <c r="AV597" s="98" t="s">
        <v>226</v>
      </c>
      <c r="AY597" s="98" t="s">
        <v>56</v>
      </c>
      <c r="AZ597" s="98" t="s">
        <v>1710</v>
      </c>
      <c r="BA597" s="98" t="s">
        <v>1711</v>
      </c>
      <c r="BB597" s="98" t="s">
        <v>1705</v>
      </c>
      <c r="BD597" s="110" t="str">
        <f t="shared" si="103"/>
        <v>4225RGInt 02 Guarapuava</v>
      </c>
      <c r="BE597" s="110">
        <v>4225</v>
      </c>
      <c r="BF597" s="110" t="s">
        <v>1624</v>
      </c>
      <c r="BG597" s="110">
        <v>8465</v>
      </c>
      <c r="BH597" s="110" t="s">
        <v>34</v>
      </c>
      <c r="BI597" s="110">
        <v>52</v>
      </c>
      <c r="BJ597" s="110">
        <v>26</v>
      </c>
      <c r="BK597" s="110">
        <v>26</v>
      </c>
      <c r="BL597" s="110">
        <v>26</v>
      </c>
      <c r="BN597" s="110">
        <f t="shared" si="104"/>
        <v>130</v>
      </c>
      <c r="BS597" s="110">
        <v>5569</v>
      </c>
      <c r="BT597" s="110" t="str">
        <f t="shared" si="95"/>
        <v>Reforma na Casa de Custódia de Curitiba</v>
      </c>
      <c r="BU597" s="111" t="str">
        <f t="shared" si="96"/>
        <v>Não</v>
      </c>
      <c r="BV597" s="111" t="str">
        <f t="shared" si="97"/>
        <v>Não</v>
      </c>
      <c r="BW597" s="111" t="str">
        <f t="shared" si="98"/>
        <v>Não</v>
      </c>
      <c r="BX597" s="111" t="str">
        <f t="shared" si="99"/>
        <v>Não</v>
      </c>
      <c r="BY597" s="110" t="s">
        <v>121</v>
      </c>
      <c r="BZ597" s="110" t="s">
        <v>226</v>
      </c>
      <c r="CA597" s="110" t="s">
        <v>121</v>
      </c>
      <c r="CB597" s="110" t="s">
        <v>8374</v>
      </c>
      <c r="CG597" s="110" t="str">
        <f t="shared" si="100"/>
        <v>4504Toledo</v>
      </c>
      <c r="CH597" s="110" t="str">
        <f t="shared" si="102"/>
        <v>4504-1</v>
      </c>
      <c r="CI597" s="110">
        <v>1</v>
      </c>
      <c r="CJ597" s="110">
        <v>4504</v>
      </c>
      <c r="CK597" s="110" t="s">
        <v>35</v>
      </c>
      <c r="CL597" s="110">
        <v>4127700</v>
      </c>
      <c r="CM597" s="110" t="s">
        <v>578</v>
      </c>
      <c r="CN597" s="110">
        <v>0</v>
      </c>
      <c r="CO597" s="110">
        <v>2500</v>
      </c>
      <c r="CP597" s="110">
        <v>0</v>
      </c>
      <c r="CQ597" s="110">
        <v>0</v>
      </c>
      <c r="CS597" s="110" t="str">
        <f t="shared" si="101"/>
        <v>RGInt 03 Cascavel-Toledo</v>
      </c>
    </row>
    <row r="598" spans="19:97" x14ac:dyDescent="0.2">
      <c r="S598" s="98">
        <v>5570</v>
      </c>
      <c r="T598" s="98">
        <v>39</v>
      </c>
      <c r="U598" s="98" t="s">
        <v>1697</v>
      </c>
      <c r="V598" s="98">
        <v>17</v>
      </c>
      <c r="W598" s="98" t="s">
        <v>5374</v>
      </c>
      <c r="X598" s="98">
        <v>5</v>
      </c>
      <c r="Y598" s="98" t="s">
        <v>858</v>
      </c>
      <c r="Z598" s="98">
        <v>30</v>
      </c>
      <c r="AA598" s="98" t="s">
        <v>1698</v>
      </c>
      <c r="AB598" s="98">
        <v>8383</v>
      </c>
      <c r="AC598" s="98" t="s">
        <v>1922</v>
      </c>
      <c r="AD598" s="98" t="s">
        <v>5375</v>
      </c>
      <c r="AE598" s="98">
        <v>5570</v>
      </c>
      <c r="AF598" s="98" t="s">
        <v>2054</v>
      </c>
      <c r="AG598" s="98" t="s">
        <v>5384</v>
      </c>
      <c r="AH598" s="98" t="s">
        <v>212</v>
      </c>
      <c r="AI598" s="98" t="s">
        <v>53</v>
      </c>
      <c r="AJ598" s="98">
        <v>4100</v>
      </c>
      <c r="AK598" s="98" t="s">
        <v>36</v>
      </c>
      <c r="AL598" s="98">
        <v>4104</v>
      </c>
      <c r="AM598" s="98" t="s">
        <v>503</v>
      </c>
      <c r="AN598" s="98">
        <v>4115200</v>
      </c>
      <c r="AO598" s="98">
        <v>2024</v>
      </c>
      <c r="AP598" s="98">
        <v>778</v>
      </c>
      <c r="AQ598" s="98" t="s">
        <v>54</v>
      </c>
      <c r="AR598" s="98" t="s">
        <v>54</v>
      </c>
      <c r="AS598" s="98" t="s">
        <v>54</v>
      </c>
      <c r="AT598" s="98" t="s">
        <v>54</v>
      </c>
      <c r="AV598" s="98" t="s">
        <v>226</v>
      </c>
      <c r="AY598" s="98" t="s">
        <v>56</v>
      </c>
      <c r="AZ598" s="98" t="s">
        <v>1710</v>
      </c>
      <c r="BA598" s="98" t="s">
        <v>1711</v>
      </c>
      <c r="BB598" s="98" t="s">
        <v>1705</v>
      </c>
      <c r="BD598" s="110" t="str">
        <f t="shared" si="103"/>
        <v>4225RGInt 03 Cascavel</v>
      </c>
      <c r="BE598" s="110">
        <v>4225</v>
      </c>
      <c r="BF598" s="110" t="s">
        <v>1624</v>
      </c>
      <c r="BG598" s="110">
        <v>8465</v>
      </c>
      <c r="BH598" s="110" t="s">
        <v>35</v>
      </c>
      <c r="BI598" s="110">
        <v>336</v>
      </c>
      <c r="BJ598" s="110">
        <v>168</v>
      </c>
      <c r="BK598" s="110">
        <v>168</v>
      </c>
      <c r="BL598" s="110">
        <v>168</v>
      </c>
      <c r="BN598" s="110">
        <f t="shared" si="104"/>
        <v>840</v>
      </c>
      <c r="BS598" s="110">
        <v>5570</v>
      </c>
      <c r="BT598" s="110" t="str">
        <f t="shared" si="95"/>
        <v>Reforma na Casa de Custódia de Maringá</v>
      </c>
      <c r="BU598" s="111" t="str">
        <f t="shared" si="96"/>
        <v>Não</v>
      </c>
      <c r="BV598" s="111" t="str">
        <f t="shared" si="97"/>
        <v>Não</v>
      </c>
      <c r="BW598" s="111" t="str">
        <f t="shared" si="98"/>
        <v>Não</v>
      </c>
      <c r="BX598" s="111" t="str">
        <f t="shared" si="99"/>
        <v>Não</v>
      </c>
      <c r="BY598" s="110" t="s">
        <v>121</v>
      </c>
      <c r="BZ598" s="110" t="s">
        <v>226</v>
      </c>
      <c r="CA598" s="110" t="s">
        <v>121</v>
      </c>
      <c r="CB598" s="110" t="s">
        <v>8374</v>
      </c>
      <c r="CG598" s="110" t="str">
        <f t="shared" si="100"/>
        <v>4504 Total</v>
      </c>
      <c r="CH598" s="110" t="str">
        <f t="shared" si="102"/>
        <v>4504 Total-1</v>
      </c>
      <c r="CI598" s="110">
        <v>1</v>
      </c>
      <c r="CJ598" s="110" t="s">
        <v>7054</v>
      </c>
      <c r="CN598" s="110">
        <v>0</v>
      </c>
      <c r="CO598" s="110">
        <v>2500</v>
      </c>
      <c r="CP598" s="110">
        <v>0</v>
      </c>
      <c r="CQ598" s="110">
        <v>0</v>
      </c>
      <c r="CS598" s="110" t="str">
        <f t="shared" si="101"/>
        <v>-</v>
      </c>
    </row>
    <row r="599" spans="19:97" x14ac:dyDescent="0.2">
      <c r="S599" s="98">
        <v>5571</v>
      </c>
      <c r="T599" s="98">
        <v>39</v>
      </c>
      <c r="U599" s="98" t="s">
        <v>1697</v>
      </c>
      <c r="V599" s="98">
        <v>17</v>
      </c>
      <c r="W599" s="98" t="s">
        <v>5374</v>
      </c>
      <c r="X599" s="98">
        <v>5</v>
      </c>
      <c r="Y599" s="98" t="s">
        <v>858</v>
      </c>
      <c r="Z599" s="98">
        <v>30</v>
      </c>
      <c r="AA599" s="98" t="s">
        <v>1698</v>
      </c>
      <c r="AB599" s="98">
        <v>8383</v>
      </c>
      <c r="AC599" s="98" t="s">
        <v>1922</v>
      </c>
      <c r="AD599" s="98" t="s">
        <v>5375</v>
      </c>
      <c r="AE599" s="98">
        <v>5571</v>
      </c>
      <c r="AF599" s="98" t="s">
        <v>2055</v>
      </c>
      <c r="AG599" s="98" t="s">
        <v>5385</v>
      </c>
      <c r="AH599" s="98" t="s">
        <v>212</v>
      </c>
      <c r="AI599" s="98" t="s">
        <v>53</v>
      </c>
      <c r="AJ599" s="98">
        <v>4100</v>
      </c>
      <c r="AK599" s="98" t="s">
        <v>37</v>
      </c>
      <c r="AL599" s="98">
        <v>4105</v>
      </c>
      <c r="AM599" s="98" t="s">
        <v>326</v>
      </c>
      <c r="AN599" s="98">
        <v>4113700</v>
      </c>
      <c r="AO599" s="98">
        <v>2024</v>
      </c>
      <c r="AP599" s="98">
        <v>0</v>
      </c>
      <c r="AQ599" s="98" t="s">
        <v>54</v>
      </c>
      <c r="AR599" s="98" t="s">
        <v>54</v>
      </c>
      <c r="AS599" s="98" t="s">
        <v>54</v>
      </c>
      <c r="AT599" s="98" t="s">
        <v>54</v>
      </c>
      <c r="AV599" s="98" t="s">
        <v>226</v>
      </c>
      <c r="AY599" s="98" t="s">
        <v>56</v>
      </c>
      <c r="AZ599" s="98" t="s">
        <v>1710</v>
      </c>
      <c r="BA599" s="98" t="s">
        <v>1711</v>
      </c>
      <c r="BB599" s="98" t="s">
        <v>1705</v>
      </c>
      <c r="BD599" s="110" t="str">
        <f t="shared" si="103"/>
        <v>4225RGInt 04 Maringá</v>
      </c>
      <c r="BE599" s="110">
        <v>4225</v>
      </c>
      <c r="BF599" s="110" t="s">
        <v>1624</v>
      </c>
      <c r="BG599" s="110">
        <v>8465</v>
      </c>
      <c r="BH599" s="110" t="s">
        <v>36</v>
      </c>
      <c r="BI599" s="110">
        <v>240</v>
      </c>
      <c r="BJ599" s="110">
        <v>120</v>
      </c>
      <c r="BK599" s="110">
        <v>120</v>
      </c>
      <c r="BL599" s="110">
        <v>120</v>
      </c>
      <c r="BN599" s="110">
        <f t="shared" si="104"/>
        <v>600</v>
      </c>
      <c r="BS599" s="110">
        <v>5571</v>
      </c>
      <c r="BT599" s="110" t="str">
        <f t="shared" si="95"/>
        <v>Reforma na Penitenciária Estadual de Londrina II</v>
      </c>
      <c r="BU599" s="111" t="str">
        <f t="shared" si="96"/>
        <v>Não</v>
      </c>
      <c r="BV599" s="111" t="str">
        <f t="shared" si="97"/>
        <v>Não</v>
      </c>
      <c r="BW599" s="111" t="str">
        <f t="shared" si="98"/>
        <v>Não</v>
      </c>
      <c r="BX599" s="111" t="str">
        <f t="shared" si="99"/>
        <v>Não</v>
      </c>
      <c r="BY599" s="110" t="s">
        <v>121</v>
      </c>
      <c r="BZ599" s="110" t="s">
        <v>226</v>
      </c>
      <c r="CA599" s="110" t="s">
        <v>121</v>
      </c>
      <c r="CB599" s="110" t="s">
        <v>8374</v>
      </c>
      <c r="CG599" s="110" t="str">
        <f t="shared" si="100"/>
        <v>4505Maringá</v>
      </c>
      <c r="CH599" s="110" t="str">
        <f t="shared" si="102"/>
        <v>4505-1</v>
      </c>
      <c r="CI599" s="110">
        <v>1</v>
      </c>
      <c r="CJ599" s="110">
        <v>4505</v>
      </c>
      <c r="CK599" s="110" t="s">
        <v>36</v>
      </c>
      <c r="CL599" s="110">
        <v>4115200</v>
      </c>
      <c r="CM599" s="110" t="s">
        <v>503</v>
      </c>
      <c r="CN599" s="110">
        <v>0</v>
      </c>
      <c r="CO599" s="110">
        <v>1400</v>
      </c>
      <c r="CP599" s="110">
        <v>600</v>
      </c>
      <c r="CQ599" s="110">
        <v>0</v>
      </c>
      <c r="CS599" s="110" t="str">
        <f t="shared" si="101"/>
        <v>RGInt 04 Maringá-Maringá</v>
      </c>
    </row>
    <row r="600" spans="19:97" x14ac:dyDescent="0.2">
      <c r="S600" s="98">
        <v>5572</v>
      </c>
      <c r="T600" s="98">
        <v>39</v>
      </c>
      <c r="U600" s="98" t="s">
        <v>1697</v>
      </c>
      <c r="V600" s="98">
        <v>17</v>
      </c>
      <c r="W600" s="98" t="s">
        <v>5374</v>
      </c>
      <c r="X600" s="98">
        <v>5</v>
      </c>
      <c r="Y600" s="98" t="s">
        <v>858</v>
      </c>
      <c r="Z600" s="98">
        <v>30</v>
      </c>
      <c r="AA600" s="98" t="s">
        <v>1698</v>
      </c>
      <c r="AB600" s="98">
        <v>8383</v>
      </c>
      <c r="AC600" s="98" t="s">
        <v>1922</v>
      </c>
      <c r="AD600" s="98" t="s">
        <v>5375</v>
      </c>
      <c r="AE600" s="98">
        <v>5572</v>
      </c>
      <c r="AF600" s="98" t="s">
        <v>2057</v>
      </c>
      <c r="AG600" s="98" t="s">
        <v>5386</v>
      </c>
      <c r="AH600" s="98" t="s">
        <v>212</v>
      </c>
      <c r="AI600" s="98" t="s">
        <v>53</v>
      </c>
      <c r="AJ600" s="98">
        <v>4100</v>
      </c>
      <c r="AK600" s="98" t="s">
        <v>35</v>
      </c>
      <c r="AL600" s="98">
        <v>4103</v>
      </c>
      <c r="AM600" s="98" t="s">
        <v>407</v>
      </c>
      <c r="AN600" s="98">
        <v>4108304</v>
      </c>
      <c r="AO600" s="98">
        <v>2024</v>
      </c>
      <c r="AP600" s="98">
        <v>25</v>
      </c>
      <c r="AQ600" s="98" t="s">
        <v>56</v>
      </c>
      <c r="AR600" s="98" t="s">
        <v>54</v>
      </c>
      <c r="AS600" s="98" t="s">
        <v>54</v>
      </c>
      <c r="AT600" s="98" t="s">
        <v>54</v>
      </c>
      <c r="AV600" s="98" t="s">
        <v>226</v>
      </c>
      <c r="AY600" s="98" t="s">
        <v>56</v>
      </c>
      <c r="AZ600" s="98" t="s">
        <v>1710</v>
      </c>
      <c r="BA600" s="98" t="s">
        <v>1711</v>
      </c>
      <c r="BB600" s="98" t="s">
        <v>1705</v>
      </c>
      <c r="BD600" s="110" t="str">
        <f t="shared" si="103"/>
        <v>4225RGInt 05 Londrina</v>
      </c>
      <c r="BE600" s="110">
        <v>4225</v>
      </c>
      <c r="BF600" s="110" t="s">
        <v>1624</v>
      </c>
      <c r="BG600" s="110">
        <v>8465</v>
      </c>
      <c r="BH600" s="110" t="s">
        <v>37</v>
      </c>
      <c r="BI600" s="110">
        <v>292</v>
      </c>
      <c r="BJ600" s="110">
        <v>146</v>
      </c>
      <c r="BK600" s="110">
        <v>146</v>
      </c>
      <c r="BL600" s="110">
        <v>146</v>
      </c>
      <c r="BN600" s="110">
        <f t="shared" si="104"/>
        <v>730</v>
      </c>
      <c r="BS600" s="110">
        <v>5572</v>
      </c>
      <c r="BT600" s="110" t="str">
        <f t="shared" si="95"/>
        <v>Reforma na Penitenciária Feminina de Foz do Iguaçu</v>
      </c>
      <c r="BU600" s="111" t="str">
        <f t="shared" si="96"/>
        <v>Não</v>
      </c>
      <c r="BV600" s="111" t="str">
        <f t="shared" si="97"/>
        <v>Não</v>
      </c>
      <c r="BW600" s="111" t="str">
        <f t="shared" si="98"/>
        <v>Sim</v>
      </c>
      <c r="BX600" s="111" t="str">
        <f t="shared" si="99"/>
        <v>Não</v>
      </c>
      <c r="BY600" s="110" t="s">
        <v>121</v>
      </c>
      <c r="BZ600" s="110" t="s">
        <v>226</v>
      </c>
      <c r="CA600" s="110" t="s">
        <v>121</v>
      </c>
      <c r="CB600" s="110" t="s">
        <v>8374</v>
      </c>
      <c r="CG600" s="110" t="str">
        <f t="shared" si="100"/>
        <v>4505 Total</v>
      </c>
      <c r="CH600" s="110" t="str">
        <f t="shared" si="102"/>
        <v>4505 Total-1</v>
      </c>
      <c r="CI600" s="110">
        <v>1</v>
      </c>
      <c r="CJ600" s="110" t="s">
        <v>7055</v>
      </c>
      <c r="CN600" s="110">
        <v>0</v>
      </c>
      <c r="CO600" s="110">
        <v>1400</v>
      </c>
      <c r="CP600" s="110">
        <v>600</v>
      </c>
      <c r="CQ600" s="110">
        <v>0</v>
      </c>
      <c r="CS600" s="110" t="str">
        <f t="shared" si="101"/>
        <v>-</v>
      </c>
    </row>
    <row r="601" spans="19:97" x14ac:dyDescent="0.2">
      <c r="S601" s="98">
        <v>5112</v>
      </c>
      <c r="T601" s="98">
        <v>39</v>
      </c>
      <c r="U601" s="98" t="s">
        <v>1697</v>
      </c>
      <c r="V601" s="98">
        <v>21</v>
      </c>
      <c r="W601" s="98" t="s">
        <v>2059</v>
      </c>
      <c r="X601" s="98">
        <v>5</v>
      </c>
      <c r="Y601" s="98" t="s">
        <v>858</v>
      </c>
      <c r="Z601" s="98">
        <v>30</v>
      </c>
      <c r="AA601" s="98" t="s">
        <v>1698</v>
      </c>
      <c r="AB601" s="98">
        <v>8497</v>
      </c>
      <c r="AC601" s="98" t="s">
        <v>2060</v>
      </c>
      <c r="AD601" s="98" t="s">
        <v>2061</v>
      </c>
      <c r="AE601" s="98">
        <v>5112</v>
      </c>
      <c r="AF601" s="98" t="s">
        <v>2062</v>
      </c>
      <c r="AG601" s="98" t="s">
        <v>2063</v>
      </c>
      <c r="AH601" s="98" t="s">
        <v>2064</v>
      </c>
      <c r="AI601" s="98" t="s">
        <v>53</v>
      </c>
      <c r="AJ601" s="98">
        <v>4100</v>
      </c>
      <c r="AO601" s="98">
        <v>2024</v>
      </c>
      <c r="AP601" s="98">
        <v>200000</v>
      </c>
      <c r="AQ601" s="98" t="s">
        <v>54</v>
      </c>
      <c r="AR601" s="98" t="s">
        <v>54</v>
      </c>
      <c r="AS601" s="98" t="s">
        <v>54</v>
      </c>
      <c r="AT601" s="98" t="s">
        <v>54</v>
      </c>
      <c r="AU601" s="98" t="s">
        <v>2065</v>
      </c>
      <c r="AY601" s="98" t="s">
        <v>56</v>
      </c>
      <c r="AZ601" s="98" t="s">
        <v>2066</v>
      </c>
      <c r="BA601" s="98" t="s">
        <v>2067</v>
      </c>
      <c r="BB601" s="98" t="s">
        <v>2068</v>
      </c>
      <c r="BD601" s="110" t="str">
        <f t="shared" si="103"/>
        <v>4225RGInt 06 Ponta Grossa</v>
      </c>
      <c r="BE601" s="110">
        <v>4225</v>
      </c>
      <c r="BF601" s="110" t="s">
        <v>1624</v>
      </c>
      <c r="BG601" s="110">
        <v>8465</v>
      </c>
      <c r="BH601" s="110" t="s">
        <v>38</v>
      </c>
      <c r="BI601" s="110">
        <v>145</v>
      </c>
      <c r="BJ601" s="110">
        <v>72</v>
      </c>
      <c r="BK601" s="110">
        <v>72</v>
      </c>
      <c r="BL601" s="110">
        <v>72</v>
      </c>
      <c r="BN601" s="110">
        <f t="shared" si="104"/>
        <v>361</v>
      </c>
      <c r="BS601" s="110">
        <v>5112</v>
      </c>
      <c r="BT601" s="110" t="str">
        <f t="shared" si="95"/>
        <v>Boletim de ocorrência online registrado</v>
      </c>
      <c r="BU601" s="111" t="str">
        <f t="shared" si="96"/>
        <v>Não</v>
      </c>
      <c r="BV601" s="111" t="str">
        <f t="shared" si="97"/>
        <v>Não</v>
      </c>
      <c r="BW601" s="111" t="str">
        <f t="shared" si="98"/>
        <v>Não</v>
      </c>
      <c r="BX601" s="111" t="str">
        <f t="shared" si="99"/>
        <v>Não</v>
      </c>
      <c r="BY601" s="110" t="s">
        <v>2065</v>
      </c>
      <c r="BZ601" s="110" t="s">
        <v>121</v>
      </c>
      <c r="CA601" s="110" t="s">
        <v>121</v>
      </c>
      <c r="CB601" s="110" t="s">
        <v>8374</v>
      </c>
      <c r="CG601" s="110" t="str">
        <f t="shared" si="100"/>
        <v>4506Jacarezinho</v>
      </c>
      <c r="CH601" s="110" t="str">
        <f t="shared" si="102"/>
        <v>4506-1</v>
      </c>
      <c r="CI601" s="110">
        <v>1</v>
      </c>
      <c r="CJ601" s="110">
        <v>4506</v>
      </c>
      <c r="CK601" s="110" t="s">
        <v>37</v>
      </c>
      <c r="CL601" s="110">
        <v>4111803</v>
      </c>
      <c r="CM601" s="110" t="s">
        <v>813</v>
      </c>
      <c r="CN601" s="110">
        <v>0</v>
      </c>
      <c r="CO601" s="110">
        <v>1400</v>
      </c>
      <c r="CP601" s="110">
        <v>600</v>
      </c>
      <c r="CQ601" s="110">
        <v>0</v>
      </c>
      <c r="CS601" s="110" t="str">
        <f t="shared" si="101"/>
        <v>RGInt 05 Londrina-Jacarezinho</v>
      </c>
    </row>
    <row r="602" spans="19:97" x14ac:dyDescent="0.2">
      <c r="S602" s="98">
        <v>5113</v>
      </c>
      <c r="T602" s="98">
        <v>39</v>
      </c>
      <c r="U602" s="98" t="s">
        <v>1697</v>
      </c>
      <c r="V602" s="98">
        <v>21</v>
      </c>
      <c r="W602" s="98" t="s">
        <v>2059</v>
      </c>
      <c r="X602" s="98">
        <v>5</v>
      </c>
      <c r="Y602" s="98" t="s">
        <v>858</v>
      </c>
      <c r="Z602" s="98">
        <v>30</v>
      </c>
      <c r="AA602" s="98" t="s">
        <v>1698</v>
      </c>
      <c r="AB602" s="98">
        <v>8497</v>
      </c>
      <c r="AC602" s="98" t="s">
        <v>2060</v>
      </c>
      <c r="AD602" s="98" t="s">
        <v>2061</v>
      </c>
      <c r="AE602" s="98">
        <v>5113</v>
      </c>
      <c r="AF602" s="98" t="s">
        <v>2071</v>
      </c>
      <c r="AG602" s="98" t="s">
        <v>2072</v>
      </c>
      <c r="AH602" s="98" t="s">
        <v>2073</v>
      </c>
      <c r="AI602" s="98" t="s">
        <v>53</v>
      </c>
      <c r="AJ602" s="98">
        <v>4100</v>
      </c>
      <c r="AK602" s="98" t="s">
        <v>33</v>
      </c>
      <c r="AL602" s="98">
        <v>4101</v>
      </c>
      <c r="AO602" s="98">
        <v>2024</v>
      </c>
      <c r="AP602" s="98">
        <v>141000</v>
      </c>
      <c r="AQ602" s="98" t="s">
        <v>54</v>
      </c>
      <c r="AR602" s="98" t="s">
        <v>54</v>
      </c>
      <c r="AS602" s="98" t="s">
        <v>54</v>
      </c>
      <c r="AT602" s="98" t="s">
        <v>54</v>
      </c>
      <c r="AU602" s="98" t="s">
        <v>2065</v>
      </c>
      <c r="AY602" s="98" t="s">
        <v>56</v>
      </c>
      <c r="AZ602" s="98" t="s">
        <v>2074</v>
      </c>
      <c r="BA602" s="98" t="s">
        <v>2067</v>
      </c>
      <c r="BB602" s="98" t="s">
        <v>2068</v>
      </c>
      <c r="BD602" s="110" t="str">
        <f t="shared" si="103"/>
        <v>4226(vazio)</v>
      </c>
      <c r="BE602" s="110">
        <v>4226</v>
      </c>
      <c r="BF602" s="110" t="s">
        <v>1628</v>
      </c>
      <c r="BG602" s="110">
        <v>8466</v>
      </c>
      <c r="BH602" s="110" t="s">
        <v>60</v>
      </c>
      <c r="BI602" s="110">
        <v>50000</v>
      </c>
      <c r="BJ602" s="110">
        <v>190000</v>
      </c>
      <c r="BK602" s="110">
        <v>190000</v>
      </c>
      <c r="BL602" s="110">
        <v>190000</v>
      </c>
      <c r="BN602" s="110">
        <f t="shared" si="104"/>
        <v>620000</v>
      </c>
      <c r="BS602" s="110">
        <v>5113</v>
      </c>
      <c r="BT602" s="110" t="str">
        <f t="shared" si="95"/>
        <v>Boletim de ocorrência registrado</v>
      </c>
      <c r="BU602" s="111" t="str">
        <f t="shared" si="96"/>
        <v>Não</v>
      </c>
      <c r="BV602" s="111" t="str">
        <f t="shared" si="97"/>
        <v>Não</v>
      </c>
      <c r="BW602" s="111" t="str">
        <f t="shared" si="98"/>
        <v>Não</v>
      </c>
      <c r="BX602" s="111" t="str">
        <f t="shared" si="99"/>
        <v>Não</v>
      </c>
      <c r="BY602" s="110" t="s">
        <v>2065</v>
      </c>
      <c r="BZ602" s="110" t="s">
        <v>121</v>
      </c>
      <c r="CA602" s="110" t="s">
        <v>121</v>
      </c>
      <c r="CB602" s="110" t="s">
        <v>8374</v>
      </c>
      <c r="CG602" s="110" t="str">
        <f t="shared" si="100"/>
        <v>4506 Total</v>
      </c>
      <c r="CH602" s="110" t="str">
        <f t="shared" si="102"/>
        <v>4506 Total-1</v>
      </c>
      <c r="CI602" s="110">
        <v>1</v>
      </c>
      <c r="CJ602" s="110" t="s">
        <v>7056</v>
      </c>
      <c r="CN602" s="110">
        <v>0</v>
      </c>
      <c r="CO602" s="110">
        <v>1400</v>
      </c>
      <c r="CP602" s="110">
        <v>600</v>
      </c>
      <c r="CQ602" s="110">
        <v>0</v>
      </c>
      <c r="CS602" s="110" t="str">
        <f t="shared" si="101"/>
        <v>-</v>
      </c>
    </row>
    <row r="603" spans="19:97" x14ac:dyDescent="0.2">
      <c r="S603" s="98">
        <v>5122</v>
      </c>
      <c r="T603" s="98">
        <v>39</v>
      </c>
      <c r="U603" s="98" t="s">
        <v>1697</v>
      </c>
      <c r="V603" s="98">
        <v>21</v>
      </c>
      <c r="W603" s="98" t="s">
        <v>2059</v>
      </c>
      <c r="X603" s="98">
        <v>5</v>
      </c>
      <c r="Y603" s="98" t="s">
        <v>858</v>
      </c>
      <c r="Z603" s="98">
        <v>30</v>
      </c>
      <c r="AA603" s="98" t="s">
        <v>1698</v>
      </c>
      <c r="AB603" s="98">
        <v>8497</v>
      </c>
      <c r="AC603" s="98" t="s">
        <v>2060</v>
      </c>
      <c r="AD603" s="98" t="s">
        <v>2061</v>
      </c>
      <c r="AE603" s="98">
        <v>5122</v>
      </c>
      <c r="AF603" s="98" t="s">
        <v>2076</v>
      </c>
      <c r="AG603" s="98" t="s">
        <v>2077</v>
      </c>
      <c r="AH603" s="98" t="s">
        <v>262</v>
      </c>
      <c r="AI603" s="98" t="s">
        <v>53</v>
      </c>
      <c r="AJ603" s="98">
        <v>4100</v>
      </c>
      <c r="AO603" s="98">
        <v>2024</v>
      </c>
      <c r="AP603" s="98">
        <v>2000</v>
      </c>
      <c r="AQ603" s="98" t="s">
        <v>54</v>
      </c>
      <c r="AR603" s="98" t="s">
        <v>54</v>
      </c>
      <c r="AS603" s="98" t="s">
        <v>54</v>
      </c>
      <c r="AT603" s="98" t="s">
        <v>54</v>
      </c>
      <c r="AU603" s="98" t="s">
        <v>2462</v>
      </c>
      <c r="AY603" s="98" t="s">
        <v>56</v>
      </c>
      <c r="AZ603" s="98" t="s">
        <v>2078</v>
      </c>
      <c r="BA603" s="98" t="s">
        <v>2079</v>
      </c>
      <c r="BB603" s="98" t="s">
        <v>2080</v>
      </c>
      <c r="BD603" s="110" t="str">
        <f t="shared" si="103"/>
        <v>4227RGInt 01 Curitiba</v>
      </c>
      <c r="BE603" s="110">
        <v>4227</v>
      </c>
      <c r="BF603" s="110" t="s">
        <v>5657</v>
      </c>
      <c r="BG603" s="110">
        <v>8466</v>
      </c>
      <c r="BH603" s="110" t="s">
        <v>33</v>
      </c>
      <c r="BI603" s="110">
        <v>78</v>
      </c>
      <c r="BJ603" s="110">
        <v>78</v>
      </c>
      <c r="BK603" s="110">
        <v>78</v>
      </c>
      <c r="BL603" s="110">
        <v>78</v>
      </c>
      <c r="BN603" s="110">
        <f t="shared" si="104"/>
        <v>312</v>
      </c>
      <c r="BS603" s="110">
        <v>5122</v>
      </c>
      <c r="BT603" s="110" t="str">
        <f t="shared" si="95"/>
        <v>Capacitação e Atualização para todas as Forças de Segurança</v>
      </c>
      <c r="BU603" s="111" t="str">
        <f t="shared" si="96"/>
        <v>Não</v>
      </c>
      <c r="BV603" s="111" t="str">
        <f t="shared" si="97"/>
        <v>Não</v>
      </c>
      <c r="BW603" s="111" t="str">
        <f t="shared" si="98"/>
        <v>Não</v>
      </c>
      <c r="BX603" s="111" t="str">
        <f t="shared" si="99"/>
        <v>Não</v>
      </c>
      <c r="BY603" s="110" t="s">
        <v>2462</v>
      </c>
      <c r="BZ603" s="110" t="s">
        <v>129</v>
      </c>
      <c r="CA603" s="110" t="s">
        <v>121</v>
      </c>
      <c r="CB603" s="110" t="s">
        <v>8374</v>
      </c>
      <c r="CG603" s="110" t="str">
        <f t="shared" si="100"/>
        <v>4507Telêmaco Borba</v>
      </c>
      <c r="CH603" s="110" t="str">
        <f t="shared" si="102"/>
        <v>4507-1</v>
      </c>
      <c r="CI603" s="110">
        <v>1</v>
      </c>
      <c r="CJ603" s="110">
        <v>4507</v>
      </c>
      <c r="CK603" s="110" t="s">
        <v>38</v>
      </c>
      <c r="CL603" s="110">
        <v>4127106</v>
      </c>
      <c r="CM603" s="110" t="s">
        <v>559</v>
      </c>
      <c r="CN603" s="110">
        <v>0</v>
      </c>
      <c r="CO603" s="110">
        <v>0</v>
      </c>
      <c r="CP603" s="110">
        <v>1400</v>
      </c>
      <c r="CQ603" s="110">
        <v>600</v>
      </c>
      <c r="CS603" s="110" t="str">
        <f t="shared" si="101"/>
        <v>RGInt 06 Ponta Grossa-Telêmaco Borba</v>
      </c>
    </row>
    <row r="604" spans="19:97" x14ac:dyDescent="0.2">
      <c r="S604" s="98">
        <v>5123</v>
      </c>
      <c r="T604" s="98">
        <v>39</v>
      </c>
      <c r="U604" s="98" t="s">
        <v>1697</v>
      </c>
      <c r="V604" s="98">
        <v>21</v>
      </c>
      <c r="W604" s="98" t="s">
        <v>2059</v>
      </c>
      <c r="X604" s="98">
        <v>5</v>
      </c>
      <c r="Y604" s="98" t="s">
        <v>858</v>
      </c>
      <c r="Z604" s="98">
        <v>30</v>
      </c>
      <c r="AA604" s="98" t="s">
        <v>1698</v>
      </c>
      <c r="AB604" s="98">
        <v>8497</v>
      </c>
      <c r="AC604" s="98" t="s">
        <v>2060</v>
      </c>
      <c r="AD604" s="98" t="s">
        <v>2061</v>
      </c>
      <c r="AE604" s="98">
        <v>5123</v>
      </c>
      <c r="AF604" s="98" t="s">
        <v>2082</v>
      </c>
      <c r="AG604" s="98" t="s">
        <v>2083</v>
      </c>
      <c r="AH604" s="98" t="s">
        <v>262</v>
      </c>
      <c r="AI604" s="98" t="s">
        <v>53</v>
      </c>
      <c r="AJ604" s="98">
        <v>4100</v>
      </c>
      <c r="AO604" s="98">
        <v>2024</v>
      </c>
      <c r="AP604" s="98">
        <v>30</v>
      </c>
      <c r="AQ604" s="98" t="s">
        <v>54</v>
      </c>
      <c r="AR604" s="98" t="s">
        <v>54</v>
      </c>
      <c r="AS604" s="98" t="s">
        <v>54</v>
      </c>
      <c r="AT604" s="98" t="s">
        <v>54</v>
      </c>
      <c r="AV604" s="98" t="s">
        <v>129</v>
      </c>
      <c r="AY604" s="98" t="s">
        <v>56</v>
      </c>
      <c r="AZ604" s="98" t="s">
        <v>2084</v>
      </c>
      <c r="BA604" s="98" t="s">
        <v>2079</v>
      </c>
      <c r="BB604" s="98" t="s">
        <v>2080</v>
      </c>
      <c r="BD604" s="110" t="str">
        <f t="shared" si="103"/>
        <v>4227RGInt 02 Guarapuava</v>
      </c>
      <c r="BE604" s="110">
        <v>4227</v>
      </c>
      <c r="BF604" s="110" t="s">
        <v>5657</v>
      </c>
      <c r="BG604" s="110">
        <v>8466</v>
      </c>
      <c r="BH604" s="110" t="s">
        <v>34</v>
      </c>
      <c r="BI604" s="110">
        <v>13</v>
      </c>
      <c r="BJ604" s="110">
        <v>13</v>
      </c>
      <c r="BK604" s="110">
        <v>13</v>
      </c>
      <c r="BL604" s="110">
        <v>13</v>
      </c>
      <c r="BN604" s="110">
        <f t="shared" si="104"/>
        <v>52</v>
      </c>
      <c r="BS604" s="110">
        <v>5123</v>
      </c>
      <c r="BT604" s="110" t="str">
        <f t="shared" si="95"/>
        <v>Curso de Especialização para todas as Forças de Segurança</v>
      </c>
      <c r="BU604" s="111" t="str">
        <f t="shared" si="96"/>
        <v>Não</v>
      </c>
      <c r="BV604" s="111" t="str">
        <f t="shared" si="97"/>
        <v>Não</v>
      </c>
      <c r="BW604" s="111" t="str">
        <f t="shared" si="98"/>
        <v>Não</v>
      </c>
      <c r="BX604" s="111" t="str">
        <f t="shared" si="99"/>
        <v>Não</v>
      </c>
      <c r="BY604" s="110" t="s">
        <v>2462</v>
      </c>
      <c r="BZ604" s="110" t="s">
        <v>129</v>
      </c>
      <c r="CA604" s="110" t="s">
        <v>121</v>
      </c>
      <c r="CB604" s="110" t="s">
        <v>8374</v>
      </c>
      <c r="CG604" s="110" t="str">
        <f t="shared" si="100"/>
        <v>4507 Total</v>
      </c>
      <c r="CH604" s="110" t="str">
        <f t="shared" si="102"/>
        <v>4507 Total-1</v>
      </c>
      <c r="CI604" s="110">
        <v>1</v>
      </c>
      <c r="CJ604" s="110" t="s">
        <v>7057</v>
      </c>
      <c r="CN604" s="110">
        <v>0</v>
      </c>
      <c r="CO604" s="110">
        <v>0</v>
      </c>
      <c r="CP604" s="110">
        <v>1400</v>
      </c>
      <c r="CQ604" s="110">
        <v>600</v>
      </c>
      <c r="CS604" s="110" t="str">
        <f t="shared" si="101"/>
        <v>-</v>
      </c>
    </row>
    <row r="605" spans="19:97" x14ac:dyDescent="0.2">
      <c r="S605" s="98">
        <v>5121</v>
      </c>
      <c r="T605" s="98">
        <v>39</v>
      </c>
      <c r="U605" s="98" t="s">
        <v>1697</v>
      </c>
      <c r="V605" s="98">
        <v>21</v>
      </c>
      <c r="W605" s="98" t="s">
        <v>2059</v>
      </c>
      <c r="X605" s="98">
        <v>5</v>
      </c>
      <c r="Y605" s="98" t="s">
        <v>858</v>
      </c>
      <c r="Z605" s="98">
        <v>30</v>
      </c>
      <c r="AA605" s="98" t="s">
        <v>1698</v>
      </c>
      <c r="AB605" s="98">
        <v>8497</v>
      </c>
      <c r="AC605" s="98" t="s">
        <v>2060</v>
      </c>
      <c r="AD605" s="98" t="s">
        <v>2061</v>
      </c>
      <c r="AE605" s="98">
        <v>5121</v>
      </c>
      <c r="AF605" s="98" t="s">
        <v>2085</v>
      </c>
      <c r="AG605" s="98" t="s">
        <v>2086</v>
      </c>
      <c r="AH605" s="98" t="s">
        <v>262</v>
      </c>
      <c r="AI605" s="98" t="s">
        <v>53</v>
      </c>
      <c r="AJ605" s="98">
        <v>4100</v>
      </c>
      <c r="AO605" s="98">
        <v>2024</v>
      </c>
      <c r="AP605" s="98">
        <v>200</v>
      </c>
      <c r="AQ605" s="98" t="s">
        <v>54</v>
      </c>
      <c r="AR605" s="98" t="s">
        <v>54</v>
      </c>
      <c r="AS605" s="98" t="s">
        <v>54</v>
      </c>
      <c r="AT605" s="98" t="s">
        <v>54</v>
      </c>
      <c r="AU605" s="98" t="s">
        <v>1847</v>
      </c>
      <c r="AY605" s="98" t="s">
        <v>56</v>
      </c>
      <c r="AZ605" s="98" t="s">
        <v>2087</v>
      </c>
      <c r="BA605" s="98" t="s">
        <v>2079</v>
      </c>
      <c r="BB605" s="98" t="s">
        <v>2080</v>
      </c>
      <c r="BD605" s="110" t="str">
        <f t="shared" si="103"/>
        <v>4227RGInt 03 Cascavel</v>
      </c>
      <c r="BE605" s="110">
        <v>4227</v>
      </c>
      <c r="BF605" s="110" t="s">
        <v>5657</v>
      </c>
      <c r="BG605" s="110">
        <v>8466</v>
      </c>
      <c r="BH605" s="110" t="s">
        <v>35</v>
      </c>
      <c r="BI605" s="110">
        <v>66</v>
      </c>
      <c r="BJ605" s="110">
        <v>66</v>
      </c>
      <c r="BK605" s="110">
        <v>66</v>
      </c>
      <c r="BL605" s="110">
        <v>66</v>
      </c>
      <c r="BN605" s="110">
        <f t="shared" si="104"/>
        <v>264</v>
      </c>
      <c r="BS605" s="110">
        <v>5121</v>
      </c>
      <c r="BT605" s="110" t="str">
        <f t="shared" si="95"/>
        <v>Curso Técnico de Formação realizado pela Escola Superior de Polícia Civil</v>
      </c>
      <c r="BU605" s="111" t="str">
        <f t="shared" si="96"/>
        <v>Não</v>
      </c>
      <c r="BV605" s="111" t="str">
        <f t="shared" si="97"/>
        <v>Não</v>
      </c>
      <c r="BW605" s="111" t="str">
        <f t="shared" si="98"/>
        <v>Não</v>
      </c>
      <c r="BX605" s="111" t="str">
        <f t="shared" si="99"/>
        <v>Não</v>
      </c>
      <c r="BY605" s="110" t="s">
        <v>1847</v>
      </c>
      <c r="BZ605" s="110" t="s">
        <v>129</v>
      </c>
      <c r="CA605" s="110" t="s">
        <v>121</v>
      </c>
      <c r="CB605" s="110" t="s">
        <v>8374</v>
      </c>
      <c r="CG605" s="110" t="str">
        <f t="shared" si="100"/>
        <v>4508Curitiba</v>
      </c>
      <c r="CH605" s="110" t="str">
        <f t="shared" si="102"/>
        <v>4508-1</v>
      </c>
      <c r="CI605" s="110">
        <v>1</v>
      </c>
      <c r="CJ605" s="110">
        <v>4508</v>
      </c>
      <c r="CK605" s="110" t="s">
        <v>33</v>
      </c>
      <c r="CL605" s="110">
        <v>4106902</v>
      </c>
      <c r="CM605" s="110" t="s">
        <v>128</v>
      </c>
      <c r="CN605" s="110">
        <v>6</v>
      </c>
      <c r="CO605" s="110">
        <v>0</v>
      </c>
      <c r="CP605" s="110">
        <v>0</v>
      </c>
      <c r="CQ605" s="110">
        <v>0</v>
      </c>
      <c r="CS605" s="110" t="str">
        <f t="shared" si="101"/>
        <v>RGInt 01 Curitiba-Curitiba</v>
      </c>
    </row>
    <row r="606" spans="19:97" x14ac:dyDescent="0.2">
      <c r="S606" s="98">
        <v>5114</v>
      </c>
      <c r="T606" s="98">
        <v>39</v>
      </c>
      <c r="U606" s="98" t="s">
        <v>1697</v>
      </c>
      <c r="V606" s="98">
        <v>21</v>
      </c>
      <c r="W606" s="98" t="s">
        <v>2059</v>
      </c>
      <c r="X606" s="98">
        <v>5</v>
      </c>
      <c r="Y606" s="98" t="s">
        <v>858</v>
      </c>
      <c r="Z606" s="98">
        <v>30</v>
      </c>
      <c r="AA606" s="98" t="s">
        <v>1698</v>
      </c>
      <c r="AB606" s="98">
        <v>8497</v>
      </c>
      <c r="AC606" s="98" t="s">
        <v>2060</v>
      </c>
      <c r="AD606" s="98" t="s">
        <v>2061</v>
      </c>
      <c r="AE606" s="98">
        <v>5114</v>
      </c>
      <c r="AF606" s="98" t="s">
        <v>2089</v>
      </c>
      <c r="AG606" s="98" t="s">
        <v>2090</v>
      </c>
      <c r="AH606" s="98" t="s">
        <v>2091</v>
      </c>
      <c r="AI606" s="98" t="s">
        <v>53</v>
      </c>
      <c r="AJ606" s="98">
        <v>4100</v>
      </c>
      <c r="AO606" s="98">
        <v>2024</v>
      </c>
      <c r="AP606" s="98">
        <v>261614</v>
      </c>
      <c r="AQ606" s="98" t="s">
        <v>54</v>
      </c>
      <c r="AR606" s="98" t="s">
        <v>54</v>
      </c>
      <c r="AS606" s="98" t="s">
        <v>54</v>
      </c>
      <c r="AT606" s="98" t="s">
        <v>54</v>
      </c>
      <c r="AU606" s="98" t="s">
        <v>2065</v>
      </c>
      <c r="AY606" s="98" t="s">
        <v>56</v>
      </c>
      <c r="AZ606" s="98" t="s">
        <v>2092</v>
      </c>
      <c r="BA606" s="98" t="s">
        <v>2093</v>
      </c>
      <c r="BB606" s="98" t="s">
        <v>2094</v>
      </c>
      <c r="BD606" s="110" t="str">
        <f t="shared" si="103"/>
        <v>4227RGInt 04 Maringá</v>
      </c>
      <c r="BE606" s="110">
        <v>4227</v>
      </c>
      <c r="BF606" s="110" t="s">
        <v>5657</v>
      </c>
      <c r="BG606" s="110">
        <v>8466</v>
      </c>
      <c r="BH606" s="110" t="s">
        <v>36</v>
      </c>
      <c r="BI606" s="110">
        <v>73</v>
      </c>
      <c r="BJ606" s="110">
        <v>73</v>
      </c>
      <c r="BK606" s="110">
        <v>73</v>
      </c>
      <c r="BL606" s="110">
        <v>73</v>
      </c>
      <c r="BN606" s="110">
        <f t="shared" si="104"/>
        <v>292</v>
      </c>
      <c r="BS606" s="110">
        <v>5114</v>
      </c>
      <c r="BT606" s="110" t="str">
        <f t="shared" si="95"/>
        <v>Expedição de atestado de antecedentes criminais</v>
      </c>
      <c r="BU606" s="111" t="str">
        <f t="shared" si="96"/>
        <v>Não</v>
      </c>
      <c r="BV606" s="111" t="str">
        <f t="shared" si="97"/>
        <v>Não</v>
      </c>
      <c r="BW606" s="111" t="str">
        <f t="shared" si="98"/>
        <v>Não</v>
      </c>
      <c r="BX606" s="111" t="str">
        <f t="shared" si="99"/>
        <v>Não</v>
      </c>
      <c r="BY606" s="110" t="s">
        <v>2065</v>
      </c>
      <c r="BZ606" s="110" t="s">
        <v>121</v>
      </c>
      <c r="CA606" s="110" t="s">
        <v>121</v>
      </c>
      <c r="CB606" s="110" t="s">
        <v>8374</v>
      </c>
      <c r="CG606" s="110" t="str">
        <f t="shared" si="100"/>
        <v>4508 Total</v>
      </c>
      <c r="CH606" s="110" t="str">
        <f t="shared" si="102"/>
        <v>4508 Total-1</v>
      </c>
      <c r="CI606" s="110">
        <v>1</v>
      </c>
      <c r="CJ606" s="110" t="s">
        <v>7058</v>
      </c>
      <c r="CN606" s="110">
        <v>6</v>
      </c>
      <c r="CO606" s="110">
        <v>0</v>
      </c>
      <c r="CP606" s="110">
        <v>0</v>
      </c>
      <c r="CQ606" s="110">
        <v>0</v>
      </c>
      <c r="CS606" s="110" t="str">
        <f t="shared" si="101"/>
        <v>-</v>
      </c>
    </row>
    <row r="607" spans="19:97" x14ac:dyDescent="0.2">
      <c r="S607" s="98">
        <v>5115</v>
      </c>
      <c r="T607" s="98">
        <v>39</v>
      </c>
      <c r="U607" s="98" t="s">
        <v>1697</v>
      </c>
      <c r="V607" s="98">
        <v>21</v>
      </c>
      <c r="W607" s="98" t="s">
        <v>2059</v>
      </c>
      <c r="X607" s="98">
        <v>5</v>
      </c>
      <c r="Y607" s="98" t="s">
        <v>858</v>
      </c>
      <c r="Z607" s="98">
        <v>30</v>
      </c>
      <c r="AA607" s="98" t="s">
        <v>1698</v>
      </c>
      <c r="AB607" s="98">
        <v>8497</v>
      </c>
      <c r="AC607" s="98" t="s">
        <v>2060</v>
      </c>
      <c r="AD607" s="98" t="s">
        <v>2061</v>
      </c>
      <c r="AE607" s="98">
        <v>5115</v>
      </c>
      <c r="AF607" s="98" t="s">
        <v>2096</v>
      </c>
      <c r="AG607" s="98" t="s">
        <v>2097</v>
      </c>
      <c r="AH607" s="98" t="s">
        <v>2091</v>
      </c>
      <c r="AI607" s="98" t="s">
        <v>53</v>
      </c>
      <c r="AJ607" s="98">
        <v>4100</v>
      </c>
      <c r="AO607" s="98">
        <v>2024</v>
      </c>
      <c r="AP607" s="98">
        <v>15924</v>
      </c>
      <c r="AQ607" s="98" t="s">
        <v>54</v>
      </c>
      <c r="AR607" s="98" t="s">
        <v>54</v>
      </c>
      <c r="AS607" s="98" t="s">
        <v>54</v>
      </c>
      <c r="AT607" s="98" t="s">
        <v>54</v>
      </c>
      <c r="AU607" s="98" t="s">
        <v>2065</v>
      </c>
      <c r="AY607" s="98" t="s">
        <v>56</v>
      </c>
      <c r="AZ607" s="98" t="s">
        <v>2098</v>
      </c>
      <c r="BA607" s="98" t="s">
        <v>2093</v>
      </c>
      <c r="BB607" s="98" t="s">
        <v>2094</v>
      </c>
      <c r="BD607" s="110" t="str">
        <f t="shared" si="103"/>
        <v>4227RGInt 05 Londrina</v>
      </c>
      <c r="BE607" s="110">
        <v>4227</v>
      </c>
      <c r="BF607" s="110" t="s">
        <v>5657</v>
      </c>
      <c r="BG607" s="110">
        <v>8466</v>
      </c>
      <c r="BH607" s="110" t="s">
        <v>37</v>
      </c>
      <c r="BI607" s="110">
        <v>98</v>
      </c>
      <c r="BJ607" s="110">
        <v>98</v>
      </c>
      <c r="BK607" s="110">
        <v>98</v>
      </c>
      <c r="BL607" s="110">
        <v>98</v>
      </c>
      <c r="BN607" s="110">
        <f t="shared" si="104"/>
        <v>392</v>
      </c>
      <c r="BS607" s="110">
        <v>5115</v>
      </c>
      <c r="BT607" s="110" t="str">
        <f t="shared" si="95"/>
        <v>Expedição de atestado de cadastro negativo</v>
      </c>
      <c r="BU607" s="111" t="str">
        <f t="shared" si="96"/>
        <v>Não</v>
      </c>
      <c r="BV607" s="111" t="str">
        <f t="shared" si="97"/>
        <v>Não</v>
      </c>
      <c r="BW607" s="111" t="str">
        <f t="shared" si="98"/>
        <v>Não</v>
      </c>
      <c r="BX607" s="111" t="str">
        <f t="shared" si="99"/>
        <v>Não</v>
      </c>
      <c r="BY607" s="110" t="s">
        <v>2065</v>
      </c>
      <c r="BZ607" s="110" t="s">
        <v>121</v>
      </c>
      <c r="CA607" s="110" t="s">
        <v>121</v>
      </c>
      <c r="CB607" s="110" t="s">
        <v>8374</v>
      </c>
      <c r="CG607" s="110" t="str">
        <f t="shared" si="100"/>
        <v>4509Curitiba</v>
      </c>
      <c r="CH607" s="110" t="str">
        <f t="shared" si="102"/>
        <v>4509-1</v>
      </c>
      <c r="CI607" s="110">
        <v>1</v>
      </c>
      <c r="CJ607" s="110">
        <v>4509</v>
      </c>
      <c r="CK607" s="110" t="s">
        <v>33</v>
      </c>
      <c r="CL607" s="110">
        <v>4106902</v>
      </c>
      <c r="CM607" s="110" t="s">
        <v>128</v>
      </c>
      <c r="CN607" s="110">
        <v>0</v>
      </c>
      <c r="CO607" s="110">
        <v>2600</v>
      </c>
      <c r="CP607" s="110">
        <v>0</v>
      </c>
      <c r="CQ607" s="110">
        <v>0</v>
      </c>
      <c r="CS607" s="110" t="str">
        <f t="shared" si="101"/>
        <v>RGInt 01 Curitiba-Curitiba</v>
      </c>
    </row>
    <row r="608" spans="19:97" x14ac:dyDescent="0.2">
      <c r="S608" s="98">
        <v>5116</v>
      </c>
      <c r="T608" s="98">
        <v>39</v>
      </c>
      <c r="U608" s="98" t="s">
        <v>1697</v>
      </c>
      <c r="V608" s="98">
        <v>21</v>
      </c>
      <c r="W608" s="98" t="s">
        <v>2059</v>
      </c>
      <c r="X608" s="98">
        <v>5</v>
      </c>
      <c r="Y608" s="98" t="s">
        <v>858</v>
      </c>
      <c r="Z608" s="98">
        <v>30</v>
      </c>
      <c r="AA608" s="98" t="s">
        <v>1698</v>
      </c>
      <c r="AB608" s="98">
        <v>8497</v>
      </c>
      <c r="AC608" s="98" t="s">
        <v>2060</v>
      </c>
      <c r="AD608" s="98" t="s">
        <v>2061</v>
      </c>
      <c r="AE608" s="98">
        <v>5116</v>
      </c>
      <c r="AF608" s="98" t="s">
        <v>2100</v>
      </c>
      <c r="AG608" s="98" t="s">
        <v>2101</v>
      </c>
      <c r="AH608" s="98" t="s">
        <v>2091</v>
      </c>
      <c r="AI608" s="98" t="s">
        <v>53</v>
      </c>
      <c r="AJ608" s="98">
        <v>4100</v>
      </c>
      <c r="AO608" s="98">
        <v>2024</v>
      </c>
      <c r="AP608" s="98">
        <v>4126</v>
      </c>
      <c r="AQ608" s="98" t="s">
        <v>54</v>
      </c>
      <c r="AR608" s="98" t="s">
        <v>54</v>
      </c>
      <c r="AS608" s="98" t="s">
        <v>54</v>
      </c>
      <c r="AT608" s="98" t="s">
        <v>54</v>
      </c>
      <c r="AU608" s="98" t="s">
        <v>2065</v>
      </c>
      <c r="AY608" s="98" t="s">
        <v>56</v>
      </c>
      <c r="AZ608" s="98" t="s">
        <v>2102</v>
      </c>
      <c r="BA608" s="98" t="s">
        <v>2093</v>
      </c>
      <c r="BB608" s="98" t="s">
        <v>2094</v>
      </c>
      <c r="BD608" s="110" t="str">
        <f t="shared" si="103"/>
        <v>4227RGInt 06 Ponta Grossa</v>
      </c>
      <c r="BE608" s="110">
        <v>4227</v>
      </c>
      <c r="BF608" s="110" t="s">
        <v>5657</v>
      </c>
      <c r="BG608" s="110">
        <v>8466</v>
      </c>
      <c r="BH608" s="110" t="s">
        <v>38</v>
      </c>
      <c r="BI608" s="110">
        <v>9</v>
      </c>
      <c r="BJ608" s="110">
        <v>9</v>
      </c>
      <c r="BK608" s="110">
        <v>9</v>
      </c>
      <c r="BL608" s="110">
        <v>9</v>
      </c>
      <c r="BN608" s="110">
        <f t="shared" si="104"/>
        <v>36</v>
      </c>
      <c r="BS608" s="110">
        <v>5116</v>
      </c>
      <c r="BT608" s="110" t="str">
        <f t="shared" si="95"/>
        <v>Expedição de atestado de cadastro positivo</v>
      </c>
      <c r="BU608" s="111" t="str">
        <f t="shared" si="96"/>
        <v>Não</v>
      </c>
      <c r="BV608" s="111" t="str">
        <f t="shared" si="97"/>
        <v>Não</v>
      </c>
      <c r="BW608" s="111" t="str">
        <f t="shared" si="98"/>
        <v>Não</v>
      </c>
      <c r="BX608" s="111" t="str">
        <f t="shared" si="99"/>
        <v>Não</v>
      </c>
      <c r="BY608" s="110" t="s">
        <v>2065</v>
      </c>
      <c r="BZ608" s="110" t="s">
        <v>121</v>
      </c>
      <c r="CA608" s="110" t="s">
        <v>121</v>
      </c>
      <c r="CB608" s="110" t="s">
        <v>8374</v>
      </c>
      <c r="CG608" s="110" t="str">
        <f t="shared" si="100"/>
        <v>4509 Total</v>
      </c>
      <c r="CH608" s="110" t="str">
        <f t="shared" si="102"/>
        <v>4509 Total-1</v>
      </c>
      <c r="CI608" s="110">
        <v>1</v>
      </c>
      <c r="CJ608" s="110" t="s">
        <v>7059</v>
      </c>
      <c r="CN608" s="110">
        <v>0</v>
      </c>
      <c r="CO608" s="110">
        <v>2600</v>
      </c>
      <c r="CP608" s="110">
        <v>0</v>
      </c>
      <c r="CQ608" s="110">
        <v>0</v>
      </c>
      <c r="CS608" s="110" t="str">
        <f t="shared" si="101"/>
        <v>-</v>
      </c>
    </row>
    <row r="609" spans="19:97" x14ac:dyDescent="0.2">
      <c r="S609" s="98">
        <v>5117</v>
      </c>
      <c r="T609" s="98">
        <v>39</v>
      </c>
      <c r="U609" s="98" t="s">
        <v>1697</v>
      </c>
      <c r="V609" s="98">
        <v>21</v>
      </c>
      <c r="W609" s="98" t="s">
        <v>2059</v>
      </c>
      <c r="X609" s="98">
        <v>5</v>
      </c>
      <c r="Y609" s="98" t="s">
        <v>858</v>
      </c>
      <c r="Z609" s="98">
        <v>30</v>
      </c>
      <c r="AA609" s="98" t="s">
        <v>1698</v>
      </c>
      <c r="AB609" s="98">
        <v>8497</v>
      </c>
      <c r="AC609" s="98" t="s">
        <v>2060</v>
      </c>
      <c r="AD609" s="98" t="s">
        <v>2061</v>
      </c>
      <c r="AE609" s="98">
        <v>5117</v>
      </c>
      <c r="AF609" s="98" t="s">
        <v>2104</v>
      </c>
      <c r="AG609" s="98" t="s">
        <v>2105</v>
      </c>
      <c r="AH609" s="98" t="s">
        <v>2091</v>
      </c>
      <c r="AI609" s="98" t="s">
        <v>53</v>
      </c>
      <c r="AJ609" s="98">
        <v>4100</v>
      </c>
      <c r="AO609" s="98">
        <v>2024</v>
      </c>
      <c r="AP609" s="98">
        <v>12651</v>
      </c>
      <c r="AQ609" s="98" t="s">
        <v>54</v>
      </c>
      <c r="AR609" s="98" t="s">
        <v>54</v>
      </c>
      <c r="AS609" s="98" t="s">
        <v>54</v>
      </c>
      <c r="AT609" s="98" t="s">
        <v>54</v>
      </c>
      <c r="AU609" s="98" t="s">
        <v>2065</v>
      </c>
      <c r="AY609" s="98" t="s">
        <v>56</v>
      </c>
      <c r="AZ609" s="98" t="s">
        <v>2106</v>
      </c>
      <c r="BA609" s="98" t="s">
        <v>2093</v>
      </c>
      <c r="BB609" s="98" t="s">
        <v>2094</v>
      </c>
      <c r="BD609" s="110" t="str">
        <f t="shared" si="103"/>
        <v>4228RGInt 01 Curitiba</v>
      </c>
      <c r="BE609" s="110">
        <v>4228</v>
      </c>
      <c r="BF609" s="110" t="s">
        <v>1634</v>
      </c>
      <c r="BG609" s="110">
        <v>8466</v>
      </c>
      <c r="BH609" s="110" t="s">
        <v>33</v>
      </c>
      <c r="BI609" s="110">
        <v>31</v>
      </c>
      <c r="BJ609" s="110">
        <v>31</v>
      </c>
      <c r="BK609" s="110">
        <v>31</v>
      </c>
      <c r="BL609" s="110">
        <v>31</v>
      </c>
      <c r="BN609" s="110">
        <f t="shared" si="104"/>
        <v>124</v>
      </c>
      <c r="BS609" s="110">
        <v>5117</v>
      </c>
      <c r="BT609" s="110" t="str">
        <f t="shared" si="95"/>
        <v>Expedição de Atestado de profissão</v>
      </c>
      <c r="BU609" s="111" t="str">
        <f t="shared" si="96"/>
        <v>Não</v>
      </c>
      <c r="BV609" s="111" t="str">
        <f t="shared" si="97"/>
        <v>Não</v>
      </c>
      <c r="BW609" s="111" t="str">
        <f t="shared" si="98"/>
        <v>Não</v>
      </c>
      <c r="BX609" s="111" t="str">
        <f t="shared" si="99"/>
        <v>Não</v>
      </c>
      <c r="BY609" s="110" t="s">
        <v>2065</v>
      </c>
      <c r="BZ609" s="110" t="s">
        <v>121</v>
      </c>
      <c r="CA609" s="110" t="s">
        <v>121</v>
      </c>
      <c r="CB609" s="110" t="s">
        <v>8374</v>
      </c>
      <c r="CG609" s="110" t="str">
        <f t="shared" si="100"/>
        <v>4510Lapa</v>
      </c>
      <c r="CH609" s="110" t="str">
        <f t="shared" si="102"/>
        <v>4510-1</v>
      </c>
      <c r="CI609" s="110">
        <v>1</v>
      </c>
      <c r="CJ609" s="110">
        <v>4510</v>
      </c>
      <c r="CK609" s="110" t="s">
        <v>33</v>
      </c>
      <c r="CL609" s="110">
        <v>4113205</v>
      </c>
      <c r="CM609" s="110" t="s">
        <v>297</v>
      </c>
      <c r="CN609" s="110">
        <v>0</v>
      </c>
      <c r="CO609" s="110">
        <v>2600</v>
      </c>
      <c r="CP609" s="110">
        <v>0</v>
      </c>
      <c r="CQ609" s="110">
        <v>0</v>
      </c>
      <c r="CS609" s="110" t="str">
        <f t="shared" si="101"/>
        <v>RGInt 01 Curitiba-Lapa</v>
      </c>
    </row>
    <row r="610" spans="19:97" x14ac:dyDescent="0.2">
      <c r="S610" s="98">
        <v>5118</v>
      </c>
      <c r="T610" s="98">
        <v>39</v>
      </c>
      <c r="U610" s="98" t="s">
        <v>1697</v>
      </c>
      <c r="V610" s="98">
        <v>21</v>
      </c>
      <c r="W610" s="98" t="s">
        <v>2059</v>
      </c>
      <c r="X610" s="98">
        <v>5</v>
      </c>
      <c r="Y610" s="98" t="s">
        <v>858</v>
      </c>
      <c r="Z610" s="98">
        <v>30</v>
      </c>
      <c r="AA610" s="98" t="s">
        <v>1698</v>
      </c>
      <c r="AB610" s="98">
        <v>8497</v>
      </c>
      <c r="AC610" s="98" t="s">
        <v>2060</v>
      </c>
      <c r="AD610" s="98" t="s">
        <v>2061</v>
      </c>
      <c r="AE610" s="98">
        <v>5118</v>
      </c>
      <c r="AF610" s="98" t="s">
        <v>2107</v>
      </c>
      <c r="AG610" s="98" t="s">
        <v>2108</v>
      </c>
      <c r="AH610" s="98" t="s">
        <v>2109</v>
      </c>
      <c r="AI610" s="98" t="s">
        <v>53</v>
      </c>
      <c r="AJ610" s="98">
        <v>4100</v>
      </c>
      <c r="AK610" s="98" t="s">
        <v>33</v>
      </c>
      <c r="AL610" s="98">
        <v>4101</v>
      </c>
      <c r="AO610" s="98">
        <v>2024</v>
      </c>
      <c r="AP610" s="98">
        <v>307800</v>
      </c>
      <c r="AQ610" s="98" t="s">
        <v>54</v>
      </c>
      <c r="AR610" s="98" t="s">
        <v>54</v>
      </c>
      <c r="AS610" s="98" t="s">
        <v>54</v>
      </c>
      <c r="AT610" s="98" t="s">
        <v>54</v>
      </c>
      <c r="AV610" s="98" t="s">
        <v>318</v>
      </c>
      <c r="AY610" s="98" t="s">
        <v>56</v>
      </c>
      <c r="AZ610" s="98" t="s">
        <v>2110</v>
      </c>
      <c r="BA610" s="98" t="s">
        <v>2093</v>
      </c>
      <c r="BB610" s="98" t="s">
        <v>2094</v>
      </c>
      <c r="BD610" s="110" t="str">
        <f t="shared" si="103"/>
        <v>4228RGInt 03 Cascavel</v>
      </c>
      <c r="BE610" s="110">
        <v>4228</v>
      </c>
      <c r="BF610" s="110" t="s">
        <v>1634</v>
      </c>
      <c r="BG610" s="110">
        <v>8466</v>
      </c>
      <c r="BH610" s="110" t="s">
        <v>35</v>
      </c>
      <c r="BI610" s="110">
        <v>19</v>
      </c>
      <c r="BJ610" s="110">
        <v>19</v>
      </c>
      <c r="BK610" s="110">
        <v>19</v>
      </c>
      <c r="BL610" s="110">
        <v>19</v>
      </c>
      <c r="BN610" s="110">
        <f t="shared" si="104"/>
        <v>76</v>
      </c>
      <c r="BS610" s="110">
        <v>5118</v>
      </c>
      <c r="BT610" s="110" t="str">
        <f t="shared" si="95"/>
        <v>Expedição de carteira de identidade - RG</v>
      </c>
      <c r="BU610" s="111" t="str">
        <f t="shared" si="96"/>
        <v>Não</v>
      </c>
      <c r="BV610" s="111" t="str">
        <f t="shared" si="97"/>
        <v>Não</v>
      </c>
      <c r="BW610" s="111" t="str">
        <f t="shared" si="98"/>
        <v>Não</v>
      </c>
      <c r="BX610" s="111" t="str">
        <f t="shared" si="99"/>
        <v>Não</v>
      </c>
      <c r="BY610" s="110" t="s">
        <v>3200</v>
      </c>
      <c r="BZ610" s="110" t="s">
        <v>318</v>
      </c>
      <c r="CA610" s="110" t="s">
        <v>121</v>
      </c>
      <c r="CB610" s="110" t="s">
        <v>8374</v>
      </c>
      <c r="CG610" s="110" t="str">
        <f t="shared" si="100"/>
        <v>4510 Total</v>
      </c>
      <c r="CH610" s="110" t="str">
        <f t="shared" si="102"/>
        <v>4510 Total-1</v>
      </c>
      <c r="CI610" s="110">
        <v>1</v>
      </c>
      <c r="CJ610" s="110" t="s">
        <v>7060</v>
      </c>
      <c r="CN610" s="110">
        <v>0</v>
      </c>
      <c r="CO610" s="110">
        <v>2600</v>
      </c>
      <c r="CP610" s="110">
        <v>0</v>
      </c>
      <c r="CQ610" s="110">
        <v>0</v>
      </c>
      <c r="CS610" s="110" t="str">
        <f t="shared" si="101"/>
        <v>-</v>
      </c>
    </row>
    <row r="611" spans="19:97" x14ac:dyDescent="0.2">
      <c r="S611" s="98">
        <v>5119</v>
      </c>
      <c r="T611" s="98">
        <v>39</v>
      </c>
      <c r="U611" s="98" t="s">
        <v>1697</v>
      </c>
      <c r="V611" s="98">
        <v>21</v>
      </c>
      <c r="W611" s="98" t="s">
        <v>2059</v>
      </c>
      <c r="X611" s="98">
        <v>5</v>
      </c>
      <c r="Y611" s="98" t="s">
        <v>858</v>
      </c>
      <c r="Z611" s="98">
        <v>30</v>
      </c>
      <c r="AA611" s="98" t="s">
        <v>1698</v>
      </c>
      <c r="AB611" s="98">
        <v>8497</v>
      </c>
      <c r="AC611" s="98" t="s">
        <v>2060</v>
      </c>
      <c r="AD611" s="98" t="s">
        <v>2061</v>
      </c>
      <c r="AE611" s="98">
        <v>5119</v>
      </c>
      <c r="AF611" s="98" t="s">
        <v>2112</v>
      </c>
      <c r="AG611" s="98" t="s">
        <v>2113</v>
      </c>
      <c r="AH611" s="98" t="s">
        <v>2114</v>
      </c>
      <c r="AI611" s="98" t="s">
        <v>53</v>
      </c>
      <c r="AJ611" s="98">
        <v>4100</v>
      </c>
      <c r="AK611" s="98" t="s">
        <v>33</v>
      </c>
      <c r="AL611" s="98">
        <v>4101</v>
      </c>
      <c r="AO611" s="98">
        <v>2024</v>
      </c>
      <c r="AP611" s="98">
        <v>1005</v>
      </c>
      <c r="AQ611" s="98" t="s">
        <v>54</v>
      </c>
      <c r="AR611" s="98" t="s">
        <v>54</v>
      </c>
      <c r="AS611" s="98" t="s">
        <v>54</v>
      </c>
      <c r="AT611" s="98" t="s">
        <v>54</v>
      </c>
      <c r="AU611" s="98" t="s">
        <v>2115</v>
      </c>
      <c r="AY611" s="98" t="s">
        <v>56</v>
      </c>
      <c r="AZ611" s="98" t="s">
        <v>2116</v>
      </c>
      <c r="BA611" s="98" t="s">
        <v>2117</v>
      </c>
      <c r="BB611" s="98" t="s">
        <v>2068</v>
      </c>
      <c r="BD611" s="110" t="str">
        <f t="shared" si="103"/>
        <v>4228RGInt 05 Londrina</v>
      </c>
      <c r="BE611" s="110">
        <v>4228</v>
      </c>
      <c r="BF611" s="110" t="s">
        <v>1634</v>
      </c>
      <c r="BG611" s="110">
        <v>8466</v>
      </c>
      <c r="BH611" s="110" t="s">
        <v>37</v>
      </c>
      <c r="BI611" s="110">
        <v>35</v>
      </c>
      <c r="BJ611" s="110">
        <v>35</v>
      </c>
      <c r="BK611" s="110">
        <v>35</v>
      </c>
      <c r="BL611" s="110">
        <v>35</v>
      </c>
      <c r="BN611" s="110">
        <f t="shared" si="104"/>
        <v>140</v>
      </c>
      <c r="BS611" s="110">
        <v>5119</v>
      </c>
      <c r="BT611" s="110" t="str">
        <f t="shared" si="95"/>
        <v>Mandados de prisão cumpridos pelas Delegacias de Polícia do Estado</v>
      </c>
      <c r="BU611" s="111" t="str">
        <f t="shared" si="96"/>
        <v>Não</v>
      </c>
      <c r="BV611" s="111" t="str">
        <f t="shared" si="97"/>
        <v>Não</v>
      </c>
      <c r="BW611" s="111" t="str">
        <f t="shared" si="98"/>
        <v>Não</v>
      </c>
      <c r="BX611" s="111" t="str">
        <f t="shared" si="99"/>
        <v>Não</v>
      </c>
      <c r="BY611" s="110" t="s">
        <v>2115</v>
      </c>
      <c r="BZ611" s="110" t="s">
        <v>121</v>
      </c>
      <c r="CA611" s="110" t="s">
        <v>121</v>
      </c>
      <c r="CB611" s="110" t="s">
        <v>8374</v>
      </c>
      <c r="CG611" s="110" t="str">
        <f t="shared" si="100"/>
        <v>4511Londrina</v>
      </c>
      <c r="CH611" s="110" t="str">
        <f t="shared" si="102"/>
        <v>4511-1</v>
      </c>
      <c r="CI611" s="110">
        <v>1</v>
      </c>
      <c r="CJ611" s="110">
        <v>4511</v>
      </c>
      <c r="CK611" s="110" t="s">
        <v>37</v>
      </c>
      <c r="CL611" s="110">
        <v>4113700</v>
      </c>
      <c r="CM611" s="110" t="s">
        <v>326</v>
      </c>
      <c r="CN611" s="110">
        <v>2956</v>
      </c>
      <c r="CO611" s="110">
        <v>0</v>
      </c>
      <c r="CP611" s="110">
        <v>0</v>
      </c>
      <c r="CQ611" s="110">
        <v>0</v>
      </c>
      <c r="CS611" s="110" t="str">
        <f t="shared" si="101"/>
        <v>RGInt 05 Londrina-Londrina</v>
      </c>
    </row>
    <row r="612" spans="19:97" x14ac:dyDescent="0.2">
      <c r="S612" s="98">
        <v>5120</v>
      </c>
      <c r="T612" s="98">
        <v>39</v>
      </c>
      <c r="U612" s="98" t="s">
        <v>1697</v>
      </c>
      <c r="V612" s="98">
        <v>21</v>
      </c>
      <c r="W612" s="98" t="s">
        <v>2059</v>
      </c>
      <c r="X612" s="98">
        <v>5</v>
      </c>
      <c r="Y612" s="98" t="s">
        <v>858</v>
      </c>
      <c r="Z612" s="98">
        <v>30</v>
      </c>
      <c r="AA612" s="98" t="s">
        <v>1698</v>
      </c>
      <c r="AB612" s="98">
        <v>8497</v>
      </c>
      <c r="AC612" s="98" t="s">
        <v>2060</v>
      </c>
      <c r="AD612" s="98" t="s">
        <v>2061</v>
      </c>
      <c r="AE612" s="98">
        <v>5120</v>
      </c>
      <c r="AF612" s="98" t="s">
        <v>2118</v>
      </c>
      <c r="AG612" s="98" t="s">
        <v>2119</v>
      </c>
      <c r="AH612" s="98" t="s">
        <v>2120</v>
      </c>
      <c r="AI612" s="98" t="s">
        <v>53</v>
      </c>
      <c r="AJ612" s="98">
        <v>4100</v>
      </c>
      <c r="AK612" s="98" t="s">
        <v>33</v>
      </c>
      <c r="AL612" s="98">
        <v>4101</v>
      </c>
      <c r="AO612" s="98">
        <v>2024</v>
      </c>
      <c r="AP612" s="98">
        <v>90</v>
      </c>
      <c r="AQ612" s="98" t="s">
        <v>54</v>
      </c>
      <c r="AR612" s="98" t="s">
        <v>54</v>
      </c>
      <c r="AS612" s="98" t="s">
        <v>54</v>
      </c>
      <c r="AT612" s="98" t="s">
        <v>54</v>
      </c>
      <c r="AU612" s="98" t="s">
        <v>2121</v>
      </c>
      <c r="AY612" s="98" t="s">
        <v>56</v>
      </c>
      <c r="AZ612" s="98" t="s">
        <v>2122</v>
      </c>
      <c r="BA612" s="98" t="s">
        <v>2123</v>
      </c>
      <c r="BB612" s="98" t="s">
        <v>2124</v>
      </c>
      <c r="BD612" s="110" t="str">
        <f t="shared" si="103"/>
        <v>4229(vazio)</v>
      </c>
      <c r="BE612" s="110">
        <v>4229</v>
      </c>
      <c r="BF612" s="110" t="s">
        <v>1638</v>
      </c>
      <c r="BG612" s="110">
        <v>8466</v>
      </c>
      <c r="BH612" s="110" t="s">
        <v>60</v>
      </c>
      <c r="BI612" s="110">
        <v>1</v>
      </c>
      <c r="BJ612" s="110">
        <v>1</v>
      </c>
      <c r="BK612" s="110">
        <v>1</v>
      </c>
      <c r="BL612" s="110">
        <v>1</v>
      </c>
      <c r="BN612" s="110">
        <f t="shared" si="104"/>
        <v>4</v>
      </c>
      <c r="BS612" s="110">
        <v>5120</v>
      </c>
      <c r="BT612" s="110" t="str">
        <f t="shared" si="95"/>
        <v>Operação de repressão qualificada orientada pela atividade de inteligência realizada</v>
      </c>
      <c r="BU612" s="111" t="str">
        <f t="shared" si="96"/>
        <v>Não</v>
      </c>
      <c r="BV612" s="111" t="str">
        <f t="shared" si="97"/>
        <v>Não</v>
      </c>
      <c r="BW612" s="111" t="str">
        <f t="shared" si="98"/>
        <v>Não</v>
      </c>
      <c r="BX612" s="111" t="str">
        <f t="shared" si="99"/>
        <v>Não</v>
      </c>
      <c r="BY612" s="110" t="s">
        <v>2121</v>
      </c>
      <c r="BZ612" s="110" t="s">
        <v>121</v>
      </c>
      <c r="CA612" s="110" t="s">
        <v>121</v>
      </c>
      <c r="CB612" s="110" t="s">
        <v>8374</v>
      </c>
      <c r="CG612" s="110" t="str">
        <f t="shared" si="100"/>
        <v>4511 Total</v>
      </c>
      <c r="CH612" s="110" t="str">
        <f t="shared" si="102"/>
        <v>4511 Total-1</v>
      </c>
      <c r="CI612" s="110">
        <v>1</v>
      </c>
      <c r="CJ612" s="110" t="s">
        <v>7061</v>
      </c>
      <c r="CN612" s="110">
        <v>2956</v>
      </c>
      <c r="CO612" s="110">
        <v>0</v>
      </c>
      <c r="CP612" s="110">
        <v>0</v>
      </c>
      <c r="CQ612" s="110">
        <v>0</v>
      </c>
      <c r="CS612" s="110" t="str">
        <f t="shared" si="101"/>
        <v>-</v>
      </c>
    </row>
    <row r="613" spans="19:97" x14ac:dyDescent="0.2">
      <c r="S613" s="98">
        <v>5124</v>
      </c>
      <c r="T613" s="98">
        <v>39</v>
      </c>
      <c r="U613" s="98" t="s">
        <v>1697</v>
      </c>
      <c r="V613" s="98">
        <v>21</v>
      </c>
      <c r="W613" s="98" t="s">
        <v>2059</v>
      </c>
      <c r="X613" s="98">
        <v>5</v>
      </c>
      <c r="Y613" s="98" t="s">
        <v>858</v>
      </c>
      <c r="Z613" s="98">
        <v>30</v>
      </c>
      <c r="AA613" s="98" t="s">
        <v>1698</v>
      </c>
      <c r="AB613" s="98">
        <v>8497</v>
      </c>
      <c r="AC613" s="98" t="s">
        <v>2060</v>
      </c>
      <c r="AD613" s="98" t="s">
        <v>2061</v>
      </c>
      <c r="AE613" s="98">
        <v>5124</v>
      </c>
      <c r="AF613" s="98" t="s">
        <v>2126</v>
      </c>
      <c r="AG613" s="98" t="s">
        <v>2127</v>
      </c>
      <c r="AH613" s="98" t="s">
        <v>1878</v>
      </c>
      <c r="AI613" s="98" t="s">
        <v>53</v>
      </c>
      <c r="AJ613" s="98">
        <v>4100</v>
      </c>
      <c r="AK613" s="98" t="s">
        <v>33</v>
      </c>
      <c r="AL613" s="98">
        <v>4101</v>
      </c>
      <c r="AO613" s="98">
        <v>2024</v>
      </c>
      <c r="AP613" s="98">
        <v>100000</v>
      </c>
      <c r="AQ613" s="98" t="s">
        <v>54</v>
      </c>
      <c r="AR613" s="98" t="s">
        <v>54</v>
      </c>
      <c r="AS613" s="98" t="s">
        <v>54</v>
      </c>
      <c r="AT613" s="98" t="s">
        <v>54</v>
      </c>
      <c r="AU613" s="98" t="s">
        <v>2065</v>
      </c>
      <c r="AY613" s="98" t="s">
        <v>56</v>
      </c>
      <c r="AZ613" s="98" t="s">
        <v>2128</v>
      </c>
      <c r="BA613" s="98" t="s">
        <v>2129</v>
      </c>
      <c r="BB613" s="98" t="s">
        <v>2068</v>
      </c>
      <c r="BD613" s="110" t="str">
        <f t="shared" si="103"/>
        <v>4230(vazio)</v>
      </c>
      <c r="BE613" s="110">
        <v>4230</v>
      </c>
      <c r="BF613" s="110" t="s">
        <v>1641</v>
      </c>
      <c r="BG613" s="110">
        <v>8467</v>
      </c>
      <c r="BH613" s="110" t="s">
        <v>60</v>
      </c>
      <c r="BI613" s="110">
        <v>25000</v>
      </c>
      <c r="BJ613" s="110">
        <v>180000</v>
      </c>
      <c r="BK613" s="110">
        <v>180000</v>
      </c>
      <c r="BL613" s="110">
        <v>180000</v>
      </c>
      <c r="BN613" s="110">
        <f t="shared" si="104"/>
        <v>565000</v>
      </c>
      <c r="BS613" s="110">
        <v>5124</v>
      </c>
      <c r="BT613" s="110" t="str">
        <f t="shared" si="95"/>
        <v>Procedimento decorrente da ação de polícia judiciária</v>
      </c>
      <c r="BU613" s="111" t="str">
        <f t="shared" si="96"/>
        <v>Não</v>
      </c>
      <c r="BV613" s="111" t="str">
        <f t="shared" si="97"/>
        <v>Não</v>
      </c>
      <c r="BW613" s="111" t="str">
        <f t="shared" si="98"/>
        <v>Não</v>
      </c>
      <c r="BX613" s="111" t="str">
        <f t="shared" si="99"/>
        <v>Não</v>
      </c>
      <c r="BY613" s="110" t="s">
        <v>2065</v>
      </c>
      <c r="BZ613" s="110" t="s">
        <v>121</v>
      </c>
      <c r="CA613" s="110" t="s">
        <v>121</v>
      </c>
      <c r="CB613" s="110" t="s">
        <v>8374</v>
      </c>
      <c r="CG613" s="110" t="str">
        <f t="shared" si="100"/>
        <v>4512Assis Chateaubriand</v>
      </c>
      <c r="CH613" s="110" t="str">
        <f t="shared" si="102"/>
        <v>4512-1</v>
      </c>
      <c r="CI613" s="110">
        <v>1</v>
      </c>
      <c r="CJ613" s="110">
        <v>4512</v>
      </c>
      <c r="CK613" s="110" t="s">
        <v>35</v>
      </c>
      <c r="CL613" s="110">
        <v>4102000</v>
      </c>
      <c r="CM613" s="110" t="s">
        <v>356</v>
      </c>
      <c r="CN613" s="110">
        <v>0</v>
      </c>
      <c r="CO613" s="110">
        <v>2600</v>
      </c>
      <c r="CP613" s="110">
        <v>0</v>
      </c>
      <c r="CQ613" s="110">
        <v>0</v>
      </c>
      <c r="CS613" s="110" t="str">
        <f t="shared" si="101"/>
        <v>RGInt 03 Cascavel-Assis Chateaubriand</v>
      </c>
    </row>
    <row r="614" spans="19:97" x14ac:dyDescent="0.2">
      <c r="S614" s="98">
        <v>7031</v>
      </c>
      <c r="T614" s="98">
        <v>39</v>
      </c>
      <c r="U614" s="98" t="s">
        <v>1697</v>
      </c>
      <c r="V614" s="98">
        <v>22</v>
      </c>
      <c r="W614" s="98" t="s">
        <v>2131</v>
      </c>
      <c r="X614" s="98">
        <v>5</v>
      </c>
      <c r="Y614" s="98" t="s">
        <v>858</v>
      </c>
      <c r="Z614" s="98">
        <v>30</v>
      </c>
      <c r="AA614" s="98" t="s">
        <v>1698</v>
      </c>
      <c r="AB614" s="98">
        <v>8155</v>
      </c>
      <c r="AC614" s="98" t="s">
        <v>5387</v>
      </c>
      <c r="AD614" s="98" t="s">
        <v>5388</v>
      </c>
      <c r="AE614" s="98">
        <v>7031</v>
      </c>
      <c r="AF614" s="98" t="s">
        <v>2357</v>
      </c>
      <c r="AG614" s="98" t="s">
        <v>5389</v>
      </c>
      <c r="AH614" s="98" t="s">
        <v>1827</v>
      </c>
      <c r="AI614" s="98" t="s">
        <v>53</v>
      </c>
      <c r="AJ614" s="98">
        <v>4100</v>
      </c>
      <c r="AO614" s="98">
        <v>2024</v>
      </c>
      <c r="AP614" s="98">
        <v>0</v>
      </c>
      <c r="AQ614" s="98" t="s">
        <v>54</v>
      </c>
      <c r="AR614" s="98" t="s">
        <v>54</v>
      </c>
      <c r="AS614" s="98" t="s">
        <v>54</v>
      </c>
      <c r="AT614" s="98" t="s">
        <v>54</v>
      </c>
      <c r="AY614" s="98" t="s">
        <v>56</v>
      </c>
      <c r="AZ614" s="98" t="s">
        <v>5390</v>
      </c>
      <c r="BA614" s="98" t="s">
        <v>2359</v>
      </c>
      <c r="BB614" s="98" t="s">
        <v>2360</v>
      </c>
      <c r="BD614" s="110" t="str">
        <f t="shared" si="103"/>
        <v>4231(vazio)</v>
      </c>
      <c r="BE614" s="110">
        <v>4231</v>
      </c>
      <c r="BF614" s="110" t="s">
        <v>1645</v>
      </c>
      <c r="BG614" s="110">
        <v>8467</v>
      </c>
      <c r="BH614" s="110" t="s">
        <v>60</v>
      </c>
      <c r="BI614" s="110">
        <v>60000</v>
      </c>
      <c r="BJ614" s="110">
        <v>15000</v>
      </c>
      <c r="BK614" s="110">
        <v>15000</v>
      </c>
      <c r="BL614" s="110">
        <v>15000</v>
      </c>
      <c r="BN614" s="110">
        <f t="shared" si="104"/>
        <v>105000</v>
      </c>
      <c r="BS614" s="110">
        <v>7031</v>
      </c>
      <c r="BT614" s="110" t="str">
        <f t="shared" si="95"/>
        <v>Aplicação de Testes de Aptidão Física aos policiais militares</v>
      </c>
      <c r="BU614" s="111" t="str">
        <f t="shared" si="96"/>
        <v>Não</v>
      </c>
      <c r="BV614" s="111" t="str">
        <f t="shared" si="97"/>
        <v>Não</v>
      </c>
      <c r="BW614" s="111" t="str">
        <f t="shared" si="98"/>
        <v>Não</v>
      </c>
      <c r="BX614" s="111" t="str">
        <f t="shared" si="99"/>
        <v>Não</v>
      </c>
      <c r="BY614" s="110" t="s">
        <v>121</v>
      </c>
      <c r="BZ614" s="110" t="s">
        <v>121</v>
      </c>
      <c r="CA614" s="110" t="s">
        <v>121</v>
      </c>
      <c r="CB614" s="110" t="s">
        <v>8122</v>
      </c>
      <c r="CG614" s="110" t="str">
        <f t="shared" si="100"/>
        <v>4512 Total</v>
      </c>
      <c r="CH614" s="110" t="str">
        <f t="shared" si="102"/>
        <v>4512 Total-1</v>
      </c>
      <c r="CI614" s="110">
        <v>1</v>
      </c>
      <c r="CJ614" s="110" t="s">
        <v>7062</v>
      </c>
      <c r="CN614" s="110">
        <v>0</v>
      </c>
      <c r="CO614" s="110">
        <v>2600</v>
      </c>
      <c r="CP614" s="110">
        <v>0</v>
      </c>
      <c r="CQ614" s="110">
        <v>0</v>
      </c>
      <c r="CS614" s="110" t="str">
        <f t="shared" si="101"/>
        <v>-</v>
      </c>
    </row>
    <row r="615" spans="19:97" x14ac:dyDescent="0.2">
      <c r="S615" s="98">
        <v>7153</v>
      </c>
      <c r="T615" s="98">
        <v>39</v>
      </c>
      <c r="U615" s="98" t="s">
        <v>1697</v>
      </c>
      <c r="V615" s="98">
        <v>22</v>
      </c>
      <c r="W615" s="98" t="s">
        <v>2131</v>
      </c>
      <c r="X615" s="98">
        <v>5</v>
      </c>
      <c r="Y615" s="98" t="s">
        <v>858</v>
      </c>
      <c r="Z615" s="98">
        <v>30</v>
      </c>
      <c r="AA615" s="98" t="s">
        <v>1698</v>
      </c>
      <c r="AB615" s="98">
        <v>8155</v>
      </c>
      <c r="AC615" s="98" t="s">
        <v>5387</v>
      </c>
      <c r="AD615" s="98" t="s">
        <v>5388</v>
      </c>
      <c r="AE615" s="98">
        <v>7153</v>
      </c>
      <c r="AF615" s="98" t="s">
        <v>2365</v>
      </c>
      <c r="AG615" s="98" t="s">
        <v>5391</v>
      </c>
      <c r="AH615" s="98" t="s">
        <v>2366</v>
      </c>
      <c r="AI615" s="98" t="s">
        <v>53</v>
      </c>
      <c r="AJ615" s="98">
        <v>4100</v>
      </c>
      <c r="AO615" s="98">
        <v>2024</v>
      </c>
      <c r="AP615" s="98">
        <v>0</v>
      </c>
      <c r="AQ615" s="98" t="s">
        <v>54</v>
      </c>
      <c r="AR615" s="98" t="s">
        <v>54</v>
      </c>
      <c r="AS615" s="98" t="s">
        <v>54</v>
      </c>
      <c r="AT615" s="98" t="s">
        <v>54</v>
      </c>
      <c r="AY615" s="98" t="s">
        <v>56</v>
      </c>
      <c r="AZ615" s="98" t="s">
        <v>2358</v>
      </c>
      <c r="BA615" s="98" t="s">
        <v>2359</v>
      </c>
      <c r="BB615" s="98" t="s">
        <v>2360</v>
      </c>
      <c r="BD615" s="110" t="str">
        <f t="shared" si="103"/>
        <v>4232(vazio)</v>
      </c>
      <c r="BE615" s="110">
        <v>4232</v>
      </c>
      <c r="BF615" s="110" t="s">
        <v>5663</v>
      </c>
      <c r="BG615" s="110">
        <v>8467</v>
      </c>
      <c r="BH615" s="110" t="s">
        <v>60</v>
      </c>
      <c r="BI615" s="110">
        <v>1000</v>
      </c>
      <c r="BJ615" s="110">
        <v>1000</v>
      </c>
      <c r="BK615" s="110">
        <v>1000</v>
      </c>
      <c r="BL615" s="110">
        <v>1000</v>
      </c>
      <c r="BN615" s="110">
        <f t="shared" si="104"/>
        <v>4000</v>
      </c>
      <c r="BS615" s="110">
        <v>7153</v>
      </c>
      <c r="BT615" s="110" t="str">
        <f t="shared" si="95"/>
        <v>Gestão do Programa Treinamento Policial Básico para policiais militares</v>
      </c>
      <c r="BU615" s="111" t="str">
        <f t="shared" si="96"/>
        <v>Não</v>
      </c>
      <c r="BV615" s="111" t="str">
        <f t="shared" si="97"/>
        <v>Não</v>
      </c>
      <c r="BW615" s="111" t="str">
        <f t="shared" si="98"/>
        <v>Não</v>
      </c>
      <c r="BX615" s="111" t="str">
        <f t="shared" si="99"/>
        <v>Não</v>
      </c>
      <c r="BY615" s="110" t="s">
        <v>121</v>
      </c>
      <c r="BZ615" s="110" t="s">
        <v>121</v>
      </c>
      <c r="CA615" s="110" t="s">
        <v>121</v>
      </c>
      <c r="CB615" s="110" t="s">
        <v>8122</v>
      </c>
      <c r="CG615" s="110" t="str">
        <f t="shared" si="100"/>
        <v>4514Cascavel</v>
      </c>
      <c r="CH615" s="110" t="str">
        <f t="shared" si="102"/>
        <v>4514-1</v>
      </c>
      <c r="CI615" s="110">
        <v>1</v>
      </c>
      <c r="CJ615" s="110">
        <v>4514</v>
      </c>
      <c r="CK615" s="110" t="s">
        <v>35</v>
      </c>
      <c r="CL615" s="110">
        <v>4104808</v>
      </c>
      <c r="CM615" s="110" t="s">
        <v>600</v>
      </c>
      <c r="CN615" s="110">
        <v>0</v>
      </c>
      <c r="CO615" s="110">
        <v>0</v>
      </c>
      <c r="CP615" s="110">
        <v>2271</v>
      </c>
      <c r="CQ615" s="110">
        <v>0</v>
      </c>
      <c r="CS615" s="110" t="str">
        <f t="shared" si="101"/>
        <v>RGInt 03 Cascavel-Cascavel</v>
      </c>
    </row>
    <row r="616" spans="19:97" x14ac:dyDescent="0.2">
      <c r="S616" s="98">
        <v>7154</v>
      </c>
      <c r="T616" s="98">
        <v>39</v>
      </c>
      <c r="U616" s="98" t="s">
        <v>1697</v>
      </c>
      <c r="V616" s="98">
        <v>22</v>
      </c>
      <c r="W616" s="98" t="s">
        <v>2131</v>
      </c>
      <c r="X616" s="98">
        <v>5</v>
      </c>
      <c r="Y616" s="98" t="s">
        <v>858</v>
      </c>
      <c r="Z616" s="98">
        <v>30</v>
      </c>
      <c r="AA616" s="98" t="s">
        <v>1698</v>
      </c>
      <c r="AB616" s="98">
        <v>8155</v>
      </c>
      <c r="AC616" s="98" t="s">
        <v>5387</v>
      </c>
      <c r="AD616" s="98" t="s">
        <v>5388</v>
      </c>
      <c r="AE616" s="98">
        <v>7154</v>
      </c>
      <c r="AF616" s="98" t="s">
        <v>2368</v>
      </c>
      <c r="AG616" s="98" t="s">
        <v>5392</v>
      </c>
      <c r="AH616" s="98" t="s">
        <v>2366</v>
      </c>
      <c r="AI616" s="98" t="s">
        <v>53</v>
      </c>
      <c r="AJ616" s="98">
        <v>4100</v>
      </c>
      <c r="AO616" s="98">
        <v>2024</v>
      </c>
      <c r="AP616" s="98">
        <v>0</v>
      </c>
      <c r="AQ616" s="98" t="s">
        <v>54</v>
      </c>
      <c r="AR616" s="98" t="s">
        <v>54</v>
      </c>
      <c r="AS616" s="98" t="s">
        <v>54</v>
      </c>
      <c r="AT616" s="98" t="s">
        <v>54</v>
      </c>
      <c r="AY616" s="98" t="s">
        <v>56</v>
      </c>
      <c r="AZ616" s="98" t="s">
        <v>2369</v>
      </c>
      <c r="BA616" s="98" t="s">
        <v>2359</v>
      </c>
      <c r="BB616" s="98" t="s">
        <v>2360</v>
      </c>
      <c r="BD616" s="110" t="str">
        <f t="shared" si="103"/>
        <v>4233(vazio)</v>
      </c>
      <c r="BE616" s="110">
        <v>4233</v>
      </c>
      <c r="BF616" s="110" t="s">
        <v>1654</v>
      </c>
      <c r="BG616" s="110">
        <v>8467</v>
      </c>
      <c r="BH616" s="110" t="s">
        <v>60</v>
      </c>
      <c r="BI616" s="110">
        <v>2600</v>
      </c>
      <c r="BJ616" s="110">
        <v>1000</v>
      </c>
      <c r="BK616" s="110">
        <v>1000</v>
      </c>
      <c r="BL616" s="110">
        <v>1000</v>
      </c>
      <c r="BN616" s="110">
        <f t="shared" si="104"/>
        <v>5600</v>
      </c>
      <c r="BS616" s="110">
        <v>7154</v>
      </c>
      <c r="BT616" s="110" t="str">
        <f t="shared" si="95"/>
        <v>Participantes de ações para manutenção da saúde do efetivo e a redução do Índice de Absenteísmo dos Policiais Militares</v>
      </c>
      <c r="BU616" s="111" t="str">
        <f t="shared" si="96"/>
        <v>Não</v>
      </c>
      <c r="BV616" s="111" t="str">
        <f t="shared" si="97"/>
        <v>Não</v>
      </c>
      <c r="BW616" s="111" t="str">
        <f t="shared" si="98"/>
        <v>Não</v>
      </c>
      <c r="BX616" s="111" t="str">
        <f t="shared" si="99"/>
        <v>Não</v>
      </c>
      <c r="BY616" s="110" t="s">
        <v>121</v>
      </c>
      <c r="BZ616" s="110" t="s">
        <v>121</v>
      </c>
      <c r="CA616" s="110" t="s">
        <v>121</v>
      </c>
      <c r="CB616" s="110" t="s">
        <v>8122</v>
      </c>
      <c r="CG616" s="110" t="str">
        <f t="shared" si="100"/>
        <v>4514 Total</v>
      </c>
      <c r="CH616" s="110" t="str">
        <f t="shared" si="102"/>
        <v>4514 Total-1</v>
      </c>
      <c r="CI616" s="110">
        <v>1</v>
      </c>
      <c r="CJ616" s="110" t="s">
        <v>7063</v>
      </c>
      <c r="CN616" s="110">
        <v>0</v>
      </c>
      <c r="CO616" s="110">
        <v>0</v>
      </c>
      <c r="CP616" s="110">
        <v>2271</v>
      </c>
      <c r="CQ616" s="110">
        <v>0</v>
      </c>
      <c r="CS616" s="110" t="str">
        <f t="shared" si="101"/>
        <v>-</v>
      </c>
    </row>
    <row r="617" spans="19:97" x14ac:dyDescent="0.2">
      <c r="S617" s="98">
        <v>7155</v>
      </c>
      <c r="T617" s="98">
        <v>39</v>
      </c>
      <c r="U617" s="98" t="s">
        <v>1697</v>
      </c>
      <c r="V617" s="98">
        <v>22</v>
      </c>
      <c r="W617" s="98" t="s">
        <v>2131</v>
      </c>
      <c r="X617" s="98">
        <v>5</v>
      </c>
      <c r="Y617" s="98" t="s">
        <v>858</v>
      </c>
      <c r="Z617" s="98">
        <v>30</v>
      </c>
      <c r="AA617" s="98" t="s">
        <v>1698</v>
      </c>
      <c r="AB617" s="98">
        <v>8155</v>
      </c>
      <c r="AC617" s="98" t="s">
        <v>5387</v>
      </c>
      <c r="AD617" s="98" t="s">
        <v>5388</v>
      </c>
      <c r="AE617" s="98">
        <v>7155</v>
      </c>
      <c r="AF617" s="98" t="s">
        <v>2370</v>
      </c>
      <c r="AG617" s="98" t="s">
        <v>5393</v>
      </c>
      <c r="AH617" s="98" t="s">
        <v>2371</v>
      </c>
      <c r="AI617" s="98" t="s">
        <v>53</v>
      </c>
      <c r="AJ617" s="98">
        <v>4100</v>
      </c>
      <c r="AO617" s="98">
        <v>2024</v>
      </c>
      <c r="AP617" s="98">
        <v>0</v>
      </c>
      <c r="AQ617" s="98" t="s">
        <v>54</v>
      </c>
      <c r="AR617" s="98" t="s">
        <v>54</v>
      </c>
      <c r="AS617" s="98" t="s">
        <v>54</v>
      </c>
      <c r="AT617" s="98" t="s">
        <v>54</v>
      </c>
      <c r="AY617" s="98" t="s">
        <v>56</v>
      </c>
      <c r="AZ617" s="98" t="s">
        <v>5394</v>
      </c>
      <c r="BA617" s="98" t="s">
        <v>2359</v>
      </c>
      <c r="BB617" s="98" t="s">
        <v>2360</v>
      </c>
      <c r="BD617" s="110" t="str">
        <f t="shared" si="103"/>
        <v>4234(vazio)</v>
      </c>
      <c r="BE617" s="110">
        <v>4234</v>
      </c>
      <c r="BF617" s="110" t="s">
        <v>1657</v>
      </c>
      <c r="BG617" s="110">
        <v>8467</v>
      </c>
      <c r="BH617" s="110" t="s">
        <v>60</v>
      </c>
      <c r="BI617" s="110">
        <v>2100</v>
      </c>
      <c r="BJ617" s="110">
        <v>7350</v>
      </c>
      <c r="BK617" s="110">
        <v>2100</v>
      </c>
      <c r="BL617" s="110">
        <v>2100</v>
      </c>
      <c r="BN617" s="110">
        <f t="shared" si="104"/>
        <v>13650</v>
      </c>
      <c r="BS617" s="110">
        <v>7155</v>
      </c>
      <c r="BT617" s="110" t="str">
        <f t="shared" si="95"/>
        <v>Plano de Cursos de Especialização, Capacitação e Atualização Profissional para a Polícia Militar</v>
      </c>
      <c r="BU617" s="111" t="str">
        <f t="shared" si="96"/>
        <v>Não</v>
      </c>
      <c r="BV617" s="111" t="str">
        <f t="shared" si="97"/>
        <v>Não</v>
      </c>
      <c r="BW617" s="111" t="str">
        <f t="shared" si="98"/>
        <v>Não</v>
      </c>
      <c r="BX617" s="111" t="str">
        <f t="shared" si="99"/>
        <v>Não</v>
      </c>
      <c r="BY617" s="110" t="s">
        <v>121</v>
      </c>
      <c r="BZ617" s="110" t="s">
        <v>121</v>
      </c>
      <c r="CA617" s="110" t="s">
        <v>121</v>
      </c>
      <c r="CB617" s="110" t="s">
        <v>8122</v>
      </c>
      <c r="CG617" s="110" t="str">
        <f t="shared" si="100"/>
        <v>4516Maringá</v>
      </c>
      <c r="CH617" s="110" t="str">
        <f t="shared" si="102"/>
        <v>4516-1</v>
      </c>
      <c r="CI617" s="110">
        <v>1</v>
      </c>
      <c r="CJ617" s="110">
        <v>4516</v>
      </c>
      <c r="CK617" s="110" t="s">
        <v>36</v>
      </c>
      <c r="CL617" s="110">
        <v>4115200</v>
      </c>
      <c r="CM617" s="110" t="s">
        <v>503</v>
      </c>
      <c r="CN617" s="110">
        <v>0</v>
      </c>
      <c r="CO617" s="110">
        <v>1500</v>
      </c>
      <c r="CP617" s="110">
        <v>0</v>
      </c>
      <c r="CQ617" s="110">
        <v>0</v>
      </c>
      <c r="CS617" s="110" t="str">
        <f t="shared" si="101"/>
        <v>RGInt 04 Maringá-Maringá</v>
      </c>
    </row>
    <row r="618" spans="19:97" x14ac:dyDescent="0.2">
      <c r="S618" s="98">
        <v>7156</v>
      </c>
      <c r="T618" s="98">
        <v>39</v>
      </c>
      <c r="U618" s="98" t="s">
        <v>1697</v>
      </c>
      <c r="V618" s="98">
        <v>22</v>
      </c>
      <c r="W618" s="98" t="s">
        <v>2131</v>
      </c>
      <c r="X618" s="98">
        <v>5</v>
      </c>
      <c r="Y618" s="98" t="s">
        <v>858</v>
      </c>
      <c r="Z618" s="98">
        <v>30</v>
      </c>
      <c r="AA618" s="98" t="s">
        <v>1698</v>
      </c>
      <c r="AB618" s="98">
        <v>8155</v>
      </c>
      <c r="AC618" s="98" t="s">
        <v>5387</v>
      </c>
      <c r="AD618" s="98" t="s">
        <v>5388</v>
      </c>
      <c r="AE618" s="98">
        <v>7156</v>
      </c>
      <c r="AF618" s="98" t="s">
        <v>2373</v>
      </c>
      <c r="AG618" s="98" t="s">
        <v>5395</v>
      </c>
      <c r="AH618" s="98" t="s">
        <v>2371</v>
      </c>
      <c r="AI618" s="98" t="s">
        <v>53</v>
      </c>
      <c r="AJ618" s="98">
        <v>4100</v>
      </c>
      <c r="AO618" s="98">
        <v>2024</v>
      </c>
      <c r="AP618" s="98">
        <v>0</v>
      </c>
      <c r="AQ618" s="98" t="s">
        <v>54</v>
      </c>
      <c r="AR618" s="98" t="s">
        <v>54</v>
      </c>
      <c r="AS618" s="98" t="s">
        <v>54</v>
      </c>
      <c r="AT618" s="98" t="s">
        <v>54</v>
      </c>
      <c r="AY618" s="98" t="s">
        <v>56</v>
      </c>
      <c r="AZ618" s="98" t="s">
        <v>5394</v>
      </c>
      <c r="BA618" s="98" t="s">
        <v>2359</v>
      </c>
      <c r="BB618" s="98" t="s">
        <v>2360</v>
      </c>
      <c r="BD618" s="110" t="str">
        <f t="shared" si="103"/>
        <v>4235(vazio)</v>
      </c>
      <c r="BE618" s="110">
        <v>4235</v>
      </c>
      <c r="BF618" s="110" t="s">
        <v>1661</v>
      </c>
      <c r="BG618" s="110">
        <v>8467</v>
      </c>
      <c r="BH618" s="110" t="s">
        <v>60</v>
      </c>
      <c r="BI618" s="110">
        <v>2000</v>
      </c>
      <c r="BJ618" s="110">
        <v>2000</v>
      </c>
      <c r="BK618" s="110">
        <v>0</v>
      </c>
      <c r="BL618" s="110">
        <v>2000</v>
      </c>
      <c r="BN618" s="110">
        <f t="shared" si="104"/>
        <v>6000</v>
      </c>
      <c r="BS618" s="110">
        <v>7156</v>
      </c>
      <c r="BT618" s="110" t="str">
        <f t="shared" si="95"/>
        <v>Plano de Cursos de Formação, Aperfeiçoamento e Superior para a Polícia Militar</v>
      </c>
      <c r="BU618" s="111" t="str">
        <f t="shared" si="96"/>
        <v>Não</v>
      </c>
      <c r="BV618" s="111" t="str">
        <f t="shared" si="97"/>
        <v>Não</v>
      </c>
      <c r="BW618" s="111" t="str">
        <f t="shared" si="98"/>
        <v>Não</v>
      </c>
      <c r="BX618" s="111" t="str">
        <f t="shared" si="99"/>
        <v>Não</v>
      </c>
      <c r="BY618" s="110" t="s">
        <v>121</v>
      </c>
      <c r="BZ618" s="110" t="s">
        <v>121</v>
      </c>
      <c r="CA618" s="110" t="s">
        <v>121</v>
      </c>
      <c r="CB618" s="110" t="s">
        <v>8122</v>
      </c>
      <c r="CG618" s="110" t="str">
        <f t="shared" si="100"/>
        <v>4516 Total</v>
      </c>
      <c r="CH618" s="110" t="str">
        <f t="shared" si="102"/>
        <v>4516 Total-1</v>
      </c>
      <c r="CI618" s="110">
        <v>1</v>
      </c>
      <c r="CJ618" s="110" t="s">
        <v>7064</v>
      </c>
      <c r="CN618" s="110">
        <v>0</v>
      </c>
      <c r="CO618" s="110">
        <v>1500</v>
      </c>
      <c r="CP618" s="110">
        <v>0</v>
      </c>
      <c r="CQ618" s="110">
        <v>0</v>
      </c>
      <c r="CS618" s="110" t="str">
        <f t="shared" si="101"/>
        <v>-</v>
      </c>
    </row>
    <row r="619" spans="19:97" x14ac:dyDescent="0.2">
      <c r="S619" s="98">
        <v>7157</v>
      </c>
      <c r="T619" s="98">
        <v>39</v>
      </c>
      <c r="U619" s="98" t="s">
        <v>1697</v>
      </c>
      <c r="V619" s="98">
        <v>22</v>
      </c>
      <c r="W619" s="98" t="s">
        <v>2131</v>
      </c>
      <c r="X619" s="98">
        <v>5</v>
      </c>
      <c r="Y619" s="98" t="s">
        <v>858</v>
      </c>
      <c r="Z619" s="98">
        <v>30</v>
      </c>
      <c r="AA619" s="98" t="s">
        <v>1698</v>
      </c>
      <c r="AB619" s="98">
        <v>8155</v>
      </c>
      <c r="AC619" s="98" t="s">
        <v>5387</v>
      </c>
      <c r="AD619" s="98" t="s">
        <v>5388</v>
      </c>
      <c r="AE619" s="98">
        <v>7157</v>
      </c>
      <c r="AF619" s="98" t="s">
        <v>2375</v>
      </c>
      <c r="AG619" s="98" t="s">
        <v>5396</v>
      </c>
      <c r="AH619" s="98" t="s">
        <v>2376</v>
      </c>
      <c r="AI619" s="98" t="s">
        <v>53</v>
      </c>
      <c r="AJ619" s="98">
        <v>4100</v>
      </c>
      <c r="AO619" s="98">
        <v>2024</v>
      </c>
      <c r="AP619" s="98">
        <v>0</v>
      </c>
      <c r="AQ619" s="98" t="s">
        <v>54</v>
      </c>
      <c r="AR619" s="98" t="s">
        <v>54</v>
      </c>
      <c r="AS619" s="98" t="s">
        <v>54</v>
      </c>
      <c r="AT619" s="98" t="s">
        <v>54</v>
      </c>
      <c r="AY619" s="98" t="s">
        <v>56</v>
      </c>
      <c r="AZ619" s="98" t="s">
        <v>5397</v>
      </c>
      <c r="BA619" s="98" t="s">
        <v>2359</v>
      </c>
      <c r="BB619" s="98" t="s">
        <v>2360</v>
      </c>
      <c r="BD619" s="110" t="str">
        <f t="shared" si="103"/>
        <v>4238RGInt 02 Guarapuava</v>
      </c>
      <c r="BE619" s="110">
        <v>4238</v>
      </c>
      <c r="BF619" s="110" t="s">
        <v>1665</v>
      </c>
      <c r="BG619" s="110">
        <v>8070</v>
      </c>
      <c r="BH619" s="110" t="s">
        <v>34</v>
      </c>
      <c r="BI619" s="110">
        <v>0</v>
      </c>
      <c r="BJ619" s="110">
        <v>2</v>
      </c>
      <c r="BK619" s="110">
        <v>0</v>
      </c>
      <c r="BL619" s="110">
        <v>0</v>
      </c>
      <c r="BN619" s="110">
        <f t="shared" si="104"/>
        <v>2</v>
      </c>
      <c r="BS619" s="110">
        <v>7157</v>
      </c>
      <c r="BT619" s="110" t="str">
        <f t="shared" ref="BT619:BT682" si="105">VLOOKUP(BS619,$S:$AF,14,0)</f>
        <v>Promoção de Educação Básica nos Colégios da Polícia Militar do Paraná (CPMs)</v>
      </c>
      <c r="BU619" s="111" t="str">
        <f t="shared" ref="BU619:BU682" si="106">PROPER(VLOOKUP($BS619,$S:$BB,27,0))</f>
        <v>Não</v>
      </c>
      <c r="BV619" s="111" t="str">
        <f t="shared" ref="BV619:BV682" si="107">PROPER(VLOOKUP($BS619,$S:$BB,28,0))</f>
        <v>Não</v>
      </c>
      <c r="BW619" s="111" t="str">
        <f t="shared" ref="BW619:BW682" si="108">PROPER(VLOOKUP($BS619,$S:$BB,25,0))</f>
        <v>Não</v>
      </c>
      <c r="BX619" s="111" t="str">
        <f t="shared" ref="BX619:BX682" si="109">PROPER(VLOOKUP($BS619,$S:$BB,26,0))</f>
        <v>Não</v>
      </c>
      <c r="BY619" s="110" t="s">
        <v>121</v>
      </c>
      <c r="BZ619" s="110" t="s">
        <v>121</v>
      </c>
      <c r="CA619" s="110" t="s">
        <v>121</v>
      </c>
      <c r="CB619" s="110" t="s">
        <v>8122</v>
      </c>
      <c r="CG619" s="110" t="str">
        <f t="shared" si="100"/>
        <v>4518São José dos Pinhais</v>
      </c>
      <c r="CH619" s="110" t="str">
        <f t="shared" si="102"/>
        <v>4518-1</v>
      </c>
      <c r="CI619" s="110">
        <v>1</v>
      </c>
      <c r="CJ619" s="110">
        <v>4518</v>
      </c>
      <c r="CK619" s="110" t="s">
        <v>33</v>
      </c>
      <c r="CL619" s="110">
        <v>4125506</v>
      </c>
      <c r="CM619" s="110" t="s">
        <v>134</v>
      </c>
      <c r="CN619" s="110">
        <v>0</v>
      </c>
      <c r="CO619" s="110">
        <v>650</v>
      </c>
      <c r="CP619" s="110">
        <v>0</v>
      </c>
      <c r="CQ619" s="110">
        <v>0</v>
      </c>
      <c r="CS619" s="110" t="str">
        <f t="shared" si="101"/>
        <v>RGInt 01 Curitiba-São José dos Pinhais</v>
      </c>
    </row>
    <row r="620" spans="19:97" x14ac:dyDescent="0.2">
      <c r="S620" s="98">
        <v>7158</v>
      </c>
      <c r="T620" s="98">
        <v>39</v>
      </c>
      <c r="U620" s="98" t="s">
        <v>1697</v>
      </c>
      <c r="V620" s="98">
        <v>22</v>
      </c>
      <c r="W620" s="98" t="s">
        <v>2131</v>
      </c>
      <c r="X620" s="98">
        <v>5</v>
      </c>
      <c r="Y620" s="98" t="s">
        <v>858</v>
      </c>
      <c r="Z620" s="98">
        <v>30</v>
      </c>
      <c r="AA620" s="98" t="s">
        <v>1698</v>
      </c>
      <c r="AB620" s="98">
        <v>8155</v>
      </c>
      <c r="AC620" s="98" t="s">
        <v>5387</v>
      </c>
      <c r="AD620" s="98" t="s">
        <v>5388</v>
      </c>
      <c r="AE620" s="98">
        <v>7158</v>
      </c>
      <c r="AF620" s="98" t="s">
        <v>2378</v>
      </c>
      <c r="AG620" s="98" t="s">
        <v>5398</v>
      </c>
      <c r="AH620" s="98" t="s">
        <v>782</v>
      </c>
      <c r="AI620" s="98" t="s">
        <v>53</v>
      </c>
      <c r="AJ620" s="98">
        <v>4100</v>
      </c>
      <c r="AO620" s="98">
        <v>2024</v>
      </c>
      <c r="AP620" s="98">
        <v>0</v>
      </c>
      <c r="AQ620" s="98" t="s">
        <v>54</v>
      </c>
      <c r="AR620" s="98" t="s">
        <v>54</v>
      </c>
      <c r="AS620" s="98" t="s">
        <v>54</v>
      </c>
      <c r="AT620" s="98" t="s">
        <v>54</v>
      </c>
      <c r="AY620" s="98" t="s">
        <v>56</v>
      </c>
      <c r="AZ620" s="98" t="s">
        <v>5399</v>
      </c>
      <c r="BA620" s="98" t="s">
        <v>2359</v>
      </c>
      <c r="BB620" s="98" t="s">
        <v>2360</v>
      </c>
      <c r="BD620" s="110" t="str">
        <f t="shared" si="103"/>
        <v>4238RGInt 03 Cascavel</v>
      </c>
      <c r="BE620" s="110">
        <v>4238</v>
      </c>
      <c r="BF620" s="110" t="s">
        <v>1665</v>
      </c>
      <c r="BG620" s="110">
        <v>8070</v>
      </c>
      <c r="BH620" s="110" t="s">
        <v>35</v>
      </c>
      <c r="BI620" s="110">
        <v>700</v>
      </c>
      <c r="BJ620" s="110">
        <v>140</v>
      </c>
      <c r="BK620" s="110">
        <v>0</v>
      </c>
      <c r="BL620" s="110">
        <v>0</v>
      </c>
      <c r="BN620" s="110">
        <f t="shared" si="104"/>
        <v>840</v>
      </c>
      <c r="BS620" s="110">
        <v>7158</v>
      </c>
      <c r="BT620" s="110" t="str">
        <f t="shared" si="105"/>
        <v>Realização de Eventos Científicos e Culturais no âmbito da Polícia Militar</v>
      </c>
      <c r="BU620" s="111" t="str">
        <f t="shared" si="106"/>
        <v>Não</v>
      </c>
      <c r="BV620" s="111" t="str">
        <f t="shared" si="107"/>
        <v>Não</v>
      </c>
      <c r="BW620" s="111" t="str">
        <f t="shared" si="108"/>
        <v>Não</v>
      </c>
      <c r="BX620" s="111" t="str">
        <f t="shared" si="109"/>
        <v>Não</v>
      </c>
      <c r="BY620" s="110" t="s">
        <v>121</v>
      </c>
      <c r="BZ620" s="110" t="s">
        <v>121</v>
      </c>
      <c r="CA620" s="110" t="s">
        <v>121</v>
      </c>
      <c r="CB620" s="110" t="s">
        <v>8122</v>
      </c>
      <c r="CG620" s="110" t="str">
        <f t="shared" si="100"/>
        <v>4518 Total</v>
      </c>
      <c r="CH620" s="110" t="str">
        <f t="shared" si="102"/>
        <v>4518 Total-1</v>
      </c>
      <c r="CI620" s="110">
        <v>1</v>
      </c>
      <c r="CJ620" s="110" t="s">
        <v>7065</v>
      </c>
      <c r="CN620" s="110">
        <v>0</v>
      </c>
      <c r="CO620" s="110">
        <v>650</v>
      </c>
      <c r="CP620" s="110">
        <v>0</v>
      </c>
      <c r="CQ620" s="110">
        <v>0</v>
      </c>
      <c r="CS620" s="110" t="str">
        <f t="shared" si="101"/>
        <v>-</v>
      </c>
    </row>
    <row r="621" spans="19:97" x14ac:dyDescent="0.2">
      <c r="S621" s="98">
        <v>7032</v>
      </c>
      <c r="T621" s="98">
        <v>39</v>
      </c>
      <c r="U621" s="98" t="s">
        <v>1697</v>
      </c>
      <c r="V621" s="98">
        <v>22</v>
      </c>
      <c r="W621" s="98" t="s">
        <v>2131</v>
      </c>
      <c r="X621" s="98">
        <v>5</v>
      </c>
      <c r="Y621" s="98" t="s">
        <v>858</v>
      </c>
      <c r="Z621" s="98">
        <v>30</v>
      </c>
      <c r="AA621" s="98" t="s">
        <v>1698</v>
      </c>
      <c r="AB621" s="98">
        <v>8156</v>
      </c>
      <c r="AC621" s="98" t="s">
        <v>5400</v>
      </c>
      <c r="AD621" s="98" t="s">
        <v>5401</v>
      </c>
      <c r="AE621" s="98">
        <v>7032</v>
      </c>
      <c r="AF621" s="98" t="s">
        <v>2382</v>
      </c>
      <c r="AG621" s="98" t="s">
        <v>5402</v>
      </c>
      <c r="AH621" s="98" t="s">
        <v>2383</v>
      </c>
      <c r="AI621" s="98" t="s">
        <v>53</v>
      </c>
      <c r="AJ621" s="98">
        <v>4100</v>
      </c>
      <c r="AO621" s="98">
        <v>2024</v>
      </c>
      <c r="AP621" s="98">
        <v>0</v>
      </c>
      <c r="AQ621" s="98" t="s">
        <v>54</v>
      </c>
      <c r="AR621" s="98" t="s">
        <v>54</v>
      </c>
      <c r="AS621" s="98" t="s">
        <v>54</v>
      </c>
      <c r="AT621" s="98" t="s">
        <v>54</v>
      </c>
      <c r="AV621" s="98" t="s">
        <v>55</v>
      </c>
      <c r="AY621" s="98" t="s">
        <v>56</v>
      </c>
      <c r="AZ621" s="98" t="s">
        <v>5403</v>
      </c>
      <c r="BA621" s="98" t="s">
        <v>2385</v>
      </c>
      <c r="BB621" s="98" t="s">
        <v>5404</v>
      </c>
      <c r="BD621" s="110" t="str">
        <f t="shared" si="103"/>
        <v>4238RGInt 04 Maringá</v>
      </c>
      <c r="BE621" s="110">
        <v>4238</v>
      </c>
      <c r="BF621" s="110" t="s">
        <v>1665</v>
      </c>
      <c r="BG621" s="110">
        <v>8070</v>
      </c>
      <c r="BH621" s="110" t="s">
        <v>36</v>
      </c>
      <c r="BI621" s="110">
        <v>0</v>
      </c>
      <c r="BJ621" s="110">
        <v>18</v>
      </c>
      <c r="BK621" s="110">
        <v>0</v>
      </c>
      <c r="BL621" s="110">
        <v>0</v>
      </c>
      <c r="BN621" s="110">
        <f t="shared" si="104"/>
        <v>18</v>
      </c>
      <c r="BS621" s="110">
        <v>7032</v>
      </c>
      <c r="BT621" s="110" t="str">
        <f t="shared" si="105"/>
        <v>Apreensões de Armas de Fogo</v>
      </c>
      <c r="BU621" s="111" t="str">
        <f t="shared" si="106"/>
        <v>Não</v>
      </c>
      <c r="BV621" s="111" t="str">
        <f t="shared" si="107"/>
        <v>Não</v>
      </c>
      <c r="BW621" s="111" t="str">
        <f t="shared" si="108"/>
        <v>Não</v>
      </c>
      <c r="BX621" s="111" t="str">
        <f t="shared" si="109"/>
        <v>Não</v>
      </c>
      <c r="BY621" s="110" t="s">
        <v>121</v>
      </c>
      <c r="BZ621" s="110" t="s">
        <v>55</v>
      </c>
      <c r="CA621" s="110" t="s">
        <v>121</v>
      </c>
      <c r="CB621" s="110" t="s">
        <v>8375</v>
      </c>
      <c r="CG621" s="110" t="str">
        <f t="shared" si="100"/>
        <v>4520Cruzeiro do Oeste</v>
      </c>
      <c r="CH621" s="110" t="str">
        <f t="shared" si="102"/>
        <v>4520-1</v>
      </c>
      <c r="CI621" s="110">
        <v>1</v>
      </c>
      <c r="CJ621" s="110">
        <v>4520</v>
      </c>
      <c r="CK621" s="110" t="s">
        <v>36</v>
      </c>
      <c r="CL621" s="110">
        <v>4106605</v>
      </c>
      <c r="CM621" s="110" t="s">
        <v>2255</v>
      </c>
      <c r="CN621" s="110">
        <v>1638.43</v>
      </c>
      <c r="CO621" s="110">
        <v>0</v>
      </c>
      <c r="CP621" s="110">
        <v>0</v>
      </c>
      <c r="CQ621" s="110">
        <v>0</v>
      </c>
      <c r="CS621" s="110" t="str">
        <f t="shared" si="101"/>
        <v>RGInt 04 Maringá-Cruzeiro do Oeste</v>
      </c>
    </row>
    <row r="622" spans="19:97" x14ac:dyDescent="0.2">
      <c r="S622" s="98">
        <v>7179</v>
      </c>
      <c r="T622" s="98">
        <v>39</v>
      </c>
      <c r="U622" s="98" t="s">
        <v>1697</v>
      </c>
      <c r="V622" s="98">
        <v>22</v>
      </c>
      <c r="W622" s="98" t="s">
        <v>2131</v>
      </c>
      <c r="X622" s="98">
        <v>5</v>
      </c>
      <c r="Y622" s="98" t="s">
        <v>858</v>
      </c>
      <c r="Z622" s="98">
        <v>30</v>
      </c>
      <c r="AA622" s="98" t="s">
        <v>1698</v>
      </c>
      <c r="AB622" s="98">
        <v>8156</v>
      </c>
      <c r="AC622" s="98" t="s">
        <v>5400</v>
      </c>
      <c r="AD622" s="98" t="s">
        <v>5401</v>
      </c>
      <c r="AE622" s="98">
        <v>7179</v>
      </c>
      <c r="AF622" s="98" t="s">
        <v>2387</v>
      </c>
      <c r="AG622" s="98" t="s">
        <v>5405</v>
      </c>
      <c r="AH622" s="98" t="s">
        <v>2388</v>
      </c>
      <c r="AI622" s="98" t="s">
        <v>53</v>
      </c>
      <c r="AJ622" s="98">
        <v>4100</v>
      </c>
      <c r="AO622" s="98">
        <v>2024</v>
      </c>
      <c r="AP622" s="98">
        <v>0</v>
      </c>
      <c r="AQ622" s="98" t="s">
        <v>54</v>
      </c>
      <c r="AR622" s="98" t="s">
        <v>54</v>
      </c>
      <c r="AS622" s="98" t="s">
        <v>54</v>
      </c>
      <c r="AT622" s="98" t="s">
        <v>54</v>
      </c>
      <c r="AY622" s="98" t="s">
        <v>56</v>
      </c>
      <c r="AZ622" s="98" t="s">
        <v>2390</v>
      </c>
      <c r="BA622" s="98" t="s">
        <v>2385</v>
      </c>
      <c r="BB622" s="98" t="s">
        <v>5404</v>
      </c>
      <c r="BD622" s="110" t="str">
        <f t="shared" si="103"/>
        <v>4239RGInt 03 Cascavel</v>
      </c>
      <c r="BE622" s="110">
        <v>4239</v>
      </c>
      <c r="BF622" s="110" t="s">
        <v>1674</v>
      </c>
      <c r="BG622" s="110">
        <v>8070</v>
      </c>
      <c r="BH622" s="110" t="s">
        <v>35</v>
      </c>
      <c r="BI622" s="110">
        <v>20</v>
      </c>
      <c r="BJ622" s="110">
        <v>6</v>
      </c>
      <c r="BK622" s="110">
        <v>0</v>
      </c>
      <c r="BL622" s="110">
        <v>0</v>
      </c>
      <c r="BN622" s="110">
        <f t="shared" si="104"/>
        <v>26</v>
      </c>
      <c r="BS622" s="110">
        <v>7179</v>
      </c>
      <c r="BT622" s="110" t="str">
        <f t="shared" si="105"/>
        <v>Atendimento de ocorrências com mortes violentas intencionais</v>
      </c>
      <c r="BU622" s="111" t="str">
        <f t="shared" si="106"/>
        <v>Não</v>
      </c>
      <c r="BV622" s="111" t="str">
        <f t="shared" si="107"/>
        <v>Não</v>
      </c>
      <c r="BW622" s="111" t="str">
        <f t="shared" si="108"/>
        <v>Não</v>
      </c>
      <c r="BX622" s="111" t="str">
        <f t="shared" si="109"/>
        <v>Não</v>
      </c>
      <c r="BY622" s="110" t="s">
        <v>121</v>
      </c>
      <c r="BZ622" s="110" t="s">
        <v>121</v>
      </c>
      <c r="CA622" s="110" t="s">
        <v>121</v>
      </c>
      <c r="CB622" s="110" t="s">
        <v>8375</v>
      </c>
      <c r="CG622" s="110" t="str">
        <f t="shared" ref="CG622:CG685" si="110">CJ622&amp;CM622</f>
        <v>4520 Total</v>
      </c>
      <c r="CH622" s="110" t="str">
        <f t="shared" si="102"/>
        <v>4520 Total-1</v>
      </c>
      <c r="CI622" s="110">
        <v>1</v>
      </c>
      <c r="CJ622" s="110" t="s">
        <v>7066</v>
      </c>
      <c r="CN622" s="110">
        <v>1638.43</v>
      </c>
      <c r="CO622" s="110">
        <v>0</v>
      </c>
      <c r="CP622" s="110">
        <v>0</v>
      </c>
      <c r="CQ622" s="110">
        <v>0</v>
      </c>
      <c r="CS622" s="110" t="str">
        <f t="shared" ref="CS622:CS685" si="111">CK622&amp;"-"&amp;CM622</f>
        <v>-</v>
      </c>
    </row>
    <row r="623" spans="19:97" x14ac:dyDescent="0.2">
      <c r="S623" s="98">
        <v>7180</v>
      </c>
      <c r="T623" s="98">
        <v>39</v>
      </c>
      <c r="U623" s="98" t="s">
        <v>1697</v>
      </c>
      <c r="V623" s="98">
        <v>22</v>
      </c>
      <c r="W623" s="98" t="s">
        <v>2131</v>
      </c>
      <c r="X623" s="98">
        <v>5</v>
      </c>
      <c r="Y623" s="98" t="s">
        <v>858</v>
      </c>
      <c r="Z623" s="98">
        <v>30</v>
      </c>
      <c r="AA623" s="98" t="s">
        <v>1698</v>
      </c>
      <c r="AB623" s="98">
        <v>8156</v>
      </c>
      <c r="AC623" s="98" t="s">
        <v>5400</v>
      </c>
      <c r="AD623" s="98" t="s">
        <v>5401</v>
      </c>
      <c r="AE623" s="98">
        <v>7180</v>
      </c>
      <c r="AF623" s="98" t="s">
        <v>2391</v>
      </c>
      <c r="AG623" s="98" t="s">
        <v>5406</v>
      </c>
      <c r="AH623" s="98" t="s">
        <v>2392</v>
      </c>
      <c r="AI623" s="98" t="s">
        <v>53</v>
      </c>
      <c r="AJ623" s="98">
        <v>4100</v>
      </c>
      <c r="AO623" s="98">
        <v>2024</v>
      </c>
      <c r="AP623" s="98">
        <v>0</v>
      </c>
      <c r="AQ623" s="98" t="s">
        <v>54</v>
      </c>
      <c r="AR623" s="98" t="s">
        <v>54</v>
      </c>
      <c r="AS623" s="98" t="s">
        <v>54</v>
      </c>
      <c r="AT623" s="98" t="s">
        <v>54</v>
      </c>
      <c r="AY623" s="98" t="s">
        <v>56</v>
      </c>
      <c r="AZ623" s="98" t="s">
        <v>2393</v>
      </c>
      <c r="BA623" s="98" t="s">
        <v>2385</v>
      </c>
      <c r="BB623" s="98" t="s">
        <v>5404</v>
      </c>
      <c r="BD623" s="110" t="str">
        <f t="shared" si="103"/>
        <v>4240RGInt 01 Curitiba</v>
      </c>
      <c r="BE623" s="110">
        <v>4240</v>
      </c>
      <c r="BF623" s="110" t="s">
        <v>1682</v>
      </c>
      <c r="BG623" s="110">
        <v>8469</v>
      </c>
      <c r="BH623" s="110" t="s">
        <v>33</v>
      </c>
      <c r="BI623" s="110">
        <v>2</v>
      </c>
      <c r="BJ623" s="110">
        <v>0</v>
      </c>
      <c r="BK623" s="110">
        <v>0</v>
      </c>
      <c r="BL623" s="110">
        <v>0</v>
      </c>
      <c r="BN623" s="110">
        <f t="shared" si="104"/>
        <v>2</v>
      </c>
      <c r="BS623" s="110">
        <v>7180</v>
      </c>
      <c r="BT623" s="110" t="str">
        <f t="shared" si="105"/>
        <v>Atendimento de ocorrências de furtos gerais</v>
      </c>
      <c r="BU623" s="111" t="str">
        <f t="shared" si="106"/>
        <v>Não</v>
      </c>
      <c r="BV623" s="111" t="str">
        <f t="shared" si="107"/>
        <v>Não</v>
      </c>
      <c r="BW623" s="111" t="str">
        <f t="shared" si="108"/>
        <v>Não</v>
      </c>
      <c r="BX623" s="111" t="str">
        <f t="shared" si="109"/>
        <v>Não</v>
      </c>
      <c r="BY623" s="110" t="s">
        <v>121</v>
      </c>
      <c r="BZ623" s="110" t="s">
        <v>121</v>
      </c>
      <c r="CA623" s="110" t="s">
        <v>121</v>
      </c>
      <c r="CB623" s="110" t="s">
        <v>8375</v>
      </c>
      <c r="CG623" s="110" t="str">
        <f t="shared" si="110"/>
        <v>4522São José dos Pinhais</v>
      </c>
      <c r="CH623" s="110" t="str">
        <f t="shared" ref="CH623:CH686" si="112">CJ623&amp;"-"&amp;CI623</f>
        <v>4522-1</v>
      </c>
      <c r="CI623" s="110">
        <v>1</v>
      </c>
      <c r="CJ623" s="110">
        <v>4522</v>
      </c>
      <c r="CK623" s="110" t="s">
        <v>33</v>
      </c>
      <c r="CL623" s="110">
        <v>4125506</v>
      </c>
      <c r="CM623" s="110" t="s">
        <v>134</v>
      </c>
      <c r="CN623" s="110">
        <v>0</v>
      </c>
      <c r="CO623" s="110">
        <v>2795</v>
      </c>
      <c r="CP623" s="110">
        <v>0</v>
      </c>
      <c r="CQ623" s="110">
        <v>0</v>
      </c>
      <c r="CS623" s="110" t="str">
        <f t="shared" si="111"/>
        <v>RGInt 01 Curitiba-São José dos Pinhais</v>
      </c>
    </row>
    <row r="624" spans="19:97" x14ac:dyDescent="0.2">
      <c r="S624" s="98">
        <v>7181</v>
      </c>
      <c r="T624" s="98">
        <v>39</v>
      </c>
      <c r="U624" s="98" t="s">
        <v>1697</v>
      </c>
      <c r="V624" s="98">
        <v>22</v>
      </c>
      <c r="W624" s="98" t="s">
        <v>2131</v>
      </c>
      <c r="X624" s="98">
        <v>5</v>
      </c>
      <c r="Y624" s="98" t="s">
        <v>858</v>
      </c>
      <c r="Z624" s="98">
        <v>30</v>
      </c>
      <c r="AA624" s="98" t="s">
        <v>1698</v>
      </c>
      <c r="AB624" s="98">
        <v>8156</v>
      </c>
      <c r="AC624" s="98" t="s">
        <v>5400</v>
      </c>
      <c r="AD624" s="98" t="s">
        <v>5401</v>
      </c>
      <c r="AE624" s="98">
        <v>7181</v>
      </c>
      <c r="AF624" s="98" t="s">
        <v>2395</v>
      </c>
      <c r="AG624" s="98" t="s">
        <v>5407</v>
      </c>
      <c r="AH624" s="98" t="s">
        <v>2396</v>
      </c>
      <c r="AI624" s="98" t="s">
        <v>53</v>
      </c>
      <c r="AJ624" s="98">
        <v>4100</v>
      </c>
      <c r="AO624" s="98">
        <v>2024</v>
      </c>
      <c r="AP624" s="98">
        <v>0</v>
      </c>
      <c r="AQ624" s="98" t="s">
        <v>54</v>
      </c>
      <c r="AR624" s="98" t="s">
        <v>54</v>
      </c>
      <c r="AS624" s="98" t="s">
        <v>54</v>
      </c>
      <c r="AT624" s="98" t="s">
        <v>54</v>
      </c>
      <c r="AY624" s="98" t="s">
        <v>56</v>
      </c>
      <c r="AZ624" s="98" t="s">
        <v>2397</v>
      </c>
      <c r="BA624" s="98" t="s">
        <v>2385</v>
      </c>
      <c r="BB624" s="98" t="s">
        <v>5404</v>
      </c>
      <c r="BD624" s="110" t="str">
        <f t="shared" si="103"/>
        <v>4241RGInt 03 Cascavel</v>
      </c>
      <c r="BE624" s="110">
        <v>4241</v>
      </c>
      <c r="BF624" s="110" t="s">
        <v>1687</v>
      </c>
      <c r="BG624" s="110">
        <v>8070</v>
      </c>
      <c r="BH624" s="110" t="s">
        <v>35</v>
      </c>
      <c r="BI624" s="110">
        <v>2</v>
      </c>
      <c r="BJ624" s="110">
        <v>0</v>
      </c>
      <c r="BK624" s="110">
        <v>0</v>
      </c>
      <c r="BL624" s="110">
        <v>0</v>
      </c>
      <c r="BN624" s="110">
        <f t="shared" si="104"/>
        <v>2</v>
      </c>
      <c r="BS624" s="110">
        <v>7181</v>
      </c>
      <c r="BT624" s="110" t="str">
        <f t="shared" si="105"/>
        <v>Atendimento de ocorrências de roubos gerais</v>
      </c>
      <c r="BU624" s="111" t="str">
        <f t="shared" si="106"/>
        <v>Não</v>
      </c>
      <c r="BV624" s="111" t="str">
        <f t="shared" si="107"/>
        <v>Não</v>
      </c>
      <c r="BW624" s="111" t="str">
        <f t="shared" si="108"/>
        <v>Não</v>
      </c>
      <c r="BX624" s="111" t="str">
        <f t="shared" si="109"/>
        <v>Não</v>
      </c>
      <c r="BY624" s="110" t="s">
        <v>121</v>
      </c>
      <c r="BZ624" s="110" t="s">
        <v>121</v>
      </c>
      <c r="CA624" s="110" t="s">
        <v>121</v>
      </c>
      <c r="CB624" s="110" t="s">
        <v>8375</v>
      </c>
      <c r="CG624" s="110" t="str">
        <f t="shared" si="110"/>
        <v>4522 Total</v>
      </c>
      <c r="CH624" s="110" t="str">
        <f t="shared" si="112"/>
        <v>4522 Total-1</v>
      </c>
      <c r="CI624" s="110">
        <v>1</v>
      </c>
      <c r="CJ624" s="110" t="s">
        <v>7067</v>
      </c>
      <c r="CN624" s="110">
        <v>0</v>
      </c>
      <c r="CO624" s="110">
        <v>2795</v>
      </c>
      <c r="CP624" s="110">
        <v>0</v>
      </c>
      <c r="CQ624" s="110">
        <v>0</v>
      </c>
      <c r="CS624" s="110" t="str">
        <f t="shared" si="111"/>
        <v>-</v>
      </c>
    </row>
    <row r="625" spans="19:97" x14ac:dyDescent="0.2">
      <c r="S625" s="98">
        <v>7182</v>
      </c>
      <c r="T625" s="98">
        <v>39</v>
      </c>
      <c r="U625" s="98" t="s">
        <v>1697</v>
      </c>
      <c r="V625" s="98">
        <v>22</v>
      </c>
      <c r="W625" s="98" t="s">
        <v>2131</v>
      </c>
      <c r="X625" s="98">
        <v>5</v>
      </c>
      <c r="Y625" s="98" t="s">
        <v>858</v>
      </c>
      <c r="Z625" s="98">
        <v>30</v>
      </c>
      <c r="AA625" s="98" t="s">
        <v>1698</v>
      </c>
      <c r="AB625" s="98">
        <v>8156</v>
      </c>
      <c r="AC625" s="98" t="s">
        <v>5400</v>
      </c>
      <c r="AD625" s="98" t="s">
        <v>5401</v>
      </c>
      <c r="AE625" s="98">
        <v>7182</v>
      </c>
      <c r="AF625" s="98" t="s">
        <v>2398</v>
      </c>
      <c r="AG625" s="98" t="s">
        <v>5408</v>
      </c>
      <c r="AH625" s="98" t="s">
        <v>2399</v>
      </c>
      <c r="AI625" s="98" t="s">
        <v>53</v>
      </c>
      <c r="AJ625" s="98">
        <v>4100</v>
      </c>
      <c r="AO625" s="98">
        <v>2024</v>
      </c>
      <c r="AP625" s="98">
        <v>0</v>
      </c>
      <c r="AQ625" s="98" t="s">
        <v>54</v>
      </c>
      <c r="AR625" s="98" t="s">
        <v>54</v>
      </c>
      <c r="AS625" s="98" t="s">
        <v>54</v>
      </c>
      <c r="AT625" s="98" t="s">
        <v>54</v>
      </c>
      <c r="AY625" s="98" t="s">
        <v>56</v>
      </c>
      <c r="AZ625" s="98" t="s">
        <v>2400</v>
      </c>
      <c r="BA625" s="98" t="s">
        <v>2385</v>
      </c>
      <c r="BB625" s="98" t="s">
        <v>5404</v>
      </c>
      <c r="BD625" s="110" t="str">
        <f t="shared" ref="BD625:BD688" si="113">BE625&amp;BH625</f>
        <v>4245(vazio)</v>
      </c>
      <c r="BE625" s="110">
        <v>4245</v>
      </c>
      <c r="BF625" s="110" t="s">
        <v>1690</v>
      </c>
      <c r="BG625" s="110">
        <v>8302</v>
      </c>
      <c r="BH625" s="110" t="s">
        <v>60</v>
      </c>
      <c r="BI625" s="110">
        <v>5</v>
      </c>
      <c r="BJ625" s="110">
        <v>5</v>
      </c>
      <c r="BK625" s="110">
        <v>5</v>
      </c>
      <c r="BL625" s="110">
        <v>0</v>
      </c>
      <c r="BN625" s="110">
        <f t="shared" ref="BN625:BN688" si="114">SUM(BI625:BM625)</f>
        <v>15</v>
      </c>
      <c r="BS625" s="110">
        <v>7182</v>
      </c>
      <c r="BT625" s="110" t="str">
        <f t="shared" si="105"/>
        <v>Atendimento de ocorrências de Tráfico de Drogas</v>
      </c>
      <c r="BU625" s="111" t="str">
        <f t="shared" si="106"/>
        <v>Não</v>
      </c>
      <c r="BV625" s="111" t="str">
        <f t="shared" si="107"/>
        <v>Não</v>
      </c>
      <c r="BW625" s="111" t="str">
        <f t="shared" si="108"/>
        <v>Não</v>
      </c>
      <c r="BX625" s="111" t="str">
        <f t="shared" si="109"/>
        <v>Não</v>
      </c>
      <c r="BY625" s="110" t="s">
        <v>121</v>
      </c>
      <c r="BZ625" s="110" t="s">
        <v>121</v>
      </c>
      <c r="CA625" s="110" t="s">
        <v>121</v>
      </c>
      <c r="CB625" s="110" t="s">
        <v>8375</v>
      </c>
      <c r="CG625" s="110" t="str">
        <f t="shared" si="110"/>
        <v>4524São José dos Pinhais</v>
      </c>
      <c r="CH625" s="110" t="str">
        <f t="shared" si="112"/>
        <v>4524-1</v>
      </c>
      <c r="CI625" s="110">
        <v>1</v>
      </c>
      <c r="CJ625" s="110">
        <v>4524</v>
      </c>
      <c r="CK625" s="110" t="s">
        <v>33</v>
      </c>
      <c r="CL625" s="110">
        <v>4125506</v>
      </c>
      <c r="CM625" s="110" t="s">
        <v>134</v>
      </c>
      <c r="CN625" s="110">
        <v>0</v>
      </c>
      <c r="CO625" s="110">
        <v>5000</v>
      </c>
      <c r="CP625" s="110">
        <v>0</v>
      </c>
      <c r="CQ625" s="110">
        <v>0</v>
      </c>
      <c r="CS625" s="110" t="str">
        <f t="shared" si="111"/>
        <v>RGInt 01 Curitiba-São José dos Pinhais</v>
      </c>
    </row>
    <row r="626" spans="19:97" x14ac:dyDescent="0.2">
      <c r="S626" s="98">
        <v>7183</v>
      </c>
      <c r="T626" s="98">
        <v>39</v>
      </c>
      <c r="U626" s="98" t="s">
        <v>1697</v>
      </c>
      <c r="V626" s="98">
        <v>22</v>
      </c>
      <c r="W626" s="98" t="s">
        <v>2131</v>
      </c>
      <c r="X626" s="98">
        <v>5</v>
      </c>
      <c r="Y626" s="98" t="s">
        <v>858</v>
      </c>
      <c r="Z626" s="98">
        <v>30</v>
      </c>
      <c r="AA626" s="98" t="s">
        <v>1698</v>
      </c>
      <c r="AB626" s="98">
        <v>8156</v>
      </c>
      <c r="AC626" s="98" t="s">
        <v>5400</v>
      </c>
      <c r="AD626" s="98" t="s">
        <v>5401</v>
      </c>
      <c r="AE626" s="98">
        <v>7183</v>
      </c>
      <c r="AF626" s="98" t="s">
        <v>2403</v>
      </c>
      <c r="AG626" s="98" t="s">
        <v>5409</v>
      </c>
      <c r="AH626" s="98" t="s">
        <v>2404</v>
      </c>
      <c r="AI626" s="98" t="s">
        <v>53</v>
      </c>
      <c r="AJ626" s="98">
        <v>4100</v>
      </c>
      <c r="AO626" s="98">
        <v>2024</v>
      </c>
      <c r="AP626" s="98">
        <v>0</v>
      </c>
      <c r="AQ626" s="98" t="s">
        <v>54</v>
      </c>
      <c r="AR626" s="98" t="s">
        <v>54</v>
      </c>
      <c r="AS626" s="98" t="s">
        <v>54</v>
      </c>
      <c r="AT626" s="98" t="s">
        <v>54</v>
      </c>
      <c r="AW626" s="98" t="s">
        <v>1277</v>
      </c>
      <c r="AY626" s="98" t="s">
        <v>56</v>
      </c>
      <c r="AZ626" s="98" t="s">
        <v>2405</v>
      </c>
      <c r="BA626" s="98" t="s">
        <v>2385</v>
      </c>
      <c r="BB626" s="98" t="s">
        <v>5404</v>
      </c>
      <c r="BD626" s="110" t="str">
        <f t="shared" si="113"/>
        <v>4246RGInt 01 Curitiba</v>
      </c>
      <c r="BE626" s="110">
        <v>4246</v>
      </c>
      <c r="BF626" s="110" t="s">
        <v>1695</v>
      </c>
      <c r="BG626" s="110">
        <v>8386</v>
      </c>
      <c r="BH626" s="110" t="s">
        <v>33</v>
      </c>
      <c r="BI626" s="110">
        <v>7</v>
      </c>
      <c r="BJ626" s="110">
        <v>5</v>
      </c>
      <c r="BK626" s="110">
        <v>7</v>
      </c>
      <c r="BL626" s="110">
        <v>7</v>
      </c>
      <c r="BN626" s="110">
        <f t="shared" si="114"/>
        <v>26</v>
      </c>
      <c r="BS626" s="110">
        <v>7183</v>
      </c>
      <c r="BT626" s="110" t="str">
        <f t="shared" si="105"/>
        <v>Atendimento de ocorrências de veículos roubados</v>
      </c>
      <c r="BU626" s="111" t="str">
        <f t="shared" si="106"/>
        <v>Não</v>
      </c>
      <c r="BV626" s="111" t="str">
        <f t="shared" si="107"/>
        <v>Não</v>
      </c>
      <c r="BW626" s="111" t="str">
        <f t="shared" si="108"/>
        <v>Não</v>
      </c>
      <c r="BX626" s="111" t="str">
        <f t="shared" si="109"/>
        <v>Não</v>
      </c>
      <c r="BY626" s="110" t="s">
        <v>121</v>
      </c>
      <c r="BZ626" s="110" t="s">
        <v>121</v>
      </c>
      <c r="CA626" s="110" t="s">
        <v>1277</v>
      </c>
      <c r="CB626" s="110" t="s">
        <v>8375</v>
      </c>
      <c r="CG626" s="110" t="str">
        <f t="shared" si="110"/>
        <v>4524 Total</v>
      </c>
      <c r="CH626" s="110" t="str">
        <f t="shared" si="112"/>
        <v>4524 Total-1</v>
      </c>
      <c r="CI626" s="110">
        <v>1</v>
      </c>
      <c r="CJ626" s="110" t="s">
        <v>7068</v>
      </c>
      <c r="CN626" s="110">
        <v>0</v>
      </c>
      <c r="CO626" s="110">
        <v>5000</v>
      </c>
      <c r="CP626" s="110">
        <v>0</v>
      </c>
      <c r="CQ626" s="110">
        <v>0</v>
      </c>
      <c r="CS626" s="110" t="str">
        <f t="shared" si="111"/>
        <v>-</v>
      </c>
    </row>
    <row r="627" spans="19:97" x14ac:dyDescent="0.2">
      <c r="S627" s="98">
        <v>7184</v>
      </c>
      <c r="T627" s="98">
        <v>39</v>
      </c>
      <c r="U627" s="98" t="s">
        <v>1697</v>
      </c>
      <c r="V627" s="98">
        <v>22</v>
      </c>
      <c r="W627" s="98" t="s">
        <v>2131</v>
      </c>
      <c r="X627" s="98">
        <v>5</v>
      </c>
      <c r="Y627" s="98" t="s">
        <v>858</v>
      </c>
      <c r="Z627" s="98">
        <v>30</v>
      </c>
      <c r="AA627" s="98" t="s">
        <v>1698</v>
      </c>
      <c r="AB627" s="98">
        <v>8156</v>
      </c>
      <c r="AC627" s="98" t="s">
        <v>5400</v>
      </c>
      <c r="AD627" s="98" t="s">
        <v>5401</v>
      </c>
      <c r="AE627" s="98">
        <v>7184</v>
      </c>
      <c r="AF627" s="98" t="s">
        <v>2409</v>
      </c>
      <c r="AG627" s="98" t="s">
        <v>5410</v>
      </c>
      <c r="AH627" s="98" t="s">
        <v>2399</v>
      </c>
      <c r="AI627" s="98" t="s">
        <v>53</v>
      </c>
      <c r="AJ627" s="98">
        <v>4100</v>
      </c>
      <c r="AO627" s="98">
        <v>2024</v>
      </c>
      <c r="AP627" s="98">
        <v>0</v>
      </c>
      <c r="AQ627" s="98" t="s">
        <v>56</v>
      </c>
      <c r="AR627" s="98" t="s">
        <v>54</v>
      </c>
      <c r="AS627" s="98" t="s">
        <v>54</v>
      </c>
      <c r="AT627" s="98" t="s">
        <v>54</v>
      </c>
      <c r="AV627" s="98" t="s">
        <v>2410</v>
      </c>
      <c r="AY627" s="98" t="s">
        <v>56</v>
      </c>
      <c r="AZ627" s="98" t="s">
        <v>2411</v>
      </c>
      <c r="BA627" s="98" t="s">
        <v>2385</v>
      </c>
      <c r="BB627" s="98" t="s">
        <v>5404</v>
      </c>
      <c r="BD627" s="110" t="str">
        <f t="shared" si="113"/>
        <v>4246RGInt 02 Guarapuava</v>
      </c>
      <c r="BE627" s="110">
        <v>4246</v>
      </c>
      <c r="BF627" s="110" t="s">
        <v>1695</v>
      </c>
      <c r="BG627" s="110">
        <v>8386</v>
      </c>
      <c r="BH627" s="110" t="s">
        <v>34</v>
      </c>
      <c r="BI627" s="110">
        <v>2</v>
      </c>
      <c r="BJ627" s="110">
        <v>2</v>
      </c>
      <c r="BK627" s="110">
        <v>2</v>
      </c>
      <c r="BL627" s="110">
        <v>2</v>
      </c>
      <c r="BN627" s="110">
        <f t="shared" si="114"/>
        <v>8</v>
      </c>
      <c r="BS627" s="110">
        <v>7184</v>
      </c>
      <c r="BT627" s="110" t="str">
        <f t="shared" si="105"/>
        <v>Atendimento de ocorrências de Violência Doméstica</v>
      </c>
      <c r="BU627" s="111" t="str">
        <f t="shared" si="106"/>
        <v>Não</v>
      </c>
      <c r="BV627" s="111" t="str">
        <f t="shared" si="107"/>
        <v>Não</v>
      </c>
      <c r="BW627" s="111" t="str">
        <f t="shared" si="108"/>
        <v>Sim</v>
      </c>
      <c r="BX627" s="111" t="str">
        <f t="shared" si="109"/>
        <v>Não</v>
      </c>
      <c r="BY627" s="110" t="s">
        <v>121</v>
      </c>
      <c r="BZ627" s="110" t="s">
        <v>2410</v>
      </c>
      <c r="CA627" s="110" t="s">
        <v>121</v>
      </c>
      <c r="CB627" s="110" t="s">
        <v>8375</v>
      </c>
      <c r="CG627" s="110" t="str">
        <f t="shared" si="110"/>
        <v>4525Medianeira</v>
      </c>
      <c r="CH627" s="110" t="str">
        <f t="shared" si="112"/>
        <v>4525-1</v>
      </c>
      <c r="CI627" s="110">
        <v>1</v>
      </c>
      <c r="CJ627" s="110">
        <v>4525</v>
      </c>
      <c r="CK627" s="110" t="s">
        <v>35</v>
      </c>
      <c r="CL627" s="110">
        <v>4115804</v>
      </c>
      <c r="CM627" s="110" t="s">
        <v>533</v>
      </c>
      <c r="CN627" s="110">
        <v>1843.39</v>
      </c>
      <c r="CO627" s="110">
        <v>0</v>
      </c>
      <c r="CP627" s="110">
        <v>0</v>
      </c>
      <c r="CQ627" s="110">
        <v>0</v>
      </c>
      <c r="CS627" s="110" t="str">
        <f t="shared" si="111"/>
        <v>RGInt 03 Cascavel-Medianeira</v>
      </c>
    </row>
    <row r="628" spans="19:97" x14ac:dyDescent="0.2">
      <c r="S628" s="98">
        <v>7185</v>
      </c>
      <c r="T628" s="98">
        <v>39</v>
      </c>
      <c r="U628" s="98" t="s">
        <v>1697</v>
      </c>
      <c r="V628" s="98">
        <v>22</v>
      </c>
      <c r="W628" s="98" t="s">
        <v>2131</v>
      </c>
      <c r="X628" s="98">
        <v>5</v>
      </c>
      <c r="Y628" s="98" t="s">
        <v>858</v>
      </c>
      <c r="Z628" s="98">
        <v>30</v>
      </c>
      <c r="AA628" s="98" t="s">
        <v>1698</v>
      </c>
      <c r="AB628" s="98">
        <v>8156</v>
      </c>
      <c r="AC628" s="98" t="s">
        <v>5400</v>
      </c>
      <c r="AD628" s="98" t="s">
        <v>5401</v>
      </c>
      <c r="AE628" s="98">
        <v>7185</v>
      </c>
      <c r="AF628" s="98" t="s">
        <v>2414</v>
      </c>
      <c r="AG628" s="98" t="s">
        <v>5411</v>
      </c>
      <c r="AH628" s="98" t="s">
        <v>2415</v>
      </c>
      <c r="AI628" s="98" t="s">
        <v>53</v>
      </c>
      <c r="AJ628" s="98">
        <v>4100</v>
      </c>
      <c r="AO628" s="98">
        <v>2024</v>
      </c>
      <c r="AP628" s="98">
        <v>0</v>
      </c>
      <c r="AQ628" s="98" t="s">
        <v>54</v>
      </c>
      <c r="AR628" s="98" t="s">
        <v>54</v>
      </c>
      <c r="AS628" s="98" t="s">
        <v>54</v>
      </c>
      <c r="AT628" s="98" t="s">
        <v>54</v>
      </c>
      <c r="AW628" s="98" t="s">
        <v>1277</v>
      </c>
      <c r="AY628" s="98" t="s">
        <v>56</v>
      </c>
      <c r="AZ628" s="98" t="s">
        <v>2416</v>
      </c>
      <c r="BA628" s="98" t="s">
        <v>2385</v>
      </c>
      <c r="BB628" s="98" t="s">
        <v>5404</v>
      </c>
      <c r="BD628" s="110" t="str">
        <f t="shared" si="113"/>
        <v>4246RGInt 03 Cascavel</v>
      </c>
      <c r="BE628" s="110">
        <v>4246</v>
      </c>
      <c r="BF628" s="110" t="s">
        <v>1695</v>
      </c>
      <c r="BG628" s="110">
        <v>8386</v>
      </c>
      <c r="BH628" s="110" t="s">
        <v>35</v>
      </c>
      <c r="BI628" s="110">
        <v>20</v>
      </c>
      <c r="BJ628" s="110">
        <v>12</v>
      </c>
      <c r="BK628" s="110">
        <v>16</v>
      </c>
      <c r="BL628" s="110">
        <v>17</v>
      </c>
      <c r="BN628" s="110">
        <f t="shared" si="114"/>
        <v>65</v>
      </c>
      <c r="BS628" s="110">
        <v>7185</v>
      </c>
      <c r="BT628" s="110" t="str">
        <f t="shared" si="105"/>
        <v>Atendimento de ocorrências veículos furtados</v>
      </c>
      <c r="BU628" s="111" t="str">
        <f t="shared" si="106"/>
        <v>Não</v>
      </c>
      <c r="BV628" s="111" t="str">
        <f t="shared" si="107"/>
        <v>Não</v>
      </c>
      <c r="BW628" s="111" t="str">
        <f t="shared" si="108"/>
        <v>Não</v>
      </c>
      <c r="BX628" s="111" t="str">
        <f t="shared" si="109"/>
        <v>Não</v>
      </c>
      <c r="BY628" s="110" t="s">
        <v>121</v>
      </c>
      <c r="BZ628" s="110" t="s">
        <v>121</v>
      </c>
      <c r="CA628" s="110" t="s">
        <v>1277</v>
      </c>
      <c r="CB628" s="110" t="s">
        <v>8375</v>
      </c>
      <c r="CG628" s="110" t="str">
        <f t="shared" si="110"/>
        <v>4525 Total</v>
      </c>
      <c r="CH628" s="110" t="str">
        <f t="shared" si="112"/>
        <v>4525 Total-1</v>
      </c>
      <c r="CI628" s="110">
        <v>1</v>
      </c>
      <c r="CJ628" s="110" t="s">
        <v>7069</v>
      </c>
      <c r="CN628" s="110">
        <v>1843.39</v>
      </c>
      <c r="CO628" s="110">
        <v>0</v>
      </c>
      <c r="CP628" s="110">
        <v>0</v>
      </c>
      <c r="CQ628" s="110">
        <v>0</v>
      </c>
      <c r="CS628" s="110" t="str">
        <f t="shared" si="111"/>
        <v>-</v>
      </c>
    </row>
    <row r="629" spans="19:97" x14ac:dyDescent="0.2">
      <c r="S629" s="98">
        <v>7186</v>
      </c>
      <c r="T629" s="98">
        <v>39</v>
      </c>
      <c r="U629" s="98" t="s">
        <v>1697</v>
      </c>
      <c r="V629" s="98">
        <v>22</v>
      </c>
      <c r="W629" s="98" t="s">
        <v>2131</v>
      </c>
      <c r="X629" s="98">
        <v>5</v>
      </c>
      <c r="Y629" s="98" t="s">
        <v>858</v>
      </c>
      <c r="Z629" s="98">
        <v>30</v>
      </c>
      <c r="AA629" s="98" t="s">
        <v>1698</v>
      </c>
      <c r="AB629" s="98">
        <v>8156</v>
      </c>
      <c r="AC629" s="98" t="s">
        <v>5400</v>
      </c>
      <c r="AD629" s="98" t="s">
        <v>5401</v>
      </c>
      <c r="AE629" s="98">
        <v>7186</v>
      </c>
      <c r="AF629" s="98" t="s">
        <v>2418</v>
      </c>
      <c r="AG629" s="98" t="s">
        <v>5412</v>
      </c>
      <c r="AH629" s="98" t="s">
        <v>2419</v>
      </c>
      <c r="AI629" s="98" t="s">
        <v>53</v>
      </c>
      <c r="AJ629" s="98">
        <v>4100</v>
      </c>
      <c r="AO629" s="98">
        <v>2024</v>
      </c>
      <c r="AP629" s="98">
        <v>0</v>
      </c>
      <c r="AQ629" s="98" t="s">
        <v>54</v>
      </c>
      <c r="AR629" s="98" t="s">
        <v>54</v>
      </c>
      <c r="AS629" s="98" t="s">
        <v>54</v>
      </c>
      <c r="AT629" s="98" t="s">
        <v>54</v>
      </c>
      <c r="AW629" s="98" t="s">
        <v>1277</v>
      </c>
      <c r="AY629" s="98" t="s">
        <v>56</v>
      </c>
      <c r="AZ629" s="98" t="s">
        <v>2420</v>
      </c>
      <c r="BA629" s="98" t="s">
        <v>2385</v>
      </c>
      <c r="BB629" s="98" t="s">
        <v>5404</v>
      </c>
      <c r="BD629" s="110" t="str">
        <f t="shared" si="113"/>
        <v>4246RGInt 04 Maringá</v>
      </c>
      <c r="BE629" s="110">
        <v>4246</v>
      </c>
      <c r="BF629" s="110" t="s">
        <v>1695</v>
      </c>
      <c r="BG629" s="110">
        <v>8386</v>
      </c>
      <c r="BH629" s="110" t="s">
        <v>36</v>
      </c>
      <c r="BI629" s="110">
        <v>25</v>
      </c>
      <c r="BJ629" s="110">
        <v>15</v>
      </c>
      <c r="BK629" s="110">
        <v>18</v>
      </c>
      <c r="BL629" s="110">
        <v>18</v>
      </c>
      <c r="BN629" s="110">
        <f t="shared" si="114"/>
        <v>76</v>
      </c>
      <c r="BS629" s="110">
        <v>7186</v>
      </c>
      <c r="BT629" s="110" t="str">
        <f t="shared" si="105"/>
        <v>Veículos provenientes de Furto e Roubo recuperados</v>
      </c>
      <c r="BU629" s="111" t="str">
        <f t="shared" si="106"/>
        <v>Não</v>
      </c>
      <c r="BV629" s="111" t="str">
        <f t="shared" si="107"/>
        <v>Não</v>
      </c>
      <c r="BW629" s="111" t="str">
        <f t="shared" si="108"/>
        <v>Não</v>
      </c>
      <c r="BX629" s="111" t="str">
        <f t="shared" si="109"/>
        <v>Não</v>
      </c>
      <c r="BY629" s="110" t="s">
        <v>121</v>
      </c>
      <c r="BZ629" s="110" t="s">
        <v>121</v>
      </c>
      <c r="CA629" s="110" t="s">
        <v>1277</v>
      </c>
      <c r="CB629" s="110" t="s">
        <v>8375</v>
      </c>
      <c r="CG629" s="110" t="str">
        <f t="shared" si="110"/>
        <v>4527Curitiba</v>
      </c>
      <c r="CH629" s="110" t="str">
        <f t="shared" si="112"/>
        <v>4527-1</v>
      </c>
      <c r="CI629" s="110">
        <v>1</v>
      </c>
      <c r="CJ629" s="110">
        <v>4527</v>
      </c>
      <c r="CK629" s="110" t="s">
        <v>33</v>
      </c>
      <c r="CL629" s="110">
        <v>4106902</v>
      </c>
      <c r="CM629" s="110" t="s">
        <v>128</v>
      </c>
      <c r="CN629" s="110">
        <v>1</v>
      </c>
      <c r="CO629" s="110">
        <v>0</v>
      </c>
      <c r="CP629" s="110">
        <v>0</v>
      </c>
      <c r="CQ629" s="110">
        <v>0</v>
      </c>
      <c r="CS629" s="110" t="str">
        <f t="shared" si="111"/>
        <v>RGInt 01 Curitiba-Curitiba</v>
      </c>
    </row>
    <row r="630" spans="19:97" x14ac:dyDescent="0.2">
      <c r="S630" s="98">
        <v>7033</v>
      </c>
      <c r="T630" s="98">
        <v>39</v>
      </c>
      <c r="U630" s="98" t="s">
        <v>1697</v>
      </c>
      <c r="V630" s="98">
        <v>22</v>
      </c>
      <c r="W630" s="98" t="s">
        <v>2131</v>
      </c>
      <c r="X630" s="98">
        <v>5</v>
      </c>
      <c r="Y630" s="98" t="s">
        <v>858</v>
      </c>
      <c r="Z630" s="98">
        <v>30</v>
      </c>
      <c r="AA630" s="98" t="s">
        <v>1698</v>
      </c>
      <c r="AB630" s="98">
        <v>8157</v>
      </c>
      <c r="AC630" s="98" t="s">
        <v>5413</v>
      </c>
      <c r="AD630" s="98" t="s">
        <v>5414</v>
      </c>
      <c r="AE630" s="98">
        <v>7033</v>
      </c>
      <c r="AF630" s="98" t="s">
        <v>2422</v>
      </c>
      <c r="AG630" s="98" t="s">
        <v>5415</v>
      </c>
      <c r="AH630" s="98" t="s">
        <v>2423</v>
      </c>
      <c r="AI630" s="98" t="s">
        <v>53</v>
      </c>
      <c r="AJ630" s="98">
        <v>4100</v>
      </c>
      <c r="AO630" s="98">
        <v>2024</v>
      </c>
      <c r="AP630" s="98">
        <v>0</v>
      </c>
      <c r="AQ630" s="98" t="s">
        <v>54</v>
      </c>
      <c r="AR630" s="98" t="s">
        <v>54</v>
      </c>
      <c r="AS630" s="98" t="s">
        <v>54</v>
      </c>
      <c r="AT630" s="98" t="s">
        <v>54</v>
      </c>
      <c r="AU630" s="98" t="s">
        <v>2424</v>
      </c>
      <c r="AY630" s="98" t="s">
        <v>56</v>
      </c>
      <c r="AZ630" s="98" t="s">
        <v>5416</v>
      </c>
      <c r="BA630" s="98" t="s">
        <v>2385</v>
      </c>
      <c r="BB630" s="98" t="s">
        <v>5417</v>
      </c>
      <c r="BD630" s="110" t="str">
        <f t="shared" si="113"/>
        <v>4246RGInt 05 Londrina</v>
      </c>
      <c r="BE630" s="110">
        <v>4246</v>
      </c>
      <c r="BF630" s="110" t="s">
        <v>1695</v>
      </c>
      <c r="BG630" s="110">
        <v>8386</v>
      </c>
      <c r="BH630" s="110" t="s">
        <v>37</v>
      </c>
      <c r="BI630" s="110">
        <v>19</v>
      </c>
      <c r="BJ630" s="110">
        <v>11</v>
      </c>
      <c r="BK630" s="110">
        <v>15</v>
      </c>
      <c r="BL630" s="110">
        <v>15</v>
      </c>
      <c r="BN630" s="110">
        <f t="shared" si="114"/>
        <v>60</v>
      </c>
      <c r="BS630" s="110">
        <v>7033</v>
      </c>
      <c r="BT630" s="110" t="str">
        <f t="shared" si="105"/>
        <v>Apreensão de cocaína</v>
      </c>
      <c r="BU630" s="111" t="str">
        <f t="shared" si="106"/>
        <v>Não</v>
      </c>
      <c r="BV630" s="111" t="str">
        <f t="shared" si="107"/>
        <v>Não</v>
      </c>
      <c r="BW630" s="111" t="str">
        <f t="shared" si="108"/>
        <v>Não</v>
      </c>
      <c r="BX630" s="111" t="str">
        <f t="shared" si="109"/>
        <v>Não</v>
      </c>
      <c r="BY630" s="110" t="s">
        <v>2424</v>
      </c>
      <c r="BZ630" s="110" t="s">
        <v>121</v>
      </c>
      <c r="CA630" s="110" t="s">
        <v>121</v>
      </c>
      <c r="CB630" s="110" t="s">
        <v>8375</v>
      </c>
      <c r="CG630" s="110" t="str">
        <f t="shared" si="110"/>
        <v>4527 Total</v>
      </c>
      <c r="CH630" s="110" t="str">
        <f t="shared" si="112"/>
        <v>4527 Total-1</v>
      </c>
      <c r="CI630" s="110">
        <v>1</v>
      </c>
      <c r="CJ630" s="110" t="s">
        <v>7070</v>
      </c>
      <c r="CN630" s="110">
        <v>1</v>
      </c>
      <c r="CO630" s="110">
        <v>0</v>
      </c>
      <c r="CP630" s="110">
        <v>0</v>
      </c>
      <c r="CQ630" s="110">
        <v>0</v>
      </c>
      <c r="CS630" s="110" t="str">
        <f t="shared" si="111"/>
        <v>-</v>
      </c>
    </row>
    <row r="631" spans="19:97" x14ac:dyDescent="0.2">
      <c r="S631" s="98">
        <v>7159</v>
      </c>
      <c r="T631" s="98">
        <v>39</v>
      </c>
      <c r="U631" s="98" t="s">
        <v>1697</v>
      </c>
      <c r="V631" s="98">
        <v>22</v>
      </c>
      <c r="W631" s="98" t="s">
        <v>2131</v>
      </c>
      <c r="X631" s="98">
        <v>5</v>
      </c>
      <c r="Y631" s="98" t="s">
        <v>858</v>
      </c>
      <c r="Z631" s="98">
        <v>30</v>
      </c>
      <c r="AA631" s="98" t="s">
        <v>1698</v>
      </c>
      <c r="AB631" s="98">
        <v>8157</v>
      </c>
      <c r="AC631" s="98" t="s">
        <v>5413</v>
      </c>
      <c r="AD631" s="98" t="s">
        <v>5414</v>
      </c>
      <c r="AE631" s="98">
        <v>7159</v>
      </c>
      <c r="AF631" s="98" t="s">
        <v>2427</v>
      </c>
      <c r="AG631" s="98" t="s">
        <v>5418</v>
      </c>
      <c r="AH631" s="98" t="s">
        <v>2423</v>
      </c>
      <c r="AI631" s="98" t="s">
        <v>53</v>
      </c>
      <c r="AJ631" s="98">
        <v>4100</v>
      </c>
      <c r="AO631" s="98">
        <v>2024</v>
      </c>
      <c r="AP631" s="98">
        <v>0</v>
      </c>
      <c r="AQ631" s="98" t="s">
        <v>54</v>
      </c>
      <c r="AR631" s="98" t="s">
        <v>54</v>
      </c>
      <c r="AS631" s="98" t="s">
        <v>54</v>
      </c>
      <c r="AT631" s="98" t="s">
        <v>54</v>
      </c>
      <c r="AY631" s="98" t="s">
        <v>56</v>
      </c>
      <c r="AZ631" s="98" t="s">
        <v>2428</v>
      </c>
      <c r="BA631" s="98" t="s">
        <v>2385</v>
      </c>
      <c r="BB631" s="98" t="s">
        <v>5417</v>
      </c>
      <c r="BD631" s="110" t="str">
        <f t="shared" si="113"/>
        <v>4246RGInt 06 Ponta Grossa</v>
      </c>
      <c r="BE631" s="110">
        <v>4246</v>
      </c>
      <c r="BF631" s="110" t="s">
        <v>1695</v>
      </c>
      <c r="BG631" s="110">
        <v>8386</v>
      </c>
      <c r="BH631" s="110" t="s">
        <v>38</v>
      </c>
      <c r="BI631" s="110">
        <v>5</v>
      </c>
      <c r="BJ631" s="110">
        <v>2</v>
      </c>
      <c r="BK631" s="110">
        <v>3</v>
      </c>
      <c r="BL631" s="110">
        <v>3</v>
      </c>
      <c r="BN631" s="110">
        <f t="shared" si="114"/>
        <v>13</v>
      </c>
      <c r="BS631" s="110">
        <v>7159</v>
      </c>
      <c r="BT631" s="110" t="str">
        <f t="shared" si="105"/>
        <v>Apreensão de crack</v>
      </c>
      <c r="BU631" s="111" t="str">
        <f t="shared" si="106"/>
        <v>Não</v>
      </c>
      <c r="BV631" s="111" t="str">
        <f t="shared" si="107"/>
        <v>Não</v>
      </c>
      <c r="BW631" s="111" t="str">
        <f t="shared" si="108"/>
        <v>Não</v>
      </c>
      <c r="BX631" s="111" t="str">
        <f t="shared" si="109"/>
        <v>Não</v>
      </c>
      <c r="BY631" s="110" t="s">
        <v>121</v>
      </c>
      <c r="BZ631" s="110" t="s">
        <v>121</v>
      </c>
      <c r="CA631" s="110" t="s">
        <v>121</v>
      </c>
      <c r="CB631" s="110" t="s">
        <v>8375</v>
      </c>
      <c r="CG631" s="110" t="str">
        <f t="shared" si="110"/>
        <v>4528Curitiba</v>
      </c>
      <c r="CH631" s="110" t="str">
        <f t="shared" si="112"/>
        <v>4528-1</v>
      </c>
      <c r="CI631" s="110">
        <v>1</v>
      </c>
      <c r="CJ631" s="110">
        <v>4528</v>
      </c>
      <c r="CK631" s="110" t="s">
        <v>33</v>
      </c>
      <c r="CL631" s="110">
        <v>4106902</v>
      </c>
      <c r="CM631" s="110" t="s">
        <v>128</v>
      </c>
      <c r="CN631" s="110">
        <v>2</v>
      </c>
      <c r="CO631" s="110">
        <v>2</v>
      </c>
      <c r="CP631" s="110">
        <v>2</v>
      </c>
      <c r="CQ631" s="110">
        <v>2</v>
      </c>
      <c r="CS631" s="110" t="str">
        <f t="shared" si="111"/>
        <v>RGInt 01 Curitiba-Curitiba</v>
      </c>
    </row>
    <row r="632" spans="19:97" x14ac:dyDescent="0.2">
      <c r="S632" s="98">
        <v>7160</v>
      </c>
      <c r="T632" s="98">
        <v>39</v>
      </c>
      <c r="U632" s="98" t="s">
        <v>1697</v>
      </c>
      <c r="V632" s="98">
        <v>22</v>
      </c>
      <c r="W632" s="98" t="s">
        <v>2131</v>
      </c>
      <c r="X632" s="98">
        <v>5</v>
      </c>
      <c r="Y632" s="98" t="s">
        <v>858</v>
      </c>
      <c r="Z632" s="98">
        <v>30</v>
      </c>
      <c r="AA632" s="98" t="s">
        <v>1698</v>
      </c>
      <c r="AB632" s="98">
        <v>8157</v>
      </c>
      <c r="AC632" s="98" t="s">
        <v>5413</v>
      </c>
      <c r="AD632" s="98" t="s">
        <v>5414</v>
      </c>
      <c r="AE632" s="98">
        <v>7160</v>
      </c>
      <c r="AF632" s="98" t="s">
        <v>2431</v>
      </c>
      <c r="AG632" s="98" t="s">
        <v>5419</v>
      </c>
      <c r="AH632" s="98" t="s">
        <v>2423</v>
      </c>
      <c r="AI632" s="98" t="s">
        <v>53</v>
      </c>
      <c r="AJ632" s="98">
        <v>4100</v>
      </c>
      <c r="AO632" s="98">
        <v>2024</v>
      </c>
      <c r="AP632" s="98">
        <v>0</v>
      </c>
      <c r="AQ632" s="98" t="s">
        <v>54</v>
      </c>
      <c r="AR632" s="98" t="s">
        <v>54</v>
      </c>
      <c r="AS632" s="98" t="s">
        <v>54</v>
      </c>
      <c r="AT632" s="98" t="s">
        <v>54</v>
      </c>
      <c r="AY632" s="98" t="s">
        <v>56</v>
      </c>
      <c r="AZ632" s="98" t="s">
        <v>2428</v>
      </c>
      <c r="BA632" s="98" t="s">
        <v>2385</v>
      </c>
      <c r="BB632" s="98" t="s">
        <v>5417</v>
      </c>
      <c r="BD632" s="110" t="str">
        <f t="shared" si="113"/>
        <v>4247RGInt 01 Curitiba</v>
      </c>
      <c r="BE632" s="110">
        <v>4247</v>
      </c>
      <c r="BF632" s="110" t="s">
        <v>1706</v>
      </c>
      <c r="BG632" s="110">
        <v>8386</v>
      </c>
      <c r="BH632" s="110" t="s">
        <v>33</v>
      </c>
      <c r="BI632" s="110">
        <v>2</v>
      </c>
      <c r="BJ632" s="110">
        <v>1</v>
      </c>
      <c r="BK632" s="110">
        <v>0</v>
      </c>
      <c r="BL632" s="110">
        <v>0</v>
      </c>
      <c r="BN632" s="110">
        <f t="shared" si="114"/>
        <v>3</v>
      </c>
      <c r="BS632" s="110">
        <v>7160</v>
      </c>
      <c r="BT632" s="110" t="str">
        <f t="shared" si="105"/>
        <v>Apreensão de maconha</v>
      </c>
      <c r="BU632" s="111" t="str">
        <f t="shared" si="106"/>
        <v>Não</v>
      </c>
      <c r="BV632" s="111" t="str">
        <f t="shared" si="107"/>
        <v>Não</v>
      </c>
      <c r="BW632" s="111" t="str">
        <f t="shared" si="108"/>
        <v>Não</v>
      </c>
      <c r="BX632" s="111" t="str">
        <f t="shared" si="109"/>
        <v>Não</v>
      </c>
      <c r="BY632" s="110" t="s">
        <v>121</v>
      </c>
      <c r="BZ632" s="110" t="s">
        <v>121</v>
      </c>
      <c r="CA632" s="110" t="s">
        <v>121</v>
      </c>
      <c r="CB632" s="110" t="s">
        <v>8375</v>
      </c>
      <c r="CG632" s="110" t="str">
        <f t="shared" si="110"/>
        <v>4528Paranaguá</v>
      </c>
      <c r="CH632" s="110" t="str">
        <f t="shared" si="112"/>
        <v>4528-2</v>
      </c>
      <c r="CI632" s="110">
        <v>2</v>
      </c>
      <c r="CJ632" s="110">
        <v>4528</v>
      </c>
      <c r="CK632" s="110" t="s">
        <v>33</v>
      </c>
      <c r="CL632" s="110">
        <v>4118204</v>
      </c>
      <c r="CM632" s="110" t="s">
        <v>511</v>
      </c>
      <c r="CN632" s="110">
        <v>1</v>
      </c>
      <c r="CO632" s="110">
        <v>1</v>
      </c>
      <c r="CP632" s="110">
        <v>1</v>
      </c>
      <c r="CQ632" s="110">
        <v>1</v>
      </c>
      <c r="CS632" s="110" t="str">
        <f t="shared" si="111"/>
        <v>RGInt 01 Curitiba-Paranaguá</v>
      </c>
    </row>
    <row r="633" spans="19:97" x14ac:dyDescent="0.2">
      <c r="S633" s="98">
        <v>7163</v>
      </c>
      <c r="T633" s="98">
        <v>39</v>
      </c>
      <c r="U633" s="98" t="s">
        <v>1697</v>
      </c>
      <c r="V633" s="98">
        <v>22</v>
      </c>
      <c r="W633" s="98" t="s">
        <v>2131</v>
      </c>
      <c r="X633" s="98">
        <v>5</v>
      </c>
      <c r="Y633" s="98" t="s">
        <v>858</v>
      </c>
      <c r="Z633" s="98">
        <v>30</v>
      </c>
      <c r="AA633" s="98" t="s">
        <v>1698</v>
      </c>
      <c r="AB633" s="98">
        <v>8157</v>
      </c>
      <c r="AC633" s="98" t="s">
        <v>5413</v>
      </c>
      <c r="AD633" s="98" t="s">
        <v>5414</v>
      </c>
      <c r="AE633" s="98">
        <v>7163</v>
      </c>
      <c r="AF633" s="98" t="s">
        <v>2382</v>
      </c>
      <c r="AG633" s="98" t="s">
        <v>5402</v>
      </c>
      <c r="AH633" s="98" t="s">
        <v>2383</v>
      </c>
      <c r="AI633" s="98" t="s">
        <v>53</v>
      </c>
      <c r="AJ633" s="98">
        <v>4100</v>
      </c>
      <c r="AO633" s="98">
        <v>2024</v>
      </c>
      <c r="AP633" s="98">
        <v>0</v>
      </c>
      <c r="AQ633" s="98" t="s">
        <v>54</v>
      </c>
      <c r="AR633" s="98" t="s">
        <v>54</v>
      </c>
      <c r="AS633" s="98" t="s">
        <v>54</v>
      </c>
      <c r="AT633" s="98" t="s">
        <v>54</v>
      </c>
      <c r="AV633" s="98" t="s">
        <v>55</v>
      </c>
      <c r="AY633" s="98" t="s">
        <v>56</v>
      </c>
      <c r="AZ633" s="98" t="s">
        <v>2384</v>
      </c>
      <c r="BA633" s="98" t="s">
        <v>2385</v>
      </c>
      <c r="BB633" s="98" t="s">
        <v>5417</v>
      </c>
      <c r="BD633" s="110" t="str">
        <f t="shared" si="113"/>
        <v>4247RGInt 02 Guarapuava</v>
      </c>
      <c r="BE633" s="110">
        <v>4247</v>
      </c>
      <c r="BF633" s="110" t="s">
        <v>1706</v>
      </c>
      <c r="BG633" s="110">
        <v>8386</v>
      </c>
      <c r="BH633" s="110" t="s">
        <v>34</v>
      </c>
      <c r="BI633" s="110">
        <v>1</v>
      </c>
      <c r="BJ633" s="110">
        <v>1</v>
      </c>
      <c r="BK633" s="110">
        <v>0</v>
      </c>
      <c r="BL633" s="110">
        <v>0</v>
      </c>
      <c r="BN633" s="110">
        <f t="shared" si="114"/>
        <v>2</v>
      </c>
      <c r="BS633" s="110">
        <v>7163</v>
      </c>
      <c r="BT633" s="110" t="str">
        <f t="shared" si="105"/>
        <v>Apreensões de Armas de Fogo</v>
      </c>
      <c r="BU633" s="111" t="str">
        <f t="shared" si="106"/>
        <v>Não</v>
      </c>
      <c r="BV633" s="111" t="str">
        <f t="shared" si="107"/>
        <v>Não</v>
      </c>
      <c r="BW633" s="111" t="str">
        <f t="shared" si="108"/>
        <v>Não</v>
      </c>
      <c r="BX633" s="111" t="str">
        <f t="shared" si="109"/>
        <v>Não</v>
      </c>
      <c r="BY633" s="110" t="s">
        <v>121</v>
      </c>
      <c r="BZ633" s="110" t="s">
        <v>55</v>
      </c>
      <c r="CA633" s="110" t="s">
        <v>121</v>
      </c>
      <c r="CB633" s="110" t="s">
        <v>8375</v>
      </c>
      <c r="CG633" s="110" t="str">
        <f t="shared" si="110"/>
        <v>4528União da Vitória</v>
      </c>
      <c r="CH633" s="110" t="str">
        <f t="shared" si="112"/>
        <v>4528-3</v>
      </c>
      <c r="CI633" s="110">
        <v>3</v>
      </c>
      <c r="CJ633" s="110">
        <v>4528</v>
      </c>
      <c r="CK633" s="110" t="s">
        <v>33</v>
      </c>
      <c r="CL633" s="110">
        <v>4128203</v>
      </c>
      <c r="CM633" s="110" t="s">
        <v>567</v>
      </c>
      <c r="CN633" s="110">
        <v>1</v>
      </c>
      <c r="CO633" s="110">
        <v>1</v>
      </c>
      <c r="CP633" s="110">
        <v>1</v>
      </c>
      <c r="CQ633" s="110">
        <v>1</v>
      </c>
      <c r="CS633" s="110" t="str">
        <f t="shared" si="111"/>
        <v>RGInt 01 Curitiba-União da Vitória</v>
      </c>
    </row>
    <row r="634" spans="19:97" x14ac:dyDescent="0.2">
      <c r="S634" s="98">
        <v>7164</v>
      </c>
      <c r="T634" s="98">
        <v>39</v>
      </c>
      <c r="U634" s="98" t="s">
        <v>1697</v>
      </c>
      <c r="V634" s="98">
        <v>22</v>
      </c>
      <c r="W634" s="98" t="s">
        <v>2131</v>
      </c>
      <c r="X634" s="98">
        <v>5</v>
      </c>
      <c r="Y634" s="98" t="s">
        <v>858</v>
      </c>
      <c r="Z634" s="98">
        <v>30</v>
      </c>
      <c r="AA634" s="98" t="s">
        <v>1698</v>
      </c>
      <c r="AB634" s="98">
        <v>8157</v>
      </c>
      <c r="AC634" s="98" t="s">
        <v>5413</v>
      </c>
      <c r="AD634" s="98" t="s">
        <v>5414</v>
      </c>
      <c r="AE634" s="98">
        <v>7164</v>
      </c>
      <c r="AF634" s="98" t="s">
        <v>2398</v>
      </c>
      <c r="AG634" s="98" t="s">
        <v>5408</v>
      </c>
      <c r="AH634" s="98" t="s">
        <v>2399</v>
      </c>
      <c r="AI634" s="98" t="s">
        <v>53</v>
      </c>
      <c r="AJ634" s="98">
        <v>4100</v>
      </c>
      <c r="AO634" s="98">
        <v>2024</v>
      </c>
      <c r="AP634" s="98">
        <v>0</v>
      </c>
      <c r="AQ634" s="98" t="s">
        <v>54</v>
      </c>
      <c r="AR634" s="98" t="s">
        <v>54</v>
      </c>
      <c r="AS634" s="98" t="s">
        <v>54</v>
      </c>
      <c r="AT634" s="98" t="s">
        <v>54</v>
      </c>
      <c r="AY634" s="98" t="s">
        <v>56</v>
      </c>
      <c r="AZ634" s="98" t="s">
        <v>2400</v>
      </c>
      <c r="BA634" s="98" t="s">
        <v>2385</v>
      </c>
      <c r="BB634" s="98" t="s">
        <v>5417</v>
      </c>
      <c r="BD634" s="110" t="str">
        <f t="shared" si="113"/>
        <v>4247RGInt 03 Cascavel</v>
      </c>
      <c r="BE634" s="110">
        <v>4247</v>
      </c>
      <c r="BF634" s="110" t="s">
        <v>1706</v>
      </c>
      <c r="BG634" s="110">
        <v>8386</v>
      </c>
      <c r="BH634" s="110" t="s">
        <v>35</v>
      </c>
      <c r="BI634" s="110">
        <v>2</v>
      </c>
      <c r="BJ634" s="110">
        <v>2</v>
      </c>
      <c r="BK634" s="110">
        <v>1</v>
      </c>
      <c r="BL634" s="110">
        <v>1</v>
      </c>
      <c r="BN634" s="110">
        <f t="shared" si="114"/>
        <v>6</v>
      </c>
      <c r="BS634" s="110">
        <v>7164</v>
      </c>
      <c r="BT634" s="110" t="str">
        <f t="shared" si="105"/>
        <v>Atendimento de ocorrências de Tráfico de Drogas</v>
      </c>
      <c r="BU634" s="111" t="str">
        <f t="shared" si="106"/>
        <v>Não</v>
      </c>
      <c r="BV634" s="111" t="str">
        <f t="shared" si="107"/>
        <v>Não</v>
      </c>
      <c r="BW634" s="111" t="str">
        <f t="shared" si="108"/>
        <v>Não</v>
      </c>
      <c r="BX634" s="111" t="str">
        <f t="shared" si="109"/>
        <v>Não</v>
      </c>
      <c r="BY634" s="110" t="s">
        <v>121</v>
      </c>
      <c r="BZ634" s="110" t="s">
        <v>121</v>
      </c>
      <c r="CA634" s="110" t="s">
        <v>121</v>
      </c>
      <c r="CB634" s="110" t="s">
        <v>8375</v>
      </c>
      <c r="CG634" s="110" t="str">
        <f t="shared" si="110"/>
        <v>4528Guarapuava</v>
      </c>
      <c r="CH634" s="110" t="str">
        <f t="shared" si="112"/>
        <v>4528-4</v>
      </c>
      <c r="CI634" s="110">
        <v>4</v>
      </c>
      <c r="CJ634" s="110">
        <v>4528</v>
      </c>
      <c r="CK634" s="110" t="s">
        <v>34</v>
      </c>
      <c r="CL634" s="110">
        <v>4109401</v>
      </c>
      <c r="CM634" s="110" t="s">
        <v>526</v>
      </c>
      <c r="CN634" s="110">
        <v>1</v>
      </c>
      <c r="CO634" s="110">
        <v>1</v>
      </c>
      <c r="CP634" s="110">
        <v>1</v>
      </c>
      <c r="CQ634" s="110">
        <v>1</v>
      </c>
      <c r="CS634" s="110" t="str">
        <f t="shared" si="111"/>
        <v>RGInt 02 Guarapuava-Guarapuava</v>
      </c>
    </row>
    <row r="635" spans="19:97" x14ac:dyDescent="0.2">
      <c r="S635" s="98">
        <v>7165</v>
      </c>
      <c r="T635" s="98">
        <v>39</v>
      </c>
      <c r="U635" s="98" t="s">
        <v>1697</v>
      </c>
      <c r="V635" s="98">
        <v>22</v>
      </c>
      <c r="W635" s="98" t="s">
        <v>2131</v>
      </c>
      <c r="X635" s="98">
        <v>5</v>
      </c>
      <c r="Y635" s="98" t="s">
        <v>858</v>
      </c>
      <c r="Z635" s="98">
        <v>30</v>
      </c>
      <c r="AA635" s="98" t="s">
        <v>1698</v>
      </c>
      <c r="AB635" s="98">
        <v>8157</v>
      </c>
      <c r="AC635" s="98" t="s">
        <v>5413</v>
      </c>
      <c r="AD635" s="98" t="s">
        <v>5414</v>
      </c>
      <c r="AE635" s="98">
        <v>7165</v>
      </c>
      <c r="AF635" s="98" t="s">
        <v>2418</v>
      </c>
      <c r="AG635" s="98" t="s">
        <v>5412</v>
      </c>
      <c r="AH635" s="98" t="s">
        <v>2419</v>
      </c>
      <c r="AI635" s="98" t="s">
        <v>53</v>
      </c>
      <c r="AJ635" s="98">
        <v>4100</v>
      </c>
      <c r="AO635" s="98">
        <v>2024</v>
      </c>
      <c r="AP635" s="98">
        <v>0</v>
      </c>
      <c r="AQ635" s="98" t="s">
        <v>54</v>
      </c>
      <c r="AR635" s="98" t="s">
        <v>54</v>
      </c>
      <c r="AS635" s="98" t="s">
        <v>54</v>
      </c>
      <c r="AT635" s="98" t="s">
        <v>54</v>
      </c>
      <c r="AW635" s="98" t="s">
        <v>1277</v>
      </c>
      <c r="AY635" s="98" t="s">
        <v>56</v>
      </c>
      <c r="AZ635" s="98" t="s">
        <v>2420</v>
      </c>
      <c r="BA635" s="98" t="s">
        <v>2385</v>
      </c>
      <c r="BB635" s="98" t="s">
        <v>5417</v>
      </c>
      <c r="BD635" s="110" t="str">
        <f t="shared" si="113"/>
        <v>4247RGInt 04 Maringá</v>
      </c>
      <c r="BE635" s="110">
        <v>4247</v>
      </c>
      <c r="BF635" s="110" t="s">
        <v>1706</v>
      </c>
      <c r="BG635" s="110">
        <v>8386</v>
      </c>
      <c r="BH635" s="110" t="s">
        <v>36</v>
      </c>
      <c r="BI635" s="110">
        <v>2</v>
      </c>
      <c r="BJ635" s="110">
        <v>2</v>
      </c>
      <c r="BK635" s="110">
        <v>3</v>
      </c>
      <c r="BL635" s="110">
        <v>3</v>
      </c>
      <c r="BN635" s="110">
        <f t="shared" si="114"/>
        <v>10</v>
      </c>
      <c r="BS635" s="110">
        <v>7165</v>
      </c>
      <c r="BT635" s="110" t="str">
        <f t="shared" si="105"/>
        <v>Veículos provenientes de Furto e Roubo recuperados</v>
      </c>
      <c r="BU635" s="111" t="str">
        <f t="shared" si="106"/>
        <v>Não</v>
      </c>
      <c r="BV635" s="111" t="str">
        <f t="shared" si="107"/>
        <v>Não</v>
      </c>
      <c r="BW635" s="111" t="str">
        <f t="shared" si="108"/>
        <v>Não</v>
      </c>
      <c r="BX635" s="111" t="str">
        <f t="shared" si="109"/>
        <v>Não</v>
      </c>
      <c r="BY635" s="110" t="s">
        <v>121</v>
      </c>
      <c r="BZ635" s="110" t="s">
        <v>121</v>
      </c>
      <c r="CA635" s="110" t="s">
        <v>1277</v>
      </c>
      <c r="CB635" s="110" t="s">
        <v>8375</v>
      </c>
      <c r="CG635" s="110" t="str">
        <f t="shared" si="110"/>
        <v>4528Cascavel</v>
      </c>
      <c r="CH635" s="110" t="str">
        <f t="shared" si="112"/>
        <v>4528-5</v>
      </c>
      <c r="CI635" s="110">
        <v>5</v>
      </c>
      <c r="CJ635" s="110">
        <v>4528</v>
      </c>
      <c r="CK635" s="110" t="s">
        <v>35</v>
      </c>
      <c r="CL635" s="110">
        <v>4104808</v>
      </c>
      <c r="CM635" s="110" t="s">
        <v>600</v>
      </c>
      <c r="CN635" s="110">
        <v>1</v>
      </c>
      <c r="CO635" s="110">
        <v>1</v>
      </c>
      <c r="CP635" s="110">
        <v>1</v>
      </c>
      <c r="CQ635" s="110">
        <v>1</v>
      </c>
      <c r="CS635" s="110" t="str">
        <f t="shared" si="111"/>
        <v>RGInt 03 Cascavel-Cascavel</v>
      </c>
    </row>
    <row r="636" spans="19:97" x14ac:dyDescent="0.2">
      <c r="S636" s="98">
        <v>5011</v>
      </c>
      <c r="T636" s="98">
        <v>39</v>
      </c>
      <c r="U636" s="98" t="s">
        <v>1697</v>
      </c>
      <c r="V636" s="98">
        <v>22</v>
      </c>
      <c r="W636" s="98" t="s">
        <v>2131</v>
      </c>
      <c r="X636" s="98">
        <v>5</v>
      </c>
      <c r="Y636" s="98" t="s">
        <v>858</v>
      </c>
      <c r="Z636" s="98">
        <v>30</v>
      </c>
      <c r="AA636" s="98" t="s">
        <v>1698</v>
      </c>
      <c r="AB636" s="98">
        <v>8179</v>
      </c>
      <c r="AC636" s="98" t="s">
        <v>5420</v>
      </c>
      <c r="AD636" s="98" t="s">
        <v>5421</v>
      </c>
      <c r="AE636" s="98">
        <v>5011</v>
      </c>
      <c r="AF636" s="98" t="s">
        <v>2132</v>
      </c>
      <c r="AG636" s="98" t="s">
        <v>5422</v>
      </c>
      <c r="AH636" s="98" t="s">
        <v>790</v>
      </c>
      <c r="AI636" s="98" t="s">
        <v>53</v>
      </c>
      <c r="AJ636" s="98">
        <v>4100</v>
      </c>
      <c r="AO636" s="98">
        <v>2024</v>
      </c>
      <c r="AP636" s="98">
        <v>116823</v>
      </c>
      <c r="AQ636" s="98" t="s">
        <v>54</v>
      </c>
      <c r="AR636" s="98" t="s">
        <v>54</v>
      </c>
      <c r="AS636" s="98" t="s">
        <v>54</v>
      </c>
      <c r="AT636" s="98" t="s">
        <v>54</v>
      </c>
      <c r="AV636" s="98" t="s">
        <v>729</v>
      </c>
      <c r="AY636" s="98" t="s">
        <v>56</v>
      </c>
      <c r="AZ636" s="98" t="s">
        <v>2133</v>
      </c>
      <c r="BA636" s="98" t="s">
        <v>2134</v>
      </c>
      <c r="BB636" s="98" t="s">
        <v>2135</v>
      </c>
      <c r="BD636" s="110" t="str">
        <f t="shared" si="113"/>
        <v>4247RGInt 05 Londrina</v>
      </c>
      <c r="BE636" s="110">
        <v>4247</v>
      </c>
      <c r="BF636" s="110" t="s">
        <v>1706</v>
      </c>
      <c r="BG636" s="110">
        <v>8386</v>
      </c>
      <c r="BH636" s="110" t="s">
        <v>37</v>
      </c>
      <c r="BI636" s="110">
        <v>2</v>
      </c>
      <c r="BJ636" s="110">
        <v>2</v>
      </c>
      <c r="BK636" s="110">
        <v>2</v>
      </c>
      <c r="BL636" s="110">
        <v>2</v>
      </c>
      <c r="BN636" s="110">
        <f t="shared" si="114"/>
        <v>8</v>
      </c>
      <c r="BS636" s="110">
        <v>5011</v>
      </c>
      <c r="BT636" s="110" t="str">
        <f t="shared" si="105"/>
        <v>Atendimento hospitalar aos policiais militares e familiares</v>
      </c>
      <c r="BU636" s="111" t="str">
        <f t="shared" si="106"/>
        <v>Não</v>
      </c>
      <c r="BV636" s="111" t="str">
        <f t="shared" si="107"/>
        <v>Não</v>
      </c>
      <c r="BW636" s="111" t="str">
        <f t="shared" si="108"/>
        <v>Não</v>
      </c>
      <c r="BX636" s="111" t="str">
        <f t="shared" si="109"/>
        <v>Não</v>
      </c>
      <c r="BY636" s="110" t="s">
        <v>121</v>
      </c>
      <c r="BZ636" s="110" t="s">
        <v>729</v>
      </c>
      <c r="CA636" s="110" t="s">
        <v>121</v>
      </c>
      <c r="CB636" s="110" t="s">
        <v>8374</v>
      </c>
      <c r="CG636" s="110" t="str">
        <f t="shared" si="110"/>
        <v>4528Foz do Iguaçu</v>
      </c>
      <c r="CH636" s="110" t="str">
        <f t="shared" si="112"/>
        <v>4528-6</v>
      </c>
      <c r="CI636" s="110">
        <v>6</v>
      </c>
      <c r="CJ636" s="110">
        <v>4528</v>
      </c>
      <c r="CK636" s="110" t="s">
        <v>35</v>
      </c>
      <c r="CL636" s="110">
        <v>4108304</v>
      </c>
      <c r="CM636" s="110" t="s">
        <v>407</v>
      </c>
      <c r="CN636" s="110">
        <v>1</v>
      </c>
      <c r="CO636" s="110">
        <v>1</v>
      </c>
      <c r="CP636" s="110">
        <v>1</v>
      </c>
      <c r="CQ636" s="110">
        <v>1</v>
      </c>
      <c r="CS636" s="110" t="str">
        <f t="shared" si="111"/>
        <v>RGInt 03 Cascavel-Foz do Iguaçu</v>
      </c>
    </row>
    <row r="637" spans="19:97" x14ac:dyDescent="0.2">
      <c r="S637" s="98">
        <v>5013</v>
      </c>
      <c r="T637" s="98">
        <v>39</v>
      </c>
      <c r="U637" s="98" t="s">
        <v>1697</v>
      </c>
      <c r="V637" s="98">
        <v>22</v>
      </c>
      <c r="W637" s="98" t="s">
        <v>2131</v>
      </c>
      <c r="X637" s="98">
        <v>5</v>
      </c>
      <c r="Y637" s="98" t="s">
        <v>858</v>
      </c>
      <c r="Z637" s="98">
        <v>30</v>
      </c>
      <c r="AA637" s="98" t="s">
        <v>1698</v>
      </c>
      <c r="AB637" s="98">
        <v>8179</v>
      </c>
      <c r="AC637" s="98" t="s">
        <v>5420</v>
      </c>
      <c r="AD637" s="98" t="s">
        <v>5421</v>
      </c>
      <c r="AE637" s="98">
        <v>5013</v>
      </c>
      <c r="AF637" s="98" t="s">
        <v>2136</v>
      </c>
      <c r="AG637" s="98" t="s">
        <v>5423</v>
      </c>
      <c r="AH637" s="98" t="s">
        <v>790</v>
      </c>
      <c r="AI637" s="98" t="s">
        <v>53</v>
      </c>
      <c r="AJ637" s="98">
        <v>4100</v>
      </c>
      <c r="AO637" s="98">
        <v>2024</v>
      </c>
      <c r="AP637" s="98">
        <v>292233</v>
      </c>
      <c r="AQ637" s="98" t="s">
        <v>54</v>
      </c>
      <c r="AR637" s="98" t="s">
        <v>54</v>
      </c>
      <c r="AS637" s="98" t="s">
        <v>54</v>
      </c>
      <c r="AT637" s="98" t="s">
        <v>54</v>
      </c>
      <c r="AV637" s="98" t="s">
        <v>729</v>
      </c>
      <c r="AY637" s="98" t="s">
        <v>56</v>
      </c>
      <c r="AZ637" s="98" t="s">
        <v>2137</v>
      </c>
      <c r="BA637" s="98" t="s">
        <v>2134</v>
      </c>
      <c r="BB637" s="98" t="s">
        <v>2135</v>
      </c>
      <c r="BD637" s="110" t="str">
        <f t="shared" si="113"/>
        <v>4247RGInt 06 Ponta Grossa</v>
      </c>
      <c r="BE637" s="110">
        <v>4247</v>
      </c>
      <c r="BF637" s="110" t="s">
        <v>1706</v>
      </c>
      <c r="BG637" s="110">
        <v>8386</v>
      </c>
      <c r="BH637" s="110" t="s">
        <v>38</v>
      </c>
      <c r="BI637" s="110">
        <v>1</v>
      </c>
      <c r="BJ637" s="110">
        <v>1</v>
      </c>
      <c r="BK637" s="110">
        <v>1</v>
      </c>
      <c r="BL637" s="110">
        <v>0</v>
      </c>
      <c r="BN637" s="110">
        <f t="shared" si="114"/>
        <v>3</v>
      </c>
      <c r="BS637" s="110">
        <v>5013</v>
      </c>
      <c r="BT637" s="110" t="str">
        <f t="shared" si="105"/>
        <v>Atendimento laboratorial aos policiais militares e seus dependentes</v>
      </c>
      <c r="BU637" s="111" t="str">
        <f t="shared" si="106"/>
        <v>Não</v>
      </c>
      <c r="BV637" s="111" t="str">
        <f t="shared" si="107"/>
        <v>Não</v>
      </c>
      <c r="BW637" s="111" t="str">
        <f t="shared" si="108"/>
        <v>Não</v>
      </c>
      <c r="BX637" s="111" t="str">
        <f t="shared" si="109"/>
        <v>Não</v>
      </c>
      <c r="BY637" s="110" t="s">
        <v>121</v>
      </c>
      <c r="BZ637" s="110" t="s">
        <v>729</v>
      </c>
      <c r="CA637" s="110" t="s">
        <v>121</v>
      </c>
      <c r="CB637" s="110" t="s">
        <v>8374</v>
      </c>
      <c r="CG637" s="110" t="str">
        <f t="shared" si="110"/>
        <v>4528Francisco Beltrão</v>
      </c>
      <c r="CH637" s="110" t="str">
        <f t="shared" si="112"/>
        <v>4528-7</v>
      </c>
      <c r="CI637" s="110">
        <v>7</v>
      </c>
      <c r="CJ637" s="110">
        <v>4528</v>
      </c>
      <c r="CK637" s="110" t="s">
        <v>35</v>
      </c>
      <c r="CL637" s="110">
        <v>4108403</v>
      </c>
      <c r="CM637" s="110" t="s">
        <v>166</v>
      </c>
      <c r="CN637" s="110">
        <v>1</v>
      </c>
      <c r="CO637" s="110">
        <v>1</v>
      </c>
      <c r="CP637" s="110">
        <v>1</v>
      </c>
      <c r="CQ637" s="110">
        <v>1</v>
      </c>
      <c r="CS637" s="110" t="str">
        <f t="shared" si="111"/>
        <v>RGInt 03 Cascavel-Francisco Beltrão</v>
      </c>
    </row>
    <row r="638" spans="19:97" x14ac:dyDescent="0.2">
      <c r="S638" s="98">
        <v>5019</v>
      </c>
      <c r="T638" s="98">
        <v>39</v>
      </c>
      <c r="U638" s="98" t="s">
        <v>1697</v>
      </c>
      <c r="V638" s="98">
        <v>22</v>
      </c>
      <c r="W638" s="98" t="s">
        <v>2131</v>
      </c>
      <c r="X638" s="98">
        <v>5</v>
      </c>
      <c r="Y638" s="98" t="s">
        <v>858</v>
      </c>
      <c r="Z638" s="98">
        <v>30</v>
      </c>
      <c r="AA638" s="98" t="s">
        <v>1698</v>
      </c>
      <c r="AB638" s="98">
        <v>8179</v>
      </c>
      <c r="AC638" s="98" t="s">
        <v>5420</v>
      </c>
      <c r="AD638" s="98" t="s">
        <v>5421</v>
      </c>
      <c r="AE638" s="98">
        <v>5019</v>
      </c>
      <c r="AF638" s="98" t="s">
        <v>2138</v>
      </c>
      <c r="AG638" s="98" t="s">
        <v>5422</v>
      </c>
      <c r="AH638" s="98" t="s">
        <v>790</v>
      </c>
      <c r="AI638" s="98" t="s">
        <v>53</v>
      </c>
      <c r="AJ638" s="98">
        <v>4100</v>
      </c>
      <c r="AO638" s="98">
        <v>2024</v>
      </c>
      <c r="AP638" s="98">
        <v>176171</v>
      </c>
      <c r="AQ638" s="98" t="s">
        <v>54</v>
      </c>
      <c r="AR638" s="98" t="s">
        <v>54</v>
      </c>
      <c r="AS638" s="98" t="s">
        <v>54</v>
      </c>
      <c r="AT638" s="98" t="s">
        <v>54</v>
      </c>
      <c r="AV638" s="98" t="s">
        <v>729</v>
      </c>
      <c r="AY638" s="98" t="s">
        <v>56</v>
      </c>
      <c r="AZ638" s="98" t="s">
        <v>2139</v>
      </c>
      <c r="BA638" s="98" t="s">
        <v>2134</v>
      </c>
      <c r="BB638" s="98" t="s">
        <v>2135</v>
      </c>
      <c r="BD638" s="110" t="str">
        <f t="shared" si="113"/>
        <v>4248RGInt 01 Curitiba</v>
      </c>
      <c r="BE638" s="110">
        <v>4248</v>
      </c>
      <c r="BF638" s="110" t="s">
        <v>1712</v>
      </c>
      <c r="BG638" s="110">
        <v>8386</v>
      </c>
      <c r="BH638" s="110" t="s">
        <v>33</v>
      </c>
      <c r="BI638" s="110">
        <v>1</v>
      </c>
      <c r="BJ638" s="110">
        <v>1</v>
      </c>
      <c r="BK638" s="110">
        <v>1</v>
      </c>
      <c r="BL638" s="110">
        <v>1</v>
      </c>
      <c r="BN638" s="110">
        <f t="shared" si="114"/>
        <v>4</v>
      </c>
      <c r="BS638" s="110">
        <v>5019</v>
      </c>
      <c r="BT638" s="110" t="str">
        <f t="shared" si="105"/>
        <v>Atendimento médico aos policiais militares e familiares</v>
      </c>
      <c r="BU638" s="111" t="str">
        <f t="shared" si="106"/>
        <v>Não</v>
      </c>
      <c r="BV638" s="111" t="str">
        <f t="shared" si="107"/>
        <v>Não</v>
      </c>
      <c r="BW638" s="111" t="str">
        <f t="shared" si="108"/>
        <v>Não</v>
      </c>
      <c r="BX638" s="111" t="str">
        <f t="shared" si="109"/>
        <v>Não</v>
      </c>
      <c r="BY638" s="110" t="s">
        <v>121</v>
      </c>
      <c r="BZ638" s="110" t="s">
        <v>729</v>
      </c>
      <c r="CA638" s="110" t="s">
        <v>121</v>
      </c>
      <c r="CB638" s="110" t="s">
        <v>8374</v>
      </c>
      <c r="CG638" s="110" t="str">
        <f t="shared" si="110"/>
        <v>4528Pato Branco</v>
      </c>
      <c r="CH638" s="110" t="str">
        <f t="shared" si="112"/>
        <v>4528-8</v>
      </c>
      <c r="CI638" s="110">
        <v>8</v>
      </c>
      <c r="CJ638" s="110">
        <v>4528</v>
      </c>
      <c r="CK638" s="110" t="s">
        <v>35</v>
      </c>
      <c r="CL638" s="110">
        <v>4118501</v>
      </c>
      <c r="CM638" s="110" t="s">
        <v>138</v>
      </c>
      <c r="CN638" s="110">
        <v>1</v>
      </c>
      <c r="CO638" s="110">
        <v>1</v>
      </c>
      <c r="CP638" s="110">
        <v>1</v>
      </c>
      <c r="CQ638" s="110">
        <v>1</v>
      </c>
      <c r="CS638" s="110" t="str">
        <f t="shared" si="111"/>
        <v>RGInt 03 Cascavel-Pato Branco</v>
      </c>
    </row>
    <row r="639" spans="19:97" x14ac:dyDescent="0.2">
      <c r="S639" s="98">
        <v>5105</v>
      </c>
      <c r="T639" s="98">
        <v>39</v>
      </c>
      <c r="U639" s="98" t="s">
        <v>1697</v>
      </c>
      <c r="V639" s="98">
        <v>22</v>
      </c>
      <c r="W639" s="98" t="s">
        <v>2131</v>
      </c>
      <c r="X639" s="98">
        <v>5</v>
      </c>
      <c r="Y639" s="98" t="s">
        <v>858</v>
      </c>
      <c r="Z639" s="98">
        <v>30</v>
      </c>
      <c r="AA639" s="98" t="s">
        <v>1698</v>
      </c>
      <c r="AB639" s="98">
        <v>8179</v>
      </c>
      <c r="AC639" s="98" t="s">
        <v>5420</v>
      </c>
      <c r="AD639" s="98" t="s">
        <v>5421</v>
      </c>
      <c r="AE639" s="98">
        <v>5105</v>
      </c>
      <c r="AF639" s="98" t="s">
        <v>2140</v>
      </c>
      <c r="AG639" s="98" t="s">
        <v>5422</v>
      </c>
      <c r="AH639" s="98" t="s">
        <v>790</v>
      </c>
      <c r="AI639" s="98" t="s">
        <v>53</v>
      </c>
      <c r="AJ639" s="98">
        <v>4100</v>
      </c>
      <c r="AO639" s="98">
        <v>2024</v>
      </c>
      <c r="AP639" s="98">
        <v>16645</v>
      </c>
      <c r="AQ639" s="98" t="s">
        <v>54</v>
      </c>
      <c r="AR639" s="98" t="s">
        <v>54</v>
      </c>
      <c r="AS639" s="98" t="s">
        <v>54</v>
      </c>
      <c r="AT639" s="98" t="s">
        <v>54</v>
      </c>
      <c r="AV639" s="98" t="s">
        <v>729</v>
      </c>
      <c r="AY639" s="98" t="s">
        <v>56</v>
      </c>
      <c r="AZ639" s="98" t="s">
        <v>2141</v>
      </c>
      <c r="BA639" s="98" t="s">
        <v>2134</v>
      </c>
      <c r="BB639" s="98" t="s">
        <v>2135</v>
      </c>
      <c r="BD639" s="110" t="str">
        <f t="shared" si="113"/>
        <v>4248RGInt 02 Guarapuava</v>
      </c>
      <c r="BE639" s="110">
        <v>4248</v>
      </c>
      <c r="BF639" s="110" t="s">
        <v>1712</v>
      </c>
      <c r="BG639" s="110">
        <v>8386</v>
      </c>
      <c r="BH639" s="110" t="s">
        <v>34</v>
      </c>
      <c r="BI639" s="110">
        <v>1</v>
      </c>
      <c r="BJ639" s="110">
        <v>1</v>
      </c>
      <c r="BK639" s="110">
        <v>1</v>
      </c>
      <c r="BL639" s="110">
        <v>1</v>
      </c>
      <c r="BN639" s="110">
        <f t="shared" si="114"/>
        <v>4</v>
      </c>
      <c r="BS639" s="110">
        <v>5105</v>
      </c>
      <c r="BT639" s="110" t="str">
        <f t="shared" si="105"/>
        <v>Atendimento odontológico aos policiais militares e familiares</v>
      </c>
      <c r="BU639" s="111" t="str">
        <f t="shared" si="106"/>
        <v>Não</v>
      </c>
      <c r="BV639" s="111" t="str">
        <f t="shared" si="107"/>
        <v>Não</v>
      </c>
      <c r="BW639" s="111" t="str">
        <f t="shared" si="108"/>
        <v>Não</v>
      </c>
      <c r="BX639" s="111" t="str">
        <f t="shared" si="109"/>
        <v>Não</v>
      </c>
      <c r="BY639" s="110" t="s">
        <v>121</v>
      </c>
      <c r="BZ639" s="110" t="s">
        <v>729</v>
      </c>
      <c r="CA639" s="110" t="s">
        <v>121</v>
      </c>
      <c r="CB639" s="110" t="s">
        <v>8374</v>
      </c>
      <c r="CG639" s="110" t="str">
        <f t="shared" si="110"/>
        <v>4528Toledo</v>
      </c>
      <c r="CH639" s="110" t="str">
        <f t="shared" si="112"/>
        <v>4528-9</v>
      </c>
      <c r="CI639" s="110">
        <v>9</v>
      </c>
      <c r="CJ639" s="110">
        <v>4528</v>
      </c>
      <c r="CK639" s="110" t="s">
        <v>35</v>
      </c>
      <c r="CL639" s="110">
        <v>4127700</v>
      </c>
      <c r="CM639" s="110" t="s">
        <v>578</v>
      </c>
      <c r="CN639" s="110">
        <v>1</v>
      </c>
      <c r="CO639" s="110">
        <v>1</v>
      </c>
      <c r="CP639" s="110">
        <v>1</v>
      </c>
      <c r="CQ639" s="110">
        <v>1</v>
      </c>
      <c r="CS639" s="110" t="str">
        <f t="shared" si="111"/>
        <v>RGInt 03 Cascavel-Toledo</v>
      </c>
    </row>
    <row r="640" spans="19:97" x14ac:dyDescent="0.2">
      <c r="S640" s="98">
        <v>5531</v>
      </c>
      <c r="T640" s="98">
        <v>39</v>
      </c>
      <c r="U640" s="98" t="s">
        <v>1697</v>
      </c>
      <c r="V640" s="98">
        <v>22</v>
      </c>
      <c r="W640" s="98" t="s">
        <v>2131</v>
      </c>
      <c r="X640" s="98">
        <v>5</v>
      </c>
      <c r="Y640" s="98" t="s">
        <v>858</v>
      </c>
      <c r="Z640" s="98">
        <v>30</v>
      </c>
      <c r="AA640" s="98" t="s">
        <v>1698</v>
      </c>
      <c r="AB640" s="98">
        <v>8501</v>
      </c>
      <c r="AC640" s="98" t="s">
        <v>2142</v>
      </c>
      <c r="AD640" s="98" t="s">
        <v>2143</v>
      </c>
      <c r="AE640" s="98">
        <v>5531</v>
      </c>
      <c r="AF640" s="98" t="s">
        <v>2144</v>
      </c>
      <c r="AG640" s="98" t="s">
        <v>2145</v>
      </c>
      <c r="AH640" s="98" t="s">
        <v>2146</v>
      </c>
      <c r="AI640" s="98" t="s">
        <v>53</v>
      </c>
      <c r="AJ640" s="98">
        <v>4100</v>
      </c>
      <c r="AO640" s="98">
        <v>2024</v>
      </c>
      <c r="AP640" s="98">
        <v>1</v>
      </c>
      <c r="AQ640" s="98" t="s">
        <v>54</v>
      </c>
      <c r="AR640" s="98" t="s">
        <v>54</v>
      </c>
      <c r="AS640" s="98" t="s">
        <v>54</v>
      </c>
      <c r="AT640" s="98" t="s">
        <v>54</v>
      </c>
      <c r="AU640" s="98" t="s">
        <v>2147</v>
      </c>
      <c r="AY640" s="98" t="s">
        <v>56</v>
      </c>
      <c r="AZ640" s="98" t="s">
        <v>2148</v>
      </c>
      <c r="BA640" s="98" t="s">
        <v>1801</v>
      </c>
      <c r="BB640" s="98" t="s">
        <v>2149</v>
      </c>
      <c r="BD640" s="110" t="str">
        <f t="shared" si="113"/>
        <v>4248RGInt 03 Cascavel</v>
      </c>
      <c r="BE640" s="110">
        <v>4248</v>
      </c>
      <c r="BF640" s="110" t="s">
        <v>1712</v>
      </c>
      <c r="BG640" s="110">
        <v>8386</v>
      </c>
      <c r="BH640" s="110" t="s">
        <v>35</v>
      </c>
      <c r="BI640" s="110">
        <v>1</v>
      </c>
      <c r="BJ640" s="110">
        <v>1</v>
      </c>
      <c r="BK640" s="110">
        <v>1</v>
      </c>
      <c r="BL640" s="110">
        <v>1</v>
      </c>
      <c r="BN640" s="110">
        <f t="shared" si="114"/>
        <v>4</v>
      </c>
      <c r="BS640" s="110">
        <v>5531</v>
      </c>
      <c r="BT640" s="110" t="str">
        <f t="shared" si="105"/>
        <v>Projeto de Lei para implementação do Sistema de Proteção Social da Polícia Militar</v>
      </c>
      <c r="BU640" s="111" t="str">
        <f t="shared" si="106"/>
        <v>Não</v>
      </c>
      <c r="BV640" s="111" t="str">
        <f t="shared" si="107"/>
        <v>Não</v>
      </c>
      <c r="BW640" s="111" t="str">
        <f t="shared" si="108"/>
        <v>Não</v>
      </c>
      <c r="BX640" s="111" t="str">
        <f t="shared" si="109"/>
        <v>Não</v>
      </c>
      <c r="BY640" s="110" t="s">
        <v>2147</v>
      </c>
      <c r="BZ640" s="110" t="s">
        <v>121</v>
      </c>
      <c r="CA640" s="110" t="s">
        <v>121</v>
      </c>
      <c r="CB640" s="110" t="s">
        <v>8374</v>
      </c>
      <c r="CG640" s="110" t="str">
        <f t="shared" si="110"/>
        <v>4528Campo Mourão</v>
      </c>
      <c r="CH640" s="110" t="str">
        <f t="shared" si="112"/>
        <v>4528-10</v>
      </c>
      <c r="CI640" s="110">
        <v>10</v>
      </c>
      <c r="CJ640" s="110">
        <v>4528</v>
      </c>
      <c r="CK640" s="110" t="s">
        <v>36</v>
      </c>
      <c r="CL640" s="110">
        <v>4104303</v>
      </c>
      <c r="CM640" s="110" t="s">
        <v>372</v>
      </c>
      <c r="CN640" s="110">
        <v>1</v>
      </c>
      <c r="CO640" s="110">
        <v>1</v>
      </c>
      <c r="CP640" s="110">
        <v>1</v>
      </c>
      <c r="CQ640" s="110">
        <v>1</v>
      </c>
      <c r="CS640" s="110" t="str">
        <f t="shared" si="111"/>
        <v>RGInt 04 Maringá-Campo Mourão</v>
      </c>
    </row>
    <row r="641" spans="19:97" x14ac:dyDescent="0.2">
      <c r="S641" s="98">
        <v>7034</v>
      </c>
      <c r="T641" s="98">
        <v>39</v>
      </c>
      <c r="U641" s="98" t="s">
        <v>1697</v>
      </c>
      <c r="V641" s="98">
        <v>22</v>
      </c>
      <c r="W641" s="98" t="s">
        <v>2131</v>
      </c>
      <c r="X641" s="98">
        <v>5</v>
      </c>
      <c r="Y641" s="98" t="s">
        <v>858</v>
      </c>
      <c r="Z641" s="98">
        <v>30</v>
      </c>
      <c r="AA641" s="98" t="s">
        <v>1698</v>
      </c>
      <c r="AB641" s="98">
        <v>8617</v>
      </c>
      <c r="AC641" s="98" t="s">
        <v>5424</v>
      </c>
      <c r="AD641" s="98" t="s">
        <v>5425</v>
      </c>
      <c r="AE641" s="98">
        <v>7034</v>
      </c>
      <c r="AF641" s="98" t="s">
        <v>2474</v>
      </c>
      <c r="AG641" s="98" t="s">
        <v>5426</v>
      </c>
      <c r="AH641" s="98" t="s">
        <v>127</v>
      </c>
      <c r="AI641" s="98" t="s">
        <v>53</v>
      </c>
      <c r="AJ641" s="98">
        <v>4100</v>
      </c>
      <c r="AO641" s="98">
        <v>2024</v>
      </c>
      <c r="AP641" s="98">
        <v>0</v>
      </c>
      <c r="AQ641" s="98" t="s">
        <v>54</v>
      </c>
      <c r="AR641" s="98" t="s">
        <v>54</v>
      </c>
      <c r="AS641" s="98" t="s">
        <v>54</v>
      </c>
      <c r="AT641" s="98" t="s">
        <v>54</v>
      </c>
      <c r="AV641" s="98" t="s">
        <v>129</v>
      </c>
      <c r="AY641" s="98" t="s">
        <v>56</v>
      </c>
      <c r="AZ641" s="98" t="s">
        <v>5427</v>
      </c>
      <c r="BA641" s="98" t="s">
        <v>2359</v>
      </c>
      <c r="BB641" s="98" t="s">
        <v>2475</v>
      </c>
      <c r="BD641" s="110" t="str">
        <f t="shared" si="113"/>
        <v>4248RGInt 04 Maringá</v>
      </c>
      <c r="BE641" s="110">
        <v>4248</v>
      </c>
      <c r="BF641" s="110" t="s">
        <v>1712</v>
      </c>
      <c r="BG641" s="110">
        <v>8386</v>
      </c>
      <c r="BH641" s="110" t="s">
        <v>36</v>
      </c>
      <c r="BI641" s="110">
        <v>1</v>
      </c>
      <c r="BJ641" s="110">
        <v>1</v>
      </c>
      <c r="BK641" s="110">
        <v>1</v>
      </c>
      <c r="BL641" s="110">
        <v>1</v>
      </c>
      <c r="BN641" s="110">
        <f t="shared" si="114"/>
        <v>4</v>
      </c>
      <c r="BS641" s="110">
        <v>7034</v>
      </c>
      <c r="BT641" s="110" t="str">
        <f t="shared" si="105"/>
        <v>Cursos de Aperfeiçoamento e Superior, além de instruções e treinamentos continuados para a Polícia Militar</v>
      </c>
      <c r="BU641" s="111" t="str">
        <f t="shared" si="106"/>
        <v>Não</v>
      </c>
      <c r="BV641" s="111" t="str">
        <f t="shared" si="107"/>
        <v>Não</v>
      </c>
      <c r="BW641" s="111" t="str">
        <f t="shared" si="108"/>
        <v>Não</v>
      </c>
      <c r="BX641" s="111" t="str">
        <f t="shared" si="109"/>
        <v>Não</v>
      </c>
      <c r="BY641" s="110" t="s">
        <v>121</v>
      </c>
      <c r="BZ641" s="110" t="s">
        <v>129</v>
      </c>
      <c r="CA641" s="110" t="s">
        <v>121</v>
      </c>
      <c r="CB641" s="110" t="s">
        <v>8375</v>
      </c>
      <c r="CG641" s="110" t="str">
        <f t="shared" si="110"/>
        <v>4528Cianorte</v>
      </c>
      <c r="CH641" s="110" t="str">
        <f t="shared" si="112"/>
        <v>4528-11</v>
      </c>
      <c r="CI641" s="110">
        <v>11</v>
      </c>
      <c r="CJ641" s="110">
        <v>4528</v>
      </c>
      <c r="CK641" s="110" t="s">
        <v>36</v>
      </c>
      <c r="CL641" s="110">
        <v>4105508</v>
      </c>
      <c r="CM641" s="110" t="s">
        <v>454</v>
      </c>
      <c r="CN641" s="110">
        <v>1</v>
      </c>
      <c r="CO641" s="110">
        <v>1</v>
      </c>
      <c r="CP641" s="110">
        <v>1</v>
      </c>
      <c r="CQ641" s="110">
        <v>1</v>
      </c>
      <c r="CS641" s="110" t="str">
        <f t="shared" si="111"/>
        <v>RGInt 04 Maringá-Cianorte</v>
      </c>
    </row>
    <row r="642" spans="19:97" x14ac:dyDescent="0.2">
      <c r="S642" s="98">
        <v>7274</v>
      </c>
      <c r="T642" s="98">
        <v>39</v>
      </c>
      <c r="U642" s="98" t="s">
        <v>1697</v>
      </c>
      <c r="V642" s="98">
        <v>22</v>
      </c>
      <c r="W642" s="98" t="s">
        <v>2131</v>
      </c>
      <c r="X642" s="98">
        <v>5</v>
      </c>
      <c r="Y642" s="98" t="s">
        <v>858</v>
      </c>
      <c r="Z642" s="98">
        <v>30</v>
      </c>
      <c r="AA642" s="98" t="s">
        <v>1698</v>
      </c>
      <c r="AB642" s="98">
        <v>8617</v>
      </c>
      <c r="AC642" s="98" t="s">
        <v>5424</v>
      </c>
      <c r="AD642" s="98" t="s">
        <v>5425</v>
      </c>
      <c r="AE642" s="98">
        <v>7274</v>
      </c>
      <c r="AF642" s="98" t="s">
        <v>2476</v>
      </c>
      <c r="AG642" s="98" t="s">
        <v>5426</v>
      </c>
      <c r="AH642" s="98" t="s">
        <v>127</v>
      </c>
      <c r="AI642" s="98" t="s">
        <v>53</v>
      </c>
      <c r="AJ642" s="98">
        <v>4100</v>
      </c>
      <c r="AO642" s="98">
        <v>2024</v>
      </c>
      <c r="AP642" s="98">
        <v>0</v>
      </c>
      <c r="AQ642" s="98" t="s">
        <v>54</v>
      </c>
      <c r="AR642" s="98" t="s">
        <v>54</v>
      </c>
      <c r="AS642" s="98" t="s">
        <v>54</v>
      </c>
      <c r="AT642" s="98" t="s">
        <v>54</v>
      </c>
      <c r="AY642" s="98" t="s">
        <v>56</v>
      </c>
      <c r="AZ642" s="98" t="s">
        <v>5428</v>
      </c>
      <c r="BA642" s="98" t="s">
        <v>2359</v>
      </c>
      <c r="BB642" s="98" t="s">
        <v>2475</v>
      </c>
      <c r="BD642" s="110" t="str">
        <f t="shared" si="113"/>
        <v>4248RGInt 05 Londrina</v>
      </c>
      <c r="BE642" s="110">
        <v>4248</v>
      </c>
      <c r="BF642" s="110" t="s">
        <v>1712</v>
      </c>
      <c r="BG642" s="110">
        <v>8386</v>
      </c>
      <c r="BH642" s="110" t="s">
        <v>37</v>
      </c>
      <c r="BI642" s="110">
        <v>1</v>
      </c>
      <c r="BJ642" s="110">
        <v>1</v>
      </c>
      <c r="BK642" s="110">
        <v>1</v>
      </c>
      <c r="BL642" s="110">
        <v>1</v>
      </c>
      <c r="BN642" s="110">
        <f t="shared" si="114"/>
        <v>4</v>
      </c>
      <c r="BS642" s="110">
        <v>7274</v>
      </c>
      <c r="BT642" s="110" t="str">
        <f t="shared" si="105"/>
        <v>Cursos de Especialização, de Capacitação e de Atualização, além de instruções e treinamentos continuados para a Polícia Militar</v>
      </c>
      <c r="BU642" s="111" t="str">
        <f t="shared" si="106"/>
        <v>Não</v>
      </c>
      <c r="BV642" s="111" t="str">
        <f t="shared" si="107"/>
        <v>Não</v>
      </c>
      <c r="BW642" s="111" t="str">
        <f t="shared" si="108"/>
        <v>Não</v>
      </c>
      <c r="BX642" s="111" t="str">
        <f t="shared" si="109"/>
        <v>Não</v>
      </c>
      <c r="BY642" s="110" t="s">
        <v>121</v>
      </c>
      <c r="BZ642" s="110" t="s">
        <v>121</v>
      </c>
      <c r="CA642" s="110" t="s">
        <v>121</v>
      </c>
      <c r="CB642" s="110" t="s">
        <v>8122</v>
      </c>
      <c r="CG642" s="110" t="str">
        <f t="shared" si="110"/>
        <v>4528Maringá</v>
      </c>
      <c r="CH642" s="110" t="str">
        <f t="shared" si="112"/>
        <v>4528-12</v>
      </c>
      <c r="CI642" s="110">
        <v>12</v>
      </c>
      <c r="CJ642" s="110">
        <v>4528</v>
      </c>
      <c r="CK642" s="110" t="s">
        <v>36</v>
      </c>
      <c r="CL642" s="110">
        <v>4115200</v>
      </c>
      <c r="CM642" s="110" t="s">
        <v>503</v>
      </c>
      <c r="CN642" s="110">
        <v>1</v>
      </c>
      <c r="CO642" s="110">
        <v>1</v>
      </c>
      <c r="CP642" s="110">
        <v>1</v>
      </c>
      <c r="CQ642" s="110">
        <v>1</v>
      </c>
      <c r="CS642" s="110" t="str">
        <f t="shared" si="111"/>
        <v>RGInt 04 Maringá-Maringá</v>
      </c>
    </row>
    <row r="643" spans="19:97" x14ac:dyDescent="0.2">
      <c r="S643" s="98">
        <v>7178</v>
      </c>
      <c r="T643" s="98">
        <v>39</v>
      </c>
      <c r="U643" s="98" t="s">
        <v>1697</v>
      </c>
      <c r="V643" s="98">
        <v>22</v>
      </c>
      <c r="W643" s="98" t="s">
        <v>2131</v>
      </c>
      <c r="X643" s="98">
        <v>5</v>
      </c>
      <c r="Y643" s="98" t="s">
        <v>858</v>
      </c>
      <c r="Z643" s="98">
        <v>30</v>
      </c>
      <c r="AA643" s="98" t="s">
        <v>1698</v>
      </c>
      <c r="AB643" s="98">
        <v>8617</v>
      </c>
      <c r="AC643" s="98" t="s">
        <v>5424</v>
      </c>
      <c r="AD643" s="98" t="s">
        <v>5425</v>
      </c>
      <c r="AE643" s="98">
        <v>7178</v>
      </c>
      <c r="AF643" s="98" t="s">
        <v>2477</v>
      </c>
      <c r="AG643" s="98" t="s">
        <v>5426</v>
      </c>
      <c r="AH643" s="98" t="s">
        <v>127</v>
      </c>
      <c r="AI643" s="98" t="s">
        <v>53</v>
      </c>
      <c r="AJ643" s="98">
        <v>4100</v>
      </c>
      <c r="AO643" s="98">
        <v>2024</v>
      </c>
      <c r="AP643" s="98">
        <v>0</v>
      </c>
      <c r="AQ643" s="98" t="s">
        <v>54</v>
      </c>
      <c r="AR643" s="98" t="s">
        <v>54</v>
      </c>
      <c r="AS643" s="98" t="s">
        <v>54</v>
      </c>
      <c r="AT643" s="98" t="s">
        <v>54</v>
      </c>
      <c r="AY643" s="98" t="s">
        <v>56</v>
      </c>
      <c r="AZ643" s="98" t="s">
        <v>5428</v>
      </c>
      <c r="BA643" s="98" t="s">
        <v>2359</v>
      </c>
      <c r="BB643" s="98" t="s">
        <v>2475</v>
      </c>
      <c r="BD643" s="110" t="str">
        <f t="shared" si="113"/>
        <v>4248RGInt 06 Ponta Grossa</v>
      </c>
      <c r="BE643" s="110">
        <v>4248</v>
      </c>
      <c r="BF643" s="110" t="s">
        <v>1712</v>
      </c>
      <c r="BG643" s="110">
        <v>8386</v>
      </c>
      <c r="BH643" s="110" t="s">
        <v>38</v>
      </c>
      <c r="BI643" s="110">
        <v>1</v>
      </c>
      <c r="BJ643" s="110">
        <v>1</v>
      </c>
      <c r="BK643" s="110">
        <v>1</v>
      </c>
      <c r="BL643" s="110">
        <v>1</v>
      </c>
      <c r="BN643" s="110">
        <f t="shared" si="114"/>
        <v>4</v>
      </c>
      <c r="BS643" s="110">
        <v>7178</v>
      </c>
      <c r="BT643" s="110" t="str">
        <f t="shared" si="105"/>
        <v>Cursos de Formação, além de instruções e treinamentos continuados para a Polícia Militar</v>
      </c>
      <c r="BU643" s="111" t="str">
        <f t="shared" si="106"/>
        <v>Não</v>
      </c>
      <c r="BV643" s="111" t="str">
        <f t="shared" si="107"/>
        <v>Não</v>
      </c>
      <c r="BW643" s="111" t="str">
        <f t="shared" si="108"/>
        <v>Não</v>
      </c>
      <c r="BX643" s="111" t="str">
        <f t="shared" si="109"/>
        <v>Não</v>
      </c>
      <c r="BY643" s="110" t="s">
        <v>121</v>
      </c>
      <c r="BZ643" s="110" t="s">
        <v>121</v>
      </c>
      <c r="CA643" s="110" t="s">
        <v>121</v>
      </c>
      <c r="CB643" s="110" t="s">
        <v>8122</v>
      </c>
      <c r="CG643" s="110" t="str">
        <f t="shared" si="110"/>
        <v>4528Paranavaí</v>
      </c>
      <c r="CH643" s="110" t="str">
        <f t="shared" si="112"/>
        <v>4528-13</v>
      </c>
      <c r="CI643" s="110">
        <v>13</v>
      </c>
      <c r="CJ643" s="110">
        <v>4528</v>
      </c>
      <c r="CK643" s="110" t="s">
        <v>36</v>
      </c>
      <c r="CL643" s="110">
        <v>4118402</v>
      </c>
      <c r="CM643" s="110" t="s">
        <v>517</v>
      </c>
      <c r="CN643" s="110">
        <v>1</v>
      </c>
      <c r="CO643" s="110">
        <v>1</v>
      </c>
      <c r="CP643" s="110">
        <v>1</v>
      </c>
      <c r="CQ643" s="110">
        <v>1</v>
      </c>
      <c r="CS643" s="110" t="str">
        <f t="shared" si="111"/>
        <v>RGInt 04 Maringá-Paranavaí</v>
      </c>
    </row>
    <row r="644" spans="19:97" x14ac:dyDescent="0.2">
      <c r="S644" s="98">
        <v>7035</v>
      </c>
      <c r="T644" s="98">
        <v>39</v>
      </c>
      <c r="U644" s="98" t="s">
        <v>1697</v>
      </c>
      <c r="V644" s="98">
        <v>22</v>
      </c>
      <c r="W644" s="98" t="s">
        <v>2131</v>
      </c>
      <c r="X644" s="98">
        <v>5</v>
      </c>
      <c r="Y644" s="98" t="s">
        <v>858</v>
      </c>
      <c r="Z644" s="98">
        <v>30</v>
      </c>
      <c r="AA644" s="98" t="s">
        <v>1698</v>
      </c>
      <c r="AB644" s="98">
        <v>8618</v>
      </c>
      <c r="AC644" s="98" t="s">
        <v>5429</v>
      </c>
      <c r="AD644" s="98" t="s">
        <v>5430</v>
      </c>
      <c r="AE644" s="98">
        <v>7035</v>
      </c>
      <c r="AF644" s="98" t="s">
        <v>2382</v>
      </c>
      <c r="AG644" s="98" t="s">
        <v>5402</v>
      </c>
      <c r="AH644" s="98" t="s">
        <v>2383</v>
      </c>
      <c r="AI644" s="98" t="s">
        <v>53</v>
      </c>
      <c r="AJ644" s="98">
        <v>4100</v>
      </c>
      <c r="AO644" s="98">
        <v>2024</v>
      </c>
      <c r="AP644" s="98">
        <v>0</v>
      </c>
      <c r="AQ644" s="98" t="s">
        <v>54</v>
      </c>
      <c r="AR644" s="98" t="s">
        <v>54</v>
      </c>
      <c r="AS644" s="98" t="s">
        <v>54</v>
      </c>
      <c r="AT644" s="98" t="s">
        <v>54</v>
      </c>
      <c r="AV644" s="98" t="s">
        <v>55</v>
      </c>
      <c r="AY644" s="98" t="s">
        <v>56</v>
      </c>
      <c r="AZ644" s="98" t="s">
        <v>5403</v>
      </c>
      <c r="BA644" s="98" t="s">
        <v>2385</v>
      </c>
      <c r="BB644" s="98" t="s">
        <v>5404</v>
      </c>
      <c r="BD644" s="110" t="str">
        <f t="shared" si="113"/>
        <v>4249RGInt 01 Curitiba</v>
      </c>
      <c r="BE644" s="110">
        <v>4249</v>
      </c>
      <c r="BF644" s="110" t="s">
        <v>1715</v>
      </c>
      <c r="BG644" s="110">
        <v>8465</v>
      </c>
      <c r="BH644" s="110" t="s">
        <v>33</v>
      </c>
      <c r="BI644" s="110">
        <v>5800</v>
      </c>
      <c r="BJ644" s="110">
        <v>5800</v>
      </c>
      <c r="BK644" s="110">
        <v>5800</v>
      </c>
      <c r="BL644" s="110">
        <v>5800</v>
      </c>
      <c r="BN644" s="110">
        <f t="shared" si="114"/>
        <v>23200</v>
      </c>
      <c r="BS644" s="110">
        <v>7035</v>
      </c>
      <c r="BT644" s="110" t="str">
        <f t="shared" si="105"/>
        <v>Apreensões de Armas de Fogo</v>
      </c>
      <c r="BU644" s="111" t="str">
        <f t="shared" si="106"/>
        <v>Não</v>
      </c>
      <c r="BV644" s="111" t="str">
        <f t="shared" si="107"/>
        <v>Não</v>
      </c>
      <c r="BW644" s="111" t="str">
        <f t="shared" si="108"/>
        <v>Não</v>
      </c>
      <c r="BX644" s="111" t="str">
        <f t="shared" si="109"/>
        <v>Não</v>
      </c>
      <c r="BY644" s="110" t="s">
        <v>121</v>
      </c>
      <c r="BZ644" s="110" t="s">
        <v>55</v>
      </c>
      <c r="CA644" s="110" t="s">
        <v>121</v>
      </c>
      <c r="CB644" s="110" t="s">
        <v>8375</v>
      </c>
      <c r="CG644" s="110" t="str">
        <f t="shared" si="110"/>
        <v>4528Umuarama</v>
      </c>
      <c r="CH644" s="110" t="str">
        <f t="shared" si="112"/>
        <v>4528-14</v>
      </c>
      <c r="CI644" s="110">
        <v>14</v>
      </c>
      <c r="CJ644" s="110">
        <v>4528</v>
      </c>
      <c r="CK644" s="110" t="s">
        <v>36</v>
      </c>
      <c r="CL644" s="110">
        <v>4128104</v>
      </c>
      <c r="CM644" s="110" t="s">
        <v>2325</v>
      </c>
      <c r="CN644" s="110">
        <v>1</v>
      </c>
      <c r="CO644" s="110">
        <v>1</v>
      </c>
      <c r="CP644" s="110">
        <v>1</v>
      </c>
      <c r="CQ644" s="110">
        <v>1</v>
      </c>
      <c r="CS644" s="110" t="str">
        <f t="shared" si="111"/>
        <v>RGInt 04 Maringá-Umuarama</v>
      </c>
    </row>
    <row r="645" spans="19:97" x14ac:dyDescent="0.2">
      <c r="S645" s="98">
        <v>7187</v>
      </c>
      <c r="T645" s="98">
        <v>39</v>
      </c>
      <c r="U645" s="98" t="s">
        <v>1697</v>
      </c>
      <c r="V645" s="98">
        <v>22</v>
      </c>
      <c r="W645" s="98" t="s">
        <v>2131</v>
      </c>
      <c r="X645" s="98">
        <v>5</v>
      </c>
      <c r="Y645" s="98" t="s">
        <v>858</v>
      </c>
      <c r="Z645" s="98">
        <v>30</v>
      </c>
      <c r="AA645" s="98" t="s">
        <v>1698</v>
      </c>
      <c r="AB645" s="98">
        <v>8618</v>
      </c>
      <c r="AC645" s="98" t="s">
        <v>5429</v>
      </c>
      <c r="AD645" s="98" t="s">
        <v>5430</v>
      </c>
      <c r="AE645" s="98">
        <v>7187</v>
      </c>
      <c r="AF645" s="98" t="s">
        <v>2387</v>
      </c>
      <c r="AG645" s="98" t="s">
        <v>5405</v>
      </c>
      <c r="AH645" s="98" t="s">
        <v>2388</v>
      </c>
      <c r="AI645" s="98" t="s">
        <v>53</v>
      </c>
      <c r="AJ645" s="98">
        <v>4100</v>
      </c>
      <c r="AO645" s="98">
        <v>2024</v>
      </c>
      <c r="AP645" s="98">
        <v>0</v>
      </c>
      <c r="AQ645" s="98" t="s">
        <v>54</v>
      </c>
      <c r="AR645" s="98" t="s">
        <v>54</v>
      </c>
      <c r="AS645" s="98" t="s">
        <v>54</v>
      </c>
      <c r="AT645" s="98" t="s">
        <v>54</v>
      </c>
      <c r="AY645" s="98" t="s">
        <v>56</v>
      </c>
      <c r="AZ645" s="98" t="s">
        <v>2390</v>
      </c>
      <c r="BA645" s="98" t="s">
        <v>2385</v>
      </c>
      <c r="BB645" s="98" t="s">
        <v>5404</v>
      </c>
      <c r="BD645" s="110" t="str">
        <f t="shared" si="113"/>
        <v>4249RGInt 02 Guarapuava</v>
      </c>
      <c r="BE645" s="110">
        <v>4249</v>
      </c>
      <c r="BF645" s="110" t="s">
        <v>1715</v>
      </c>
      <c r="BG645" s="110">
        <v>8465</v>
      </c>
      <c r="BH645" s="110" t="s">
        <v>34</v>
      </c>
      <c r="BI645" s="110">
        <v>696</v>
      </c>
      <c r="BJ645" s="110">
        <v>696</v>
      </c>
      <c r="BK645" s="110">
        <v>696</v>
      </c>
      <c r="BL645" s="110">
        <v>696</v>
      </c>
      <c r="BN645" s="110">
        <f t="shared" si="114"/>
        <v>2784</v>
      </c>
      <c r="BS645" s="110">
        <v>7187</v>
      </c>
      <c r="BT645" s="110" t="str">
        <f t="shared" si="105"/>
        <v>Atendimento de ocorrências com mortes violentas intencionais</v>
      </c>
      <c r="BU645" s="111" t="str">
        <f t="shared" si="106"/>
        <v>Não</v>
      </c>
      <c r="BV645" s="111" t="str">
        <f t="shared" si="107"/>
        <v>Não</v>
      </c>
      <c r="BW645" s="111" t="str">
        <f t="shared" si="108"/>
        <v>Não</v>
      </c>
      <c r="BX645" s="111" t="str">
        <f t="shared" si="109"/>
        <v>Não</v>
      </c>
      <c r="BY645" s="110" t="s">
        <v>121</v>
      </c>
      <c r="BZ645" s="110" t="s">
        <v>121</v>
      </c>
      <c r="CA645" s="110" t="s">
        <v>121</v>
      </c>
      <c r="CB645" s="110" t="s">
        <v>8375</v>
      </c>
      <c r="CG645" s="110" t="str">
        <f t="shared" si="110"/>
        <v>4528Apucarana</v>
      </c>
      <c r="CH645" s="110" t="str">
        <f t="shared" si="112"/>
        <v>4528-15</v>
      </c>
      <c r="CI645" s="110">
        <v>15</v>
      </c>
      <c r="CJ645" s="110">
        <v>4528</v>
      </c>
      <c r="CK645" s="110" t="s">
        <v>37</v>
      </c>
      <c r="CL645" s="110">
        <v>4101408</v>
      </c>
      <c r="CM645" s="110" t="s">
        <v>677</v>
      </c>
      <c r="CN645" s="110">
        <v>1</v>
      </c>
      <c r="CO645" s="110">
        <v>1</v>
      </c>
      <c r="CP645" s="110">
        <v>1</v>
      </c>
      <c r="CQ645" s="110">
        <v>1</v>
      </c>
      <c r="CS645" s="110" t="str">
        <f t="shared" si="111"/>
        <v>RGInt 05 Londrina-Apucarana</v>
      </c>
    </row>
    <row r="646" spans="19:97" x14ac:dyDescent="0.2">
      <c r="S646" s="98">
        <v>7188</v>
      </c>
      <c r="T646" s="98">
        <v>39</v>
      </c>
      <c r="U646" s="98" t="s">
        <v>1697</v>
      </c>
      <c r="V646" s="98">
        <v>22</v>
      </c>
      <c r="W646" s="98" t="s">
        <v>2131</v>
      </c>
      <c r="X646" s="98">
        <v>5</v>
      </c>
      <c r="Y646" s="98" t="s">
        <v>858</v>
      </c>
      <c r="Z646" s="98">
        <v>30</v>
      </c>
      <c r="AA646" s="98" t="s">
        <v>1698</v>
      </c>
      <c r="AB646" s="98">
        <v>8618</v>
      </c>
      <c r="AC646" s="98" t="s">
        <v>5429</v>
      </c>
      <c r="AD646" s="98" t="s">
        <v>5430</v>
      </c>
      <c r="AE646" s="98">
        <v>7188</v>
      </c>
      <c r="AF646" s="98" t="s">
        <v>2391</v>
      </c>
      <c r="AG646" s="98" t="s">
        <v>5406</v>
      </c>
      <c r="AH646" s="98" t="s">
        <v>2392</v>
      </c>
      <c r="AI646" s="98" t="s">
        <v>53</v>
      </c>
      <c r="AJ646" s="98">
        <v>4100</v>
      </c>
      <c r="AO646" s="98">
        <v>2024</v>
      </c>
      <c r="AP646" s="98">
        <v>0</v>
      </c>
      <c r="AQ646" s="98" t="s">
        <v>54</v>
      </c>
      <c r="AR646" s="98" t="s">
        <v>54</v>
      </c>
      <c r="AS646" s="98" t="s">
        <v>54</v>
      </c>
      <c r="AT646" s="98" t="s">
        <v>54</v>
      </c>
      <c r="AY646" s="98" t="s">
        <v>56</v>
      </c>
      <c r="AZ646" s="98" t="s">
        <v>2480</v>
      </c>
      <c r="BA646" s="98" t="s">
        <v>2385</v>
      </c>
      <c r="BB646" s="98" t="s">
        <v>5404</v>
      </c>
      <c r="BD646" s="110" t="str">
        <f t="shared" si="113"/>
        <v>4249RGInt 03 Cascavel</v>
      </c>
      <c r="BE646" s="110">
        <v>4249</v>
      </c>
      <c r="BF646" s="110" t="s">
        <v>1715</v>
      </c>
      <c r="BG646" s="110">
        <v>8465</v>
      </c>
      <c r="BH646" s="110" t="s">
        <v>35</v>
      </c>
      <c r="BI646" s="110">
        <v>4492</v>
      </c>
      <c r="BJ646" s="110">
        <v>4492</v>
      </c>
      <c r="BK646" s="110">
        <v>4492</v>
      </c>
      <c r="BL646" s="110">
        <v>4492</v>
      </c>
      <c r="BN646" s="110">
        <f t="shared" si="114"/>
        <v>17968</v>
      </c>
      <c r="BS646" s="110">
        <v>7188</v>
      </c>
      <c r="BT646" s="110" t="str">
        <f t="shared" si="105"/>
        <v>Atendimento de ocorrências de furtos gerais</v>
      </c>
      <c r="BU646" s="111" t="str">
        <f t="shared" si="106"/>
        <v>Não</v>
      </c>
      <c r="BV646" s="111" t="str">
        <f t="shared" si="107"/>
        <v>Não</v>
      </c>
      <c r="BW646" s="111" t="str">
        <f t="shared" si="108"/>
        <v>Não</v>
      </c>
      <c r="BX646" s="111" t="str">
        <f t="shared" si="109"/>
        <v>Não</v>
      </c>
      <c r="BY646" s="110" t="s">
        <v>121</v>
      </c>
      <c r="BZ646" s="110" t="s">
        <v>121</v>
      </c>
      <c r="CA646" s="110" t="s">
        <v>121</v>
      </c>
      <c r="CB646" s="110" t="s">
        <v>8375</v>
      </c>
      <c r="CG646" s="110" t="str">
        <f t="shared" si="110"/>
        <v>4528Cornélio Procópio</v>
      </c>
      <c r="CH646" s="110" t="str">
        <f t="shared" si="112"/>
        <v>4528-16</v>
      </c>
      <c r="CI646" s="110">
        <v>16</v>
      </c>
      <c r="CJ646" s="110">
        <v>4528</v>
      </c>
      <c r="CK646" s="110" t="s">
        <v>37</v>
      </c>
      <c r="CL646" s="110">
        <v>4106407</v>
      </c>
      <c r="CM646" s="110" t="s">
        <v>2227</v>
      </c>
      <c r="CN646" s="110">
        <v>1</v>
      </c>
      <c r="CO646" s="110">
        <v>1</v>
      </c>
      <c r="CP646" s="110">
        <v>1</v>
      </c>
      <c r="CQ646" s="110">
        <v>1</v>
      </c>
      <c r="CS646" s="110" t="str">
        <f t="shared" si="111"/>
        <v>RGInt 05 Londrina-Cornélio Procópio</v>
      </c>
    </row>
    <row r="647" spans="19:97" x14ac:dyDescent="0.2">
      <c r="S647" s="98">
        <v>7189</v>
      </c>
      <c r="T647" s="98">
        <v>39</v>
      </c>
      <c r="U647" s="98" t="s">
        <v>1697</v>
      </c>
      <c r="V647" s="98">
        <v>22</v>
      </c>
      <c r="W647" s="98" t="s">
        <v>2131</v>
      </c>
      <c r="X647" s="98">
        <v>5</v>
      </c>
      <c r="Y647" s="98" t="s">
        <v>858</v>
      </c>
      <c r="Z647" s="98">
        <v>30</v>
      </c>
      <c r="AA647" s="98" t="s">
        <v>1698</v>
      </c>
      <c r="AB647" s="98">
        <v>8618</v>
      </c>
      <c r="AC647" s="98" t="s">
        <v>5429</v>
      </c>
      <c r="AD647" s="98" t="s">
        <v>5430</v>
      </c>
      <c r="AE647" s="98">
        <v>7189</v>
      </c>
      <c r="AF647" s="98" t="s">
        <v>2395</v>
      </c>
      <c r="AG647" s="98" t="s">
        <v>5407</v>
      </c>
      <c r="AH647" s="98" t="s">
        <v>2396</v>
      </c>
      <c r="AI647" s="98" t="s">
        <v>53</v>
      </c>
      <c r="AJ647" s="98">
        <v>4100</v>
      </c>
      <c r="AO647" s="98">
        <v>2024</v>
      </c>
      <c r="AP647" s="98">
        <v>0</v>
      </c>
      <c r="AQ647" s="98" t="s">
        <v>54</v>
      </c>
      <c r="AR647" s="98" t="s">
        <v>54</v>
      </c>
      <c r="AS647" s="98" t="s">
        <v>54</v>
      </c>
      <c r="AT647" s="98" t="s">
        <v>54</v>
      </c>
      <c r="AY647" s="98" t="s">
        <v>56</v>
      </c>
      <c r="AZ647" s="98" t="s">
        <v>2397</v>
      </c>
      <c r="BA647" s="98" t="s">
        <v>2385</v>
      </c>
      <c r="BB647" s="98" t="s">
        <v>5404</v>
      </c>
      <c r="BD647" s="110" t="str">
        <f t="shared" si="113"/>
        <v>4249RGInt 04 Maringá</v>
      </c>
      <c r="BE647" s="110">
        <v>4249</v>
      </c>
      <c r="BF647" s="110" t="s">
        <v>1715</v>
      </c>
      <c r="BG647" s="110">
        <v>8465</v>
      </c>
      <c r="BH647" s="110" t="s">
        <v>36</v>
      </c>
      <c r="BI647" s="110">
        <v>3198</v>
      </c>
      <c r="BJ647" s="110">
        <v>3198</v>
      </c>
      <c r="BK647" s="110">
        <v>3198</v>
      </c>
      <c r="BL647" s="110">
        <v>3198</v>
      </c>
      <c r="BN647" s="110">
        <f t="shared" si="114"/>
        <v>12792</v>
      </c>
      <c r="BS647" s="110">
        <v>7189</v>
      </c>
      <c r="BT647" s="110" t="str">
        <f t="shared" si="105"/>
        <v>Atendimento de ocorrências de roubos gerais</v>
      </c>
      <c r="BU647" s="111" t="str">
        <f t="shared" si="106"/>
        <v>Não</v>
      </c>
      <c r="BV647" s="111" t="str">
        <f t="shared" si="107"/>
        <v>Não</v>
      </c>
      <c r="BW647" s="111" t="str">
        <f t="shared" si="108"/>
        <v>Não</v>
      </c>
      <c r="BX647" s="111" t="str">
        <f t="shared" si="109"/>
        <v>Não</v>
      </c>
      <c r="BY647" s="110" t="s">
        <v>121</v>
      </c>
      <c r="BZ647" s="110" t="s">
        <v>121</v>
      </c>
      <c r="CA647" s="110" t="s">
        <v>121</v>
      </c>
      <c r="CB647" s="110" t="s">
        <v>8375</v>
      </c>
      <c r="CG647" s="110" t="str">
        <f t="shared" si="110"/>
        <v>4528Ivaiporã</v>
      </c>
      <c r="CH647" s="110" t="str">
        <f t="shared" si="112"/>
        <v>4528-17</v>
      </c>
      <c r="CI647" s="110">
        <v>17</v>
      </c>
      <c r="CJ647" s="110">
        <v>4528</v>
      </c>
      <c r="CK647" s="110" t="s">
        <v>37</v>
      </c>
      <c r="CL647" s="110">
        <v>4111506</v>
      </c>
      <c r="CM647" s="110" t="s">
        <v>2130</v>
      </c>
      <c r="CN647" s="110">
        <v>1</v>
      </c>
      <c r="CO647" s="110">
        <v>1</v>
      </c>
      <c r="CP647" s="110">
        <v>1</v>
      </c>
      <c r="CQ647" s="110">
        <v>1</v>
      </c>
      <c r="CS647" s="110" t="str">
        <f t="shared" si="111"/>
        <v>RGInt 05 Londrina-Ivaiporã</v>
      </c>
    </row>
    <row r="648" spans="19:97" x14ac:dyDescent="0.2">
      <c r="S648" s="98">
        <v>7190</v>
      </c>
      <c r="T648" s="98">
        <v>39</v>
      </c>
      <c r="U648" s="98" t="s">
        <v>1697</v>
      </c>
      <c r="V648" s="98">
        <v>22</v>
      </c>
      <c r="W648" s="98" t="s">
        <v>2131</v>
      </c>
      <c r="X648" s="98">
        <v>5</v>
      </c>
      <c r="Y648" s="98" t="s">
        <v>858</v>
      </c>
      <c r="Z648" s="98">
        <v>30</v>
      </c>
      <c r="AA648" s="98" t="s">
        <v>1698</v>
      </c>
      <c r="AB648" s="98">
        <v>8618</v>
      </c>
      <c r="AC648" s="98" t="s">
        <v>5429</v>
      </c>
      <c r="AD648" s="98" t="s">
        <v>5430</v>
      </c>
      <c r="AE648" s="98">
        <v>7190</v>
      </c>
      <c r="AF648" s="98" t="s">
        <v>2398</v>
      </c>
      <c r="AG648" s="98" t="s">
        <v>5408</v>
      </c>
      <c r="AH648" s="98" t="s">
        <v>2399</v>
      </c>
      <c r="AI648" s="98" t="s">
        <v>53</v>
      </c>
      <c r="AJ648" s="98">
        <v>4100</v>
      </c>
      <c r="AO648" s="98">
        <v>2024</v>
      </c>
      <c r="AP648" s="98">
        <v>0</v>
      </c>
      <c r="AQ648" s="98" t="s">
        <v>54</v>
      </c>
      <c r="AR648" s="98" t="s">
        <v>54</v>
      </c>
      <c r="AS648" s="98" t="s">
        <v>54</v>
      </c>
      <c r="AT648" s="98" t="s">
        <v>54</v>
      </c>
      <c r="AY648" s="98" t="s">
        <v>56</v>
      </c>
      <c r="AZ648" s="98" t="s">
        <v>2400</v>
      </c>
      <c r="BA648" s="98" t="s">
        <v>2385</v>
      </c>
      <c r="BB648" s="98" t="s">
        <v>5404</v>
      </c>
      <c r="BD648" s="110" t="str">
        <f t="shared" si="113"/>
        <v>4249RGInt 05 Londrina</v>
      </c>
      <c r="BE648" s="110">
        <v>4249</v>
      </c>
      <c r="BF648" s="110" t="s">
        <v>1715</v>
      </c>
      <c r="BG648" s="110">
        <v>8465</v>
      </c>
      <c r="BH648" s="110" t="s">
        <v>37</v>
      </c>
      <c r="BI648" s="110">
        <v>3883</v>
      </c>
      <c r="BJ648" s="110">
        <v>3883</v>
      </c>
      <c r="BK648" s="110">
        <v>3883</v>
      </c>
      <c r="BL648" s="110">
        <v>3883</v>
      </c>
      <c r="BN648" s="110">
        <f t="shared" si="114"/>
        <v>15532</v>
      </c>
      <c r="BS648" s="110">
        <v>7190</v>
      </c>
      <c r="BT648" s="110" t="str">
        <f t="shared" si="105"/>
        <v>Atendimento de ocorrências de Tráfico de Drogas</v>
      </c>
      <c r="BU648" s="111" t="str">
        <f t="shared" si="106"/>
        <v>Não</v>
      </c>
      <c r="BV648" s="111" t="str">
        <f t="shared" si="107"/>
        <v>Não</v>
      </c>
      <c r="BW648" s="111" t="str">
        <f t="shared" si="108"/>
        <v>Não</v>
      </c>
      <c r="BX648" s="111" t="str">
        <f t="shared" si="109"/>
        <v>Não</v>
      </c>
      <c r="BY648" s="110" t="s">
        <v>121</v>
      </c>
      <c r="BZ648" s="110" t="s">
        <v>121</v>
      </c>
      <c r="CA648" s="110" t="s">
        <v>121</v>
      </c>
      <c r="CB648" s="110" t="s">
        <v>8375</v>
      </c>
      <c r="CG648" s="110" t="str">
        <f t="shared" si="110"/>
        <v>4528Jacarezinho</v>
      </c>
      <c r="CH648" s="110" t="str">
        <f t="shared" si="112"/>
        <v>4528-18</v>
      </c>
      <c r="CI648" s="110">
        <v>18</v>
      </c>
      <c r="CJ648" s="110">
        <v>4528</v>
      </c>
      <c r="CK648" s="110" t="s">
        <v>37</v>
      </c>
      <c r="CL648" s="110">
        <v>4111803</v>
      </c>
      <c r="CM648" s="110" t="s">
        <v>813</v>
      </c>
      <c r="CN648" s="110">
        <v>1</v>
      </c>
      <c r="CO648" s="110">
        <v>1</v>
      </c>
      <c r="CP648" s="110">
        <v>1</v>
      </c>
      <c r="CQ648" s="110">
        <v>1</v>
      </c>
      <c r="CS648" s="110" t="str">
        <f t="shared" si="111"/>
        <v>RGInt 05 Londrina-Jacarezinho</v>
      </c>
    </row>
    <row r="649" spans="19:97" x14ac:dyDescent="0.2">
      <c r="S649" s="98">
        <v>7191</v>
      </c>
      <c r="T649" s="98">
        <v>39</v>
      </c>
      <c r="U649" s="98" t="s">
        <v>1697</v>
      </c>
      <c r="V649" s="98">
        <v>22</v>
      </c>
      <c r="W649" s="98" t="s">
        <v>2131</v>
      </c>
      <c r="X649" s="98">
        <v>5</v>
      </c>
      <c r="Y649" s="98" t="s">
        <v>858</v>
      </c>
      <c r="Z649" s="98">
        <v>30</v>
      </c>
      <c r="AA649" s="98" t="s">
        <v>1698</v>
      </c>
      <c r="AB649" s="98">
        <v>8618</v>
      </c>
      <c r="AC649" s="98" t="s">
        <v>5429</v>
      </c>
      <c r="AD649" s="98" t="s">
        <v>5430</v>
      </c>
      <c r="AE649" s="98">
        <v>7191</v>
      </c>
      <c r="AF649" s="98" t="s">
        <v>2403</v>
      </c>
      <c r="AG649" s="98" t="s">
        <v>5409</v>
      </c>
      <c r="AH649" s="98" t="s">
        <v>2404</v>
      </c>
      <c r="AI649" s="98" t="s">
        <v>53</v>
      </c>
      <c r="AJ649" s="98">
        <v>4100</v>
      </c>
      <c r="AO649" s="98">
        <v>2024</v>
      </c>
      <c r="AP649" s="98">
        <v>0</v>
      </c>
      <c r="AQ649" s="98" t="s">
        <v>54</v>
      </c>
      <c r="AR649" s="98" t="s">
        <v>54</v>
      </c>
      <c r="AS649" s="98" t="s">
        <v>54</v>
      </c>
      <c r="AT649" s="98" t="s">
        <v>54</v>
      </c>
      <c r="AW649" s="98" t="s">
        <v>1277</v>
      </c>
      <c r="AY649" s="98" t="s">
        <v>56</v>
      </c>
      <c r="AZ649" s="98" t="s">
        <v>2405</v>
      </c>
      <c r="BA649" s="98" t="s">
        <v>2385</v>
      </c>
      <c r="BB649" s="98" t="s">
        <v>5404</v>
      </c>
      <c r="BD649" s="110" t="str">
        <f t="shared" si="113"/>
        <v>4249RGInt 06 Ponta Grossa</v>
      </c>
      <c r="BE649" s="110">
        <v>4249</v>
      </c>
      <c r="BF649" s="110" t="s">
        <v>1715</v>
      </c>
      <c r="BG649" s="110">
        <v>8465</v>
      </c>
      <c r="BH649" s="110" t="s">
        <v>38</v>
      </c>
      <c r="BI649" s="110">
        <v>1930</v>
      </c>
      <c r="BJ649" s="110">
        <v>1930</v>
      </c>
      <c r="BK649" s="110">
        <v>1930</v>
      </c>
      <c r="BL649" s="110">
        <v>1930</v>
      </c>
      <c r="BN649" s="110">
        <f t="shared" si="114"/>
        <v>7720</v>
      </c>
      <c r="BS649" s="110">
        <v>7191</v>
      </c>
      <c r="BT649" s="110" t="str">
        <f t="shared" si="105"/>
        <v>Atendimento de ocorrências de veículos roubados</v>
      </c>
      <c r="BU649" s="111" t="str">
        <f t="shared" si="106"/>
        <v>Não</v>
      </c>
      <c r="BV649" s="111" t="str">
        <f t="shared" si="107"/>
        <v>Não</v>
      </c>
      <c r="BW649" s="111" t="str">
        <f t="shared" si="108"/>
        <v>Não</v>
      </c>
      <c r="BX649" s="111" t="str">
        <f t="shared" si="109"/>
        <v>Não</v>
      </c>
      <c r="BY649" s="110" t="s">
        <v>121</v>
      </c>
      <c r="BZ649" s="110" t="s">
        <v>121</v>
      </c>
      <c r="CA649" s="110" t="s">
        <v>1277</v>
      </c>
      <c r="CB649" s="110" t="s">
        <v>8375</v>
      </c>
      <c r="CG649" s="110" t="str">
        <f t="shared" si="110"/>
        <v>4528Londrina</v>
      </c>
      <c r="CH649" s="110" t="str">
        <f t="shared" si="112"/>
        <v>4528-19</v>
      </c>
      <c r="CI649" s="110">
        <v>19</v>
      </c>
      <c r="CJ649" s="110">
        <v>4528</v>
      </c>
      <c r="CK649" s="110" t="s">
        <v>37</v>
      </c>
      <c r="CL649" s="110">
        <v>4113700</v>
      </c>
      <c r="CM649" s="110" t="s">
        <v>326</v>
      </c>
      <c r="CN649" s="110">
        <v>1</v>
      </c>
      <c r="CO649" s="110">
        <v>1</v>
      </c>
      <c r="CP649" s="110">
        <v>1</v>
      </c>
      <c r="CQ649" s="110">
        <v>1</v>
      </c>
      <c r="CS649" s="110" t="str">
        <f t="shared" si="111"/>
        <v>RGInt 05 Londrina-Londrina</v>
      </c>
    </row>
    <row r="650" spans="19:97" x14ac:dyDescent="0.2">
      <c r="S650" s="98">
        <v>7192</v>
      </c>
      <c r="T650" s="98">
        <v>39</v>
      </c>
      <c r="U650" s="98" t="s">
        <v>1697</v>
      </c>
      <c r="V650" s="98">
        <v>22</v>
      </c>
      <c r="W650" s="98" t="s">
        <v>2131</v>
      </c>
      <c r="X650" s="98">
        <v>5</v>
      </c>
      <c r="Y650" s="98" t="s">
        <v>858</v>
      </c>
      <c r="Z650" s="98">
        <v>30</v>
      </c>
      <c r="AA650" s="98" t="s">
        <v>1698</v>
      </c>
      <c r="AB650" s="98">
        <v>8618</v>
      </c>
      <c r="AC650" s="98" t="s">
        <v>5429</v>
      </c>
      <c r="AD650" s="98" t="s">
        <v>5430</v>
      </c>
      <c r="AE650" s="98">
        <v>7192</v>
      </c>
      <c r="AF650" s="98" t="s">
        <v>2409</v>
      </c>
      <c r="AG650" s="98" t="s">
        <v>5410</v>
      </c>
      <c r="AH650" s="98" t="s">
        <v>2399</v>
      </c>
      <c r="AI650" s="98" t="s">
        <v>53</v>
      </c>
      <c r="AJ650" s="98">
        <v>4100</v>
      </c>
      <c r="AO650" s="98">
        <v>2024</v>
      </c>
      <c r="AP650" s="98">
        <v>0</v>
      </c>
      <c r="AQ650" s="98" t="s">
        <v>56</v>
      </c>
      <c r="AR650" s="98" t="s">
        <v>54</v>
      </c>
      <c r="AS650" s="98" t="s">
        <v>54</v>
      </c>
      <c r="AT650" s="98" t="s">
        <v>54</v>
      </c>
      <c r="AV650" s="98" t="s">
        <v>2410</v>
      </c>
      <c r="AY650" s="98" t="s">
        <v>56</v>
      </c>
      <c r="AZ650" s="98" t="s">
        <v>2411</v>
      </c>
      <c r="BA650" s="98" t="s">
        <v>2385</v>
      </c>
      <c r="BB650" s="98" t="s">
        <v>5404</v>
      </c>
      <c r="BD650" s="110" t="str">
        <f t="shared" si="113"/>
        <v>4252RGInt 01 Curitiba</v>
      </c>
      <c r="BE650" s="110">
        <v>4252</v>
      </c>
      <c r="BF650" s="110" t="s">
        <v>1718</v>
      </c>
      <c r="BG650" s="110">
        <v>8823</v>
      </c>
      <c r="BH650" s="110" t="s">
        <v>33</v>
      </c>
      <c r="BI650" s="110">
        <v>1500000</v>
      </c>
      <c r="BJ650" s="110">
        <v>1500000</v>
      </c>
      <c r="BK650" s="110">
        <v>1500000</v>
      </c>
      <c r="BL650" s="110">
        <v>1500000</v>
      </c>
      <c r="BN650" s="110">
        <f t="shared" si="114"/>
        <v>6000000</v>
      </c>
      <c r="BS650" s="110">
        <v>7192</v>
      </c>
      <c r="BT650" s="110" t="str">
        <f t="shared" si="105"/>
        <v>Atendimento de ocorrências de Violência Doméstica</v>
      </c>
      <c r="BU650" s="111" t="str">
        <f t="shared" si="106"/>
        <v>Não</v>
      </c>
      <c r="BV650" s="111" t="str">
        <f t="shared" si="107"/>
        <v>Não</v>
      </c>
      <c r="BW650" s="111" t="str">
        <f t="shared" si="108"/>
        <v>Sim</v>
      </c>
      <c r="BX650" s="111" t="str">
        <f t="shared" si="109"/>
        <v>Não</v>
      </c>
      <c r="BY650" s="110" t="s">
        <v>121</v>
      </c>
      <c r="BZ650" s="110" t="s">
        <v>2410</v>
      </c>
      <c r="CA650" s="110" t="s">
        <v>121</v>
      </c>
      <c r="CB650" s="110" t="s">
        <v>8375</v>
      </c>
      <c r="CG650" s="110" t="str">
        <f t="shared" si="110"/>
        <v>4528Irati</v>
      </c>
      <c r="CH650" s="110" t="str">
        <f t="shared" si="112"/>
        <v>4528-20</v>
      </c>
      <c r="CI650" s="110">
        <v>20</v>
      </c>
      <c r="CJ650" s="110">
        <v>4528</v>
      </c>
      <c r="CK650" s="110" t="s">
        <v>38</v>
      </c>
      <c r="CL650" s="110">
        <v>4110706</v>
      </c>
      <c r="CM650" s="110" t="s">
        <v>594</v>
      </c>
      <c r="CN650" s="110">
        <v>1</v>
      </c>
      <c r="CO650" s="110">
        <v>1</v>
      </c>
      <c r="CP650" s="110">
        <v>1</v>
      </c>
      <c r="CQ650" s="110">
        <v>1</v>
      </c>
      <c r="CS650" s="110" t="str">
        <f t="shared" si="111"/>
        <v>RGInt 06 Ponta Grossa-Irati</v>
      </c>
    </row>
    <row r="651" spans="19:97" x14ac:dyDescent="0.2">
      <c r="S651" s="98">
        <v>7193</v>
      </c>
      <c r="T651" s="98">
        <v>39</v>
      </c>
      <c r="U651" s="98" t="s">
        <v>1697</v>
      </c>
      <c r="V651" s="98">
        <v>22</v>
      </c>
      <c r="W651" s="98" t="s">
        <v>2131</v>
      </c>
      <c r="X651" s="98">
        <v>5</v>
      </c>
      <c r="Y651" s="98" t="s">
        <v>858</v>
      </c>
      <c r="Z651" s="98">
        <v>30</v>
      </c>
      <c r="AA651" s="98" t="s">
        <v>1698</v>
      </c>
      <c r="AB651" s="98">
        <v>8618</v>
      </c>
      <c r="AC651" s="98" t="s">
        <v>5429</v>
      </c>
      <c r="AD651" s="98" t="s">
        <v>5430</v>
      </c>
      <c r="AE651" s="98">
        <v>7193</v>
      </c>
      <c r="AF651" s="98" t="s">
        <v>2414</v>
      </c>
      <c r="AG651" s="98" t="s">
        <v>5411</v>
      </c>
      <c r="AH651" s="98" t="s">
        <v>2415</v>
      </c>
      <c r="AI651" s="98" t="s">
        <v>53</v>
      </c>
      <c r="AJ651" s="98">
        <v>4100</v>
      </c>
      <c r="AO651" s="98">
        <v>2024</v>
      </c>
      <c r="AP651" s="98">
        <v>0</v>
      </c>
      <c r="AQ651" s="98" t="s">
        <v>54</v>
      </c>
      <c r="AR651" s="98" t="s">
        <v>54</v>
      </c>
      <c r="AS651" s="98" t="s">
        <v>54</v>
      </c>
      <c r="AT651" s="98" t="s">
        <v>54</v>
      </c>
      <c r="AW651" s="98" t="s">
        <v>1277</v>
      </c>
      <c r="AY651" s="98" t="s">
        <v>56</v>
      </c>
      <c r="AZ651" s="98" t="s">
        <v>2416</v>
      </c>
      <c r="BA651" s="98" t="s">
        <v>2385</v>
      </c>
      <c r="BB651" s="98" t="s">
        <v>5404</v>
      </c>
      <c r="BD651" s="110" t="str">
        <f t="shared" si="113"/>
        <v>4254(vazio)</v>
      </c>
      <c r="BE651" s="110">
        <v>4254</v>
      </c>
      <c r="BF651" s="110" t="s">
        <v>1722</v>
      </c>
      <c r="BG651" s="110">
        <v>8396</v>
      </c>
      <c r="BH651" s="110" t="s">
        <v>60</v>
      </c>
      <c r="BI651" s="110">
        <v>700</v>
      </c>
      <c r="BJ651" s="110">
        <v>5000</v>
      </c>
      <c r="BK651" s="110">
        <v>5000</v>
      </c>
      <c r="BL651" s="110">
        <v>5000</v>
      </c>
      <c r="BN651" s="110">
        <f t="shared" si="114"/>
        <v>15700</v>
      </c>
      <c r="BS651" s="110">
        <v>7193</v>
      </c>
      <c r="BT651" s="110" t="str">
        <f t="shared" si="105"/>
        <v>Atendimento de ocorrências veículos furtados</v>
      </c>
      <c r="BU651" s="111" t="str">
        <f t="shared" si="106"/>
        <v>Não</v>
      </c>
      <c r="BV651" s="111" t="str">
        <f t="shared" si="107"/>
        <v>Não</v>
      </c>
      <c r="BW651" s="111" t="str">
        <f t="shared" si="108"/>
        <v>Não</v>
      </c>
      <c r="BX651" s="111" t="str">
        <f t="shared" si="109"/>
        <v>Não</v>
      </c>
      <c r="BY651" s="110" t="s">
        <v>121</v>
      </c>
      <c r="BZ651" s="110" t="s">
        <v>121</v>
      </c>
      <c r="CA651" s="110" t="s">
        <v>1277</v>
      </c>
      <c r="CB651" s="110" t="s">
        <v>8375</v>
      </c>
      <c r="CG651" s="110" t="str">
        <f t="shared" si="110"/>
        <v>4528Ponta Grossa</v>
      </c>
      <c r="CH651" s="110" t="str">
        <f t="shared" si="112"/>
        <v>4528-21</v>
      </c>
      <c r="CI651" s="110">
        <v>21</v>
      </c>
      <c r="CJ651" s="110">
        <v>4528</v>
      </c>
      <c r="CK651" s="110" t="s">
        <v>38</v>
      </c>
      <c r="CL651" s="110">
        <v>4119905</v>
      </c>
      <c r="CM651" s="110" t="s">
        <v>531</v>
      </c>
      <c r="CN651" s="110">
        <v>1</v>
      </c>
      <c r="CO651" s="110">
        <v>1</v>
      </c>
      <c r="CP651" s="110">
        <v>1</v>
      </c>
      <c r="CQ651" s="110">
        <v>1</v>
      </c>
      <c r="CS651" s="110" t="str">
        <f t="shared" si="111"/>
        <v>RGInt 06 Ponta Grossa-Ponta Grossa</v>
      </c>
    </row>
    <row r="652" spans="19:97" x14ac:dyDescent="0.2">
      <c r="S652" s="98">
        <v>7194</v>
      </c>
      <c r="T652" s="98">
        <v>39</v>
      </c>
      <c r="U652" s="98" t="s">
        <v>1697</v>
      </c>
      <c r="V652" s="98">
        <v>22</v>
      </c>
      <c r="W652" s="98" t="s">
        <v>2131</v>
      </c>
      <c r="X652" s="98">
        <v>5</v>
      </c>
      <c r="Y652" s="98" t="s">
        <v>858</v>
      </c>
      <c r="Z652" s="98">
        <v>30</v>
      </c>
      <c r="AA652" s="98" t="s">
        <v>1698</v>
      </c>
      <c r="AB652" s="98">
        <v>8618</v>
      </c>
      <c r="AC652" s="98" t="s">
        <v>5429</v>
      </c>
      <c r="AD652" s="98" t="s">
        <v>5430</v>
      </c>
      <c r="AE652" s="98">
        <v>7194</v>
      </c>
      <c r="AF652" s="98" t="s">
        <v>2418</v>
      </c>
      <c r="AG652" s="98" t="s">
        <v>5412</v>
      </c>
      <c r="AH652" s="98" t="s">
        <v>2419</v>
      </c>
      <c r="AI652" s="98" t="s">
        <v>53</v>
      </c>
      <c r="AJ652" s="98">
        <v>4100</v>
      </c>
      <c r="AO652" s="98">
        <v>2024</v>
      </c>
      <c r="AP652" s="98">
        <v>0</v>
      </c>
      <c r="AQ652" s="98" t="s">
        <v>54</v>
      </c>
      <c r="AR652" s="98" t="s">
        <v>54</v>
      </c>
      <c r="AS652" s="98" t="s">
        <v>54</v>
      </c>
      <c r="AT652" s="98" t="s">
        <v>54</v>
      </c>
      <c r="AW652" s="98" t="s">
        <v>1277</v>
      </c>
      <c r="AY652" s="98" t="s">
        <v>56</v>
      </c>
      <c r="AZ652" s="98" t="s">
        <v>2420</v>
      </c>
      <c r="BA652" s="98" t="s">
        <v>2385</v>
      </c>
      <c r="BB652" s="98" t="s">
        <v>5404</v>
      </c>
      <c r="BD652" s="110" t="str">
        <f t="shared" si="113"/>
        <v>4255(vazio)</v>
      </c>
      <c r="BE652" s="110">
        <v>4255</v>
      </c>
      <c r="BF652" s="110" t="s">
        <v>1725</v>
      </c>
      <c r="BG652" s="110">
        <v>8521</v>
      </c>
      <c r="BH652" s="110" t="s">
        <v>60</v>
      </c>
      <c r="BI652" s="110">
        <v>2000</v>
      </c>
      <c r="BJ652" s="110">
        <v>4800</v>
      </c>
      <c r="BK652" s="110">
        <v>4800</v>
      </c>
      <c r="BL652" s="110">
        <v>4800</v>
      </c>
      <c r="BN652" s="110">
        <f t="shared" si="114"/>
        <v>16400</v>
      </c>
      <c r="BS652" s="110">
        <v>7194</v>
      </c>
      <c r="BT652" s="110" t="str">
        <f t="shared" si="105"/>
        <v>Veículos provenientes de Furto e Roubo recuperados</v>
      </c>
      <c r="BU652" s="111" t="str">
        <f t="shared" si="106"/>
        <v>Não</v>
      </c>
      <c r="BV652" s="111" t="str">
        <f t="shared" si="107"/>
        <v>Não</v>
      </c>
      <c r="BW652" s="111" t="str">
        <f t="shared" si="108"/>
        <v>Não</v>
      </c>
      <c r="BX652" s="111" t="str">
        <f t="shared" si="109"/>
        <v>Não</v>
      </c>
      <c r="BY652" s="110" t="s">
        <v>121</v>
      </c>
      <c r="BZ652" s="110" t="s">
        <v>121</v>
      </c>
      <c r="CA652" s="110" t="s">
        <v>1277</v>
      </c>
      <c r="CB652" s="110" t="s">
        <v>8375</v>
      </c>
      <c r="CG652" s="110" t="str">
        <f t="shared" si="110"/>
        <v>4528Telêmaco Borba</v>
      </c>
      <c r="CH652" s="110" t="str">
        <f t="shared" si="112"/>
        <v>4528-22</v>
      </c>
      <c r="CI652" s="110">
        <v>22</v>
      </c>
      <c r="CJ652" s="110">
        <v>4528</v>
      </c>
      <c r="CK652" s="110" t="s">
        <v>38</v>
      </c>
      <c r="CL652" s="110">
        <v>4127106</v>
      </c>
      <c r="CM652" s="110" t="s">
        <v>559</v>
      </c>
      <c r="CN652" s="110">
        <v>1</v>
      </c>
      <c r="CO652" s="110">
        <v>1</v>
      </c>
      <c r="CP652" s="110">
        <v>1</v>
      </c>
      <c r="CQ652" s="110">
        <v>1</v>
      </c>
      <c r="CS652" s="110" t="str">
        <f t="shared" si="111"/>
        <v>RGInt 06 Ponta Grossa-Telêmaco Borba</v>
      </c>
    </row>
    <row r="653" spans="19:97" x14ac:dyDescent="0.2">
      <c r="S653" s="98">
        <v>7195</v>
      </c>
      <c r="T653" s="98">
        <v>39</v>
      </c>
      <c r="U653" s="98" t="s">
        <v>1697</v>
      </c>
      <c r="V653" s="98">
        <v>22</v>
      </c>
      <c r="W653" s="98" t="s">
        <v>2131</v>
      </c>
      <c r="X653" s="98">
        <v>5</v>
      </c>
      <c r="Y653" s="98" t="s">
        <v>858</v>
      </c>
      <c r="Z653" s="98">
        <v>30</v>
      </c>
      <c r="AA653" s="98" t="s">
        <v>1698</v>
      </c>
      <c r="AB653" s="98">
        <v>8619</v>
      </c>
      <c r="AC653" s="98" t="s">
        <v>5431</v>
      </c>
      <c r="AD653" s="98" t="s">
        <v>5432</v>
      </c>
      <c r="AE653" s="98">
        <v>7195</v>
      </c>
      <c r="AF653" s="98" t="s">
        <v>2382</v>
      </c>
      <c r="AG653" s="98" t="s">
        <v>5402</v>
      </c>
      <c r="AH653" s="98" t="s">
        <v>2383</v>
      </c>
      <c r="AI653" s="98" t="s">
        <v>53</v>
      </c>
      <c r="AJ653" s="98">
        <v>4100</v>
      </c>
      <c r="AO653" s="98">
        <v>2024</v>
      </c>
      <c r="AP653" s="98">
        <v>0</v>
      </c>
      <c r="AQ653" s="98" t="s">
        <v>54</v>
      </c>
      <c r="AR653" s="98" t="s">
        <v>54</v>
      </c>
      <c r="AS653" s="98" t="s">
        <v>54</v>
      </c>
      <c r="AT653" s="98" t="s">
        <v>54</v>
      </c>
      <c r="AV653" s="98" t="s">
        <v>55</v>
      </c>
      <c r="AY653" s="98" t="s">
        <v>56</v>
      </c>
      <c r="AZ653" s="98" t="s">
        <v>2384</v>
      </c>
      <c r="BA653" s="98" t="s">
        <v>2385</v>
      </c>
      <c r="BB653" s="98" t="s">
        <v>5404</v>
      </c>
      <c r="BD653" s="110" t="str">
        <f t="shared" si="113"/>
        <v>4257RGInt 01 Curitiba</v>
      </c>
      <c r="BE653" s="110">
        <v>4257</v>
      </c>
      <c r="BF653" s="110" t="s">
        <v>1727</v>
      </c>
      <c r="BG653" s="110">
        <v>8823</v>
      </c>
      <c r="BH653" s="110" t="s">
        <v>33</v>
      </c>
      <c r="BI653" s="110">
        <v>1.5</v>
      </c>
      <c r="BJ653" s="110">
        <v>3.5</v>
      </c>
      <c r="BK653" s="110">
        <v>2</v>
      </c>
      <c r="BL653" s="110">
        <v>0</v>
      </c>
      <c r="BN653" s="110">
        <f t="shared" si="114"/>
        <v>7</v>
      </c>
      <c r="BS653" s="110">
        <v>7195</v>
      </c>
      <c r="BT653" s="110" t="str">
        <f t="shared" si="105"/>
        <v>Apreensões de Armas de Fogo</v>
      </c>
      <c r="BU653" s="111" t="str">
        <f t="shared" si="106"/>
        <v>Não</v>
      </c>
      <c r="BV653" s="111" t="str">
        <f t="shared" si="107"/>
        <v>Não</v>
      </c>
      <c r="BW653" s="111" t="str">
        <f t="shared" si="108"/>
        <v>Não</v>
      </c>
      <c r="BX653" s="111" t="str">
        <f t="shared" si="109"/>
        <v>Não</v>
      </c>
      <c r="BY653" s="110" t="s">
        <v>121</v>
      </c>
      <c r="BZ653" s="110" t="s">
        <v>55</v>
      </c>
      <c r="CA653" s="110" t="s">
        <v>121</v>
      </c>
      <c r="CB653" s="110" t="s">
        <v>8375</v>
      </c>
      <c r="CG653" s="110" t="str">
        <f t="shared" si="110"/>
        <v>4528 Total</v>
      </c>
      <c r="CH653" s="110" t="str">
        <f t="shared" si="112"/>
        <v>4528 Total-1</v>
      </c>
      <c r="CI653" s="110">
        <v>1</v>
      </c>
      <c r="CJ653" s="110" t="s">
        <v>7071</v>
      </c>
      <c r="CN653" s="110">
        <v>23</v>
      </c>
      <c r="CO653" s="110">
        <v>23</v>
      </c>
      <c r="CP653" s="110">
        <v>23</v>
      </c>
      <c r="CQ653" s="110">
        <v>23</v>
      </c>
      <c r="CS653" s="110" t="str">
        <f t="shared" si="111"/>
        <v>-</v>
      </c>
    </row>
    <row r="654" spans="19:97" x14ac:dyDescent="0.2">
      <c r="S654" s="98">
        <v>7196</v>
      </c>
      <c r="T654" s="98">
        <v>39</v>
      </c>
      <c r="U654" s="98" t="s">
        <v>1697</v>
      </c>
      <c r="V654" s="98">
        <v>22</v>
      </c>
      <c r="W654" s="98" t="s">
        <v>2131</v>
      </c>
      <c r="X654" s="98">
        <v>5</v>
      </c>
      <c r="Y654" s="98" t="s">
        <v>858</v>
      </c>
      <c r="Z654" s="98">
        <v>30</v>
      </c>
      <c r="AA654" s="98" t="s">
        <v>1698</v>
      </c>
      <c r="AB654" s="98">
        <v>8619</v>
      </c>
      <c r="AC654" s="98" t="s">
        <v>5431</v>
      </c>
      <c r="AD654" s="98" t="s">
        <v>5432</v>
      </c>
      <c r="AE654" s="98">
        <v>7196</v>
      </c>
      <c r="AF654" s="98" t="s">
        <v>2387</v>
      </c>
      <c r="AG654" s="98" t="s">
        <v>5405</v>
      </c>
      <c r="AH654" s="98" t="s">
        <v>2388</v>
      </c>
      <c r="AI654" s="98" t="s">
        <v>53</v>
      </c>
      <c r="AJ654" s="98">
        <v>4100</v>
      </c>
      <c r="AO654" s="98">
        <v>2024</v>
      </c>
      <c r="AP654" s="98">
        <v>0</v>
      </c>
      <c r="AQ654" s="98" t="s">
        <v>54</v>
      </c>
      <c r="AR654" s="98" t="s">
        <v>54</v>
      </c>
      <c r="AS654" s="98" t="s">
        <v>54</v>
      </c>
      <c r="AT654" s="98" t="s">
        <v>54</v>
      </c>
      <c r="AY654" s="98" t="s">
        <v>56</v>
      </c>
      <c r="AZ654" s="98" t="s">
        <v>2390</v>
      </c>
      <c r="BA654" s="98" t="s">
        <v>2385</v>
      </c>
      <c r="BB654" s="98" t="s">
        <v>5404</v>
      </c>
      <c r="BD654" s="110" t="str">
        <f t="shared" si="113"/>
        <v>4259RGInt 01 Curitiba</v>
      </c>
      <c r="BE654" s="110">
        <v>4259</v>
      </c>
      <c r="BF654" s="110" t="s">
        <v>1729</v>
      </c>
      <c r="BG654" s="110">
        <v>8823</v>
      </c>
      <c r="BH654" s="110" t="s">
        <v>33</v>
      </c>
      <c r="BI654" s="110">
        <v>8904</v>
      </c>
      <c r="BJ654" s="110">
        <v>20776</v>
      </c>
      <c r="BK654" s="110">
        <v>11872</v>
      </c>
      <c r="BL654" s="110">
        <v>0</v>
      </c>
      <c r="BN654" s="110">
        <f t="shared" si="114"/>
        <v>41552</v>
      </c>
      <c r="BS654" s="110">
        <v>7196</v>
      </c>
      <c r="BT654" s="110" t="str">
        <f t="shared" si="105"/>
        <v>Atendimento de ocorrências com mortes violentas intencionais</v>
      </c>
      <c r="BU654" s="111" t="str">
        <f t="shared" si="106"/>
        <v>Não</v>
      </c>
      <c r="BV654" s="111" t="str">
        <f t="shared" si="107"/>
        <v>Não</v>
      </c>
      <c r="BW654" s="111" t="str">
        <f t="shared" si="108"/>
        <v>Não</v>
      </c>
      <c r="BX654" s="111" t="str">
        <f t="shared" si="109"/>
        <v>Não</v>
      </c>
      <c r="BY654" s="110" t="s">
        <v>121</v>
      </c>
      <c r="BZ654" s="110" t="s">
        <v>121</v>
      </c>
      <c r="CA654" s="110" t="s">
        <v>121</v>
      </c>
      <c r="CB654" s="110" t="s">
        <v>8375</v>
      </c>
      <c r="CG654" s="110" t="str">
        <f t="shared" si="110"/>
        <v>4529Matinhos</v>
      </c>
      <c r="CH654" s="110" t="str">
        <f t="shared" si="112"/>
        <v>4529-1</v>
      </c>
      <c r="CI654" s="110">
        <v>1</v>
      </c>
      <c r="CJ654" s="110">
        <v>4529</v>
      </c>
      <c r="CK654" s="110" t="s">
        <v>33</v>
      </c>
      <c r="CL654" s="110">
        <v>4115705</v>
      </c>
      <c r="CM654" s="110" t="s">
        <v>147</v>
      </c>
      <c r="CN654" s="110">
        <v>0</v>
      </c>
      <c r="CO654" s="110">
        <v>500</v>
      </c>
      <c r="CP654" s="110">
        <v>0</v>
      </c>
      <c r="CQ654" s="110">
        <v>0</v>
      </c>
      <c r="CS654" s="110" t="str">
        <f t="shared" si="111"/>
        <v>RGInt 01 Curitiba-Matinhos</v>
      </c>
    </row>
    <row r="655" spans="19:97" x14ac:dyDescent="0.2">
      <c r="S655" s="98">
        <v>7197</v>
      </c>
      <c r="T655" s="98">
        <v>39</v>
      </c>
      <c r="U655" s="98" t="s">
        <v>1697</v>
      </c>
      <c r="V655" s="98">
        <v>22</v>
      </c>
      <c r="W655" s="98" t="s">
        <v>2131</v>
      </c>
      <c r="X655" s="98">
        <v>5</v>
      </c>
      <c r="Y655" s="98" t="s">
        <v>858</v>
      </c>
      <c r="Z655" s="98">
        <v>30</v>
      </c>
      <c r="AA655" s="98" t="s">
        <v>1698</v>
      </c>
      <c r="AB655" s="98">
        <v>8619</v>
      </c>
      <c r="AC655" s="98" t="s">
        <v>5431</v>
      </c>
      <c r="AD655" s="98" t="s">
        <v>5432</v>
      </c>
      <c r="AE655" s="98">
        <v>7197</v>
      </c>
      <c r="AF655" s="98" t="s">
        <v>2391</v>
      </c>
      <c r="AG655" s="98" t="s">
        <v>5406</v>
      </c>
      <c r="AH655" s="98" t="s">
        <v>2392</v>
      </c>
      <c r="AI655" s="98" t="s">
        <v>53</v>
      </c>
      <c r="AJ655" s="98">
        <v>4100</v>
      </c>
      <c r="AO655" s="98">
        <v>2024</v>
      </c>
      <c r="AP655" s="98">
        <v>0</v>
      </c>
      <c r="AQ655" s="98" t="s">
        <v>54</v>
      </c>
      <c r="AR655" s="98" t="s">
        <v>54</v>
      </c>
      <c r="AS655" s="98" t="s">
        <v>54</v>
      </c>
      <c r="AT655" s="98" t="s">
        <v>54</v>
      </c>
      <c r="AY655" s="98" t="s">
        <v>56</v>
      </c>
      <c r="AZ655" s="98" t="s">
        <v>2480</v>
      </c>
      <c r="BA655" s="98" t="s">
        <v>2385</v>
      </c>
      <c r="BB655" s="98" t="s">
        <v>5404</v>
      </c>
      <c r="BD655" s="110" t="str">
        <f t="shared" si="113"/>
        <v>4260(vazio)</v>
      </c>
      <c r="BE655" s="110">
        <v>4260</v>
      </c>
      <c r="BF655" s="110" t="s">
        <v>1732</v>
      </c>
      <c r="BG655" s="110">
        <v>8823</v>
      </c>
      <c r="BH655" s="110" t="s">
        <v>60</v>
      </c>
      <c r="BI655" s="110">
        <v>60000000</v>
      </c>
      <c r="BJ655" s="110">
        <v>61000000</v>
      </c>
      <c r="BK655" s="110">
        <v>62000000</v>
      </c>
      <c r="BL655" s="110">
        <v>63000000</v>
      </c>
      <c r="BN655" s="110">
        <f t="shared" si="114"/>
        <v>246000000</v>
      </c>
      <c r="BS655" s="110">
        <v>7197</v>
      </c>
      <c r="BT655" s="110" t="str">
        <f t="shared" si="105"/>
        <v>Atendimento de ocorrências de furtos gerais</v>
      </c>
      <c r="BU655" s="111" t="str">
        <f t="shared" si="106"/>
        <v>Não</v>
      </c>
      <c r="BV655" s="111" t="str">
        <f t="shared" si="107"/>
        <v>Não</v>
      </c>
      <c r="BW655" s="111" t="str">
        <f t="shared" si="108"/>
        <v>Não</v>
      </c>
      <c r="BX655" s="111" t="str">
        <f t="shared" si="109"/>
        <v>Não</v>
      </c>
      <c r="BY655" s="110" t="s">
        <v>121</v>
      </c>
      <c r="BZ655" s="110" t="s">
        <v>121</v>
      </c>
      <c r="CA655" s="110" t="s">
        <v>121</v>
      </c>
      <c r="CB655" s="110" t="s">
        <v>8375</v>
      </c>
      <c r="CG655" s="110" t="str">
        <f t="shared" si="110"/>
        <v>4529 Total</v>
      </c>
      <c r="CH655" s="110" t="str">
        <f t="shared" si="112"/>
        <v>4529 Total-1</v>
      </c>
      <c r="CI655" s="110">
        <v>1</v>
      </c>
      <c r="CJ655" s="110" t="s">
        <v>7072</v>
      </c>
      <c r="CN655" s="110">
        <v>0</v>
      </c>
      <c r="CO655" s="110">
        <v>500</v>
      </c>
      <c r="CP655" s="110">
        <v>0</v>
      </c>
      <c r="CQ655" s="110">
        <v>0</v>
      </c>
      <c r="CS655" s="110" t="str">
        <f t="shared" si="111"/>
        <v>-</v>
      </c>
    </row>
    <row r="656" spans="19:97" x14ac:dyDescent="0.2">
      <c r="S656" s="98">
        <v>7198</v>
      </c>
      <c r="T656" s="98">
        <v>39</v>
      </c>
      <c r="U656" s="98" t="s">
        <v>1697</v>
      </c>
      <c r="V656" s="98">
        <v>22</v>
      </c>
      <c r="W656" s="98" t="s">
        <v>2131</v>
      </c>
      <c r="X656" s="98">
        <v>5</v>
      </c>
      <c r="Y656" s="98" t="s">
        <v>858</v>
      </c>
      <c r="Z656" s="98">
        <v>30</v>
      </c>
      <c r="AA656" s="98" t="s">
        <v>1698</v>
      </c>
      <c r="AB656" s="98">
        <v>8619</v>
      </c>
      <c r="AC656" s="98" t="s">
        <v>5431</v>
      </c>
      <c r="AD656" s="98" t="s">
        <v>5432</v>
      </c>
      <c r="AE656" s="98">
        <v>7198</v>
      </c>
      <c r="AF656" s="98" t="s">
        <v>2395</v>
      </c>
      <c r="AG656" s="98" t="s">
        <v>5407</v>
      </c>
      <c r="AH656" s="98" t="s">
        <v>2396</v>
      </c>
      <c r="AI656" s="98" t="s">
        <v>53</v>
      </c>
      <c r="AJ656" s="98">
        <v>4100</v>
      </c>
      <c r="AO656" s="98">
        <v>2024</v>
      </c>
      <c r="AP656" s="98">
        <v>0</v>
      </c>
      <c r="AQ656" s="98" t="s">
        <v>54</v>
      </c>
      <c r="AR656" s="98" t="s">
        <v>54</v>
      </c>
      <c r="AS656" s="98" t="s">
        <v>54</v>
      </c>
      <c r="AT656" s="98" t="s">
        <v>54</v>
      </c>
      <c r="AY656" s="98" t="s">
        <v>56</v>
      </c>
      <c r="AZ656" s="98" t="s">
        <v>2397</v>
      </c>
      <c r="BA656" s="98" t="s">
        <v>2385</v>
      </c>
      <c r="BB656" s="98" t="s">
        <v>5404</v>
      </c>
      <c r="BD656" s="110" t="str">
        <f t="shared" si="113"/>
        <v>4261RGInt 03 Cascavel</v>
      </c>
      <c r="BE656" s="110">
        <v>4261</v>
      </c>
      <c r="BF656" s="110" t="s">
        <v>455</v>
      </c>
      <c r="BG656" s="110">
        <v>7101</v>
      </c>
      <c r="BH656" s="110" t="s">
        <v>35</v>
      </c>
      <c r="BI656" s="110">
        <v>401.57</v>
      </c>
      <c r="BJ656" s="110">
        <v>546.46</v>
      </c>
      <c r="BK656" s="110">
        <v>0</v>
      </c>
      <c r="BL656" s="110">
        <v>0</v>
      </c>
      <c r="BN656" s="110">
        <f t="shared" si="114"/>
        <v>948.03</v>
      </c>
      <c r="BS656" s="110">
        <v>7198</v>
      </c>
      <c r="BT656" s="110" t="str">
        <f t="shared" si="105"/>
        <v>Atendimento de ocorrências de roubos gerais</v>
      </c>
      <c r="BU656" s="111" t="str">
        <f t="shared" si="106"/>
        <v>Não</v>
      </c>
      <c r="BV656" s="111" t="str">
        <f t="shared" si="107"/>
        <v>Não</v>
      </c>
      <c r="BW656" s="111" t="str">
        <f t="shared" si="108"/>
        <v>Não</v>
      </c>
      <c r="BX656" s="111" t="str">
        <f t="shared" si="109"/>
        <v>Não</v>
      </c>
      <c r="BY656" s="110" t="s">
        <v>121</v>
      </c>
      <c r="BZ656" s="110" t="s">
        <v>121</v>
      </c>
      <c r="CA656" s="110" t="s">
        <v>121</v>
      </c>
      <c r="CB656" s="110" t="s">
        <v>8375</v>
      </c>
      <c r="CG656" s="110" t="str">
        <f t="shared" si="110"/>
        <v>4530Santa Terezinha de Itaipu</v>
      </c>
      <c r="CH656" s="110" t="str">
        <f t="shared" si="112"/>
        <v>4530-1</v>
      </c>
      <c r="CI656" s="110">
        <v>1</v>
      </c>
      <c r="CJ656" s="110">
        <v>4530</v>
      </c>
      <c r="CK656" s="110" t="s">
        <v>35</v>
      </c>
      <c r="CL656" s="110">
        <v>4124053</v>
      </c>
      <c r="CM656" s="110" t="s">
        <v>1282</v>
      </c>
      <c r="CN656" s="110">
        <v>200</v>
      </c>
      <c r="CO656" s="110">
        <v>0</v>
      </c>
      <c r="CP656" s="110">
        <v>0</v>
      </c>
      <c r="CQ656" s="110">
        <v>0</v>
      </c>
      <c r="CS656" s="110" t="str">
        <f t="shared" si="111"/>
        <v>RGInt 03 Cascavel-Santa Terezinha de Itaipu</v>
      </c>
    </row>
    <row r="657" spans="19:97" x14ac:dyDescent="0.2">
      <c r="S657" s="98">
        <v>7199</v>
      </c>
      <c r="T657" s="98">
        <v>39</v>
      </c>
      <c r="U657" s="98" t="s">
        <v>1697</v>
      </c>
      <c r="V657" s="98">
        <v>22</v>
      </c>
      <c r="W657" s="98" t="s">
        <v>2131</v>
      </c>
      <c r="X657" s="98">
        <v>5</v>
      </c>
      <c r="Y657" s="98" t="s">
        <v>858</v>
      </c>
      <c r="Z657" s="98">
        <v>30</v>
      </c>
      <c r="AA657" s="98" t="s">
        <v>1698</v>
      </c>
      <c r="AB657" s="98">
        <v>8619</v>
      </c>
      <c r="AC657" s="98" t="s">
        <v>5431</v>
      </c>
      <c r="AD657" s="98" t="s">
        <v>5432</v>
      </c>
      <c r="AE657" s="98">
        <v>7199</v>
      </c>
      <c r="AF657" s="98" t="s">
        <v>2398</v>
      </c>
      <c r="AG657" s="98" t="s">
        <v>5408</v>
      </c>
      <c r="AH657" s="98" t="s">
        <v>2399</v>
      </c>
      <c r="AI657" s="98" t="s">
        <v>53</v>
      </c>
      <c r="AJ657" s="98">
        <v>4100</v>
      </c>
      <c r="AO657" s="98">
        <v>2024</v>
      </c>
      <c r="AP657" s="98">
        <v>0</v>
      </c>
      <c r="AQ657" s="98" t="s">
        <v>54</v>
      </c>
      <c r="AR657" s="98" t="s">
        <v>54</v>
      </c>
      <c r="AS657" s="98" t="s">
        <v>54</v>
      </c>
      <c r="AT657" s="98" t="s">
        <v>54</v>
      </c>
      <c r="AY657" s="98" t="s">
        <v>56</v>
      </c>
      <c r="AZ657" s="98" t="s">
        <v>2400</v>
      </c>
      <c r="BA657" s="98" t="s">
        <v>2385</v>
      </c>
      <c r="BB657" s="98" t="s">
        <v>5404</v>
      </c>
      <c r="BD657" s="110" t="str">
        <f t="shared" si="113"/>
        <v>4263(vazio)</v>
      </c>
      <c r="BE657" s="110">
        <v>4263</v>
      </c>
      <c r="BF657" s="110" t="s">
        <v>1584</v>
      </c>
      <c r="BG657" s="110">
        <v>8488</v>
      </c>
      <c r="BH657" s="110" t="s">
        <v>60</v>
      </c>
      <c r="BI657" s="110">
        <v>50</v>
      </c>
      <c r="BJ657" s="110">
        <v>100</v>
      </c>
      <c r="BK657" s="110">
        <v>100</v>
      </c>
      <c r="BL657" s="110">
        <v>100</v>
      </c>
      <c r="BN657" s="110">
        <f t="shared" si="114"/>
        <v>350</v>
      </c>
      <c r="BS657" s="110">
        <v>7199</v>
      </c>
      <c r="BT657" s="110" t="str">
        <f t="shared" si="105"/>
        <v>Atendimento de ocorrências de Tráfico de Drogas</v>
      </c>
      <c r="BU657" s="111" t="str">
        <f t="shared" si="106"/>
        <v>Não</v>
      </c>
      <c r="BV657" s="111" t="str">
        <f t="shared" si="107"/>
        <v>Não</v>
      </c>
      <c r="BW657" s="111" t="str">
        <f t="shared" si="108"/>
        <v>Não</v>
      </c>
      <c r="BX657" s="111" t="str">
        <f t="shared" si="109"/>
        <v>Não</v>
      </c>
      <c r="BY657" s="110" t="s">
        <v>121</v>
      </c>
      <c r="BZ657" s="110" t="s">
        <v>121</v>
      </c>
      <c r="CA657" s="110" t="s">
        <v>121</v>
      </c>
      <c r="CB657" s="110" t="s">
        <v>8375</v>
      </c>
      <c r="CG657" s="110" t="str">
        <f t="shared" si="110"/>
        <v>4530 Total</v>
      </c>
      <c r="CH657" s="110" t="str">
        <f t="shared" si="112"/>
        <v>4530 Total-1</v>
      </c>
      <c r="CI657" s="110">
        <v>1</v>
      </c>
      <c r="CJ657" s="110" t="s">
        <v>7073</v>
      </c>
      <c r="CN657" s="110">
        <v>200</v>
      </c>
      <c r="CO657" s="110">
        <v>0</v>
      </c>
      <c r="CP657" s="110">
        <v>0</v>
      </c>
      <c r="CQ657" s="110">
        <v>0</v>
      </c>
      <c r="CS657" s="110" t="str">
        <f t="shared" si="111"/>
        <v>-</v>
      </c>
    </row>
    <row r="658" spans="19:97" x14ac:dyDescent="0.2">
      <c r="S658" s="98">
        <v>7200</v>
      </c>
      <c r="T658" s="98">
        <v>39</v>
      </c>
      <c r="U658" s="98" t="s">
        <v>1697</v>
      </c>
      <c r="V658" s="98">
        <v>22</v>
      </c>
      <c r="W658" s="98" t="s">
        <v>2131</v>
      </c>
      <c r="X658" s="98">
        <v>5</v>
      </c>
      <c r="Y658" s="98" t="s">
        <v>858</v>
      </c>
      <c r="Z658" s="98">
        <v>30</v>
      </c>
      <c r="AA658" s="98" t="s">
        <v>1698</v>
      </c>
      <c r="AB658" s="98">
        <v>8619</v>
      </c>
      <c r="AC658" s="98" t="s">
        <v>5431</v>
      </c>
      <c r="AD658" s="98" t="s">
        <v>5432</v>
      </c>
      <c r="AE658" s="98">
        <v>7200</v>
      </c>
      <c r="AF658" s="98" t="s">
        <v>2403</v>
      </c>
      <c r="AG658" s="98" t="s">
        <v>5409</v>
      </c>
      <c r="AH658" s="98" t="s">
        <v>2404</v>
      </c>
      <c r="AI658" s="98" t="s">
        <v>53</v>
      </c>
      <c r="AJ658" s="98">
        <v>4100</v>
      </c>
      <c r="AO658" s="98">
        <v>2024</v>
      </c>
      <c r="AP658" s="98">
        <v>0</v>
      </c>
      <c r="AQ658" s="98" t="s">
        <v>54</v>
      </c>
      <c r="AR658" s="98" t="s">
        <v>54</v>
      </c>
      <c r="AS658" s="98" t="s">
        <v>54</v>
      </c>
      <c r="AT658" s="98" t="s">
        <v>54</v>
      </c>
      <c r="AW658" s="98" t="s">
        <v>1277</v>
      </c>
      <c r="AY658" s="98" t="s">
        <v>56</v>
      </c>
      <c r="AZ658" s="98" t="s">
        <v>2405</v>
      </c>
      <c r="BA658" s="98" t="s">
        <v>2385</v>
      </c>
      <c r="BB658" s="98" t="s">
        <v>5404</v>
      </c>
      <c r="BD658" s="110" t="str">
        <f t="shared" si="113"/>
        <v>4264RGInt 01 Curitiba</v>
      </c>
      <c r="BE658" s="110">
        <v>4264</v>
      </c>
      <c r="BF658" s="110" t="s">
        <v>457</v>
      </c>
      <c r="BG658" s="110">
        <v>7101</v>
      </c>
      <c r="BH658" s="110" t="s">
        <v>33</v>
      </c>
      <c r="BI658" s="110">
        <v>580</v>
      </c>
      <c r="BJ658" s="110">
        <v>3480</v>
      </c>
      <c r="BK658" s="110">
        <v>1740</v>
      </c>
      <c r="BL658" s="110">
        <v>0</v>
      </c>
      <c r="BN658" s="110">
        <f t="shared" si="114"/>
        <v>5800</v>
      </c>
      <c r="BS658" s="110">
        <v>7200</v>
      </c>
      <c r="BT658" s="110" t="str">
        <f t="shared" si="105"/>
        <v>Atendimento de ocorrências de veículos roubados</v>
      </c>
      <c r="BU658" s="111" t="str">
        <f t="shared" si="106"/>
        <v>Não</v>
      </c>
      <c r="BV658" s="111" t="str">
        <f t="shared" si="107"/>
        <v>Não</v>
      </c>
      <c r="BW658" s="111" t="str">
        <f t="shared" si="108"/>
        <v>Não</v>
      </c>
      <c r="BX658" s="111" t="str">
        <f t="shared" si="109"/>
        <v>Não</v>
      </c>
      <c r="BY658" s="110" t="s">
        <v>121</v>
      </c>
      <c r="BZ658" s="110" t="s">
        <v>121</v>
      </c>
      <c r="CA658" s="110" t="s">
        <v>1277</v>
      </c>
      <c r="CB658" s="110" t="s">
        <v>8375</v>
      </c>
      <c r="CG658" s="110" t="str">
        <f t="shared" si="110"/>
        <v>4535Guarapuava</v>
      </c>
      <c r="CH658" s="110" t="str">
        <f t="shared" si="112"/>
        <v>4535-1</v>
      </c>
      <c r="CI658" s="110">
        <v>1</v>
      </c>
      <c r="CJ658" s="110">
        <v>4535</v>
      </c>
      <c r="CK658" s="110" t="s">
        <v>34</v>
      </c>
      <c r="CL658" s="110">
        <v>4109401</v>
      </c>
      <c r="CM658" s="110" t="s">
        <v>526</v>
      </c>
      <c r="CN658" s="110">
        <v>1000</v>
      </c>
      <c r="CO658" s="110">
        <v>0</v>
      </c>
      <c r="CP658" s="110">
        <v>0</v>
      </c>
      <c r="CQ658" s="110">
        <v>0</v>
      </c>
      <c r="CS658" s="110" t="str">
        <f t="shared" si="111"/>
        <v>RGInt 02 Guarapuava-Guarapuava</v>
      </c>
    </row>
    <row r="659" spans="19:97" x14ac:dyDescent="0.2">
      <c r="S659" s="98">
        <v>7201</v>
      </c>
      <c r="T659" s="98">
        <v>39</v>
      </c>
      <c r="U659" s="98" t="s">
        <v>1697</v>
      </c>
      <c r="V659" s="98">
        <v>22</v>
      </c>
      <c r="W659" s="98" t="s">
        <v>2131</v>
      </c>
      <c r="X659" s="98">
        <v>5</v>
      </c>
      <c r="Y659" s="98" t="s">
        <v>858</v>
      </c>
      <c r="Z659" s="98">
        <v>30</v>
      </c>
      <c r="AA659" s="98" t="s">
        <v>1698</v>
      </c>
      <c r="AB659" s="98">
        <v>8619</v>
      </c>
      <c r="AC659" s="98" t="s">
        <v>5431</v>
      </c>
      <c r="AD659" s="98" t="s">
        <v>5432</v>
      </c>
      <c r="AE659" s="98">
        <v>7201</v>
      </c>
      <c r="AF659" s="98" t="s">
        <v>2409</v>
      </c>
      <c r="AG659" s="98" t="s">
        <v>5410</v>
      </c>
      <c r="AH659" s="98" t="s">
        <v>2399</v>
      </c>
      <c r="AI659" s="98" t="s">
        <v>53</v>
      </c>
      <c r="AJ659" s="98">
        <v>4100</v>
      </c>
      <c r="AO659" s="98">
        <v>2024</v>
      </c>
      <c r="AP659" s="98">
        <v>0</v>
      </c>
      <c r="AQ659" s="98" t="s">
        <v>56</v>
      </c>
      <c r="AR659" s="98" t="s">
        <v>54</v>
      </c>
      <c r="AS659" s="98" t="s">
        <v>54</v>
      </c>
      <c r="AT659" s="98" t="s">
        <v>54</v>
      </c>
      <c r="AV659" s="98" t="s">
        <v>2410</v>
      </c>
      <c r="AY659" s="98" t="s">
        <v>56</v>
      </c>
      <c r="AZ659" s="98" t="s">
        <v>2411</v>
      </c>
      <c r="BA659" s="98" t="s">
        <v>2385</v>
      </c>
      <c r="BB659" s="98" t="s">
        <v>5404</v>
      </c>
      <c r="BD659" s="110" t="str">
        <f t="shared" si="113"/>
        <v>4265(vazio)</v>
      </c>
      <c r="BE659" s="110">
        <v>4265</v>
      </c>
      <c r="BF659" s="110" t="s">
        <v>6796</v>
      </c>
      <c r="BG659" s="110">
        <v>8398</v>
      </c>
      <c r="BH659" s="110" t="s">
        <v>60</v>
      </c>
      <c r="BI659" s="110">
        <v>3900</v>
      </c>
      <c r="BJ659" s="110">
        <v>11117</v>
      </c>
      <c r="BK659" s="110">
        <v>11117</v>
      </c>
      <c r="BL659" s="110">
        <v>11117</v>
      </c>
      <c r="BN659" s="110">
        <f t="shared" si="114"/>
        <v>37251</v>
      </c>
      <c r="BS659" s="110">
        <v>7201</v>
      </c>
      <c r="BT659" s="110" t="str">
        <f t="shared" si="105"/>
        <v>Atendimento de ocorrências de Violência Doméstica</v>
      </c>
      <c r="BU659" s="111" t="str">
        <f t="shared" si="106"/>
        <v>Não</v>
      </c>
      <c r="BV659" s="111" t="str">
        <f t="shared" si="107"/>
        <v>Não</v>
      </c>
      <c r="BW659" s="111" t="str">
        <f t="shared" si="108"/>
        <v>Sim</v>
      </c>
      <c r="BX659" s="111" t="str">
        <f t="shared" si="109"/>
        <v>Não</v>
      </c>
      <c r="BY659" s="110" t="s">
        <v>121</v>
      </c>
      <c r="BZ659" s="110" t="s">
        <v>2410</v>
      </c>
      <c r="CA659" s="110" t="s">
        <v>121</v>
      </c>
      <c r="CB659" s="110" t="s">
        <v>8375</v>
      </c>
      <c r="CG659" s="110" t="str">
        <f t="shared" si="110"/>
        <v>4535 Total</v>
      </c>
      <c r="CH659" s="110" t="str">
        <f t="shared" si="112"/>
        <v>4535 Total-1</v>
      </c>
      <c r="CI659" s="110">
        <v>1</v>
      </c>
      <c r="CJ659" s="110" t="s">
        <v>7074</v>
      </c>
      <c r="CN659" s="110">
        <v>1000</v>
      </c>
      <c r="CO659" s="110">
        <v>0</v>
      </c>
      <c r="CP659" s="110">
        <v>0</v>
      </c>
      <c r="CQ659" s="110">
        <v>0</v>
      </c>
      <c r="CS659" s="110" t="str">
        <f t="shared" si="111"/>
        <v>-</v>
      </c>
    </row>
    <row r="660" spans="19:97" x14ac:dyDescent="0.2">
      <c r="S660" s="98">
        <v>7202</v>
      </c>
      <c r="T660" s="98">
        <v>39</v>
      </c>
      <c r="U660" s="98" t="s">
        <v>1697</v>
      </c>
      <c r="V660" s="98">
        <v>22</v>
      </c>
      <c r="W660" s="98" t="s">
        <v>2131</v>
      </c>
      <c r="X660" s="98">
        <v>5</v>
      </c>
      <c r="Y660" s="98" t="s">
        <v>858</v>
      </c>
      <c r="Z660" s="98">
        <v>30</v>
      </c>
      <c r="AA660" s="98" t="s">
        <v>1698</v>
      </c>
      <c r="AB660" s="98">
        <v>8619</v>
      </c>
      <c r="AC660" s="98" t="s">
        <v>5431</v>
      </c>
      <c r="AD660" s="98" t="s">
        <v>5432</v>
      </c>
      <c r="AE660" s="98">
        <v>7202</v>
      </c>
      <c r="AF660" s="98" t="s">
        <v>2414</v>
      </c>
      <c r="AG660" s="98" t="s">
        <v>5411</v>
      </c>
      <c r="AH660" s="98" t="s">
        <v>2415</v>
      </c>
      <c r="AI660" s="98" t="s">
        <v>53</v>
      </c>
      <c r="AJ660" s="98">
        <v>4100</v>
      </c>
      <c r="AO660" s="98">
        <v>2024</v>
      </c>
      <c r="AP660" s="98">
        <v>0</v>
      </c>
      <c r="AQ660" s="98" t="s">
        <v>54</v>
      </c>
      <c r="AR660" s="98" t="s">
        <v>54</v>
      </c>
      <c r="AS660" s="98" t="s">
        <v>54</v>
      </c>
      <c r="AT660" s="98" t="s">
        <v>54</v>
      </c>
      <c r="AW660" s="98" t="s">
        <v>1277</v>
      </c>
      <c r="AY660" s="98" t="s">
        <v>56</v>
      </c>
      <c r="AZ660" s="98" t="s">
        <v>2416</v>
      </c>
      <c r="BA660" s="98" t="s">
        <v>2385</v>
      </c>
      <c r="BB660" s="98" t="s">
        <v>5404</v>
      </c>
      <c r="BD660" s="110" t="str">
        <f t="shared" si="113"/>
        <v>4267(vazio)</v>
      </c>
      <c r="BE660" s="110">
        <v>4267</v>
      </c>
      <c r="BF660" s="110" t="s">
        <v>1591</v>
      </c>
      <c r="BG660" s="110">
        <v>8493</v>
      </c>
      <c r="BH660" s="110" t="s">
        <v>60</v>
      </c>
      <c r="BI660" s="110">
        <v>8</v>
      </c>
      <c r="BJ660" s="110">
        <v>8</v>
      </c>
      <c r="BK660" s="110">
        <v>8</v>
      </c>
      <c r="BL660" s="110">
        <v>8</v>
      </c>
      <c r="BN660" s="110">
        <f t="shared" si="114"/>
        <v>32</v>
      </c>
      <c r="BS660" s="110">
        <v>7202</v>
      </c>
      <c r="BT660" s="110" t="str">
        <f t="shared" si="105"/>
        <v>Atendimento de ocorrências veículos furtados</v>
      </c>
      <c r="BU660" s="111" t="str">
        <f t="shared" si="106"/>
        <v>Não</v>
      </c>
      <c r="BV660" s="111" t="str">
        <f t="shared" si="107"/>
        <v>Não</v>
      </c>
      <c r="BW660" s="111" t="str">
        <f t="shared" si="108"/>
        <v>Não</v>
      </c>
      <c r="BX660" s="111" t="str">
        <f t="shared" si="109"/>
        <v>Não</v>
      </c>
      <c r="BY660" s="110" t="s">
        <v>121</v>
      </c>
      <c r="BZ660" s="110" t="s">
        <v>121</v>
      </c>
      <c r="CA660" s="110" t="s">
        <v>1277</v>
      </c>
      <c r="CB660" s="110" t="s">
        <v>8375</v>
      </c>
      <c r="CG660" s="110" t="str">
        <f t="shared" si="110"/>
        <v>4536Curitiba</v>
      </c>
      <c r="CH660" s="110" t="str">
        <f t="shared" si="112"/>
        <v>4536-1</v>
      </c>
      <c r="CI660" s="110">
        <v>1</v>
      </c>
      <c r="CJ660" s="110">
        <v>4536</v>
      </c>
      <c r="CK660" s="110" t="s">
        <v>33</v>
      </c>
      <c r="CL660" s="110">
        <v>4106902</v>
      </c>
      <c r="CM660" s="110" t="s">
        <v>128</v>
      </c>
      <c r="CN660" s="110">
        <v>1769</v>
      </c>
      <c r="CO660" s="110">
        <v>0</v>
      </c>
      <c r="CP660" s="110">
        <v>0</v>
      </c>
      <c r="CQ660" s="110">
        <v>0</v>
      </c>
      <c r="CS660" s="110" t="str">
        <f t="shared" si="111"/>
        <v>RGInt 01 Curitiba-Curitiba</v>
      </c>
    </row>
    <row r="661" spans="19:97" x14ac:dyDescent="0.2">
      <c r="S661" s="98">
        <v>7203</v>
      </c>
      <c r="T661" s="98">
        <v>39</v>
      </c>
      <c r="U661" s="98" t="s">
        <v>1697</v>
      </c>
      <c r="V661" s="98">
        <v>22</v>
      </c>
      <c r="W661" s="98" t="s">
        <v>2131</v>
      </c>
      <c r="X661" s="98">
        <v>5</v>
      </c>
      <c r="Y661" s="98" t="s">
        <v>858</v>
      </c>
      <c r="Z661" s="98">
        <v>30</v>
      </c>
      <c r="AA661" s="98" t="s">
        <v>1698</v>
      </c>
      <c r="AB661" s="98">
        <v>8619</v>
      </c>
      <c r="AC661" s="98" t="s">
        <v>5431</v>
      </c>
      <c r="AD661" s="98" t="s">
        <v>5432</v>
      </c>
      <c r="AE661" s="98">
        <v>7203</v>
      </c>
      <c r="AF661" s="98" t="s">
        <v>2418</v>
      </c>
      <c r="AG661" s="98" t="s">
        <v>5412</v>
      </c>
      <c r="AH661" s="98" t="s">
        <v>2419</v>
      </c>
      <c r="AI661" s="98" t="s">
        <v>53</v>
      </c>
      <c r="AJ661" s="98">
        <v>4100</v>
      </c>
      <c r="AO661" s="98">
        <v>2024</v>
      </c>
      <c r="AP661" s="98">
        <v>0</v>
      </c>
      <c r="AQ661" s="98" t="s">
        <v>54</v>
      </c>
      <c r="AR661" s="98" t="s">
        <v>54</v>
      </c>
      <c r="AS661" s="98" t="s">
        <v>54</v>
      </c>
      <c r="AT661" s="98" t="s">
        <v>54</v>
      </c>
      <c r="AW661" s="98" t="s">
        <v>1277</v>
      </c>
      <c r="AY661" s="98" t="s">
        <v>56</v>
      </c>
      <c r="AZ661" s="98" t="s">
        <v>2420</v>
      </c>
      <c r="BA661" s="98" t="s">
        <v>2385</v>
      </c>
      <c r="BB661" s="98" t="s">
        <v>5404</v>
      </c>
      <c r="BD661" s="110" t="str">
        <f t="shared" si="113"/>
        <v>4268RGInt 04 Maringá</v>
      </c>
      <c r="BE661" s="110">
        <v>4268</v>
      </c>
      <c r="BF661" s="110" t="s">
        <v>460</v>
      </c>
      <c r="BG661" s="110">
        <v>7101</v>
      </c>
      <c r="BH661" s="110" t="s">
        <v>36</v>
      </c>
      <c r="BI661" s="110">
        <v>822.31</v>
      </c>
      <c r="BJ661" s="110">
        <v>915.6</v>
      </c>
      <c r="BK661" s="110">
        <v>0</v>
      </c>
      <c r="BL661" s="110">
        <v>0</v>
      </c>
      <c r="BN661" s="110">
        <f t="shared" si="114"/>
        <v>1737.9099999999999</v>
      </c>
      <c r="BS661" s="110">
        <v>7203</v>
      </c>
      <c r="BT661" s="110" t="str">
        <f t="shared" si="105"/>
        <v>Veículos provenientes de Furto e Roubo recuperados</v>
      </c>
      <c r="BU661" s="111" t="str">
        <f t="shared" si="106"/>
        <v>Não</v>
      </c>
      <c r="BV661" s="111" t="str">
        <f t="shared" si="107"/>
        <v>Não</v>
      </c>
      <c r="BW661" s="111" t="str">
        <f t="shared" si="108"/>
        <v>Não</v>
      </c>
      <c r="BX661" s="111" t="str">
        <f t="shared" si="109"/>
        <v>Não</v>
      </c>
      <c r="BY661" s="110" t="s">
        <v>121</v>
      </c>
      <c r="BZ661" s="110" t="s">
        <v>121</v>
      </c>
      <c r="CA661" s="110" t="s">
        <v>1277</v>
      </c>
      <c r="CB661" s="110" t="s">
        <v>8375</v>
      </c>
      <c r="CG661" s="110" t="str">
        <f t="shared" si="110"/>
        <v>4536 Total</v>
      </c>
      <c r="CH661" s="110" t="str">
        <f t="shared" si="112"/>
        <v>4536 Total-1</v>
      </c>
      <c r="CI661" s="110">
        <v>1</v>
      </c>
      <c r="CJ661" s="110" t="s">
        <v>7075</v>
      </c>
      <c r="CN661" s="110">
        <v>1769</v>
      </c>
      <c r="CO661" s="110">
        <v>0</v>
      </c>
      <c r="CP661" s="110">
        <v>0</v>
      </c>
      <c r="CQ661" s="110">
        <v>0</v>
      </c>
      <c r="CS661" s="110" t="str">
        <f t="shared" si="111"/>
        <v>-</v>
      </c>
    </row>
    <row r="662" spans="19:97" x14ac:dyDescent="0.2">
      <c r="S662" s="98">
        <v>7204</v>
      </c>
      <c r="T662" s="98">
        <v>39</v>
      </c>
      <c r="U662" s="98" t="s">
        <v>1697</v>
      </c>
      <c r="V662" s="98">
        <v>22</v>
      </c>
      <c r="W662" s="98" t="s">
        <v>2131</v>
      </c>
      <c r="X662" s="98">
        <v>5</v>
      </c>
      <c r="Y662" s="98" t="s">
        <v>858</v>
      </c>
      <c r="Z662" s="98">
        <v>30</v>
      </c>
      <c r="AA662" s="98" t="s">
        <v>1698</v>
      </c>
      <c r="AB662" s="98">
        <v>8620</v>
      </c>
      <c r="AC662" s="98" t="s">
        <v>5433</v>
      </c>
      <c r="AD662" s="98" t="s">
        <v>5434</v>
      </c>
      <c r="AE662" s="98">
        <v>7204</v>
      </c>
      <c r="AF662" s="98" t="s">
        <v>2382</v>
      </c>
      <c r="AG662" s="98" t="s">
        <v>5402</v>
      </c>
      <c r="AH662" s="98" t="s">
        <v>2383</v>
      </c>
      <c r="AI662" s="98" t="s">
        <v>53</v>
      </c>
      <c r="AJ662" s="98">
        <v>4100</v>
      </c>
      <c r="AO662" s="98">
        <v>2024</v>
      </c>
      <c r="AP662" s="98">
        <v>0</v>
      </c>
      <c r="AQ662" s="98" t="s">
        <v>54</v>
      </c>
      <c r="AR662" s="98" t="s">
        <v>54</v>
      </c>
      <c r="AS662" s="98" t="s">
        <v>54</v>
      </c>
      <c r="AT662" s="98" t="s">
        <v>54</v>
      </c>
      <c r="AV662" s="98" t="s">
        <v>55</v>
      </c>
      <c r="AY662" s="98" t="s">
        <v>56</v>
      </c>
      <c r="AZ662" s="98" t="s">
        <v>2384</v>
      </c>
      <c r="BA662" s="98" t="s">
        <v>2385</v>
      </c>
      <c r="BB662" s="98" t="s">
        <v>5404</v>
      </c>
      <c r="BD662" s="110" t="str">
        <f t="shared" si="113"/>
        <v>4270RGInt 03 Cascavel</v>
      </c>
      <c r="BE662" s="110">
        <v>4270</v>
      </c>
      <c r="BF662" s="110" t="s">
        <v>463</v>
      </c>
      <c r="BG662" s="110">
        <v>7101</v>
      </c>
      <c r="BH662" s="110" t="s">
        <v>35</v>
      </c>
      <c r="BI662" s="110">
        <v>155.21</v>
      </c>
      <c r="BJ662" s="110">
        <v>931.24</v>
      </c>
      <c r="BK662" s="110">
        <v>465.62</v>
      </c>
      <c r="BL662" s="110">
        <v>0</v>
      </c>
      <c r="BN662" s="110">
        <f t="shared" si="114"/>
        <v>1552.0700000000002</v>
      </c>
      <c r="BS662" s="110">
        <v>7204</v>
      </c>
      <c r="BT662" s="110" t="str">
        <f t="shared" si="105"/>
        <v>Apreensões de Armas de Fogo</v>
      </c>
      <c r="BU662" s="111" t="str">
        <f t="shared" si="106"/>
        <v>Não</v>
      </c>
      <c r="BV662" s="111" t="str">
        <f t="shared" si="107"/>
        <v>Não</v>
      </c>
      <c r="BW662" s="111" t="str">
        <f t="shared" si="108"/>
        <v>Não</v>
      </c>
      <c r="BX662" s="111" t="str">
        <f t="shared" si="109"/>
        <v>Não</v>
      </c>
      <c r="BY662" s="110" t="s">
        <v>121</v>
      </c>
      <c r="BZ662" s="110" t="s">
        <v>55</v>
      </c>
      <c r="CA662" s="110" t="s">
        <v>121</v>
      </c>
      <c r="CB662" s="110" t="s">
        <v>8375</v>
      </c>
      <c r="CG662" s="110" t="str">
        <f t="shared" si="110"/>
        <v>4537São José dos Pinhais</v>
      </c>
      <c r="CH662" s="110" t="str">
        <f t="shared" si="112"/>
        <v>4537-1</v>
      </c>
      <c r="CI662" s="110">
        <v>1</v>
      </c>
      <c r="CJ662" s="110">
        <v>4537</v>
      </c>
      <c r="CK662" s="110" t="s">
        <v>33</v>
      </c>
      <c r="CL662" s="110">
        <v>4125506</v>
      </c>
      <c r="CM662" s="110" t="s">
        <v>134</v>
      </c>
      <c r="CN662" s="110">
        <v>5000</v>
      </c>
      <c r="CO662" s="110">
        <v>0</v>
      </c>
      <c r="CP662" s="110">
        <v>0</v>
      </c>
      <c r="CQ662" s="110">
        <v>0</v>
      </c>
      <c r="CS662" s="110" t="str">
        <f t="shared" si="111"/>
        <v>RGInt 01 Curitiba-São José dos Pinhais</v>
      </c>
    </row>
    <row r="663" spans="19:97" x14ac:dyDescent="0.2">
      <c r="S663" s="98">
        <v>7205</v>
      </c>
      <c r="T663" s="98">
        <v>39</v>
      </c>
      <c r="U663" s="98" t="s">
        <v>1697</v>
      </c>
      <c r="V663" s="98">
        <v>22</v>
      </c>
      <c r="W663" s="98" t="s">
        <v>2131</v>
      </c>
      <c r="X663" s="98">
        <v>5</v>
      </c>
      <c r="Y663" s="98" t="s">
        <v>858</v>
      </c>
      <c r="Z663" s="98">
        <v>30</v>
      </c>
      <c r="AA663" s="98" t="s">
        <v>1698</v>
      </c>
      <c r="AB663" s="98">
        <v>8620</v>
      </c>
      <c r="AC663" s="98" t="s">
        <v>5433</v>
      </c>
      <c r="AD663" s="98" t="s">
        <v>5434</v>
      </c>
      <c r="AE663" s="98">
        <v>7205</v>
      </c>
      <c r="AF663" s="98" t="s">
        <v>2387</v>
      </c>
      <c r="AG663" s="98" t="s">
        <v>5405</v>
      </c>
      <c r="AH663" s="98" t="s">
        <v>2388</v>
      </c>
      <c r="AI663" s="98" t="s">
        <v>53</v>
      </c>
      <c r="AJ663" s="98">
        <v>4100</v>
      </c>
      <c r="AO663" s="98">
        <v>2024</v>
      </c>
      <c r="AP663" s="98">
        <v>0</v>
      </c>
      <c r="AQ663" s="98" t="s">
        <v>54</v>
      </c>
      <c r="AR663" s="98" t="s">
        <v>54</v>
      </c>
      <c r="AS663" s="98" t="s">
        <v>54</v>
      </c>
      <c r="AT663" s="98" t="s">
        <v>54</v>
      </c>
      <c r="AY663" s="98" t="s">
        <v>56</v>
      </c>
      <c r="AZ663" s="98" t="s">
        <v>2390</v>
      </c>
      <c r="BA663" s="98" t="s">
        <v>2385</v>
      </c>
      <c r="BB663" s="98" t="s">
        <v>5404</v>
      </c>
      <c r="BD663" s="110" t="str">
        <f t="shared" si="113"/>
        <v>4276RGInt 05 Londrina</v>
      </c>
      <c r="BE663" s="110">
        <v>4276</v>
      </c>
      <c r="BF663" s="110" t="s">
        <v>467</v>
      </c>
      <c r="BG663" s="110">
        <v>7101</v>
      </c>
      <c r="BH663" s="110" t="s">
        <v>37</v>
      </c>
      <c r="BI663" s="110">
        <v>323.5</v>
      </c>
      <c r="BJ663" s="110">
        <v>624.53</v>
      </c>
      <c r="BK663" s="110">
        <v>0</v>
      </c>
      <c r="BL663" s="110">
        <v>0</v>
      </c>
      <c r="BN663" s="110">
        <f t="shared" si="114"/>
        <v>948.03</v>
      </c>
      <c r="BS663" s="110">
        <v>7205</v>
      </c>
      <c r="BT663" s="110" t="str">
        <f t="shared" si="105"/>
        <v>Atendimento de ocorrências com mortes violentas intencionais</v>
      </c>
      <c r="BU663" s="111" t="str">
        <f t="shared" si="106"/>
        <v>Não</v>
      </c>
      <c r="BV663" s="111" t="str">
        <f t="shared" si="107"/>
        <v>Não</v>
      </c>
      <c r="BW663" s="111" t="str">
        <f t="shared" si="108"/>
        <v>Não</v>
      </c>
      <c r="BX663" s="111" t="str">
        <f t="shared" si="109"/>
        <v>Não</v>
      </c>
      <c r="BY663" s="110" t="s">
        <v>121</v>
      </c>
      <c r="BZ663" s="110" t="s">
        <v>121</v>
      </c>
      <c r="CA663" s="110" t="s">
        <v>121</v>
      </c>
      <c r="CB663" s="110" t="s">
        <v>8375</v>
      </c>
      <c r="CG663" s="110" t="str">
        <f t="shared" si="110"/>
        <v>4537 Total</v>
      </c>
      <c r="CH663" s="110" t="str">
        <f t="shared" si="112"/>
        <v>4537 Total-1</v>
      </c>
      <c r="CI663" s="110">
        <v>1</v>
      </c>
      <c r="CJ663" s="110" t="s">
        <v>7076</v>
      </c>
      <c r="CN663" s="110">
        <v>5000</v>
      </c>
      <c r="CO663" s="110">
        <v>0</v>
      </c>
      <c r="CP663" s="110">
        <v>0</v>
      </c>
      <c r="CQ663" s="110">
        <v>0</v>
      </c>
      <c r="CS663" s="110" t="str">
        <f t="shared" si="111"/>
        <v>-</v>
      </c>
    </row>
    <row r="664" spans="19:97" x14ac:dyDescent="0.2">
      <c r="S664" s="98">
        <v>7206</v>
      </c>
      <c r="T664" s="98">
        <v>39</v>
      </c>
      <c r="U664" s="98" t="s">
        <v>1697</v>
      </c>
      <c r="V664" s="98">
        <v>22</v>
      </c>
      <c r="W664" s="98" t="s">
        <v>2131</v>
      </c>
      <c r="X664" s="98">
        <v>5</v>
      </c>
      <c r="Y664" s="98" t="s">
        <v>858</v>
      </c>
      <c r="Z664" s="98">
        <v>30</v>
      </c>
      <c r="AA664" s="98" t="s">
        <v>1698</v>
      </c>
      <c r="AB664" s="98">
        <v>8620</v>
      </c>
      <c r="AC664" s="98" t="s">
        <v>5433</v>
      </c>
      <c r="AD664" s="98" t="s">
        <v>5434</v>
      </c>
      <c r="AE664" s="98">
        <v>7206</v>
      </c>
      <c r="AF664" s="98" t="s">
        <v>2391</v>
      </c>
      <c r="AG664" s="98" t="s">
        <v>5406</v>
      </c>
      <c r="AH664" s="98" t="s">
        <v>2392</v>
      </c>
      <c r="AI664" s="98" t="s">
        <v>53</v>
      </c>
      <c r="AJ664" s="98">
        <v>4100</v>
      </c>
      <c r="AO664" s="98">
        <v>2024</v>
      </c>
      <c r="AP664" s="98">
        <v>0</v>
      </c>
      <c r="AQ664" s="98" t="s">
        <v>54</v>
      </c>
      <c r="AR664" s="98" t="s">
        <v>54</v>
      </c>
      <c r="AS664" s="98" t="s">
        <v>54</v>
      </c>
      <c r="AT664" s="98" t="s">
        <v>54</v>
      </c>
      <c r="AY664" s="98" t="s">
        <v>56</v>
      </c>
      <c r="AZ664" s="98" t="s">
        <v>2480</v>
      </c>
      <c r="BA664" s="98" t="s">
        <v>2385</v>
      </c>
      <c r="BB664" s="98" t="s">
        <v>5404</v>
      </c>
      <c r="BD664" s="110" t="str">
        <f t="shared" si="113"/>
        <v>4279RGInt 03 Cascavel</v>
      </c>
      <c r="BE664" s="110">
        <v>4279</v>
      </c>
      <c r="BF664" s="110" t="s">
        <v>469</v>
      </c>
      <c r="BG664" s="110">
        <v>7101</v>
      </c>
      <c r="BH664" s="110" t="s">
        <v>35</v>
      </c>
      <c r="BI664" s="110">
        <v>1700</v>
      </c>
      <c r="BJ664" s="110">
        <v>10200</v>
      </c>
      <c r="BK664" s="110">
        <v>5100</v>
      </c>
      <c r="BL664" s="110">
        <v>0</v>
      </c>
      <c r="BN664" s="110">
        <f t="shared" si="114"/>
        <v>17000</v>
      </c>
      <c r="BS664" s="110">
        <v>7206</v>
      </c>
      <c r="BT664" s="110" t="str">
        <f t="shared" si="105"/>
        <v>Atendimento de ocorrências de furtos gerais</v>
      </c>
      <c r="BU664" s="111" t="str">
        <f t="shared" si="106"/>
        <v>Não</v>
      </c>
      <c r="BV664" s="111" t="str">
        <f t="shared" si="107"/>
        <v>Não</v>
      </c>
      <c r="BW664" s="111" t="str">
        <f t="shared" si="108"/>
        <v>Não</v>
      </c>
      <c r="BX664" s="111" t="str">
        <f t="shared" si="109"/>
        <v>Não</v>
      </c>
      <c r="BY664" s="110" t="s">
        <v>121</v>
      </c>
      <c r="BZ664" s="110" t="s">
        <v>121</v>
      </c>
      <c r="CA664" s="110" t="s">
        <v>121</v>
      </c>
      <c r="CB664" s="110" t="s">
        <v>8375</v>
      </c>
      <c r="CG664" s="110" t="str">
        <f t="shared" si="110"/>
        <v>4538São José dos Pinhais</v>
      </c>
      <c r="CH664" s="110" t="str">
        <f t="shared" si="112"/>
        <v>4538-1</v>
      </c>
      <c r="CI664" s="110">
        <v>1</v>
      </c>
      <c r="CJ664" s="110">
        <v>4538</v>
      </c>
      <c r="CK664" s="110" t="s">
        <v>33</v>
      </c>
      <c r="CL664" s="110">
        <v>4125506</v>
      </c>
      <c r="CM664" s="110" t="s">
        <v>134</v>
      </c>
      <c r="CN664" s="110">
        <v>4146.88</v>
      </c>
      <c r="CO664" s="110">
        <v>0</v>
      </c>
      <c r="CP664" s="110">
        <v>0</v>
      </c>
      <c r="CQ664" s="110">
        <v>0</v>
      </c>
      <c r="CS664" s="110" t="str">
        <f t="shared" si="111"/>
        <v>RGInt 01 Curitiba-São José dos Pinhais</v>
      </c>
    </row>
    <row r="665" spans="19:97" x14ac:dyDescent="0.2">
      <c r="S665" s="98">
        <v>7207</v>
      </c>
      <c r="T665" s="98">
        <v>39</v>
      </c>
      <c r="U665" s="98" t="s">
        <v>1697</v>
      </c>
      <c r="V665" s="98">
        <v>22</v>
      </c>
      <c r="W665" s="98" t="s">
        <v>2131</v>
      </c>
      <c r="X665" s="98">
        <v>5</v>
      </c>
      <c r="Y665" s="98" t="s">
        <v>858</v>
      </c>
      <c r="Z665" s="98">
        <v>30</v>
      </c>
      <c r="AA665" s="98" t="s">
        <v>1698</v>
      </c>
      <c r="AB665" s="98">
        <v>8620</v>
      </c>
      <c r="AC665" s="98" t="s">
        <v>5433</v>
      </c>
      <c r="AD665" s="98" t="s">
        <v>5434</v>
      </c>
      <c r="AE665" s="98">
        <v>7207</v>
      </c>
      <c r="AF665" s="98" t="s">
        <v>2395</v>
      </c>
      <c r="AG665" s="98" t="s">
        <v>5407</v>
      </c>
      <c r="AH665" s="98" t="s">
        <v>2396</v>
      </c>
      <c r="AI665" s="98" t="s">
        <v>53</v>
      </c>
      <c r="AJ665" s="98">
        <v>4100</v>
      </c>
      <c r="AO665" s="98">
        <v>2024</v>
      </c>
      <c r="AP665" s="98">
        <v>0</v>
      </c>
      <c r="AQ665" s="98" t="s">
        <v>54</v>
      </c>
      <c r="AR665" s="98" t="s">
        <v>54</v>
      </c>
      <c r="AS665" s="98" t="s">
        <v>54</v>
      </c>
      <c r="AT665" s="98" t="s">
        <v>54</v>
      </c>
      <c r="AY665" s="98" t="s">
        <v>56</v>
      </c>
      <c r="AZ665" s="98" t="s">
        <v>2397</v>
      </c>
      <c r="BA665" s="98" t="s">
        <v>2385</v>
      </c>
      <c r="BB665" s="98" t="s">
        <v>5404</v>
      </c>
      <c r="BD665" s="110" t="str">
        <f t="shared" si="113"/>
        <v>4281RGInt 04 Maringá</v>
      </c>
      <c r="BE665" s="110">
        <v>4281</v>
      </c>
      <c r="BF665" s="110" t="s">
        <v>471</v>
      </c>
      <c r="BG665" s="110">
        <v>7101</v>
      </c>
      <c r="BH665" s="110" t="s">
        <v>36</v>
      </c>
      <c r="BI665" s="110">
        <v>664.28</v>
      </c>
      <c r="BJ665" s="110">
        <v>462.82</v>
      </c>
      <c r="BK665" s="110">
        <v>0</v>
      </c>
      <c r="BL665" s="110">
        <v>0</v>
      </c>
      <c r="BN665" s="110">
        <f t="shared" si="114"/>
        <v>1127.0999999999999</v>
      </c>
      <c r="BS665" s="110">
        <v>7207</v>
      </c>
      <c r="BT665" s="110" t="str">
        <f t="shared" si="105"/>
        <v>Atendimento de ocorrências de roubos gerais</v>
      </c>
      <c r="BU665" s="111" t="str">
        <f t="shared" si="106"/>
        <v>Não</v>
      </c>
      <c r="BV665" s="111" t="str">
        <f t="shared" si="107"/>
        <v>Não</v>
      </c>
      <c r="BW665" s="111" t="str">
        <f t="shared" si="108"/>
        <v>Não</v>
      </c>
      <c r="BX665" s="111" t="str">
        <f t="shared" si="109"/>
        <v>Não</v>
      </c>
      <c r="BY665" s="110" t="s">
        <v>121</v>
      </c>
      <c r="BZ665" s="110" t="s">
        <v>121</v>
      </c>
      <c r="CA665" s="110" t="s">
        <v>121</v>
      </c>
      <c r="CB665" s="110" t="s">
        <v>8375</v>
      </c>
      <c r="CG665" s="110" t="str">
        <f t="shared" si="110"/>
        <v>4538 Total</v>
      </c>
      <c r="CH665" s="110" t="str">
        <f t="shared" si="112"/>
        <v>4538 Total-1</v>
      </c>
      <c r="CI665" s="110">
        <v>1</v>
      </c>
      <c r="CJ665" s="110" t="s">
        <v>7077</v>
      </c>
      <c r="CN665" s="110">
        <v>4146.88</v>
      </c>
      <c r="CO665" s="110">
        <v>0</v>
      </c>
      <c r="CP665" s="110">
        <v>0</v>
      </c>
      <c r="CQ665" s="110">
        <v>0</v>
      </c>
      <c r="CS665" s="110" t="str">
        <f t="shared" si="111"/>
        <v>-</v>
      </c>
    </row>
    <row r="666" spans="19:97" x14ac:dyDescent="0.2">
      <c r="S666" s="98">
        <v>7208</v>
      </c>
      <c r="T666" s="98">
        <v>39</v>
      </c>
      <c r="U666" s="98" t="s">
        <v>1697</v>
      </c>
      <c r="V666" s="98">
        <v>22</v>
      </c>
      <c r="W666" s="98" t="s">
        <v>2131</v>
      </c>
      <c r="X666" s="98">
        <v>5</v>
      </c>
      <c r="Y666" s="98" t="s">
        <v>858</v>
      </c>
      <c r="Z666" s="98">
        <v>30</v>
      </c>
      <c r="AA666" s="98" t="s">
        <v>1698</v>
      </c>
      <c r="AB666" s="98">
        <v>8620</v>
      </c>
      <c r="AC666" s="98" t="s">
        <v>5433</v>
      </c>
      <c r="AD666" s="98" t="s">
        <v>5434</v>
      </c>
      <c r="AE666" s="98">
        <v>7208</v>
      </c>
      <c r="AF666" s="98" t="s">
        <v>2398</v>
      </c>
      <c r="AG666" s="98" t="s">
        <v>5408</v>
      </c>
      <c r="AH666" s="98" t="s">
        <v>2399</v>
      </c>
      <c r="AI666" s="98" t="s">
        <v>53</v>
      </c>
      <c r="AJ666" s="98">
        <v>4100</v>
      </c>
      <c r="AO666" s="98">
        <v>2024</v>
      </c>
      <c r="AP666" s="98">
        <v>0</v>
      </c>
      <c r="AQ666" s="98" t="s">
        <v>54</v>
      </c>
      <c r="AR666" s="98" t="s">
        <v>54</v>
      </c>
      <c r="AS666" s="98" t="s">
        <v>54</v>
      </c>
      <c r="AT666" s="98" t="s">
        <v>54</v>
      </c>
      <c r="AY666" s="98" t="s">
        <v>56</v>
      </c>
      <c r="AZ666" s="98" t="s">
        <v>2400</v>
      </c>
      <c r="BA666" s="98" t="s">
        <v>2385</v>
      </c>
      <c r="BB666" s="98" t="s">
        <v>5404</v>
      </c>
      <c r="BD666" s="110" t="str">
        <f t="shared" si="113"/>
        <v>4285RGInt 06 Ponta Grossa</v>
      </c>
      <c r="BE666" s="110">
        <v>4285</v>
      </c>
      <c r="BF666" s="110" t="s">
        <v>593</v>
      </c>
      <c r="BG666" s="110">
        <v>7101</v>
      </c>
      <c r="BH666" s="110" t="s">
        <v>38</v>
      </c>
      <c r="BI666" s="110">
        <v>1</v>
      </c>
      <c r="BJ666" s="110">
        <v>0</v>
      </c>
      <c r="BK666" s="110">
        <v>0</v>
      </c>
      <c r="BL666" s="110">
        <v>0</v>
      </c>
      <c r="BN666" s="110">
        <f t="shared" si="114"/>
        <v>1</v>
      </c>
      <c r="BS666" s="110">
        <v>7208</v>
      </c>
      <c r="BT666" s="110" t="str">
        <f t="shared" si="105"/>
        <v>Atendimento de ocorrências de Tráfico de Drogas</v>
      </c>
      <c r="BU666" s="111" t="str">
        <f t="shared" si="106"/>
        <v>Não</v>
      </c>
      <c r="BV666" s="111" t="str">
        <f t="shared" si="107"/>
        <v>Não</v>
      </c>
      <c r="BW666" s="111" t="str">
        <f t="shared" si="108"/>
        <v>Não</v>
      </c>
      <c r="BX666" s="111" t="str">
        <f t="shared" si="109"/>
        <v>Não</v>
      </c>
      <c r="BY666" s="110" t="s">
        <v>121</v>
      </c>
      <c r="BZ666" s="110" t="s">
        <v>121</v>
      </c>
      <c r="CA666" s="110" t="s">
        <v>121</v>
      </c>
      <c r="CB666" s="110" t="s">
        <v>8375</v>
      </c>
      <c r="CG666" s="110" t="str">
        <f t="shared" si="110"/>
        <v>4545Guaratuba</v>
      </c>
      <c r="CH666" s="110" t="str">
        <f t="shared" si="112"/>
        <v>4545-1</v>
      </c>
      <c r="CI666" s="110">
        <v>1</v>
      </c>
      <c r="CJ666" s="110">
        <v>4545</v>
      </c>
      <c r="CK666" s="110" t="s">
        <v>33</v>
      </c>
      <c r="CL666" s="110">
        <v>4109609</v>
      </c>
      <c r="CM666" s="110" t="s">
        <v>231</v>
      </c>
      <c r="CN666" s="110">
        <v>0</v>
      </c>
      <c r="CO666" s="110">
        <v>500</v>
      </c>
      <c r="CP666" s="110">
        <v>0</v>
      </c>
      <c r="CQ666" s="110">
        <v>0</v>
      </c>
      <c r="CS666" s="110" t="str">
        <f t="shared" si="111"/>
        <v>RGInt 01 Curitiba-Guaratuba</v>
      </c>
    </row>
    <row r="667" spans="19:97" x14ac:dyDescent="0.2">
      <c r="S667" s="98">
        <v>7209</v>
      </c>
      <c r="T667" s="98">
        <v>39</v>
      </c>
      <c r="U667" s="98" t="s">
        <v>1697</v>
      </c>
      <c r="V667" s="98">
        <v>22</v>
      </c>
      <c r="W667" s="98" t="s">
        <v>2131</v>
      </c>
      <c r="X667" s="98">
        <v>5</v>
      </c>
      <c r="Y667" s="98" t="s">
        <v>858</v>
      </c>
      <c r="Z667" s="98">
        <v>30</v>
      </c>
      <c r="AA667" s="98" t="s">
        <v>1698</v>
      </c>
      <c r="AB667" s="98">
        <v>8620</v>
      </c>
      <c r="AC667" s="98" t="s">
        <v>5433</v>
      </c>
      <c r="AD667" s="98" t="s">
        <v>5434</v>
      </c>
      <c r="AE667" s="98">
        <v>7209</v>
      </c>
      <c r="AF667" s="98" t="s">
        <v>2403</v>
      </c>
      <c r="AG667" s="98" t="s">
        <v>5409</v>
      </c>
      <c r="AH667" s="98" t="s">
        <v>2404</v>
      </c>
      <c r="AI667" s="98" t="s">
        <v>53</v>
      </c>
      <c r="AJ667" s="98">
        <v>4100</v>
      </c>
      <c r="AO667" s="98">
        <v>2024</v>
      </c>
      <c r="AP667" s="98">
        <v>0</v>
      </c>
      <c r="AQ667" s="98" t="s">
        <v>54</v>
      </c>
      <c r="AR667" s="98" t="s">
        <v>54</v>
      </c>
      <c r="AS667" s="98" t="s">
        <v>54</v>
      </c>
      <c r="AT667" s="98" t="s">
        <v>54</v>
      </c>
      <c r="AW667" s="98" t="s">
        <v>1277</v>
      </c>
      <c r="AY667" s="98" t="s">
        <v>56</v>
      </c>
      <c r="AZ667" s="98" t="s">
        <v>2405</v>
      </c>
      <c r="BA667" s="98" t="s">
        <v>2385</v>
      </c>
      <c r="BB667" s="98" t="s">
        <v>5404</v>
      </c>
      <c r="BD667" s="110" t="str">
        <f t="shared" si="113"/>
        <v>4287RGInt 04 Maringá</v>
      </c>
      <c r="BE667" s="110">
        <v>4287</v>
      </c>
      <c r="BF667" s="110" t="s">
        <v>473</v>
      </c>
      <c r="BG667" s="110">
        <v>7101</v>
      </c>
      <c r="BH667" s="110" t="s">
        <v>36</v>
      </c>
      <c r="BI667" s="110">
        <v>323.5</v>
      </c>
      <c r="BJ667" s="110">
        <v>624.53</v>
      </c>
      <c r="BK667" s="110">
        <v>0</v>
      </c>
      <c r="BL667" s="110">
        <v>0</v>
      </c>
      <c r="BN667" s="110">
        <f t="shared" si="114"/>
        <v>948.03</v>
      </c>
      <c r="BS667" s="110">
        <v>7209</v>
      </c>
      <c r="BT667" s="110" t="str">
        <f t="shared" si="105"/>
        <v>Atendimento de ocorrências de veículos roubados</v>
      </c>
      <c r="BU667" s="111" t="str">
        <f t="shared" si="106"/>
        <v>Não</v>
      </c>
      <c r="BV667" s="111" t="str">
        <f t="shared" si="107"/>
        <v>Não</v>
      </c>
      <c r="BW667" s="111" t="str">
        <f t="shared" si="108"/>
        <v>Não</v>
      </c>
      <c r="BX667" s="111" t="str">
        <f t="shared" si="109"/>
        <v>Não</v>
      </c>
      <c r="BY667" s="110" t="s">
        <v>121</v>
      </c>
      <c r="BZ667" s="110" t="s">
        <v>121</v>
      </c>
      <c r="CA667" s="110" t="s">
        <v>1277</v>
      </c>
      <c r="CB667" s="110" t="s">
        <v>8375</v>
      </c>
      <c r="CG667" s="110" t="str">
        <f t="shared" si="110"/>
        <v>4545 Total</v>
      </c>
      <c r="CH667" s="110" t="str">
        <f t="shared" si="112"/>
        <v>4545 Total-1</v>
      </c>
      <c r="CI667" s="110">
        <v>1</v>
      </c>
      <c r="CJ667" s="110" t="s">
        <v>7078</v>
      </c>
      <c r="CN667" s="110">
        <v>0</v>
      </c>
      <c r="CO667" s="110">
        <v>500</v>
      </c>
      <c r="CP667" s="110">
        <v>0</v>
      </c>
      <c r="CQ667" s="110">
        <v>0</v>
      </c>
      <c r="CS667" s="110" t="str">
        <f t="shared" si="111"/>
        <v>-</v>
      </c>
    </row>
    <row r="668" spans="19:97" x14ac:dyDescent="0.2">
      <c r="S668" s="98">
        <v>7210</v>
      </c>
      <c r="T668" s="98">
        <v>39</v>
      </c>
      <c r="U668" s="98" t="s">
        <v>1697</v>
      </c>
      <c r="V668" s="98">
        <v>22</v>
      </c>
      <c r="W668" s="98" t="s">
        <v>2131</v>
      </c>
      <c r="X668" s="98">
        <v>5</v>
      </c>
      <c r="Y668" s="98" t="s">
        <v>858</v>
      </c>
      <c r="Z668" s="98">
        <v>30</v>
      </c>
      <c r="AA668" s="98" t="s">
        <v>1698</v>
      </c>
      <c r="AB668" s="98">
        <v>8620</v>
      </c>
      <c r="AC668" s="98" t="s">
        <v>5433</v>
      </c>
      <c r="AD668" s="98" t="s">
        <v>5434</v>
      </c>
      <c r="AE668" s="98">
        <v>7210</v>
      </c>
      <c r="AF668" s="98" t="s">
        <v>2409</v>
      </c>
      <c r="AG668" s="98" t="s">
        <v>5410</v>
      </c>
      <c r="AH668" s="98" t="s">
        <v>2399</v>
      </c>
      <c r="AI668" s="98" t="s">
        <v>53</v>
      </c>
      <c r="AJ668" s="98">
        <v>4100</v>
      </c>
      <c r="AO668" s="98">
        <v>2024</v>
      </c>
      <c r="AP668" s="98">
        <v>0</v>
      </c>
      <c r="AQ668" s="98" t="s">
        <v>56</v>
      </c>
      <c r="AR668" s="98" t="s">
        <v>54</v>
      </c>
      <c r="AS668" s="98" t="s">
        <v>54</v>
      </c>
      <c r="AT668" s="98" t="s">
        <v>54</v>
      </c>
      <c r="AV668" s="98" t="s">
        <v>2410</v>
      </c>
      <c r="AY668" s="98" t="s">
        <v>56</v>
      </c>
      <c r="AZ668" s="98" t="s">
        <v>2411</v>
      </c>
      <c r="BA668" s="98" t="s">
        <v>2385</v>
      </c>
      <c r="BB668" s="98" t="s">
        <v>5404</v>
      </c>
      <c r="BD668" s="110" t="str">
        <f t="shared" si="113"/>
        <v>4289(vazio)</v>
      </c>
      <c r="BE668" s="110">
        <v>4289</v>
      </c>
      <c r="BF668" s="110" t="s">
        <v>1605</v>
      </c>
      <c r="BG668" s="110">
        <v>8522</v>
      </c>
      <c r="BH668" s="110" t="s">
        <v>60</v>
      </c>
      <c r="BI668" s="110">
        <v>0</v>
      </c>
      <c r="BJ668" s="110">
        <v>1</v>
      </c>
      <c r="BK668" s="110">
        <v>1</v>
      </c>
      <c r="BL668" s="110">
        <v>1</v>
      </c>
      <c r="BN668" s="110">
        <f t="shared" si="114"/>
        <v>3</v>
      </c>
      <c r="BS668" s="110">
        <v>7210</v>
      </c>
      <c r="BT668" s="110" t="str">
        <f t="shared" si="105"/>
        <v>Atendimento de ocorrências de Violência Doméstica</v>
      </c>
      <c r="BU668" s="111" t="str">
        <f t="shared" si="106"/>
        <v>Não</v>
      </c>
      <c r="BV668" s="111" t="str">
        <f t="shared" si="107"/>
        <v>Não</v>
      </c>
      <c r="BW668" s="111" t="str">
        <f t="shared" si="108"/>
        <v>Sim</v>
      </c>
      <c r="BX668" s="111" t="str">
        <f t="shared" si="109"/>
        <v>Não</v>
      </c>
      <c r="BY668" s="110" t="s">
        <v>121</v>
      </c>
      <c r="BZ668" s="110" t="s">
        <v>2410</v>
      </c>
      <c r="CA668" s="110" t="s">
        <v>121</v>
      </c>
      <c r="CB668" s="110" t="s">
        <v>8375</v>
      </c>
      <c r="CG668" s="110" t="str">
        <f t="shared" si="110"/>
        <v>4546Colorado</v>
      </c>
      <c r="CH668" s="110" t="str">
        <f t="shared" si="112"/>
        <v>4546-1</v>
      </c>
      <c r="CI668" s="110">
        <v>1</v>
      </c>
      <c r="CJ668" s="110">
        <v>4546</v>
      </c>
      <c r="CK668" s="110" t="s">
        <v>36</v>
      </c>
      <c r="CL668" s="110">
        <v>4105904</v>
      </c>
      <c r="CM668" s="110" t="s">
        <v>462</v>
      </c>
      <c r="CN668" s="110">
        <v>0</v>
      </c>
      <c r="CO668" s="110">
        <v>0</v>
      </c>
      <c r="CP668" s="110">
        <v>1900</v>
      </c>
      <c r="CQ668" s="110">
        <v>0</v>
      </c>
      <c r="CS668" s="110" t="str">
        <f t="shared" si="111"/>
        <v>RGInt 04 Maringá-Colorado</v>
      </c>
    </row>
    <row r="669" spans="19:97" x14ac:dyDescent="0.2">
      <c r="S669" s="98">
        <v>7211</v>
      </c>
      <c r="T669" s="98">
        <v>39</v>
      </c>
      <c r="U669" s="98" t="s">
        <v>1697</v>
      </c>
      <c r="V669" s="98">
        <v>22</v>
      </c>
      <c r="W669" s="98" t="s">
        <v>2131</v>
      </c>
      <c r="X669" s="98">
        <v>5</v>
      </c>
      <c r="Y669" s="98" t="s">
        <v>858</v>
      </c>
      <c r="Z669" s="98">
        <v>30</v>
      </c>
      <c r="AA669" s="98" t="s">
        <v>1698</v>
      </c>
      <c r="AB669" s="98">
        <v>8620</v>
      </c>
      <c r="AC669" s="98" t="s">
        <v>5433</v>
      </c>
      <c r="AD669" s="98" t="s">
        <v>5434</v>
      </c>
      <c r="AE669" s="98">
        <v>7211</v>
      </c>
      <c r="AF669" s="98" t="s">
        <v>2414</v>
      </c>
      <c r="AG669" s="98" t="s">
        <v>5411</v>
      </c>
      <c r="AH669" s="98" t="s">
        <v>2415</v>
      </c>
      <c r="AI669" s="98" t="s">
        <v>53</v>
      </c>
      <c r="AJ669" s="98">
        <v>4100</v>
      </c>
      <c r="AO669" s="98">
        <v>2024</v>
      </c>
      <c r="AP669" s="98">
        <v>0</v>
      </c>
      <c r="AQ669" s="98" t="s">
        <v>54</v>
      </c>
      <c r="AR669" s="98" t="s">
        <v>54</v>
      </c>
      <c r="AS669" s="98" t="s">
        <v>54</v>
      </c>
      <c r="AT669" s="98" t="s">
        <v>54</v>
      </c>
      <c r="AW669" s="98" t="s">
        <v>1277</v>
      </c>
      <c r="AY669" s="98" t="s">
        <v>56</v>
      </c>
      <c r="AZ669" s="98" t="s">
        <v>2416</v>
      </c>
      <c r="BA669" s="98" t="s">
        <v>2385</v>
      </c>
      <c r="BB669" s="98" t="s">
        <v>5404</v>
      </c>
      <c r="BD669" s="110" t="str">
        <f t="shared" si="113"/>
        <v>4292RGInt 04 Maringá</v>
      </c>
      <c r="BE669" s="110">
        <v>4292</v>
      </c>
      <c r="BF669" s="110" t="s">
        <v>1773</v>
      </c>
      <c r="BG669" s="110">
        <v>8397</v>
      </c>
      <c r="BH669" s="110" t="s">
        <v>36</v>
      </c>
      <c r="BI669" s="110">
        <v>1</v>
      </c>
      <c r="BJ669" s="110">
        <v>0</v>
      </c>
      <c r="BK669" s="110">
        <v>0</v>
      </c>
      <c r="BL669" s="110">
        <v>0</v>
      </c>
      <c r="BN669" s="110">
        <f t="shared" si="114"/>
        <v>1</v>
      </c>
      <c r="BS669" s="110">
        <v>7211</v>
      </c>
      <c r="BT669" s="110" t="str">
        <f t="shared" si="105"/>
        <v>Atendimento de ocorrências veículos furtados</v>
      </c>
      <c r="BU669" s="111" t="str">
        <f t="shared" si="106"/>
        <v>Não</v>
      </c>
      <c r="BV669" s="111" t="str">
        <f t="shared" si="107"/>
        <v>Não</v>
      </c>
      <c r="BW669" s="111" t="str">
        <f t="shared" si="108"/>
        <v>Não</v>
      </c>
      <c r="BX669" s="111" t="str">
        <f t="shared" si="109"/>
        <v>Não</v>
      </c>
      <c r="BY669" s="110" t="s">
        <v>121</v>
      </c>
      <c r="BZ669" s="110" t="s">
        <v>121</v>
      </c>
      <c r="CA669" s="110" t="s">
        <v>1277</v>
      </c>
      <c r="CB669" s="110" t="s">
        <v>8375</v>
      </c>
      <c r="CG669" s="110" t="str">
        <f t="shared" si="110"/>
        <v>4546 Total</v>
      </c>
      <c r="CH669" s="110" t="str">
        <f t="shared" si="112"/>
        <v>4546 Total-1</v>
      </c>
      <c r="CI669" s="110">
        <v>1</v>
      </c>
      <c r="CJ669" s="110" t="s">
        <v>7079</v>
      </c>
      <c r="CN669" s="110">
        <v>0</v>
      </c>
      <c r="CO669" s="110">
        <v>0</v>
      </c>
      <c r="CP669" s="110">
        <v>1900</v>
      </c>
      <c r="CQ669" s="110">
        <v>0</v>
      </c>
      <c r="CS669" s="110" t="str">
        <f t="shared" si="111"/>
        <v>-</v>
      </c>
    </row>
    <row r="670" spans="19:97" x14ac:dyDescent="0.2">
      <c r="S670" s="98">
        <v>7212</v>
      </c>
      <c r="T670" s="98">
        <v>39</v>
      </c>
      <c r="U670" s="98" t="s">
        <v>1697</v>
      </c>
      <c r="V670" s="98">
        <v>22</v>
      </c>
      <c r="W670" s="98" t="s">
        <v>2131</v>
      </c>
      <c r="X670" s="98">
        <v>5</v>
      </c>
      <c r="Y670" s="98" t="s">
        <v>858</v>
      </c>
      <c r="Z670" s="98">
        <v>30</v>
      </c>
      <c r="AA670" s="98" t="s">
        <v>1698</v>
      </c>
      <c r="AB670" s="98">
        <v>8620</v>
      </c>
      <c r="AC670" s="98" t="s">
        <v>5433</v>
      </c>
      <c r="AD670" s="98" t="s">
        <v>5434</v>
      </c>
      <c r="AE670" s="98">
        <v>7212</v>
      </c>
      <c r="AF670" s="98" t="s">
        <v>2418</v>
      </c>
      <c r="AG670" s="98" t="s">
        <v>5412</v>
      </c>
      <c r="AH670" s="98" t="s">
        <v>2419</v>
      </c>
      <c r="AI670" s="98" t="s">
        <v>53</v>
      </c>
      <c r="AJ670" s="98">
        <v>4100</v>
      </c>
      <c r="AO670" s="98">
        <v>2024</v>
      </c>
      <c r="AP670" s="98">
        <v>0</v>
      </c>
      <c r="AQ670" s="98" t="s">
        <v>54</v>
      </c>
      <c r="AR670" s="98" t="s">
        <v>54</v>
      </c>
      <c r="AS670" s="98" t="s">
        <v>54</v>
      </c>
      <c r="AT670" s="98" t="s">
        <v>54</v>
      </c>
      <c r="AW670" s="98" t="s">
        <v>1277</v>
      </c>
      <c r="AY670" s="98" t="s">
        <v>56</v>
      </c>
      <c r="AZ670" s="98" t="s">
        <v>2420</v>
      </c>
      <c r="BA670" s="98" t="s">
        <v>2385</v>
      </c>
      <c r="BB670" s="98" t="s">
        <v>5404</v>
      </c>
      <c r="BD670" s="110" t="str">
        <f t="shared" si="113"/>
        <v>4295RGInt 05 Londrina</v>
      </c>
      <c r="BE670" s="110">
        <v>4295</v>
      </c>
      <c r="BF670" s="110" t="s">
        <v>480</v>
      </c>
      <c r="BG670" s="110">
        <v>7101</v>
      </c>
      <c r="BH670" s="110" t="s">
        <v>37</v>
      </c>
      <c r="BI670" s="110">
        <v>824.12</v>
      </c>
      <c r="BJ670" s="110">
        <v>913.79</v>
      </c>
      <c r="BK670" s="110">
        <v>0</v>
      </c>
      <c r="BL670" s="110">
        <v>0</v>
      </c>
      <c r="BN670" s="110">
        <f t="shared" si="114"/>
        <v>1737.9099999999999</v>
      </c>
      <c r="BS670" s="110">
        <v>7212</v>
      </c>
      <c r="BT670" s="110" t="str">
        <f t="shared" si="105"/>
        <v>Veículos provenientes de Furto e Roubo recuperados</v>
      </c>
      <c r="BU670" s="111" t="str">
        <f t="shared" si="106"/>
        <v>Não</v>
      </c>
      <c r="BV670" s="111" t="str">
        <f t="shared" si="107"/>
        <v>Não</v>
      </c>
      <c r="BW670" s="111" t="str">
        <f t="shared" si="108"/>
        <v>Não</v>
      </c>
      <c r="BX670" s="111" t="str">
        <f t="shared" si="109"/>
        <v>Não</v>
      </c>
      <c r="BY670" s="110" t="s">
        <v>121</v>
      </c>
      <c r="BZ670" s="110" t="s">
        <v>121</v>
      </c>
      <c r="CA670" s="110" t="s">
        <v>1277</v>
      </c>
      <c r="CB670" s="110" t="s">
        <v>8375</v>
      </c>
      <c r="CG670" s="110" t="str">
        <f t="shared" si="110"/>
        <v>4549Curitiba</v>
      </c>
      <c r="CH670" s="110" t="str">
        <f t="shared" si="112"/>
        <v>4549-1</v>
      </c>
      <c r="CI670" s="110">
        <v>1</v>
      </c>
      <c r="CJ670" s="110">
        <v>4549</v>
      </c>
      <c r="CK670" s="110" t="s">
        <v>33</v>
      </c>
      <c r="CL670" s="110">
        <v>4106902</v>
      </c>
      <c r="CM670" s="110" t="s">
        <v>128</v>
      </c>
      <c r="CN670" s="110">
        <v>0</v>
      </c>
      <c r="CO670" s="110">
        <v>2500</v>
      </c>
      <c r="CP670" s="110">
        <v>0</v>
      </c>
      <c r="CQ670" s="110">
        <v>0</v>
      </c>
      <c r="CS670" s="110" t="str">
        <f t="shared" si="111"/>
        <v>RGInt 01 Curitiba-Curitiba</v>
      </c>
    </row>
    <row r="671" spans="19:97" x14ac:dyDescent="0.2">
      <c r="S671" s="98">
        <v>7213</v>
      </c>
      <c r="T671" s="98">
        <v>39</v>
      </c>
      <c r="U671" s="98" t="s">
        <v>1697</v>
      </c>
      <c r="V671" s="98">
        <v>22</v>
      </c>
      <c r="W671" s="98" t="s">
        <v>2131</v>
      </c>
      <c r="X671" s="98">
        <v>5</v>
      </c>
      <c r="Y671" s="98" t="s">
        <v>858</v>
      </c>
      <c r="Z671" s="98">
        <v>30</v>
      </c>
      <c r="AA671" s="98" t="s">
        <v>1698</v>
      </c>
      <c r="AB671" s="98">
        <v>8621</v>
      </c>
      <c r="AC671" s="98" t="s">
        <v>5435</v>
      </c>
      <c r="AD671" s="98" t="s">
        <v>5436</v>
      </c>
      <c r="AE671" s="98">
        <v>7213</v>
      </c>
      <c r="AF671" s="98" t="s">
        <v>2382</v>
      </c>
      <c r="AG671" s="98" t="s">
        <v>5402</v>
      </c>
      <c r="AH671" s="98" t="s">
        <v>2383</v>
      </c>
      <c r="AI671" s="98" t="s">
        <v>53</v>
      </c>
      <c r="AJ671" s="98">
        <v>4100</v>
      </c>
      <c r="AO671" s="98">
        <v>2024</v>
      </c>
      <c r="AP671" s="98">
        <v>0</v>
      </c>
      <c r="AQ671" s="98" t="s">
        <v>54</v>
      </c>
      <c r="AR671" s="98" t="s">
        <v>54</v>
      </c>
      <c r="AS671" s="98" t="s">
        <v>54</v>
      </c>
      <c r="AT671" s="98" t="s">
        <v>54</v>
      </c>
      <c r="AV671" s="98" t="s">
        <v>55</v>
      </c>
      <c r="AY671" s="98" t="s">
        <v>56</v>
      </c>
      <c r="AZ671" s="98" t="s">
        <v>2384</v>
      </c>
      <c r="BA671" s="98" t="s">
        <v>2385</v>
      </c>
      <c r="BB671" s="98" t="s">
        <v>5404</v>
      </c>
      <c r="BD671" s="110" t="str">
        <f t="shared" si="113"/>
        <v>4301RGInt 05 Londrina</v>
      </c>
      <c r="BE671" s="110">
        <v>4301</v>
      </c>
      <c r="BF671" s="110" t="s">
        <v>482</v>
      </c>
      <c r="BG671" s="110">
        <v>7101</v>
      </c>
      <c r="BH671" s="110" t="s">
        <v>37</v>
      </c>
      <c r="BI671" s="110">
        <v>585.42999999999995</v>
      </c>
      <c r="BJ671" s="110">
        <v>406.12</v>
      </c>
      <c r="BK671" s="110">
        <v>0</v>
      </c>
      <c r="BL671" s="110">
        <v>0</v>
      </c>
      <c r="BN671" s="110">
        <f t="shared" si="114"/>
        <v>991.55</v>
      </c>
      <c r="BS671" s="110">
        <v>7213</v>
      </c>
      <c r="BT671" s="110" t="str">
        <f t="shared" si="105"/>
        <v>Apreensões de Armas de Fogo</v>
      </c>
      <c r="BU671" s="111" t="str">
        <f t="shared" si="106"/>
        <v>Não</v>
      </c>
      <c r="BV671" s="111" t="str">
        <f t="shared" si="107"/>
        <v>Não</v>
      </c>
      <c r="BW671" s="111" t="str">
        <f t="shared" si="108"/>
        <v>Não</v>
      </c>
      <c r="BX671" s="111" t="str">
        <f t="shared" si="109"/>
        <v>Não</v>
      </c>
      <c r="BY671" s="110" t="s">
        <v>121</v>
      </c>
      <c r="BZ671" s="110" t="s">
        <v>55</v>
      </c>
      <c r="CA671" s="110" t="s">
        <v>121</v>
      </c>
      <c r="CB671" s="110" t="s">
        <v>8375</v>
      </c>
      <c r="CG671" s="110" t="str">
        <f t="shared" si="110"/>
        <v>4549 Total</v>
      </c>
      <c r="CH671" s="110" t="str">
        <f t="shared" si="112"/>
        <v>4549 Total-1</v>
      </c>
      <c r="CI671" s="110">
        <v>1</v>
      </c>
      <c r="CJ671" s="110" t="s">
        <v>7080</v>
      </c>
      <c r="CN671" s="110">
        <v>0</v>
      </c>
      <c r="CO671" s="110">
        <v>2500</v>
      </c>
      <c r="CP671" s="110">
        <v>0</v>
      </c>
      <c r="CQ671" s="110">
        <v>0</v>
      </c>
      <c r="CS671" s="110" t="str">
        <f t="shared" si="111"/>
        <v>-</v>
      </c>
    </row>
    <row r="672" spans="19:97" x14ac:dyDescent="0.2">
      <c r="S672" s="98">
        <v>7214</v>
      </c>
      <c r="T672" s="98">
        <v>39</v>
      </c>
      <c r="U672" s="98" t="s">
        <v>1697</v>
      </c>
      <c r="V672" s="98">
        <v>22</v>
      </c>
      <c r="W672" s="98" t="s">
        <v>2131</v>
      </c>
      <c r="X672" s="98">
        <v>5</v>
      </c>
      <c r="Y672" s="98" t="s">
        <v>858</v>
      </c>
      <c r="Z672" s="98">
        <v>30</v>
      </c>
      <c r="AA672" s="98" t="s">
        <v>1698</v>
      </c>
      <c r="AB672" s="98">
        <v>8621</v>
      </c>
      <c r="AC672" s="98" t="s">
        <v>5435</v>
      </c>
      <c r="AD672" s="98" t="s">
        <v>5436</v>
      </c>
      <c r="AE672" s="98">
        <v>7214</v>
      </c>
      <c r="AF672" s="98" t="s">
        <v>2387</v>
      </c>
      <c r="AG672" s="98" t="s">
        <v>5405</v>
      </c>
      <c r="AH672" s="98" t="s">
        <v>2388</v>
      </c>
      <c r="AI672" s="98" t="s">
        <v>53</v>
      </c>
      <c r="AJ672" s="98">
        <v>4100</v>
      </c>
      <c r="AO672" s="98">
        <v>2024</v>
      </c>
      <c r="AP672" s="98">
        <v>0</v>
      </c>
      <c r="AQ672" s="98" t="s">
        <v>54</v>
      </c>
      <c r="AR672" s="98" t="s">
        <v>54</v>
      </c>
      <c r="AS672" s="98" t="s">
        <v>54</v>
      </c>
      <c r="AT672" s="98" t="s">
        <v>54</v>
      </c>
      <c r="AY672" s="98" t="s">
        <v>56</v>
      </c>
      <c r="AZ672" s="98" t="s">
        <v>2390</v>
      </c>
      <c r="BA672" s="98" t="s">
        <v>2385</v>
      </c>
      <c r="BB672" s="98" t="s">
        <v>5404</v>
      </c>
      <c r="BD672" s="110" t="str">
        <f t="shared" si="113"/>
        <v>4309RGInt 04 Maringá</v>
      </c>
      <c r="BE672" s="110">
        <v>4309</v>
      </c>
      <c r="BF672" s="110" t="s">
        <v>484</v>
      </c>
      <c r="BG672" s="110">
        <v>7101</v>
      </c>
      <c r="BH672" s="110" t="s">
        <v>36</v>
      </c>
      <c r="BI672" s="110">
        <v>823.89</v>
      </c>
      <c r="BJ672" s="110">
        <v>914.02</v>
      </c>
      <c r="BK672" s="110">
        <v>0</v>
      </c>
      <c r="BL672" s="110">
        <v>0</v>
      </c>
      <c r="BN672" s="110">
        <f t="shared" si="114"/>
        <v>1737.9099999999999</v>
      </c>
      <c r="BS672" s="110">
        <v>7214</v>
      </c>
      <c r="BT672" s="110" t="str">
        <f t="shared" si="105"/>
        <v>Atendimento de ocorrências com mortes violentas intencionais</v>
      </c>
      <c r="BU672" s="111" t="str">
        <f t="shared" si="106"/>
        <v>Não</v>
      </c>
      <c r="BV672" s="111" t="str">
        <f t="shared" si="107"/>
        <v>Não</v>
      </c>
      <c r="BW672" s="111" t="str">
        <f t="shared" si="108"/>
        <v>Não</v>
      </c>
      <c r="BX672" s="111" t="str">
        <f t="shared" si="109"/>
        <v>Não</v>
      </c>
      <c r="BY672" s="110" t="s">
        <v>121</v>
      </c>
      <c r="BZ672" s="110" t="s">
        <v>121</v>
      </c>
      <c r="CA672" s="110" t="s">
        <v>121</v>
      </c>
      <c r="CB672" s="110" t="s">
        <v>8375</v>
      </c>
      <c r="CG672" s="110" t="str">
        <f t="shared" si="110"/>
        <v>4560Curitiba</v>
      </c>
      <c r="CH672" s="110" t="str">
        <f t="shared" si="112"/>
        <v>4560-1</v>
      </c>
      <c r="CI672" s="110">
        <v>1</v>
      </c>
      <c r="CJ672" s="110">
        <v>4560</v>
      </c>
      <c r="CK672" s="110" t="s">
        <v>33</v>
      </c>
      <c r="CL672" s="110">
        <v>4106902</v>
      </c>
      <c r="CM672" s="110" t="s">
        <v>128</v>
      </c>
      <c r="CN672" s="110">
        <v>1909</v>
      </c>
      <c r="CO672" s="110">
        <v>0</v>
      </c>
      <c r="CP672" s="110">
        <v>0</v>
      </c>
      <c r="CQ672" s="110">
        <v>0</v>
      </c>
      <c r="CS672" s="110" t="str">
        <f t="shared" si="111"/>
        <v>RGInt 01 Curitiba-Curitiba</v>
      </c>
    </row>
    <row r="673" spans="19:97" x14ac:dyDescent="0.2">
      <c r="S673" s="98">
        <v>7215</v>
      </c>
      <c r="T673" s="98">
        <v>39</v>
      </c>
      <c r="U673" s="98" t="s">
        <v>1697</v>
      </c>
      <c r="V673" s="98">
        <v>22</v>
      </c>
      <c r="W673" s="98" t="s">
        <v>2131</v>
      </c>
      <c r="X673" s="98">
        <v>5</v>
      </c>
      <c r="Y673" s="98" t="s">
        <v>858</v>
      </c>
      <c r="Z673" s="98">
        <v>30</v>
      </c>
      <c r="AA673" s="98" t="s">
        <v>1698</v>
      </c>
      <c r="AB673" s="98">
        <v>8621</v>
      </c>
      <c r="AC673" s="98" t="s">
        <v>5435</v>
      </c>
      <c r="AD673" s="98" t="s">
        <v>5436</v>
      </c>
      <c r="AE673" s="98">
        <v>7215</v>
      </c>
      <c r="AF673" s="98" t="s">
        <v>2391</v>
      </c>
      <c r="AG673" s="98" t="s">
        <v>5406</v>
      </c>
      <c r="AH673" s="98" t="s">
        <v>2392</v>
      </c>
      <c r="AI673" s="98" t="s">
        <v>53</v>
      </c>
      <c r="AJ673" s="98">
        <v>4100</v>
      </c>
      <c r="AO673" s="98">
        <v>2024</v>
      </c>
      <c r="AP673" s="98">
        <v>0</v>
      </c>
      <c r="AQ673" s="98" t="s">
        <v>54</v>
      </c>
      <c r="AR673" s="98" t="s">
        <v>54</v>
      </c>
      <c r="AS673" s="98" t="s">
        <v>54</v>
      </c>
      <c r="AT673" s="98" t="s">
        <v>54</v>
      </c>
      <c r="AY673" s="98" t="s">
        <v>56</v>
      </c>
      <c r="AZ673" s="98" t="s">
        <v>2480</v>
      </c>
      <c r="BA673" s="98" t="s">
        <v>2385</v>
      </c>
      <c r="BB673" s="98" t="s">
        <v>5404</v>
      </c>
      <c r="BD673" s="110" t="str">
        <f t="shared" si="113"/>
        <v>4311RGInt 05 Londrina</v>
      </c>
      <c r="BE673" s="110">
        <v>4311</v>
      </c>
      <c r="BF673" s="110" t="s">
        <v>579</v>
      </c>
      <c r="BG673" s="110">
        <v>7101</v>
      </c>
      <c r="BH673" s="110" t="s">
        <v>37</v>
      </c>
      <c r="BI673" s="110">
        <v>25468.67</v>
      </c>
      <c r="BJ673" s="110">
        <v>0</v>
      </c>
      <c r="BK673" s="110">
        <v>0</v>
      </c>
      <c r="BL673" s="110">
        <v>0</v>
      </c>
      <c r="BN673" s="110">
        <f t="shared" si="114"/>
        <v>25468.67</v>
      </c>
      <c r="BS673" s="110">
        <v>7215</v>
      </c>
      <c r="BT673" s="110" t="str">
        <f t="shared" si="105"/>
        <v>Atendimento de ocorrências de furtos gerais</v>
      </c>
      <c r="BU673" s="111" t="str">
        <f t="shared" si="106"/>
        <v>Não</v>
      </c>
      <c r="BV673" s="111" t="str">
        <f t="shared" si="107"/>
        <v>Não</v>
      </c>
      <c r="BW673" s="111" t="str">
        <f t="shared" si="108"/>
        <v>Não</v>
      </c>
      <c r="BX673" s="111" t="str">
        <f t="shared" si="109"/>
        <v>Não</v>
      </c>
      <c r="BY673" s="110" t="s">
        <v>121</v>
      </c>
      <c r="BZ673" s="110" t="s">
        <v>121</v>
      </c>
      <c r="CA673" s="110" t="s">
        <v>121</v>
      </c>
      <c r="CB673" s="110" t="s">
        <v>8375</v>
      </c>
      <c r="CG673" s="110" t="str">
        <f t="shared" si="110"/>
        <v>4560 Total</v>
      </c>
      <c r="CH673" s="110" t="str">
        <f t="shared" si="112"/>
        <v>4560 Total-1</v>
      </c>
      <c r="CI673" s="110">
        <v>1</v>
      </c>
      <c r="CJ673" s="110" t="s">
        <v>7081</v>
      </c>
      <c r="CN673" s="110">
        <v>1909</v>
      </c>
      <c r="CO673" s="110">
        <v>0</v>
      </c>
      <c r="CP673" s="110">
        <v>0</v>
      </c>
      <c r="CQ673" s="110">
        <v>0</v>
      </c>
      <c r="CS673" s="110" t="str">
        <f t="shared" si="111"/>
        <v>-</v>
      </c>
    </row>
    <row r="674" spans="19:97" x14ac:dyDescent="0.2">
      <c r="S674" s="98">
        <v>7216</v>
      </c>
      <c r="T674" s="98">
        <v>39</v>
      </c>
      <c r="U674" s="98" t="s">
        <v>1697</v>
      </c>
      <c r="V674" s="98">
        <v>22</v>
      </c>
      <c r="W674" s="98" t="s">
        <v>2131</v>
      </c>
      <c r="X674" s="98">
        <v>5</v>
      </c>
      <c r="Y674" s="98" t="s">
        <v>858</v>
      </c>
      <c r="Z674" s="98">
        <v>30</v>
      </c>
      <c r="AA674" s="98" t="s">
        <v>1698</v>
      </c>
      <c r="AB674" s="98">
        <v>8621</v>
      </c>
      <c r="AC674" s="98" t="s">
        <v>5435</v>
      </c>
      <c r="AD674" s="98" t="s">
        <v>5436</v>
      </c>
      <c r="AE674" s="98">
        <v>7216</v>
      </c>
      <c r="AF674" s="98" t="s">
        <v>2395</v>
      </c>
      <c r="AG674" s="98" t="s">
        <v>5407</v>
      </c>
      <c r="AH674" s="98" t="s">
        <v>2396</v>
      </c>
      <c r="AI674" s="98" t="s">
        <v>53</v>
      </c>
      <c r="AJ674" s="98">
        <v>4100</v>
      </c>
      <c r="AO674" s="98">
        <v>2024</v>
      </c>
      <c r="AP674" s="98">
        <v>0</v>
      </c>
      <c r="AQ674" s="98" t="s">
        <v>54</v>
      </c>
      <c r="AR674" s="98" t="s">
        <v>54</v>
      </c>
      <c r="AS674" s="98" t="s">
        <v>54</v>
      </c>
      <c r="AT674" s="98" t="s">
        <v>54</v>
      </c>
      <c r="AY674" s="98" t="s">
        <v>56</v>
      </c>
      <c r="AZ674" s="98" t="s">
        <v>2397</v>
      </c>
      <c r="BA674" s="98" t="s">
        <v>2385</v>
      </c>
      <c r="BB674" s="98" t="s">
        <v>5404</v>
      </c>
      <c r="BD674" s="110" t="str">
        <f t="shared" si="113"/>
        <v>4314RGInt 04 Maringá</v>
      </c>
      <c r="BE674" s="110">
        <v>4314</v>
      </c>
      <c r="BF674" s="110" t="s">
        <v>490</v>
      </c>
      <c r="BG674" s="110">
        <v>7101</v>
      </c>
      <c r="BH674" s="110" t="s">
        <v>36</v>
      </c>
      <c r="BI674" s="110">
        <v>170</v>
      </c>
      <c r="BJ674" s="110">
        <v>1020</v>
      </c>
      <c r="BK674" s="110">
        <v>510</v>
      </c>
      <c r="BL674" s="110">
        <v>0</v>
      </c>
      <c r="BN674" s="110">
        <f t="shared" si="114"/>
        <v>1700</v>
      </c>
      <c r="BS674" s="110">
        <v>7216</v>
      </c>
      <c r="BT674" s="110" t="str">
        <f t="shared" si="105"/>
        <v>Atendimento de ocorrências de roubos gerais</v>
      </c>
      <c r="BU674" s="111" t="str">
        <f t="shared" si="106"/>
        <v>Não</v>
      </c>
      <c r="BV674" s="111" t="str">
        <f t="shared" si="107"/>
        <v>Não</v>
      </c>
      <c r="BW674" s="111" t="str">
        <f t="shared" si="108"/>
        <v>Não</v>
      </c>
      <c r="BX674" s="111" t="str">
        <f t="shared" si="109"/>
        <v>Não</v>
      </c>
      <c r="BY674" s="110" t="s">
        <v>121</v>
      </c>
      <c r="BZ674" s="110" t="s">
        <v>121</v>
      </c>
      <c r="CA674" s="110" t="s">
        <v>121</v>
      </c>
      <c r="CB674" s="110" t="s">
        <v>8375</v>
      </c>
      <c r="CG674" s="110" t="str">
        <f t="shared" si="110"/>
        <v>4561São José dos Pinhais</v>
      </c>
      <c r="CH674" s="110" t="str">
        <f t="shared" si="112"/>
        <v>4561-1</v>
      </c>
      <c r="CI674" s="110">
        <v>1</v>
      </c>
      <c r="CJ674" s="110">
        <v>4561</v>
      </c>
      <c r="CK674" s="110" t="s">
        <v>33</v>
      </c>
      <c r="CL674" s="110">
        <v>4125506</v>
      </c>
      <c r="CM674" s="110" t="s">
        <v>134</v>
      </c>
      <c r="CN674" s="110">
        <v>2954</v>
      </c>
      <c r="CO674" s="110">
        <v>0</v>
      </c>
      <c r="CP674" s="110">
        <v>0</v>
      </c>
      <c r="CQ674" s="110">
        <v>0</v>
      </c>
      <c r="CS674" s="110" t="str">
        <f t="shared" si="111"/>
        <v>RGInt 01 Curitiba-São José dos Pinhais</v>
      </c>
    </row>
    <row r="675" spans="19:97" x14ac:dyDescent="0.2">
      <c r="S675" s="98">
        <v>7217</v>
      </c>
      <c r="T675" s="98">
        <v>39</v>
      </c>
      <c r="U675" s="98" t="s">
        <v>1697</v>
      </c>
      <c r="V675" s="98">
        <v>22</v>
      </c>
      <c r="W675" s="98" t="s">
        <v>2131</v>
      </c>
      <c r="X675" s="98">
        <v>5</v>
      </c>
      <c r="Y675" s="98" t="s">
        <v>858</v>
      </c>
      <c r="Z675" s="98">
        <v>30</v>
      </c>
      <c r="AA675" s="98" t="s">
        <v>1698</v>
      </c>
      <c r="AB675" s="98">
        <v>8621</v>
      </c>
      <c r="AC675" s="98" t="s">
        <v>5435</v>
      </c>
      <c r="AD675" s="98" t="s">
        <v>5436</v>
      </c>
      <c r="AE675" s="98">
        <v>7217</v>
      </c>
      <c r="AF675" s="98" t="s">
        <v>2398</v>
      </c>
      <c r="AG675" s="98" t="s">
        <v>5408</v>
      </c>
      <c r="AH675" s="98" t="s">
        <v>2399</v>
      </c>
      <c r="AI675" s="98" t="s">
        <v>53</v>
      </c>
      <c r="AJ675" s="98">
        <v>4100</v>
      </c>
      <c r="AO675" s="98">
        <v>2024</v>
      </c>
      <c r="AP675" s="98">
        <v>0</v>
      </c>
      <c r="AQ675" s="98" t="s">
        <v>54</v>
      </c>
      <c r="AR675" s="98" t="s">
        <v>54</v>
      </c>
      <c r="AS675" s="98" t="s">
        <v>54</v>
      </c>
      <c r="AT675" s="98" t="s">
        <v>54</v>
      </c>
      <c r="AY675" s="98" t="s">
        <v>56</v>
      </c>
      <c r="AZ675" s="98" t="s">
        <v>2400</v>
      </c>
      <c r="BA675" s="98" t="s">
        <v>2385</v>
      </c>
      <c r="BB675" s="98" t="s">
        <v>5404</v>
      </c>
      <c r="BD675" s="110" t="str">
        <f t="shared" si="113"/>
        <v>4316RGInt 03 Cascavel</v>
      </c>
      <c r="BE675" s="110">
        <v>4316</v>
      </c>
      <c r="BF675" s="110" t="s">
        <v>496</v>
      </c>
      <c r="BG675" s="110">
        <v>7101</v>
      </c>
      <c r="BH675" s="110" t="s">
        <v>35</v>
      </c>
      <c r="BI675" s="110">
        <v>559.73</v>
      </c>
      <c r="BJ675" s="110">
        <v>388.3</v>
      </c>
      <c r="BK675" s="110">
        <v>0</v>
      </c>
      <c r="BL675" s="110">
        <v>0</v>
      </c>
      <c r="BN675" s="110">
        <f t="shared" si="114"/>
        <v>948.03</v>
      </c>
      <c r="BS675" s="110">
        <v>7217</v>
      </c>
      <c r="BT675" s="110" t="str">
        <f t="shared" si="105"/>
        <v>Atendimento de ocorrências de Tráfico de Drogas</v>
      </c>
      <c r="BU675" s="111" t="str">
        <f t="shared" si="106"/>
        <v>Não</v>
      </c>
      <c r="BV675" s="111" t="str">
        <f t="shared" si="107"/>
        <v>Não</v>
      </c>
      <c r="BW675" s="111" t="str">
        <f t="shared" si="108"/>
        <v>Não</v>
      </c>
      <c r="BX675" s="111" t="str">
        <f t="shared" si="109"/>
        <v>Não</v>
      </c>
      <c r="BY675" s="110" t="s">
        <v>121</v>
      </c>
      <c r="BZ675" s="110" t="s">
        <v>121</v>
      </c>
      <c r="CA675" s="110" t="s">
        <v>121</v>
      </c>
      <c r="CB675" s="110" t="s">
        <v>8375</v>
      </c>
      <c r="CG675" s="110" t="str">
        <f t="shared" si="110"/>
        <v>4561 Total</v>
      </c>
      <c r="CH675" s="110" t="str">
        <f t="shared" si="112"/>
        <v>4561 Total-1</v>
      </c>
      <c r="CI675" s="110">
        <v>1</v>
      </c>
      <c r="CJ675" s="110" t="s">
        <v>7082</v>
      </c>
      <c r="CN675" s="110">
        <v>2954</v>
      </c>
      <c r="CO675" s="110">
        <v>0</v>
      </c>
      <c r="CP675" s="110">
        <v>0</v>
      </c>
      <c r="CQ675" s="110">
        <v>0</v>
      </c>
      <c r="CS675" s="110" t="str">
        <f t="shared" si="111"/>
        <v>-</v>
      </c>
    </row>
    <row r="676" spans="19:97" x14ac:dyDescent="0.2">
      <c r="S676" s="98">
        <v>7218</v>
      </c>
      <c r="T676" s="98">
        <v>39</v>
      </c>
      <c r="U676" s="98" t="s">
        <v>1697</v>
      </c>
      <c r="V676" s="98">
        <v>22</v>
      </c>
      <c r="W676" s="98" t="s">
        <v>2131</v>
      </c>
      <c r="X676" s="98">
        <v>5</v>
      </c>
      <c r="Y676" s="98" t="s">
        <v>858</v>
      </c>
      <c r="Z676" s="98">
        <v>30</v>
      </c>
      <c r="AA676" s="98" t="s">
        <v>1698</v>
      </c>
      <c r="AB676" s="98">
        <v>8621</v>
      </c>
      <c r="AC676" s="98" t="s">
        <v>5435</v>
      </c>
      <c r="AD676" s="98" t="s">
        <v>5436</v>
      </c>
      <c r="AE676" s="98">
        <v>7218</v>
      </c>
      <c r="AF676" s="98" t="s">
        <v>2403</v>
      </c>
      <c r="AG676" s="98" t="s">
        <v>5409</v>
      </c>
      <c r="AH676" s="98" t="s">
        <v>2404</v>
      </c>
      <c r="AI676" s="98" t="s">
        <v>53</v>
      </c>
      <c r="AJ676" s="98">
        <v>4100</v>
      </c>
      <c r="AO676" s="98">
        <v>2024</v>
      </c>
      <c r="AP676" s="98">
        <v>0</v>
      </c>
      <c r="AQ676" s="98" t="s">
        <v>54</v>
      </c>
      <c r="AR676" s="98" t="s">
        <v>54</v>
      </c>
      <c r="AS676" s="98" t="s">
        <v>54</v>
      </c>
      <c r="AT676" s="98" t="s">
        <v>54</v>
      </c>
      <c r="AW676" s="98" t="s">
        <v>1277</v>
      </c>
      <c r="AY676" s="98" t="s">
        <v>56</v>
      </c>
      <c r="AZ676" s="98" t="s">
        <v>2405</v>
      </c>
      <c r="BA676" s="98" t="s">
        <v>2385</v>
      </c>
      <c r="BB676" s="98" t="s">
        <v>5404</v>
      </c>
      <c r="BD676" s="110" t="str">
        <f t="shared" si="113"/>
        <v>4318RGInt 04 Maringá</v>
      </c>
      <c r="BE676" s="110">
        <v>4318</v>
      </c>
      <c r="BF676" s="110" t="s">
        <v>499</v>
      </c>
      <c r="BG676" s="110">
        <v>7101</v>
      </c>
      <c r="BH676" s="110" t="s">
        <v>36</v>
      </c>
      <c r="BI676" s="110">
        <v>824.06</v>
      </c>
      <c r="BJ676" s="110">
        <v>913.85</v>
      </c>
      <c r="BK676" s="110">
        <v>0</v>
      </c>
      <c r="BL676" s="110">
        <v>0</v>
      </c>
      <c r="BN676" s="110">
        <f t="shared" si="114"/>
        <v>1737.9099999999999</v>
      </c>
      <c r="BS676" s="110">
        <v>7218</v>
      </c>
      <c r="BT676" s="110" t="str">
        <f t="shared" si="105"/>
        <v>Atendimento de ocorrências de veículos roubados</v>
      </c>
      <c r="BU676" s="111" t="str">
        <f t="shared" si="106"/>
        <v>Não</v>
      </c>
      <c r="BV676" s="111" t="str">
        <f t="shared" si="107"/>
        <v>Não</v>
      </c>
      <c r="BW676" s="111" t="str">
        <f t="shared" si="108"/>
        <v>Não</v>
      </c>
      <c r="BX676" s="111" t="str">
        <f t="shared" si="109"/>
        <v>Não</v>
      </c>
      <c r="BY676" s="110" t="s">
        <v>121</v>
      </c>
      <c r="BZ676" s="110" t="s">
        <v>121</v>
      </c>
      <c r="CA676" s="110" t="s">
        <v>1277</v>
      </c>
      <c r="CB676" s="110" t="s">
        <v>8375</v>
      </c>
      <c r="CG676" s="110" t="str">
        <f t="shared" si="110"/>
        <v>4562Piraquara</v>
      </c>
      <c r="CH676" s="110" t="str">
        <f t="shared" si="112"/>
        <v>4562-1</v>
      </c>
      <c r="CI676" s="110">
        <v>1</v>
      </c>
      <c r="CJ676" s="110">
        <v>4562</v>
      </c>
      <c r="CK676" s="110" t="s">
        <v>33</v>
      </c>
      <c r="CL676" s="110">
        <v>4119509</v>
      </c>
      <c r="CM676" s="110" t="s">
        <v>519</v>
      </c>
      <c r="CN676" s="110">
        <v>500</v>
      </c>
      <c r="CO676" s="110">
        <v>0</v>
      </c>
      <c r="CP676" s="110">
        <v>0</v>
      </c>
      <c r="CQ676" s="110">
        <v>0</v>
      </c>
      <c r="CS676" s="110" t="str">
        <f t="shared" si="111"/>
        <v>RGInt 01 Curitiba-Piraquara</v>
      </c>
    </row>
    <row r="677" spans="19:97" x14ac:dyDescent="0.2">
      <c r="S677" s="98">
        <v>7219</v>
      </c>
      <c r="T677" s="98">
        <v>39</v>
      </c>
      <c r="U677" s="98" t="s">
        <v>1697</v>
      </c>
      <c r="V677" s="98">
        <v>22</v>
      </c>
      <c r="W677" s="98" t="s">
        <v>2131</v>
      </c>
      <c r="X677" s="98">
        <v>5</v>
      </c>
      <c r="Y677" s="98" t="s">
        <v>858</v>
      </c>
      <c r="Z677" s="98">
        <v>30</v>
      </c>
      <c r="AA677" s="98" t="s">
        <v>1698</v>
      </c>
      <c r="AB677" s="98">
        <v>8621</v>
      </c>
      <c r="AC677" s="98" t="s">
        <v>5435</v>
      </c>
      <c r="AD677" s="98" t="s">
        <v>5436</v>
      </c>
      <c r="AE677" s="98">
        <v>7219</v>
      </c>
      <c r="AF677" s="98" t="s">
        <v>2409</v>
      </c>
      <c r="AG677" s="98" t="s">
        <v>5410</v>
      </c>
      <c r="AH677" s="98" t="s">
        <v>2399</v>
      </c>
      <c r="AI677" s="98" t="s">
        <v>53</v>
      </c>
      <c r="AJ677" s="98">
        <v>4100</v>
      </c>
      <c r="AO677" s="98">
        <v>2024</v>
      </c>
      <c r="AP677" s="98">
        <v>0</v>
      </c>
      <c r="AQ677" s="98" t="s">
        <v>56</v>
      </c>
      <c r="AR677" s="98" t="s">
        <v>54</v>
      </c>
      <c r="AS677" s="98" t="s">
        <v>54</v>
      </c>
      <c r="AT677" s="98" t="s">
        <v>54</v>
      </c>
      <c r="AV677" s="98" t="s">
        <v>2410</v>
      </c>
      <c r="AY677" s="98" t="s">
        <v>56</v>
      </c>
      <c r="AZ677" s="98" t="s">
        <v>2411</v>
      </c>
      <c r="BA677" s="98" t="s">
        <v>2385</v>
      </c>
      <c r="BB677" s="98" t="s">
        <v>5404</v>
      </c>
      <c r="BD677" s="110" t="str">
        <f t="shared" si="113"/>
        <v>4321RGInt 04 Maringá</v>
      </c>
      <c r="BE677" s="110">
        <v>4321</v>
      </c>
      <c r="BF677" s="110" t="s">
        <v>502</v>
      </c>
      <c r="BG677" s="110">
        <v>7101</v>
      </c>
      <c r="BH677" s="110" t="s">
        <v>36</v>
      </c>
      <c r="BI677" s="110">
        <v>1700</v>
      </c>
      <c r="BJ677" s="110">
        <v>10200</v>
      </c>
      <c r="BK677" s="110">
        <v>5100</v>
      </c>
      <c r="BL677" s="110">
        <v>0</v>
      </c>
      <c r="BN677" s="110">
        <f t="shared" si="114"/>
        <v>17000</v>
      </c>
      <c r="BS677" s="110">
        <v>7219</v>
      </c>
      <c r="BT677" s="110" t="str">
        <f t="shared" si="105"/>
        <v>Atendimento de ocorrências de Violência Doméstica</v>
      </c>
      <c r="BU677" s="111" t="str">
        <f t="shared" si="106"/>
        <v>Não</v>
      </c>
      <c r="BV677" s="111" t="str">
        <f t="shared" si="107"/>
        <v>Não</v>
      </c>
      <c r="BW677" s="111" t="str">
        <f t="shared" si="108"/>
        <v>Sim</v>
      </c>
      <c r="BX677" s="111" t="str">
        <f t="shared" si="109"/>
        <v>Não</v>
      </c>
      <c r="BY677" s="110" t="s">
        <v>121</v>
      </c>
      <c r="BZ677" s="110" t="s">
        <v>2410</v>
      </c>
      <c r="CA677" s="110" t="s">
        <v>121</v>
      </c>
      <c r="CB677" s="110" t="s">
        <v>8375</v>
      </c>
      <c r="CG677" s="110" t="str">
        <f t="shared" si="110"/>
        <v>4562 Total</v>
      </c>
      <c r="CH677" s="110" t="str">
        <f t="shared" si="112"/>
        <v>4562 Total-1</v>
      </c>
      <c r="CI677" s="110">
        <v>1</v>
      </c>
      <c r="CJ677" s="110" t="s">
        <v>7083</v>
      </c>
      <c r="CN677" s="110">
        <v>500</v>
      </c>
      <c r="CO677" s="110">
        <v>0</v>
      </c>
      <c r="CP677" s="110">
        <v>0</v>
      </c>
      <c r="CQ677" s="110">
        <v>0</v>
      </c>
      <c r="CS677" s="110" t="str">
        <f t="shared" si="111"/>
        <v>-</v>
      </c>
    </row>
    <row r="678" spans="19:97" x14ac:dyDescent="0.2">
      <c r="S678" s="98">
        <v>7220</v>
      </c>
      <c r="T678" s="98">
        <v>39</v>
      </c>
      <c r="U678" s="98" t="s">
        <v>1697</v>
      </c>
      <c r="V678" s="98">
        <v>22</v>
      </c>
      <c r="W678" s="98" t="s">
        <v>2131</v>
      </c>
      <c r="X678" s="98">
        <v>5</v>
      </c>
      <c r="Y678" s="98" t="s">
        <v>858</v>
      </c>
      <c r="Z678" s="98">
        <v>30</v>
      </c>
      <c r="AA678" s="98" t="s">
        <v>1698</v>
      </c>
      <c r="AB678" s="98">
        <v>8621</v>
      </c>
      <c r="AC678" s="98" t="s">
        <v>5435</v>
      </c>
      <c r="AD678" s="98" t="s">
        <v>5436</v>
      </c>
      <c r="AE678" s="98">
        <v>7220</v>
      </c>
      <c r="AF678" s="98" t="s">
        <v>2414</v>
      </c>
      <c r="AG678" s="98" t="s">
        <v>5411</v>
      </c>
      <c r="AH678" s="98" t="s">
        <v>2415</v>
      </c>
      <c r="AI678" s="98" t="s">
        <v>53</v>
      </c>
      <c r="AJ678" s="98">
        <v>4100</v>
      </c>
      <c r="AO678" s="98">
        <v>2024</v>
      </c>
      <c r="AP678" s="98">
        <v>0</v>
      </c>
      <c r="AQ678" s="98" t="s">
        <v>54</v>
      </c>
      <c r="AR678" s="98" t="s">
        <v>54</v>
      </c>
      <c r="AS678" s="98" t="s">
        <v>54</v>
      </c>
      <c r="AT678" s="98" t="s">
        <v>54</v>
      </c>
      <c r="AW678" s="98" t="s">
        <v>1277</v>
      </c>
      <c r="AY678" s="98" t="s">
        <v>56</v>
      </c>
      <c r="AZ678" s="98" t="s">
        <v>2416</v>
      </c>
      <c r="BA678" s="98" t="s">
        <v>2385</v>
      </c>
      <c r="BB678" s="98" t="s">
        <v>5404</v>
      </c>
      <c r="BD678" s="110" t="str">
        <f t="shared" si="113"/>
        <v>4323RGInt 03 Cascavel</v>
      </c>
      <c r="BE678" s="110">
        <v>4323</v>
      </c>
      <c r="BF678" s="110" t="s">
        <v>507</v>
      </c>
      <c r="BG678" s="110">
        <v>7101</v>
      </c>
      <c r="BH678" s="110" t="s">
        <v>35</v>
      </c>
      <c r="BI678" s="110">
        <v>1884.37</v>
      </c>
      <c r="BJ678" s="110">
        <v>0</v>
      </c>
      <c r="BK678" s="110">
        <v>0</v>
      </c>
      <c r="BL678" s="110">
        <v>0</v>
      </c>
      <c r="BN678" s="110">
        <f t="shared" si="114"/>
        <v>1884.37</v>
      </c>
      <c r="BS678" s="110">
        <v>7220</v>
      </c>
      <c r="BT678" s="110" t="str">
        <f t="shared" si="105"/>
        <v>Atendimento de ocorrências veículos furtados</v>
      </c>
      <c r="BU678" s="111" t="str">
        <f t="shared" si="106"/>
        <v>Não</v>
      </c>
      <c r="BV678" s="111" t="str">
        <f t="shared" si="107"/>
        <v>Não</v>
      </c>
      <c r="BW678" s="111" t="str">
        <f t="shared" si="108"/>
        <v>Não</v>
      </c>
      <c r="BX678" s="111" t="str">
        <f t="shared" si="109"/>
        <v>Não</v>
      </c>
      <c r="BY678" s="110" t="s">
        <v>121</v>
      </c>
      <c r="BZ678" s="110" t="s">
        <v>121</v>
      </c>
      <c r="CA678" s="110" t="s">
        <v>1277</v>
      </c>
      <c r="CB678" s="110" t="s">
        <v>8375</v>
      </c>
      <c r="CG678" s="110" t="str">
        <f t="shared" si="110"/>
        <v>4563Maringá</v>
      </c>
      <c r="CH678" s="110" t="str">
        <f t="shared" si="112"/>
        <v>4563-1</v>
      </c>
      <c r="CI678" s="110">
        <v>1</v>
      </c>
      <c r="CJ678" s="110">
        <v>4563</v>
      </c>
      <c r="CK678" s="110" t="s">
        <v>36</v>
      </c>
      <c r="CL678" s="110">
        <v>4115200</v>
      </c>
      <c r="CM678" s="110" t="s">
        <v>503</v>
      </c>
      <c r="CN678" s="110">
        <v>0</v>
      </c>
      <c r="CO678" s="110">
        <v>800</v>
      </c>
      <c r="CP678" s="110">
        <v>0</v>
      </c>
      <c r="CQ678" s="110">
        <v>0</v>
      </c>
      <c r="CS678" s="110" t="str">
        <f t="shared" si="111"/>
        <v>RGInt 04 Maringá-Maringá</v>
      </c>
    </row>
    <row r="679" spans="19:97" x14ac:dyDescent="0.2">
      <c r="S679" s="98">
        <v>7221</v>
      </c>
      <c r="T679" s="98">
        <v>39</v>
      </c>
      <c r="U679" s="98" t="s">
        <v>1697</v>
      </c>
      <c r="V679" s="98">
        <v>22</v>
      </c>
      <c r="W679" s="98" t="s">
        <v>2131</v>
      </c>
      <c r="X679" s="98">
        <v>5</v>
      </c>
      <c r="Y679" s="98" t="s">
        <v>858</v>
      </c>
      <c r="Z679" s="98">
        <v>30</v>
      </c>
      <c r="AA679" s="98" t="s">
        <v>1698</v>
      </c>
      <c r="AB679" s="98">
        <v>8621</v>
      </c>
      <c r="AC679" s="98" t="s">
        <v>5435</v>
      </c>
      <c r="AD679" s="98" t="s">
        <v>5436</v>
      </c>
      <c r="AE679" s="98">
        <v>7221</v>
      </c>
      <c r="AF679" s="98" t="s">
        <v>2418</v>
      </c>
      <c r="AG679" s="98" t="s">
        <v>5412</v>
      </c>
      <c r="AH679" s="98" t="s">
        <v>2419</v>
      </c>
      <c r="AI679" s="98" t="s">
        <v>53</v>
      </c>
      <c r="AJ679" s="98">
        <v>4100</v>
      </c>
      <c r="AO679" s="98">
        <v>2024</v>
      </c>
      <c r="AP679" s="98">
        <v>0</v>
      </c>
      <c r="AQ679" s="98" t="s">
        <v>54</v>
      </c>
      <c r="AR679" s="98" t="s">
        <v>54</v>
      </c>
      <c r="AS679" s="98" t="s">
        <v>54</v>
      </c>
      <c r="AT679" s="98" t="s">
        <v>54</v>
      </c>
      <c r="AW679" s="98" t="s">
        <v>1277</v>
      </c>
      <c r="AY679" s="98" t="s">
        <v>56</v>
      </c>
      <c r="AZ679" s="98" t="s">
        <v>2420</v>
      </c>
      <c r="BA679" s="98" t="s">
        <v>2385</v>
      </c>
      <c r="BB679" s="98" t="s">
        <v>5404</v>
      </c>
      <c r="BD679" s="110" t="str">
        <f t="shared" si="113"/>
        <v>4325RGInt 01 Curitiba</v>
      </c>
      <c r="BE679" s="110">
        <v>4325</v>
      </c>
      <c r="BF679" s="110" t="s">
        <v>512</v>
      </c>
      <c r="BG679" s="110">
        <v>7101</v>
      </c>
      <c r="BH679" s="110" t="s">
        <v>33</v>
      </c>
      <c r="BI679" s="110">
        <v>580</v>
      </c>
      <c r="BJ679" s="110">
        <v>3480</v>
      </c>
      <c r="BK679" s="110">
        <v>1740</v>
      </c>
      <c r="BL679" s="110">
        <v>0</v>
      </c>
      <c r="BN679" s="110">
        <f t="shared" si="114"/>
        <v>5800</v>
      </c>
      <c r="BS679" s="110">
        <v>7221</v>
      </c>
      <c r="BT679" s="110" t="str">
        <f t="shared" si="105"/>
        <v>Veículos provenientes de Furto e Roubo recuperados</v>
      </c>
      <c r="BU679" s="111" t="str">
        <f t="shared" si="106"/>
        <v>Não</v>
      </c>
      <c r="BV679" s="111" t="str">
        <f t="shared" si="107"/>
        <v>Não</v>
      </c>
      <c r="BW679" s="111" t="str">
        <f t="shared" si="108"/>
        <v>Não</v>
      </c>
      <c r="BX679" s="111" t="str">
        <f t="shared" si="109"/>
        <v>Não</v>
      </c>
      <c r="BY679" s="110" t="s">
        <v>121</v>
      </c>
      <c r="BZ679" s="110" t="s">
        <v>121</v>
      </c>
      <c r="CA679" s="110" t="s">
        <v>1277</v>
      </c>
      <c r="CB679" s="110" t="s">
        <v>8375</v>
      </c>
      <c r="CG679" s="110" t="str">
        <f t="shared" si="110"/>
        <v>4563 Total</v>
      </c>
      <c r="CH679" s="110" t="str">
        <f t="shared" si="112"/>
        <v>4563 Total-1</v>
      </c>
      <c r="CI679" s="110">
        <v>1</v>
      </c>
      <c r="CJ679" s="110" t="s">
        <v>7084</v>
      </c>
      <c r="CN679" s="110">
        <v>0</v>
      </c>
      <c r="CO679" s="110">
        <v>800</v>
      </c>
      <c r="CP679" s="110">
        <v>0</v>
      </c>
      <c r="CQ679" s="110">
        <v>0</v>
      </c>
      <c r="CS679" s="110" t="str">
        <f t="shared" si="111"/>
        <v>-</v>
      </c>
    </row>
    <row r="680" spans="19:97" x14ac:dyDescent="0.2">
      <c r="S680" s="98">
        <v>7222</v>
      </c>
      <c r="T680" s="98">
        <v>39</v>
      </c>
      <c r="U680" s="98" t="s">
        <v>1697</v>
      </c>
      <c r="V680" s="98">
        <v>22</v>
      </c>
      <c r="W680" s="98" t="s">
        <v>2131</v>
      </c>
      <c r="X680" s="98">
        <v>5</v>
      </c>
      <c r="Y680" s="98" t="s">
        <v>858</v>
      </c>
      <c r="Z680" s="98">
        <v>30</v>
      </c>
      <c r="AA680" s="98" t="s">
        <v>1698</v>
      </c>
      <c r="AB680" s="98">
        <v>8622</v>
      </c>
      <c r="AC680" s="98" t="s">
        <v>5437</v>
      </c>
      <c r="AD680" s="98" t="s">
        <v>5438</v>
      </c>
      <c r="AE680" s="98">
        <v>7222</v>
      </c>
      <c r="AF680" s="98" t="s">
        <v>2382</v>
      </c>
      <c r="AG680" s="98" t="s">
        <v>5402</v>
      </c>
      <c r="AH680" s="98" t="s">
        <v>2383</v>
      </c>
      <c r="AI680" s="98" t="s">
        <v>53</v>
      </c>
      <c r="AJ680" s="98">
        <v>4100</v>
      </c>
      <c r="AO680" s="98">
        <v>2024</v>
      </c>
      <c r="AP680" s="98">
        <v>0</v>
      </c>
      <c r="AQ680" s="98" t="s">
        <v>54</v>
      </c>
      <c r="AR680" s="98" t="s">
        <v>54</v>
      </c>
      <c r="AS680" s="98" t="s">
        <v>54</v>
      </c>
      <c r="AT680" s="98" t="s">
        <v>54</v>
      </c>
      <c r="AV680" s="98" t="s">
        <v>55</v>
      </c>
      <c r="AY680" s="98" t="s">
        <v>56</v>
      </c>
      <c r="AZ680" s="98" t="s">
        <v>2384</v>
      </c>
      <c r="BA680" s="98" t="s">
        <v>2385</v>
      </c>
      <c r="BB680" s="98" t="s">
        <v>5404</v>
      </c>
      <c r="BD680" s="110" t="str">
        <f t="shared" si="113"/>
        <v>4327RGInt 04 Maringá</v>
      </c>
      <c r="BE680" s="110">
        <v>4327</v>
      </c>
      <c r="BF680" s="110" t="s">
        <v>516</v>
      </c>
      <c r="BG680" s="110">
        <v>7101</v>
      </c>
      <c r="BH680" s="110" t="s">
        <v>36</v>
      </c>
      <c r="BI680" s="110">
        <v>580</v>
      </c>
      <c r="BJ680" s="110">
        <v>3480</v>
      </c>
      <c r="BK680" s="110">
        <v>1740</v>
      </c>
      <c r="BL680" s="110">
        <v>0</v>
      </c>
      <c r="BN680" s="110">
        <f t="shared" si="114"/>
        <v>5800</v>
      </c>
      <c r="BS680" s="110">
        <v>7222</v>
      </c>
      <c r="BT680" s="110" t="str">
        <f t="shared" si="105"/>
        <v>Apreensões de Armas de Fogo</v>
      </c>
      <c r="BU680" s="111" t="str">
        <f t="shared" si="106"/>
        <v>Não</v>
      </c>
      <c r="BV680" s="111" t="str">
        <f t="shared" si="107"/>
        <v>Não</v>
      </c>
      <c r="BW680" s="111" t="str">
        <f t="shared" si="108"/>
        <v>Não</v>
      </c>
      <c r="BX680" s="111" t="str">
        <f t="shared" si="109"/>
        <v>Não</v>
      </c>
      <c r="BY680" s="110" t="s">
        <v>121</v>
      </c>
      <c r="BZ680" s="110" t="s">
        <v>55</v>
      </c>
      <c r="CA680" s="110" t="s">
        <v>121</v>
      </c>
      <c r="CB680" s="110" t="s">
        <v>8375</v>
      </c>
      <c r="CG680" s="110" t="str">
        <f t="shared" si="110"/>
        <v>4567Curitiba</v>
      </c>
      <c r="CH680" s="110" t="str">
        <f t="shared" si="112"/>
        <v>4567-1</v>
      </c>
      <c r="CI680" s="110">
        <v>1</v>
      </c>
      <c r="CJ680" s="110">
        <v>4567</v>
      </c>
      <c r="CK680" s="110" t="s">
        <v>33</v>
      </c>
      <c r="CL680" s="110">
        <v>4106902</v>
      </c>
      <c r="CM680" s="110" t="s">
        <v>128</v>
      </c>
      <c r="CN680" s="110">
        <v>2000</v>
      </c>
      <c r="CO680" s="110">
        <v>2000</v>
      </c>
      <c r="CP680" s="110">
        <v>2000</v>
      </c>
      <c r="CQ680" s="110">
        <v>2000</v>
      </c>
      <c r="CS680" s="110" t="str">
        <f t="shared" si="111"/>
        <v>RGInt 01 Curitiba-Curitiba</v>
      </c>
    </row>
    <row r="681" spans="19:97" x14ac:dyDescent="0.2">
      <c r="S681" s="98">
        <v>7223</v>
      </c>
      <c r="T681" s="98">
        <v>39</v>
      </c>
      <c r="U681" s="98" t="s">
        <v>1697</v>
      </c>
      <c r="V681" s="98">
        <v>22</v>
      </c>
      <c r="W681" s="98" t="s">
        <v>2131</v>
      </c>
      <c r="X681" s="98">
        <v>5</v>
      </c>
      <c r="Y681" s="98" t="s">
        <v>858</v>
      </c>
      <c r="Z681" s="98">
        <v>30</v>
      </c>
      <c r="AA681" s="98" t="s">
        <v>1698</v>
      </c>
      <c r="AB681" s="98">
        <v>8622</v>
      </c>
      <c r="AC681" s="98" t="s">
        <v>5437</v>
      </c>
      <c r="AD681" s="98" t="s">
        <v>5438</v>
      </c>
      <c r="AE681" s="98">
        <v>7223</v>
      </c>
      <c r="AF681" s="98" t="s">
        <v>2387</v>
      </c>
      <c r="AG681" s="98" t="s">
        <v>5405</v>
      </c>
      <c r="AH681" s="98" t="s">
        <v>2388</v>
      </c>
      <c r="AI681" s="98" t="s">
        <v>53</v>
      </c>
      <c r="AJ681" s="98">
        <v>4100</v>
      </c>
      <c r="AO681" s="98">
        <v>2024</v>
      </c>
      <c r="AP681" s="98">
        <v>0</v>
      </c>
      <c r="AQ681" s="98" t="s">
        <v>54</v>
      </c>
      <c r="AR681" s="98" t="s">
        <v>54</v>
      </c>
      <c r="AS681" s="98" t="s">
        <v>54</v>
      </c>
      <c r="AT681" s="98" t="s">
        <v>54</v>
      </c>
      <c r="AY681" s="98" t="s">
        <v>56</v>
      </c>
      <c r="AZ681" s="98" t="s">
        <v>2390</v>
      </c>
      <c r="BA681" s="98" t="s">
        <v>2385</v>
      </c>
      <c r="BB681" s="98" t="s">
        <v>5404</v>
      </c>
      <c r="BD681" s="110" t="str">
        <f t="shared" si="113"/>
        <v>4329RGInt 04 Maringá</v>
      </c>
      <c r="BE681" s="110">
        <v>4329</v>
      </c>
      <c r="BF681" s="110" t="s">
        <v>4944</v>
      </c>
      <c r="BG681" s="110">
        <v>7101</v>
      </c>
      <c r="BH681" s="110" t="s">
        <v>36</v>
      </c>
      <c r="BI681" s="110">
        <v>664.28</v>
      </c>
      <c r="BJ681" s="110">
        <v>462.82</v>
      </c>
      <c r="BK681" s="110">
        <v>0</v>
      </c>
      <c r="BL681" s="110">
        <v>0</v>
      </c>
      <c r="BN681" s="110">
        <f t="shared" si="114"/>
        <v>1127.0999999999999</v>
      </c>
      <c r="BS681" s="110">
        <v>7223</v>
      </c>
      <c r="BT681" s="110" t="str">
        <f t="shared" si="105"/>
        <v>Atendimento de ocorrências com mortes violentas intencionais</v>
      </c>
      <c r="BU681" s="111" t="str">
        <f t="shared" si="106"/>
        <v>Não</v>
      </c>
      <c r="BV681" s="111" t="str">
        <f t="shared" si="107"/>
        <v>Não</v>
      </c>
      <c r="BW681" s="111" t="str">
        <f t="shared" si="108"/>
        <v>Não</v>
      </c>
      <c r="BX681" s="111" t="str">
        <f t="shared" si="109"/>
        <v>Não</v>
      </c>
      <c r="BY681" s="110" t="s">
        <v>121</v>
      </c>
      <c r="BZ681" s="110" t="s">
        <v>121</v>
      </c>
      <c r="CA681" s="110" t="s">
        <v>121</v>
      </c>
      <c r="CB681" s="110" t="s">
        <v>8375</v>
      </c>
      <c r="CG681" s="110" t="str">
        <f t="shared" si="110"/>
        <v>4567 Total</v>
      </c>
      <c r="CH681" s="110" t="str">
        <f t="shared" si="112"/>
        <v>4567 Total-1</v>
      </c>
      <c r="CI681" s="110">
        <v>1</v>
      </c>
      <c r="CJ681" s="110" t="s">
        <v>7085</v>
      </c>
      <c r="CN681" s="110">
        <v>2000</v>
      </c>
      <c r="CO681" s="110">
        <v>2000</v>
      </c>
      <c r="CP681" s="110">
        <v>2000</v>
      </c>
      <c r="CQ681" s="110">
        <v>2000</v>
      </c>
      <c r="CS681" s="110" t="str">
        <f t="shared" si="111"/>
        <v>-</v>
      </c>
    </row>
    <row r="682" spans="19:97" x14ac:dyDescent="0.2">
      <c r="S682" s="98">
        <v>7224</v>
      </c>
      <c r="T682" s="98">
        <v>39</v>
      </c>
      <c r="U682" s="98" t="s">
        <v>1697</v>
      </c>
      <c r="V682" s="98">
        <v>22</v>
      </c>
      <c r="W682" s="98" t="s">
        <v>2131</v>
      </c>
      <c r="X682" s="98">
        <v>5</v>
      </c>
      <c r="Y682" s="98" t="s">
        <v>858</v>
      </c>
      <c r="Z682" s="98">
        <v>30</v>
      </c>
      <c r="AA682" s="98" t="s">
        <v>1698</v>
      </c>
      <c r="AB682" s="98">
        <v>8622</v>
      </c>
      <c r="AC682" s="98" t="s">
        <v>5437</v>
      </c>
      <c r="AD682" s="98" t="s">
        <v>5438</v>
      </c>
      <c r="AE682" s="98">
        <v>7224</v>
      </c>
      <c r="AF682" s="98" t="s">
        <v>2391</v>
      </c>
      <c r="AG682" s="98" t="s">
        <v>5406</v>
      </c>
      <c r="AH682" s="98" t="s">
        <v>2392</v>
      </c>
      <c r="AI682" s="98" t="s">
        <v>53</v>
      </c>
      <c r="AJ682" s="98">
        <v>4100</v>
      </c>
      <c r="AO682" s="98">
        <v>2024</v>
      </c>
      <c r="AP682" s="98">
        <v>0</v>
      </c>
      <c r="AQ682" s="98" t="s">
        <v>54</v>
      </c>
      <c r="AR682" s="98" t="s">
        <v>54</v>
      </c>
      <c r="AS682" s="98" t="s">
        <v>54</v>
      </c>
      <c r="AT682" s="98" t="s">
        <v>54</v>
      </c>
      <c r="AY682" s="98" t="s">
        <v>56</v>
      </c>
      <c r="AZ682" s="98" t="s">
        <v>2480</v>
      </c>
      <c r="BA682" s="98" t="s">
        <v>2385</v>
      </c>
      <c r="BB682" s="98" t="s">
        <v>5404</v>
      </c>
      <c r="BD682" s="110" t="str">
        <f t="shared" si="113"/>
        <v>4333RGInt 06 Ponta Grossa</v>
      </c>
      <c r="BE682" s="110">
        <v>4333</v>
      </c>
      <c r="BF682" s="110" t="s">
        <v>1811</v>
      </c>
      <c r="BG682" s="110">
        <v>8397</v>
      </c>
      <c r="BH682" s="110" t="s">
        <v>38</v>
      </c>
      <c r="BI682" s="110">
        <v>5</v>
      </c>
      <c r="BJ682" s="110">
        <v>10</v>
      </c>
      <c r="BK682" s="110">
        <v>15</v>
      </c>
      <c r="BL682" s="110">
        <v>19</v>
      </c>
      <c r="BN682" s="110">
        <f t="shared" si="114"/>
        <v>49</v>
      </c>
      <c r="BS682" s="110">
        <v>7224</v>
      </c>
      <c r="BT682" s="110" t="str">
        <f t="shared" si="105"/>
        <v>Atendimento de ocorrências de furtos gerais</v>
      </c>
      <c r="BU682" s="111" t="str">
        <f t="shared" si="106"/>
        <v>Não</v>
      </c>
      <c r="BV682" s="111" t="str">
        <f t="shared" si="107"/>
        <v>Não</v>
      </c>
      <c r="BW682" s="111" t="str">
        <f t="shared" si="108"/>
        <v>Não</v>
      </c>
      <c r="BX682" s="111" t="str">
        <f t="shared" si="109"/>
        <v>Não</v>
      </c>
      <c r="BY682" s="110" t="s">
        <v>121</v>
      </c>
      <c r="BZ682" s="110" t="s">
        <v>121</v>
      </c>
      <c r="CA682" s="110" t="s">
        <v>121</v>
      </c>
      <c r="CB682" s="110" t="s">
        <v>8375</v>
      </c>
      <c r="CG682" s="110" t="str">
        <f t="shared" si="110"/>
        <v>4570Pato Branco</v>
      </c>
      <c r="CH682" s="110" t="str">
        <f t="shared" si="112"/>
        <v>4570-1</v>
      </c>
      <c r="CI682" s="110">
        <v>1</v>
      </c>
      <c r="CJ682" s="110">
        <v>4570</v>
      </c>
      <c r="CK682" s="110" t="s">
        <v>35</v>
      </c>
      <c r="CL682" s="110">
        <v>4118501</v>
      </c>
      <c r="CM682" s="110" t="s">
        <v>138</v>
      </c>
      <c r="CN682" s="110">
        <v>580</v>
      </c>
      <c r="CO682" s="110">
        <v>0</v>
      </c>
      <c r="CP682" s="110">
        <v>0</v>
      </c>
      <c r="CQ682" s="110">
        <v>0</v>
      </c>
      <c r="CS682" s="110" t="str">
        <f t="shared" si="111"/>
        <v>RGInt 03 Cascavel-Pato Branco</v>
      </c>
    </row>
    <row r="683" spans="19:97" x14ac:dyDescent="0.2">
      <c r="S683" s="98">
        <v>7225</v>
      </c>
      <c r="T683" s="98">
        <v>39</v>
      </c>
      <c r="U683" s="98" t="s">
        <v>1697</v>
      </c>
      <c r="V683" s="98">
        <v>22</v>
      </c>
      <c r="W683" s="98" t="s">
        <v>2131</v>
      </c>
      <c r="X683" s="98">
        <v>5</v>
      </c>
      <c r="Y683" s="98" t="s">
        <v>858</v>
      </c>
      <c r="Z683" s="98">
        <v>30</v>
      </c>
      <c r="AA683" s="98" t="s">
        <v>1698</v>
      </c>
      <c r="AB683" s="98">
        <v>8622</v>
      </c>
      <c r="AC683" s="98" t="s">
        <v>5437</v>
      </c>
      <c r="AD683" s="98" t="s">
        <v>5438</v>
      </c>
      <c r="AE683" s="98">
        <v>7225</v>
      </c>
      <c r="AF683" s="98" t="s">
        <v>2395</v>
      </c>
      <c r="AG683" s="98" t="s">
        <v>5407</v>
      </c>
      <c r="AH683" s="98" t="s">
        <v>2396</v>
      </c>
      <c r="AI683" s="98" t="s">
        <v>53</v>
      </c>
      <c r="AJ683" s="98">
        <v>4100</v>
      </c>
      <c r="AO683" s="98">
        <v>2024</v>
      </c>
      <c r="AP683" s="98">
        <v>0</v>
      </c>
      <c r="AQ683" s="98" t="s">
        <v>54</v>
      </c>
      <c r="AR683" s="98" t="s">
        <v>54</v>
      </c>
      <c r="AS683" s="98" t="s">
        <v>54</v>
      </c>
      <c r="AT683" s="98" t="s">
        <v>54</v>
      </c>
      <c r="AY683" s="98" t="s">
        <v>56</v>
      </c>
      <c r="AZ683" s="98" t="s">
        <v>2397</v>
      </c>
      <c r="BA683" s="98" t="s">
        <v>2385</v>
      </c>
      <c r="BB683" s="98" t="s">
        <v>5404</v>
      </c>
      <c r="BD683" s="110" t="str">
        <f t="shared" si="113"/>
        <v>4334RGInt 01 Curitiba</v>
      </c>
      <c r="BE683" s="110">
        <v>4334</v>
      </c>
      <c r="BF683" s="110" t="s">
        <v>1819</v>
      </c>
      <c r="BG683" s="110">
        <v>8397</v>
      </c>
      <c r="BH683" s="110" t="s">
        <v>33</v>
      </c>
      <c r="BI683" s="110">
        <v>2.8</v>
      </c>
      <c r="BJ683" s="110">
        <v>4</v>
      </c>
      <c r="BK683" s="110">
        <v>6</v>
      </c>
      <c r="BL683" s="110">
        <v>0</v>
      </c>
      <c r="BN683" s="110">
        <f t="shared" si="114"/>
        <v>12.8</v>
      </c>
      <c r="BS683" s="110">
        <v>7225</v>
      </c>
      <c r="BT683" s="110" t="str">
        <f t="shared" ref="BT683:BT746" si="115">VLOOKUP(BS683,$S:$AF,14,0)</f>
        <v>Atendimento de ocorrências de roubos gerais</v>
      </c>
      <c r="BU683" s="111" t="str">
        <f t="shared" ref="BU683:BU746" si="116">PROPER(VLOOKUP($BS683,$S:$BB,27,0))</f>
        <v>Não</v>
      </c>
      <c r="BV683" s="111" t="str">
        <f t="shared" ref="BV683:BV746" si="117">PROPER(VLOOKUP($BS683,$S:$BB,28,0))</f>
        <v>Não</v>
      </c>
      <c r="BW683" s="111" t="str">
        <f t="shared" ref="BW683:BW746" si="118">PROPER(VLOOKUP($BS683,$S:$BB,25,0))</f>
        <v>Não</v>
      </c>
      <c r="BX683" s="111" t="str">
        <f t="shared" ref="BX683:BX746" si="119">PROPER(VLOOKUP($BS683,$S:$BB,26,0))</f>
        <v>Não</v>
      </c>
      <c r="BY683" s="110" t="s">
        <v>121</v>
      </c>
      <c r="BZ683" s="110" t="s">
        <v>121</v>
      </c>
      <c r="CA683" s="110" t="s">
        <v>121</v>
      </c>
      <c r="CB683" s="110" t="s">
        <v>8375</v>
      </c>
      <c r="CG683" s="110" t="str">
        <f t="shared" si="110"/>
        <v>4570 Total</v>
      </c>
      <c r="CH683" s="110" t="str">
        <f t="shared" si="112"/>
        <v>4570 Total-1</v>
      </c>
      <c r="CI683" s="110">
        <v>1</v>
      </c>
      <c r="CJ683" s="110" t="s">
        <v>7086</v>
      </c>
      <c r="CN683" s="110">
        <v>580</v>
      </c>
      <c r="CO683" s="110">
        <v>0</v>
      </c>
      <c r="CP683" s="110">
        <v>0</v>
      </c>
      <c r="CQ683" s="110">
        <v>0</v>
      </c>
      <c r="CS683" s="110" t="str">
        <f t="shared" si="111"/>
        <v>-</v>
      </c>
    </row>
    <row r="684" spans="19:97" x14ac:dyDescent="0.2">
      <c r="S684" s="98">
        <v>7226</v>
      </c>
      <c r="T684" s="98">
        <v>39</v>
      </c>
      <c r="U684" s="98" t="s">
        <v>1697</v>
      </c>
      <c r="V684" s="98">
        <v>22</v>
      </c>
      <c r="W684" s="98" t="s">
        <v>2131</v>
      </c>
      <c r="X684" s="98">
        <v>5</v>
      </c>
      <c r="Y684" s="98" t="s">
        <v>858</v>
      </c>
      <c r="Z684" s="98">
        <v>30</v>
      </c>
      <c r="AA684" s="98" t="s">
        <v>1698</v>
      </c>
      <c r="AB684" s="98">
        <v>8622</v>
      </c>
      <c r="AC684" s="98" t="s">
        <v>5437</v>
      </c>
      <c r="AD684" s="98" t="s">
        <v>5438</v>
      </c>
      <c r="AE684" s="98">
        <v>7226</v>
      </c>
      <c r="AF684" s="98" t="s">
        <v>2398</v>
      </c>
      <c r="AG684" s="98" t="s">
        <v>5408</v>
      </c>
      <c r="AH684" s="98" t="s">
        <v>2399</v>
      </c>
      <c r="AI684" s="98" t="s">
        <v>53</v>
      </c>
      <c r="AJ684" s="98">
        <v>4100</v>
      </c>
      <c r="AO684" s="98">
        <v>2024</v>
      </c>
      <c r="AP684" s="98">
        <v>0</v>
      </c>
      <c r="AQ684" s="98" t="s">
        <v>54</v>
      </c>
      <c r="AR684" s="98" t="s">
        <v>54</v>
      </c>
      <c r="AS684" s="98" t="s">
        <v>54</v>
      </c>
      <c r="AT684" s="98" t="s">
        <v>54</v>
      </c>
      <c r="AY684" s="98" t="s">
        <v>56</v>
      </c>
      <c r="AZ684" s="98" t="s">
        <v>2400</v>
      </c>
      <c r="BA684" s="98" t="s">
        <v>2385</v>
      </c>
      <c r="BB684" s="98" t="s">
        <v>5404</v>
      </c>
      <c r="BD684" s="110" t="str">
        <f t="shared" si="113"/>
        <v>4335RGInt 06 Ponta Grossa</v>
      </c>
      <c r="BE684" s="110">
        <v>4335</v>
      </c>
      <c r="BF684" s="110" t="s">
        <v>530</v>
      </c>
      <c r="BG684" s="110">
        <v>7101</v>
      </c>
      <c r="BH684" s="110" t="s">
        <v>38</v>
      </c>
      <c r="BI684" s="110">
        <v>1700</v>
      </c>
      <c r="BJ684" s="110">
        <v>10200</v>
      </c>
      <c r="BK684" s="110">
        <v>5100</v>
      </c>
      <c r="BL684" s="110">
        <v>0</v>
      </c>
      <c r="BN684" s="110">
        <f t="shared" si="114"/>
        <v>17000</v>
      </c>
      <c r="BS684" s="110">
        <v>7226</v>
      </c>
      <c r="BT684" s="110" t="str">
        <f t="shared" si="115"/>
        <v>Atendimento de ocorrências de Tráfico de Drogas</v>
      </c>
      <c r="BU684" s="111" t="str">
        <f t="shared" si="116"/>
        <v>Não</v>
      </c>
      <c r="BV684" s="111" t="str">
        <f t="shared" si="117"/>
        <v>Não</v>
      </c>
      <c r="BW684" s="111" t="str">
        <f t="shared" si="118"/>
        <v>Não</v>
      </c>
      <c r="BX684" s="111" t="str">
        <f t="shared" si="119"/>
        <v>Não</v>
      </c>
      <c r="BY684" s="110" t="s">
        <v>121</v>
      </c>
      <c r="BZ684" s="110" t="s">
        <v>121</v>
      </c>
      <c r="CA684" s="110" t="s">
        <v>121</v>
      </c>
      <c r="CB684" s="110" t="s">
        <v>8375</v>
      </c>
      <c r="CG684" s="110" t="str">
        <f t="shared" si="110"/>
        <v>4625Jaguariaíva</v>
      </c>
      <c r="CH684" s="110" t="str">
        <f t="shared" si="112"/>
        <v>4625-1</v>
      </c>
      <c r="CI684" s="110">
        <v>1</v>
      </c>
      <c r="CJ684" s="110">
        <v>4625</v>
      </c>
      <c r="CK684" s="110" t="s">
        <v>38</v>
      </c>
      <c r="CL684" s="110">
        <v>4112009</v>
      </c>
      <c r="CM684" s="110" t="s">
        <v>365</v>
      </c>
      <c r="CN684" s="110">
        <v>0</v>
      </c>
      <c r="CO684" s="110">
        <v>50</v>
      </c>
      <c r="CP684" s="110">
        <v>300</v>
      </c>
      <c r="CQ684" s="110">
        <v>300</v>
      </c>
      <c r="CS684" s="110" t="str">
        <f t="shared" si="111"/>
        <v>RGInt 06 Ponta Grossa-Jaguariaíva</v>
      </c>
    </row>
    <row r="685" spans="19:97" x14ac:dyDescent="0.2">
      <c r="S685" s="98">
        <v>7227</v>
      </c>
      <c r="T685" s="98">
        <v>39</v>
      </c>
      <c r="U685" s="98" t="s">
        <v>1697</v>
      </c>
      <c r="V685" s="98">
        <v>22</v>
      </c>
      <c r="W685" s="98" t="s">
        <v>2131</v>
      </c>
      <c r="X685" s="98">
        <v>5</v>
      </c>
      <c r="Y685" s="98" t="s">
        <v>858</v>
      </c>
      <c r="Z685" s="98">
        <v>30</v>
      </c>
      <c r="AA685" s="98" t="s">
        <v>1698</v>
      </c>
      <c r="AB685" s="98">
        <v>8622</v>
      </c>
      <c r="AC685" s="98" t="s">
        <v>5437</v>
      </c>
      <c r="AD685" s="98" t="s">
        <v>5438</v>
      </c>
      <c r="AE685" s="98">
        <v>7227</v>
      </c>
      <c r="AF685" s="98" t="s">
        <v>2403</v>
      </c>
      <c r="AG685" s="98" t="s">
        <v>5409</v>
      </c>
      <c r="AH685" s="98" t="s">
        <v>2404</v>
      </c>
      <c r="AI685" s="98" t="s">
        <v>53</v>
      </c>
      <c r="AJ685" s="98">
        <v>4100</v>
      </c>
      <c r="AO685" s="98">
        <v>2024</v>
      </c>
      <c r="AP685" s="98">
        <v>0</v>
      </c>
      <c r="AQ685" s="98" t="s">
        <v>54</v>
      </c>
      <c r="AR685" s="98" t="s">
        <v>54</v>
      </c>
      <c r="AS685" s="98" t="s">
        <v>54</v>
      </c>
      <c r="AT685" s="98" t="s">
        <v>54</v>
      </c>
      <c r="AW685" s="98" t="s">
        <v>1277</v>
      </c>
      <c r="AY685" s="98" t="s">
        <v>56</v>
      </c>
      <c r="AZ685" s="98" t="s">
        <v>2405</v>
      </c>
      <c r="BA685" s="98" t="s">
        <v>2385</v>
      </c>
      <c r="BB685" s="98" t="s">
        <v>5404</v>
      </c>
      <c r="BD685" s="110" t="str">
        <f t="shared" si="113"/>
        <v>4337RGInt 01 Curitiba</v>
      </c>
      <c r="BE685" s="110">
        <v>4337</v>
      </c>
      <c r="BF685" s="110" t="s">
        <v>534</v>
      </c>
      <c r="BG685" s="110">
        <v>7101</v>
      </c>
      <c r="BH685" s="110" t="s">
        <v>33</v>
      </c>
      <c r="BI685" s="110">
        <v>664.28</v>
      </c>
      <c r="BJ685" s="110">
        <v>462.82</v>
      </c>
      <c r="BK685" s="110">
        <v>0</v>
      </c>
      <c r="BL685" s="110">
        <v>0</v>
      </c>
      <c r="BN685" s="110">
        <f t="shared" si="114"/>
        <v>1127.0999999999999</v>
      </c>
      <c r="BS685" s="110">
        <v>7227</v>
      </c>
      <c r="BT685" s="110" t="str">
        <f t="shared" si="115"/>
        <v>Atendimento de ocorrências de veículos roubados</v>
      </c>
      <c r="BU685" s="111" t="str">
        <f t="shared" si="116"/>
        <v>Não</v>
      </c>
      <c r="BV685" s="111" t="str">
        <f t="shared" si="117"/>
        <v>Não</v>
      </c>
      <c r="BW685" s="111" t="str">
        <f t="shared" si="118"/>
        <v>Não</v>
      </c>
      <c r="BX685" s="111" t="str">
        <f t="shared" si="119"/>
        <v>Não</v>
      </c>
      <c r="BY685" s="110" t="s">
        <v>121</v>
      </c>
      <c r="BZ685" s="110" t="s">
        <v>121</v>
      </c>
      <c r="CA685" s="110" t="s">
        <v>1277</v>
      </c>
      <c r="CB685" s="110" t="s">
        <v>8375</v>
      </c>
      <c r="CG685" s="110" t="str">
        <f t="shared" si="110"/>
        <v>4625 Total</v>
      </c>
      <c r="CH685" s="110" t="str">
        <f t="shared" si="112"/>
        <v>4625 Total-1</v>
      </c>
      <c r="CI685" s="110">
        <v>1</v>
      </c>
      <c r="CJ685" s="110" t="s">
        <v>7087</v>
      </c>
      <c r="CN685" s="110">
        <v>0</v>
      </c>
      <c r="CO685" s="110">
        <v>50</v>
      </c>
      <c r="CP685" s="110">
        <v>300</v>
      </c>
      <c r="CQ685" s="110">
        <v>300</v>
      </c>
      <c r="CS685" s="110" t="str">
        <f t="shared" si="111"/>
        <v>-</v>
      </c>
    </row>
    <row r="686" spans="19:97" x14ac:dyDescent="0.2">
      <c r="S686" s="98">
        <v>7228</v>
      </c>
      <c r="T686" s="98">
        <v>39</v>
      </c>
      <c r="U686" s="98" t="s">
        <v>1697</v>
      </c>
      <c r="V686" s="98">
        <v>22</v>
      </c>
      <c r="W686" s="98" t="s">
        <v>2131</v>
      </c>
      <c r="X686" s="98">
        <v>5</v>
      </c>
      <c r="Y686" s="98" t="s">
        <v>858</v>
      </c>
      <c r="Z686" s="98">
        <v>30</v>
      </c>
      <c r="AA686" s="98" t="s">
        <v>1698</v>
      </c>
      <c r="AB686" s="98">
        <v>8622</v>
      </c>
      <c r="AC686" s="98" t="s">
        <v>5437</v>
      </c>
      <c r="AD686" s="98" t="s">
        <v>5438</v>
      </c>
      <c r="AE686" s="98">
        <v>7228</v>
      </c>
      <c r="AF686" s="98" t="s">
        <v>2409</v>
      </c>
      <c r="AG686" s="98" t="s">
        <v>5410</v>
      </c>
      <c r="AH686" s="98" t="s">
        <v>2399</v>
      </c>
      <c r="AI686" s="98" t="s">
        <v>53</v>
      </c>
      <c r="AJ686" s="98">
        <v>4100</v>
      </c>
      <c r="AO686" s="98">
        <v>2024</v>
      </c>
      <c r="AP686" s="98">
        <v>0</v>
      </c>
      <c r="AQ686" s="98" t="s">
        <v>56</v>
      </c>
      <c r="AR686" s="98" t="s">
        <v>54</v>
      </c>
      <c r="AS686" s="98" t="s">
        <v>54</v>
      </c>
      <c r="AT686" s="98" t="s">
        <v>54</v>
      </c>
      <c r="AV686" s="98" t="s">
        <v>2410</v>
      </c>
      <c r="AY686" s="98" t="s">
        <v>56</v>
      </c>
      <c r="AZ686" s="98" t="s">
        <v>2411</v>
      </c>
      <c r="BA686" s="98" t="s">
        <v>2385</v>
      </c>
      <c r="BB686" s="98" t="s">
        <v>5404</v>
      </c>
      <c r="BD686" s="110" t="str">
        <f t="shared" si="113"/>
        <v>4339RGInt 02 Guarapuava</v>
      </c>
      <c r="BE686" s="110">
        <v>4339</v>
      </c>
      <c r="BF686" s="110" t="s">
        <v>539</v>
      </c>
      <c r="BG686" s="110">
        <v>7101</v>
      </c>
      <c r="BH686" s="110" t="s">
        <v>34</v>
      </c>
      <c r="BI686" s="110">
        <v>822.51</v>
      </c>
      <c r="BJ686" s="110">
        <v>915.4</v>
      </c>
      <c r="BK686" s="110">
        <v>0</v>
      </c>
      <c r="BL686" s="110">
        <v>0</v>
      </c>
      <c r="BN686" s="110">
        <f t="shared" si="114"/>
        <v>1737.9099999999999</v>
      </c>
      <c r="BS686" s="110">
        <v>7228</v>
      </c>
      <c r="BT686" s="110" t="str">
        <f t="shared" si="115"/>
        <v>Atendimento de ocorrências de Violência Doméstica</v>
      </c>
      <c r="BU686" s="111" t="str">
        <f t="shared" si="116"/>
        <v>Não</v>
      </c>
      <c r="BV686" s="111" t="str">
        <f t="shared" si="117"/>
        <v>Não</v>
      </c>
      <c r="BW686" s="111" t="str">
        <f t="shared" si="118"/>
        <v>Sim</v>
      </c>
      <c r="BX686" s="111" t="str">
        <f t="shared" si="119"/>
        <v>Não</v>
      </c>
      <c r="BY686" s="110" t="s">
        <v>121</v>
      </c>
      <c r="BZ686" s="110" t="s">
        <v>2410</v>
      </c>
      <c r="CA686" s="110" t="s">
        <v>121</v>
      </c>
      <c r="CB686" s="110" t="s">
        <v>8375</v>
      </c>
      <c r="CG686" s="110" t="str">
        <f t="shared" ref="CG686:CG749" si="120">CJ686&amp;CM686</f>
        <v>4658Guaratuba</v>
      </c>
      <c r="CH686" s="110" t="str">
        <f t="shared" si="112"/>
        <v>4658-1</v>
      </c>
      <c r="CI686" s="110">
        <v>1</v>
      </c>
      <c r="CJ686" s="110">
        <v>4658</v>
      </c>
      <c r="CK686" s="110" t="s">
        <v>33</v>
      </c>
      <c r="CL686" s="110">
        <v>4109609</v>
      </c>
      <c r="CM686" s="110" t="s">
        <v>231</v>
      </c>
      <c r="CN686" s="110">
        <v>73</v>
      </c>
      <c r="CO686" s="110">
        <v>80</v>
      </c>
      <c r="CP686" s="110">
        <v>89</v>
      </c>
      <c r="CQ686" s="110">
        <v>101</v>
      </c>
      <c r="CS686" s="110" t="str">
        <f t="shared" ref="CS686:CS749" si="121">CK686&amp;"-"&amp;CM686</f>
        <v>RGInt 01 Curitiba-Guaratuba</v>
      </c>
    </row>
    <row r="687" spans="19:97" x14ac:dyDescent="0.2">
      <c r="S687" s="98">
        <v>7229</v>
      </c>
      <c r="T687" s="98">
        <v>39</v>
      </c>
      <c r="U687" s="98" t="s">
        <v>1697</v>
      </c>
      <c r="V687" s="98">
        <v>22</v>
      </c>
      <c r="W687" s="98" t="s">
        <v>2131</v>
      </c>
      <c r="X687" s="98">
        <v>5</v>
      </c>
      <c r="Y687" s="98" t="s">
        <v>858</v>
      </c>
      <c r="Z687" s="98">
        <v>30</v>
      </c>
      <c r="AA687" s="98" t="s">
        <v>1698</v>
      </c>
      <c r="AB687" s="98">
        <v>8622</v>
      </c>
      <c r="AC687" s="98" t="s">
        <v>5437</v>
      </c>
      <c r="AD687" s="98" t="s">
        <v>5438</v>
      </c>
      <c r="AE687" s="98">
        <v>7229</v>
      </c>
      <c r="AF687" s="98" t="s">
        <v>2414</v>
      </c>
      <c r="AG687" s="98" t="s">
        <v>5411</v>
      </c>
      <c r="AH687" s="98" t="s">
        <v>2415</v>
      </c>
      <c r="AI687" s="98" t="s">
        <v>53</v>
      </c>
      <c r="AJ687" s="98">
        <v>4100</v>
      </c>
      <c r="AO687" s="98">
        <v>2024</v>
      </c>
      <c r="AP687" s="98">
        <v>0</v>
      </c>
      <c r="AQ687" s="98" t="s">
        <v>54</v>
      </c>
      <c r="AR687" s="98" t="s">
        <v>54</v>
      </c>
      <c r="AS687" s="98" t="s">
        <v>54</v>
      </c>
      <c r="AT687" s="98" t="s">
        <v>54</v>
      </c>
      <c r="AW687" s="98" t="s">
        <v>1277</v>
      </c>
      <c r="AY687" s="98" t="s">
        <v>56</v>
      </c>
      <c r="AZ687" s="98" t="s">
        <v>2416</v>
      </c>
      <c r="BA687" s="98" t="s">
        <v>2385</v>
      </c>
      <c r="BB687" s="98" t="s">
        <v>5404</v>
      </c>
      <c r="BD687" s="110" t="str">
        <f t="shared" si="113"/>
        <v>4341RGInt 02 Guarapuava</v>
      </c>
      <c r="BE687" s="110">
        <v>4341</v>
      </c>
      <c r="BF687" s="110" t="s">
        <v>1838</v>
      </c>
      <c r="BG687" s="110">
        <v>8397</v>
      </c>
      <c r="BH687" s="110" t="s">
        <v>34</v>
      </c>
      <c r="BI687" s="110">
        <v>7</v>
      </c>
      <c r="BJ687" s="110">
        <v>10</v>
      </c>
      <c r="BK687" s="110">
        <v>10</v>
      </c>
      <c r="BL687" s="110">
        <v>12</v>
      </c>
      <c r="BN687" s="110">
        <f t="shared" si="114"/>
        <v>39</v>
      </c>
      <c r="BS687" s="110">
        <v>7229</v>
      </c>
      <c r="BT687" s="110" t="str">
        <f t="shared" si="115"/>
        <v>Atendimento de ocorrências veículos furtados</v>
      </c>
      <c r="BU687" s="111" t="str">
        <f t="shared" si="116"/>
        <v>Não</v>
      </c>
      <c r="BV687" s="111" t="str">
        <f t="shared" si="117"/>
        <v>Não</v>
      </c>
      <c r="BW687" s="111" t="str">
        <f t="shared" si="118"/>
        <v>Não</v>
      </c>
      <c r="BX687" s="111" t="str">
        <f t="shared" si="119"/>
        <v>Não</v>
      </c>
      <c r="BY687" s="110" t="s">
        <v>121</v>
      </c>
      <c r="BZ687" s="110" t="s">
        <v>121</v>
      </c>
      <c r="CA687" s="110" t="s">
        <v>1277</v>
      </c>
      <c r="CB687" s="110" t="s">
        <v>8375</v>
      </c>
      <c r="CG687" s="110" t="str">
        <f t="shared" si="120"/>
        <v>4658Matinhos</v>
      </c>
      <c r="CH687" s="110" t="str">
        <f t="shared" ref="CH687:CH750" si="122">CJ687&amp;"-"&amp;CI687</f>
        <v>4658-2</v>
      </c>
      <c r="CI687" s="110">
        <v>2</v>
      </c>
      <c r="CJ687" s="110">
        <v>4658</v>
      </c>
      <c r="CK687" s="110" t="s">
        <v>33</v>
      </c>
      <c r="CL687" s="110">
        <v>4115705</v>
      </c>
      <c r="CM687" s="110" t="s">
        <v>147</v>
      </c>
      <c r="CN687" s="110">
        <v>149</v>
      </c>
      <c r="CO687" s="110">
        <v>165</v>
      </c>
      <c r="CP687" s="110">
        <v>184</v>
      </c>
      <c r="CQ687" s="110">
        <v>207</v>
      </c>
      <c r="CS687" s="110" t="str">
        <f t="shared" si="121"/>
        <v>RGInt 01 Curitiba-Matinhos</v>
      </c>
    </row>
    <row r="688" spans="19:97" x14ac:dyDescent="0.2">
      <c r="S688" s="98">
        <v>7230</v>
      </c>
      <c r="T688" s="98">
        <v>39</v>
      </c>
      <c r="U688" s="98" t="s">
        <v>1697</v>
      </c>
      <c r="V688" s="98">
        <v>22</v>
      </c>
      <c r="W688" s="98" t="s">
        <v>2131</v>
      </c>
      <c r="X688" s="98">
        <v>5</v>
      </c>
      <c r="Y688" s="98" t="s">
        <v>858</v>
      </c>
      <c r="Z688" s="98">
        <v>30</v>
      </c>
      <c r="AA688" s="98" t="s">
        <v>1698</v>
      </c>
      <c r="AB688" s="98">
        <v>8622</v>
      </c>
      <c r="AC688" s="98" t="s">
        <v>5437</v>
      </c>
      <c r="AD688" s="98" t="s">
        <v>5438</v>
      </c>
      <c r="AE688" s="98">
        <v>7230</v>
      </c>
      <c r="AF688" s="98" t="s">
        <v>2418</v>
      </c>
      <c r="AG688" s="98" t="s">
        <v>5412</v>
      </c>
      <c r="AH688" s="98" t="s">
        <v>2419</v>
      </c>
      <c r="AI688" s="98" t="s">
        <v>53</v>
      </c>
      <c r="AJ688" s="98">
        <v>4100</v>
      </c>
      <c r="AO688" s="98">
        <v>2024</v>
      </c>
      <c r="AP688" s="98">
        <v>0</v>
      </c>
      <c r="AQ688" s="98" t="s">
        <v>54</v>
      </c>
      <c r="AR688" s="98" t="s">
        <v>54</v>
      </c>
      <c r="AS688" s="98" t="s">
        <v>54</v>
      </c>
      <c r="AT688" s="98" t="s">
        <v>54</v>
      </c>
      <c r="AW688" s="98" t="s">
        <v>1277</v>
      </c>
      <c r="AY688" s="98" t="s">
        <v>56</v>
      </c>
      <c r="AZ688" s="98" t="s">
        <v>2420</v>
      </c>
      <c r="BA688" s="98" t="s">
        <v>2385</v>
      </c>
      <c r="BB688" s="98" t="s">
        <v>5404</v>
      </c>
      <c r="BD688" s="110" t="str">
        <f t="shared" si="113"/>
        <v>4343RGInt 01 Curitiba</v>
      </c>
      <c r="BE688" s="110">
        <v>4343</v>
      </c>
      <c r="BF688" s="110" t="s">
        <v>1844</v>
      </c>
      <c r="BG688" s="110">
        <v>8397</v>
      </c>
      <c r="BH688" s="110" t="s">
        <v>33</v>
      </c>
      <c r="BI688" s="110">
        <v>2</v>
      </c>
      <c r="BJ688" s="110">
        <v>2</v>
      </c>
      <c r="BK688" s="110">
        <v>3.9</v>
      </c>
      <c r="BL688" s="110">
        <v>0</v>
      </c>
      <c r="BN688" s="110">
        <f t="shared" si="114"/>
        <v>7.9</v>
      </c>
      <c r="BS688" s="110">
        <v>7230</v>
      </c>
      <c r="BT688" s="110" t="str">
        <f t="shared" si="115"/>
        <v>Veículos provenientes de Furto e Roubo recuperados</v>
      </c>
      <c r="BU688" s="111" t="str">
        <f t="shared" si="116"/>
        <v>Não</v>
      </c>
      <c r="BV688" s="111" t="str">
        <f t="shared" si="117"/>
        <v>Não</v>
      </c>
      <c r="BW688" s="111" t="str">
        <f t="shared" si="118"/>
        <v>Não</v>
      </c>
      <c r="BX688" s="111" t="str">
        <f t="shared" si="119"/>
        <v>Não</v>
      </c>
      <c r="BY688" s="110" t="s">
        <v>121</v>
      </c>
      <c r="BZ688" s="110" t="s">
        <v>121</v>
      </c>
      <c r="CA688" s="110" t="s">
        <v>1277</v>
      </c>
      <c r="CB688" s="110" t="s">
        <v>8375</v>
      </c>
      <c r="CG688" s="110" t="str">
        <f t="shared" si="120"/>
        <v>4658Pontal do Paraná</v>
      </c>
      <c r="CH688" s="110" t="str">
        <f t="shared" si="122"/>
        <v>4658-3</v>
      </c>
      <c r="CI688" s="110">
        <v>3</v>
      </c>
      <c r="CJ688" s="110">
        <v>4658</v>
      </c>
      <c r="CK688" s="110" t="s">
        <v>33</v>
      </c>
      <c r="CL688" s="110">
        <v>4119954</v>
      </c>
      <c r="CM688" s="110" t="s">
        <v>535</v>
      </c>
      <c r="CN688" s="110">
        <v>252</v>
      </c>
      <c r="CO688" s="110">
        <v>279</v>
      </c>
      <c r="CP688" s="110">
        <v>311</v>
      </c>
      <c r="CQ688" s="110">
        <v>351</v>
      </c>
      <c r="CS688" s="110" t="str">
        <f t="shared" si="121"/>
        <v>RGInt 01 Curitiba-Pontal do Paraná</v>
      </c>
    </row>
    <row r="689" spans="19:97" x14ac:dyDescent="0.2">
      <c r="S689" s="98">
        <v>7166</v>
      </c>
      <c r="T689" s="98">
        <v>39</v>
      </c>
      <c r="U689" s="98" t="s">
        <v>1697</v>
      </c>
      <c r="V689" s="98">
        <v>22</v>
      </c>
      <c r="W689" s="98" t="s">
        <v>2131</v>
      </c>
      <c r="X689" s="98">
        <v>5</v>
      </c>
      <c r="Y689" s="98" t="s">
        <v>858</v>
      </c>
      <c r="Z689" s="98">
        <v>30</v>
      </c>
      <c r="AA689" s="98" t="s">
        <v>1698</v>
      </c>
      <c r="AB689" s="98">
        <v>8623</v>
      </c>
      <c r="AC689" s="98" t="s">
        <v>5439</v>
      </c>
      <c r="AD689" s="98" t="s">
        <v>5440</v>
      </c>
      <c r="AE689" s="98">
        <v>7166</v>
      </c>
      <c r="AF689" s="98" t="s">
        <v>2422</v>
      </c>
      <c r="AG689" s="98" t="s">
        <v>5415</v>
      </c>
      <c r="AH689" s="98" t="s">
        <v>2423</v>
      </c>
      <c r="AI689" s="98" t="s">
        <v>53</v>
      </c>
      <c r="AJ689" s="98">
        <v>4100</v>
      </c>
      <c r="AO689" s="98">
        <v>2024</v>
      </c>
      <c r="AP689" s="98">
        <v>0</v>
      </c>
      <c r="AQ689" s="98" t="s">
        <v>54</v>
      </c>
      <c r="AR689" s="98" t="s">
        <v>54</v>
      </c>
      <c r="AS689" s="98" t="s">
        <v>54</v>
      </c>
      <c r="AT689" s="98" t="s">
        <v>54</v>
      </c>
      <c r="AY689" s="98" t="s">
        <v>56</v>
      </c>
      <c r="AZ689" s="98" t="s">
        <v>2425</v>
      </c>
      <c r="BA689" s="98" t="s">
        <v>2385</v>
      </c>
      <c r="BB689" s="98" t="s">
        <v>5441</v>
      </c>
      <c r="BD689" s="110" t="str">
        <f t="shared" ref="BD689:BD752" si="123">BE689&amp;BH689</f>
        <v>4344RGInt 03 Cascavel</v>
      </c>
      <c r="BE689" s="110">
        <v>4344</v>
      </c>
      <c r="BF689" s="110" t="s">
        <v>542</v>
      </c>
      <c r="BG689" s="110">
        <v>7101</v>
      </c>
      <c r="BH689" s="110" t="s">
        <v>35</v>
      </c>
      <c r="BI689" s="110">
        <v>824.08</v>
      </c>
      <c r="BJ689" s="110">
        <v>913.83</v>
      </c>
      <c r="BK689" s="110">
        <v>0</v>
      </c>
      <c r="BL689" s="110">
        <v>0</v>
      </c>
      <c r="BN689" s="110">
        <f t="shared" ref="BN689:BN752" si="124">SUM(BI689:BM689)</f>
        <v>1737.91</v>
      </c>
      <c r="BS689" s="110">
        <v>7166</v>
      </c>
      <c r="BT689" s="110" t="str">
        <f t="shared" si="115"/>
        <v>Apreensão de cocaína</v>
      </c>
      <c r="BU689" s="111" t="str">
        <f t="shared" si="116"/>
        <v>Não</v>
      </c>
      <c r="BV689" s="111" t="str">
        <f t="shared" si="117"/>
        <v>Não</v>
      </c>
      <c r="BW689" s="111" t="str">
        <f t="shared" si="118"/>
        <v>Não</v>
      </c>
      <c r="BX689" s="111" t="str">
        <f t="shared" si="119"/>
        <v>Não</v>
      </c>
      <c r="BY689" s="110" t="s">
        <v>121</v>
      </c>
      <c r="BZ689" s="110" t="s">
        <v>121</v>
      </c>
      <c r="CA689" s="110" t="s">
        <v>121</v>
      </c>
      <c r="CB689" s="110" t="s">
        <v>8375</v>
      </c>
      <c r="CG689" s="110" t="str">
        <f t="shared" si="120"/>
        <v>4658 Total</v>
      </c>
      <c r="CH689" s="110" t="str">
        <f t="shared" si="122"/>
        <v>4658 Total-1</v>
      </c>
      <c r="CI689" s="110">
        <v>1</v>
      </c>
      <c r="CJ689" s="110" t="s">
        <v>7088</v>
      </c>
      <c r="CN689" s="110">
        <v>474</v>
      </c>
      <c r="CO689" s="110">
        <v>524</v>
      </c>
      <c r="CP689" s="110">
        <v>584</v>
      </c>
      <c r="CQ689" s="110">
        <v>659</v>
      </c>
      <c r="CS689" s="110" t="str">
        <f t="shared" si="121"/>
        <v>-</v>
      </c>
    </row>
    <row r="690" spans="19:97" x14ac:dyDescent="0.2">
      <c r="S690" s="98">
        <v>7167</v>
      </c>
      <c r="T690" s="98">
        <v>39</v>
      </c>
      <c r="U690" s="98" t="s">
        <v>1697</v>
      </c>
      <c r="V690" s="98">
        <v>22</v>
      </c>
      <c r="W690" s="98" t="s">
        <v>2131</v>
      </c>
      <c r="X690" s="98">
        <v>5</v>
      </c>
      <c r="Y690" s="98" t="s">
        <v>858</v>
      </c>
      <c r="Z690" s="98">
        <v>30</v>
      </c>
      <c r="AA690" s="98" t="s">
        <v>1698</v>
      </c>
      <c r="AB690" s="98">
        <v>8623</v>
      </c>
      <c r="AC690" s="98" t="s">
        <v>5439</v>
      </c>
      <c r="AD690" s="98" t="s">
        <v>5440</v>
      </c>
      <c r="AE690" s="98">
        <v>7167</v>
      </c>
      <c r="AF690" s="98" t="s">
        <v>2427</v>
      </c>
      <c r="AG690" s="98" t="s">
        <v>5418</v>
      </c>
      <c r="AH690" s="98" t="s">
        <v>2423</v>
      </c>
      <c r="AI690" s="98" t="s">
        <v>53</v>
      </c>
      <c r="AJ690" s="98">
        <v>4100</v>
      </c>
      <c r="AO690" s="98">
        <v>2024</v>
      </c>
      <c r="AP690" s="98">
        <v>0</v>
      </c>
      <c r="AQ690" s="98" t="s">
        <v>54</v>
      </c>
      <c r="AR690" s="98" t="s">
        <v>54</v>
      </c>
      <c r="AS690" s="98" t="s">
        <v>54</v>
      </c>
      <c r="AT690" s="98" t="s">
        <v>54</v>
      </c>
      <c r="AY690" s="98" t="s">
        <v>56</v>
      </c>
      <c r="AZ690" s="98" t="s">
        <v>2428</v>
      </c>
      <c r="BA690" s="98" t="s">
        <v>2385</v>
      </c>
      <c r="BB690" s="98" t="s">
        <v>5441</v>
      </c>
      <c r="BD690" s="110" t="str">
        <f t="shared" si="123"/>
        <v>4346RGInt 05 Londrina</v>
      </c>
      <c r="BE690" s="110">
        <v>4346</v>
      </c>
      <c r="BF690" s="110" t="s">
        <v>545</v>
      </c>
      <c r="BG690" s="110">
        <v>7101</v>
      </c>
      <c r="BH690" s="110" t="s">
        <v>37</v>
      </c>
      <c r="BI690" s="110">
        <v>585.42999999999995</v>
      </c>
      <c r="BJ690" s="110">
        <v>406.12</v>
      </c>
      <c r="BK690" s="110">
        <v>0</v>
      </c>
      <c r="BL690" s="110">
        <v>0</v>
      </c>
      <c r="BN690" s="110">
        <f t="shared" si="124"/>
        <v>991.55</v>
      </c>
      <c r="BS690" s="110">
        <v>7167</v>
      </c>
      <c r="BT690" s="110" t="str">
        <f t="shared" si="115"/>
        <v>Apreensão de crack</v>
      </c>
      <c r="BU690" s="111" t="str">
        <f t="shared" si="116"/>
        <v>Não</v>
      </c>
      <c r="BV690" s="111" t="str">
        <f t="shared" si="117"/>
        <v>Não</v>
      </c>
      <c r="BW690" s="111" t="str">
        <f t="shared" si="118"/>
        <v>Não</v>
      </c>
      <c r="BX690" s="111" t="str">
        <f t="shared" si="119"/>
        <v>Não</v>
      </c>
      <c r="BY690" s="110" t="s">
        <v>121</v>
      </c>
      <c r="BZ690" s="110" t="s">
        <v>121</v>
      </c>
      <c r="CA690" s="110" t="s">
        <v>121</v>
      </c>
      <c r="CB690" s="110" t="s">
        <v>8375</v>
      </c>
      <c r="CG690" s="110" t="str">
        <f t="shared" si="120"/>
        <v>4684Iguaraçu</v>
      </c>
      <c r="CH690" s="110" t="str">
        <f t="shared" si="122"/>
        <v>4684-1</v>
      </c>
      <c r="CI690" s="110">
        <v>1</v>
      </c>
      <c r="CJ690" s="110">
        <v>4684</v>
      </c>
      <c r="CK690" s="110" t="s">
        <v>36</v>
      </c>
      <c r="CL690" s="110">
        <v>4110003</v>
      </c>
      <c r="CM690" s="110" t="s">
        <v>377</v>
      </c>
      <c r="CN690" s="110">
        <v>10</v>
      </c>
      <c r="CO690" s="110">
        <v>6.82</v>
      </c>
      <c r="CP690" s="110">
        <v>5</v>
      </c>
      <c r="CQ690" s="110">
        <v>0</v>
      </c>
      <c r="CS690" s="110" t="str">
        <f t="shared" si="121"/>
        <v>RGInt 04 Maringá-Iguaraçu</v>
      </c>
    </row>
    <row r="691" spans="19:97" x14ac:dyDescent="0.2">
      <c r="S691" s="98">
        <v>7168</v>
      </c>
      <c r="T691" s="98">
        <v>39</v>
      </c>
      <c r="U691" s="98" t="s">
        <v>1697</v>
      </c>
      <c r="V691" s="98">
        <v>22</v>
      </c>
      <c r="W691" s="98" t="s">
        <v>2131</v>
      </c>
      <c r="X691" s="98">
        <v>5</v>
      </c>
      <c r="Y691" s="98" t="s">
        <v>858</v>
      </c>
      <c r="Z691" s="98">
        <v>30</v>
      </c>
      <c r="AA691" s="98" t="s">
        <v>1698</v>
      </c>
      <c r="AB691" s="98">
        <v>8623</v>
      </c>
      <c r="AC691" s="98" t="s">
        <v>5439</v>
      </c>
      <c r="AD691" s="98" t="s">
        <v>5440</v>
      </c>
      <c r="AE691" s="98">
        <v>7168</v>
      </c>
      <c r="AF691" s="98" t="s">
        <v>2431</v>
      </c>
      <c r="AG691" s="98" t="s">
        <v>5419</v>
      </c>
      <c r="AH691" s="98" t="s">
        <v>2423</v>
      </c>
      <c r="AI691" s="98" t="s">
        <v>53</v>
      </c>
      <c r="AJ691" s="98">
        <v>4100</v>
      </c>
      <c r="AO691" s="98">
        <v>2024</v>
      </c>
      <c r="AP691" s="98">
        <v>0</v>
      </c>
      <c r="AQ691" s="98" t="s">
        <v>54</v>
      </c>
      <c r="AR691" s="98" t="s">
        <v>54</v>
      </c>
      <c r="AS691" s="98" t="s">
        <v>54</v>
      </c>
      <c r="AT691" s="98" t="s">
        <v>54</v>
      </c>
      <c r="AY691" s="98" t="s">
        <v>56</v>
      </c>
      <c r="AZ691" s="98" t="s">
        <v>2432</v>
      </c>
      <c r="BA691" s="98" t="s">
        <v>2385</v>
      </c>
      <c r="BB691" s="98" t="s">
        <v>5441</v>
      </c>
      <c r="BD691" s="110" t="str">
        <f t="shared" si="123"/>
        <v>4348RGInt 01 Curitiba</v>
      </c>
      <c r="BE691" s="110">
        <v>4348</v>
      </c>
      <c r="BF691" s="110" t="s">
        <v>1863</v>
      </c>
      <c r="BG691" s="110">
        <v>8397</v>
      </c>
      <c r="BH691" s="110" t="s">
        <v>33</v>
      </c>
      <c r="BI691" s="110">
        <v>3</v>
      </c>
      <c r="BJ691" s="110">
        <v>4.5</v>
      </c>
      <c r="BK691" s="110">
        <v>6.78</v>
      </c>
      <c r="BL691" s="110">
        <v>0</v>
      </c>
      <c r="BN691" s="110">
        <f t="shared" si="124"/>
        <v>14.280000000000001</v>
      </c>
      <c r="BS691" s="110">
        <v>7168</v>
      </c>
      <c r="BT691" s="110" t="str">
        <f t="shared" si="115"/>
        <v>Apreensão de maconha</v>
      </c>
      <c r="BU691" s="111" t="str">
        <f t="shared" si="116"/>
        <v>Não</v>
      </c>
      <c r="BV691" s="111" t="str">
        <f t="shared" si="117"/>
        <v>Não</v>
      </c>
      <c r="BW691" s="111" t="str">
        <f t="shared" si="118"/>
        <v>Não</v>
      </c>
      <c r="BX691" s="111" t="str">
        <f t="shared" si="119"/>
        <v>Não</v>
      </c>
      <c r="BY691" s="110" t="s">
        <v>121</v>
      </c>
      <c r="BZ691" s="110" t="s">
        <v>121</v>
      </c>
      <c r="CA691" s="110" t="s">
        <v>121</v>
      </c>
      <c r="CB691" s="110" t="s">
        <v>8375</v>
      </c>
      <c r="CG691" s="110" t="str">
        <f t="shared" si="120"/>
        <v>4684 Total</v>
      </c>
      <c r="CH691" s="110" t="str">
        <f t="shared" si="122"/>
        <v>4684 Total-1</v>
      </c>
      <c r="CI691" s="110">
        <v>1</v>
      </c>
      <c r="CJ691" s="110" t="s">
        <v>7089</v>
      </c>
      <c r="CN691" s="110">
        <v>10</v>
      </c>
      <c r="CO691" s="110">
        <v>6.82</v>
      </c>
      <c r="CP691" s="110">
        <v>5</v>
      </c>
      <c r="CQ691" s="110">
        <v>0</v>
      </c>
      <c r="CS691" s="110" t="str">
        <f t="shared" si="121"/>
        <v>-</v>
      </c>
    </row>
    <row r="692" spans="19:97" x14ac:dyDescent="0.2">
      <c r="S692" s="98">
        <v>7169</v>
      </c>
      <c r="T692" s="98">
        <v>39</v>
      </c>
      <c r="U692" s="98" t="s">
        <v>1697</v>
      </c>
      <c r="V692" s="98">
        <v>22</v>
      </c>
      <c r="W692" s="98" t="s">
        <v>2131</v>
      </c>
      <c r="X692" s="98">
        <v>5</v>
      </c>
      <c r="Y692" s="98" t="s">
        <v>858</v>
      </c>
      <c r="Z692" s="98">
        <v>30</v>
      </c>
      <c r="AA692" s="98" t="s">
        <v>1698</v>
      </c>
      <c r="AB692" s="98">
        <v>8623</v>
      </c>
      <c r="AC692" s="98" t="s">
        <v>5439</v>
      </c>
      <c r="AD692" s="98" t="s">
        <v>5440</v>
      </c>
      <c r="AE692" s="98">
        <v>7169</v>
      </c>
      <c r="AF692" s="98" t="s">
        <v>2382</v>
      </c>
      <c r="AG692" s="98" t="s">
        <v>5402</v>
      </c>
      <c r="AH692" s="98" t="s">
        <v>2383</v>
      </c>
      <c r="AI692" s="98" t="s">
        <v>53</v>
      </c>
      <c r="AJ692" s="98">
        <v>4100</v>
      </c>
      <c r="AO692" s="98">
        <v>2024</v>
      </c>
      <c r="AP692" s="98">
        <v>0</v>
      </c>
      <c r="AQ692" s="98" t="s">
        <v>54</v>
      </c>
      <c r="AR692" s="98" t="s">
        <v>54</v>
      </c>
      <c r="AS692" s="98" t="s">
        <v>54</v>
      </c>
      <c r="AT692" s="98" t="s">
        <v>54</v>
      </c>
      <c r="AV692" s="98" t="s">
        <v>55</v>
      </c>
      <c r="AY692" s="98" t="s">
        <v>56</v>
      </c>
      <c r="AZ692" s="98" t="s">
        <v>2384</v>
      </c>
      <c r="BA692" s="98" t="s">
        <v>2385</v>
      </c>
      <c r="BB692" s="98" t="s">
        <v>5441</v>
      </c>
      <c r="BD692" s="110" t="str">
        <f t="shared" si="123"/>
        <v>4349RGInt 01 Curitiba</v>
      </c>
      <c r="BE692" s="110">
        <v>4349</v>
      </c>
      <c r="BF692" s="110" t="s">
        <v>1871</v>
      </c>
      <c r="BG692" s="110">
        <v>8397</v>
      </c>
      <c r="BH692" s="110" t="s">
        <v>33</v>
      </c>
      <c r="BI692" s="110">
        <v>0.22</v>
      </c>
      <c r="BJ692" s="110">
        <v>0</v>
      </c>
      <c r="BK692" s="110">
        <v>0</v>
      </c>
      <c r="BL692" s="110">
        <v>0</v>
      </c>
      <c r="BN692" s="110">
        <f t="shared" si="124"/>
        <v>0.22</v>
      </c>
      <c r="BS692" s="110">
        <v>7169</v>
      </c>
      <c r="BT692" s="110" t="str">
        <f t="shared" si="115"/>
        <v>Apreensões de Armas de Fogo</v>
      </c>
      <c r="BU692" s="111" t="str">
        <f t="shared" si="116"/>
        <v>Não</v>
      </c>
      <c r="BV692" s="111" t="str">
        <f t="shared" si="117"/>
        <v>Não</v>
      </c>
      <c r="BW692" s="111" t="str">
        <f t="shared" si="118"/>
        <v>Não</v>
      </c>
      <c r="BX692" s="111" t="str">
        <f t="shared" si="119"/>
        <v>Não</v>
      </c>
      <c r="BY692" s="110" t="s">
        <v>121</v>
      </c>
      <c r="BZ692" s="110" t="s">
        <v>55</v>
      </c>
      <c r="CA692" s="110" t="s">
        <v>121</v>
      </c>
      <c r="CB692" s="110" t="s">
        <v>8375</v>
      </c>
      <c r="CG692" s="110" t="str">
        <f t="shared" si="120"/>
        <v>4696Colombo</v>
      </c>
      <c r="CH692" s="110" t="str">
        <f t="shared" si="122"/>
        <v>4696-1</v>
      </c>
      <c r="CI692" s="110">
        <v>1</v>
      </c>
      <c r="CJ692" s="110">
        <v>4696</v>
      </c>
      <c r="CK692" s="110" t="s">
        <v>33</v>
      </c>
      <c r="CL692" s="110">
        <v>4105805</v>
      </c>
      <c r="CM692" s="110" t="s">
        <v>458</v>
      </c>
      <c r="CN692" s="110">
        <v>1.04</v>
      </c>
      <c r="CO692" s="110">
        <v>1.44</v>
      </c>
      <c r="CP692" s="110">
        <v>2.4700000000000002</v>
      </c>
      <c r="CQ692" s="110">
        <v>0.61</v>
      </c>
      <c r="CS692" s="110" t="str">
        <f t="shared" si="121"/>
        <v>RGInt 01 Curitiba-Colombo</v>
      </c>
    </row>
    <row r="693" spans="19:97" x14ac:dyDescent="0.2">
      <c r="S693" s="98">
        <v>7170</v>
      </c>
      <c r="T693" s="98">
        <v>39</v>
      </c>
      <c r="U693" s="98" t="s">
        <v>1697</v>
      </c>
      <c r="V693" s="98">
        <v>22</v>
      </c>
      <c r="W693" s="98" t="s">
        <v>2131</v>
      </c>
      <c r="X693" s="98">
        <v>5</v>
      </c>
      <c r="Y693" s="98" t="s">
        <v>858</v>
      </c>
      <c r="Z693" s="98">
        <v>30</v>
      </c>
      <c r="AA693" s="98" t="s">
        <v>1698</v>
      </c>
      <c r="AB693" s="98">
        <v>8623</v>
      </c>
      <c r="AC693" s="98" t="s">
        <v>5439</v>
      </c>
      <c r="AD693" s="98" t="s">
        <v>5440</v>
      </c>
      <c r="AE693" s="98">
        <v>7170</v>
      </c>
      <c r="AF693" s="98" t="s">
        <v>2530</v>
      </c>
      <c r="AG693" s="98" t="s">
        <v>5442</v>
      </c>
      <c r="AH693" s="98" t="s">
        <v>2531</v>
      </c>
      <c r="AI693" s="98" t="s">
        <v>53</v>
      </c>
      <c r="AJ693" s="98">
        <v>4100</v>
      </c>
      <c r="AO693" s="98">
        <v>2024</v>
      </c>
      <c r="AP693" s="98">
        <v>0</v>
      </c>
      <c r="AQ693" s="98" t="s">
        <v>54</v>
      </c>
      <c r="AR693" s="98" t="s">
        <v>54</v>
      </c>
      <c r="AS693" s="98" t="s">
        <v>54</v>
      </c>
      <c r="AT693" s="98" t="s">
        <v>54</v>
      </c>
      <c r="AW693" s="98" t="s">
        <v>2532</v>
      </c>
      <c r="AY693" s="98" t="s">
        <v>56</v>
      </c>
      <c r="AZ693" s="98" t="s">
        <v>2533</v>
      </c>
      <c r="BA693" s="98" t="s">
        <v>2385</v>
      </c>
      <c r="BB693" s="98" t="s">
        <v>5441</v>
      </c>
      <c r="BD693" s="110" t="str">
        <f t="shared" si="123"/>
        <v>4350RGInt 05 Londrina</v>
      </c>
      <c r="BE693" s="110">
        <v>4350</v>
      </c>
      <c r="BF693" s="110" t="s">
        <v>589</v>
      </c>
      <c r="BG693" s="110">
        <v>7101</v>
      </c>
      <c r="BH693" s="110" t="s">
        <v>37</v>
      </c>
      <c r="BI693" s="110">
        <v>1</v>
      </c>
      <c r="BJ693" s="110">
        <v>0</v>
      </c>
      <c r="BK693" s="110">
        <v>0</v>
      </c>
      <c r="BL693" s="110">
        <v>0</v>
      </c>
      <c r="BN693" s="110">
        <f t="shared" si="124"/>
        <v>1</v>
      </c>
      <c r="BS693" s="110">
        <v>7170</v>
      </c>
      <c r="BT693" s="110" t="str">
        <f t="shared" si="115"/>
        <v>Atendimento de ocorrências com mortes em acidentes de trânsito nas Rodovias Estaduais</v>
      </c>
      <c r="BU693" s="111" t="str">
        <f t="shared" si="116"/>
        <v>Não</v>
      </c>
      <c r="BV693" s="111" t="str">
        <f t="shared" si="117"/>
        <v>Não</v>
      </c>
      <c r="BW693" s="111" t="str">
        <f t="shared" si="118"/>
        <v>Não</v>
      </c>
      <c r="BX693" s="111" t="str">
        <f t="shared" si="119"/>
        <v>Não</v>
      </c>
      <c r="BY693" s="110" t="s">
        <v>121</v>
      </c>
      <c r="BZ693" s="110" t="s">
        <v>121</v>
      </c>
      <c r="CA693" s="110" t="s">
        <v>2532</v>
      </c>
      <c r="CB693" s="110" t="s">
        <v>8375</v>
      </c>
      <c r="CG693" s="110" t="str">
        <f t="shared" si="120"/>
        <v>4696 Total</v>
      </c>
      <c r="CH693" s="110" t="str">
        <f t="shared" si="122"/>
        <v>4696 Total-1</v>
      </c>
      <c r="CI693" s="110">
        <v>1</v>
      </c>
      <c r="CJ693" s="110" t="s">
        <v>7090</v>
      </c>
      <c r="CN693" s="110">
        <v>1.04</v>
      </c>
      <c r="CO693" s="110">
        <v>1.44</v>
      </c>
      <c r="CP693" s="110">
        <v>2.4700000000000002</v>
      </c>
      <c r="CQ693" s="110">
        <v>0.61</v>
      </c>
      <c r="CS693" s="110" t="str">
        <f t="shared" si="121"/>
        <v>-</v>
      </c>
    </row>
    <row r="694" spans="19:97" x14ac:dyDescent="0.2">
      <c r="S694" s="98">
        <v>7171</v>
      </c>
      <c r="T694" s="98">
        <v>39</v>
      </c>
      <c r="U694" s="98" t="s">
        <v>1697</v>
      </c>
      <c r="V694" s="98">
        <v>22</v>
      </c>
      <c r="W694" s="98" t="s">
        <v>2131</v>
      </c>
      <c r="X694" s="98">
        <v>5</v>
      </c>
      <c r="Y694" s="98" t="s">
        <v>858</v>
      </c>
      <c r="Z694" s="98">
        <v>30</v>
      </c>
      <c r="AA694" s="98" t="s">
        <v>1698</v>
      </c>
      <c r="AB694" s="98">
        <v>8623</v>
      </c>
      <c r="AC694" s="98" t="s">
        <v>5439</v>
      </c>
      <c r="AD694" s="98" t="s">
        <v>5440</v>
      </c>
      <c r="AE694" s="98">
        <v>7171</v>
      </c>
      <c r="AF694" s="98" t="s">
        <v>2536</v>
      </c>
      <c r="AG694" s="98" t="s">
        <v>5443</v>
      </c>
      <c r="AH694" s="98" t="s">
        <v>2537</v>
      </c>
      <c r="AI694" s="98" t="s">
        <v>53</v>
      </c>
      <c r="AJ694" s="98">
        <v>4100</v>
      </c>
      <c r="AO694" s="98">
        <v>2024</v>
      </c>
      <c r="AP694" s="98">
        <v>0</v>
      </c>
      <c r="AQ694" s="98" t="s">
        <v>54</v>
      </c>
      <c r="AR694" s="98" t="s">
        <v>54</v>
      </c>
      <c r="AS694" s="98" t="s">
        <v>54</v>
      </c>
      <c r="AT694" s="98" t="s">
        <v>54</v>
      </c>
      <c r="AW694" s="98" t="s">
        <v>2532</v>
      </c>
      <c r="AY694" s="98" t="s">
        <v>56</v>
      </c>
      <c r="AZ694" s="98" t="s">
        <v>2533</v>
      </c>
      <c r="BA694" s="98" t="s">
        <v>2385</v>
      </c>
      <c r="BB694" s="98" t="s">
        <v>5441</v>
      </c>
      <c r="BD694" s="110" t="str">
        <f t="shared" si="123"/>
        <v>4352RGInt 05 Londrina</v>
      </c>
      <c r="BE694" s="110">
        <v>4352</v>
      </c>
      <c r="BF694" s="110" t="s">
        <v>550</v>
      </c>
      <c r="BG694" s="110">
        <v>7101</v>
      </c>
      <c r="BH694" s="110" t="s">
        <v>37</v>
      </c>
      <c r="BI694" s="110">
        <v>559.73</v>
      </c>
      <c r="BJ694" s="110">
        <v>388.3</v>
      </c>
      <c r="BK694" s="110">
        <v>0</v>
      </c>
      <c r="BL694" s="110">
        <v>0</v>
      </c>
      <c r="BN694" s="110">
        <f t="shared" si="124"/>
        <v>948.03</v>
      </c>
      <c r="BS694" s="110">
        <v>7171</v>
      </c>
      <c r="BT694" s="110" t="str">
        <f t="shared" si="115"/>
        <v>Atendimento de ocorrências com mortes em acidentes de trânsito urbano em Curitiba e Região Metropolitana</v>
      </c>
      <c r="BU694" s="111" t="str">
        <f t="shared" si="116"/>
        <v>Não</v>
      </c>
      <c r="BV694" s="111" t="str">
        <f t="shared" si="117"/>
        <v>Não</v>
      </c>
      <c r="BW694" s="111" t="str">
        <f t="shared" si="118"/>
        <v>Não</v>
      </c>
      <c r="BX694" s="111" t="str">
        <f t="shared" si="119"/>
        <v>Não</v>
      </c>
      <c r="BY694" s="110" t="s">
        <v>121</v>
      </c>
      <c r="BZ694" s="110" t="s">
        <v>121</v>
      </c>
      <c r="CA694" s="110" t="s">
        <v>2532</v>
      </c>
      <c r="CB694" s="110" t="s">
        <v>8375</v>
      </c>
      <c r="CG694" s="110" t="str">
        <f t="shared" si="120"/>
        <v>4697Clevelândia</v>
      </c>
      <c r="CH694" s="110" t="str">
        <f t="shared" si="122"/>
        <v>4697-1</v>
      </c>
      <c r="CI694" s="110">
        <v>1</v>
      </c>
      <c r="CJ694" s="110">
        <v>4697</v>
      </c>
      <c r="CK694" s="110" t="s">
        <v>35</v>
      </c>
      <c r="CL694" s="110">
        <v>4105706</v>
      </c>
      <c r="CM694" s="110" t="s">
        <v>456</v>
      </c>
      <c r="CN694" s="110">
        <v>5</v>
      </c>
      <c r="CO694" s="110">
        <v>40</v>
      </c>
      <c r="CP694" s="110">
        <v>0</v>
      </c>
      <c r="CQ694" s="110">
        <v>0</v>
      </c>
      <c r="CS694" s="110" t="str">
        <f t="shared" si="121"/>
        <v>RGInt 03 Cascavel-Clevelândia</v>
      </c>
    </row>
    <row r="695" spans="19:97" x14ac:dyDescent="0.2">
      <c r="S695" s="98">
        <v>7172</v>
      </c>
      <c r="T695" s="98">
        <v>39</v>
      </c>
      <c r="U695" s="98" t="s">
        <v>1697</v>
      </c>
      <c r="V695" s="98">
        <v>22</v>
      </c>
      <c r="W695" s="98" t="s">
        <v>2131</v>
      </c>
      <c r="X695" s="98">
        <v>5</v>
      </c>
      <c r="Y695" s="98" t="s">
        <v>858</v>
      </c>
      <c r="Z695" s="98">
        <v>30</v>
      </c>
      <c r="AA695" s="98" t="s">
        <v>1698</v>
      </c>
      <c r="AB695" s="98">
        <v>8623</v>
      </c>
      <c r="AC695" s="98" t="s">
        <v>5439</v>
      </c>
      <c r="AD695" s="98" t="s">
        <v>5440</v>
      </c>
      <c r="AE695" s="98">
        <v>7172</v>
      </c>
      <c r="AF695" s="98" t="s">
        <v>2538</v>
      </c>
      <c r="AG695" s="98" t="s">
        <v>5444</v>
      </c>
      <c r="AH695" s="98" t="s">
        <v>2539</v>
      </c>
      <c r="AI695" s="98" t="s">
        <v>53</v>
      </c>
      <c r="AJ695" s="98">
        <v>4100</v>
      </c>
      <c r="AO695" s="98">
        <v>2024</v>
      </c>
      <c r="AP695" s="98">
        <v>0</v>
      </c>
      <c r="AQ695" s="98" t="s">
        <v>54</v>
      </c>
      <c r="AR695" s="98" t="s">
        <v>54</v>
      </c>
      <c r="AS695" s="98" t="s">
        <v>54</v>
      </c>
      <c r="AT695" s="98" t="s">
        <v>54</v>
      </c>
      <c r="AW695" s="98" t="s">
        <v>3193</v>
      </c>
      <c r="AY695" s="98" t="s">
        <v>56</v>
      </c>
      <c r="AZ695" s="98" t="s">
        <v>5445</v>
      </c>
      <c r="BA695" s="98" t="s">
        <v>2540</v>
      </c>
      <c r="BB695" s="98" t="s">
        <v>5441</v>
      </c>
      <c r="BD695" s="110" t="str">
        <f t="shared" si="123"/>
        <v>4354RGInt 01 Curitiba</v>
      </c>
      <c r="BE695" s="110">
        <v>4354</v>
      </c>
      <c r="BF695" s="110" t="s">
        <v>553</v>
      </c>
      <c r="BG695" s="110">
        <v>7101</v>
      </c>
      <c r="BH695" s="110" t="s">
        <v>33</v>
      </c>
      <c r="BI695" s="110">
        <v>823.59</v>
      </c>
      <c r="BJ695" s="110">
        <v>914.32</v>
      </c>
      <c r="BK695" s="110">
        <v>0</v>
      </c>
      <c r="BL695" s="110">
        <v>0</v>
      </c>
      <c r="BN695" s="110">
        <f t="shared" si="124"/>
        <v>1737.91</v>
      </c>
      <c r="BS695" s="110">
        <v>7172</v>
      </c>
      <c r="BT695" s="110" t="str">
        <f t="shared" si="115"/>
        <v>Monitoramento do desmatamento em áreas de preservação</v>
      </c>
      <c r="BU695" s="111" t="str">
        <f t="shared" si="116"/>
        <v>Não</v>
      </c>
      <c r="BV695" s="111" t="str">
        <f t="shared" si="117"/>
        <v>Não</v>
      </c>
      <c r="BW695" s="111" t="str">
        <f t="shared" si="118"/>
        <v>Não</v>
      </c>
      <c r="BX695" s="111" t="str">
        <f t="shared" si="119"/>
        <v>Não</v>
      </c>
      <c r="BY695" s="110" t="s">
        <v>121</v>
      </c>
      <c r="BZ695" s="110" t="s">
        <v>121</v>
      </c>
      <c r="CA695" s="110" t="s">
        <v>3193</v>
      </c>
      <c r="CB695" s="110" t="s">
        <v>8375</v>
      </c>
      <c r="CG695" s="110" t="str">
        <f t="shared" si="120"/>
        <v>4697 Total</v>
      </c>
      <c r="CH695" s="110" t="str">
        <f t="shared" si="122"/>
        <v>4697 Total-1</v>
      </c>
      <c r="CI695" s="110">
        <v>1</v>
      </c>
      <c r="CJ695" s="110" t="s">
        <v>7091</v>
      </c>
      <c r="CN695" s="110">
        <v>5</v>
      </c>
      <c r="CO695" s="110">
        <v>40</v>
      </c>
      <c r="CP695" s="110">
        <v>0</v>
      </c>
      <c r="CQ695" s="110">
        <v>0</v>
      </c>
      <c r="CS695" s="110" t="str">
        <f t="shared" si="121"/>
        <v>-</v>
      </c>
    </row>
    <row r="696" spans="19:97" x14ac:dyDescent="0.2">
      <c r="S696" s="98">
        <v>7173</v>
      </c>
      <c r="T696" s="98">
        <v>39</v>
      </c>
      <c r="U696" s="98" t="s">
        <v>1697</v>
      </c>
      <c r="V696" s="98">
        <v>22</v>
      </c>
      <c r="W696" s="98" t="s">
        <v>2131</v>
      </c>
      <c r="X696" s="98">
        <v>5</v>
      </c>
      <c r="Y696" s="98" t="s">
        <v>858</v>
      </c>
      <c r="Z696" s="98">
        <v>30</v>
      </c>
      <c r="AA696" s="98" t="s">
        <v>1698</v>
      </c>
      <c r="AB696" s="98">
        <v>8623</v>
      </c>
      <c r="AC696" s="98" t="s">
        <v>5439</v>
      </c>
      <c r="AD696" s="98" t="s">
        <v>5440</v>
      </c>
      <c r="AE696" s="98">
        <v>7173</v>
      </c>
      <c r="AF696" s="98" t="s">
        <v>2418</v>
      </c>
      <c r="AG696" s="98" t="s">
        <v>5412</v>
      </c>
      <c r="AH696" s="98" t="s">
        <v>2419</v>
      </c>
      <c r="AI696" s="98" t="s">
        <v>53</v>
      </c>
      <c r="AJ696" s="98">
        <v>4100</v>
      </c>
      <c r="AO696" s="98">
        <v>2024</v>
      </c>
      <c r="AP696" s="98">
        <v>0</v>
      </c>
      <c r="AQ696" s="98" t="s">
        <v>54</v>
      </c>
      <c r="AR696" s="98" t="s">
        <v>54</v>
      </c>
      <c r="AS696" s="98" t="s">
        <v>54</v>
      </c>
      <c r="AT696" s="98" t="s">
        <v>54</v>
      </c>
      <c r="AW696" s="98" t="s">
        <v>1277</v>
      </c>
      <c r="AY696" s="98" t="s">
        <v>56</v>
      </c>
      <c r="AZ696" s="98" t="s">
        <v>2420</v>
      </c>
      <c r="BA696" s="98" t="s">
        <v>2385</v>
      </c>
      <c r="BB696" s="98" t="s">
        <v>5441</v>
      </c>
      <c r="BD696" s="110" t="str">
        <f t="shared" si="123"/>
        <v>4356RGInt 04 Maringá</v>
      </c>
      <c r="BE696" s="110">
        <v>4356</v>
      </c>
      <c r="BF696" s="110" t="s">
        <v>562</v>
      </c>
      <c r="BG696" s="110">
        <v>7101</v>
      </c>
      <c r="BH696" s="110" t="s">
        <v>36</v>
      </c>
      <c r="BI696" s="110">
        <v>188.44</v>
      </c>
      <c r="BJ696" s="110">
        <v>1130.6199999999999</v>
      </c>
      <c r="BK696" s="110">
        <v>565.30999999999995</v>
      </c>
      <c r="BL696" s="110">
        <v>0</v>
      </c>
      <c r="BN696" s="110">
        <f t="shared" si="124"/>
        <v>1884.37</v>
      </c>
      <c r="BS696" s="110">
        <v>7173</v>
      </c>
      <c r="BT696" s="110" t="str">
        <f t="shared" si="115"/>
        <v>Veículos provenientes de Furto e Roubo recuperados</v>
      </c>
      <c r="BU696" s="111" t="str">
        <f t="shared" si="116"/>
        <v>Não</v>
      </c>
      <c r="BV696" s="111" t="str">
        <f t="shared" si="117"/>
        <v>Não</v>
      </c>
      <c r="BW696" s="111" t="str">
        <f t="shared" si="118"/>
        <v>Não</v>
      </c>
      <c r="BX696" s="111" t="str">
        <f t="shared" si="119"/>
        <v>Não</v>
      </c>
      <c r="BY696" s="110" t="s">
        <v>121</v>
      </c>
      <c r="BZ696" s="110" t="s">
        <v>121</v>
      </c>
      <c r="CA696" s="110" t="s">
        <v>1277</v>
      </c>
      <c r="CB696" s="110" t="s">
        <v>8375</v>
      </c>
      <c r="CG696" s="110" t="str">
        <f t="shared" si="120"/>
        <v>4705Guaratuba</v>
      </c>
      <c r="CH696" s="110" t="str">
        <f t="shared" si="122"/>
        <v>4705-1</v>
      </c>
      <c r="CI696" s="110">
        <v>1</v>
      </c>
      <c r="CJ696" s="110">
        <v>4705</v>
      </c>
      <c r="CK696" s="110" t="s">
        <v>33</v>
      </c>
      <c r="CL696" s="110">
        <v>4109609</v>
      </c>
      <c r="CM696" s="110" t="s">
        <v>231</v>
      </c>
      <c r="CN696" s="110">
        <v>6</v>
      </c>
      <c r="CO696" s="110">
        <v>0</v>
      </c>
      <c r="CP696" s="110">
        <v>0</v>
      </c>
      <c r="CQ696" s="110">
        <v>0</v>
      </c>
      <c r="CS696" s="110" t="str">
        <f t="shared" si="121"/>
        <v>RGInt 01 Curitiba-Guaratuba</v>
      </c>
    </row>
    <row r="697" spans="19:97" x14ac:dyDescent="0.2">
      <c r="S697" s="98">
        <v>7128</v>
      </c>
      <c r="T697" s="98">
        <v>39</v>
      </c>
      <c r="U697" s="98" t="s">
        <v>1697</v>
      </c>
      <c r="V697" s="98">
        <v>22</v>
      </c>
      <c r="W697" s="98" t="s">
        <v>2131</v>
      </c>
      <c r="X697" s="98">
        <v>5</v>
      </c>
      <c r="Y697" s="98" t="s">
        <v>858</v>
      </c>
      <c r="Z697" s="98">
        <v>30</v>
      </c>
      <c r="AA697" s="98" t="s">
        <v>1698</v>
      </c>
      <c r="AB697" s="98">
        <v>8625</v>
      </c>
      <c r="AC697" s="98" t="s">
        <v>5446</v>
      </c>
      <c r="AD697" s="98" t="s">
        <v>5447</v>
      </c>
      <c r="AE697" s="98">
        <v>7128</v>
      </c>
      <c r="AF697" s="98" t="s">
        <v>2382</v>
      </c>
      <c r="AG697" s="98" t="s">
        <v>5402</v>
      </c>
      <c r="AH697" s="98" t="s">
        <v>2383</v>
      </c>
      <c r="AI697" s="98" t="s">
        <v>53</v>
      </c>
      <c r="AJ697" s="98">
        <v>4100</v>
      </c>
      <c r="AO697" s="98">
        <v>2024</v>
      </c>
      <c r="AP697" s="98">
        <v>0</v>
      </c>
      <c r="AQ697" s="98" t="s">
        <v>54</v>
      </c>
      <c r="AR697" s="98" t="s">
        <v>54</v>
      </c>
      <c r="AS697" s="98" t="s">
        <v>54</v>
      </c>
      <c r="AT697" s="98" t="s">
        <v>54</v>
      </c>
      <c r="AV697" s="98" t="s">
        <v>55</v>
      </c>
      <c r="AY697" s="98" t="s">
        <v>56</v>
      </c>
      <c r="AZ697" s="98" t="s">
        <v>2384</v>
      </c>
      <c r="BA697" s="98" t="s">
        <v>2385</v>
      </c>
      <c r="BB697" s="98" t="s">
        <v>5404</v>
      </c>
      <c r="BD697" s="110" t="str">
        <f t="shared" si="123"/>
        <v>4358RGInt 01 Curitiba</v>
      </c>
      <c r="BE697" s="110">
        <v>4358</v>
      </c>
      <c r="BF697" s="110" t="s">
        <v>566</v>
      </c>
      <c r="BG697" s="110">
        <v>7101</v>
      </c>
      <c r="BH697" s="110" t="s">
        <v>33</v>
      </c>
      <c r="BI697" s="110">
        <v>605.97</v>
      </c>
      <c r="BJ697" s="110">
        <v>3462.69</v>
      </c>
      <c r="BK697" s="110">
        <v>1731.34</v>
      </c>
      <c r="BL697" s="110">
        <v>0</v>
      </c>
      <c r="BN697" s="110">
        <f t="shared" si="124"/>
        <v>5800</v>
      </c>
      <c r="BS697" s="110">
        <v>7128</v>
      </c>
      <c r="BT697" s="110" t="str">
        <f t="shared" si="115"/>
        <v>Apreensões de Armas de Fogo</v>
      </c>
      <c r="BU697" s="111" t="str">
        <f t="shared" si="116"/>
        <v>Não</v>
      </c>
      <c r="BV697" s="111" t="str">
        <f t="shared" si="117"/>
        <v>Não</v>
      </c>
      <c r="BW697" s="111" t="str">
        <f t="shared" si="118"/>
        <v>Não</v>
      </c>
      <c r="BX697" s="111" t="str">
        <f t="shared" si="119"/>
        <v>Não</v>
      </c>
      <c r="BY697" s="110" t="s">
        <v>121</v>
      </c>
      <c r="BZ697" s="110" t="s">
        <v>55</v>
      </c>
      <c r="CA697" s="110" t="s">
        <v>121</v>
      </c>
      <c r="CB697" s="110" t="s">
        <v>8375</v>
      </c>
      <c r="CG697" s="110" t="str">
        <f t="shared" si="120"/>
        <v>4705 Total</v>
      </c>
      <c r="CH697" s="110" t="str">
        <f t="shared" si="122"/>
        <v>4705 Total-1</v>
      </c>
      <c r="CI697" s="110">
        <v>1</v>
      </c>
      <c r="CJ697" s="110" t="s">
        <v>7092</v>
      </c>
      <c r="CN697" s="110">
        <v>6</v>
      </c>
      <c r="CO697" s="110">
        <v>0</v>
      </c>
      <c r="CP697" s="110">
        <v>0</v>
      </c>
      <c r="CQ697" s="110">
        <v>0</v>
      </c>
      <c r="CS697" s="110" t="str">
        <f t="shared" si="121"/>
        <v>-</v>
      </c>
    </row>
    <row r="698" spans="19:97" x14ac:dyDescent="0.2">
      <c r="S698" s="98">
        <v>7129</v>
      </c>
      <c r="T698" s="98">
        <v>39</v>
      </c>
      <c r="U698" s="98" t="s">
        <v>1697</v>
      </c>
      <c r="V698" s="98">
        <v>22</v>
      </c>
      <c r="W698" s="98" t="s">
        <v>2131</v>
      </c>
      <c r="X698" s="98">
        <v>5</v>
      </c>
      <c r="Y698" s="98" t="s">
        <v>858</v>
      </c>
      <c r="Z698" s="98">
        <v>30</v>
      </c>
      <c r="AA698" s="98" t="s">
        <v>1698</v>
      </c>
      <c r="AB698" s="98">
        <v>8625</v>
      </c>
      <c r="AC698" s="98" t="s">
        <v>5446</v>
      </c>
      <c r="AD698" s="98" t="s">
        <v>5447</v>
      </c>
      <c r="AE698" s="98">
        <v>7129</v>
      </c>
      <c r="AF698" s="98" t="s">
        <v>2387</v>
      </c>
      <c r="AG698" s="98" t="s">
        <v>5405</v>
      </c>
      <c r="AH698" s="98" t="s">
        <v>2388</v>
      </c>
      <c r="AI698" s="98" t="s">
        <v>53</v>
      </c>
      <c r="AJ698" s="98">
        <v>4100</v>
      </c>
      <c r="AO698" s="98">
        <v>2024</v>
      </c>
      <c r="AP698" s="98">
        <v>0</v>
      </c>
      <c r="AQ698" s="98" t="s">
        <v>54</v>
      </c>
      <c r="AR698" s="98" t="s">
        <v>54</v>
      </c>
      <c r="AS698" s="98" t="s">
        <v>54</v>
      </c>
      <c r="AT698" s="98" t="s">
        <v>54</v>
      </c>
      <c r="AV698" s="98" t="s">
        <v>55</v>
      </c>
      <c r="AY698" s="98" t="s">
        <v>56</v>
      </c>
      <c r="AZ698" s="98" t="s">
        <v>2390</v>
      </c>
      <c r="BA698" s="98" t="s">
        <v>2385</v>
      </c>
      <c r="BB698" s="98" t="s">
        <v>5404</v>
      </c>
      <c r="BD698" s="110" t="str">
        <f t="shared" si="123"/>
        <v>4360RGInt 05 Londrina</v>
      </c>
      <c r="BE698" s="110">
        <v>4360</v>
      </c>
      <c r="BF698" s="110" t="s">
        <v>570</v>
      </c>
      <c r="BG698" s="110">
        <v>7101</v>
      </c>
      <c r="BH698" s="110" t="s">
        <v>37</v>
      </c>
      <c r="BI698" s="110">
        <v>559.73</v>
      </c>
      <c r="BJ698" s="110">
        <v>388.3</v>
      </c>
      <c r="BK698" s="110">
        <v>0</v>
      </c>
      <c r="BL698" s="110">
        <v>0</v>
      </c>
      <c r="BN698" s="110">
        <f t="shared" si="124"/>
        <v>948.03</v>
      </c>
      <c r="BS698" s="110">
        <v>7129</v>
      </c>
      <c r="BT698" s="110" t="str">
        <f t="shared" si="115"/>
        <v>Atendimento de ocorrências com mortes violentas intencionais</v>
      </c>
      <c r="BU698" s="111" t="str">
        <f t="shared" si="116"/>
        <v>Não</v>
      </c>
      <c r="BV698" s="111" t="str">
        <f t="shared" si="117"/>
        <v>Não</v>
      </c>
      <c r="BW698" s="111" t="str">
        <f t="shared" si="118"/>
        <v>Não</v>
      </c>
      <c r="BX698" s="111" t="str">
        <f t="shared" si="119"/>
        <v>Não</v>
      </c>
      <c r="BY698" s="110" t="s">
        <v>121</v>
      </c>
      <c r="BZ698" s="110" t="s">
        <v>55</v>
      </c>
      <c r="CA698" s="110" t="s">
        <v>121</v>
      </c>
      <c r="CB698" s="110" t="s">
        <v>8375</v>
      </c>
      <c r="CG698" s="110" t="str">
        <f t="shared" si="120"/>
        <v>4725Colombo</v>
      </c>
      <c r="CH698" s="110" t="str">
        <f t="shared" si="122"/>
        <v>4725-1</v>
      </c>
      <c r="CI698" s="110">
        <v>1</v>
      </c>
      <c r="CJ698" s="110">
        <v>4725</v>
      </c>
      <c r="CK698" s="110" t="s">
        <v>33</v>
      </c>
      <c r="CL698" s="110">
        <v>4105805</v>
      </c>
      <c r="CM698" s="110" t="s">
        <v>458</v>
      </c>
      <c r="CN698" s="110">
        <v>1290.3499999999999</v>
      </c>
      <c r="CO698" s="110">
        <v>0</v>
      </c>
      <c r="CP698" s="110">
        <v>0</v>
      </c>
      <c r="CQ698" s="110">
        <v>0</v>
      </c>
      <c r="CS698" s="110" t="str">
        <f t="shared" si="121"/>
        <v>RGInt 01 Curitiba-Colombo</v>
      </c>
    </row>
    <row r="699" spans="19:97" x14ac:dyDescent="0.2">
      <c r="S699" s="98">
        <v>7130</v>
      </c>
      <c r="T699" s="98">
        <v>39</v>
      </c>
      <c r="U699" s="98" t="s">
        <v>1697</v>
      </c>
      <c r="V699" s="98">
        <v>22</v>
      </c>
      <c r="W699" s="98" t="s">
        <v>2131</v>
      </c>
      <c r="X699" s="98">
        <v>5</v>
      </c>
      <c r="Y699" s="98" t="s">
        <v>858</v>
      </c>
      <c r="Z699" s="98">
        <v>30</v>
      </c>
      <c r="AA699" s="98" t="s">
        <v>1698</v>
      </c>
      <c r="AB699" s="98">
        <v>8625</v>
      </c>
      <c r="AC699" s="98" t="s">
        <v>5446</v>
      </c>
      <c r="AD699" s="98" t="s">
        <v>5447</v>
      </c>
      <c r="AE699" s="98">
        <v>7130</v>
      </c>
      <c r="AF699" s="98" t="s">
        <v>2391</v>
      </c>
      <c r="AG699" s="98" t="s">
        <v>5406</v>
      </c>
      <c r="AH699" s="98" t="s">
        <v>2392</v>
      </c>
      <c r="AI699" s="98" t="s">
        <v>53</v>
      </c>
      <c r="AJ699" s="98">
        <v>4100</v>
      </c>
      <c r="AO699" s="98">
        <v>2024</v>
      </c>
      <c r="AP699" s="98">
        <v>0</v>
      </c>
      <c r="AQ699" s="98" t="s">
        <v>54</v>
      </c>
      <c r="AR699" s="98" t="s">
        <v>54</v>
      </c>
      <c r="AS699" s="98" t="s">
        <v>54</v>
      </c>
      <c r="AT699" s="98" t="s">
        <v>54</v>
      </c>
      <c r="AV699" s="98" t="s">
        <v>55</v>
      </c>
      <c r="AY699" s="98" t="s">
        <v>56</v>
      </c>
      <c r="AZ699" s="98" t="s">
        <v>2480</v>
      </c>
      <c r="BA699" s="98" t="s">
        <v>2385</v>
      </c>
      <c r="BB699" s="98" t="s">
        <v>5404</v>
      </c>
      <c r="BD699" s="110" t="str">
        <f t="shared" si="123"/>
        <v>4362RGInt 05 Londrina</v>
      </c>
      <c r="BE699" s="110">
        <v>4362</v>
      </c>
      <c r="BF699" s="110" t="s">
        <v>574</v>
      </c>
      <c r="BG699" s="110">
        <v>7101</v>
      </c>
      <c r="BH699" s="110" t="s">
        <v>37</v>
      </c>
      <c r="BI699" s="110">
        <v>382.84</v>
      </c>
      <c r="BJ699" s="110">
        <v>744.26</v>
      </c>
      <c r="BK699" s="110">
        <v>0</v>
      </c>
      <c r="BL699" s="110">
        <v>0</v>
      </c>
      <c r="BN699" s="110">
        <f t="shared" si="124"/>
        <v>1127.0999999999999</v>
      </c>
      <c r="BS699" s="110">
        <v>7130</v>
      </c>
      <c r="BT699" s="110" t="str">
        <f t="shared" si="115"/>
        <v>Atendimento de ocorrências de furtos gerais</v>
      </c>
      <c r="BU699" s="111" t="str">
        <f t="shared" si="116"/>
        <v>Não</v>
      </c>
      <c r="BV699" s="111" t="str">
        <f t="shared" si="117"/>
        <v>Não</v>
      </c>
      <c r="BW699" s="111" t="str">
        <f t="shared" si="118"/>
        <v>Não</v>
      </c>
      <c r="BX699" s="111" t="str">
        <f t="shared" si="119"/>
        <v>Não</v>
      </c>
      <c r="BY699" s="110" t="s">
        <v>121</v>
      </c>
      <c r="BZ699" s="110" t="s">
        <v>55</v>
      </c>
      <c r="CA699" s="110" t="s">
        <v>121</v>
      </c>
      <c r="CB699" s="110" t="s">
        <v>8375</v>
      </c>
      <c r="CG699" s="110" t="str">
        <f t="shared" si="120"/>
        <v>4725 Total</v>
      </c>
      <c r="CH699" s="110" t="str">
        <f t="shared" si="122"/>
        <v>4725 Total-1</v>
      </c>
      <c r="CI699" s="110">
        <v>1</v>
      </c>
      <c r="CJ699" s="110" t="s">
        <v>7093</v>
      </c>
      <c r="CN699" s="110">
        <v>1290.3499999999999</v>
      </c>
      <c r="CO699" s="110">
        <v>0</v>
      </c>
      <c r="CP699" s="110">
        <v>0</v>
      </c>
      <c r="CQ699" s="110">
        <v>0</v>
      </c>
      <c r="CS699" s="110" t="str">
        <f t="shared" si="121"/>
        <v>-</v>
      </c>
    </row>
    <row r="700" spans="19:97" x14ac:dyDescent="0.2">
      <c r="S700" s="98">
        <v>7131</v>
      </c>
      <c r="T700" s="98">
        <v>39</v>
      </c>
      <c r="U700" s="98" t="s">
        <v>1697</v>
      </c>
      <c r="V700" s="98">
        <v>22</v>
      </c>
      <c r="W700" s="98" t="s">
        <v>2131</v>
      </c>
      <c r="X700" s="98">
        <v>5</v>
      </c>
      <c r="Y700" s="98" t="s">
        <v>858</v>
      </c>
      <c r="Z700" s="98">
        <v>30</v>
      </c>
      <c r="AA700" s="98" t="s">
        <v>1698</v>
      </c>
      <c r="AB700" s="98">
        <v>8625</v>
      </c>
      <c r="AC700" s="98" t="s">
        <v>5446</v>
      </c>
      <c r="AD700" s="98" t="s">
        <v>5447</v>
      </c>
      <c r="AE700" s="98">
        <v>7131</v>
      </c>
      <c r="AF700" s="98" t="s">
        <v>2395</v>
      </c>
      <c r="AG700" s="98" t="s">
        <v>5407</v>
      </c>
      <c r="AH700" s="98" t="s">
        <v>2396</v>
      </c>
      <c r="AI700" s="98" t="s">
        <v>53</v>
      </c>
      <c r="AJ700" s="98">
        <v>4100</v>
      </c>
      <c r="AO700" s="98">
        <v>2024</v>
      </c>
      <c r="AP700" s="98">
        <v>0</v>
      </c>
      <c r="AQ700" s="98" t="s">
        <v>54</v>
      </c>
      <c r="AR700" s="98" t="s">
        <v>54</v>
      </c>
      <c r="AS700" s="98" t="s">
        <v>54</v>
      </c>
      <c r="AT700" s="98" t="s">
        <v>54</v>
      </c>
      <c r="AV700" s="98" t="s">
        <v>55</v>
      </c>
      <c r="AY700" s="98" t="s">
        <v>56</v>
      </c>
      <c r="AZ700" s="98" t="s">
        <v>2397</v>
      </c>
      <c r="BA700" s="98" t="s">
        <v>2385</v>
      </c>
      <c r="BB700" s="98" t="s">
        <v>5404</v>
      </c>
      <c r="BD700" s="110" t="str">
        <f t="shared" si="123"/>
        <v>4364RGInt 01 Curitiba</v>
      </c>
      <c r="BE700" s="110">
        <v>4364</v>
      </c>
      <c r="BF700" s="110" t="s">
        <v>582</v>
      </c>
      <c r="BG700" s="110">
        <v>7101</v>
      </c>
      <c r="BH700" s="110" t="s">
        <v>33</v>
      </c>
      <c r="BI700" s="110">
        <v>15000</v>
      </c>
      <c r="BJ700" s="110">
        <v>90000</v>
      </c>
      <c r="BK700" s="110">
        <v>45000</v>
      </c>
      <c r="BL700" s="110">
        <v>0</v>
      </c>
      <c r="BN700" s="110">
        <f t="shared" si="124"/>
        <v>150000</v>
      </c>
      <c r="BS700" s="110">
        <v>7131</v>
      </c>
      <c r="BT700" s="110" t="str">
        <f t="shared" si="115"/>
        <v>Atendimento de ocorrências de roubos gerais</v>
      </c>
      <c r="BU700" s="111" t="str">
        <f t="shared" si="116"/>
        <v>Não</v>
      </c>
      <c r="BV700" s="111" t="str">
        <f t="shared" si="117"/>
        <v>Não</v>
      </c>
      <c r="BW700" s="111" t="str">
        <f t="shared" si="118"/>
        <v>Não</v>
      </c>
      <c r="BX700" s="111" t="str">
        <f t="shared" si="119"/>
        <v>Não</v>
      </c>
      <c r="BY700" s="110" t="s">
        <v>121</v>
      </c>
      <c r="BZ700" s="110" t="s">
        <v>55</v>
      </c>
      <c r="CA700" s="110" t="s">
        <v>121</v>
      </c>
      <c r="CB700" s="110" t="s">
        <v>8375</v>
      </c>
      <c r="CG700" s="110" t="str">
        <f t="shared" si="120"/>
        <v>4726Guaíra</v>
      </c>
      <c r="CH700" s="110" t="str">
        <f t="shared" si="122"/>
        <v>4726-1</v>
      </c>
      <c r="CI700" s="110">
        <v>1</v>
      </c>
      <c r="CJ700" s="110">
        <v>4726</v>
      </c>
      <c r="CK700" s="110" t="s">
        <v>35</v>
      </c>
      <c r="CL700" s="110">
        <v>4108809</v>
      </c>
      <c r="CM700" s="110" t="s">
        <v>1160</v>
      </c>
      <c r="CN700" s="110">
        <v>1290.3499999999999</v>
      </c>
      <c r="CO700" s="110">
        <v>0</v>
      </c>
      <c r="CP700" s="110">
        <v>0</v>
      </c>
      <c r="CQ700" s="110">
        <v>0</v>
      </c>
      <c r="CS700" s="110" t="str">
        <f t="shared" si="121"/>
        <v>RGInt 03 Cascavel-Guaíra</v>
      </c>
    </row>
    <row r="701" spans="19:97" x14ac:dyDescent="0.2">
      <c r="S701" s="98">
        <v>7132</v>
      </c>
      <c r="T701" s="98">
        <v>39</v>
      </c>
      <c r="U701" s="98" t="s">
        <v>1697</v>
      </c>
      <c r="V701" s="98">
        <v>22</v>
      </c>
      <c r="W701" s="98" t="s">
        <v>2131</v>
      </c>
      <c r="X701" s="98">
        <v>5</v>
      </c>
      <c r="Y701" s="98" t="s">
        <v>858</v>
      </c>
      <c r="Z701" s="98">
        <v>30</v>
      </c>
      <c r="AA701" s="98" t="s">
        <v>1698</v>
      </c>
      <c r="AB701" s="98">
        <v>8625</v>
      </c>
      <c r="AC701" s="98" t="s">
        <v>5446</v>
      </c>
      <c r="AD701" s="98" t="s">
        <v>5447</v>
      </c>
      <c r="AE701" s="98">
        <v>7132</v>
      </c>
      <c r="AF701" s="98" t="s">
        <v>2398</v>
      </c>
      <c r="AG701" s="98" t="s">
        <v>5408</v>
      </c>
      <c r="AH701" s="98" t="s">
        <v>2399</v>
      </c>
      <c r="AI701" s="98" t="s">
        <v>53</v>
      </c>
      <c r="AJ701" s="98">
        <v>4100</v>
      </c>
      <c r="AO701" s="98">
        <v>2024</v>
      </c>
      <c r="AP701" s="98">
        <v>0</v>
      </c>
      <c r="AQ701" s="98" t="s">
        <v>54</v>
      </c>
      <c r="AR701" s="98" t="s">
        <v>54</v>
      </c>
      <c r="AS701" s="98" t="s">
        <v>54</v>
      </c>
      <c r="AT701" s="98" t="s">
        <v>54</v>
      </c>
      <c r="AV701" s="98" t="s">
        <v>55</v>
      </c>
      <c r="AY701" s="98" t="s">
        <v>56</v>
      </c>
      <c r="AZ701" s="98" t="s">
        <v>2400</v>
      </c>
      <c r="BA701" s="98" t="s">
        <v>2385</v>
      </c>
      <c r="BB701" s="98" t="s">
        <v>5404</v>
      </c>
      <c r="BD701" s="110" t="str">
        <f t="shared" si="123"/>
        <v>4367(vazio)</v>
      </c>
      <c r="BE701" s="110">
        <v>4367</v>
      </c>
      <c r="BF701" s="110" t="s">
        <v>1914</v>
      </c>
      <c r="BG701" s="110">
        <v>8030</v>
      </c>
      <c r="BH701" s="110" t="s">
        <v>60</v>
      </c>
      <c r="BI701" s="110">
        <v>2000000</v>
      </c>
      <c r="BJ701" s="110">
        <v>2000000</v>
      </c>
      <c r="BK701" s="110">
        <v>2000000</v>
      </c>
      <c r="BL701" s="110">
        <v>2000000</v>
      </c>
      <c r="BN701" s="110">
        <f t="shared" si="124"/>
        <v>8000000</v>
      </c>
      <c r="BS701" s="110">
        <v>7132</v>
      </c>
      <c r="BT701" s="110" t="str">
        <f t="shared" si="115"/>
        <v>Atendimento de ocorrências de Tráfico de Drogas</v>
      </c>
      <c r="BU701" s="111" t="str">
        <f t="shared" si="116"/>
        <v>Não</v>
      </c>
      <c r="BV701" s="111" t="str">
        <f t="shared" si="117"/>
        <v>Não</v>
      </c>
      <c r="BW701" s="111" t="str">
        <f t="shared" si="118"/>
        <v>Não</v>
      </c>
      <c r="BX701" s="111" t="str">
        <f t="shared" si="119"/>
        <v>Não</v>
      </c>
      <c r="BY701" s="110" t="s">
        <v>121</v>
      </c>
      <c r="BZ701" s="110" t="s">
        <v>55</v>
      </c>
      <c r="CA701" s="110" t="s">
        <v>121</v>
      </c>
      <c r="CB701" s="110" t="s">
        <v>8375</v>
      </c>
      <c r="CG701" s="110" t="str">
        <f t="shared" si="120"/>
        <v>4726 Total</v>
      </c>
      <c r="CH701" s="110" t="str">
        <f t="shared" si="122"/>
        <v>4726 Total-1</v>
      </c>
      <c r="CI701" s="110">
        <v>1</v>
      </c>
      <c r="CJ701" s="110" t="s">
        <v>7094</v>
      </c>
      <c r="CN701" s="110">
        <v>1290.3499999999999</v>
      </c>
      <c r="CO701" s="110">
        <v>0</v>
      </c>
      <c r="CP701" s="110">
        <v>0</v>
      </c>
      <c r="CQ701" s="110">
        <v>0</v>
      </c>
      <c r="CS701" s="110" t="str">
        <f t="shared" si="121"/>
        <v>-</v>
      </c>
    </row>
    <row r="702" spans="19:97" x14ac:dyDescent="0.2">
      <c r="S702" s="98">
        <v>7133</v>
      </c>
      <c r="T702" s="98">
        <v>39</v>
      </c>
      <c r="U702" s="98" t="s">
        <v>1697</v>
      </c>
      <c r="V702" s="98">
        <v>22</v>
      </c>
      <c r="W702" s="98" t="s">
        <v>2131</v>
      </c>
      <c r="X702" s="98">
        <v>5</v>
      </c>
      <c r="Y702" s="98" t="s">
        <v>858</v>
      </c>
      <c r="Z702" s="98">
        <v>30</v>
      </c>
      <c r="AA702" s="98" t="s">
        <v>1698</v>
      </c>
      <c r="AB702" s="98">
        <v>8625</v>
      </c>
      <c r="AC702" s="98" t="s">
        <v>5446</v>
      </c>
      <c r="AD702" s="98" t="s">
        <v>5447</v>
      </c>
      <c r="AE702" s="98">
        <v>7133</v>
      </c>
      <c r="AF702" s="98" t="s">
        <v>2403</v>
      </c>
      <c r="AG702" s="98" t="s">
        <v>5409</v>
      </c>
      <c r="AH702" s="98" t="s">
        <v>2404</v>
      </c>
      <c r="AI702" s="98" t="s">
        <v>53</v>
      </c>
      <c r="AJ702" s="98">
        <v>4100</v>
      </c>
      <c r="AO702" s="98">
        <v>2024</v>
      </c>
      <c r="AP702" s="98">
        <v>0</v>
      </c>
      <c r="AQ702" s="98" t="s">
        <v>54</v>
      </c>
      <c r="AR702" s="98" t="s">
        <v>54</v>
      </c>
      <c r="AS702" s="98" t="s">
        <v>54</v>
      </c>
      <c r="AT702" s="98" t="s">
        <v>54</v>
      </c>
      <c r="AV702" s="98" t="s">
        <v>55</v>
      </c>
      <c r="AY702" s="98" t="s">
        <v>56</v>
      </c>
      <c r="AZ702" s="98" t="s">
        <v>2405</v>
      </c>
      <c r="BA702" s="98" t="s">
        <v>2385</v>
      </c>
      <c r="BB702" s="98" t="s">
        <v>5404</v>
      </c>
      <c r="BD702" s="110" t="str">
        <f t="shared" si="123"/>
        <v>4368RGInt 01 Curitiba</v>
      </c>
      <c r="BE702" s="110">
        <v>4368</v>
      </c>
      <c r="BF702" s="110" t="s">
        <v>1920</v>
      </c>
      <c r="BG702" s="110">
        <v>8030</v>
      </c>
      <c r="BH702" s="110" t="s">
        <v>33</v>
      </c>
      <c r="BI702" s="110">
        <v>45</v>
      </c>
      <c r="BJ702" s="110">
        <v>45</v>
      </c>
      <c r="BK702" s="110">
        <v>45</v>
      </c>
      <c r="BL702" s="110">
        <v>45</v>
      </c>
      <c r="BN702" s="110">
        <f t="shared" si="124"/>
        <v>180</v>
      </c>
      <c r="BS702" s="110">
        <v>7133</v>
      </c>
      <c r="BT702" s="110" t="str">
        <f t="shared" si="115"/>
        <v>Atendimento de ocorrências de veículos roubados</v>
      </c>
      <c r="BU702" s="111" t="str">
        <f t="shared" si="116"/>
        <v>Não</v>
      </c>
      <c r="BV702" s="111" t="str">
        <f t="shared" si="117"/>
        <v>Não</v>
      </c>
      <c r="BW702" s="111" t="str">
        <f t="shared" si="118"/>
        <v>Não</v>
      </c>
      <c r="BX702" s="111" t="str">
        <f t="shared" si="119"/>
        <v>Não</v>
      </c>
      <c r="BY702" s="110" t="s">
        <v>121</v>
      </c>
      <c r="BZ702" s="110" t="s">
        <v>55</v>
      </c>
      <c r="CA702" s="110" t="s">
        <v>121</v>
      </c>
      <c r="CB702" s="110" t="s">
        <v>8375</v>
      </c>
      <c r="CG702" s="110" t="str">
        <f t="shared" si="120"/>
        <v>4727Londrina</v>
      </c>
      <c r="CH702" s="110" t="str">
        <f t="shared" si="122"/>
        <v>4727-1</v>
      </c>
      <c r="CI702" s="110">
        <v>1</v>
      </c>
      <c r="CJ702" s="110">
        <v>4727</v>
      </c>
      <c r="CK702" s="110" t="s">
        <v>37</v>
      </c>
      <c r="CL702" s="110">
        <v>4113700</v>
      </c>
      <c r="CM702" s="110" t="s">
        <v>326</v>
      </c>
      <c r="CN702" s="110">
        <v>1791.23</v>
      </c>
      <c r="CO702" s="110">
        <v>0</v>
      </c>
      <c r="CP702" s="110">
        <v>0</v>
      </c>
      <c r="CQ702" s="110">
        <v>0</v>
      </c>
      <c r="CS702" s="110" t="str">
        <f t="shared" si="121"/>
        <v>RGInt 05 Londrina-Londrina</v>
      </c>
    </row>
    <row r="703" spans="19:97" x14ac:dyDescent="0.2">
      <c r="S703" s="98">
        <v>7134</v>
      </c>
      <c r="T703" s="98">
        <v>39</v>
      </c>
      <c r="U703" s="98" t="s">
        <v>1697</v>
      </c>
      <c r="V703" s="98">
        <v>22</v>
      </c>
      <c r="W703" s="98" t="s">
        <v>2131</v>
      </c>
      <c r="X703" s="98">
        <v>5</v>
      </c>
      <c r="Y703" s="98" t="s">
        <v>858</v>
      </c>
      <c r="Z703" s="98">
        <v>30</v>
      </c>
      <c r="AA703" s="98" t="s">
        <v>1698</v>
      </c>
      <c r="AB703" s="98">
        <v>8625</v>
      </c>
      <c r="AC703" s="98" t="s">
        <v>5446</v>
      </c>
      <c r="AD703" s="98" t="s">
        <v>5447</v>
      </c>
      <c r="AE703" s="98">
        <v>7134</v>
      </c>
      <c r="AF703" s="98" t="s">
        <v>2409</v>
      </c>
      <c r="AG703" s="98" t="s">
        <v>5410</v>
      </c>
      <c r="AH703" s="98" t="s">
        <v>2399</v>
      </c>
      <c r="AI703" s="98" t="s">
        <v>53</v>
      </c>
      <c r="AJ703" s="98">
        <v>4100</v>
      </c>
      <c r="AO703" s="98">
        <v>2024</v>
      </c>
      <c r="AP703" s="98">
        <v>0</v>
      </c>
      <c r="AQ703" s="98" t="s">
        <v>56</v>
      </c>
      <c r="AR703" s="98" t="s">
        <v>54</v>
      </c>
      <c r="AS703" s="98" t="s">
        <v>54</v>
      </c>
      <c r="AT703" s="98" t="s">
        <v>54</v>
      </c>
      <c r="AV703" s="98" t="s">
        <v>55</v>
      </c>
      <c r="AY703" s="98" t="s">
        <v>56</v>
      </c>
      <c r="AZ703" s="98" t="s">
        <v>2411</v>
      </c>
      <c r="BA703" s="98" t="s">
        <v>5448</v>
      </c>
      <c r="BB703" s="98" t="s">
        <v>5404</v>
      </c>
      <c r="BD703" s="110" t="str">
        <f t="shared" si="123"/>
        <v>4368RGInt 02 Guarapuava</v>
      </c>
      <c r="BE703" s="110">
        <v>4368</v>
      </c>
      <c r="BF703" s="110" t="s">
        <v>1920</v>
      </c>
      <c r="BG703" s="110">
        <v>8030</v>
      </c>
      <c r="BH703" s="110" t="s">
        <v>34</v>
      </c>
      <c r="BI703" s="110">
        <v>19</v>
      </c>
      <c r="BJ703" s="110">
        <v>19</v>
      </c>
      <c r="BK703" s="110">
        <v>19</v>
      </c>
      <c r="BL703" s="110">
        <v>19</v>
      </c>
      <c r="BN703" s="110">
        <f t="shared" si="124"/>
        <v>76</v>
      </c>
      <c r="BS703" s="110">
        <v>7134</v>
      </c>
      <c r="BT703" s="110" t="str">
        <f t="shared" si="115"/>
        <v>Atendimento de ocorrências de Violência Doméstica</v>
      </c>
      <c r="BU703" s="111" t="str">
        <f t="shared" si="116"/>
        <v>Não</v>
      </c>
      <c r="BV703" s="111" t="str">
        <f t="shared" si="117"/>
        <v>Não</v>
      </c>
      <c r="BW703" s="111" t="str">
        <f t="shared" si="118"/>
        <v>Sim</v>
      </c>
      <c r="BX703" s="111" t="str">
        <f t="shared" si="119"/>
        <v>Não</v>
      </c>
      <c r="BY703" s="110" t="s">
        <v>121</v>
      </c>
      <c r="BZ703" s="110" t="s">
        <v>55</v>
      </c>
      <c r="CA703" s="110" t="s">
        <v>121</v>
      </c>
      <c r="CB703" s="110" t="s">
        <v>8375</v>
      </c>
      <c r="CG703" s="110" t="str">
        <f t="shared" si="120"/>
        <v>4727 Total</v>
      </c>
      <c r="CH703" s="110" t="str">
        <f t="shared" si="122"/>
        <v>4727 Total-1</v>
      </c>
      <c r="CI703" s="110">
        <v>1</v>
      </c>
      <c r="CJ703" s="110" t="s">
        <v>7095</v>
      </c>
      <c r="CN703" s="110">
        <v>1791.23</v>
      </c>
      <c r="CO703" s="110">
        <v>0</v>
      </c>
      <c r="CP703" s="110">
        <v>0</v>
      </c>
      <c r="CQ703" s="110">
        <v>0</v>
      </c>
      <c r="CS703" s="110" t="str">
        <f t="shared" si="121"/>
        <v>-</v>
      </c>
    </row>
    <row r="704" spans="19:97" x14ac:dyDescent="0.2">
      <c r="S704" s="98">
        <v>7135</v>
      </c>
      <c r="T704" s="98">
        <v>39</v>
      </c>
      <c r="U704" s="98" t="s">
        <v>1697</v>
      </c>
      <c r="V704" s="98">
        <v>22</v>
      </c>
      <c r="W704" s="98" t="s">
        <v>2131</v>
      </c>
      <c r="X704" s="98">
        <v>5</v>
      </c>
      <c r="Y704" s="98" t="s">
        <v>858</v>
      </c>
      <c r="Z704" s="98">
        <v>30</v>
      </c>
      <c r="AA704" s="98" t="s">
        <v>1698</v>
      </c>
      <c r="AB704" s="98">
        <v>8625</v>
      </c>
      <c r="AC704" s="98" t="s">
        <v>5446</v>
      </c>
      <c r="AD704" s="98" t="s">
        <v>5447</v>
      </c>
      <c r="AE704" s="98">
        <v>7135</v>
      </c>
      <c r="AF704" s="98" t="s">
        <v>2414</v>
      </c>
      <c r="AG704" s="98" t="s">
        <v>5411</v>
      </c>
      <c r="AH704" s="98" t="s">
        <v>2415</v>
      </c>
      <c r="AI704" s="98" t="s">
        <v>53</v>
      </c>
      <c r="AJ704" s="98">
        <v>4100</v>
      </c>
      <c r="AO704" s="98">
        <v>2024</v>
      </c>
      <c r="AP704" s="98">
        <v>0</v>
      </c>
      <c r="AQ704" s="98" t="s">
        <v>54</v>
      </c>
      <c r="AR704" s="98" t="s">
        <v>54</v>
      </c>
      <c r="AS704" s="98" t="s">
        <v>54</v>
      </c>
      <c r="AT704" s="98" t="s">
        <v>54</v>
      </c>
      <c r="AV704" s="98" t="s">
        <v>55</v>
      </c>
      <c r="AY704" s="98" t="s">
        <v>56</v>
      </c>
      <c r="AZ704" s="98" t="s">
        <v>2416</v>
      </c>
      <c r="BA704" s="98" t="s">
        <v>2385</v>
      </c>
      <c r="BB704" s="98" t="s">
        <v>5404</v>
      </c>
      <c r="BD704" s="110" t="str">
        <f t="shared" si="123"/>
        <v>4368RGInt 03 Cascavel</v>
      </c>
      <c r="BE704" s="110">
        <v>4368</v>
      </c>
      <c r="BF704" s="110" t="s">
        <v>1920</v>
      </c>
      <c r="BG704" s="110">
        <v>8030</v>
      </c>
      <c r="BH704" s="110" t="s">
        <v>35</v>
      </c>
      <c r="BI704" s="110">
        <v>100</v>
      </c>
      <c r="BJ704" s="110">
        <v>100</v>
      </c>
      <c r="BK704" s="110">
        <v>100</v>
      </c>
      <c r="BL704" s="110">
        <v>100</v>
      </c>
      <c r="BN704" s="110">
        <f t="shared" si="124"/>
        <v>400</v>
      </c>
      <c r="BS704" s="110">
        <v>7135</v>
      </c>
      <c r="BT704" s="110" t="str">
        <f t="shared" si="115"/>
        <v>Atendimento de ocorrências veículos furtados</v>
      </c>
      <c r="BU704" s="111" t="str">
        <f t="shared" si="116"/>
        <v>Não</v>
      </c>
      <c r="BV704" s="111" t="str">
        <f t="shared" si="117"/>
        <v>Não</v>
      </c>
      <c r="BW704" s="111" t="str">
        <f t="shared" si="118"/>
        <v>Não</v>
      </c>
      <c r="BX704" s="111" t="str">
        <f t="shared" si="119"/>
        <v>Não</v>
      </c>
      <c r="BY704" s="110" t="s">
        <v>121</v>
      </c>
      <c r="BZ704" s="110" t="s">
        <v>55</v>
      </c>
      <c r="CA704" s="110" t="s">
        <v>121</v>
      </c>
      <c r="CB704" s="110" t="s">
        <v>8375</v>
      </c>
      <c r="CG704" s="110" t="str">
        <f t="shared" si="120"/>
        <v>4728Maringá</v>
      </c>
      <c r="CH704" s="110" t="str">
        <f t="shared" si="122"/>
        <v>4728-1</v>
      </c>
      <c r="CI704" s="110">
        <v>1</v>
      </c>
      <c r="CJ704" s="110">
        <v>4728</v>
      </c>
      <c r="CK704" s="110" t="s">
        <v>36</v>
      </c>
      <c r="CL704" s="110">
        <v>4115200</v>
      </c>
      <c r="CM704" s="110" t="s">
        <v>503</v>
      </c>
      <c r="CN704" s="110">
        <v>1791.23</v>
      </c>
      <c r="CO704" s="110">
        <v>0</v>
      </c>
      <c r="CP704" s="110">
        <v>0</v>
      </c>
      <c r="CQ704" s="110">
        <v>0</v>
      </c>
      <c r="CS704" s="110" t="str">
        <f t="shared" si="121"/>
        <v>RGInt 04 Maringá-Maringá</v>
      </c>
    </row>
    <row r="705" spans="19:97" x14ac:dyDescent="0.2">
      <c r="S705" s="98">
        <v>7136</v>
      </c>
      <c r="T705" s="98">
        <v>39</v>
      </c>
      <c r="U705" s="98" t="s">
        <v>1697</v>
      </c>
      <c r="V705" s="98">
        <v>22</v>
      </c>
      <c r="W705" s="98" t="s">
        <v>2131</v>
      </c>
      <c r="X705" s="98">
        <v>5</v>
      </c>
      <c r="Y705" s="98" t="s">
        <v>858</v>
      </c>
      <c r="Z705" s="98">
        <v>30</v>
      </c>
      <c r="AA705" s="98" t="s">
        <v>1698</v>
      </c>
      <c r="AB705" s="98">
        <v>8625</v>
      </c>
      <c r="AC705" s="98" t="s">
        <v>5446</v>
      </c>
      <c r="AD705" s="98" t="s">
        <v>5447</v>
      </c>
      <c r="AE705" s="98">
        <v>7136</v>
      </c>
      <c r="AF705" s="98" t="s">
        <v>2418</v>
      </c>
      <c r="AG705" s="98" t="s">
        <v>5412</v>
      </c>
      <c r="AH705" s="98" t="s">
        <v>2419</v>
      </c>
      <c r="AI705" s="98" t="s">
        <v>53</v>
      </c>
      <c r="AJ705" s="98">
        <v>4100</v>
      </c>
      <c r="AO705" s="98">
        <v>2024</v>
      </c>
      <c r="AP705" s="98">
        <v>0</v>
      </c>
      <c r="AQ705" s="98" t="s">
        <v>54</v>
      </c>
      <c r="AR705" s="98" t="s">
        <v>54</v>
      </c>
      <c r="AS705" s="98" t="s">
        <v>54</v>
      </c>
      <c r="AT705" s="98" t="s">
        <v>54</v>
      </c>
      <c r="AV705" s="98" t="s">
        <v>55</v>
      </c>
      <c r="AY705" s="98" t="s">
        <v>56</v>
      </c>
      <c r="AZ705" s="98" t="s">
        <v>2420</v>
      </c>
      <c r="BA705" s="98" t="s">
        <v>2385</v>
      </c>
      <c r="BB705" s="98" t="s">
        <v>5404</v>
      </c>
      <c r="BD705" s="110" t="str">
        <f t="shared" si="123"/>
        <v>4368RGInt 04 Maringá</v>
      </c>
      <c r="BE705" s="110">
        <v>4368</v>
      </c>
      <c r="BF705" s="110" t="s">
        <v>1920</v>
      </c>
      <c r="BG705" s="110">
        <v>8030</v>
      </c>
      <c r="BH705" s="110" t="s">
        <v>36</v>
      </c>
      <c r="BI705" s="110">
        <v>115</v>
      </c>
      <c r="BJ705" s="110">
        <v>115</v>
      </c>
      <c r="BK705" s="110">
        <v>115</v>
      </c>
      <c r="BL705" s="110">
        <v>115</v>
      </c>
      <c r="BN705" s="110">
        <f t="shared" si="124"/>
        <v>460</v>
      </c>
      <c r="BS705" s="110">
        <v>7136</v>
      </c>
      <c r="BT705" s="110" t="str">
        <f t="shared" si="115"/>
        <v>Veículos provenientes de Furto e Roubo recuperados</v>
      </c>
      <c r="BU705" s="111" t="str">
        <f t="shared" si="116"/>
        <v>Não</v>
      </c>
      <c r="BV705" s="111" t="str">
        <f t="shared" si="117"/>
        <v>Não</v>
      </c>
      <c r="BW705" s="111" t="str">
        <f t="shared" si="118"/>
        <v>Não</v>
      </c>
      <c r="BX705" s="111" t="str">
        <f t="shared" si="119"/>
        <v>Não</v>
      </c>
      <c r="BY705" s="110" t="s">
        <v>121</v>
      </c>
      <c r="BZ705" s="110" t="s">
        <v>55</v>
      </c>
      <c r="CA705" s="110" t="s">
        <v>121</v>
      </c>
      <c r="CB705" s="110" t="s">
        <v>8375</v>
      </c>
      <c r="CG705" s="110" t="str">
        <f t="shared" si="120"/>
        <v>4728 Total</v>
      </c>
      <c r="CH705" s="110" t="str">
        <f t="shared" si="122"/>
        <v>4728 Total-1</v>
      </c>
      <c r="CI705" s="110">
        <v>1</v>
      </c>
      <c r="CJ705" s="110" t="s">
        <v>7096</v>
      </c>
      <c r="CN705" s="110">
        <v>1791.23</v>
      </c>
      <c r="CO705" s="110">
        <v>0</v>
      </c>
      <c r="CP705" s="110">
        <v>0</v>
      </c>
      <c r="CQ705" s="110">
        <v>0</v>
      </c>
      <c r="CS705" s="110" t="str">
        <f t="shared" si="121"/>
        <v>-</v>
      </c>
    </row>
    <row r="706" spans="19:97" x14ac:dyDescent="0.2">
      <c r="S706" s="98">
        <v>7124</v>
      </c>
      <c r="T706" s="98">
        <v>39</v>
      </c>
      <c r="U706" s="98" t="s">
        <v>1697</v>
      </c>
      <c r="V706" s="98">
        <v>24</v>
      </c>
      <c r="W706" s="98" t="s">
        <v>2150</v>
      </c>
      <c r="X706" s="98">
        <v>5</v>
      </c>
      <c r="Y706" s="98" t="s">
        <v>858</v>
      </c>
      <c r="Z706" s="98">
        <v>31</v>
      </c>
      <c r="AA706" s="98" t="s">
        <v>859</v>
      </c>
      <c r="AB706" s="98">
        <v>8103</v>
      </c>
      <c r="AC706" s="98" t="s">
        <v>5449</v>
      </c>
      <c r="AD706" s="98" t="s">
        <v>5450</v>
      </c>
      <c r="AE706" s="98">
        <v>7124</v>
      </c>
      <c r="AF706" s="98" t="s">
        <v>1276</v>
      </c>
      <c r="AG706" s="98" t="s">
        <v>5451</v>
      </c>
      <c r="AH706" s="98" t="s">
        <v>790</v>
      </c>
      <c r="AI706" s="98" t="s">
        <v>53</v>
      </c>
      <c r="AJ706" s="98">
        <v>4100</v>
      </c>
      <c r="AO706" s="98">
        <v>2024</v>
      </c>
      <c r="AP706" s="98">
        <v>0</v>
      </c>
      <c r="AQ706" s="98" t="s">
        <v>54</v>
      </c>
      <c r="AR706" s="98" t="s">
        <v>54</v>
      </c>
      <c r="AS706" s="98" t="s">
        <v>54</v>
      </c>
      <c r="AT706" s="98" t="s">
        <v>54</v>
      </c>
      <c r="AW706" s="98" t="s">
        <v>1277</v>
      </c>
      <c r="AY706" s="98" t="s">
        <v>56</v>
      </c>
      <c r="AZ706" s="98" t="s">
        <v>2567</v>
      </c>
      <c r="BA706" s="98" t="s">
        <v>2568</v>
      </c>
      <c r="BB706" s="98" t="s">
        <v>5452</v>
      </c>
      <c r="BD706" s="110" t="str">
        <f t="shared" si="123"/>
        <v>4368RGInt 05 Londrina</v>
      </c>
      <c r="BE706" s="110">
        <v>4368</v>
      </c>
      <c r="BF706" s="110" t="s">
        <v>1920</v>
      </c>
      <c r="BG706" s="110">
        <v>8030</v>
      </c>
      <c r="BH706" s="110" t="s">
        <v>37</v>
      </c>
      <c r="BI706" s="110">
        <v>94</v>
      </c>
      <c r="BJ706" s="110">
        <v>94</v>
      </c>
      <c r="BK706" s="110">
        <v>94</v>
      </c>
      <c r="BL706" s="110">
        <v>94</v>
      </c>
      <c r="BN706" s="110">
        <f t="shared" si="124"/>
        <v>376</v>
      </c>
      <c r="BS706" s="110">
        <v>7124</v>
      </c>
      <c r="BT706" s="110" t="str">
        <f t="shared" si="115"/>
        <v>Atendimento a situações de emergência do Corpo de Bombeiros, exceto Atendimento Pré-Hospitalar</v>
      </c>
      <c r="BU706" s="111" t="str">
        <f t="shared" si="116"/>
        <v>Não</v>
      </c>
      <c r="BV706" s="111" t="str">
        <f t="shared" si="117"/>
        <v>Não</v>
      </c>
      <c r="BW706" s="111" t="str">
        <f t="shared" si="118"/>
        <v>Não</v>
      </c>
      <c r="BX706" s="111" t="str">
        <f t="shared" si="119"/>
        <v>Não</v>
      </c>
      <c r="BY706" s="110" t="s">
        <v>121</v>
      </c>
      <c r="BZ706" s="110" t="s">
        <v>121</v>
      </c>
      <c r="CA706" s="110" t="s">
        <v>1277</v>
      </c>
      <c r="CB706" s="110" t="s">
        <v>8375</v>
      </c>
      <c r="CG706" s="110" t="str">
        <f t="shared" si="120"/>
        <v>4729São José dos Pinhais</v>
      </c>
      <c r="CH706" s="110" t="str">
        <f t="shared" si="122"/>
        <v>4729-1</v>
      </c>
      <c r="CI706" s="110">
        <v>1</v>
      </c>
      <c r="CJ706" s="110">
        <v>4729</v>
      </c>
      <c r="CK706" s="110" t="s">
        <v>33</v>
      </c>
      <c r="CL706" s="110">
        <v>4125506</v>
      </c>
      <c r="CM706" s="110" t="s">
        <v>134</v>
      </c>
      <c r="CN706" s="110">
        <v>6693.09</v>
      </c>
      <c r="CO706" s="110">
        <v>0</v>
      </c>
      <c r="CP706" s="110">
        <v>0</v>
      </c>
      <c r="CQ706" s="110">
        <v>0</v>
      </c>
      <c r="CS706" s="110" t="str">
        <f t="shared" si="121"/>
        <v>RGInt 01 Curitiba-São José dos Pinhais</v>
      </c>
    </row>
    <row r="707" spans="19:97" x14ac:dyDescent="0.2">
      <c r="S707" s="98">
        <v>7125</v>
      </c>
      <c r="T707" s="98">
        <v>39</v>
      </c>
      <c r="U707" s="98" t="s">
        <v>1697</v>
      </c>
      <c r="V707" s="98">
        <v>24</v>
      </c>
      <c r="W707" s="98" t="s">
        <v>2150</v>
      </c>
      <c r="X707" s="98">
        <v>5</v>
      </c>
      <c r="Y707" s="98" t="s">
        <v>858</v>
      </c>
      <c r="Z707" s="98">
        <v>31</v>
      </c>
      <c r="AA707" s="98" t="s">
        <v>859</v>
      </c>
      <c r="AB707" s="98">
        <v>8103</v>
      </c>
      <c r="AC707" s="98" t="s">
        <v>5449</v>
      </c>
      <c r="AD707" s="98" t="s">
        <v>5450</v>
      </c>
      <c r="AE707" s="98">
        <v>7125</v>
      </c>
      <c r="AF707" s="98" t="s">
        <v>1257</v>
      </c>
      <c r="AG707" s="98" t="s">
        <v>5453</v>
      </c>
      <c r="AH707" s="98" t="s">
        <v>182</v>
      </c>
      <c r="AI707" s="98" t="s">
        <v>53</v>
      </c>
      <c r="AJ707" s="98">
        <v>4100</v>
      </c>
      <c r="AO707" s="98">
        <v>2024</v>
      </c>
      <c r="AP707" s="98">
        <v>0</v>
      </c>
      <c r="AQ707" s="98" t="s">
        <v>54</v>
      </c>
      <c r="AR707" s="98" t="s">
        <v>54</v>
      </c>
      <c r="AS707" s="98" t="s">
        <v>54</v>
      </c>
      <c r="AT707" s="98" t="s">
        <v>54</v>
      </c>
      <c r="AY707" s="98" t="s">
        <v>56</v>
      </c>
      <c r="AZ707" s="98" t="s">
        <v>2572</v>
      </c>
      <c r="BA707" s="98" t="s">
        <v>2573</v>
      </c>
      <c r="BB707" s="98" t="s">
        <v>5454</v>
      </c>
      <c r="BD707" s="110" t="str">
        <f t="shared" si="123"/>
        <v>4368RGInt 06 Ponta Grossa</v>
      </c>
      <c r="BE707" s="110">
        <v>4368</v>
      </c>
      <c r="BF707" s="110" t="s">
        <v>1920</v>
      </c>
      <c r="BG707" s="110">
        <v>8030</v>
      </c>
      <c r="BH707" s="110" t="s">
        <v>38</v>
      </c>
      <c r="BI707" s="110">
        <v>26</v>
      </c>
      <c r="BJ707" s="110">
        <v>26</v>
      </c>
      <c r="BK707" s="110">
        <v>26</v>
      </c>
      <c r="BL707" s="110">
        <v>26</v>
      </c>
      <c r="BN707" s="110">
        <f t="shared" si="124"/>
        <v>104</v>
      </c>
      <c r="BS707" s="110">
        <v>7125</v>
      </c>
      <c r="BT707" s="110" t="str">
        <f t="shared" si="115"/>
        <v>Fiscalizações realizadas pelo Corpo de Bombeiros Militar em edificações, estabelecimentos e áreas de risco</v>
      </c>
      <c r="BU707" s="111" t="str">
        <f t="shared" si="116"/>
        <v>Não</v>
      </c>
      <c r="BV707" s="111" t="str">
        <f t="shared" si="117"/>
        <v>Não</v>
      </c>
      <c r="BW707" s="111" t="str">
        <f t="shared" si="118"/>
        <v>Não</v>
      </c>
      <c r="BX707" s="111" t="str">
        <f t="shared" si="119"/>
        <v>Não</v>
      </c>
      <c r="BY707" s="110" t="s">
        <v>121</v>
      </c>
      <c r="BZ707" s="110" t="s">
        <v>121</v>
      </c>
      <c r="CA707" s="110" t="s">
        <v>121</v>
      </c>
      <c r="CB707" s="110" t="s">
        <v>8375</v>
      </c>
      <c r="CG707" s="110" t="str">
        <f t="shared" si="120"/>
        <v>4729 Total</v>
      </c>
      <c r="CH707" s="110" t="str">
        <f t="shared" si="122"/>
        <v>4729 Total-1</v>
      </c>
      <c r="CI707" s="110">
        <v>1</v>
      </c>
      <c r="CJ707" s="110" t="s">
        <v>7097</v>
      </c>
      <c r="CN707" s="110">
        <v>6693.09</v>
      </c>
      <c r="CO707" s="110">
        <v>0</v>
      </c>
      <c r="CP707" s="110">
        <v>0</v>
      </c>
      <c r="CQ707" s="110">
        <v>0</v>
      </c>
      <c r="CS707" s="110" t="str">
        <f t="shared" si="121"/>
        <v>-</v>
      </c>
    </row>
    <row r="708" spans="19:97" x14ac:dyDescent="0.2">
      <c r="S708" s="98">
        <v>7126</v>
      </c>
      <c r="T708" s="98">
        <v>39</v>
      </c>
      <c r="U708" s="98" t="s">
        <v>1697</v>
      </c>
      <c r="V708" s="98">
        <v>24</v>
      </c>
      <c r="W708" s="98" t="s">
        <v>2150</v>
      </c>
      <c r="X708" s="98">
        <v>5</v>
      </c>
      <c r="Y708" s="98" t="s">
        <v>858</v>
      </c>
      <c r="Z708" s="98">
        <v>31</v>
      </c>
      <c r="AA708" s="98" t="s">
        <v>859</v>
      </c>
      <c r="AB708" s="98">
        <v>8103</v>
      </c>
      <c r="AC708" s="98" t="s">
        <v>5449</v>
      </c>
      <c r="AD708" s="98" t="s">
        <v>5450</v>
      </c>
      <c r="AE708" s="98">
        <v>7126</v>
      </c>
      <c r="AF708" s="98" t="s">
        <v>5455</v>
      </c>
      <c r="AG708" s="98" t="s">
        <v>5456</v>
      </c>
      <c r="AH708" s="98" t="s">
        <v>2578</v>
      </c>
      <c r="AI708" s="98" t="s">
        <v>53</v>
      </c>
      <c r="AJ708" s="98">
        <v>4100</v>
      </c>
      <c r="AO708" s="98">
        <v>2024</v>
      </c>
      <c r="AP708" s="98">
        <v>0</v>
      </c>
      <c r="AQ708" s="98" t="s">
        <v>54</v>
      </c>
      <c r="AR708" s="98" t="s">
        <v>54</v>
      </c>
      <c r="AS708" s="98" t="s">
        <v>54</v>
      </c>
      <c r="AT708" s="98" t="s">
        <v>54</v>
      </c>
      <c r="AY708" s="98" t="s">
        <v>56</v>
      </c>
      <c r="AZ708" s="98" t="s">
        <v>2579</v>
      </c>
      <c r="BA708" s="98" t="s">
        <v>2573</v>
      </c>
      <c r="BB708" s="98" t="s">
        <v>5457</v>
      </c>
      <c r="BD708" s="110" t="str">
        <f t="shared" si="123"/>
        <v>4369RGInt 01 Curitiba</v>
      </c>
      <c r="BE708" s="110">
        <v>4369</v>
      </c>
      <c r="BF708" s="110" t="s">
        <v>1925</v>
      </c>
      <c r="BG708" s="110">
        <v>8030</v>
      </c>
      <c r="BH708" s="110" t="s">
        <v>33</v>
      </c>
      <c r="BI708" s="110">
        <v>45</v>
      </c>
      <c r="BJ708" s="110">
        <v>45</v>
      </c>
      <c r="BK708" s="110">
        <v>45</v>
      </c>
      <c r="BL708" s="110">
        <v>45</v>
      </c>
      <c r="BN708" s="110">
        <f t="shared" si="124"/>
        <v>180</v>
      </c>
      <c r="BS708" s="110">
        <v>7126</v>
      </c>
      <c r="BT708" s="110" t="str">
        <f t="shared" si="115"/>
        <v>Vistorias realizadas pelo Corpo de Bombeiros Militar em edificações, estabelecimentos e áreas de risco</v>
      </c>
      <c r="BU708" s="111" t="str">
        <f t="shared" si="116"/>
        <v>Não</v>
      </c>
      <c r="BV708" s="111" t="str">
        <f t="shared" si="117"/>
        <v>Não</v>
      </c>
      <c r="BW708" s="111" t="str">
        <f t="shared" si="118"/>
        <v>Não</v>
      </c>
      <c r="BX708" s="111" t="str">
        <f t="shared" si="119"/>
        <v>Não</v>
      </c>
      <c r="BY708" s="110" t="s">
        <v>121</v>
      </c>
      <c r="BZ708" s="110" t="s">
        <v>121</v>
      </c>
      <c r="CA708" s="110" t="s">
        <v>121</v>
      </c>
      <c r="CB708" s="110" t="s">
        <v>8375</v>
      </c>
      <c r="CG708" s="110" t="str">
        <f t="shared" si="120"/>
        <v>4730São José dos Pinhais</v>
      </c>
      <c r="CH708" s="110" t="str">
        <f t="shared" si="122"/>
        <v>4730-1</v>
      </c>
      <c r="CI708" s="110">
        <v>1</v>
      </c>
      <c r="CJ708" s="110">
        <v>4730</v>
      </c>
      <c r="CK708" s="110" t="s">
        <v>33</v>
      </c>
      <c r="CL708" s="110">
        <v>4125506</v>
      </c>
      <c r="CM708" s="110" t="s">
        <v>134</v>
      </c>
      <c r="CN708" s="110">
        <v>4346.68</v>
      </c>
      <c r="CO708" s="110">
        <v>0</v>
      </c>
      <c r="CP708" s="110">
        <v>0</v>
      </c>
      <c r="CQ708" s="110">
        <v>0</v>
      </c>
      <c r="CS708" s="110" t="str">
        <f t="shared" si="121"/>
        <v>RGInt 01 Curitiba-São José dos Pinhais</v>
      </c>
    </row>
    <row r="709" spans="19:97" x14ac:dyDescent="0.2">
      <c r="S709" s="98">
        <v>7137</v>
      </c>
      <c r="T709" s="98">
        <v>39</v>
      </c>
      <c r="U709" s="98" t="s">
        <v>1697</v>
      </c>
      <c r="V709" s="98">
        <v>24</v>
      </c>
      <c r="W709" s="98" t="s">
        <v>2150</v>
      </c>
      <c r="X709" s="98">
        <v>5</v>
      </c>
      <c r="Y709" s="98" t="s">
        <v>858</v>
      </c>
      <c r="Z709" s="98">
        <v>31</v>
      </c>
      <c r="AA709" s="98" t="s">
        <v>859</v>
      </c>
      <c r="AB709" s="98">
        <v>8136</v>
      </c>
      <c r="AC709" s="98" t="s">
        <v>5458</v>
      </c>
      <c r="AD709" s="98" t="s">
        <v>5459</v>
      </c>
      <c r="AE709" s="98">
        <v>7137</v>
      </c>
      <c r="AF709" s="98" t="s">
        <v>1232</v>
      </c>
      <c r="AG709" s="98" t="s">
        <v>5460</v>
      </c>
      <c r="AH709" s="98" t="s">
        <v>2554</v>
      </c>
      <c r="AI709" s="98" t="s">
        <v>53</v>
      </c>
      <c r="AJ709" s="98">
        <v>4100</v>
      </c>
      <c r="AO709" s="98">
        <v>2024</v>
      </c>
      <c r="AP709" s="98">
        <v>0</v>
      </c>
      <c r="AQ709" s="98" t="s">
        <v>54</v>
      </c>
      <c r="AR709" s="98" t="s">
        <v>54</v>
      </c>
      <c r="AS709" s="98" t="s">
        <v>54</v>
      </c>
      <c r="AT709" s="98" t="s">
        <v>54</v>
      </c>
      <c r="AU709" s="98" t="s">
        <v>1233</v>
      </c>
      <c r="AY709" s="98" t="s">
        <v>56</v>
      </c>
      <c r="AZ709" s="98" t="s">
        <v>2555</v>
      </c>
      <c r="BA709" s="98" t="s">
        <v>2556</v>
      </c>
      <c r="BB709" s="98" t="s">
        <v>1242</v>
      </c>
      <c r="BD709" s="110" t="str">
        <f t="shared" si="123"/>
        <v>4369RGInt 02 Guarapuava</v>
      </c>
      <c r="BE709" s="110">
        <v>4369</v>
      </c>
      <c r="BF709" s="110" t="s">
        <v>1925</v>
      </c>
      <c r="BG709" s="110">
        <v>8030</v>
      </c>
      <c r="BH709" s="110" t="s">
        <v>34</v>
      </c>
      <c r="BI709" s="110">
        <v>19</v>
      </c>
      <c r="BJ709" s="110">
        <v>19</v>
      </c>
      <c r="BK709" s="110">
        <v>19</v>
      </c>
      <c r="BL709" s="110">
        <v>19</v>
      </c>
      <c r="BN709" s="110">
        <f t="shared" si="124"/>
        <v>76</v>
      </c>
      <c r="BS709" s="110">
        <v>7137</v>
      </c>
      <c r="BT709" s="110" t="str">
        <f t="shared" si="115"/>
        <v>Brigadistas credenciados na Rede Estadual de Atendimento à Emergências e Desastres</v>
      </c>
      <c r="BU709" s="111" t="str">
        <f t="shared" si="116"/>
        <v>Não</v>
      </c>
      <c r="BV709" s="111" t="str">
        <f t="shared" si="117"/>
        <v>Não</v>
      </c>
      <c r="BW709" s="111" t="str">
        <f t="shared" si="118"/>
        <v>Não</v>
      </c>
      <c r="BX709" s="111" t="str">
        <f t="shared" si="119"/>
        <v>Não</v>
      </c>
      <c r="BY709" s="110" t="s">
        <v>1233</v>
      </c>
      <c r="BZ709" s="110" t="s">
        <v>121</v>
      </c>
      <c r="CA709" s="110" t="s">
        <v>8330</v>
      </c>
      <c r="CB709" s="110" t="s">
        <v>8375</v>
      </c>
      <c r="CG709" s="110" t="str">
        <f t="shared" si="120"/>
        <v>4730 Total</v>
      </c>
      <c r="CH709" s="110" t="str">
        <f t="shared" si="122"/>
        <v>4730 Total-1</v>
      </c>
      <c r="CI709" s="110">
        <v>1</v>
      </c>
      <c r="CJ709" s="110" t="s">
        <v>7098</v>
      </c>
      <c r="CN709" s="110">
        <v>4346.68</v>
      </c>
      <c r="CO709" s="110">
        <v>0</v>
      </c>
      <c r="CP709" s="110">
        <v>0</v>
      </c>
      <c r="CQ709" s="110">
        <v>0</v>
      </c>
      <c r="CS709" s="110" t="str">
        <f t="shared" si="121"/>
        <v>-</v>
      </c>
    </row>
    <row r="710" spans="19:97" x14ac:dyDescent="0.2">
      <c r="S710" s="98">
        <v>7138</v>
      </c>
      <c r="T710" s="98">
        <v>39</v>
      </c>
      <c r="U710" s="98" t="s">
        <v>1697</v>
      </c>
      <c r="V710" s="98">
        <v>24</v>
      </c>
      <c r="W710" s="98" t="s">
        <v>2150</v>
      </c>
      <c r="X710" s="98">
        <v>5</v>
      </c>
      <c r="Y710" s="98" t="s">
        <v>858</v>
      </c>
      <c r="Z710" s="98">
        <v>31</v>
      </c>
      <c r="AA710" s="98" t="s">
        <v>859</v>
      </c>
      <c r="AB710" s="98">
        <v>8136</v>
      </c>
      <c r="AC710" s="98" t="s">
        <v>5458</v>
      </c>
      <c r="AD710" s="98" t="s">
        <v>5459</v>
      </c>
      <c r="AE710" s="98">
        <v>7138</v>
      </c>
      <c r="AF710" s="98" t="s">
        <v>1241</v>
      </c>
      <c r="AG710" s="98" t="s">
        <v>5461</v>
      </c>
      <c r="AH710" s="98" t="s">
        <v>127</v>
      </c>
      <c r="AI710" s="98" t="s">
        <v>53</v>
      </c>
      <c r="AJ710" s="98">
        <v>4100</v>
      </c>
      <c r="AO710" s="98">
        <v>2024</v>
      </c>
      <c r="AP710" s="98">
        <v>0</v>
      </c>
      <c r="AQ710" s="98" t="s">
        <v>54</v>
      </c>
      <c r="AR710" s="98" t="s">
        <v>54</v>
      </c>
      <c r="AS710" s="98" t="s">
        <v>54</v>
      </c>
      <c r="AT710" s="98" t="s">
        <v>54</v>
      </c>
      <c r="AU710" s="98" t="s">
        <v>1242</v>
      </c>
      <c r="AY710" s="98" t="s">
        <v>56</v>
      </c>
      <c r="AZ710" s="98" t="s">
        <v>2560</v>
      </c>
      <c r="BA710" s="98" t="s">
        <v>2556</v>
      </c>
      <c r="BB710" s="98" t="s">
        <v>1242</v>
      </c>
      <c r="BD710" s="110" t="str">
        <f t="shared" si="123"/>
        <v>4369RGInt 03 Cascavel</v>
      </c>
      <c r="BE710" s="110">
        <v>4369</v>
      </c>
      <c r="BF710" s="110" t="s">
        <v>1925</v>
      </c>
      <c r="BG710" s="110">
        <v>8030</v>
      </c>
      <c r="BH710" s="110" t="s">
        <v>35</v>
      </c>
      <c r="BI710" s="110">
        <v>100</v>
      </c>
      <c r="BJ710" s="110">
        <v>100</v>
      </c>
      <c r="BK710" s="110">
        <v>100</v>
      </c>
      <c r="BL710" s="110">
        <v>100</v>
      </c>
      <c r="BN710" s="110">
        <f t="shared" si="124"/>
        <v>400</v>
      </c>
      <c r="BS710" s="110">
        <v>7138</v>
      </c>
      <c r="BT710" s="110" t="str">
        <f t="shared" si="115"/>
        <v>Cursos de especialização, capacitação ou aperfeiçoamento para bombeiros militares</v>
      </c>
      <c r="BU710" s="111" t="str">
        <f t="shared" si="116"/>
        <v>Não</v>
      </c>
      <c r="BV710" s="111" t="str">
        <f t="shared" si="117"/>
        <v>Não</v>
      </c>
      <c r="BW710" s="111" t="str">
        <f t="shared" si="118"/>
        <v>Não</v>
      </c>
      <c r="BX710" s="111" t="str">
        <f t="shared" si="119"/>
        <v>Não</v>
      </c>
      <c r="BY710" s="110" t="s">
        <v>1242</v>
      </c>
      <c r="BZ710" s="110" t="s">
        <v>121</v>
      </c>
      <c r="CA710" s="110" t="s">
        <v>121</v>
      </c>
      <c r="CB710" s="110" t="s">
        <v>8375</v>
      </c>
      <c r="CG710" s="110" t="str">
        <f t="shared" si="120"/>
        <v>4731Marechal Cândido Rondon</v>
      </c>
      <c r="CH710" s="110" t="str">
        <f t="shared" si="122"/>
        <v>4731-1</v>
      </c>
      <c r="CI710" s="110">
        <v>1</v>
      </c>
      <c r="CJ710" s="110">
        <v>4731</v>
      </c>
      <c r="CK710" s="110" t="s">
        <v>35</v>
      </c>
      <c r="CL710" s="110">
        <v>4114609</v>
      </c>
      <c r="CM710" s="110" t="s">
        <v>341</v>
      </c>
      <c r="CN710" s="110">
        <v>6940.49</v>
      </c>
      <c r="CO710" s="110">
        <v>0</v>
      </c>
      <c r="CP710" s="110">
        <v>0</v>
      </c>
      <c r="CQ710" s="110">
        <v>0</v>
      </c>
      <c r="CS710" s="110" t="str">
        <f t="shared" si="121"/>
        <v>RGInt 03 Cascavel-Marechal Cândido Rondon</v>
      </c>
    </row>
    <row r="711" spans="19:97" x14ac:dyDescent="0.2">
      <c r="S711" s="98">
        <v>7139</v>
      </c>
      <c r="T711" s="98">
        <v>39</v>
      </c>
      <c r="U711" s="98" t="s">
        <v>1697</v>
      </c>
      <c r="V711" s="98">
        <v>24</v>
      </c>
      <c r="W711" s="98" t="s">
        <v>2150</v>
      </c>
      <c r="X711" s="98">
        <v>5</v>
      </c>
      <c r="Y711" s="98" t="s">
        <v>858</v>
      </c>
      <c r="Z711" s="98">
        <v>31</v>
      </c>
      <c r="AA711" s="98" t="s">
        <v>859</v>
      </c>
      <c r="AB711" s="98">
        <v>8136</v>
      </c>
      <c r="AC711" s="98" t="s">
        <v>5458</v>
      </c>
      <c r="AD711" s="98" t="s">
        <v>5459</v>
      </c>
      <c r="AE711" s="98">
        <v>7139</v>
      </c>
      <c r="AF711" s="98" t="s">
        <v>1248</v>
      </c>
      <c r="AG711" s="98" t="s">
        <v>5462</v>
      </c>
      <c r="AH711" s="98" t="s">
        <v>262</v>
      </c>
      <c r="AI711" s="98" t="s">
        <v>53</v>
      </c>
      <c r="AJ711" s="98">
        <v>4100</v>
      </c>
      <c r="AO711" s="98">
        <v>2024</v>
      </c>
      <c r="AP711" s="98">
        <v>0</v>
      </c>
      <c r="AQ711" s="98" t="s">
        <v>54</v>
      </c>
      <c r="AR711" s="98" t="s">
        <v>54</v>
      </c>
      <c r="AS711" s="98" t="s">
        <v>54</v>
      </c>
      <c r="AT711" s="98" t="s">
        <v>54</v>
      </c>
      <c r="AU711" s="98" t="s">
        <v>1242</v>
      </c>
      <c r="AY711" s="98" t="s">
        <v>56</v>
      </c>
      <c r="AZ711" s="98" t="s">
        <v>2563</v>
      </c>
      <c r="BA711" s="98" t="s">
        <v>2556</v>
      </c>
      <c r="BB711" s="98" t="s">
        <v>1242</v>
      </c>
      <c r="BD711" s="110" t="str">
        <f t="shared" si="123"/>
        <v>4369RGInt 04 Maringá</v>
      </c>
      <c r="BE711" s="110">
        <v>4369</v>
      </c>
      <c r="BF711" s="110" t="s">
        <v>1925</v>
      </c>
      <c r="BG711" s="110">
        <v>8030</v>
      </c>
      <c r="BH711" s="110" t="s">
        <v>36</v>
      </c>
      <c r="BI711" s="110">
        <v>115</v>
      </c>
      <c r="BJ711" s="110">
        <v>115</v>
      </c>
      <c r="BK711" s="110">
        <v>115</v>
      </c>
      <c r="BL711" s="110">
        <v>115</v>
      </c>
      <c r="BN711" s="110">
        <f t="shared" si="124"/>
        <v>460</v>
      </c>
      <c r="BS711" s="110">
        <v>7139</v>
      </c>
      <c r="BT711" s="110" t="str">
        <f t="shared" si="115"/>
        <v>Cursos de formação aos novos membros do Corpo de Bombeiros, para desempenho eficiente e seguro das suas funções</v>
      </c>
      <c r="BU711" s="111" t="str">
        <f t="shared" si="116"/>
        <v>Não</v>
      </c>
      <c r="BV711" s="111" t="str">
        <f t="shared" si="117"/>
        <v>Não</v>
      </c>
      <c r="BW711" s="111" t="str">
        <f t="shared" si="118"/>
        <v>Não</v>
      </c>
      <c r="BX711" s="111" t="str">
        <f t="shared" si="119"/>
        <v>Não</v>
      </c>
      <c r="BY711" s="110" t="s">
        <v>1242</v>
      </c>
      <c r="BZ711" s="110" t="s">
        <v>121</v>
      </c>
      <c r="CA711" s="110" t="s">
        <v>121</v>
      </c>
      <c r="CB711" s="110" t="s">
        <v>8375</v>
      </c>
      <c r="CG711" s="110" t="str">
        <f t="shared" si="120"/>
        <v>4731 Total</v>
      </c>
      <c r="CH711" s="110" t="str">
        <f t="shared" si="122"/>
        <v>4731 Total-1</v>
      </c>
      <c r="CI711" s="110">
        <v>1</v>
      </c>
      <c r="CJ711" s="110" t="s">
        <v>7099</v>
      </c>
      <c r="CN711" s="110">
        <v>6940.49</v>
      </c>
      <c r="CO711" s="110">
        <v>0</v>
      </c>
      <c r="CP711" s="110">
        <v>0</v>
      </c>
      <c r="CQ711" s="110">
        <v>0</v>
      </c>
      <c r="CS711" s="110" t="str">
        <f t="shared" si="121"/>
        <v>-</v>
      </c>
    </row>
    <row r="712" spans="19:97" x14ac:dyDescent="0.2">
      <c r="S712" s="98">
        <v>7140</v>
      </c>
      <c r="T712" s="98">
        <v>39</v>
      </c>
      <c r="U712" s="98" t="s">
        <v>1697</v>
      </c>
      <c r="V712" s="98">
        <v>24</v>
      </c>
      <c r="W712" s="98" t="s">
        <v>2150</v>
      </c>
      <c r="X712" s="98">
        <v>5</v>
      </c>
      <c r="Y712" s="98" t="s">
        <v>858</v>
      </c>
      <c r="Z712" s="98">
        <v>31</v>
      </c>
      <c r="AA712" s="98" t="s">
        <v>859</v>
      </c>
      <c r="AB712" s="98">
        <v>8145</v>
      </c>
      <c r="AC712" s="98" t="s">
        <v>2566</v>
      </c>
      <c r="AD712" s="98" t="s">
        <v>5463</v>
      </c>
      <c r="AE712" s="98">
        <v>7140</v>
      </c>
      <c r="AF712" s="98" t="s">
        <v>1276</v>
      </c>
      <c r="AG712" s="98" t="s">
        <v>5451</v>
      </c>
      <c r="AH712" s="98" t="s">
        <v>790</v>
      </c>
      <c r="AI712" s="98" t="s">
        <v>53</v>
      </c>
      <c r="AJ712" s="98">
        <v>4100</v>
      </c>
      <c r="AO712" s="98">
        <v>2024</v>
      </c>
      <c r="AP712" s="98">
        <v>0</v>
      </c>
      <c r="AQ712" s="98" t="s">
        <v>54</v>
      </c>
      <c r="AR712" s="98" t="s">
        <v>54</v>
      </c>
      <c r="AS712" s="98" t="s">
        <v>54</v>
      </c>
      <c r="AT712" s="98" t="s">
        <v>54</v>
      </c>
      <c r="AW712" s="98" t="s">
        <v>1277</v>
      </c>
      <c r="AY712" s="98" t="s">
        <v>56</v>
      </c>
      <c r="AZ712" s="98" t="s">
        <v>2567</v>
      </c>
      <c r="BA712" s="98" t="s">
        <v>2568</v>
      </c>
      <c r="BB712" s="98" t="s">
        <v>5452</v>
      </c>
      <c r="BD712" s="110" t="str">
        <f t="shared" si="123"/>
        <v>4369RGInt 05 Londrina</v>
      </c>
      <c r="BE712" s="110">
        <v>4369</v>
      </c>
      <c r="BF712" s="110" t="s">
        <v>1925</v>
      </c>
      <c r="BG712" s="110">
        <v>8030</v>
      </c>
      <c r="BH712" s="110" t="s">
        <v>37</v>
      </c>
      <c r="BI712" s="110">
        <v>94</v>
      </c>
      <c r="BJ712" s="110">
        <v>94</v>
      </c>
      <c r="BK712" s="110">
        <v>94</v>
      </c>
      <c r="BL712" s="110">
        <v>94</v>
      </c>
      <c r="BN712" s="110">
        <f t="shared" si="124"/>
        <v>376</v>
      </c>
      <c r="BS712" s="110">
        <v>7140</v>
      </c>
      <c r="BT712" s="110" t="str">
        <f t="shared" si="115"/>
        <v>Atendimento a situações de emergência do Corpo de Bombeiros, exceto Atendimento Pré-Hospitalar</v>
      </c>
      <c r="BU712" s="111" t="str">
        <f t="shared" si="116"/>
        <v>Não</v>
      </c>
      <c r="BV712" s="111" t="str">
        <f t="shared" si="117"/>
        <v>Não</v>
      </c>
      <c r="BW712" s="111" t="str">
        <f t="shared" si="118"/>
        <v>Não</v>
      </c>
      <c r="BX712" s="111" t="str">
        <f t="shared" si="119"/>
        <v>Não</v>
      </c>
      <c r="BY712" s="110" t="s">
        <v>121</v>
      </c>
      <c r="BZ712" s="110" t="s">
        <v>121</v>
      </c>
      <c r="CA712" s="110" t="s">
        <v>1277</v>
      </c>
      <c r="CB712" s="110" t="s">
        <v>8375</v>
      </c>
      <c r="CG712" s="110" t="str">
        <f t="shared" si="120"/>
        <v>4732Curitiba</v>
      </c>
      <c r="CH712" s="110" t="str">
        <f t="shared" si="122"/>
        <v>4732-1</v>
      </c>
      <c r="CI712" s="110">
        <v>1</v>
      </c>
      <c r="CJ712" s="110">
        <v>4732</v>
      </c>
      <c r="CK712" s="110" t="s">
        <v>33</v>
      </c>
      <c r="CL712" s="110">
        <v>4106902</v>
      </c>
      <c r="CM712" s="110" t="s">
        <v>128</v>
      </c>
      <c r="CN712" s="110">
        <v>4287.6000000000004</v>
      </c>
      <c r="CO712" s="110">
        <v>0</v>
      </c>
      <c r="CP712" s="110">
        <v>0</v>
      </c>
      <c r="CQ712" s="110">
        <v>0</v>
      </c>
      <c r="CS712" s="110" t="str">
        <f t="shared" si="121"/>
        <v>RGInt 01 Curitiba-Curitiba</v>
      </c>
    </row>
    <row r="713" spans="19:97" x14ac:dyDescent="0.2">
      <c r="S713" s="98">
        <v>7141</v>
      </c>
      <c r="T713" s="98">
        <v>39</v>
      </c>
      <c r="U713" s="98" t="s">
        <v>1697</v>
      </c>
      <c r="V713" s="98">
        <v>24</v>
      </c>
      <c r="W713" s="98" t="s">
        <v>2150</v>
      </c>
      <c r="X713" s="98">
        <v>5</v>
      </c>
      <c r="Y713" s="98" t="s">
        <v>858</v>
      </c>
      <c r="Z713" s="98">
        <v>31</v>
      </c>
      <c r="AA713" s="98" t="s">
        <v>859</v>
      </c>
      <c r="AB713" s="98">
        <v>8145</v>
      </c>
      <c r="AC713" s="98" t="s">
        <v>2566</v>
      </c>
      <c r="AD713" s="98" t="s">
        <v>5463</v>
      </c>
      <c r="AE713" s="98">
        <v>7141</v>
      </c>
      <c r="AF713" s="98" t="s">
        <v>1257</v>
      </c>
      <c r="AG713" s="98" t="s">
        <v>5453</v>
      </c>
      <c r="AH713" s="98" t="s">
        <v>182</v>
      </c>
      <c r="AI713" s="98" t="s">
        <v>53</v>
      </c>
      <c r="AJ713" s="98">
        <v>4100</v>
      </c>
      <c r="AO713" s="98">
        <v>2024</v>
      </c>
      <c r="AP713" s="98">
        <v>0</v>
      </c>
      <c r="AQ713" s="98" t="s">
        <v>54</v>
      </c>
      <c r="AR713" s="98" t="s">
        <v>54</v>
      </c>
      <c r="AS713" s="98" t="s">
        <v>54</v>
      </c>
      <c r="AT713" s="98" t="s">
        <v>54</v>
      </c>
      <c r="AY713" s="98" t="s">
        <v>56</v>
      </c>
      <c r="AZ713" s="98" t="s">
        <v>2572</v>
      </c>
      <c r="BA713" s="98" t="s">
        <v>2573</v>
      </c>
      <c r="BB713" s="98" t="s">
        <v>5454</v>
      </c>
      <c r="BD713" s="110" t="str">
        <f t="shared" si="123"/>
        <v>4369RGInt 06 Ponta Grossa</v>
      </c>
      <c r="BE713" s="110">
        <v>4369</v>
      </c>
      <c r="BF713" s="110" t="s">
        <v>1925</v>
      </c>
      <c r="BG713" s="110">
        <v>8030</v>
      </c>
      <c r="BH713" s="110" t="s">
        <v>38</v>
      </c>
      <c r="BI713" s="110">
        <v>26</v>
      </c>
      <c r="BJ713" s="110">
        <v>26</v>
      </c>
      <c r="BK713" s="110">
        <v>26</v>
      </c>
      <c r="BL713" s="110">
        <v>26</v>
      </c>
      <c r="BN713" s="110">
        <f t="shared" si="124"/>
        <v>104</v>
      </c>
      <c r="BS713" s="110">
        <v>7141</v>
      </c>
      <c r="BT713" s="110" t="str">
        <f t="shared" si="115"/>
        <v>Fiscalizações realizadas pelo Corpo de Bombeiros Militar em edificações, estabelecimentos e áreas de risco</v>
      </c>
      <c r="BU713" s="111" t="str">
        <f t="shared" si="116"/>
        <v>Não</v>
      </c>
      <c r="BV713" s="111" t="str">
        <f t="shared" si="117"/>
        <v>Não</v>
      </c>
      <c r="BW713" s="111" t="str">
        <f t="shared" si="118"/>
        <v>Não</v>
      </c>
      <c r="BX713" s="111" t="str">
        <f t="shared" si="119"/>
        <v>Não</v>
      </c>
      <c r="BY713" s="110" t="s">
        <v>121</v>
      </c>
      <c r="BZ713" s="110" t="s">
        <v>121</v>
      </c>
      <c r="CA713" s="110" t="s">
        <v>121</v>
      </c>
      <c r="CB713" s="110" t="s">
        <v>8375</v>
      </c>
      <c r="CG713" s="110" t="str">
        <f t="shared" si="120"/>
        <v>4732 Total</v>
      </c>
      <c r="CH713" s="110" t="str">
        <f t="shared" si="122"/>
        <v>4732 Total-1</v>
      </c>
      <c r="CI713" s="110">
        <v>1</v>
      </c>
      <c r="CJ713" s="110" t="s">
        <v>7100</v>
      </c>
      <c r="CN713" s="110">
        <v>4287.6000000000004</v>
      </c>
      <c r="CO713" s="110">
        <v>0</v>
      </c>
      <c r="CP713" s="110">
        <v>0</v>
      </c>
      <c r="CQ713" s="110">
        <v>0</v>
      </c>
      <c r="CS713" s="110" t="str">
        <f t="shared" si="121"/>
        <v>-</v>
      </c>
    </row>
    <row r="714" spans="19:97" x14ac:dyDescent="0.2">
      <c r="S714" s="98">
        <v>7142</v>
      </c>
      <c r="T714" s="98">
        <v>39</v>
      </c>
      <c r="U714" s="98" t="s">
        <v>1697</v>
      </c>
      <c r="V714" s="98">
        <v>24</v>
      </c>
      <c r="W714" s="98" t="s">
        <v>2150</v>
      </c>
      <c r="X714" s="98">
        <v>5</v>
      </c>
      <c r="Y714" s="98" t="s">
        <v>858</v>
      </c>
      <c r="Z714" s="98">
        <v>31</v>
      </c>
      <c r="AA714" s="98" t="s">
        <v>859</v>
      </c>
      <c r="AB714" s="98">
        <v>8145</v>
      </c>
      <c r="AC714" s="98" t="s">
        <v>2566</v>
      </c>
      <c r="AD714" s="98" t="s">
        <v>5463</v>
      </c>
      <c r="AE714" s="98">
        <v>7142</v>
      </c>
      <c r="AF714" s="98" t="s">
        <v>5455</v>
      </c>
      <c r="AG714" s="98" t="s">
        <v>5456</v>
      </c>
      <c r="AH714" s="98" t="s">
        <v>2578</v>
      </c>
      <c r="AI714" s="98" t="s">
        <v>53</v>
      </c>
      <c r="AJ714" s="98">
        <v>4100</v>
      </c>
      <c r="AO714" s="98">
        <v>2024</v>
      </c>
      <c r="AP714" s="98">
        <v>0</v>
      </c>
      <c r="AQ714" s="98" t="s">
        <v>54</v>
      </c>
      <c r="AR714" s="98" t="s">
        <v>54</v>
      </c>
      <c r="AS714" s="98" t="s">
        <v>54</v>
      </c>
      <c r="AT714" s="98" t="s">
        <v>54</v>
      </c>
      <c r="AY714" s="98" t="s">
        <v>56</v>
      </c>
      <c r="AZ714" s="98" t="s">
        <v>2579</v>
      </c>
      <c r="BA714" s="98" t="s">
        <v>2573</v>
      </c>
      <c r="BB714" s="98" t="s">
        <v>5454</v>
      </c>
      <c r="BD714" s="110" t="str">
        <f t="shared" si="123"/>
        <v>4370RGInt 01 Curitiba</v>
      </c>
      <c r="BE714" s="110">
        <v>4370</v>
      </c>
      <c r="BF714" s="110" t="s">
        <v>1929</v>
      </c>
      <c r="BG714" s="110">
        <v>8030</v>
      </c>
      <c r="BH714" s="110" t="s">
        <v>33</v>
      </c>
      <c r="BI714" s="110">
        <v>45</v>
      </c>
      <c r="BJ714" s="110">
        <v>0</v>
      </c>
      <c r="BK714" s="110">
        <v>0</v>
      </c>
      <c r="BL714" s="110">
        <v>0</v>
      </c>
      <c r="BN714" s="110">
        <f t="shared" si="124"/>
        <v>45</v>
      </c>
      <c r="BS714" s="110">
        <v>7142</v>
      </c>
      <c r="BT714" s="110" t="str">
        <f t="shared" si="115"/>
        <v>Vistorias realizadas pelo Corpo de Bombeiros Militar em edificações, estabelecimentos e áreas de risco</v>
      </c>
      <c r="BU714" s="111" t="str">
        <f t="shared" si="116"/>
        <v>Não</v>
      </c>
      <c r="BV714" s="111" t="str">
        <f t="shared" si="117"/>
        <v>Não</v>
      </c>
      <c r="BW714" s="111" t="str">
        <f t="shared" si="118"/>
        <v>Não</v>
      </c>
      <c r="BX714" s="111" t="str">
        <f t="shared" si="119"/>
        <v>Não</v>
      </c>
      <c r="BY714" s="110" t="s">
        <v>121</v>
      </c>
      <c r="BZ714" s="110" t="s">
        <v>121</v>
      </c>
      <c r="CA714" s="110" t="s">
        <v>121</v>
      </c>
      <c r="CB714" s="110" t="s">
        <v>8375</v>
      </c>
      <c r="CG714" s="110" t="str">
        <f t="shared" si="120"/>
        <v>4759Foz do Iguaçu</v>
      </c>
      <c r="CH714" s="110" t="str">
        <f t="shared" si="122"/>
        <v>4759-1</v>
      </c>
      <c r="CI714" s="110">
        <v>1</v>
      </c>
      <c r="CJ714" s="110">
        <v>4759</v>
      </c>
      <c r="CK714" s="110" t="s">
        <v>35</v>
      </c>
      <c r="CL714" s="110">
        <v>4108304</v>
      </c>
      <c r="CM714" s="110" t="s">
        <v>407</v>
      </c>
      <c r="CN714" s="110">
        <v>160</v>
      </c>
      <c r="CO714" s="110">
        <v>168</v>
      </c>
      <c r="CP714" s="110">
        <v>176</v>
      </c>
      <c r="CQ714" s="110">
        <v>185</v>
      </c>
      <c r="CS714" s="110" t="str">
        <f t="shared" si="121"/>
        <v>RGInt 03 Cascavel-Foz do Iguaçu</v>
      </c>
    </row>
    <row r="715" spans="19:97" x14ac:dyDescent="0.2">
      <c r="S715" s="98">
        <v>7143</v>
      </c>
      <c r="T715" s="98">
        <v>39</v>
      </c>
      <c r="U715" s="98" t="s">
        <v>1697</v>
      </c>
      <c r="V715" s="98">
        <v>24</v>
      </c>
      <c r="W715" s="98" t="s">
        <v>2150</v>
      </c>
      <c r="X715" s="98">
        <v>5</v>
      </c>
      <c r="Y715" s="98" t="s">
        <v>858</v>
      </c>
      <c r="Z715" s="98">
        <v>31</v>
      </c>
      <c r="AA715" s="98" t="s">
        <v>859</v>
      </c>
      <c r="AB715" s="98">
        <v>8146</v>
      </c>
      <c r="AC715" s="98" t="s">
        <v>2580</v>
      </c>
      <c r="AD715" s="98" t="s">
        <v>5464</v>
      </c>
      <c r="AE715" s="98">
        <v>7143</v>
      </c>
      <c r="AF715" s="98" t="s">
        <v>1276</v>
      </c>
      <c r="AG715" s="98" t="s">
        <v>5451</v>
      </c>
      <c r="AH715" s="98" t="s">
        <v>790</v>
      </c>
      <c r="AI715" s="98" t="s">
        <v>53</v>
      </c>
      <c r="AJ715" s="98">
        <v>4100</v>
      </c>
      <c r="AO715" s="98">
        <v>2024</v>
      </c>
      <c r="AP715" s="98">
        <v>0</v>
      </c>
      <c r="AQ715" s="98" t="s">
        <v>54</v>
      </c>
      <c r="AR715" s="98" t="s">
        <v>54</v>
      </c>
      <c r="AS715" s="98" t="s">
        <v>54</v>
      </c>
      <c r="AT715" s="98" t="s">
        <v>54</v>
      </c>
      <c r="AW715" s="98" t="s">
        <v>1277</v>
      </c>
      <c r="AY715" s="98" t="s">
        <v>56</v>
      </c>
      <c r="AZ715" s="98" t="s">
        <v>2567</v>
      </c>
      <c r="BA715" s="98" t="s">
        <v>2568</v>
      </c>
      <c r="BB715" s="98" t="s">
        <v>5452</v>
      </c>
      <c r="BD715" s="110" t="str">
        <f t="shared" si="123"/>
        <v>4370RGInt 02 Guarapuava</v>
      </c>
      <c r="BE715" s="110">
        <v>4370</v>
      </c>
      <c r="BF715" s="110" t="s">
        <v>1929</v>
      </c>
      <c r="BG715" s="110">
        <v>8030</v>
      </c>
      <c r="BH715" s="110" t="s">
        <v>34</v>
      </c>
      <c r="BI715" s="110">
        <v>19</v>
      </c>
      <c r="BJ715" s="110">
        <v>0</v>
      </c>
      <c r="BK715" s="110">
        <v>0</v>
      </c>
      <c r="BL715" s="110">
        <v>0</v>
      </c>
      <c r="BN715" s="110">
        <f t="shared" si="124"/>
        <v>19</v>
      </c>
      <c r="BS715" s="110">
        <v>7143</v>
      </c>
      <c r="BT715" s="110" t="str">
        <f t="shared" si="115"/>
        <v>Atendimento a situações de emergência do Corpo de Bombeiros, exceto Atendimento Pré-Hospitalar</v>
      </c>
      <c r="BU715" s="111" t="str">
        <f t="shared" si="116"/>
        <v>Não</v>
      </c>
      <c r="BV715" s="111" t="str">
        <f t="shared" si="117"/>
        <v>Não</v>
      </c>
      <c r="BW715" s="111" t="str">
        <f t="shared" si="118"/>
        <v>Não</v>
      </c>
      <c r="BX715" s="111" t="str">
        <f t="shared" si="119"/>
        <v>Não</v>
      </c>
      <c r="BY715" s="110" t="s">
        <v>121</v>
      </c>
      <c r="BZ715" s="110" t="s">
        <v>121</v>
      </c>
      <c r="CA715" s="110" t="s">
        <v>1277</v>
      </c>
      <c r="CB715" s="110" t="s">
        <v>8375</v>
      </c>
      <c r="CG715" s="110" t="str">
        <f t="shared" si="120"/>
        <v>4759 Total</v>
      </c>
      <c r="CH715" s="110" t="str">
        <f t="shared" si="122"/>
        <v>4759 Total-1</v>
      </c>
      <c r="CI715" s="110">
        <v>1</v>
      </c>
      <c r="CJ715" s="110" t="s">
        <v>7101</v>
      </c>
      <c r="CN715" s="110">
        <v>160</v>
      </c>
      <c r="CO715" s="110">
        <v>168</v>
      </c>
      <c r="CP715" s="110">
        <v>176</v>
      </c>
      <c r="CQ715" s="110">
        <v>185</v>
      </c>
      <c r="CS715" s="110" t="str">
        <f t="shared" si="121"/>
        <v>-</v>
      </c>
    </row>
    <row r="716" spans="19:97" x14ac:dyDescent="0.2">
      <c r="S716" s="98">
        <v>7144</v>
      </c>
      <c r="T716" s="98">
        <v>39</v>
      </c>
      <c r="U716" s="98" t="s">
        <v>1697</v>
      </c>
      <c r="V716" s="98">
        <v>24</v>
      </c>
      <c r="W716" s="98" t="s">
        <v>2150</v>
      </c>
      <c r="X716" s="98">
        <v>5</v>
      </c>
      <c r="Y716" s="98" t="s">
        <v>858</v>
      </c>
      <c r="Z716" s="98">
        <v>31</v>
      </c>
      <c r="AA716" s="98" t="s">
        <v>859</v>
      </c>
      <c r="AB716" s="98">
        <v>8146</v>
      </c>
      <c r="AC716" s="98" t="s">
        <v>2580</v>
      </c>
      <c r="AD716" s="98" t="s">
        <v>5464</v>
      </c>
      <c r="AE716" s="98">
        <v>7144</v>
      </c>
      <c r="AF716" s="98" t="s">
        <v>1257</v>
      </c>
      <c r="AG716" s="98" t="s">
        <v>5453</v>
      </c>
      <c r="AH716" s="98" t="s">
        <v>182</v>
      </c>
      <c r="AI716" s="98" t="s">
        <v>53</v>
      </c>
      <c r="AJ716" s="98">
        <v>4100</v>
      </c>
      <c r="AO716" s="98">
        <v>2024</v>
      </c>
      <c r="AP716" s="98">
        <v>0</v>
      </c>
      <c r="AQ716" s="98" t="s">
        <v>54</v>
      </c>
      <c r="AR716" s="98" t="s">
        <v>54</v>
      </c>
      <c r="AS716" s="98" t="s">
        <v>54</v>
      </c>
      <c r="AT716" s="98" t="s">
        <v>54</v>
      </c>
      <c r="AY716" s="98" t="s">
        <v>56</v>
      </c>
      <c r="AZ716" s="98" t="s">
        <v>2572</v>
      </c>
      <c r="BA716" s="98" t="s">
        <v>2573</v>
      </c>
      <c r="BB716" s="98" t="s">
        <v>5454</v>
      </c>
      <c r="BD716" s="110" t="str">
        <f t="shared" si="123"/>
        <v>4370RGInt 03 Cascavel</v>
      </c>
      <c r="BE716" s="110">
        <v>4370</v>
      </c>
      <c r="BF716" s="110" t="s">
        <v>1929</v>
      </c>
      <c r="BG716" s="110">
        <v>8030</v>
      </c>
      <c r="BH716" s="110" t="s">
        <v>35</v>
      </c>
      <c r="BI716" s="110">
        <v>100</v>
      </c>
      <c r="BJ716" s="110">
        <v>0</v>
      </c>
      <c r="BK716" s="110">
        <v>0</v>
      </c>
      <c r="BL716" s="110">
        <v>0</v>
      </c>
      <c r="BN716" s="110">
        <f t="shared" si="124"/>
        <v>100</v>
      </c>
      <c r="BS716" s="110">
        <v>7144</v>
      </c>
      <c r="BT716" s="110" t="str">
        <f t="shared" si="115"/>
        <v>Fiscalizações realizadas pelo Corpo de Bombeiros Militar em edificações, estabelecimentos e áreas de risco</v>
      </c>
      <c r="BU716" s="111" t="str">
        <f t="shared" si="116"/>
        <v>Não</v>
      </c>
      <c r="BV716" s="111" t="str">
        <f t="shared" si="117"/>
        <v>Não</v>
      </c>
      <c r="BW716" s="111" t="str">
        <f t="shared" si="118"/>
        <v>Não</v>
      </c>
      <c r="BX716" s="111" t="str">
        <f t="shared" si="119"/>
        <v>Não</v>
      </c>
      <c r="BY716" s="110" t="s">
        <v>121</v>
      </c>
      <c r="BZ716" s="110" t="s">
        <v>121</v>
      </c>
      <c r="CA716" s="110" t="s">
        <v>121</v>
      </c>
      <c r="CB716" s="110" t="s">
        <v>8375</v>
      </c>
      <c r="CG716" s="110" t="str">
        <f t="shared" si="120"/>
        <v>4771Assaí</v>
      </c>
      <c r="CH716" s="110" t="str">
        <f t="shared" si="122"/>
        <v>4771-1</v>
      </c>
      <c r="CI716" s="110">
        <v>1</v>
      </c>
      <c r="CJ716" s="110">
        <v>4771</v>
      </c>
      <c r="CK716" s="110" t="s">
        <v>37</v>
      </c>
      <c r="CL716" s="110">
        <v>4101903</v>
      </c>
      <c r="CM716" s="110" t="s">
        <v>2549</v>
      </c>
      <c r="CN716" s="110">
        <v>400</v>
      </c>
      <c r="CO716" s="110">
        <v>0</v>
      </c>
      <c r="CP716" s="110">
        <v>0</v>
      </c>
      <c r="CQ716" s="110">
        <v>370</v>
      </c>
      <c r="CS716" s="110" t="str">
        <f t="shared" si="121"/>
        <v>RGInt 05 Londrina-Assaí</v>
      </c>
    </row>
    <row r="717" spans="19:97" x14ac:dyDescent="0.2">
      <c r="S717" s="98">
        <v>7145</v>
      </c>
      <c r="T717" s="98">
        <v>39</v>
      </c>
      <c r="U717" s="98" t="s">
        <v>1697</v>
      </c>
      <c r="V717" s="98">
        <v>24</v>
      </c>
      <c r="W717" s="98" t="s">
        <v>2150</v>
      </c>
      <c r="X717" s="98">
        <v>5</v>
      </c>
      <c r="Y717" s="98" t="s">
        <v>858</v>
      </c>
      <c r="Z717" s="98">
        <v>31</v>
      </c>
      <c r="AA717" s="98" t="s">
        <v>859</v>
      </c>
      <c r="AB717" s="98">
        <v>8146</v>
      </c>
      <c r="AC717" s="98" t="s">
        <v>2580</v>
      </c>
      <c r="AD717" s="98" t="s">
        <v>5464</v>
      </c>
      <c r="AE717" s="98">
        <v>7145</v>
      </c>
      <c r="AF717" s="98" t="s">
        <v>5455</v>
      </c>
      <c r="AG717" s="98" t="s">
        <v>5456</v>
      </c>
      <c r="AH717" s="98" t="s">
        <v>2578</v>
      </c>
      <c r="AI717" s="98" t="s">
        <v>53</v>
      </c>
      <c r="AJ717" s="98">
        <v>4100</v>
      </c>
      <c r="AO717" s="98">
        <v>2024</v>
      </c>
      <c r="AP717" s="98">
        <v>0</v>
      </c>
      <c r="AQ717" s="98" t="s">
        <v>54</v>
      </c>
      <c r="AR717" s="98" t="s">
        <v>54</v>
      </c>
      <c r="AS717" s="98" t="s">
        <v>54</v>
      </c>
      <c r="AT717" s="98" t="s">
        <v>54</v>
      </c>
      <c r="AY717" s="98" t="s">
        <v>56</v>
      </c>
      <c r="AZ717" s="98" t="s">
        <v>2579</v>
      </c>
      <c r="BA717" s="98" t="s">
        <v>2573</v>
      </c>
      <c r="BB717" s="98" t="s">
        <v>5457</v>
      </c>
      <c r="BD717" s="110" t="str">
        <f t="shared" si="123"/>
        <v>4370RGInt 04 Maringá</v>
      </c>
      <c r="BE717" s="110">
        <v>4370</v>
      </c>
      <c r="BF717" s="110" t="s">
        <v>1929</v>
      </c>
      <c r="BG717" s="110">
        <v>8030</v>
      </c>
      <c r="BH717" s="110" t="s">
        <v>36</v>
      </c>
      <c r="BI717" s="110">
        <v>115</v>
      </c>
      <c r="BJ717" s="110">
        <v>0</v>
      </c>
      <c r="BK717" s="110">
        <v>0</v>
      </c>
      <c r="BL717" s="110">
        <v>0</v>
      </c>
      <c r="BN717" s="110">
        <f t="shared" si="124"/>
        <v>115</v>
      </c>
      <c r="BS717" s="110">
        <v>7145</v>
      </c>
      <c r="BT717" s="110" t="str">
        <f t="shared" si="115"/>
        <v>Vistorias realizadas pelo Corpo de Bombeiros Militar em edificações, estabelecimentos e áreas de risco</v>
      </c>
      <c r="BU717" s="111" t="str">
        <f t="shared" si="116"/>
        <v>Não</v>
      </c>
      <c r="BV717" s="111" t="str">
        <f t="shared" si="117"/>
        <v>Não</v>
      </c>
      <c r="BW717" s="111" t="str">
        <f t="shared" si="118"/>
        <v>Não</v>
      </c>
      <c r="BX717" s="111" t="str">
        <f t="shared" si="119"/>
        <v>Não</v>
      </c>
      <c r="BY717" s="110" t="s">
        <v>121</v>
      </c>
      <c r="BZ717" s="110" t="s">
        <v>121</v>
      </c>
      <c r="CA717" s="110" t="s">
        <v>121</v>
      </c>
      <c r="CB717" s="110" t="s">
        <v>8375</v>
      </c>
      <c r="CG717" s="110" t="str">
        <f t="shared" si="120"/>
        <v>4771 Total</v>
      </c>
      <c r="CH717" s="110" t="str">
        <f t="shared" si="122"/>
        <v>4771 Total-1</v>
      </c>
      <c r="CI717" s="110">
        <v>1</v>
      </c>
      <c r="CJ717" s="110" t="s">
        <v>7102</v>
      </c>
      <c r="CN717" s="110">
        <v>400</v>
      </c>
      <c r="CO717" s="110">
        <v>0</v>
      </c>
      <c r="CP717" s="110">
        <v>0</v>
      </c>
      <c r="CQ717" s="110">
        <v>370</v>
      </c>
      <c r="CS717" s="110" t="str">
        <f t="shared" si="121"/>
        <v>-</v>
      </c>
    </row>
    <row r="718" spans="19:97" x14ac:dyDescent="0.2">
      <c r="S718" s="98">
        <v>7146</v>
      </c>
      <c r="T718" s="98">
        <v>39</v>
      </c>
      <c r="U718" s="98" t="s">
        <v>1697</v>
      </c>
      <c r="V718" s="98">
        <v>24</v>
      </c>
      <c r="W718" s="98" t="s">
        <v>2150</v>
      </c>
      <c r="X718" s="98">
        <v>5</v>
      </c>
      <c r="Y718" s="98" t="s">
        <v>858</v>
      </c>
      <c r="Z718" s="98">
        <v>31</v>
      </c>
      <c r="AA718" s="98" t="s">
        <v>859</v>
      </c>
      <c r="AB718" s="98">
        <v>8148</v>
      </c>
      <c r="AC718" s="98" t="s">
        <v>2587</v>
      </c>
      <c r="AD718" s="98" t="s">
        <v>5465</v>
      </c>
      <c r="AE718" s="98">
        <v>7146</v>
      </c>
      <c r="AF718" s="98" t="s">
        <v>1276</v>
      </c>
      <c r="AG718" s="98" t="s">
        <v>5451</v>
      </c>
      <c r="AH718" s="98" t="s">
        <v>790</v>
      </c>
      <c r="AI718" s="98" t="s">
        <v>53</v>
      </c>
      <c r="AJ718" s="98">
        <v>4100</v>
      </c>
      <c r="AO718" s="98">
        <v>2024</v>
      </c>
      <c r="AP718" s="98">
        <v>0</v>
      </c>
      <c r="AQ718" s="98" t="s">
        <v>54</v>
      </c>
      <c r="AR718" s="98" t="s">
        <v>54</v>
      </c>
      <c r="AS718" s="98" t="s">
        <v>54</v>
      </c>
      <c r="AT718" s="98" t="s">
        <v>54</v>
      </c>
      <c r="AW718" s="98" t="s">
        <v>1277</v>
      </c>
      <c r="AY718" s="98" t="s">
        <v>56</v>
      </c>
      <c r="AZ718" s="98" t="s">
        <v>2567</v>
      </c>
      <c r="BA718" s="98" t="s">
        <v>2568</v>
      </c>
      <c r="BB718" s="98" t="s">
        <v>5452</v>
      </c>
      <c r="BD718" s="110" t="str">
        <f t="shared" si="123"/>
        <v>4370RGInt 05 Londrina</v>
      </c>
      <c r="BE718" s="110">
        <v>4370</v>
      </c>
      <c r="BF718" s="110" t="s">
        <v>1929</v>
      </c>
      <c r="BG718" s="110">
        <v>8030</v>
      </c>
      <c r="BH718" s="110" t="s">
        <v>37</v>
      </c>
      <c r="BI718" s="110">
        <v>94</v>
      </c>
      <c r="BJ718" s="110">
        <v>0</v>
      </c>
      <c r="BK718" s="110">
        <v>0</v>
      </c>
      <c r="BL718" s="110">
        <v>0</v>
      </c>
      <c r="BN718" s="110">
        <f t="shared" si="124"/>
        <v>94</v>
      </c>
      <c r="BS718" s="110">
        <v>7146</v>
      </c>
      <c r="BT718" s="110" t="str">
        <f t="shared" si="115"/>
        <v>Atendimento a situações de emergência do Corpo de Bombeiros, exceto Atendimento Pré-Hospitalar</v>
      </c>
      <c r="BU718" s="111" t="str">
        <f t="shared" si="116"/>
        <v>Não</v>
      </c>
      <c r="BV718" s="111" t="str">
        <f t="shared" si="117"/>
        <v>Não</v>
      </c>
      <c r="BW718" s="111" t="str">
        <f t="shared" si="118"/>
        <v>Não</v>
      </c>
      <c r="BX718" s="111" t="str">
        <f t="shared" si="119"/>
        <v>Não</v>
      </c>
      <c r="BY718" s="110" t="s">
        <v>121</v>
      </c>
      <c r="BZ718" s="110" t="s">
        <v>121</v>
      </c>
      <c r="CA718" s="110" t="s">
        <v>1277</v>
      </c>
      <c r="CB718" s="110" t="s">
        <v>8375</v>
      </c>
      <c r="CG718" s="110" t="str">
        <f t="shared" si="120"/>
        <v>4773Boa Esperança do Iguaçu</v>
      </c>
      <c r="CH718" s="110" t="str">
        <f t="shared" si="122"/>
        <v>4773-1</v>
      </c>
      <c r="CI718" s="110">
        <v>1</v>
      </c>
      <c r="CJ718" s="110">
        <v>4773</v>
      </c>
      <c r="CK718" s="110" t="s">
        <v>35</v>
      </c>
      <c r="CL718" s="110">
        <v>4103024</v>
      </c>
      <c r="CM718" s="110" t="s">
        <v>1027</v>
      </c>
      <c r="CN718" s="110">
        <v>125</v>
      </c>
      <c r="CO718" s="110">
        <v>0</v>
      </c>
      <c r="CP718" s="110">
        <v>0</v>
      </c>
      <c r="CQ718" s="110">
        <v>85</v>
      </c>
      <c r="CS718" s="110" t="str">
        <f t="shared" si="121"/>
        <v>RGInt 03 Cascavel-Boa Esperança do Iguaçu</v>
      </c>
    </row>
    <row r="719" spans="19:97" x14ac:dyDescent="0.2">
      <c r="S719" s="98">
        <v>7147</v>
      </c>
      <c r="T719" s="98">
        <v>39</v>
      </c>
      <c r="U719" s="98" t="s">
        <v>1697</v>
      </c>
      <c r="V719" s="98">
        <v>24</v>
      </c>
      <c r="W719" s="98" t="s">
        <v>2150</v>
      </c>
      <c r="X719" s="98">
        <v>5</v>
      </c>
      <c r="Y719" s="98" t="s">
        <v>858</v>
      </c>
      <c r="Z719" s="98">
        <v>31</v>
      </c>
      <c r="AA719" s="98" t="s">
        <v>859</v>
      </c>
      <c r="AB719" s="98">
        <v>8148</v>
      </c>
      <c r="AC719" s="98" t="s">
        <v>2587</v>
      </c>
      <c r="AD719" s="98" t="s">
        <v>5465</v>
      </c>
      <c r="AE719" s="98">
        <v>7147</v>
      </c>
      <c r="AF719" s="98" t="s">
        <v>1257</v>
      </c>
      <c r="AG719" s="98" t="s">
        <v>5453</v>
      </c>
      <c r="AH719" s="98" t="s">
        <v>182</v>
      </c>
      <c r="AI719" s="98" t="s">
        <v>53</v>
      </c>
      <c r="AJ719" s="98">
        <v>4100</v>
      </c>
      <c r="AO719" s="98">
        <v>2024</v>
      </c>
      <c r="AP719" s="98">
        <v>0</v>
      </c>
      <c r="AQ719" s="98" t="s">
        <v>54</v>
      </c>
      <c r="AR719" s="98" t="s">
        <v>54</v>
      </c>
      <c r="AS719" s="98" t="s">
        <v>54</v>
      </c>
      <c r="AT719" s="98" t="s">
        <v>54</v>
      </c>
      <c r="AY719" s="98" t="s">
        <v>56</v>
      </c>
      <c r="AZ719" s="98" t="s">
        <v>2572</v>
      </c>
      <c r="BA719" s="98" t="s">
        <v>2573</v>
      </c>
      <c r="BB719" s="98" t="s">
        <v>5457</v>
      </c>
      <c r="BD719" s="110" t="str">
        <f t="shared" si="123"/>
        <v>4370RGInt 06 Ponta Grossa</v>
      </c>
      <c r="BE719" s="110">
        <v>4370</v>
      </c>
      <c r="BF719" s="110" t="s">
        <v>1929</v>
      </c>
      <c r="BG719" s="110">
        <v>8030</v>
      </c>
      <c r="BH719" s="110" t="s">
        <v>38</v>
      </c>
      <c r="BI719" s="110">
        <v>26</v>
      </c>
      <c r="BJ719" s="110">
        <v>0</v>
      </c>
      <c r="BK719" s="110">
        <v>0</v>
      </c>
      <c r="BL719" s="110">
        <v>0</v>
      </c>
      <c r="BN719" s="110">
        <f t="shared" si="124"/>
        <v>26</v>
      </c>
      <c r="BS719" s="110">
        <v>7147</v>
      </c>
      <c r="BT719" s="110" t="str">
        <f t="shared" si="115"/>
        <v>Fiscalizações realizadas pelo Corpo de Bombeiros Militar em edificações, estabelecimentos e áreas de risco</v>
      </c>
      <c r="BU719" s="111" t="str">
        <f t="shared" si="116"/>
        <v>Não</v>
      </c>
      <c r="BV719" s="111" t="str">
        <f t="shared" si="117"/>
        <v>Não</v>
      </c>
      <c r="BW719" s="111" t="str">
        <f t="shared" si="118"/>
        <v>Não</v>
      </c>
      <c r="BX719" s="111" t="str">
        <f t="shared" si="119"/>
        <v>Não</v>
      </c>
      <c r="BY719" s="110" t="s">
        <v>121</v>
      </c>
      <c r="BZ719" s="110" t="s">
        <v>121</v>
      </c>
      <c r="CA719" s="110" t="s">
        <v>121</v>
      </c>
      <c r="CB719" s="110" t="s">
        <v>8375</v>
      </c>
      <c r="CG719" s="110" t="str">
        <f t="shared" si="120"/>
        <v>4773 Total</v>
      </c>
      <c r="CH719" s="110" t="str">
        <f t="shared" si="122"/>
        <v>4773 Total-1</v>
      </c>
      <c r="CI719" s="110">
        <v>1</v>
      </c>
      <c r="CJ719" s="110" t="s">
        <v>7103</v>
      </c>
      <c r="CN719" s="110">
        <v>125</v>
      </c>
      <c r="CO719" s="110">
        <v>0</v>
      </c>
      <c r="CP719" s="110">
        <v>0</v>
      </c>
      <c r="CQ719" s="110">
        <v>85</v>
      </c>
      <c r="CS719" s="110" t="str">
        <f t="shared" si="121"/>
        <v>-</v>
      </c>
    </row>
    <row r="720" spans="19:97" x14ac:dyDescent="0.2">
      <c r="S720" s="98">
        <v>7148</v>
      </c>
      <c r="T720" s="98">
        <v>39</v>
      </c>
      <c r="U720" s="98" t="s">
        <v>1697</v>
      </c>
      <c r="V720" s="98">
        <v>24</v>
      </c>
      <c r="W720" s="98" t="s">
        <v>2150</v>
      </c>
      <c r="X720" s="98">
        <v>5</v>
      </c>
      <c r="Y720" s="98" t="s">
        <v>858</v>
      </c>
      <c r="Z720" s="98">
        <v>31</v>
      </c>
      <c r="AA720" s="98" t="s">
        <v>859</v>
      </c>
      <c r="AB720" s="98">
        <v>8148</v>
      </c>
      <c r="AC720" s="98" t="s">
        <v>2587</v>
      </c>
      <c r="AD720" s="98" t="s">
        <v>5465</v>
      </c>
      <c r="AE720" s="98">
        <v>7148</v>
      </c>
      <c r="AF720" s="98" t="s">
        <v>5455</v>
      </c>
      <c r="AG720" s="98" t="s">
        <v>5456</v>
      </c>
      <c r="AH720" s="98" t="s">
        <v>2578</v>
      </c>
      <c r="AI720" s="98" t="s">
        <v>53</v>
      </c>
      <c r="AJ720" s="98">
        <v>4100</v>
      </c>
      <c r="AO720" s="98">
        <v>2024</v>
      </c>
      <c r="AP720" s="98">
        <v>0</v>
      </c>
      <c r="AQ720" s="98" t="s">
        <v>54</v>
      </c>
      <c r="AR720" s="98" t="s">
        <v>54</v>
      </c>
      <c r="AS720" s="98" t="s">
        <v>54</v>
      </c>
      <c r="AT720" s="98" t="s">
        <v>54</v>
      </c>
      <c r="AY720" s="98" t="s">
        <v>56</v>
      </c>
      <c r="AZ720" s="98" t="s">
        <v>2579</v>
      </c>
      <c r="BA720" s="98" t="s">
        <v>2573</v>
      </c>
      <c r="BB720" s="98" t="s">
        <v>5457</v>
      </c>
      <c r="BD720" s="110" t="str">
        <f t="shared" si="123"/>
        <v>4371RGInt 01 Curitiba</v>
      </c>
      <c r="BE720" s="110">
        <v>4371</v>
      </c>
      <c r="BF720" s="110" t="s">
        <v>1933</v>
      </c>
      <c r="BG720" s="110">
        <v>8030</v>
      </c>
      <c r="BH720" s="110" t="s">
        <v>33</v>
      </c>
      <c r="BI720" s="110">
        <v>45</v>
      </c>
      <c r="BJ720" s="110">
        <v>45</v>
      </c>
      <c r="BK720" s="110">
        <v>45</v>
      </c>
      <c r="BL720" s="110">
        <v>45</v>
      </c>
      <c r="BN720" s="110">
        <f t="shared" si="124"/>
        <v>180</v>
      </c>
      <c r="BS720" s="110">
        <v>7148</v>
      </c>
      <c r="BT720" s="110" t="str">
        <f t="shared" si="115"/>
        <v>Vistorias realizadas pelo Corpo de Bombeiros Militar em edificações, estabelecimentos e áreas de risco</v>
      </c>
      <c r="BU720" s="111" t="str">
        <f t="shared" si="116"/>
        <v>Não</v>
      </c>
      <c r="BV720" s="111" t="str">
        <f t="shared" si="117"/>
        <v>Não</v>
      </c>
      <c r="BW720" s="111" t="str">
        <f t="shared" si="118"/>
        <v>Não</v>
      </c>
      <c r="BX720" s="111" t="str">
        <f t="shared" si="119"/>
        <v>Não</v>
      </c>
      <c r="BY720" s="110" t="s">
        <v>121</v>
      </c>
      <c r="BZ720" s="110" t="s">
        <v>121</v>
      </c>
      <c r="CA720" s="110" t="s">
        <v>121</v>
      </c>
      <c r="CB720" s="110" t="s">
        <v>8375</v>
      </c>
      <c r="CG720" s="110" t="str">
        <f t="shared" si="120"/>
        <v>4774Boa Ventura de São Roque</v>
      </c>
      <c r="CH720" s="110" t="str">
        <f t="shared" si="122"/>
        <v>4774-1</v>
      </c>
      <c r="CI720" s="110">
        <v>1</v>
      </c>
      <c r="CJ720" s="110">
        <v>4774</v>
      </c>
      <c r="CK720" s="110" t="s">
        <v>34</v>
      </c>
      <c r="CL720" s="110">
        <v>4103040</v>
      </c>
      <c r="CM720" s="110" t="s">
        <v>2565</v>
      </c>
      <c r="CN720" s="110">
        <v>400</v>
      </c>
      <c r="CO720" s="110">
        <v>0</v>
      </c>
      <c r="CP720" s="110">
        <v>0</v>
      </c>
      <c r="CQ720" s="110">
        <v>272</v>
      </c>
      <c r="CS720" s="110" t="str">
        <f t="shared" si="121"/>
        <v>RGInt 02 Guarapuava-Boa Ventura de São Roque</v>
      </c>
    </row>
    <row r="721" spans="19:97" x14ac:dyDescent="0.2">
      <c r="S721" s="98">
        <v>7121</v>
      </c>
      <c r="T721" s="98">
        <v>39</v>
      </c>
      <c r="U721" s="98" t="s">
        <v>1697</v>
      </c>
      <c r="V721" s="98">
        <v>24</v>
      </c>
      <c r="W721" s="98" t="s">
        <v>2150</v>
      </c>
      <c r="X721" s="98">
        <v>5</v>
      </c>
      <c r="Y721" s="98" t="s">
        <v>858</v>
      </c>
      <c r="Z721" s="98">
        <v>31</v>
      </c>
      <c r="AA721" s="98" t="s">
        <v>859</v>
      </c>
      <c r="AB721" s="98">
        <v>8151</v>
      </c>
      <c r="AC721" s="98" t="s">
        <v>5466</v>
      </c>
      <c r="AD721" s="98" t="s">
        <v>5467</v>
      </c>
      <c r="AE721" s="98">
        <v>7121</v>
      </c>
      <c r="AF721" s="98" t="s">
        <v>1276</v>
      </c>
      <c r="AG721" s="98" t="s">
        <v>5451</v>
      </c>
      <c r="AH721" s="98" t="s">
        <v>790</v>
      </c>
      <c r="AI721" s="98" t="s">
        <v>53</v>
      </c>
      <c r="AJ721" s="98">
        <v>4100</v>
      </c>
      <c r="AO721" s="98">
        <v>2024</v>
      </c>
      <c r="AP721" s="98">
        <v>0</v>
      </c>
      <c r="AQ721" s="98" t="s">
        <v>54</v>
      </c>
      <c r="AR721" s="98" t="s">
        <v>54</v>
      </c>
      <c r="AS721" s="98" t="s">
        <v>54</v>
      </c>
      <c r="AT721" s="98" t="s">
        <v>54</v>
      </c>
      <c r="AW721" s="98" t="s">
        <v>1277</v>
      </c>
      <c r="AY721" s="98" t="s">
        <v>56</v>
      </c>
      <c r="AZ721" s="98" t="s">
        <v>2567</v>
      </c>
      <c r="BA721" s="98" t="s">
        <v>2568</v>
      </c>
      <c r="BB721" s="98" t="s">
        <v>5452</v>
      </c>
      <c r="BD721" s="110" t="str">
        <f t="shared" si="123"/>
        <v>4371RGInt 02 Guarapuava</v>
      </c>
      <c r="BE721" s="110">
        <v>4371</v>
      </c>
      <c r="BF721" s="110" t="s">
        <v>1933</v>
      </c>
      <c r="BG721" s="110">
        <v>8030</v>
      </c>
      <c r="BH721" s="110" t="s">
        <v>34</v>
      </c>
      <c r="BI721" s="110">
        <v>19</v>
      </c>
      <c r="BJ721" s="110">
        <v>19</v>
      </c>
      <c r="BK721" s="110">
        <v>19</v>
      </c>
      <c r="BL721" s="110">
        <v>19</v>
      </c>
      <c r="BN721" s="110">
        <f t="shared" si="124"/>
        <v>76</v>
      </c>
      <c r="BS721" s="110">
        <v>7121</v>
      </c>
      <c r="BT721" s="110" t="str">
        <f t="shared" si="115"/>
        <v>Atendimento a situações de emergência do Corpo de Bombeiros, exceto Atendimento Pré-Hospitalar</v>
      </c>
      <c r="BU721" s="111" t="str">
        <f t="shared" si="116"/>
        <v>Não</v>
      </c>
      <c r="BV721" s="111" t="str">
        <f t="shared" si="117"/>
        <v>Não</v>
      </c>
      <c r="BW721" s="111" t="str">
        <f t="shared" si="118"/>
        <v>Não</v>
      </c>
      <c r="BX721" s="111" t="str">
        <f t="shared" si="119"/>
        <v>Não</v>
      </c>
      <c r="BY721" s="110" t="s">
        <v>121</v>
      </c>
      <c r="BZ721" s="110" t="s">
        <v>121</v>
      </c>
      <c r="CA721" s="110" t="s">
        <v>1277</v>
      </c>
      <c r="CB721" s="110" t="s">
        <v>8375</v>
      </c>
      <c r="CG721" s="110" t="str">
        <f t="shared" si="120"/>
        <v>4774 Total</v>
      </c>
      <c r="CH721" s="110" t="str">
        <f t="shared" si="122"/>
        <v>4774 Total-1</v>
      </c>
      <c r="CI721" s="110">
        <v>1</v>
      </c>
      <c r="CJ721" s="110" t="s">
        <v>7104</v>
      </c>
      <c r="CN721" s="110">
        <v>400</v>
      </c>
      <c r="CO721" s="110">
        <v>0</v>
      </c>
      <c r="CP721" s="110">
        <v>0</v>
      </c>
      <c r="CQ721" s="110">
        <v>272</v>
      </c>
      <c r="CS721" s="110" t="str">
        <f t="shared" si="121"/>
        <v>-</v>
      </c>
    </row>
    <row r="722" spans="19:97" x14ac:dyDescent="0.2">
      <c r="S722" s="98">
        <v>7122</v>
      </c>
      <c r="T722" s="98">
        <v>39</v>
      </c>
      <c r="U722" s="98" t="s">
        <v>1697</v>
      </c>
      <c r="V722" s="98">
        <v>24</v>
      </c>
      <c r="W722" s="98" t="s">
        <v>2150</v>
      </c>
      <c r="X722" s="98">
        <v>5</v>
      </c>
      <c r="Y722" s="98" t="s">
        <v>858</v>
      </c>
      <c r="Z722" s="98">
        <v>31</v>
      </c>
      <c r="AA722" s="98" t="s">
        <v>859</v>
      </c>
      <c r="AB722" s="98">
        <v>8151</v>
      </c>
      <c r="AC722" s="98" t="s">
        <v>5466</v>
      </c>
      <c r="AD722" s="98" t="s">
        <v>5467</v>
      </c>
      <c r="AE722" s="98">
        <v>7122</v>
      </c>
      <c r="AF722" s="98" t="s">
        <v>1257</v>
      </c>
      <c r="AG722" s="98" t="s">
        <v>5453</v>
      </c>
      <c r="AH722" s="98" t="s">
        <v>182</v>
      </c>
      <c r="AI722" s="98" t="s">
        <v>53</v>
      </c>
      <c r="AJ722" s="98">
        <v>4100</v>
      </c>
      <c r="AO722" s="98">
        <v>2024</v>
      </c>
      <c r="AP722" s="98">
        <v>0</v>
      </c>
      <c r="AQ722" s="98" t="s">
        <v>54</v>
      </c>
      <c r="AR722" s="98" t="s">
        <v>54</v>
      </c>
      <c r="AS722" s="98" t="s">
        <v>54</v>
      </c>
      <c r="AT722" s="98" t="s">
        <v>54</v>
      </c>
      <c r="AY722" s="98" t="s">
        <v>56</v>
      </c>
      <c r="AZ722" s="98" t="s">
        <v>2572</v>
      </c>
      <c r="BA722" s="98" t="s">
        <v>2573</v>
      </c>
      <c r="BB722" s="98" t="s">
        <v>5454</v>
      </c>
      <c r="BD722" s="110" t="str">
        <f t="shared" si="123"/>
        <v>4371RGInt 03 Cascavel</v>
      </c>
      <c r="BE722" s="110">
        <v>4371</v>
      </c>
      <c r="BF722" s="110" t="s">
        <v>1933</v>
      </c>
      <c r="BG722" s="110">
        <v>8030</v>
      </c>
      <c r="BH722" s="110" t="s">
        <v>35</v>
      </c>
      <c r="BI722" s="110">
        <v>100</v>
      </c>
      <c r="BJ722" s="110">
        <v>100</v>
      </c>
      <c r="BK722" s="110">
        <v>100</v>
      </c>
      <c r="BL722" s="110">
        <v>100</v>
      </c>
      <c r="BN722" s="110">
        <f t="shared" si="124"/>
        <v>400</v>
      </c>
      <c r="BS722" s="110">
        <v>7122</v>
      </c>
      <c r="BT722" s="110" t="str">
        <f t="shared" si="115"/>
        <v>Fiscalizações realizadas pelo Corpo de Bombeiros Militar em edificações, estabelecimentos e áreas de risco</v>
      </c>
      <c r="BU722" s="111" t="str">
        <f t="shared" si="116"/>
        <v>Não</v>
      </c>
      <c r="BV722" s="111" t="str">
        <f t="shared" si="117"/>
        <v>Não</v>
      </c>
      <c r="BW722" s="111" t="str">
        <f t="shared" si="118"/>
        <v>Não</v>
      </c>
      <c r="BX722" s="111" t="str">
        <f t="shared" si="119"/>
        <v>Não</v>
      </c>
      <c r="BY722" s="110" t="s">
        <v>121</v>
      </c>
      <c r="BZ722" s="110" t="s">
        <v>121</v>
      </c>
      <c r="CA722" s="110" t="s">
        <v>121</v>
      </c>
      <c r="CB722" s="110" t="s">
        <v>8375</v>
      </c>
      <c r="CG722" s="110" t="str">
        <f t="shared" si="120"/>
        <v>4775Califórnia</v>
      </c>
      <c r="CH722" s="110" t="str">
        <f t="shared" si="122"/>
        <v>4775-1</v>
      </c>
      <c r="CI722" s="110">
        <v>1</v>
      </c>
      <c r="CJ722" s="110">
        <v>4775</v>
      </c>
      <c r="CK722" s="110" t="s">
        <v>37</v>
      </c>
      <c r="CL722" s="110">
        <v>4103503</v>
      </c>
      <c r="CM722" s="110" t="s">
        <v>2577</v>
      </c>
      <c r="CN722" s="110">
        <v>412</v>
      </c>
      <c r="CO722" s="110">
        <v>0</v>
      </c>
      <c r="CP722" s="110">
        <v>0</v>
      </c>
      <c r="CQ722" s="110">
        <v>358</v>
      </c>
      <c r="CS722" s="110" t="str">
        <f t="shared" si="121"/>
        <v>RGInt 05 Londrina-Califórnia</v>
      </c>
    </row>
    <row r="723" spans="19:97" x14ac:dyDescent="0.2">
      <c r="S723" s="98">
        <v>7123</v>
      </c>
      <c r="T723" s="98">
        <v>39</v>
      </c>
      <c r="U723" s="98" t="s">
        <v>1697</v>
      </c>
      <c r="V723" s="98">
        <v>24</v>
      </c>
      <c r="W723" s="98" t="s">
        <v>2150</v>
      </c>
      <c r="X723" s="98">
        <v>5</v>
      </c>
      <c r="Y723" s="98" t="s">
        <v>858</v>
      </c>
      <c r="Z723" s="98">
        <v>31</v>
      </c>
      <c r="AA723" s="98" t="s">
        <v>859</v>
      </c>
      <c r="AB723" s="98">
        <v>8151</v>
      </c>
      <c r="AC723" s="98" t="s">
        <v>5466</v>
      </c>
      <c r="AD723" s="98" t="s">
        <v>5467</v>
      </c>
      <c r="AE723" s="98">
        <v>7123</v>
      </c>
      <c r="AF723" s="98" t="s">
        <v>5455</v>
      </c>
      <c r="AG723" s="98" t="s">
        <v>5456</v>
      </c>
      <c r="AH723" s="98" t="s">
        <v>2578</v>
      </c>
      <c r="AI723" s="98" t="s">
        <v>53</v>
      </c>
      <c r="AJ723" s="98">
        <v>4100</v>
      </c>
      <c r="AO723" s="98">
        <v>2024</v>
      </c>
      <c r="AP723" s="98">
        <v>0</v>
      </c>
      <c r="AQ723" s="98" t="s">
        <v>54</v>
      </c>
      <c r="AR723" s="98" t="s">
        <v>54</v>
      </c>
      <c r="AS723" s="98" t="s">
        <v>54</v>
      </c>
      <c r="AT723" s="98" t="s">
        <v>54</v>
      </c>
      <c r="AY723" s="98" t="s">
        <v>56</v>
      </c>
      <c r="AZ723" s="98" t="s">
        <v>2579</v>
      </c>
      <c r="BA723" s="98" t="s">
        <v>2573</v>
      </c>
      <c r="BB723" s="98" t="s">
        <v>5454</v>
      </c>
      <c r="BD723" s="110" t="str">
        <f t="shared" si="123"/>
        <v>4371RGInt 04 Maringá</v>
      </c>
      <c r="BE723" s="110">
        <v>4371</v>
      </c>
      <c r="BF723" s="110" t="s">
        <v>1933</v>
      </c>
      <c r="BG723" s="110">
        <v>8030</v>
      </c>
      <c r="BH723" s="110" t="s">
        <v>36</v>
      </c>
      <c r="BI723" s="110">
        <v>115</v>
      </c>
      <c r="BJ723" s="110">
        <v>115</v>
      </c>
      <c r="BK723" s="110">
        <v>115</v>
      </c>
      <c r="BL723" s="110">
        <v>115</v>
      </c>
      <c r="BN723" s="110">
        <f t="shared" si="124"/>
        <v>460</v>
      </c>
      <c r="BS723" s="110">
        <v>7123</v>
      </c>
      <c r="BT723" s="110" t="str">
        <f t="shared" si="115"/>
        <v>Vistorias realizadas pelo Corpo de Bombeiros Militar em edificações, estabelecimentos e áreas de risco</v>
      </c>
      <c r="BU723" s="111" t="str">
        <f t="shared" si="116"/>
        <v>Não</v>
      </c>
      <c r="BV723" s="111" t="str">
        <f t="shared" si="117"/>
        <v>Não</v>
      </c>
      <c r="BW723" s="111" t="str">
        <f t="shared" si="118"/>
        <v>Não</v>
      </c>
      <c r="BX723" s="111" t="str">
        <f t="shared" si="119"/>
        <v>Não</v>
      </c>
      <c r="BY723" s="110" t="s">
        <v>121</v>
      </c>
      <c r="BZ723" s="110" t="s">
        <v>121</v>
      </c>
      <c r="CA723" s="110" t="s">
        <v>121</v>
      </c>
      <c r="CB723" s="110" t="s">
        <v>8375</v>
      </c>
      <c r="CG723" s="110" t="str">
        <f t="shared" si="120"/>
        <v>4775 Total</v>
      </c>
      <c r="CH723" s="110" t="str">
        <f t="shared" si="122"/>
        <v>4775 Total-1</v>
      </c>
      <c r="CI723" s="110">
        <v>1</v>
      </c>
      <c r="CJ723" s="110" t="s">
        <v>7105</v>
      </c>
      <c r="CN723" s="110">
        <v>412</v>
      </c>
      <c r="CO723" s="110">
        <v>0</v>
      </c>
      <c r="CP723" s="110">
        <v>0</v>
      </c>
      <c r="CQ723" s="110">
        <v>358</v>
      </c>
      <c r="CS723" s="110" t="str">
        <f t="shared" si="121"/>
        <v>-</v>
      </c>
    </row>
    <row r="724" spans="19:97" x14ac:dyDescent="0.2">
      <c r="S724" s="98">
        <v>4183</v>
      </c>
      <c r="T724" s="98">
        <v>39</v>
      </c>
      <c r="U724" s="98" t="s">
        <v>1697</v>
      </c>
      <c r="V724" s="98">
        <v>24</v>
      </c>
      <c r="W724" s="98" t="s">
        <v>2150</v>
      </c>
      <c r="X724" s="98">
        <v>5</v>
      </c>
      <c r="Y724" s="98" t="s">
        <v>858</v>
      </c>
      <c r="Z724" s="98">
        <v>31</v>
      </c>
      <c r="AA724" s="98" t="s">
        <v>859</v>
      </c>
      <c r="AB724" s="98">
        <v>8624</v>
      </c>
      <c r="AC724" s="98" t="s">
        <v>2151</v>
      </c>
      <c r="AD724" s="98" t="s">
        <v>2152</v>
      </c>
      <c r="AE724" s="98">
        <v>4183</v>
      </c>
      <c r="AF724" s="98" t="s">
        <v>1424</v>
      </c>
      <c r="AG724" s="98" t="s">
        <v>5468</v>
      </c>
      <c r="AH724" s="98" t="s">
        <v>954</v>
      </c>
      <c r="AI724" s="98" t="s">
        <v>53</v>
      </c>
      <c r="AJ724" s="98">
        <v>4100</v>
      </c>
      <c r="AO724" s="98">
        <v>2024</v>
      </c>
      <c r="AP724" s="98">
        <v>100</v>
      </c>
      <c r="AQ724" s="98" t="s">
        <v>54</v>
      </c>
      <c r="AR724" s="98" t="s">
        <v>54</v>
      </c>
      <c r="AS724" s="98" t="s">
        <v>54</v>
      </c>
      <c r="AT724" s="98" t="s">
        <v>54</v>
      </c>
      <c r="AY724" s="98" t="s">
        <v>56</v>
      </c>
      <c r="AZ724" s="98" t="s">
        <v>2153</v>
      </c>
      <c r="BA724" s="98" t="s">
        <v>2154</v>
      </c>
      <c r="BB724" s="98" t="s">
        <v>2155</v>
      </c>
      <c r="BD724" s="110" t="str">
        <f t="shared" si="123"/>
        <v>4371RGInt 05 Londrina</v>
      </c>
      <c r="BE724" s="110">
        <v>4371</v>
      </c>
      <c r="BF724" s="110" t="s">
        <v>1933</v>
      </c>
      <c r="BG724" s="110">
        <v>8030</v>
      </c>
      <c r="BH724" s="110" t="s">
        <v>37</v>
      </c>
      <c r="BI724" s="110">
        <v>94</v>
      </c>
      <c r="BJ724" s="110">
        <v>94</v>
      </c>
      <c r="BK724" s="110">
        <v>94</v>
      </c>
      <c r="BL724" s="110">
        <v>94</v>
      </c>
      <c r="BN724" s="110">
        <f t="shared" si="124"/>
        <v>376</v>
      </c>
      <c r="BS724" s="110">
        <v>4183</v>
      </c>
      <c r="BT724" s="110" t="str">
        <f t="shared" si="115"/>
        <v>Renovação da frota de viaturas e equipamentos operacionais do Corpo de Bombeiros Militar do Paraná</v>
      </c>
      <c r="BU724" s="111" t="str">
        <f t="shared" si="116"/>
        <v>Não</v>
      </c>
      <c r="BV724" s="111" t="str">
        <f t="shared" si="117"/>
        <v>Não</v>
      </c>
      <c r="BW724" s="111" t="str">
        <f t="shared" si="118"/>
        <v>Não</v>
      </c>
      <c r="BX724" s="111" t="str">
        <f t="shared" si="119"/>
        <v>Não</v>
      </c>
      <c r="BY724" s="110" t="s">
        <v>121</v>
      </c>
      <c r="BZ724" s="110" t="s">
        <v>121</v>
      </c>
      <c r="CA724" s="110" t="s">
        <v>121</v>
      </c>
      <c r="CB724" s="110" t="s">
        <v>8374</v>
      </c>
      <c r="CG724" s="110" t="str">
        <f t="shared" si="120"/>
        <v>4776Londrina</v>
      </c>
      <c r="CH724" s="110" t="str">
        <f t="shared" si="122"/>
        <v>4776-1</v>
      </c>
      <c r="CI724" s="110">
        <v>1</v>
      </c>
      <c r="CJ724" s="110">
        <v>4776</v>
      </c>
      <c r="CK724" s="110" t="s">
        <v>37</v>
      </c>
      <c r="CL724" s="110">
        <v>4113700</v>
      </c>
      <c r="CM724" s="110" t="s">
        <v>326</v>
      </c>
      <c r="CN724" s="110">
        <v>0</v>
      </c>
      <c r="CO724" s="110">
        <v>1000</v>
      </c>
      <c r="CP724" s="110">
        <v>2000</v>
      </c>
      <c r="CQ724" s="110">
        <v>2000</v>
      </c>
      <c r="CS724" s="110" t="str">
        <f t="shared" si="121"/>
        <v>RGInt 05 Londrina-Londrina</v>
      </c>
    </row>
    <row r="725" spans="19:97" x14ac:dyDescent="0.2">
      <c r="S725" s="98">
        <v>7116</v>
      </c>
      <c r="T725" s="98">
        <v>39</v>
      </c>
      <c r="U725" s="98" t="s">
        <v>1697</v>
      </c>
      <c r="V725" s="98">
        <v>24</v>
      </c>
      <c r="W725" s="98" t="s">
        <v>2150</v>
      </c>
      <c r="X725" s="98">
        <v>5</v>
      </c>
      <c r="Y725" s="98" t="s">
        <v>858</v>
      </c>
      <c r="Z725" s="98">
        <v>31</v>
      </c>
      <c r="AA725" s="98" t="s">
        <v>859</v>
      </c>
      <c r="AB725" s="98">
        <v>8626</v>
      </c>
      <c r="AC725" s="98" t="s">
        <v>5469</v>
      </c>
      <c r="AD725" s="98" t="s">
        <v>5470</v>
      </c>
      <c r="AE725" s="98">
        <v>7116</v>
      </c>
      <c r="AF725" s="98" t="s">
        <v>5471</v>
      </c>
      <c r="AG725" s="98" t="s">
        <v>5472</v>
      </c>
      <c r="AH725" s="98" t="s">
        <v>790</v>
      </c>
      <c r="AI725" s="98" t="s">
        <v>53</v>
      </c>
      <c r="AJ725" s="98">
        <v>4100</v>
      </c>
      <c r="AO725" s="98">
        <v>2024</v>
      </c>
      <c r="AP725" s="98">
        <v>0</v>
      </c>
      <c r="AQ725" s="98" t="s">
        <v>54</v>
      </c>
      <c r="AR725" s="98" t="s">
        <v>54</v>
      </c>
      <c r="AS725" s="98" t="s">
        <v>54</v>
      </c>
      <c r="AT725" s="98" t="s">
        <v>54</v>
      </c>
      <c r="AY725" s="98" t="s">
        <v>56</v>
      </c>
      <c r="AZ725" s="98" t="s">
        <v>2133</v>
      </c>
      <c r="BA725" s="98" t="s">
        <v>5473</v>
      </c>
      <c r="BB725" s="98" t="s">
        <v>2135</v>
      </c>
      <c r="BD725" s="110" t="str">
        <f t="shared" si="123"/>
        <v>4371RGInt 06 Ponta Grossa</v>
      </c>
      <c r="BE725" s="110">
        <v>4371</v>
      </c>
      <c r="BF725" s="110" t="s">
        <v>1933</v>
      </c>
      <c r="BG725" s="110">
        <v>8030</v>
      </c>
      <c r="BH725" s="110" t="s">
        <v>38</v>
      </c>
      <c r="BI725" s="110">
        <v>26</v>
      </c>
      <c r="BJ725" s="110">
        <v>26</v>
      </c>
      <c r="BK725" s="110">
        <v>26</v>
      </c>
      <c r="BL725" s="110">
        <v>26</v>
      </c>
      <c r="BN725" s="110">
        <f t="shared" si="124"/>
        <v>104</v>
      </c>
      <c r="BS725" s="110">
        <v>7116</v>
      </c>
      <c r="BT725" s="110" t="str">
        <f t="shared" si="115"/>
        <v>Atendimento hospitalar aos bombeiros e familiares</v>
      </c>
      <c r="BU725" s="111" t="str">
        <f t="shared" si="116"/>
        <v>Não</v>
      </c>
      <c r="BV725" s="111" t="str">
        <f t="shared" si="117"/>
        <v>Não</v>
      </c>
      <c r="BW725" s="111" t="str">
        <f t="shared" si="118"/>
        <v>Não</v>
      </c>
      <c r="BX725" s="111" t="str">
        <f t="shared" si="119"/>
        <v>Não</v>
      </c>
      <c r="BY725" s="110" t="s">
        <v>121</v>
      </c>
      <c r="BZ725" s="110" t="s">
        <v>121</v>
      </c>
      <c r="CA725" s="110" t="s">
        <v>121</v>
      </c>
      <c r="CB725" s="110" t="s">
        <v>8122</v>
      </c>
      <c r="CG725" s="110" t="str">
        <f t="shared" si="120"/>
        <v>4776 Total</v>
      </c>
      <c r="CH725" s="110" t="str">
        <f t="shared" si="122"/>
        <v>4776 Total-1</v>
      </c>
      <c r="CI725" s="110">
        <v>1</v>
      </c>
      <c r="CJ725" s="110" t="s">
        <v>7106</v>
      </c>
      <c r="CN725" s="110">
        <v>0</v>
      </c>
      <c r="CO725" s="110">
        <v>1000</v>
      </c>
      <c r="CP725" s="110">
        <v>2000</v>
      </c>
      <c r="CQ725" s="110">
        <v>2000</v>
      </c>
      <c r="CS725" s="110" t="str">
        <f t="shared" si="121"/>
        <v>-</v>
      </c>
    </row>
    <row r="726" spans="19:97" x14ac:dyDescent="0.2">
      <c r="S726" s="98">
        <v>7117</v>
      </c>
      <c r="T726" s="98">
        <v>39</v>
      </c>
      <c r="U726" s="98" t="s">
        <v>1697</v>
      </c>
      <c r="V726" s="98">
        <v>24</v>
      </c>
      <c r="W726" s="98" t="s">
        <v>2150</v>
      </c>
      <c r="X726" s="98">
        <v>5</v>
      </c>
      <c r="Y726" s="98" t="s">
        <v>858</v>
      </c>
      <c r="Z726" s="98">
        <v>31</v>
      </c>
      <c r="AA726" s="98" t="s">
        <v>859</v>
      </c>
      <c r="AB726" s="98">
        <v>8626</v>
      </c>
      <c r="AC726" s="98" t="s">
        <v>5469</v>
      </c>
      <c r="AD726" s="98" t="s">
        <v>5470</v>
      </c>
      <c r="AE726" s="98">
        <v>7117</v>
      </c>
      <c r="AF726" s="98" t="s">
        <v>5474</v>
      </c>
      <c r="AG726" s="98" t="s">
        <v>5475</v>
      </c>
      <c r="AH726" s="98" t="s">
        <v>790</v>
      </c>
      <c r="AI726" s="98" t="s">
        <v>53</v>
      </c>
      <c r="AJ726" s="98">
        <v>4100</v>
      </c>
      <c r="AO726" s="98">
        <v>2024</v>
      </c>
      <c r="AP726" s="98">
        <v>0</v>
      </c>
      <c r="AQ726" s="98" t="s">
        <v>54</v>
      </c>
      <c r="AR726" s="98" t="s">
        <v>54</v>
      </c>
      <c r="AS726" s="98" t="s">
        <v>54</v>
      </c>
      <c r="AT726" s="98" t="s">
        <v>54</v>
      </c>
      <c r="AY726" s="98" t="s">
        <v>56</v>
      </c>
      <c r="AZ726" s="98" t="s">
        <v>2137</v>
      </c>
      <c r="BA726" s="98" t="s">
        <v>5473</v>
      </c>
      <c r="BB726" s="98" t="s">
        <v>2135</v>
      </c>
      <c r="BD726" s="110" t="str">
        <f t="shared" si="123"/>
        <v>4372RGInt 01 Curitiba</v>
      </c>
      <c r="BE726" s="110">
        <v>4372</v>
      </c>
      <c r="BF726" s="110" t="s">
        <v>1936</v>
      </c>
      <c r="BG726" s="110">
        <v>8030</v>
      </c>
      <c r="BH726" s="110" t="s">
        <v>33</v>
      </c>
      <c r="BI726" s="110">
        <v>45</v>
      </c>
      <c r="BJ726" s="110">
        <v>45</v>
      </c>
      <c r="BK726" s="110">
        <v>45</v>
      </c>
      <c r="BL726" s="110">
        <v>45</v>
      </c>
      <c r="BN726" s="110">
        <f t="shared" si="124"/>
        <v>180</v>
      </c>
      <c r="BS726" s="110">
        <v>7117</v>
      </c>
      <c r="BT726" s="110" t="str">
        <f t="shared" si="115"/>
        <v>Atendimento laboratorial aos bombeiros e seus dependentes</v>
      </c>
      <c r="BU726" s="111" t="str">
        <f t="shared" si="116"/>
        <v>Não</v>
      </c>
      <c r="BV726" s="111" t="str">
        <f t="shared" si="117"/>
        <v>Não</v>
      </c>
      <c r="BW726" s="111" t="str">
        <f t="shared" si="118"/>
        <v>Não</v>
      </c>
      <c r="BX726" s="111" t="str">
        <f t="shared" si="119"/>
        <v>Não</v>
      </c>
      <c r="BY726" s="110" t="s">
        <v>121</v>
      </c>
      <c r="BZ726" s="110" t="s">
        <v>121</v>
      </c>
      <c r="CA726" s="110" t="s">
        <v>121</v>
      </c>
      <c r="CB726" s="110" t="s">
        <v>8122</v>
      </c>
      <c r="CG726" s="110" t="str">
        <f t="shared" si="120"/>
        <v>4777Curitiba</v>
      </c>
      <c r="CH726" s="110" t="str">
        <f t="shared" si="122"/>
        <v>4777-1</v>
      </c>
      <c r="CI726" s="110">
        <v>1</v>
      </c>
      <c r="CJ726" s="110">
        <v>4777</v>
      </c>
      <c r="CK726" s="110" t="s">
        <v>33</v>
      </c>
      <c r="CL726" s="110">
        <v>4106902</v>
      </c>
      <c r="CM726" s="110" t="s">
        <v>128</v>
      </c>
      <c r="CN726" s="110">
        <v>12</v>
      </c>
      <c r="CO726" s="110">
        <v>0</v>
      </c>
      <c r="CP726" s="110">
        <v>0</v>
      </c>
      <c r="CQ726" s="110">
        <v>0</v>
      </c>
      <c r="CS726" s="110" t="str">
        <f t="shared" si="121"/>
        <v>RGInt 01 Curitiba-Curitiba</v>
      </c>
    </row>
    <row r="727" spans="19:97" x14ac:dyDescent="0.2">
      <c r="S727" s="98">
        <v>7118</v>
      </c>
      <c r="T727" s="98">
        <v>39</v>
      </c>
      <c r="U727" s="98" t="s">
        <v>1697</v>
      </c>
      <c r="V727" s="98">
        <v>24</v>
      </c>
      <c r="W727" s="98" t="s">
        <v>2150</v>
      </c>
      <c r="X727" s="98">
        <v>5</v>
      </c>
      <c r="Y727" s="98" t="s">
        <v>858</v>
      </c>
      <c r="Z727" s="98">
        <v>31</v>
      </c>
      <c r="AA727" s="98" t="s">
        <v>859</v>
      </c>
      <c r="AB727" s="98">
        <v>8626</v>
      </c>
      <c r="AC727" s="98" t="s">
        <v>5469</v>
      </c>
      <c r="AD727" s="98" t="s">
        <v>5470</v>
      </c>
      <c r="AE727" s="98">
        <v>7118</v>
      </c>
      <c r="AF727" s="98" t="s">
        <v>5476</v>
      </c>
      <c r="AG727" s="98" t="s">
        <v>5472</v>
      </c>
      <c r="AH727" s="98" t="s">
        <v>790</v>
      </c>
      <c r="AI727" s="98" t="s">
        <v>53</v>
      </c>
      <c r="AJ727" s="98">
        <v>4100</v>
      </c>
      <c r="AO727" s="98">
        <v>2024</v>
      </c>
      <c r="AP727" s="98">
        <v>0</v>
      </c>
      <c r="AQ727" s="98" t="s">
        <v>54</v>
      </c>
      <c r="AR727" s="98" t="s">
        <v>54</v>
      </c>
      <c r="AS727" s="98" t="s">
        <v>54</v>
      </c>
      <c r="AT727" s="98" t="s">
        <v>54</v>
      </c>
      <c r="AY727" s="98" t="s">
        <v>56</v>
      </c>
      <c r="AZ727" s="98" t="s">
        <v>2139</v>
      </c>
      <c r="BA727" s="98" t="s">
        <v>5473</v>
      </c>
      <c r="BB727" s="98" t="s">
        <v>2135</v>
      </c>
      <c r="BD727" s="110" t="str">
        <f t="shared" si="123"/>
        <v>4372RGInt 02 Guarapuava</v>
      </c>
      <c r="BE727" s="110">
        <v>4372</v>
      </c>
      <c r="BF727" s="110" t="s">
        <v>1936</v>
      </c>
      <c r="BG727" s="110">
        <v>8030</v>
      </c>
      <c r="BH727" s="110" t="s">
        <v>34</v>
      </c>
      <c r="BI727" s="110">
        <v>19</v>
      </c>
      <c r="BJ727" s="110">
        <v>19</v>
      </c>
      <c r="BK727" s="110">
        <v>19</v>
      </c>
      <c r="BL727" s="110">
        <v>19</v>
      </c>
      <c r="BN727" s="110">
        <f t="shared" si="124"/>
        <v>76</v>
      </c>
      <c r="BS727" s="110">
        <v>7118</v>
      </c>
      <c r="BT727" s="110" t="str">
        <f t="shared" si="115"/>
        <v>Atendimento médico aos bombeiros e familiares</v>
      </c>
      <c r="BU727" s="111" t="str">
        <f t="shared" si="116"/>
        <v>Não</v>
      </c>
      <c r="BV727" s="111" t="str">
        <f t="shared" si="117"/>
        <v>Não</v>
      </c>
      <c r="BW727" s="111" t="str">
        <f t="shared" si="118"/>
        <v>Não</v>
      </c>
      <c r="BX727" s="111" t="str">
        <f t="shared" si="119"/>
        <v>Não</v>
      </c>
      <c r="BY727" s="110" t="s">
        <v>121</v>
      </c>
      <c r="BZ727" s="110" t="s">
        <v>121</v>
      </c>
      <c r="CA727" s="110" t="s">
        <v>121</v>
      </c>
      <c r="CB727" s="110" t="s">
        <v>8122</v>
      </c>
      <c r="CG727" s="110" t="str">
        <f t="shared" si="120"/>
        <v>4777 Total</v>
      </c>
      <c r="CH727" s="110" t="str">
        <f t="shared" si="122"/>
        <v>4777 Total-1</v>
      </c>
      <c r="CI727" s="110">
        <v>1</v>
      </c>
      <c r="CJ727" s="110" t="s">
        <v>7107</v>
      </c>
      <c r="CN727" s="110">
        <v>12</v>
      </c>
      <c r="CO727" s="110">
        <v>0</v>
      </c>
      <c r="CP727" s="110">
        <v>0</v>
      </c>
      <c r="CQ727" s="110">
        <v>0</v>
      </c>
      <c r="CS727" s="110" t="str">
        <f t="shared" si="121"/>
        <v>-</v>
      </c>
    </row>
    <row r="728" spans="19:97" x14ac:dyDescent="0.2">
      <c r="S728" s="98">
        <v>7119</v>
      </c>
      <c r="T728" s="98">
        <v>39</v>
      </c>
      <c r="U728" s="98" t="s">
        <v>1697</v>
      </c>
      <c r="V728" s="98">
        <v>24</v>
      </c>
      <c r="W728" s="98" t="s">
        <v>2150</v>
      </c>
      <c r="X728" s="98">
        <v>5</v>
      </c>
      <c r="Y728" s="98" t="s">
        <v>858</v>
      </c>
      <c r="Z728" s="98">
        <v>31</v>
      </c>
      <c r="AA728" s="98" t="s">
        <v>859</v>
      </c>
      <c r="AB728" s="98">
        <v>8626</v>
      </c>
      <c r="AC728" s="98" t="s">
        <v>5469</v>
      </c>
      <c r="AD728" s="98" t="s">
        <v>5470</v>
      </c>
      <c r="AE728" s="98">
        <v>7119</v>
      </c>
      <c r="AF728" s="98" t="s">
        <v>5477</v>
      </c>
      <c r="AG728" s="98" t="s">
        <v>5472</v>
      </c>
      <c r="AH728" s="98" t="s">
        <v>790</v>
      </c>
      <c r="AI728" s="98" t="s">
        <v>53</v>
      </c>
      <c r="AJ728" s="98">
        <v>4100</v>
      </c>
      <c r="AO728" s="98">
        <v>2024</v>
      </c>
      <c r="AP728" s="98">
        <v>0</v>
      </c>
      <c r="AQ728" s="98" t="s">
        <v>54</v>
      </c>
      <c r="AR728" s="98" t="s">
        <v>54</v>
      </c>
      <c r="AS728" s="98" t="s">
        <v>54</v>
      </c>
      <c r="AT728" s="98" t="s">
        <v>54</v>
      </c>
      <c r="AY728" s="98" t="s">
        <v>56</v>
      </c>
      <c r="AZ728" s="98" t="s">
        <v>2141</v>
      </c>
      <c r="BA728" s="98" t="s">
        <v>5473</v>
      </c>
      <c r="BB728" s="98" t="s">
        <v>2135</v>
      </c>
      <c r="BD728" s="110" t="str">
        <f t="shared" si="123"/>
        <v>4372RGInt 03 Cascavel</v>
      </c>
      <c r="BE728" s="110">
        <v>4372</v>
      </c>
      <c r="BF728" s="110" t="s">
        <v>1936</v>
      </c>
      <c r="BG728" s="110">
        <v>8030</v>
      </c>
      <c r="BH728" s="110" t="s">
        <v>35</v>
      </c>
      <c r="BI728" s="110">
        <v>100</v>
      </c>
      <c r="BJ728" s="110">
        <v>100</v>
      </c>
      <c r="BK728" s="110">
        <v>100</v>
      </c>
      <c r="BL728" s="110">
        <v>100</v>
      </c>
      <c r="BN728" s="110">
        <f t="shared" si="124"/>
        <v>400</v>
      </c>
      <c r="BS728" s="110">
        <v>7119</v>
      </c>
      <c r="BT728" s="110" t="str">
        <f t="shared" si="115"/>
        <v>Atendimento odontológico aos bombeiros e familiares</v>
      </c>
      <c r="BU728" s="111" t="str">
        <f t="shared" si="116"/>
        <v>Não</v>
      </c>
      <c r="BV728" s="111" t="str">
        <f t="shared" si="117"/>
        <v>Não</v>
      </c>
      <c r="BW728" s="111" t="str">
        <f t="shared" si="118"/>
        <v>Não</v>
      </c>
      <c r="BX728" s="111" t="str">
        <f t="shared" si="119"/>
        <v>Não</v>
      </c>
      <c r="BY728" s="110" t="s">
        <v>121</v>
      </c>
      <c r="BZ728" s="110" t="s">
        <v>121</v>
      </c>
      <c r="CA728" s="110" t="s">
        <v>121</v>
      </c>
      <c r="CB728" s="110" t="s">
        <v>8122</v>
      </c>
      <c r="CG728" s="110" t="str">
        <f t="shared" si="120"/>
        <v>4778Campina da Lagoa</v>
      </c>
      <c r="CH728" s="110" t="str">
        <f t="shared" si="122"/>
        <v>4778-1</v>
      </c>
      <c r="CI728" s="110">
        <v>1</v>
      </c>
      <c r="CJ728" s="110">
        <v>4778</v>
      </c>
      <c r="CK728" s="110" t="s">
        <v>36</v>
      </c>
      <c r="CL728" s="110">
        <v>4103909</v>
      </c>
      <c r="CM728" s="110" t="s">
        <v>1357</v>
      </c>
      <c r="CN728" s="110">
        <v>250</v>
      </c>
      <c r="CO728" s="110">
        <v>0</v>
      </c>
      <c r="CP728" s="110">
        <v>0</v>
      </c>
      <c r="CQ728" s="110">
        <v>357</v>
      </c>
      <c r="CS728" s="110" t="str">
        <f t="shared" si="121"/>
        <v>RGInt 04 Maringá-Campina da Lagoa</v>
      </c>
    </row>
    <row r="729" spans="19:97" x14ac:dyDescent="0.2">
      <c r="S729" s="98">
        <v>4574</v>
      </c>
      <c r="T729" s="98">
        <v>39</v>
      </c>
      <c r="U729" s="98" t="s">
        <v>1697</v>
      </c>
      <c r="V729" s="98">
        <v>64</v>
      </c>
      <c r="W729" s="98" t="s">
        <v>2156</v>
      </c>
      <c r="X729" s="98">
        <v>5</v>
      </c>
      <c r="Y729" s="98" t="s">
        <v>858</v>
      </c>
      <c r="Z729" s="98">
        <v>30</v>
      </c>
      <c r="AA729" s="98" t="s">
        <v>1698</v>
      </c>
      <c r="AB729" s="98">
        <v>8031</v>
      </c>
      <c r="AC729" s="98" t="s">
        <v>2157</v>
      </c>
      <c r="AD729" s="98" t="s">
        <v>2158</v>
      </c>
      <c r="AE729" s="98">
        <v>4574</v>
      </c>
      <c r="AF729" s="98" t="s">
        <v>2159</v>
      </c>
      <c r="AG729" s="98" t="s">
        <v>2160</v>
      </c>
      <c r="AH729" s="98" t="s">
        <v>2161</v>
      </c>
      <c r="AI729" s="98" t="s">
        <v>53</v>
      </c>
      <c r="AJ729" s="98">
        <v>4100</v>
      </c>
      <c r="AO729" s="98">
        <v>2024</v>
      </c>
      <c r="AP729" s="98">
        <v>1</v>
      </c>
      <c r="AQ729" s="98" t="s">
        <v>54</v>
      </c>
      <c r="AR729" s="98" t="s">
        <v>54</v>
      </c>
      <c r="AS729" s="98" t="s">
        <v>54</v>
      </c>
      <c r="AT729" s="98" t="s">
        <v>54</v>
      </c>
      <c r="AY729" s="98" t="s">
        <v>54</v>
      </c>
      <c r="AZ729" s="98" t="s">
        <v>2162</v>
      </c>
      <c r="BA729" s="98" t="s">
        <v>2163</v>
      </c>
      <c r="BB729" s="98" t="s">
        <v>2164</v>
      </c>
      <c r="BD729" s="110" t="str">
        <f t="shared" si="123"/>
        <v>4372RGInt 04 Maringá</v>
      </c>
      <c r="BE729" s="110">
        <v>4372</v>
      </c>
      <c r="BF729" s="110" t="s">
        <v>1936</v>
      </c>
      <c r="BG729" s="110">
        <v>8030</v>
      </c>
      <c r="BH729" s="110" t="s">
        <v>36</v>
      </c>
      <c r="BI729" s="110">
        <v>115</v>
      </c>
      <c r="BJ729" s="110">
        <v>115</v>
      </c>
      <c r="BK729" s="110">
        <v>115</v>
      </c>
      <c r="BL729" s="110">
        <v>115</v>
      </c>
      <c r="BN729" s="110">
        <f t="shared" si="124"/>
        <v>460</v>
      </c>
      <c r="BS729" s="110">
        <v>4574</v>
      </c>
      <c r="BT729" s="110" t="str">
        <f t="shared" si="115"/>
        <v>Execução do Plano Estadual de Políticas Públicas sobre Drogas 2023 - 2026</v>
      </c>
      <c r="BU729" s="111" t="str">
        <f t="shared" si="116"/>
        <v>Não</v>
      </c>
      <c r="BV729" s="111" t="str">
        <f t="shared" si="117"/>
        <v>Não</v>
      </c>
      <c r="BW729" s="111" t="str">
        <f t="shared" si="118"/>
        <v>Não</v>
      </c>
      <c r="BX729" s="111" t="str">
        <f t="shared" si="119"/>
        <v>Não</v>
      </c>
      <c r="BY729" s="110" t="s">
        <v>121</v>
      </c>
      <c r="BZ729" s="110" t="s">
        <v>121</v>
      </c>
      <c r="CA729" s="110" t="s">
        <v>121</v>
      </c>
      <c r="CB729" s="110" t="s">
        <v>8374</v>
      </c>
      <c r="CG729" s="110" t="str">
        <f t="shared" si="120"/>
        <v>4778 Total</v>
      </c>
      <c r="CH729" s="110" t="str">
        <f t="shared" si="122"/>
        <v>4778 Total-1</v>
      </c>
      <c r="CI729" s="110">
        <v>1</v>
      </c>
      <c r="CJ729" s="110" t="s">
        <v>7108</v>
      </c>
      <c r="CN729" s="110">
        <v>250</v>
      </c>
      <c r="CO729" s="110">
        <v>0</v>
      </c>
      <c r="CP729" s="110">
        <v>0</v>
      </c>
      <c r="CQ729" s="110">
        <v>357</v>
      </c>
      <c r="CS729" s="110" t="str">
        <f t="shared" si="121"/>
        <v>-</v>
      </c>
    </row>
    <row r="730" spans="19:97" x14ac:dyDescent="0.2">
      <c r="S730" s="98">
        <v>4412</v>
      </c>
      <c r="T730" s="98">
        <v>39</v>
      </c>
      <c r="U730" s="98" t="s">
        <v>1697</v>
      </c>
      <c r="V730" s="98">
        <v>66</v>
      </c>
      <c r="W730" s="98" t="s">
        <v>2165</v>
      </c>
      <c r="X730" s="98">
        <v>5</v>
      </c>
      <c r="Y730" s="98" t="s">
        <v>858</v>
      </c>
      <c r="Z730" s="98">
        <v>30</v>
      </c>
      <c r="AA730" s="98" t="s">
        <v>1698</v>
      </c>
      <c r="AB730" s="98">
        <v>7068</v>
      </c>
      <c r="AC730" s="98" t="s">
        <v>2166</v>
      </c>
      <c r="AD730" s="98" t="s">
        <v>2167</v>
      </c>
      <c r="AE730" s="98">
        <v>4412</v>
      </c>
      <c r="AF730" s="98" t="s">
        <v>2056</v>
      </c>
      <c r="AG730" s="98" t="s">
        <v>2168</v>
      </c>
      <c r="AH730" s="98" t="s">
        <v>212</v>
      </c>
      <c r="AI730" s="98" t="s">
        <v>53</v>
      </c>
      <c r="AJ730" s="98">
        <v>4100</v>
      </c>
      <c r="AK730" s="98" t="s">
        <v>36</v>
      </c>
      <c r="AL730" s="98">
        <v>4104</v>
      </c>
      <c r="AM730" s="98" t="s">
        <v>503</v>
      </c>
      <c r="AN730" s="98">
        <v>4115200</v>
      </c>
      <c r="AO730" s="98">
        <v>2024</v>
      </c>
      <c r="AP730" s="98">
        <v>0</v>
      </c>
      <c r="AQ730" s="98" t="s">
        <v>54</v>
      </c>
      <c r="AR730" s="98" t="s">
        <v>54</v>
      </c>
      <c r="AS730" s="98" t="s">
        <v>54</v>
      </c>
      <c r="AT730" s="98" t="s">
        <v>54</v>
      </c>
      <c r="AV730" s="98" t="s">
        <v>226</v>
      </c>
      <c r="AY730" s="98" t="s">
        <v>56</v>
      </c>
      <c r="AZ730" s="98" t="s">
        <v>1710</v>
      </c>
      <c r="BA730" s="98" t="s">
        <v>2169</v>
      </c>
      <c r="BB730" s="98" t="s">
        <v>1705</v>
      </c>
      <c r="BD730" s="110" t="str">
        <f t="shared" si="123"/>
        <v>4372RGInt 05 Londrina</v>
      </c>
      <c r="BE730" s="110">
        <v>4372</v>
      </c>
      <c r="BF730" s="110" t="s">
        <v>1936</v>
      </c>
      <c r="BG730" s="110">
        <v>8030</v>
      </c>
      <c r="BH730" s="110" t="s">
        <v>37</v>
      </c>
      <c r="BI730" s="110">
        <v>94</v>
      </c>
      <c r="BJ730" s="110">
        <v>94</v>
      </c>
      <c r="BK730" s="110">
        <v>94</v>
      </c>
      <c r="BL730" s="110">
        <v>94</v>
      </c>
      <c r="BN730" s="110">
        <f t="shared" si="124"/>
        <v>376</v>
      </c>
      <c r="BS730" s="110">
        <v>4412</v>
      </c>
      <c r="BT730" s="110" t="str">
        <f t="shared" si="115"/>
        <v>Ampliação da 2ª Escola de Formação, Aperfeiçoamento e Especialização de Praças da Polícia Militar, em Maringá</v>
      </c>
      <c r="BU730" s="111" t="str">
        <f t="shared" si="116"/>
        <v>Não</v>
      </c>
      <c r="BV730" s="111" t="str">
        <f t="shared" si="117"/>
        <v>Não</v>
      </c>
      <c r="BW730" s="111" t="str">
        <f t="shared" si="118"/>
        <v>Não</v>
      </c>
      <c r="BX730" s="111" t="str">
        <f t="shared" si="119"/>
        <v>Não</v>
      </c>
      <c r="BY730" s="110" t="s">
        <v>121</v>
      </c>
      <c r="BZ730" s="110" t="s">
        <v>226</v>
      </c>
      <c r="CA730" s="110" t="s">
        <v>121</v>
      </c>
      <c r="CB730" s="110" t="s">
        <v>8374</v>
      </c>
      <c r="CG730" s="110" t="str">
        <f t="shared" si="120"/>
        <v>4779São José dos Pinhais</v>
      </c>
      <c r="CH730" s="110" t="str">
        <f t="shared" si="122"/>
        <v>4779-1</v>
      </c>
      <c r="CI730" s="110">
        <v>1</v>
      </c>
      <c r="CJ730" s="110">
        <v>4779</v>
      </c>
      <c r="CK730" s="110" t="s">
        <v>33</v>
      </c>
      <c r="CL730" s="110">
        <v>4125506</v>
      </c>
      <c r="CM730" s="110" t="s">
        <v>134</v>
      </c>
      <c r="CN730" s="110">
        <v>5979</v>
      </c>
      <c r="CO730" s="110">
        <v>0</v>
      </c>
      <c r="CP730" s="110">
        <v>0</v>
      </c>
      <c r="CQ730" s="110">
        <v>0</v>
      </c>
      <c r="CS730" s="110" t="str">
        <f t="shared" si="121"/>
        <v>RGInt 01 Curitiba-São José dos Pinhais</v>
      </c>
    </row>
    <row r="731" spans="19:97" x14ac:dyDescent="0.2">
      <c r="S731" s="98">
        <v>6357</v>
      </c>
      <c r="T731" s="98">
        <v>39</v>
      </c>
      <c r="U731" s="98" t="s">
        <v>1697</v>
      </c>
      <c r="V731" s="98">
        <v>66</v>
      </c>
      <c r="W731" s="98" t="s">
        <v>2165</v>
      </c>
      <c r="X731" s="98">
        <v>5</v>
      </c>
      <c r="Y731" s="98" t="s">
        <v>858</v>
      </c>
      <c r="Z731" s="98">
        <v>30</v>
      </c>
      <c r="AA731" s="98" t="s">
        <v>1698</v>
      </c>
      <c r="AB731" s="98">
        <v>7068</v>
      </c>
      <c r="AC731" s="98" t="s">
        <v>2166</v>
      </c>
      <c r="AD731" s="98" t="s">
        <v>2167</v>
      </c>
      <c r="AE731" s="98">
        <v>6357</v>
      </c>
      <c r="AF731" s="98" t="s">
        <v>5478</v>
      </c>
      <c r="AG731" s="98" t="s">
        <v>5479</v>
      </c>
      <c r="AH731" s="98" t="s">
        <v>212</v>
      </c>
      <c r="AI731" s="98" t="s">
        <v>53</v>
      </c>
      <c r="AJ731" s="98">
        <v>4100</v>
      </c>
      <c r="AK731" s="98" t="s">
        <v>33</v>
      </c>
      <c r="AL731" s="98">
        <v>4101</v>
      </c>
      <c r="AM731" s="98" t="s">
        <v>519</v>
      </c>
      <c r="AN731" s="98">
        <v>4119509</v>
      </c>
      <c r="AO731" s="98">
        <v>2024</v>
      </c>
      <c r="AP731" s="98">
        <v>0</v>
      </c>
      <c r="AQ731" s="98" t="s">
        <v>54</v>
      </c>
      <c r="AR731" s="98" t="s">
        <v>54</v>
      </c>
      <c r="AS731" s="98" t="s">
        <v>54</v>
      </c>
      <c r="AT731" s="98" t="s">
        <v>54</v>
      </c>
      <c r="AY731" s="98" t="s">
        <v>56</v>
      </c>
      <c r="AZ731" s="98" t="s">
        <v>1752</v>
      </c>
      <c r="BA731" s="98" t="s">
        <v>5480</v>
      </c>
      <c r="BB731" s="98" t="s">
        <v>5244</v>
      </c>
      <c r="BD731" s="110" t="str">
        <f t="shared" si="123"/>
        <v>4372RGInt 06 Ponta Grossa</v>
      </c>
      <c r="BE731" s="110">
        <v>4372</v>
      </c>
      <c r="BF731" s="110" t="s">
        <v>1936</v>
      </c>
      <c r="BG731" s="110">
        <v>8030</v>
      </c>
      <c r="BH731" s="110" t="s">
        <v>38</v>
      </c>
      <c r="BI731" s="110">
        <v>26</v>
      </c>
      <c r="BJ731" s="110">
        <v>26</v>
      </c>
      <c r="BK731" s="110">
        <v>26</v>
      </c>
      <c r="BL731" s="110">
        <v>26</v>
      </c>
      <c r="BN731" s="110">
        <f t="shared" si="124"/>
        <v>104</v>
      </c>
      <c r="BS731" s="110">
        <v>6357</v>
      </c>
      <c r="BT731" s="110" t="str">
        <f t="shared" si="115"/>
        <v>Ampliação da Penitenciária Estadual de Piraquara II</v>
      </c>
      <c r="BU731" s="111" t="str">
        <f t="shared" si="116"/>
        <v>Não</v>
      </c>
      <c r="BV731" s="111" t="str">
        <f t="shared" si="117"/>
        <v>Não</v>
      </c>
      <c r="BW731" s="111" t="str">
        <f t="shared" si="118"/>
        <v>Não</v>
      </c>
      <c r="BX731" s="111" t="str">
        <f t="shared" si="119"/>
        <v>Não</v>
      </c>
      <c r="BY731" s="110" t="s">
        <v>121</v>
      </c>
      <c r="BZ731" s="110" t="s">
        <v>121</v>
      </c>
      <c r="CA731" s="110" t="s">
        <v>121</v>
      </c>
      <c r="CB731" s="110" t="s">
        <v>8122</v>
      </c>
      <c r="CG731" s="110" t="str">
        <f t="shared" si="120"/>
        <v>4779 Total</v>
      </c>
      <c r="CH731" s="110" t="str">
        <f t="shared" si="122"/>
        <v>4779 Total-1</v>
      </c>
      <c r="CI731" s="110">
        <v>1</v>
      </c>
      <c r="CJ731" s="110" t="s">
        <v>7109</v>
      </c>
      <c r="CN731" s="110">
        <v>5979</v>
      </c>
      <c r="CO731" s="110">
        <v>0</v>
      </c>
      <c r="CP731" s="110">
        <v>0</v>
      </c>
      <c r="CQ731" s="110">
        <v>0</v>
      </c>
      <c r="CS731" s="110" t="str">
        <f t="shared" si="121"/>
        <v>-</v>
      </c>
    </row>
    <row r="732" spans="19:97" x14ac:dyDescent="0.2">
      <c r="S732" s="98">
        <v>4413</v>
      </c>
      <c r="T732" s="98">
        <v>39</v>
      </c>
      <c r="U732" s="98" t="s">
        <v>1697</v>
      </c>
      <c r="V732" s="98">
        <v>66</v>
      </c>
      <c r="W732" s="98" t="s">
        <v>2165</v>
      </c>
      <c r="X732" s="98">
        <v>5</v>
      </c>
      <c r="Y732" s="98" t="s">
        <v>858</v>
      </c>
      <c r="Z732" s="98">
        <v>30</v>
      </c>
      <c r="AA732" s="98" t="s">
        <v>1698</v>
      </c>
      <c r="AB732" s="98">
        <v>7068</v>
      </c>
      <c r="AC732" s="98" t="s">
        <v>2166</v>
      </c>
      <c r="AD732" s="98" t="s">
        <v>2167</v>
      </c>
      <c r="AE732" s="98">
        <v>4413</v>
      </c>
      <c r="AF732" s="98" t="s">
        <v>2058</v>
      </c>
      <c r="AG732" s="98" t="s">
        <v>2171</v>
      </c>
      <c r="AH732" s="98" t="s">
        <v>212</v>
      </c>
      <c r="AI732" s="98" t="s">
        <v>53</v>
      </c>
      <c r="AJ732" s="98">
        <v>4100</v>
      </c>
      <c r="AK732" s="98" t="s">
        <v>37</v>
      </c>
      <c r="AL732" s="98">
        <v>4105</v>
      </c>
      <c r="AM732" s="98" t="s">
        <v>326</v>
      </c>
      <c r="AN732" s="98">
        <v>4113700</v>
      </c>
      <c r="AO732" s="98">
        <v>2024</v>
      </c>
      <c r="AP732" s="98">
        <v>0</v>
      </c>
      <c r="AQ732" s="98" t="s">
        <v>54</v>
      </c>
      <c r="AR732" s="98" t="s">
        <v>54</v>
      </c>
      <c r="AS732" s="98" t="s">
        <v>54</v>
      </c>
      <c r="AT732" s="98" t="s">
        <v>54</v>
      </c>
      <c r="AV732" s="98" t="s">
        <v>226</v>
      </c>
      <c r="AY732" s="98" t="s">
        <v>56</v>
      </c>
      <c r="AZ732" s="98" t="s">
        <v>1710</v>
      </c>
      <c r="BA732" s="98" t="s">
        <v>1711</v>
      </c>
      <c r="BB732" s="98" t="s">
        <v>1705</v>
      </c>
      <c r="BD732" s="110" t="str">
        <f t="shared" si="123"/>
        <v>4373RGInt 01 Curitiba</v>
      </c>
      <c r="BE732" s="110">
        <v>4373</v>
      </c>
      <c r="BF732" s="110" t="s">
        <v>1940</v>
      </c>
      <c r="BG732" s="110">
        <v>8030</v>
      </c>
      <c r="BH732" s="110" t="s">
        <v>33</v>
      </c>
      <c r="BI732" s="110">
        <v>45</v>
      </c>
      <c r="BJ732" s="110">
        <v>0</v>
      </c>
      <c r="BK732" s="110">
        <v>0</v>
      </c>
      <c r="BL732" s="110">
        <v>0</v>
      </c>
      <c r="BN732" s="110">
        <f t="shared" si="124"/>
        <v>45</v>
      </c>
      <c r="BS732" s="110">
        <v>4413</v>
      </c>
      <c r="BT732" s="110" t="str">
        <f t="shared" si="115"/>
        <v>Ampliação da sede da Policia Científica, em Londrina</v>
      </c>
      <c r="BU732" s="111" t="str">
        <f t="shared" si="116"/>
        <v>Não</v>
      </c>
      <c r="BV732" s="111" t="str">
        <f t="shared" si="117"/>
        <v>Não</v>
      </c>
      <c r="BW732" s="111" t="str">
        <f t="shared" si="118"/>
        <v>Não</v>
      </c>
      <c r="BX732" s="111" t="str">
        <f t="shared" si="119"/>
        <v>Não</v>
      </c>
      <c r="BY732" s="110" t="s">
        <v>121</v>
      </c>
      <c r="BZ732" s="110" t="s">
        <v>226</v>
      </c>
      <c r="CA732" s="110" t="s">
        <v>121</v>
      </c>
      <c r="CB732" s="110" t="s">
        <v>8374</v>
      </c>
      <c r="CG732" s="110" t="str">
        <f t="shared" si="120"/>
        <v>4780Cidade Gaúcha</v>
      </c>
      <c r="CH732" s="110" t="str">
        <f t="shared" si="122"/>
        <v>4780-1</v>
      </c>
      <c r="CI732" s="110">
        <v>1</v>
      </c>
      <c r="CJ732" s="110">
        <v>4780</v>
      </c>
      <c r="CK732" s="110" t="s">
        <v>36</v>
      </c>
      <c r="CL732" s="110">
        <v>4105607</v>
      </c>
      <c r="CM732" s="110" t="s">
        <v>2603</v>
      </c>
      <c r="CN732" s="110">
        <v>350</v>
      </c>
      <c r="CO732" s="110">
        <v>0</v>
      </c>
      <c r="CP732" s="110">
        <v>0</v>
      </c>
      <c r="CQ732" s="110">
        <v>303</v>
      </c>
      <c r="CS732" s="110" t="str">
        <f t="shared" si="121"/>
        <v>RGInt 04 Maringá-Cidade Gaúcha</v>
      </c>
    </row>
    <row r="733" spans="19:97" x14ac:dyDescent="0.2">
      <c r="S733" s="98">
        <v>4414</v>
      </c>
      <c r="T733" s="98">
        <v>39</v>
      </c>
      <c r="U733" s="98" t="s">
        <v>1697</v>
      </c>
      <c r="V733" s="98">
        <v>66</v>
      </c>
      <c r="W733" s="98" t="s">
        <v>2165</v>
      </c>
      <c r="X733" s="98">
        <v>5</v>
      </c>
      <c r="Y733" s="98" t="s">
        <v>858</v>
      </c>
      <c r="Z733" s="98">
        <v>30</v>
      </c>
      <c r="AA733" s="98" t="s">
        <v>1698</v>
      </c>
      <c r="AB733" s="98">
        <v>7068</v>
      </c>
      <c r="AC733" s="98" t="s">
        <v>2166</v>
      </c>
      <c r="AD733" s="98" t="s">
        <v>2167</v>
      </c>
      <c r="AE733" s="98">
        <v>4414</v>
      </c>
      <c r="AF733" s="98" t="s">
        <v>2069</v>
      </c>
      <c r="AG733" s="98" t="s">
        <v>5226</v>
      </c>
      <c r="AH733" s="98" t="s">
        <v>212</v>
      </c>
      <c r="AI733" s="98" t="s">
        <v>53</v>
      </c>
      <c r="AJ733" s="98">
        <v>4100</v>
      </c>
      <c r="AK733" s="98" t="s">
        <v>38</v>
      </c>
      <c r="AL733" s="98">
        <v>4106</v>
      </c>
      <c r="AM733" s="98" t="s">
        <v>531</v>
      </c>
      <c r="AN733" s="98">
        <v>4119905</v>
      </c>
      <c r="AO733" s="98">
        <v>2024</v>
      </c>
      <c r="AP733" s="98">
        <v>0</v>
      </c>
      <c r="AQ733" s="98" t="s">
        <v>54</v>
      </c>
      <c r="AR733" s="98" t="s">
        <v>54</v>
      </c>
      <c r="AS733" s="98" t="s">
        <v>54</v>
      </c>
      <c r="AT733" s="98" t="s">
        <v>54</v>
      </c>
      <c r="AV733" s="98" t="s">
        <v>226</v>
      </c>
      <c r="AY733" s="98" t="s">
        <v>56</v>
      </c>
      <c r="AZ733" s="98" t="s">
        <v>1710</v>
      </c>
      <c r="BA733" s="98" t="s">
        <v>1711</v>
      </c>
      <c r="BB733" s="98" t="s">
        <v>1705</v>
      </c>
      <c r="BD733" s="110" t="str">
        <f t="shared" si="123"/>
        <v>4373RGInt 02 Guarapuava</v>
      </c>
      <c r="BE733" s="110">
        <v>4373</v>
      </c>
      <c r="BF733" s="110" t="s">
        <v>1940</v>
      </c>
      <c r="BG733" s="110">
        <v>8030</v>
      </c>
      <c r="BH733" s="110" t="s">
        <v>34</v>
      </c>
      <c r="BI733" s="110">
        <v>19</v>
      </c>
      <c r="BJ733" s="110">
        <v>0</v>
      </c>
      <c r="BK733" s="110">
        <v>0</v>
      </c>
      <c r="BL733" s="110">
        <v>0</v>
      </c>
      <c r="BN733" s="110">
        <f t="shared" si="124"/>
        <v>19</v>
      </c>
      <c r="BS733" s="110">
        <v>4414</v>
      </c>
      <c r="BT733" s="110" t="str">
        <f t="shared" si="115"/>
        <v>Ampliação da sede do 2º Grupamento de Bombeiros em Ponta Grossa</v>
      </c>
      <c r="BU733" s="111" t="str">
        <f t="shared" si="116"/>
        <v>Não</v>
      </c>
      <c r="BV733" s="111" t="str">
        <f t="shared" si="117"/>
        <v>Não</v>
      </c>
      <c r="BW733" s="111" t="str">
        <f t="shared" si="118"/>
        <v>Não</v>
      </c>
      <c r="BX733" s="111" t="str">
        <f t="shared" si="119"/>
        <v>Não</v>
      </c>
      <c r="BY733" s="110" t="s">
        <v>121</v>
      </c>
      <c r="BZ733" s="110" t="s">
        <v>226</v>
      </c>
      <c r="CA733" s="110" t="s">
        <v>121</v>
      </c>
      <c r="CB733" s="110" t="s">
        <v>8374</v>
      </c>
      <c r="CG733" s="110" t="str">
        <f t="shared" si="120"/>
        <v>4780 Total</v>
      </c>
      <c r="CH733" s="110" t="str">
        <f t="shared" si="122"/>
        <v>4780 Total-1</v>
      </c>
      <c r="CI733" s="110">
        <v>1</v>
      </c>
      <c r="CJ733" s="110" t="s">
        <v>7110</v>
      </c>
      <c r="CN733" s="110">
        <v>350</v>
      </c>
      <c r="CO733" s="110">
        <v>0</v>
      </c>
      <c r="CP733" s="110">
        <v>0</v>
      </c>
      <c r="CQ733" s="110">
        <v>303</v>
      </c>
      <c r="CS733" s="110" t="str">
        <f t="shared" si="121"/>
        <v>-</v>
      </c>
    </row>
    <row r="734" spans="19:97" x14ac:dyDescent="0.2">
      <c r="S734" s="98">
        <v>4415</v>
      </c>
      <c r="T734" s="98">
        <v>39</v>
      </c>
      <c r="U734" s="98" t="s">
        <v>1697</v>
      </c>
      <c r="V734" s="98">
        <v>66</v>
      </c>
      <c r="W734" s="98" t="s">
        <v>2165</v>
      </c>
      <c r="X734" s="98">
        <v>5</v>
      </c>
      <c r="Y734" s="98" t="s">
        <v>858</v>
      </c>
      <c r="Z734" s="98">
        <v>30</v>
      </c>
      <c r="AA734" s="98" t="s">
        <v>1698</v>
      </c>
      <c r="AB734" s="98">
        <v>7068</v>
      </c>
      <c r="AC734" s="98" t="s">
        <v>2166</v>
      </c>
      <c r="AD734" s="98" t="s">
        <v>2167</v>
      </c>
      <c r="AE734" s="98">
        <v>4415</v>
      </c>
      <c r="AF734" s="98" t="s">
        <v>2075</v>
      </c>
      <c r="AG734" s="98" t="s">
        <v>2174</v>
      </c>
      <c r="AH734" s="98" t="s">
        <v>212</v>
      </c>
      <c r="AI734" s="98" t="s">
        <v>53</v>
      </c>
      <c r="AJ734" s="98">
        <v>4100</v>
      </c>
      <c r="AK734" s="98" t="s">
        <v>36</v>
      </c>
      <c r="AL734" s="98">
        <v>4104</v>
      </c>
      <c r="AM734" s="98" t="s">
        <v>223</v>
      </c>
      <c r="AN734" s="98">
        <v>4126256</v>
      </c>
      <c r="AO734" s="98">
        <v>2024</v>
      </c>
      <c r="AP734" s="98">
        <v>0</v>
      </c>
      <c r="AQ734" s="98" t="s">
        <v>54</v>
      </c>
      <c r="AR734" s="98" t="s">
        <v>54</v>
      </c>
      <c r="AS734" s="98" t="s">
        <v>54</v>
      </c>
      <c r="AT734" s="98" t="s">
        <v>54</v>
      </c>
      <c r="AV734" s="98" t="s">
        <v>226</v>
      </c>
      <c r="AY734" s="98" t="s">
        <v>56</v>
      </c>
      <c r="AZ734" s="98" t="s">
        <v>1710</v>
      </c>
      <c r="BA734" s="98" t="s">
        <v>1711</v>
      </c>
      <c r="BB734" s="98" t="s">
        <v>1705</v>
      </c>
      <c r="BD734" s="110" t="str">
        <f t="shared" si="123"/>
        <v>4373RGInt 03 Cascavel</v>
      </c>
      <c r="BE734" s="110">
        <v>4373</v>
      </c>
      <c r="BF734" s="110" t="s">
        <v>1940</v>
      </c>
      <c r="BG734" s="110">
        <v>8030</v>
      </c>
      <c r="BH734" s="110" t="s">
        <v>35</v>
      </c>
      <c r="BI734" s="110">
        <v>100</v>
      </c>
      <c r="BJ734" s="110">
        <v>0</v>
      </c>
      <c r="BK734" s="110">
        <v>0</v>
      </c>
      <c r="BL734" s="110">
        <v>0</v>
      </c>
      <c r="BN734" s="110">
        <f t="shared" si="124"/>
        <v>100</v>
      </c>
      <c r="BS734" s="110">
        <v>4415</v>
      </c>
      <c r="BT734" s="110" t="str">
        <f t="shared" si="115"/>
        <v>Ampliação do 3º Subgrupamento de Bombeiros/5ºGrupamento de Bombeiros de Sarandi</v>
      </c>
      <c r="BU734" s="111" t="str">
        <f t="shared" si="116"/>
        <v>Não</v>
      </c>
      <c r="BV734" s="111" t="str">
        <f t="shared" si="117"/>
        <v>Não</v>
      </c>
      <c r="BW734" s="111" t="str">
        <f t="shared" si="118"/>
        <v>Não</v>
      </c>
      <c r="BX734" s="111" t="str">
        <f t="shared" si="119"/>
        <v>Não</v>
      </c>
      <c r="BY734" s="110" t="s">
        <v>121</v>
      </c>
      <c r="BZ734" s="110" t="s">
        <v>226</v>
      </c>
      <c r="CA734" s="110" t="s">
        <v>121</v>
      </c>
      <c r="CB734" s="110" t="s">
        <v>8377</v>
      </c>
      <c r="CG734" s="110" t="str">
        <f t="shared" si="120"/>
        <v>4781Coronel Domingos Soares</v>
      </c>
      <c r="CH734" s="110" t="str">
        <f t="shared" si="122"/>
        <v>4781-1</v>
      </c>
      <c r="CI734" s="110">
        <v>1</v>
      </c>
      <c r="CJ734" s="110">
        <v>4781</v>
      </c>
      <c r="CK734" s="110" t="s">
        <v>35</v>
      </c>
      <c r="CL734" s="110">
        <v>4106456</v>
      </c>
      <c r="CM734" s="110" t="s">
        <v>367</v>
      </c>
      <c r="CN734" s="110">
        <v>500</v>
      </c>
      <c r="CO734" s="110">
        <v>0</v>
      </c>
      <c r="CP734" s="110">
        <v>0</v>
      </c>
      <c r="CQ734" s="110">
        <v>363</v>
      </c>
      <c r="CS734" s="110" t="str">
        <f t="shared" si="121"/>
        <v>RGInt 03 Cascavel-Coronel Domingos Soares</v>
      </c>
    </row>
    <row r="735" spans="19:97" x14ac:dyDescent="0.2">
      <c r="S735" s="98">
        <v>4406</v>
      </c>
      <c r="T735" s="98">
        <v>39</v>
      </c>
      <c r="U735" s="98" t="s">
        <v>1697</v>
      </c>
      <c r="V735" s="98">
        <v>66</v>
      </c>
      <c r="W735" s="98" t="s">
        <v>2165</v>
      </c>
      <c r="X735" s="98">
        <v>5</v>
      </c>
      <c r="Y735" s="98" t="s">
        <v>858</v>
      </c>
      <c r="Z735" s="98">
        <v>30</v>
      </c>
      <c r="AA735" s="98" t="s">
        <v>1698</v>
      </c>
      <c r="AB735" s="98">
        <v>7068</v>
      </c>
      <c r="AC735" s="98" t="s">
        <v>2166</v>
      </c>
      <c r="AD735" s="98" t="s">
        <v>2167</v>
      </c>
      <c r="AE735" s="98">
        <v>4406</v>
      </c>
      <c r="AF735" s="98" t="s">
        <v>1737</v>
      </c>
      <c r="AG735" s="98" t="s">
        <v>1738</v>
      </c>
      <c r="AH735" s="98" t="s">
        <v>954</v>
      </c>
      <c r="AI735" s="98" t="s">
        <v>53</v>
      </c>
      <c r="AJ735" s="98">
        <v>4100</v>
      </c>
      <c r="AK735" s="98" t="s">
        <v>33</v>
      </c>
      <c r="AL735" s="98">
        <v>4101</v>
      </c>
      <c r="AO735" s="98">
        <v>2024</v>
      </c>
      <c r="AP735" s="98">
        <v>18172</v>
      </c>
      <c r="AQ735" s="98" t="s">
        <v>54</v>
      </c>
      <c r="AR735" s="98" t="s">
        <v>54</v>
      </c>
      <c r="AS735" s="98" t="s">
        <v>54</v>
      </c>
      <c r="AT735" s="98" t="s">
        <v>54</v>
      </c>
      <c r="AY735" s="98" t="s">
        <v>56</v>
      </c>
      <c r="AZ735" s="98" t="s">
        <v>2175</v>
      </c>
      <c r="BA735" s="98" t="s">
        <v>2176</v>
      </c>
      <c r="BB735" s="98" t="s">
        <v>1705</v>
      </c>
      <c r="BD735" s="110" t="str">
        <f t="shared" si="123"/>
        <v>4373RGInt 04 Maringá</v>
      </c>
      <c r="BE735" s="110">
        <v>4373</v>
      </c>
      <c r="BF735" s="110" t="s">
        <v>1940</v>
      </c>
      <c r="BG735" s="110">
        <v>8030</v>
      </c>
      <c r="BH735" s="110" t="s">
        <v>36</v>
      </c>
      <c r="BI735" s="110">
        <v>115</v>
      </c>
      <c r="BJ735" s="110">
        <v>0</v>
      </c>
      <c r="BK735" s="110">
        <v>0</v>
      </c>
      <c r="BL735" s="110">
        <v>0</v>
      </c>
      <c r="BN735" s="110">
        <f t="shared" si="124"/>
        <v>115</v>
      </c>
      <c r="BS735" s="110">
        <v>4406</v>
      </c>
      <c r="BT735" s="110" t="str">
        <f t="shared" si="115"/>
        <v>Aquisição de equipamentos coletivos, individuais, operacionais e material bélico para as forças de segurança</v>
      </c>
      <c r="BU735" s="111" t="str">
        <f t="shared" si="116"/>
        <v>Não</v>
      </c>
      <c r="BV735" s="111" t="str">
        <f t="shared" si="117"/>
        <v>Não</v>
      </c>
      <c r="BW735" s="111" t="str">
        <f t="shared" si="118"/>
        <v>Não</v>
      </c>
      <c r="BX735" s="111" t="str">
        <f t="shared" si="119"/>
        <v>Não</v>
      </c>
      <c r="BY735" s="110" t="s">
        <v>121</v>
      </c>
      <c r="BZ735" s="110" t="s">
        <v>121</v>
      </c>
      <c r="CA735" s="110" t="s">
        <v>121</v>
      </c>
      <c r="CB735" s="110" t="s">
        <v>8374</v>
      </c>
      <c r="CG735" s="110" t="str">
        <f t="shared" si="120"/>
        <v>4781 Total</v>
      </c>
      <c r="CH735" s="110" t="str">
        <f t="shared" si="122"/>
        <v>4781 Total-1</v>
      </c>
      <c r="CI735" s="110">
        <v>1</v>
      </c>
      <c r="CJ735" s="110" t="s">
        <v>7111</v>
      </c>
      <c r="CN735" s="110">
        <v>500</v>
      </c>
      <c r="CO735" s="110">
        <v>0</v>
      </c>
      <c r="CP735" s="110">
        <v>0</v>
      </c>
      <c r="CQ735" s="110">
        <v>363</v>
      </c>
      <c r="CS735" s="110" t="str">
        <f t="shared" si="121"/>
        <v>-</v>
      </c>
    </row>
    <row r="736" spans="19:97" x14ac:dyDescent="0.2">
      <c r="S736" s="98">
        <v>4408</v>
      </c>
      <c r="T736" s="98">
        <v>39</v>
      </c>
      <c r="U736" s="98" t="s">
        <v>1697</v>
      </c>
      <c r="V736" s="98">
        <v>66</v>
      </c>
      <c r="W736" s="98" t="s">
        <v>2165</v>
      </c>
      <c r="X736" s="98">
        <v>5</v>
      </c>
      <c r="Y736" s="98" t="s">
        <v>858</v>
      </c>
      <c r="Z736" s="98">
        <v>30</v>
      </c>
      <c r="AA736" s="98" t="s">
        <v>1698</v>
      </c>
      <c r="AB736" s="98">
        <v>7068</v>
      </c>
      <c r="AC736" s="98" t="s">
        <v>2166</v>
      </c>
      <c r="AD736" s="98" t="s">
        <v>2167</v>
      </c>
      <c r="AE736" s="98">
        <v>4408</v>
      </c>
      <c r="AF736" s="98" t="s">
        <v>1742</v>
      </c>
      <c r="AG736" s="98" t="s">
        <v>1743</v>
      </c>
      <c r="AH736" s="98" t="s">
        <v>1744</v>
      </c>
      <c r="AI736" s="98" t="s">
        <v>53</v>
      </c>
      <c r="AJ736" s="98">
        <v>4100</v>
      </c>
      <c r="AO736" s="98">
        <v>2024</v>
      </c>
      <c r="AP736" s="98">
        <v>190</v>
      </c>
      <c r="AQ736" s="98" t="s">
        <v>54</v>
      </c>
      <c r="AR736" s="98" t="s">
        <v>54</v>
      </c>
      <c r="AS736" s="98" t="s">
        <v>54</v>
      </c>
      <c r="AT736" s="98" t="s">
        <v>54</v>
      </c>
      <c r="AY736" s="98" t="s">
        <v>56</v>
      </c>
      <c r="AZ736" s="98" t="s">
        <v>2177</v>
      </c>
      <c r="BA736" s="98" t="s">
        <v>2178</v>
      </c>
      <c r="BB736" s="98" t="s">
        <v>1705</v>
      </c>
      <c r="BD736" s="110" t="str">
        <f t="shared" si="123"/>
        <v>4373RGInt 05 Londrina</v>
      </c>
      <c r="BE736" s="110">
        <v>4373</v>
      </c>
      <c r="BF736" s="110" t="s">
        <v>1940</v>
      </c>
      <c r="BG736" s="110">
        <v>8030</v>
      </c>
      <c r="BH736" s="110" t="s">
        <v>37</v>
      </c>
      <c r="BI736" s="110">
        <v>94</v>
      </c>
      <c r="BJ736" s="110">
        <v>0</v>
      </c>
      <c r="BK736" s="110">
        <v>0</v>
      </c>
      <c r="BL736" s="110">
        <v>0</v>
      </c>
      <c r="BN736" s="110">
        <f t="shared" si="124"/>
        <v>94</v>
      </c>
      <c r="BS736" s="110">
        <v>4408</v>
      </c>
      <c r="BT736" s="110" t="str">
        <f t="shared" si="115"/>
        <v>Aquisição de viaturas ostensivas, operacionais, embarcações e aeronaves</v>
      </c>
      <c r="BU736" s="111" t="str">
        <f t="shared" si="116"/>
        <v>Não</v>
      </c>
      <c r="BV736" s="111" t="str">
        <f t="shared" si="117"/>
        <v>Não</v>
      </c>
      <c r="BW736" s="111" t="str">
        <f t="shared" si="118"/>
        <v>Não</v>
      </c>
      <c r="BX736" s="111" t="str">
        <f t="shared" si="119"/>
        <v>Não</v>
      </c>
      <c r="BY736" s="110" t="s">
        <v>121</v>
      </c>
      <c r="BZ736" s="110" t="s">
        <v>121</v>
      </c>
      <c r="CA736" s="110" t="s">
        <v>121</v>
      </c>
      <c r="CB736" s="110" t="s">
        <v>8374</v>
      </c>
      <c r="CG736" s="110" t="str">
        <f t="shared" si="120"/>
        <v>4788Corumbataí do Sul</v>
      </c>
      <c r="CH736" s="110" t="str">
        <f t="shared" si="122"/>
        <v>4788-1</v>
      </c>
      <c r="CI736" s="110">
        <v>1</v>
      </c>
      <c r="CJ736" s="110">
        <v>4788</v>
      </c>
      <c r="CK736" s="110" t="s">
        <v>36</v>
      </c>
      <c r="CL736" s="110">
        <v>4106555</v>
      </c>
      <c r="CM736" s="110" t="s">
        <v>2618</v>
      </c>
      <c r="CN736" s="110">
        <v>187</v>
      </c>
      <c r="CO736" s="110">
        <v>0</v>
      </c>
      <c r="CP736" s="110">
        <v>0</v>
      </c>
      <c r="CQ736" s="110">
        <v>268</v>
      </c>
      <c r="CS736" s="110" t="str">
        <f t="shared" si="121"/>
        <v>RGInt 04 Maringá-Corumbataí do Sul</v>
      </c>
    </row>
    <row r="737" spans="19:97" x14ac:dyDescent="0.2">
      <c r="S737" s="98">
        <v>4409</v>
      </c>
      <c r="T737" s="98">
        <v>39</v>
      </c>
      <c r="U737" s="98" t="s">
        <v>1697</v>
      </c>
      <c r="V737" s="98">
        <v>66</v>
      </c>
      <c r="W737" s="98" t="s">
        <v>2165</v>
      </c>
      <c r="X737" s="98">
        <v>5</v>
      </c>
      <c r="Y737" s="98" t="s">
        <v>858</v>
      </c>
      <c r="Z737" s="98">
        <v>30</v>
      </c>
      <c r="AA737" s="98" t="s">
        <v>1698</v>
      </c>
      <c r="AB737" s="98">
        <v>7068</v>
      </c>
      <c r="AC737" s="98" t="s">
        <v>2166</v>
      </c>
      <c r="AD737" s="98" t="s">
        <v>2167</v>
      </c>
      <c r="AE737" s="98">
        <v>4409</v>
      </c>
      <c r="AF737" s="98" t="s">
        <v>1747</v>
      </c>
      <c r="AG737" s="98" t="s">
        <v>1748</v>
      </c>
      <c r="AH737" s="98" t="s">
        <v>1744</v>
      </c>
      <c r="AI737" s="98" t="s">
        <v>53</v>
      </c>
      <c r="AJ737" s="98">
        <v>4100</v>
      </c>
      <c r="AO737" s="98">
        <v>2024</v>
      </c>
      <c r="AP737" s="98">
        <v>200</v>
      </c>
      <c r="AQ737" s="98" t="s">
        <v>54</v>
      </c>
      <c r="AR737" s="98" t="s">
        <v>54</v>
      </c>
      <c r="AS737" s="98" t="s">
        <v>54</v>
      </c>
      <c r="AT737" s="98" t="s">
        <v>54</v>
      </c>
      <c r="AY737" s="98" t="s">
        <v>56</v>
      </c>
      <c r="AZ737" s="98" t="s">
        <v>2179</v>
      </c>
      <c r="BA737" s="98" t="s">
        <v>2180</v>
      </c>
      <c r="BB737" s="98" t="s">
        <v>1705</v>
      </c>
      <c r="BD737" s="110" t="str">
        <f t="shared" si="123"/>
        <v>4373RGInt 06 Ponta Grossa</v>
      </c>
      <c r="BE737" s="110">
        <v>4373</v>
      </c>
      <c r="BF737" s="110" t="s">
        <v>1940</v>
      </c>
      <c r="BG737" s="110">
        <v>8030</v>
      </c>
      <c r="BH737" s="110" t="s">
        <v>38</v>
      </c>
      <c r="BI737" s="110">
        <v>26</v>
      </c>
      <c r="BJ737" s="110">
        <v>0</v>
      </c>
      <c r="BK737" s="110">
        <v>0</v>
      </c>
      <c r="BL737" s="110">
        <v>0</v>
      </c>
      <c r="BN737" s="110">
        <f t="shared" si="124"/>
        <v>26</v>
      </c>
      <c r="BS737" s="110">
        <v>4409</v>
      </c>
      <c r="BT737" s="110" t="str">
        <f t="shared" si="115"/>
        <v>Aquisição de viaturas por meio do plano de renovação permanente de veículos</v>
      </c>
      <c r="BU737" s="111" t="str">
        <f t="shared" si="116"/>
        <v>Não</v>
      </c>
      <c r="BV737" s="111" t="str">
        <f t="shared" si="117"/>
        <v>Não</v>
      </c>
      <c r="BW737" s="111" t="str">
        <f t="shared" si="118"/>
        <v>Não</v>
      </c>
      <c r="BX737" s="111" t="str">
        <f t="shared" si="119"/>
        <v>Não</v>
      </c>
      <c r="BY737" s="110" t="s">
        <v>121</v>
      </c>
      <c r="BZ737" s="110" t="s">
        <v>121</v>
      </c>
      <c r="CA737" s="110" t="s">
        <v>121</v>
      </c>
      <c r="CB737" s="110" t="s">
        <v>8374</v>
      </c>
      <c r="CG737" s="110" t="str">
        <f t="shared" si="120"/>
        <v>4788 Total</v>
      </c>
      <c r="CH737" s="110" t="str">
        <f t="shared" si="122"/>
        <v>4788 Total-1</v>
      </c>
      <c r="CI737" s="110">
        <v>1</v>
      </c>
      <c r="CJ737" s="110" t="s">
        <v>7112</v>
      </c>
      <c r="CN737" s="110">
        <v>187</v>
      </c>
      <c r="CO737" s="110">
        <v>0</v>
      </c>
      <c r="CP737" s="110">
        <v>0</v>
      </c>
      <c r="CQ737" s="110">
        <v>268</v>
      </c>
      <c r="CS737" s="110" t="str">
        <f t="shared" si="121"/>
        <v>-</v>
      </c>
    </row>
    <row r="738" spans="19:97" x14ac:dyDescent="0.2">
      <c r="S738" s="98">
        <v>4416</v>
      </c>
      <c r="T738" s="98">
        <v>39</v>
      </c>
      <c r="U738" s="98" t="s">
        <v>1697</v>
      </c>
      <c r="V738" s="98">
        <v>66</v>
      </c>
      <c r="W738" s="98" t="s">
        <v>2165</v>
      </c>
      <c r="X738" s="98">
        <v>5</v>
      </c>
      <c r="Y738" s="98" t="s">
        <v>858</v>
      </c>
      <c r="Z738" s="98">
        <v>30</v>
      </c>
      <c r="AA738" s="98" t="s">
        <v>1698</v>
      </c>
      <c r="AB738" s="98">
        <v>7068</v>
      </c>
      <c r="AC738" s="98" t="s">
        <v>2166</v>
      </c>
      <c r="AD738" s="98" t="s">
        <v>2167</v>
      </c>
      <c r="AE738" s="98">
        <v>4416</v>
      </c>
      <c r="AF738" s="98" t="s">
        <v>2081</v>
      </c>
      <c r="AG738" s="98" t="s">
        <v>5230</v>
      </c>
      <c r="AH738" s="98" t="s">
        <v>212</v>
      </c>
      <c r="AI738" s="98" t="s">
        <v>53</v>
      </c>
      <c r="AJ738" s="98">
        <v>4100</v>
      </c>
      <c r="AK738" s="98" t="s">
        <v>33</v>
      </c>
      <c r="AL738" s="98">
        <v>4101</v>
      </c>
      <c r="AM738" s="98" t="s">
        <v>128</v>
      </c>
      <c r="AN738" s="98">
        <v>4106902</v>
      </c>
      <c r="AO738" s="98">
        <v>2024</v>
      </c>
      <c r="AP738" s="98">
        <v>1000</v>
      </c>
      <c r="AQ738" s="98" t="s">
        <v>54</v>
      </c>
      <c r="AR738" s="98" t="s">
        <v>54</v>
      </c>
      <c r="AS738" s="98" t="s">
        <v>54</v>
      </c>
      <c r="AT738" s="98" t="s">
        <v>54</v>
      </c>
      <c r="AV738" s="98" t="s">
        <v>226</v>
      </c>
      <c r="AY738" s="98" t="s">
        <v>56</v>
      </c>
      <c r="AZ738" s="98" t="s">
        <v>1710</v>
      </c>
      <c r="BA738" s="98" t="s">
        <v>1711</v>
      </c>
      <c r="BB738" s="98" t="s">
        <v>1705</v>
      </c>
      <c r="BD738" s="110" t="str">
        <f t="shared" si="123"/>
        <v>4374RGInt 01 Curitiba</v>
      </c>
      <c r="BE738" s="110">
        <v>4374</v>
      </c>
      <c r="BF738" s="110" t="s">
        <v>1943</v>
      </c>
      <c r="BG738" s="110">
        <v>8030</v>
      </c>
      <c r="BH738" s="110" t="s">
        <v>33</v>
      </c>
      <c r="BI738" s="110">
        <v>45</v>
      </c>
      <c r="BJ738" s="110">
        <v>45</v>
      </c>
      <c r="BK738" s="110">
        <v>45</v>
      </c>
      <c r="BL738" s="110">
        <v>45</v>
      </c>
      <c r="BN738" s="110">
        <f t="shared" si="124"/>
        <v>180</v>
      </c>
      <c r="BS738" s="110">
        <v>4416</v>
      </c>
      <c r="BT738" s="110" t="str">
        <f t="shared" si="115"/>
        <v>Conclusão do Posto de Bombeiros da CIC, em Curitiba</v>
      </c>
      <c r="BU738" s="111" t="str">
        <f t="shared" si="116"/>
        <v>Não</v>
      </c>
      <c r="BV738" s="111" t="str">
        <f t="shared" si="117"/>
        <v>Não</v>
      </c>
      <c r="BW738" s="111" t="str">
        <f t="shared" si="118"/>
        <v>Não</v>
      </c>
      <c r="BX738" s="111" t="str">
        <f t="shared" si="119"/>
        <v>Não</v>
      </c>
      <c r="BY738" s="110" t="s">
        <v>121</v>
      </c>
      <c r="BZ738" s="110" t="s">
        <v>226</v>
      </c>
      <c r="CA738" s="110" t="s">
        <v>121</v>
      </c>
      <c r="CB738" s="110" t="s">
        <v>8374</v>
      </c>
      <c r="CG738" s="110" t="str">
        <f t="shared" si="120"/>
        <v>4790Cruz Machado</v>
      </c>
      <c r="CH738" s="110" t="str">
        <f t="shared" si="122"/>
        <v>4790-1</v>
      </c>
      <c r="CI738" s="110">
        <v>1</v>
      </c>
      <c r="CJ738" s="110">
        <v>4790</v>
      </c>
      <c r="CK738" s="110" t="s">
        <v>33</v>
      </c>
      <c r="CL738" s="110">
        <v>4106803</v>
      </c>
      <c r="CM738" s="110" t="s">
        <v>2632</v>
      </c>
      <c r="CN738" s="110">
        <v>2725</v>
      </c>
      <c r="CO738" s="110">
        <v>0</v>
      </c>
      <c r="CP738" s="110">
        <v>0</v>
      </c>
      <c r="CQ738" s="110">
        <v>565</v>
      </c>
      <c r="CS738" s="110" t="str">
        <f t="shared" si="121"/>
        <v>RGInt 01 Curitiba-Cruz Machado</v>
      </c>
    </row>
    <row r="739" spans="19:97" x14ac:dyDescent="0.2">
      <c r="S739" s="98">
        <v>4417</v>
      </c>
      <c r="T739" s="98">
        <v>39</v>
      </c>
      <c r="U739" s="98" t="s">
        <v>1697</v>
      </c>
      <c r="V739" s="98">
        <v>66</v>
      </c>
      <c r="W739" s="98" t="s">
        <v>2165</v>
      </c>
      <c r="X739" s="98">
        <v>5</v>
      </c>
      <c r="Y739" s="98" t="s">
        <v>858</v>
      </c>
      <c r="Z739" s="98">
        <v>30</v>
      </c>
      <c r="AA739" s="98" t="s">
        <v>1698</v>
      </c>
      <c r="AB739" s="98">
        <v>7068</v>
      </c>
      <c r="AC739" s="98" t="s">
        <v>2166</v>
      </c>
      <c r="AD739" s="98" t="s">
        <v>2167</v>
      </c>
      <c r="AE739" s="98">
        <v>4417</v>
      </c>
      <c r="AF739" s="98" t="s">
        <v>1751</v>
      </c>
      <c r="AG739" s="98" t="s">
        <v>5231</v>
      </c>
      <c r="AH739" s="98" t="s">
        <v>212</v>
      </c>
      <c r="AI739" s="98" t="s">
        <v>53</v>
      </c>
      <c r="AJ739" s="98">
        <v>4100</v>
      </c>
      <c r="AK739" s="98" t="s">
        <v>33</v>
      </c>
      <c r="AL739" s="98">
        <v>4101</v>
      </c>
      <c r="AM739" s="98" t="s">
        <v>511</v>
      </c>
      <c r="AN739" s="98">
        <v>4118204</v>
      </c>
      <c r="AO739" s="98">
        <v>2024</v>
      </c>
      <c r="AP739" s="98">
        <v>0</v>
      </c>
      <c r="AQ739" s="98" t="s">
        <v>54</v>
      </c>
      <c r="AR739" s="98" t="s">
        <v>54</v>
      </c>
      <c r="AS739" s="98" t="s">
        <v>54</v>
      </c>
      <c r="AT739" s="98" t="s">
        <v>54</v>
      </c>
      <c r="AV739" s="98" t="s">
        <v>226</v>
      </c>
      <c r="AY739" s="98" t="s">
        <v>56</v>
      </c>
      <c r="AZ739" s="98" t="s">
        <v>1710</v>
      </c>
      <c r="BA739" s="98" t="s">
        <v>1711</v>
      </c>
      <c r="BB739" s="98" t="s">
        <v>1705</v>
      </c>
      <c r="BD739" s="110" t="str">
        <f t="shared" si="123"/>
        <v>4374RGInt 02 Guarapuava</v>
      </c>
      <c r="BE739" s="110">
        <v>4374</v>
      </c>
      <c r="BF739" s="110" t="s">
        <v>1943</v>
      </c>
      <c r="BG739" s="110">
        <v>8030</v>
      </c>
      <c r="BH739" s="110" t="s">
        <v>34</v>
      </c>
      <c r="BI739" s="110">
        <v>19</v>
      </c>
      <c r="BJ739" s="110">
        <v>19</v>
      </c>
      <c r="BK739" s="110">
        <v>19</v>
      </c>
      <c r="BL739" s="110">
        <v>19</v>
      </c>
      <c r="BN739" s="110">
        <f t="shared" si="124"/>
        <v>76</v>
      </c>
      <c r="BS739" s="110">
        <v>4417</v>
      </c>
      <c r="BT739" s="110" t="str">
        <f t="shared" si="115"/>
        <v>Construção da Base da Polícia Militar na Ilha do Mel, em Paranaguá</v>
      </c>
      <c r="BU739" s="111" t="str">
        <f t="shared" si="116"/>
        <v>Não</v>
      </c>
      <c r="BV739" s="111" t="str">
        <f t="shared" si="117"/>
        <v>Não</v>
      </c>
      <c r="BW739" s="111" t="str">
        <f t="shared" si="118"/>
        <v>Não</v>
      </c>
      <c r="BX739" s="111" t="str">
        <f t="shared" si="119"/>
        <v>Não</v>
      </c>
      <c r="BY739" s="110" t="s">
        <v>121</v>
      </c>
      <c r="BZ739" s="110" t="s">
        <v>226</v>
      </c>
      <c r="CA739" s="110" t="s">
        <v>121</v>
      </c>
      <c r="CB739" s="110" t="s">
        <v>8376</v>
      </c>
      <c r="CG739" s="110" t="str">
        <f t="shared" si="120"/>
        <v>4790 Total</v>
      </c>
      <c r="CH739" s="110" t="str">
        <f t="shared" si="122"/>
        <v>4790 Total-1</v>
      </c>
      <c r="CI739" s="110">
        <v>1</v>
      </c>
      <c r="CJ739" s="110" t="s">
        <v>7113</v>
      </c>
      <c r="CN739" s="110">
        <v>2725</v>
      </c>
      <c r="CO739" s="110">
        <v>0</v>
      </c>
      <c r="CP739" s="110">
        <v>0</v>
      </c>
      <c r="CQ739" s="110">
        <v>565</v>
      </c>
      <c r="CS739" s="110" t="str">
        <f t="shared" si="121"/>
        <v>-</v>
      </c>
    </row>
    <row r="740" spans="19:97" x14ac:dyDescent="0.2">
      <c r="S740" s="98">
        <v>6358</v>
      </c>
      <c r="T740" s="98">
        <v>39</v>
      </c>
      <c r="U740" s="98" t="s">
        <v>1697</v>
      </c>
      <c r="V740" s="98">
        <v>66</v>
      </c>
      <c r="W740" s="98" t="s">
        <v>2165</v>
      </c>
      <c r="X740" s="98">
        <v>5</v>
      </c>
      <c r="Y740" s="98" t="s">
        <v>858</v>
      </c>
      <c r="Z740" s="98">
        <v>30</v>
      </c>
      <c r="AA740" s="98" t="s">
        <v>1698</v>
      </c>
      <c r="AB740" s="98">
        <v>7068</v>
      </c>
      <c r="AC740" s="98" t="s">
        <v>2166</v>
      </c>
      <c r="AD740" s="98" t="s">
        <v>2167</v>
      </c>
      <c r="AE740" s="98">
        <v>6358</v>
      </c>
      <c r="AF740" s="98" t="s">
        <v>5481</v>
      </c>
      <c r="AG740" s="98" t="s">
        <v>5482</v>
      </c>
      <c r="AH740" s="98" t="s">
        <v>212</v>
      </c>
      <c r="AI740" s="98" t="s">
        <v>53</v>
      </c>
      <c r="AJ740" s="98">
        <v>4100</v>
      </c>
      <c r="AK740" s="98" t="s">
        <v>33</v>
      </c>
      <c r="AL740" s="98">
        <v>4101</v>
      </c>
      <c r="AM740" s="98" t="s">
        <v>5483</v>
      </c>
      <c r="AN740" s="98">
        <v>4104105</v>
      </c>
      <c r="AO740" s="98">
        <v>2024</v>
      </c>
      <c r="AP740" s="98">
        <v>0</v>
      </c>
      <c r="AQ740" s="98" t="s">
        <v>54</v>
      </c>
      <c r="AR740" s="98" t="s">
        <v>54</v>
      </c>
      <c r="AS740" s="98" t="s">
        <v>54</v>
      </c>
      <c r="AT740" s="98" t="s">
        <v>54</v>
      </c>
      <c r="AY740" s="98" t="s">
        <v>56</v>
      </c>
      <c r="AZ740" s="98" t="s">
        <v>1752</v>
      </c>
      <c r="BA740" s="98" t="s">
        <v>5480</v>
      </c>
      <c r="BB740" s="98" t="s">
        <v>5244</v>
      </c>
      <c r="BD740" s="110" t="str">
        <f t="shared" si="123"/>
        <v>4374RGInt 03 Cascavel</v>
      </c>
      <c r="BE740" s="110">
        <v>4374</v>
      </c>
      <c r="BF740" s="110" t="s">
        <v>1943</v>
      </c>
      <c r="BG740" s="110">
        <v>8030</v>
      </c>
      <c r="BH740" s="110" t="s">
        <v>35</v>
      </c>
      <c r="BI740" s="110">
        <v>100</v>
      </c>
      <c r="BJ740" s="110">
        <v>100</v>
      </c>
      <c r="BK740" s="110">
        <v>100</v>
      </c>
      <c r="BL740" s="110">
        <v>100</v>
      </c>
      <c r="BN740" s="110">
        <f t="shared" si="124"/>
        <v>400</v>
      </c>
      <c r="BS740" s="110">
        <v>6358</v>
      </c>
      <c r="BT740" s="110" t="str">
        <f t="shared" si="115"/>
        <v>Construção da Base Integrada de Segurança Pública em Campo do Tenente</v>
      </c>
      <c r="BU740" s="111" t="str">
        <f t="shared" si="116"/>
        <v>Não</v>
      </c>
      <c r="BV740" s="111" t="str">
        <f t="shared" si="117"/>
        <v>Não</v>
      </c>
      <c r="BW740" s="111" t="str">
        <f t="shared" si="118"/>
        <v>Não</v>
      </c>
      <c r="BX740" s="111" t="str">
        <f t="shared" si="119"/>
        <v>Não</v>
      </c>
      <c r="BY740" s="110" t="s">
        <v>121</v>
      </c>
      <c r="BZ740" s="110" t="s">
        <v>121</v>
      </c>
      <c r="CA740" s="110" t="s">
        <v>121</v>
      </c>
      <c r="CB740" s="110" t="s">
        <v>8122</v>
      </c>
      <c r="CG740" s="110" t="str">
        <f t="shared" si="120"/>
        <v>4795Cruzeiro do Iguaçu</v>
      </c>
      <c r="CH740" s="110" t="str">
        <f t="shared" si="122"/>
        <v>4795-1</v>
      </c>
      <c r="CI740" s="110">
        <v>1</v>
      </c>
      <c r="CJ740" s="110">
        <v>4795</v>
      </c>
      <c r="CK740" s="110" t="s">
        <v>35</v>
      </c>
      <c r="CL740" s="110">
        <v>4106571</v>
      </c>
      <c r="CM740" s="110" t="s">
        <v>1107</v>
      </c>
      <c r="CN740" s="110">
        <v>375</v>
      </c>
      <c r="CO740" s="110">
        <v>0</v>
      </c>
      <c r="CP740" s="110">
        <v>0</v>
      </c>
      <c r="CQ740" s="110">
        <v>234</v>
      </c>
      <c r="CS740" s="110" t="str">
        <f t="shared" si="121"/>
        <v>RGInt 03 Cascavel-Cruzeiro do Iguaçu</v>
      </c>
    </row>
    <row r="741" spans="19:97" x14ac:dyDescent="0.2">
      <c r="S741" s="98">
        <v>6359</v>
      </c>
      <c r="T741" s="98">
        <v>39</v>
      </c>
      <c r="U741" s="98" t="s">
        <v>1697</v>
      </c>
      <c r="V741" s="98">
        <v>66</v>
      </c>
      <c r="W741" s="98" t="s">
        <v>2165</v>
      </c>
      <c r="X741" s="98">
        <v>5</v>
      </c>
      <c r="Y741" s="98" t="s">
        <v>858</v>
      </c>
      <c r="Z741" s="98">
        <v>30</v>
      </c>
      <c r="AA741" s="98" t="s">
        <v>1698</v>
      </c>
      <c r="AB741" s="98">
        <v>7068</v>
      </c>
      <c r="AC741" s="98" t="s">
        <v>2166</v>
      </c>
      <c r="AD741" s="98" t="s">
        <v>2167</v>
      </c>
      <c r="AE741" s="98">
        <v>6359</v>
      </c>
      <c r="AF741" s="98" t="s">
        <v>5484</v>
      </c>
      <c r="AG741" s="98" t="s">
        <v>5485</v>
      </c>
      <c r="AH741" s="98" t="s">
        <v>212</v>
      </c>
      <c r="AI741" s="98" t="s">
        <v>53</v>
      </c>
      <c r="AJ741" s="98">
        <v>4100</v>
      </c>
      <c r="AK741" s="98" t="s">
        <v>35</v>
      </c>
      <c r="AL741" s="98">
        <v>4103</v>
      </c>
      <c r="AM741" s="98" t="s">
        <v>1062</v>
      </c>
      <c r="AN741" s="98">
        <v>4104501</v>
      </c>
      <c r="AO741" s="98">
        <v>2024</v>
      </c>
      <c r="AP741" s="98">
        <v>0</v>
      </c>
      <c r="AQ741" s="98" t="s">
        <v>54</v>
      </c>
      <c r="AR741" s="98" t="s">
        <v>54</v>
      </c>
      <c r="AS741" s="98" t="s">
        <v>54</v>
      </c>
      <c r="AT741" s="98" t="s">
        <v>54</v>
      </c>
      <c r="AY741" s="98" t="s">
        <v>56</v>
      </c>
      <c r="AZ741" s="98" t="s">
        <v>1752</v>
      </c>
      <c r="BA741" s="98" t="s">
        <v>5480</v>
      </c>
      <c r="BB741" s="98" t="s">
        <v>5244</v>
      </c>
      <c r="BD741" s="110" t="str">
        <f t="shared" si="123"/>
        <v>4374RGInt 04 Maringá</v>
      </c>
      <c r="BE741" s="110">
        <v>4374</v>
      </c>
      <c r="BF741" s="110" t="s">
        <v>1943</v>
      </c>
      <c r="BG741" s="110">
        <v>8030</v>
      </c>
      <c r="BH741" s="110" t="s">
        <v>36</v>
      </c>
      <c r="BI741" s="110">
        <v>115</v>
      </c>
      <c r="BJ741" s="110">
        <v>115</v>
      </c>
      <c r="BK741" s="110">
        <v>115</v>
      </c>
      <c r="BL741" s="110">
        <v>115</v>
      </c>
      <c r="BN741" s="110">
        <f t="shared" si="124"/>
        <v>460</v>
      </c>
      <c r="BS741" s="110">
        <v>6359</v>
      </c>
      <c r="BT741" s="110" t="str">
        <f t="shared" si="115"/>
        <v>Construção da Base Integrada de Segurança Pública em Capanema</v>
      </c>
      <c r="BU741" s="111" t="str">
        <f t="shared" si="116"/>
        <v>Não</v>
      </c>
      <c r="BV741" s="111" t="str">
        <f t="shared" si="117"/>
        <v>Não</v>
      </c>
      <c r="BW741" s="111" t="str">
        <f t="shared" si="118"/>
        <v>Não</v>
      </c>
      <c r="BX741" s="111" t="str">
        <f t="shared" si="119"/>
        <v>Não</v>
      </c>
      <c r="BY741" s="110" t="s">
        <v>121</v>
      </c>
      <c r="BZ741" s="110" t="s">
        <v>121</v>
      </c>
      <c r="CA741" s="110" t="s">
        <v>121</v>
      </c>
      <c r="CB741" s="110" t="s">
        <v>8122</v>
      </c>
      <c r="CG741" s="110" t="str">
        <f t="shared" si="120"/>
        <v>4795 Total</v>
      </c>
      <c r="CH741" s="110" t="str">
        <f t="shared" si="122"/>
        <v>4795 Total-1</v>
      </c>
      <c r="CI741" s="110">
        <v>1</v>
      </c>
      <c r="CJ741" s="110" t="s">
        <v>7114</v>
      </c>
      <c r="CN741" s="110">
        <v>375</v>
      </c>
      <c r="CO741" s="110">
        <v>0</v>
      </c>
      <c r="CP741" s="110">
        <v>0</v>
      </c>
      <c r="CQ741" s="110">
        <v>234</v>
      </c>
      <c r="CS741" s="110" t="str">
        <f t="shared" si="121"/>
        <v>-</v>
      </c>
    </row>
    <row r="742" spans="19:97" x14ac:dyDescent="0.2">
      <c r="S742" s="98">
        <v>6360</v>
      </c>
      <c r="T742" s="98">
        <v>39</v>
      </c>
      <c r="U742" s="98" t="s">
        <v>1697</v>
      </c>
      <c r="V742" s="98">
        <v>66</v>
      </c>
      <c r="W742" s="98" t="s">
        <v>2165</v>
      </c>
      <c r="X742" s="98">
        <v>5</v>
      </c>
      <c r="Y742" s="98" t="s">
        <v>858</v>
      </c>
      <c r="Z742" s="98">
        <v>30</v>
      </c>
      <c r="AA742" s="98" t="s">
        <v>1698</v>
      </c>
      <c r="AB742" s="98">
        <v>7068</v>
      </c>
      <c r="AC742" s="98" t="s">
        <v>2166</v>
      </c>
      <c r="AD742" s="98" t="s">
        <v>2167</v>
      </c>
      <c r="AE742" s="98">
        <v>6360</v>
      </c>
      <c r="AF742" s="98" t="s">
        <v>5486</v>
      </c>
      <c r="AG742" s="98" t="s">
        <v>5487</v>
      </c>
      <c r="AH742" s="98" t="s">
        <v>212</v>
      </c>
      <c r="AI742" s="98" t="s">
        <v>53</v>
      </c>
      <c r="AJ742" s="98">
        <v>4100</v>
      </c>
      <c r="AK742" s="98" t="s">
        <v>36</v>
      </c>
      <c r="AL742" s="98">
        <v>4104</v>
      </c>
      <c r="AM742" s="98" t="s">
        <v>370</v>
      </c>
      <c r="AN742" s="98">
        <v>4107108</v>
      </c>
      <c r="AO742" s="98">
        <v>2024</v>
      </c>
      <c r="AP742" s="98">
        <v>0</v>
      </c>
      <c r="AQ742" s="98" t="s">
        <v>54</v>
      </c>
      <c r="AR742" s="98" t="s">
        <v>54</v>
      </c>
      <c r="AS742" s="98" t="s">
        <v>54</v>
      </c>
      <c r="AT742" s="98" t="s">
        <v>54</v>
      </c>
      <c r="AY742" s="98" t="s">
        <v>56</v>
      </c>
      <c r="AZ742" s="98" t="s">
        <v>1752</v>
      </c>
      <c r="BA742" s="98" t="s">
        <v>5480</v>
      </c>
      <c r="BB742" s="98" t="s">
        <v>5244</v>
      </c>
      <c r="BD742" s="110" t="str">
        <f t="shared" si="123"/>
        <v>4374RGInt 05 Londrina</v>
      </c>
      <c r="BE742" s="110">
        <v>4374</v>
      </c>
      <c r="BF742" s="110" t="s">
        <v>1943</v>
      </c>
      <c r="BG742" s="110">
        <v>8030</v>
      </c>
      <c r="BH742" s="110" t="s">
        <v>37</v>
      </c>
      <c r="BI742" s="110">
        <v>94</v>
      </c>
      <c r="BJ742" s="110">
        <v>94</v>
      </c>
      <c r="BK742" s="110">
        <v>94</v>
      </c>
      <c r="BL742" s="110">
        <v>94</v>
      </c>
      <c r="BN742" s="110">
        <f t="shared" si="124"/>
        <v>376</v>
      </c>
      <c r="BS742" s="110">
        <v>6360</v>
      </c>
      <c r="BT742" s="110" t="str">
        <f t="shared" si="115"/>
        <v>Construção da Base Integrada de Segurança Pública em Diamante do Norte</v>
      </c>
      <c r="BU742" s="111" t="str">
        <f t="shared" si="116"/>
        <v>Não</v>
      </c>
      <c r="BV742" s="111" t="str">
        <f t="shared" si="117"/>
        <v>Não</v>
      </c>
      <c r="BW742" s="111" t="str">
        <f t="shared" si="118"/>
        <v>Não</v>
      </c>
      <c r="BX742" s="111" t="str">
        <f t="shared" si="119"/>
        <v>Não</v>
      </c>
      <c r="BY742" s="110" t="s">
        <v>121</v>
      </c>
      <c r="BZ742" s="110" t="s">
        <v>121</v>
      </c>
      <c r="CA742" s="110" t="s">
        <v>121</v>
      </c>
      <c r="CB742" s="110" t="s">
        <v>8122</v>
      </c>
      <c r="CG742" s="110" t="str">
        <f t="shared" si="120"/>
        <v>4798Faxinal</v>
      </c>
      <c r="CH742" s="110" t="str">
        <f t="shared" si="122"/>
        <v>4798-1</v>
      </c>
      <c r="CI742" s="110">
        <v>1</v>
      </c>
      <c r="CJ742" s="110">
        <v>4798</v>
      </c>
      <c r="CK742" s="110" t="s">
        <v>37</v>
      </c>
      <c r="CL742" s="110">
        <v>4107603</v>
      </c>
      <c r="CM742" s="110" t="s">
        <v>468</v>
      </c>
      <c r="CN742" s="110">
        <v>375</v>
      </c>
      <c r="CO742" s="110">
        <v>0</v>
      </c>
      <c r="CP742" s="110">
        <v>0</v>
      </c>
      <c r="CQ742" s="110">
        <v>372</v>
      </c>
      <c r="CS742" s="110" t="str">
        <f t="shared" si="121"/>
        <v>RGInt 05 Londrina-Faxinal</v>
      </c>
    </row>
    <row r="743" spans="19:97" x14ac:dyDescent="0.2">
      <c r="S743" s="98">
        <v>6361</v>
      </c>
      <c r="T743" s="98">
        <v>39</v>
      </c>
      <c r="U743" s="98" t="s">
        <v>1697</v>
      </c>
      <c r="V743" s="98">
        <v>66</v>
      </c>
      <c r="W743" s="98" t="s">
        <v>2165</v>
      </c>
      <c r="X743" s="98">
        <v>5</v>
      </c>
      <c r="Y743" s="98" t="s">
        <v>858</v>
      </c>
      <c r="Z743" s="98">
        <v>30</v>
      </c>
      <c r="AA743" s="98" t="s">
        <v>1698</v>
      </c>
      <c r="AB743" s="98">
        <v>7068</v>
      </c>
      <c r="AC743" s="98" t="s">
        <v>2166</v>
      </c>
      <c r="AD743" s="98" t="s">
        <v>2167</v>
      </c>
      <c r="AE743" s="98">
        <v>6361</v>
      </c>
      <c r="AF743" s="98" t="s">
        <v>5488</v>
      </c>
      <c r="AG743" s="98" t="s">
        <v>5489</v>
      </c>
      <c r="AH743" s="98" t="s">
        <v>212</v>
      </c>
      <c r="AI743" s="98" t="s">
        <v>53</v>
      </c>
      <c r="AJ743" s="98">
        <v>4100</v>
      </c>
      <c r="AK743" s="98" t="s">
        <v>33</v>
      </c>
      <c r="AL743" s="98">
        <v>4101</v>
      </c>
      <c r="AM743" s="98" t="s">
        <v>2670</v>
      </c>
      <c r="AN743" s="98">
        <v>4108502</v>
      </c>
      <c r="AO743" s="98">
        <v>2024</v>
      </c>
      <c r="AP743" s="98">
        <v>0</v>
      </c>
      <c r="AQ743" s="98" t="s">
        <v>54</v>
      </c>
      <c r="AR743" s="98" t="s">
        <v>54</v>
      </c>
      <c r="AS743" s="98" t="s">
        <v>54</v>
      </c>
      <c r="AT743" s="98" t="s">
        <v>54</v>
      </c>
      <c r="AY743" s="98" t="s">
        <v>56</v>
      </c>
      <c r="AZ743" s="98" t="s">
        <v>1752</v>
      </c>
      <c r="BA743" s="98" t="s">
        <v>5480</v>
      </c>
      <c r="BB743" s="98" t="s">
        <v>5244</v>
      </c>
      <c r="BD743" s="110" t="str">
        <f t="shared" si="123"/>
        <v>4374RGInt 06 Ponta Grossa</v>
      </c>
      <c r="BE743" s="110">
        <v>4374</v>
      </c>
      <c r="BF743" s="110" t="s">
        <v>1943</v>
      </c>
      <c r="BG743" s="110">
        <v>8030</v>
      </c>
      <c r="BH743" s="110" t="s">
        <v>38</v>
      </c>
      <c r="BI743" s="110">
        <v>26</v>
      </c>
      <c r="BJ743" s="110">
        <v>26</v>
      </c>
      <c r="BK743" s="110">
        <v>26</v>
      </c>
      <c r="BL743" s="110">
        <v>26</v>
      </c>
      <c r="BN743" s="110">
        <f t="shared" si="124"/>
        <v>104</v>
      </c>
      <c r="BS743" s="110">
        <v>6361</v>
      </c>
      <c r="BT743" s="110" t="str">
        <f t="shared" si="115"/>
        <v>Construção da Base Integrada de Segurança Pública em General Carneiro</v>
      </c>
      <c r="BU743" s="111" t="str">
        <f t="shared" si="116"/>
        <v>Não</v>
      </c>
      <c r="BV743" s="111" t="str">
        <f t="shared" si="117"/>
        <v>Não</v>
      </c>
      <c r="BW743" s="111" t="str">
        <f t="shared" si="118"/>
        <v>Não</v>
      </c>
      <c r="BX743" s="111" t="str">
        <f t="shared" si="119"/>
        <v>Não</v>
      </c>
      <c r="BY743" s="110" t="s">
        <v>121</v>
      </c>
      <c r="BZ743" s="110" t="s">
        <v>121</v>
      </c>
      <c r="CA743" s="110" t="s">
        <v>121</v>
      </c>
      <c r="CB743" s="110" t="s">
        <v>8122</v>
      </c>
      <c r="CG743" s="110" t="str">
        <f t="shared" si="120"/>
        <v>4798 Total</v>
      </c>
      <c r="CH743" s="110" t="str">
        <f t="shared" si="122"/>
        <v>4798 Total-1</v>
      </c>
      <c r="CI743" s="110">
        <v>1</v>
      </c>
      <c r="CJ743" s="110" t="s">
        <v>7115</v>
      </c>
      <c r="CN743" s="110">
        <v>375</v>
      </c>
      <c r="CO743" s="110">
        <v>0</v>
      </c>
      <c r="CP743" s="110">
        <v>0</v>
      </c>
      <c r="CQ743" s="110">
        <v>372</v>
      </c>
      <c r="CS743" s="110" t="str">
        <f t="shared" si="121"/>
        <v>-</v>
      </c>
    </row>
    <row r="744" spans="19:97" x14ac:dyDescent="0.2">
      <c r="S744" s="98">
        <v>6362</v>
      </c>
      <c r="T744" s="98">
        <v>39</v>
      </c>
      <c r="U744" s="98" t="s">
        <v>1697</v>
      </c>
      <c r="V744" s="98">
        <v>66</v>
      </c>
      <c r="W744" s="98" t="s">
        <v>2165</v>
      </c>
      <c r="X744" s="98">
        <v>5</v>
      </c>
      <c r="Y744" s="98" t="s">
        <v>858</v>
      </c>
      <c r="Z744" s="98">
        <v>30</v>
      </c>
      <c r="AA744" s="98" t="s">
        <v>1698</v>
      </c>
      <c r="AB744" s="98">
        <v>7068</v>
      </c>
      <c r="AC744" s="98" t="s">
        <v>2166</v>
      </c>
      <c r="AD744" s="98" t="s">
        <v>2167</v>
      </c>
      <c r="AE744" s="98">
        <v>6362</v>
      </c>
      <c r="AF744" s="98" t="s">
        <v>5490</v>
      </c>
      <c r="AG744" s="98" t="s">
        <v>5491</v>
      </c>
      <c r="AH744" s="98" t="s">
        <v>212</v>
      </c>
      <c r="AI744" s="98" t="s">
        <v>53</v>
      </c>
      <c r="AJ744" s="98">
        <v>4100</v>
      </c>
      <c r="AK744" s="98" t="s">
        <v>36</v>
      </c>
      <c r="AL744" s="98">
        <v>4104</v>
      </c>
      <c r="AM744" s="98" t="s">
        <v>5492</v>
      </c>
      <c r="AN744" s="98">
        <v>4109906</v>
      </c>
      <c r="AO744" s="98">
        <v>2024</v>
      </c>
      <c r="AP744" s="98">
        <v>0</v>
      </c>
      <c r="AQ744" s="98" t="s">
        <v>54</v>
      </c>
      <c r="AR744" s="98" t="s">
        <v>54</v>
      </c>
      <c r="AS744" s="98" t="s">
        <v>54</v>
      </c>
      <c r="AT744" s="98" t="s">
        <v>54</v>
      </c>
      <c r="AY744" s="98" t="s">
        <v>56</v>
      </c>
      <c r="AZ744" s="98" t="s">
        <v>1752</v>
      </c>
      <c r="BA744" s="98" t="s">
        <v>5480</v>
      </c>
      <c r="BB744" s="98" t="s">
        <v>5244</v>
      </c>
      <c r="BD744" s="110" t="str">
        <f t="shared" si="123"/>
        <v>4375(vazio)</v>
      </c>
      <c r="BE744" s="110">
        <v>4375</v>
      </c>
      <c r="BF744" s="110" t="s">
        <v>1947</v>
      </c>
      <c r="BG744" s="110">
        <v>8097</v>
      </c>
      <c r="BH744" s="110" t="s">
        <v>60</v>
      </c>
      <c r="BI744" s="110">
        <v>50</v>
      </c>
      <c r="BJ744" s="110">
        <v>15</v>
      </c>
      <c r="BK744" s="110">
        <v>30</v>
      </c>
      <c r="BL744" s="110">
        <v>50</v>
      </c>
      <c r="BN744" s="110">
        <f t="shared" si="124"/>
        <v>145</v>
      </c>
      <c r="BS744" s="110">
        <v>6362</v>
      </c>
      <c r="BT744" s="110" t="str">
        <f t="shared" si="115"/>
        <v>Construção da Base Integrada de Segurança Pública em Icaraíma</v>
      </c>
      <c r="BU744" s="111" t="str">
        <f t="shared" si="116"/>
        <v>Não</v>
      </c>
      <c r="BV744" s="111" t="str">
        <f t="shared" si="117"/>
        <v>Não</v>
      </c>
      <c r="BW744" s="111" t="str">
        <f t="shared" si="118"/>
        <v>Não</v>
      </c>
      <c r="BX744" s="111" t="str">
        <f t="shared" si="119"/>
        <v>Não</v>
      </c>
      <c r="BY744" s="110" t="s">
        <v>121</v>
      </c>
      <c r="BZ744" s="110" t="s">
        <v>121</v>
      </c>
      <c r="CA744" s="110" t="s">
        <v>121</v>
      </c>
      <c r="CB744" s="110" t="s">
        <v>8122</v>
      </c>
      <c r="CG744" s="110" t="str">
        <f t="shared" si="120"/>
        <v>4801Fernandes Pinheiro</v>
      </c>
      <c r="CH744" s="110" t="str">
        <f t="shared" si="122"/>
        <v>4801-1</v>
      </c>
      <c r="CI744" s="110">
        <v>1</v>
      </c>
      <c r="CJ744" s="110">
        <v>4801</v>
      </c>
      <c r="CK744" s="110" t="s">
        <v>38</v>
      </c>
      <c r="CL744" s="110">
        <v>4107736</v>
      </c>
      <c r="CM744" s="110" t="s">
        <v>2654</v>
      </c>
      <c r="CN744" s="110">
        <v>375</v>
      </c>
      <c r="CO744" s="110">
        <v>0</v>
      </c>
      <c r="CP744" s="110">
        <v>0</v>
      </c>
      <c r="CQ744" s="110">
        <v>255</v>
      </c>
      <c r="CS744" s="110" t="str">
        <f t="shared" si="121"/>
        <v>RGInt 06 Ponta Grossa-Fernandes Pinheiro</v>
      </c>
    </row>
    <row r="745" spans="19:97" x14ac:dyDescent="0.2">
      <c r="S745" s="98">
        <v>6363</v>
      </c>
      <c r="T745" s="98">
        <v>39</v>
      </c>
      <c r="U745" s="98" t="s">
        <v>1697</v>
      </c>
      <c r="V745" s="98">
        <v>66</v>
      </c>
      <c r="W745" s="98" t="s">
        <v>2165</v>
      </c>
      <c r="X745" s="98">
        <v>5</v>
      </c>
      <c r="Y745" s="98" t="s">
        <v>858</v>
      </c>
      <c r="Z745" s="98">
        <v>30</v>
      </c>
      <c r="AA745" s="98" t="s">
        <v>1698</v>
      </c>
      <c r="AB745" s="98">
        <v>7068</v>
      </c>
      <c r="AC745" s="98" t="s">
        <v>2166</v>
      </c>
      <c r="AD745" s="98" t="s">
        <v>2167</v>
      </c>
      <c r="AE745" s="98">
        <v>6363</v>
      </c>
      <c r="AF745" s="98" t="s">
        <v>5493</v>
      </c>
      <c r="AG745" s="98" t="s">
        <v>5494</v>
      </c>
      <c r="AH745" s="98" t="s">
        <v>212</v>
      </c>
      <c r="AI745" s="98" t="s">
        <v>53</v>
      </c>
      <c r="AJ745" s="98">
        <v>4100</v>
      </c>
      <c r="AK745" s="98" t="s">
        <v>36</v>
      </c>
      <c r="AL745" s="98">
        <v>4104</v>
      </c>
      <c r="AM745" s="98" t="s">
        <v>2280</v>
      </c>
      <c r="AN745" s="98">
        <v>4110904</v>
      </c>
      <c r="AO745" s="98">
        <v>2024</v>
      </c>
      <c r="AP745" s="98">
        <v>0</v>
      </c>
      <c r="AQ745" s="98" t="s">
        <v>54</v>
      </c>
      <c r="AR745" s="98" t="s">
        <v>54</v>
      </c>
      <c r="AS745" s="98" t="s">
        <v>54</v>
      </c>
      <c r="AT745" s="98" t="s">
        <v>54</v>
      </c>
      <c r="AY745" s="98" t="s">
        <v>56</v>
      </c>
      <c r="AZ745" s="98" t="s">
        <v>1752</v>
      </c>
      <c r="BA745" s="98" t="s">
        <v>5480</v>
      </c>
      <c r="BB745" s="98" t="s">
        <v>5244</v>
      </c>
      <c r="BD745" s="110" t="str">
        <f t="shared" si="123"/>
        <v>4377RGInt 01 Curitiba</v>
      </c>
      <c r="BE745" s="110">
        <v>4377</v>
      </c>
      <c r="BF745" s="110" t="s">
        <v>1949</v>
      </c>
      <c r="BG745" s="110">
        <v>8059</v>
      </c>
      <c r="BH745" s="110" t="s">
        <v>33</v>
      </c>
      <c r="BI745" s="110">
        <v>0</v>
      </c>
      <c r="BJ745" s="110">
        <v>0</v>
      </c>
      <c r="BK745" s="110">
        <v>625</v>
      </c>
      <c r="BL745" s="110">
        <v>0</v>
      </c>
      <c r="BN745" s="110">
        <f t="shared" si="124"/>
        <v>625</v>
      </c>
      <c r="BS745" s="110">
        <v>6363</v>
      </c>
      <c r="BT745" s="110" t="str">
        <f t="shared" si="115"/>
        <v>Construção da Base Integrada de Segurança Pública em Itaguajé</v>
      </c>
      <c r="BU745" s="111" t="str">
        <f t="shared" si="116"/>
        <v>Não</v>
      </c>
      <c r="BV745" s="111" t="str">
        <f t="shared" si="117"/>
        <v>Não</v>
      </c>
      <c r="BW745" s="111" t="str">
        <f t="shared" si="118"/>
        <v>Não</v>
      </c>
      <c r="BX745" s="111" t="str">
        <f t="shared" si="119"/>
        <v>Não</v>
      </c>
      <c r="BY745" s="110" t="s">
        <v>121</v>
      </c>
      <c r="BZ745" s="110" t="s">
        <v>121</v>
      </c>
      <c r="CA745" s="110" t="s">
        <v>121</v>
      </c>
      <c r="CB745" s="110" t="s">
        <v>8122</v>
      </c>
      <c r="CG745" s="110" t="str">
        <f t="shared" si="120"/>
        <v>4801 Total</v>
      </c>
      <c r="CH745" s="110" t="str">
        <f t="shared" si="122"/>
        <v>4801 Total-1</v>
      </c>
      <c r="CI745" s="110">
        <v>1</v>
      </c>
      <c r="CJ745" s="110" t="s">
        <v>7116</v>
      </c>
      <c r="CN745" s="110">
        <v>375</v>
      </c>
      <c r="CO745" s="110">
        <v>0</v>
      </c>
      <c r="CP745" s="110">
        <v>0</v>
      </c>
      <c r="CQ745" s="110">
        <v>255</v>
      </c>
      <c r="CS745" s="110" t="str">
        <f t="shared" si="121"/>
        <v>-</v>
      </c>
    </row>
    <row r="746" spans="19:97" x14ac:dyDescent="0.2">
      <c r="S746" s="98">
        <v>6364</v>
      </c>
      <c r="T746" s="98">
        <v>39</v>
      </c>
      <c r="U746" s="98" t="s">
        <v>1697</v>
      </c>
      <c r="V746" s="98">
        <v>66</v>
      </c>
      <c r="W746" s="98" t="s">
        <v>2165</v>
      </c>
      <c r="X746" s="98">
        <v>5</v>
      </c>
      <c r="Y746" s="98" t="s">
        <v>858</v>
      </c>
      <c r="Z746" s="98">
        <v>30</v>
      </c>
      <c r="AA746" s="98" t="s">
        <v>1698</v>
      </c>
      <c r="AB746" s="98">
        <v>7068</v>
      </c>
      <c r="AC746" s="98" t="s">
        <v>2166</v>
      </c>
      <c r="AD746" s="98" t="s">
        <v>2167</v>
      </c>
      <c r="AE746" s="98">
        <v>6364</v>
      </c>
      <c r="AF746" s="98" t="s">
        <v>5495</v>
      </c>
      <c r="AG746" s="98" t="s">
        <v>5496</v>
      </c>
      <c r="AH746" s="98" t="s">
        <v>212</v>
      </c>
      <c r="AI746" s="98" t="s">
        <v>53</v>
      </c>
      <c r="AJ746" s="98">
        <v>4100</v>
      </c>
      <c r="AK746" s="98" t="s">
        <v>33</v>
      </c>
      <c r="AL746" s="98">
        <v>4101</v>
      </c>
      <c r="AM746" s="98" t="s">
        <v>511</v>
      </c>
      <c r="AN746" s="98">
        <v>4118204</v>
      </c>
      <c r="AO746" s="98">
        <v>2024</v>
      </c>
      <c r="AP746" s="98">
        <v>0</v>
      </c>
      <c r="AQ746" s="98" t="s">
        <v>54</v>
      </c>
      <c r="AR746" s="98" t="s">
        <v>54</v>
      </c>
      <c r="AS746" s="98" t="s">
        <v>54</v>
      </c>
      <c r="AT746" s="98" t="s">
        <v>54</v>
      </c>
      <c r="AY746" s="98" t="s">
        <v>56</v>
      </c>
      <c r="AZ746" s="98" t="s">
        <v>1752</v>
      </c>
      <c r="BA746" s="98" t="s">
        <v>5480</v>
      </c>
      <c r="BB746" s="98" t="s">
        <v>5244</v>
      </c>
      <c r="BD746" s="110" t="str">
        <f t="shared" si="123"/>
        <v>4378RGInt 01 Curitiba</v>
      </c>
      <c r="BE746" s="110">
        <v>4378</v>
      </c>
      <c r="BF746" s="110" t="s">
        <v>1950</v>
      </c>
      <c r="BG746" s="110">
        <v>8059</v>
      </c>
      <c r="BH746" s="110" t="s">
        <v>33</v>
      </c>
      <c r="BI746" s="110">
        <v>0</v>
      </c>
      <c r="BJ746" s="110">
        <v>0</v>
      </c>
      <c r="BK746" s="110">
        <v>625</v>
      </c>
      <c r="BL746" s="110">
        <v>625</v>
      </c>
      <c r="BN746" s="110">
        <f t="shared" si="124"/>
        <v>1250</v>
      </c>
      <c r="BS746" s="110">
        <v>6364</v>
      </c>
      <c r="BT746" s="110" t="str">
        <f t="shared" si="115"/>
        <v>Construção da Base Integrada de Segurança Pública em Paranaguá</v>
      </c>
      <c r="BU746" s="111" t="str">
        <f t="shared" si="116"/>
        <v>Não</v>
      </c>
      <c r="BV746" s="111" t="str">
        <f t="shared" si="117"/>
        <v>Não</v>
      </c>
      <c r="BW746" s="111" t="str">
        <f t="shared" si="118"/>
        <v>Não</v>
      </c>
      <c r="BX746" s="111" t="str">
        <f t="shared" si="119"/>
        <v>Não</v>
      </c>
      <c r="BY746" s="110" t="s">
        <v>121</v>
      </c>
      <c r="BZ746" s="110" t="s">
        <v>121</v>
      </c>
      <c r="CA746" s="110" t="s">
        <v>121</v>
      </c>
      <c r="CB746" s="110" t="s">
        <v>8122</v>
      </c>
      <c r="CG746" s="110" t="str">
        <f t="shared" si="120"/>
        <v>4809Floraí</v>
      </c>
      <c r="CH746" s="110" t="str">
        <f t="shared" si="122"/>
        <v>4809-1</v>
      </c>
      <c r="CI746" s="110">
        <v>1</v>
      </c>
      <c r="CJ746" s="110">
        <v>4809</v>
      </c>
      <c r="CK746" s="110" t="s">
        <v>36</v>
      </c>
      <c r="CL746" s="110">
        <v>4107801</v>
      </c>
      <c r="CM746" s="110" t="s">
        <v>2660</v>
      </c>
      <c r="CN746" s="110">
        <v>2987.3</v>
      </c>
      <c r="CO746" s="110">
        <v>0</v>
      </c>
      <c r="CP746" s="110">
        <v>0</v>
      </c>
      <c r="CQ746" s="110">
        <v>0</v>
      </c>
      <c r="CS746" s="110" t="str">
        <f t="shared" si="121"/>
        <v>RGInt 04 Maringá-Floraí</v>
      </c>
    </row>
    <row r="747" spans="19:97" x14ac:dyDescent="0.2">
      <c r="S747" s="98">
        <v>6365</v>
      </c>
      <c r="T747" s="98">
        <v>39</v>
      </c>
      <c r="U747" s="98" t="s">
        <v>1697</v>
      </c>
      <c r="V747" s="98">
        <v>66</v>
      </c>
      <c r="W747" s="98" t="s">
        <v>2165</v>
      </c>
      <c r="X747" s="98">
        <v>5</v>
      </c>
      <c r="Y747" s="98" t="s">
        <v>858</v>
      </c>
      <c r="Z747" s="98">
        <v>30</v>
      </c>
      <c r="AA747" s="98" t="s">
        <v>1698</v>
      </c>
      <c r="AB747" s="98">
        <v>7068</v>
      </c>
      <c r="AC747" s="98" t="s">
        <v>2166</v>
      </c>
      <c r="AD747" s="98" t="s">
        <v>2167</v>
      </c>
      <c r="AE747" s="98">
        <v>6365</v>
      </c>
      <c r="AF747" s="98" t="s">
        <v>5497</v>
      </c>
      <c r="AG747" s="98" t="s">
        <v>5498</v>
      </c>
      <c r="AH747" s="98" t="s">
        <v>212</v>
      </c>
      <c r="AI747" s="98" t="s">
        <v>53</v>
      </c>
      <c r="AJ747" s="98">
        <v>4100</v>
      </c>
      <c r="AK747" s="98" t="s">
        <v>37</v>
      </c>
      <c r="AL747" s="98">
        <v>4105</v>
      </c>
      <c r="AM747" s="98" t="s">
        <v>5267</v>
      </c>
      <c r="AN747" s="98">
        <v>4120002</v>
      </c>
      <c r="AO747" s="98">
        <v>2024</v>
      </c>
      <c r="AP747" s="98">
        <v>0</v>
      </c>
      <c r="AQ747" s="98" t="s">
        <v>54</v>
      </c>
      <c r="AR747" s="98" t="s">
        <v>54</v>
      </c>
      <c r="AS747" s="98" t="s">
        <v>54</v>
      </c>
      <c r="AT747" s="98" t="s">
        <v>54</v>
      </c>
      <c r="AY747" s="98" t="s">
        <v>56</v>
      </c>
      <c r="AZ747" s="98" t="s">
        <v>1752</v>
      </c>
      <c r="BA747" s="98" t="s">
        <v>5480</v>
      </c>
      <c r="BB747" s="98" t="s">
        <v>5244</v>
      </c>
      <c r="BD747" s="110" t="str">
        <f t="shared" si="123"/>
        <v>4379RGInt 01 Curitiba</v>
      </c>
      <c r="BE747" s="110">
        <v>4379</v>
      </c>
      <c r="BF747" s="110" t="s">
        <v>1953</v>
      </c>
      <c r="BG747" s="110">
        <v>8397</v>
      </c>
      <c r="BH747" s="110" t="s">
        <v>33</v>
      </c>
      <c r="BI747" s="110">
        <v>2</v>
      </c>
      <c r="BJ747" s="110">
        <v>5.4</v>
      </c>
      <c r="BK747" s="110">
        <v>0</v>
      </c>
      <c r="BL747" s="110">
        <v>0</v>
      </c>
      <c r="BN747" s="110">
        <f t="shared" si="124"/>
        <v>7.4</v>
      </c>
      <c r="BS747" s="110">
        <v>6365</v>
      </c>
      <c r="BT747" s="110" t="str">
        <f t="shared" ref="BT747:BT810" si="125">VLOOKUP(BS747,$S:$AF,14,0)</f>
        <v>Construção da Base Integrada de Segurança Pública em Porecatu</v>
      </c>
      <c r="BU747" s="111" t="str">
        <f t="shared" ref="BU747:BU810" si="126">PROPER(VLOOKUP($BS747,$S:$BB,27,0))</f>
        <v>Não</v>
      </c>
      <c r="BV747" s="111" t="str">
        <f t="shared" ref="BV747:BV810" si="127">PROPER(VLOOKUP($BS747,$S:$BB,28,0))</f>
        <v>Não</v>
      </c>
      <c r="BW747" s="111" t="str">
        <f t="shared" ref="BW747:BW810" si="128">PROPER(VLOOKUP($BS747,$S:$BB,25,0))</f>
        <v>Não</v>
      </c>
      <c r="BX747" s="111" t="str">
        <f t="shared" ref="BX747:BX810" si="129">PROPER(VLOOKUP($BS747,$S:$BB,26,0))</f>
        <v>Não</v>
      </c>
      <c r="BY747" s="110" t="s">
        <v>121</v>
      </c>
      <c r="BZ747" s="110" t="s">
        <v>121</v>
      </c>
      <c r="CA747" s="110" t="s">
        <v>121</v>
      </c>
      <c r="CB747" s="110" t="s">
        <v>8122</v>
      </c>
      <c r="CG747" s="110" t="str">
        <f t="shared" si="120"/>
        <v>4809 Total</v>
      </c>
      <c r="CH747" s="110" t="str">
        <f t="shared" si="122"/>
        <v>4809 Total-1</v>
      </c>
      <c r="CI747" s="110">
        <v>1</v>
      </c>
      <c r="CJ747" s="110" t="s">
        <v>7117</v>
      </c>
      <c r="CN747" s="110">
        <v>2987.3</v>
      </c>
      <c r="CO747" s="110">
        <v>0</v>
      </c>
      <c r="CP747" s="110">
        <v>0</v>
      </c>
      <c r="CQ747" s="110">
        <v>0</v>
      </c>
      <c r="CS747" s="110" t="str">
        <f t="shared" si="121"/>
        <v>-</v>
      </c>
    </row>
    <row r="748" spans="19:97" x14ac:dyDescent="0.2">
      <c r="S748" s="98">
        <v>6366</v>
      </c>
      <c r="T748" s="98">
        <v>39</v>
      </c>
      <c r="U748" s="98" t="s">
        <v>1697</v>
      </c>
      <c r="V748" s="98">
        <v>66</v>
      </c>
      <c r="W748" s="98" t="s">
        <v>2165</v>
      </c>
      <c r="X748" s="98">
        <v>5</v>
      </c>
      <c r="Y748" s="98" t="s">
        <v>858</v>
      </c>
      <c r="Z748" s="98">
        <v>30</v>
      </c>
      <c r="AA748" s="98" t="s">
        <v>1698</v>
      </c>
      <c r="AB748" s="98">
        <v>7068</v>
      </c>
      <c r="AC748" s="98" t="s">
        <v>2166</v>
      </c>
      <c r="AD748" s="98" t="s">
        <v>2167</v>
      </c>
      <c r="AE748" s="98">
        <v>6366</v>
      </c>
      <c r="AF748" s="98" t="s">
        <v>5499</v>
      </c>
      <c r="AG748" s="98" t="s">
        <v>5500</v>
      </c>
      <c r="AH748" s="98" t="s">
        <v>212</v>
      </c>
      <c r="AI748" s="98" t="s">
        <v>53</v>
      </c>
      <c r="AJ748" s="98">
        <v>4100</v>
      </c>
      <c r="AK748" s="98" t="s">
        <v>37</v>
      </c>
      <c r="AL748" s="98">
        <v>4105</v>
      </c>
      <c r="AM748" s="98" t="s">
        <v>3240</v>
      </c>
      <c r="AN748" s="98">
        <v>4121802</v>
      </c>
      <c r="AO748" s="98">
        <v>2024</v>
      </c>
      <c r="AP748" s="98">
        <v>0</v>
      </c>
      <c r="AQ748" s="98" t="s">
        <v>54</v>
      </c>
      <c r="AR748" s="98" t="s">
        <v>54</v>
      </c>
      <c r="AS748" s="98" t="s">
        <v>54</v>
      </c>
      <c r="AT748" s="98" t="s">
        <v>54</v>
      </c>
      <c r="AY748" s="98" t="s">
        <v>56</v>
      </c>
      <c r="AZ748" s="98" t="s">
        <v>1752</v>
      </c>
      <c r="BA748" s="98" t="s">
        <v>5480</v>
      </c>
      <c r="BB748" s="98" t="s">
        <v>5244</v>
      </c>
      <c r="BD748" s="110" t="str">
        <f t="shared" si="123"/>
        <v>4380RGInt 01 Curitiba</v>
      </c>
      <c r="BE748" s="110">
        <v>4380</v>
      </c>
      <c r="BF748" s="110" t="s">
        <v>1955</v>
      </c>
      <c r="BG748" s="110">
        <v>8397</v>
      </c>
      <c r="BH748" s="110" t="s">
        <v>33</v>
      </c>
      <c r="BI748" s="110">
        <v>1</v>
      </c>
      <c r="BJ748" s="110">
        <v>10.14</v>
      </c>
      <c r="BK748" s="110">
        <v>0.81</v>
      </c>
      <c r="BL748" s="110">
        <v>0</v>
      </c>
      <c r="BN748" s="110">
        <f t="shared" si="124"/>
        <v>11.950000000000001</v>
      </c>
      <c r="BS748" s="110">
        <v>6366</v>
      </c>
      <c r="BT748" s="110" t="str">
        <f t="shared" si="125"/>
        <v>Construção da Base Integrada de Segurança Pública em Ribeirão Claro</v>
      </c>
      <c r="BU748" s="111" t="str">
        <f t="shared" si="126"/>
        <v>Não</v>
      </c>
      <c r="BV748" s="111" t="str">
        <f t="shared" si="127"/>
        <v>Não</v>
      </c>
      <c r="BW748" s="111" t="str">
        <f t="shared" si="128"/>
        <v>Não</v>
      </c>
      <c r="BX748" s="111" t="str">
        <f t="shared" si="129"/>
        <v>Não</v>
      </c>
      <c r="BY748" s="110" t="s">
        <v>121</v>
      </c>
      <c r="BZ748" s="110" t="s">
        <v>121</v>
      </c>
      <c r="CA748" s="110" t="s">
        <v>121</v>
      </c>
      <c r="CB748" s="110" t="s">
        <v>8122</v>
      </c>
      <c r="CG748" s="110" t="str">
        <f t="shared" si="120"/>
        <v>4811General Carneiro</v>
      </c>
      <c r="CH748" s="110" t="str">
        <f t="shared" si="122"/>
        <v>4811-1</v>
      </c>
      <c r="CI748" s="110">
        <v>1</v>
      </c>
      <c r="CJ748" s="110">
        <v>4811</v>
      </c>
      <c r="CK748" s="110" t="s">
        <v>33</v>
      </c>
      <c r="CL748" s="110">
        <v>4108502</v>
      </c>
      <c r="CM748" s="110" t="s">
        <v>2670</v>
      </c>
      <c r="CN748" s="110">
        <v>400</v>
      </c>
      <c r="CO748" s="110">
        <v>0</v>
      </c>
      <c r="CP748" s="110">
        <v>0</v>
      </c>
      <c r="CQ748" s="110">
        <v>230</v>
      </c>
      <c r="CS748" s="110" t="str">
        <f t="shared" si="121"/>
        <v>RGInt 01 Curitiba-General Carneiro</v>
      </c>
    </row>
    <row r="749" spans="19:97" x14ac:dyDescent="0.2">
      <c r="S749" s="98">
        <v>6367</v>
      </c>
      <c r="T749" s="98">
        <v>39</v>
      </c>
      <c r="U749" s="98" t="s">
        <v>1697</v>
      </c>
      <c r="V749" s="98">
        <v>66</v>
      </c>
      <c r="W749" s="98" t="s">
        <v>2165</v>
      </c>
      <c r="X749" s="98">
        <v>5</v>
      </c>
      <c r="Y749" s="98" t="s">
        <v>858</v>
      </c>
      <c r="Z749" s="98">
        <v>30</v>
      </c>
      <c r="AA749" s="98" t="s">
        <v>1698</v>
      </c>
      <c r="AB749" s="98">
        <v>7068</v>
      </c>
      <c r="AC749" s="98" t="s">
        <v>2166</v>
      </c>
      <c r="AD749" s="98" t="s">
        <v>2167</v>
      </c>
      <c r="AE749" s="98">
        <v>6367</v>
      </c>
      <c r="AF749" s="98" t="s">
        <v>5501</v>
      </c>
      <c r="AG749" s="98" t="s">
        <v>5502</v>
      </c>
      <c r="AH749" s="98" t="s">
        <v>212</v>
      </c>
      <c r="AI749" s="98" t="s">
        <v>53</v>
      </c>
      <c r="AJ749" s="98">
        <v>4100</v>
      </c>
      <c r="AK749" s="98" t="s">
        <v>35</v>
      </c>
      <c r="AL749" s="98">
        <v>4103</v>
      </c>
      <c r="AM749" s="98" t="s">
        <v>1269</v>
      </c>
      <c r="AN749" s="98">
        <v>4123501</v>
      </c>
      <c r="AO749" s="98">
        <v>2024</v>
      </c>
      <c r="AP749" s="98">
        <v>0</v>
      </c>
      <c r="AQ749" s="98" t="s">
        <v>54</v>
      </c>
      <c r="AR749" s="98" t="s">
        <v>54</v>
      </c>
      <c r="AS749" s="98" t="s">
        <v>54</v>
      </c>
      <c r="AT749" s="98" t="s">
        <v>54</v>
      </c>
      <c r="AY749" s="98" t="s">
        <v>56</v>
      </c>
      <c r="AZ749" s="98" t="s">
        <v>1752</v>
      </c>
      <c r="BA749" s="98" t="s">
        <v>5480</v>
      </c>
      <c r="BB749" s="98" t="s">
        <v>5244</v>
      </c>
      <c r="BD749" s="110" t="str">
        <f t="shared" si="123"/>
        <v>4381(vazio)</v>
      </c>
      <c r="BE749" s="110">
        <v>4381</v>
      </c>
      <c r="BF749" s="110" t="s">
        <v>1538</v>
      </c>
      <c r="BG749" s="110">
        <v>7098</v>
      </c>
      <c r="BH749" s="110" t="s">
        <v>60</v>
      </c>
      <c r="BI749" s="110">
        <v>1</v>
      </c>
      <c r="BJ749" s="110">
        <v>0</v>
      </c>
      <c r="BK749" s="110">
        <v>0</v>
      </c>
      <c r="BL749" s="110">
        <v>0</v>
      </c>
      <c r="BN749" s="110">
        <f t="shared" si="124"/>
        <v>1</v>
      </c>
      <c r="BS749" s="110">
        <v>6367</v>
      </c>
      <c r="BT749" s="110" t="str">
        <f t="shared" si="125"/>
        <v>Construção da Base Integrada de Segurança Pública em Santa Helena</v>
      </c>
      <c r="BU749" s="111" t="str">
        <f t="shared" si="126"/>
        <v>Não</v>
      </c>
      <c r="BV749" s="111" t="str">
        <f t="shared" si="127"/>
        <v>Não</v>
      </c>
      <c r="BW749" s="111" t="str">
        <f t="shared" si="128"/>
        <v>Não</v>
      </c>
      <c r="BX749" s="111" t="str">
        <f t="shared" si="129"/>
        <v>Não</v>
      </c>
      <c r="BY749" s="110" t="s">
        <v>121</v>
      </c>
      <c r="BZ749" s="110" t="s">
        <v>121</v>
      </c>
      <c r="CA749" s="110" t="s">
        <v>121</v>
      </c>
      <c r="CB749" s="110" t="s">
        <v>8122</v>
      </c>
      <c r="CG749" s="110" t="str">
        <f t="shared" si="120"/>
        <v>4811 Total</v>
      </c>
      <c r="CH749" s="110" t="str">
        <f t="shared" si="122"/>
        <v>4811 Total-1</v>
      </c>
      <c r="CI749" s="110">
        <v>1</v>
      </c>
      <c r="CJ749" s="110" t="s">
        <v>7118</v>
      </c>
      <c r="CN749" s="110">
        <v>400</v>
      </c>
      <c r="CO749" s="110">
        <v>0</v>
      </c>
      <c r="CP749" s="110">
        <v>0</v>
      </c>
      <c r="CQ749" s="110">
        <v>230</v>
      </c>
      <c r="CS749" s="110" t="str">
        <f t="shared" si="121"/>
        <v>-</v>
      </c>
    </row>
    <row r="750" spans="19:97" x14ac:dyDescent="0.2">
      <c r="S750" s="98">
        <v>6368</v>
      </c>
      <c r="T750" s="98">
        <v>39</v>
      </c>
      <c r="U750" s="98" t="s">
        <v>1697</v>
      </c>
      <c r="V750" s="98">
        <v>66</v>
      </c>
      <c r="W750" s="98" t="s">
        <v>2165</v>
      </c>
      <c r="X750" s="98">
        <v>5</v>
      </c>
      <c r="Y750" s="98" t="s">
        <v>858</v>
      </c>
      <c r="Z750" s="98">
        <v>30</v>
      </c>
      <c r="AA750" s="98" t="s">
        <v>1698</v>
      </c>
      <c r="AB750" s="98">
        <v>7068</v>
      </c>
      <c r="AC750" s="98" t="s">
        <v>2166</v>
      </c>
      <c r="AD750" s="98" t="s">
        <v>2167</v>
      </c>
      <c r="AE750" s="98">
        <v>6368</v>
      </c>
      <c r="AF750" s="98" t="s">
        <v>5503</v>
      </c>
      <c r="AG750" s="98" t="s">
        <v>5504</v>
      </c>
      <c r="AH750" s="98" t="s">
        <v>212</v>
      </c>
      <c r="AI750" s="98" t="s">
        <v>53</v>
      </c>
      <c r="AJ750" s="98">
        <v>4100</v>
      </c>
      <c r="AK750" s="98" t="s">
        <v>35</v>
      </c>
      <c r="AL750" s="98">
        <v>4103</v>
      </c>
      <c r="AM750" s="98" t="s">
        <v>1282</v>
      </c>
      <c r="AN750" s="98">
        <v>4124053</v>
      </c>
      <c r="AO750" s="98">
        <v>2024</v>
      </c>
      <c r="AP750" s="98">
        <v>0</v>
      </c>
      <c r="AQ750" s="98" t="s">
        <v>54</v>
      </c>
      <c r="AR750" s="98" t="s">
        <v>54</v>
      </c>
      <c r="AS750" s="98" t="s">
        <v>54</v>
      </c>
      <c r="AT750" s="98" t="s">
        <v>54</v>
      </c>
      <c r="AY750" s="98" t="s">
        <v>56</v>
      </c>
      <c r="AZ750" s="98" t="s">
        <v>1752</v>
      </c>
      <c r="BA750" s="98" t="s">
        <v>5480</v>
      </c>
      <c r="BB750" s="98" t="s">
        <v>5244</v>
      </c>
      <c r="BD750" s="110" t="str">
        <f t="shared" si="123"/>
        <v>4382(vazio)</v>
      </c>
      <c r="BE750" s="110">
        <v>4382</v>
      </c>
      <c r="BF750" s="110" t="s">
        <v>1532</v>
      </c>
      <c r="BG750" s="110">
        <v>7098</v>
      </c>
      <c r="BH750" s="110" t="s">
        <v>60</v>
      </c>
      <c r="BI750" s="110">
        <v>0</v>
      </c>
      <c r="BJ750" s="110">
        <v>1</v>
      </c>
      <c r="BK750" s="110">
        <v>0</v>
      </c>
      <c r="BL750" s="110">
        <v>0</v>
      </c>
      <c r="BN750" s="110">
        <f t="shared" si="124"/>
        <v>1</v>
      </c>
      <c r="BS750" s="110">
        <v>6368</v>
      </c>
      <c r="BT750" s="110" t="str">
        <f t="shared" si="125"/>
        <v>Construção da Base Integrada de Segurança Pública em Santa Terezinha de Itaipu</v>
      </c>
      <c r="BU750" s="111" t="str">
        <f t="shared" si="126"/>
        <v>Não</v>
      </c>
      <c r="BV750" s="111" t="str">
        <f t="shared" si="127"/>
        <v>Não</v>
      </c>
      <c r="BW750" s="111" t="str">
        <f t="shared" si="128"/>
        <v>Não</v>
      </c>
      <c r="BX750" s="111" t="str">
        <f t="shared" si="129"/>
        <v>Não</v>
      </c>
      <c r="BY750" s="110" t="s">
        <v>121</v>
      </c>
      <c r="BZ750" s="110" t="s">
        <v>121</v>
      </c>
      <c r="CA750" s="110" t="s">
        <v>121</v>
      </c>
      <c r="CB750" s="110" t="s">
        <v>8122</v>
      </c>
      <c r="CG750" s="110" t="str">
        <f t="shared" ref="CG750:CG813" si="130">CJ750&amp;CM750</f>
        <v>4812Guapirama</v>
      </c>
      <c r="CH750" s="110" t="str">
        <f t="shared" si="122"/>
        <v>4812-1</v>
      </c>
      <c r="CI750" s="110">
        <v>1</v>
      </c>
      <c r="CJ750" s="110">
        <v>4812</v>
      </c>
      <c r="CK750" s="110" t="s">
        <v>37</v>
      </c>
      <c r="CL750" s="110">
        <v>4109005</v>
      </c>
      <c r="CM750" s="110" t="s">
        <v>2676</v>
      </c>
      <c r="CN750" s="110">
        <v>200</v>
      </c>
      <c r="CO750" s="110">
        <v>0</v>
      </c>
      <c r="CP750" s="110">
        <v>0</v>
      </c>
      <c r="CQ750" s="110">
        <v>285</v>
      </c>
      <c r="CS750" s="110" t="str">
        <f t="shared" ref="CS750:CS813" si="131">CK750&amp;"-"&amp;CM750</f>
        <v>RGInt 05 Londrina-Guapirama</v>
      </c>
    </row>
    <row r="751" spans="19:97" x14ac:dyDescent="0.2">
      <c r="S751" s="98">
        <v>6369</v>
      </c>
      <c r="T751" s="98">
        <v>39</v>
      </c>
      <c r="U751" s="98" t="s">
        <v>1697</v>
      </c>
      <c r="V751" s="98">
        <v>66</v>
      </c>
      <c r="W751" s="98" t="s">
        <v>2165</v>
      </c>
      <c r="X751" s="98">
        <v>5</v>
      </c>
      <c r="Y751" s="98" t="s">
        <v>858</v>
      </c>
      <c r="Z751" s="98">
        <v>30</v>
      </c>
      <c r="AA751" s="98" t="s">
        <v>1698</v>
      </c>
      <c r="AB751" s="98">
        <v>7068</v>
      </c>
      <c r="AC751" s="98" t="s">
        <v>2166</v>
      </c>
      <c r="AD751" s="98" t="s">
        <v>2167</v>
      </c>
      <c r="AE751" s="98">
        <v>6369</v>
      </c>
      <c r="AF751" s="98" t="s">
        <v>5505</v>
      </c>
      <c r="AG751" s="98" t="s">
        <v>5506</v>
      </c>
      <c r="AH751" s="98" t="s">
        <v>212</v>
      </c>
      <c r="AI751" s="98" t="s">
        <v>53</v>
      </c>
      <c r="AJ751" s="98">
        <v>4100</v>
      </c>
      <c r="AK751" s="98" t="s">
        <v>38</v>
      </c>
      <c r="AL751" s="98">
        <v>4106</v>
      </c>
      <c r="AM751" s="98" t="s">
        <v>556</v>
      </c>
      <c r="AN751" s="98">
        <v>4126306</v>
      </c>
      <c r="AO751" s="98">
        <v>2024</v>
      </c>
      <c r="AP751" s="98">
        <v>0</v>
      </c>
      <c r="AQ751" s="98" t="s">
        <v>54</v>
      </c>
      <c r="AR751" s="98" t="s">
        <v>54</v>
      </c>
      <c r="AS751" s="98" t="s">
        <v>54</v>
      </c>
      <c r="AT751" s="98" t="s">
        <v>54</v>
      </c>
      <c r="AY751" s="98" t="s">
        <v>56</v>
      </c>
      <c r="AZ751" s="98" t="s">
        <v>1752</v>
      </c>
      <c r="BA751" s="98" t="s">
        <v>5480</v>
      </c>
      <c r="BB751" s="98" t="s">
        <v>5244</v>
      </c>
      <c r="BD751" s="110" t="str">
        <f t="shared" si="123"/>
        <v>4383RGInt 06 Ponta Grossa</v>
      </c>
      <c r="BE751" s="110">
        <v>4383</v>
      </c>
      <c r="BF751" s="110" t="s">
        <v>1966</v>
      </c>
      <c r="BG751" s="110">
        <v>8397</v>
      </c>
      <c r="BH751" s="110" t="s">
        <v>38</v>
      </c>
      <c r="BI751" s="110">
        <v>4</v>
      </c>
      <c r="BJ751" s="110">
        <v>4</v>
      </c>
      <c r="BK751" s="110">
        <v>4.5999999999999996</v>
      </c>
      <c r="BL751" s="110">
        <v>0</v>
      </c>
      <c r="BN751" s="110">
        <f t="shared" si="124"/>
        <v>12.6</v>
      </c>
      <c r="BS751" s="110">
        <v>6369</v>
      </c>
      <c r="BT751" s="110" t="str">
        <f t="shared" si="125"/>
        <v>Construção da Base Integrada de Segurança Pública em Sengés</v>
      </c>
      <c r="BU751" s="111" t="str">
        <f t="shared" si="126"/>
        <v>Não</v>
      </c>
      <c r="BV751" s="111" t="str">
        <f t="shared" si="127"/>
        <v>Não</v>
      </c>
      <c r="BW751" s="111" t="str">
        <f t="shared" si="128"/>
        <v>Não</v>
      </c>
      <c r="BX751" s="111" t="str">
        <f t="shared" si="129"/>
        <v>Não</v>
      </c>
      <c r="BY751" s="110" t="s">
        <v>121</v>
      </c>
      <c r="BZ751" s="110" t="s">
        <v>121</v>
      </c>
      <c r="CA751" s="110" t="s">
        <v>121</v>
      </c>
      <c r="CB751" s="110" t="s">
        <v>8122</v>
      </c>
      <c r="CG751" s="110" t="str">
        <f t="shared" si="130"/>
        <v>4812 Total</v>
      </c>
      <c r="CH751" s="110" t="str">
        <f t="shared" ref="CH751:CH814" si="132">CJ751&amp;"-"&amp;CI751</f>
        <v>4812 Total-1</v>
      </c>
      <c r="CI751" s="110">
        <v>1</v>
      </c>
      <c r="CJ751" s="110" t="s">
        <v>7119</v>
      </c>
      <c r="CN751" s="110">
        <v>200</v>
      </c>
      <c r="CO751" s="110">
        <v>0</v>
      </c>
      <c r="CP751" s="110">
        <v>0</v>
      </c>
      <c r="CQ751" s="110">
        <v>285</v>
      </c>
      <c r="CS751" s="110" t="str">
        <f t="shared" si="131"/>
        <v>-</v>
      </c>
    </row>
    <row r="752" spans="19:97" x14ac:dyDescent="0.2">
      <c r="S752" s="98">
        <v>6370</v>
      </c>
      <c r="T752" s="98">
        <v>39</v>
      </c>
      <c r="U752" s="98" t="s">
        <v>1697</v>
      </c>
      <c r="V752" s="98">
        <v>66</v>
      </c>
      <c r="W752" s="98" t="s">
        <v>2165</v>
      </c>
      <c r="X752" s="98">
        <v>5</v>
      </c>
      <c r="Y752" s="98" t="s">
        <v>858</v>
      </c>
      <c r="Z752" s="98">
        <v>30</v>
      </c>
      <c r="AA752" s="98" t="s">
        <v>1698</v>
      </c>
      <c r="AB752" s="98">
        <v>7068</v>
      </c>
      <c r="AC752" s="98" t="s">
        <v>2166</v>
      </c>
      <c r="AD752" s="98" t="s">
        <v>2167</v>
      </c>
      <c r="AE752" s="98">
        <v>6370</v>
      </c>
      <c r="AF752" s="98" t="s">
        <v>5507</v>
      </c>
      <c r="AG752" s="98" t="s">
        <v>5508</v>
      </c>
      <c r="AH752" s="98" t="s">
        <v>212</v>
      </c>
      <c r="AI752" s="98" t="s">
        <v>53</v>
      </c>
      <c r="AJ752" s="98">
        <v>4100</v>
      </c>
      <c r="AK752" s="98" t="s">
        <v>35</v>
      </c>
      <c r="AL752" s="98">
        <v>4103</v>
      </c>
      <c r="AM752" s="98" t="s">
        <v>435</v>
      </c>
      <c r="AN752" s="98">
        <v>4128708</v>
      </c>
      <c r="AO752" s="98">
        <v>2024</v>
      </c>
      <c r="AP752" s="98">
        <v>0</v>
      </c>
      <c r="AQ752" s="98" t="s">
        <v>54</v>
      </c>
      <c r="AR752" s="98" t="s">
        <v>54</v>
      </c>
      <c r="AS752" s="98" t="s">
        <v>54</v>
      </c>
      <c r="AT752" s="98" t="s">
        <v>54</v>
      </c>
      <c r="AY752" s="98" t="s">
        <v>56</v>
      </c>
      <c r="AZ752" s="98" t="s">
        <v>1752</v>
      </c>
      <c r="BA752" s="98" t="s">
        <v>5480</v>
      </c>
      <c r="BB752" s="98" t="s">
        <v>5244</v>
      </c>
      <c r="BD752" s="110" t="str">
        <f t="shared" si="123"/>
        <v>4384RGInt 01 Curitiba</v>
      </c>
      <c r="BE752" s="110">
        <v>4384</v>
      </c>
      <c r="BF752" s="110" t="s">
        <v>1968</v>
      </c>
      <c r="BG752" s="110">
        <v>8397</v>
      </c>
      <c r="BH752" s="110" t="s">
        <v>33</v>
      </c>
      <c r="BI752" s="110">
        <v>1</v>
      </c>
      <c r="BJ752" s="110">
        <v>3</v>
      </c>
      <c r="BK752" s="110">
        <v>0</v>
      </c>
      <c r="BL752" s="110">
        <v>0</v>
      </c>
      <c r="BN752" s="110">
        <f t="shared" si="124"/>
        <v>4</v>
      </c>
      <c r="BS752" s="110">
        <v>6370</v>
      </c>
      <c r="BT752" s="110" t="str">
        <f t="shared" si="125"/>
        <v>Construção da Base Integrada de Segurança Pública em Vitorino</v>
      </c>
      <c r="BU752" s="111" t="str">
        <f t="shared" si="126"/>
        <v>Não</v>
      </c>
      <c r="BV752" s="111" t="str">
        <f t="shared" si="127"/>
        <v>Não</v>
      </c>
      <c r="BW752" s="111" t="str">
        <f t="shared" si="128"/>
        <v>Não</v>
      </c>
      <c r="BX752" s="111" t="str">
        <f t="shared" si="129"/>
        <v>Não</v>
      </c>
      <c r="BY752" s="110" t="s">
        <v>121</v>
      </c>
      <c r="BZ752" s="110" t="s">
        <v>121</v>
      </c>
      <c r="CA752" s="110" t="s">
        <v>121</v>
      </c>
      <c r="CB752" s="110" t="s">
        <v>8122</v>
      </c>
      <c r="CG752" s="110" t="str">
        <f t="shared" si="130"/>
        <v>4813Inácio Martins</v>
      </c>
      <c r="CH752" s="110" t="str">
        <f t="shared" si="132"/>
        <v>4813-1</v>
      </c>
      <c r="CI752" s="110">
        <v>1</v>
      </c>
      <c r="CJ752" s="110">
        <v>4813</v>
      </c>
      <c r="CK752" s="110" t="s">
        <v>34</v>
      </c>
      <c r="CL752" s="110">
        <v>4110201</v>
      </c>
      <c r="CM752" s="110" t="s">
        <v>381</v>
      </c>
      <c r="CN752" s="110">
        <v>360</v>
      </c>
      <c r="CO752" s="110">
        <v>0</v>
      </c>
      <c r="CP752" s="110">
        <v>0</v>
      </c>
      <c r="CQ752" s="110">
        <v>249</v>
      </c>
      <c r="CS752" s="110" t="str">
        <f t="shared" si="131"/>
        <v>RGInt 02 Guarapuava-Inácio Martins</v>
      </c>
    </row>
    <row r="753" spans="19:97" x14ac:dyDescent="0.2">
      <c r="S753" s="98">
        <v>4418</v>
      </c>
      <c r="T753" s="98">
        <v>39</v>
      </c>
      <c r="U753" s="98" t="s">
        <v>1697</v>
      </c>
      <c r="V753" s="98">
        <v>66</v>
      </c>
      <c r="W753" s="98" t="s">
        <v>2165</v>
      </c>
      <c r="X753" s="98">
        <v>5</v>
      </c>
      <c r="Y753" s="98" t="s">
        <v>858</v>
      </c>
      <c r="Z753" s="98">
        <v>30</v>
      </c>
      <c r="AA753" s="98" t="s">
        <v>1698</v>
      </c>
      <c r="AB753" s="98">
        <v>7068</v>
      </c>
      <c r="AC753" s="98" t="s">
        <v>2166</v>
      </c>
      <c r="AD753" s="98" t="s">
        <v>2167</v>
      </c>
      <c r="AE753" s="98">
        <v>4418</v>
      </c>
      <c r="AF753" s="98" t="s">
        <v>2088</v>
      </c>
      <c r="AG753" s="98" t="s">
        <v>5509</v>
      </c>
      <c r="AH753" s="98" t="s">
        <v>212</v>
      </c>
      <c r="AI753" s="98" t="s">
        <v>53</v>
      </c>
      <c r="AJ753" s="98">
        <v>4100</v>
      </c>
      <c r="AK753" s="98" t="s">
        <v>33</v>
      </c>
      <c r="AL753" s="98">
        <v>4101</v>
      </c>
      <c r="AM753" s="98" t="s">
        <v>231</v>
      </c>
      <c r="AN753" s="98">
        <v>4109609</v>
      </c>
      <c r="AO753" s="98">
        <v>2024</v>
      </c>
      <c r="AP753" s="98">
        <v>0</v>
      </c>
      <c r="AQ753" s="98" t="s">
        <v>54</v>
      </c>
      <c r="AR753" s="98" t="s">
        <v>54</v>
      </c>
      <c r="AS753" s="98" t="s">
        <v>54</v>
      </c>
      <c r="AT753" s="98" t="s">
        <v>54</v>
      </c>
      <c r="AV753" s="98" t="s">
        <v>226</v>
      </c>
      <c r="AY753" s="98" t="s">
        <v>56</v>
      </c>
      <c r="AZ753" s="98" t="s">
        <v>1710</v>
      </c>
      <c r="BA753" s="98" t="s">
        <v>1711</v>
      </c>
      <c r="BB753" s="98" t="s">
        <v>1705</v>
      </c>
      <c r="BD753" s="110" t="str">
        <f t="shared" ref="BD753:BD816" si="133">BE753&amp;BH753</f>
        <v>4385RGInt 03 Cascavel</v>
      </c>
      <c r="BE753" s="110">
        <v>4385</v>
      </c>
      <c r="BF753" s="110" t="s">
        <v>1973</v>
      </c>
      <c r="BG753" s="110">
        <v>8397</v>
      </c>
      <c r="BH753" s="110" t="s">
        <v>35</v>
      </c>
      <c r="BI753" s="110">
        <v>0.5</v>
      </c>
      <c r="BJ753" s="110">
        <v>1.5</v>
      </c>
      <c r="BK753" s="110">
        <v>0</v>
      </c>
      <c r="BL753" s="110">
        <v>0</v>
      </c>
      <c r="BN753" s="110">
        <f t="shared" ref="BN753:BN816" si="134">SUM(BI753:BM753)</f>
        <v>2</v>
      </c>
      <c r="BS753" s="110">
        <v>4418</v>
      </c>
      <c r="BT753" s="110" t="str">
        <f t="shared" si="125"/>
        <v>Construção da base integrada Polícia Militar e Polícia Civil, em Guaratuba</v>
      </c>
      <c r="BU753" s="111" t="str">
        <f t="shared" si="126"/>
        <v>Não</v>
      </c>
      <c r="BV753" s="111" t="str">
        <f t="shared" si="127"/>
        <v>Não</v>
      </c>
      <c r="BW753" s="111" t="str">
        <f t="shared" si="128"/>
        <v>Não</v>
      </c>
      <c r="BX753" s="111" t="str">
        <f t="shared" si="129"/>
        <v>Não</v>
      </c>
      <c r="BY753" s="110" t="s">
        <v>121</v>
      </c>
      <c r="BZ753" s="110" t="s">
        <v>226</v>
      </c>
      <c r="CA753" s="110" t="s">
        <v>121</v>
      </c>
      <c r="CB753" s="110" t="s">
        <v>8374</v>
      </c>
      <c r="CG753" s="110" t="str">
        <f t="shared" si="130"/>
        <v>4813 Total</v>
      </c>
      <c r="CH753" s="110" t="str">
        <f t="shared" si="132"/>
        <v>4813 Total-1</v>
      </c>
      <c r="CI753" s="110">
        <v>1</v>
      </c>
      <c r="CJ753" s="110" t="s">
        <v>7120</v>
      </c>
      <c r="CN753" s="110">
        <v>360</v>
      </c>
      <c r="CO753" s="110">
        <v>0</v>
      </c>
      <c r="CP753" s="110">
        <v>0</v>
      </c>
      <c r="CQ753" s="110">
        <v>249</v>
      </c>
      <c r="CS753" s="110" t="str">
        <f t="shared" si="131"/>
        <v>-</v>
      </c>
    </row>
    <row r="754" spans="19:97" x14ac:dyDescent="0.2">
      <c r="S754" s="98">
        <v>6171</v>
      </c>
      <c r="T754" s="98">
        <v>39</v>
      </c>
      <c r="U754" s="98" t="s">
        <v>1697</v>
      </c>
      <c r="V754" s="98">
        <v>66</v>
      </c>
      <c r="W754" s="98" t="s">
        <v>2165</v>
      </c>
      <c r="X754" s="98">
        <v>5</v>
      </c>
      <c r="Y754" s="98" t="s">
        <v>858</v>
      </c>
      <c r="Z754" s="98">
        <v>30</v>
      </c>
      <c r="AA754" s="98" t="s">
        <v>1698</v>
      </c>
      <c r="AB754" s="98">
        <v>7068</v>
      </c>
      <c r="AC754" s="98" t="s">
        <v>2166</v>
      </c>
      <c r="AD754" s="98" t="s">
        <v>2167</v>
      </c>
      <c r="AE754" s="98">
        <v>6171</v>
      </c>
      <c r="AF754" s="98" t="s">
        <v>2183</v>
      </c>
      <c r="AG754" s="98" t="s">
        <v>2184</v>
      </c>
      <c r="AH754" s="98" t="s">
        <v>212</v>
      </c>
      <c r="AI754" s="98" t="s">
        <v>53</v>
      </c>
      <c r="AJ754" s="98">
        <v>4100</v>
      </c>
      <c r="AK754" s="98" t="s">
        <v>35</v>
      </c>
      <c r="AL754" s="98">
        <v>4103</v>
      </c>
      <c r="AM754" s="98" t="s">
        <v>800</v>
      </c>
      <c r="AN754" s="98">
        <v>4113304</v>
      </c>
      <c r="AO754" s="98">
        <v>2024</v>
      </c>
      <c r="AP754" s="98">
        <v>0</v>
      </c>
      <c r="AQ754" s="98" t="s">
        <v>54</v>
      </c>
      <c r="AR754" s="98" t="s">
        <v>54</v>
      </c>
      <c r="AS754" s="98" t="s">
        <v>54</v>
      </c>
      <c r="AT754" s="98" t="s">
        <v>54</v>
      </c>
      <c r="AY754" s="98" t="s">
        <v>56</v>
      </c>
      <c r="AZ754" s="98" t="s">
        <v>1752</v>
      </c>
      <c r="BA754" s="98" t="s">
        <v>1753</v>
      </c>
      <c r="BB754" s="98" t="s">
        <v>1754</v>
      </c>
      <c r="BD754" s="110" t="str">
        <f t="shared" si="133"/>
        <v>4386RGInt 06 Ponta Grossa</v>
      </c>
      <c r="BE754" s="110">
        <v>4386</v>
      </c>
      <c r="BF754" s="110" t="s">
        <v>1979</v>
      </c>
      <c r="BG754" s="110">
        <v>8397</v>
      </c>
      <c r="BH754" s="110" t="s">
        <v>38</v>
      </c>
      <c r="BI754" s="110">
        <v>0.6</v>
      </c>
      <c r="BJ754" s="110">
        <v>1.04</v>
      </c>
      <c r="BK754" s="110">
        <v>0</v>
      </c>
      <c r="BL754" s="110">
        <v>0</v>
      </c>
      <c r="BN754" s="110">
        <f t="shared" si="134"/>
        <v>1.6400000000000001</v>
      </c>
      <c r="BS754" s="110">
        <v>6171</v>
      </c>
      <c r="BT754" s="110" t="str">
        <f t="shared" si="125"/>
        <v>Construção da Casa de Custódia de Laranjeiras do Sul</v>
      </c>
      <c r="BU754" s="111" t="str">
        <f t="shared" si="126"/>
        <v>Não</v>
      </c>
      <c r="BV754" s="111" t="str">
        <f t="shared" si="127"/>
        <v>Não</v>
      </c>
      <c r="BW754" s="111" t="str">
        <f t="shared" si="128"/>
        <v>Não</v>
      </c>
      <c r="BX754" s="111" t="str">
        <f t="shared" si="129"/>
        <v>Não</v>
      </c>
      <c r="BY754" s="110" t="s">
        <v>121</v>
      </c>
      <c r="BZ754" s="110" t="s">
        <v>121</v>
      </c>
      <c r="CA754" s="110" t="s">
        <v>121</v>
      </c>
      <c r="CB754" s="110" t="s">
        <v>8375</v>
      </c>
      <c r="CG754" s="110" t="str">
        <f t="shared" si="130"/>
        <v>4814Iretama</v>
      </c>
      <c r="CH754" s="110" t="str">
        <f t="shared" si="132"/>
        <v>4814-1</v>
      </c>
      <c r="CI754" s="110">
        <v>1</v>
      </c>
      <c r="CJ754" s="110">
        <v>4814</v>
      </c>
      <c r="CK754" s="110" t="s">
        <v>36</v>
      </c>
      <c r="CL754" s="110">
        <v>4110805</v>
      </c>
      <c r="CM754" s="110" t="s">
        <v>474</v>
      </c>
      <c r="CN754" s="110">
        <v>250</v>
      </c>
      <c r="CO754" s="110">
        <v>0</v>
      </c>
      <c r="CP754" s="110">
        <v>0</v>
      </c>
      <c r="CQ754" s="110">
        <v>217</v>
      </c>
      <c r="CS754" s="110" t="str">
        <f t="shared" si="131"/>
        <v>RGInt 04 Maringá-Iretama</v>
      </c>
    </row>
    <row r="755" spans="19:97" x14ac:dyDescent="0.2">
      <c r="S755" s="98">
        <v>4419</v>
      </c>
      <c r="T755" s="98">
        <v>39</v>
      </c>
      <c r="U755" s="98" t="s">
        <v>1697</v>
      </c>
      <c r="V755" s="98">
        <v>66</v>
      </c>
      <c r="W755" s="98" t="s">
        <v>2165</v>
      </c>
      <c r="X755" s="98">
        <v>5</v>
      </c>
      <c r="Y755" s="98" t="s">
        <v>858</v>
      </c>
      <c r="Z755" s="98">
        <v>30</v>
      </c>
      <c r="AA755" s="98" t="s">
        <v>1698</v>
      </c>
      <c r="AB755" s="98">
        <v>7068</v>
      </c>
      <c r="AC755" s="98" t="s">
        <v>2166</v>
      </c>
      <c r="AD755" s="98" t="s">
        <v>2167</v>
      </c>
      <c r="AE755" s="98">
        <v>4419</v>
      </c>
      <c r="AF755" s="98" t="s">
        <v>2095</v>
      </c>
      <c r="AG755" s="98" t="s">
        <v>5239</v>
      </c>
      <c r="AH755" s="98" t="s">
        <v>212</v>
      </c>
      <c r="AI755" s="98" t="s">
        <v>53</v>
      </c>
      <c r="AJ755" s="98">
        <v>4100</v>
      </c>
      <c r="AK755" s="98" t="s">
        <v>36</v>
      </c>
      <c r="AL755" s="98">
        <v>4104</v>
      </c>
      <c r="AM755" s="98" t="s">
        <v>2070</v>
      </c>
      <c r="AN755" s="98">
        <v>4102109</v>
      </c>
      <c r="AO755" s="98">
        <v>2024</v>
      </c>
      <c r="AP755" s="98">
        <v>0</v>
      </c>
      <c r="AQ755" s="98" t="s">
        <v>54</v>
      </c>
      <c r="AR755" s="98" t="s">
        <v>54</v>
      </c>
      <c r="AS755" s="98" t="s">
        <v>54</v>
      </c>
      <c r="AT755" s="98" t="s">
        <v>54</v>
      </c>
      <c r="AV755" s="98" t="s">
        <v>226</v>
      </c>
      <c r="AY755" s="98" t="s">
        <v>56</v>
      </c>
      <c r="AZ755" s="98" t="s">
        <v>1710</v>
      </c>
      <c r="BA755" s="98" t="s">
        <v>1711</v>
      </c>
      <c r="BB755" s="98" t="s">
        <v>1705</v>
      </c>
      <c r="BD755" s="110" t="str">
        <f t="shared" si="133"/>
        <v>4387RGInt 02 Guarapuava</v>
      </c>
      <c r="BE755" s="110">
        <v>4387</v>
      </c>
      <c r="BF755" s="110" t="s">
        <v>1983</v>
      </c>
      <c r="BG755" s="110">
        <v>8397</v>
      </c>
      <c r="BH755" s="110" t="s">
        <v>34</v>
      </c>
      <c r="BI755" s="110">
        <v>4</v>
      </c>
      <c r="BJ755" s="110">
        <v>4.2</v>
      </c>
      <c r="BK755" s="110">
        <v>3.28</v>
      </c>
      <c r="BL755" s="110">
        <v>0</v>
      </c>
      <c r="BN755" s="110">
        <f t="shared" si="134"/>
        <v>11.479999999999999</v>
      </c>
      <c r="BS755" s="110">
        <v>4419</v>
      </c>
      <c r="BT755" s="110" t="str">
        <f t="shared" si="125"/>
        <v>Construção da Delegacia Cidadã de Astorga</v>
      </c>
      <c r="BU755" s="111" t="str">
        <f t="shared" si="126"/>
        <v>Não</v>
      </c>
      <c r="BV755" s="111" t="str">
        <f t="shared" si="127"/>
        <v>Não</v>
      </c>
      <c r="BW755" s="111" t="str">
        <f t="shared" si="128"/>
        <v>Não</v>
      </c>
      <c r="BX755" s="111" t="str">
        <f t="shared" si="129"/>
        <v>Não</v>
      </c>
      <c r="BY755" s="110" t="s">
        <v>121</v>
      </c>
      <c r="BZ755" s="110" t="s">
        <v>226</v>
      </c>
      <c r="CA755" s="110" t="s">
        <v>121</v>
      </c>
      <c r="CB755" s="110" t="s">
        <v>8377</v>
      </c>
      <c r="CG755" s="110" t="str">
        <f t="shared" si="130"/>
        <v>4814 Total</v>
      </c>
      <c r="CH755" s="110" t="str">
        <f t="shared" si="132"/>
        <v>4814 Total-1</v>
      </c>
      <c r="CI755" s="110">
        <v>1</v>
      </c>
      <c r="CJ755" s="110" t="s">
        <v>7121</v>
      </c>
      <c r="CN755" s="110">
        <v>250</v>
      </c>
      <c r="CO755" s="110">
        <v>0</v>
      </c>
      <c r="CP755" s="110">
        <v>0</v>
      </c>
      <c r="CQ755" s="110">
        <v>217</v>
      </c>
      <c r="CS755" s="110" t="str">
        <f t="shared" si="131"/>
        <v>-</v>
      </c>
    </row>
    <row r="756" spans="19:97" x14ac:dyDescent="0.2">
      <c r="S756" s="98">
        <v>4420</v>
      </c>
      <c r="T756" s="98">
        <v>39</v>
      </c>
      <c r="U756" s="98" t="s">
        <v>1697</v>
      </c>
      <c r="V756" s="98">
        <v>66</v>
      </c>
      <c r="W756" s="98" t="s">
        <v>2165</v>
      </c>
      <c r="X756" s="98">
        <v>5</v>
      </c>
      <c r="Y756" s="98" t="s">
        <v>858</v>
      </c>
      <c r="Z756" s="98">
        <v>30</v>
      </c>
      <c r="AA756" s="98" t="s">
        <v>1698</v>
      </c>
      <c r="AB756" s="98">
        <v>7068</v>
      </c>
      <c r="AC756" s="98" t="s">
        <v>2166</v>
      </c>
      <c r="AD756" s="98" t="s">
        <v>2167</v>
      </c>
      <c r="AE756" s="98">
        <v>4420</v>
      </c>
      <c r="AF756" s="98" t="s">
        <v>2099</v>
      </c>
      <c r="AG756" s="98" t="s">
        <v>2187</v>
      </c>
      <c r="AH756" s="98" t="s">
        <v>212</v>
      </c>
      <c r="AI756" s="98" t="s">
        <v>53</v>
      </c>
      <c r="AJ756" s="98">
        <v>4100</v>
      </c>
      <c r="AK756" s="98" t="s">
        <v>36</v>
      </c>
      <c r="AL756" s="98">
        <v>4104</v>
      </c>
      <c r="AM756" s="98" t="s">
        <v>454</v>
      </c>
      <c r="AN756" s="98">
        <v>4105508</v>
      </c>
      <c r="AO756" s="98">
        <v>2024</v>
      </c>
      <c r="AP756" s="98">
        <v>0</v>
      </c>
      <c r="AQ756" s="98" t="s">
        <v>54</v>
      </c>
      <c r="AR756" s="98" t="s">
        <v>54</v>
      </c>
      <c r="AS756" s="98" t="s">
        <v>54</v>
      </c>
      <c r="AT756" s="98" t="s">
        <v>54</v>
      </c>
      <c r="AV756" s="98" t="s">
        <v>226</v>
      </c>
      <c r="AY756" s="98" t="s">
        <v>56</v>
      </c>
      <c r="AZ756" s="98" t="s">
        <v>1710</v>
      </c>
      <c r="BA756" s="98" t="s">
        <v>1711</v>
      </c>
      <c r="BB756" s="98" t="s">
        <v>1705</v>
      </c>
      <c r="BD756" s="110" t="str">
        <f t="shared" si="133"/>
        <v>4388(vazio)</v>
      </c>
      <c r="BE756" s="110">
        <v>4388</v>
      </c>
      <c r="BF756" s="110" t="s">
        <v>1516</v>
      </c>
      <c r="BG756" s="110">
        <v>7098</v>
      </c>
      <c r="BH756" s="110" t="s">
        <v>60</v>
      </c>
      <c r="BI756" s="110">
        <v>1</v>
      </c>
      <c r="BJ756" s="110">
        <v>1</v>
      </c>
      <c r="BK756" s="110">
        <v>1</v>
      </c>
      <c r="BL756" s="110">
        <v>0</v>
      </c>
      <c r="BN756" s="110">
        <f t="shared" si="134"/>
        <v>3</v>
      </c>
      <c r="BS756" s="110">
        <v>4420</v>
      </c>
      <c r="BT756" s="110" t="str">
        <f t="shared" si="125"/>
        <v>Construção da Delegacia Cidadã de Cianorte</v>
      </c>
      <c r="BU756" s="111" t="str">
        <f t="shared" si="126"/>
        <v>Não</v>
      </c>
      <c r="BV756" s="111" t="str">
        <f t="shared" si="127"/>
        <v>Não</v>
      </c>
      <c r="BW756" s="111" t="str">
        <f t="shared" si="128"/>
        <v>Não</v>
      </c>
      <c r="BX756" s="111" t="str">
        <f t="shared" si="129"/>
        <v>Não</v>
      </c>
      <c r="BY756" s="110" t="s">
        <v>121</v>
      </c>
      <c r="BZ756" s="110" t="s">
        <v>226</v>
      </c>
      <c r="CA756" s="110" t="s">
        <v>121</v>
      </c>
      <c r="CB756" s="110" t="s">
        <v>8374</v>
      </c>
      <c r="CG756" s="110" t="str">
        <f t="shared" si="130"/>
        <v>4815Itaúna do Sul</v>
      </c>
      <c r="CH756" s="110" t="str">
        <f t="shared" si="132"/>
        <v>4815-1</v>
      </c>
      <c r="CI756" s="110">
        <v>1</v>
      </c>
      <c r="CJ756" s="110">
        <v>4815</v>
      </c>
      <c r="CK756" s="110" t="s">
        <v>36</v>
      </c>
      <c r="CL756" s="110">
        <v>4111308</v>
      </c>
      <c r="CM756" s="110" t="s">
        <v>386</v>
      </c>
      <c r="CN756" s="110">
        <v>450</v>
      </c>
      <c r="CO756" s="110">
        <v>0</v>
      </c>
      <c r="CP756" s="110">
        <v>0</v>
      </c>
      <c r="CQ756" s="110">
        <v>810</v>
      </c>
      <c r="CS756" s="110" t="str">
        <f t="shared" si="131"/>
        <v>RGInt 04 Maringá-Itaúna do Sul</v>
      </c>
    </row>
    <row r="757" spans="19:97" x14ac:dyDescent="0.2">
      <c r="S757" s="98">
        <v>4421</v>
      </c>
      <c r="T757" s="98">
        <v>39</v>
      </c>
      <c r="U757" s="98" t="s">
        <v>1697</v>
      </c>
      <c r="V757" s="98">
        <v>66</v>
      </c>
      <c r="W757" s="98" t="s">
        <v>2165</v>
      </c>
      <c r="X757" s="98">
        <v>5</v>
      </c>
      <c r="Y757" s="98" t="s">
        <v>858</v>
      </c>
      <c r="Z757" s="98">
        <v>30</v>
      </c>
      <c r="AA757" s="98" t="s">
        <v>1698</v>
      </c>
      <c r="AB757" s="98">
        <v>7068</v>
      </c>
      <c r="AC757" s="98" t="s">
        <v>2166</v>
      </c>
      <c r="AD757" s="98" t="s">
        <v>2167</v>
      </c>
      <c r="AE757" s="98">
        <v>4421</v>
      </c>
      <c r="AF757" s="98" t="s">
        <v>2103</v>
      </c>
      <c r="AG757" s="98" t="s">
        <v>2189</v>
      </c>
      <c r="AH757" s="98" t="s">
        <v>212</v>
      </c>
      <c r="AI757" s="98" t="s">
        <v>53</v>
      </c>
      <c r="AJ757" s="98">
        <v>4100</v>
      </c>
      <c r="AK757" s="98" t="s">
        <v>35</v>
      </c>
      <c r="AL757" s="98">
        <v>4103</v>
      </c>
      <c r="AM757" s="98" t="s">
        <v>166</v>
      </c>
      <c r="AN757" s="98">
        <v>4108403</v>
      </c>
      <c r="AO757" s="98">
        <v>2024</v>
      </c>
      <c r="AP757" s="98">
        <v>0</v>
      </c>
      <c r="AQ757" s="98" t="s">
        <v>54</v>
      </c>
      <c r="AR757" s="98" t="s">
        <v>54</v>
      </c>
      <c r="AS757" s="98" t="s">
        <v>54</v>
      </c>
      <c r="AT757" s="98" t="s">
        <v>54</v>
      </c>
      <c r="AV757" s="98" t="s">
        <v>226</v>
      </c>
      <c r="AY757" s="98" t="s">
        <v>56</v>
      </c>
      <c r="AZ757" s="98" t="s">
        <v>1710</v>
      </c>
      <c r="BA757" s="98" t="s">
        <v>1711</v>
      </c>
      <c r="BB757" s="98" t="s">
        <v>1705</v>
      </c>
      <c r="BD757" s="110" t="str">
        <f t="shared" si="133"/>
        <v>4389RGInt 06 Ponta Grossa</v>
      </c>
      <c r="BE757" s="110">
        <v>4389</v>
      </c>
      <c r="BF757" s="110" t="s">
        <v>1992</v>
      </c>
      <c r="BG757" s="110">
        <v>8397</v>
      </c>
      <c r="BH757" s="110" t="s">
        <v>38</v>
      </c>
      <c r="BI757" s="110">
        <v>4</v>
      </c>
      <c r="BJ757" s="110">
        <v>5</v>
      </c>
      <c r="BK757" s="110">
        <v>3.48</v>
      </c>
      <c r="BL757" s="110">
        <v>0</v>
      </c>
      <c r="BN757" s="110">
        <f t="shared" si="134"/>
        <v>12.48</v>
      </c>
      <c r="BS757" s="110">
        <v>4421</v>
      </c>
      <c r="BT757" s="110" t="str">
        <f t="shared" si="125"/>
        <v>Construção da Delegacia Cidadã de Francisco Beltrão</v>
      </c>
      <c r="BU757" s="111" t="str">
        <f t="shared" si="126"/>
        <v>Não</v>
      </c>
      <c r="BV757" s="111" t="str">
        <f t="shared" si="127"/>
        <v>Não</v>
      </c>
      <c r="BW757" s="111" t="str">
        <f t="shared" si="128"/>
        <v>Não</v>
      </c>
      <c r="BX757" s="111" t="str">
        <f t="shared" si="129"/>
        <v>Não</v>
      </c>
      <c r="BY757" s="110" t="s">
        <v>121</v>
      </c>
      <c r="BZ757" s="110" t="s">
        <v>226</v>
      </c>
      <c r="CA757" s="110" t="s">
        <v>121</v>
      </c>
      <c r="CB757" s="110" t="s">
        <v>8377</v>
      </c>
      <c r="CG757" s="110" t="str">
        <f t="shared" si="130"/>
        <v>4815 Total</v>
      </c>
      <c r="CH757" s="110" t="str">
        <f t="shared" si="132"/>
        <v>4815 Total-1</v>
      </c>
      <c r="CI757" s="110">
        <v>1</v>
      </c>
      <c r="CJ757" s="110" t="s">
        <v>7122</v>
      </c>
      <c r="CN757" s="110">
        <v>450</v>
      </c>
      <c r="CO757" s="110">
        <v>0</v>
      </c>
      <c r="CP757" s="110">
        <v>0</v>
      </c>
      <c r="CQ757" s="110">
        <v>810</v>
      </c>
      <c r="CS757" s="110" t="str">
        <f t="shared" si="131"/>
        <v>-</v>
      </c>
    </row>
    <row r="758" spans="19:97" x14ac:dyDescent="0.2">
      <c r="S758" s="98">
        <v>4422</v>
      </c>
      <c r="T758" s="98">
        <v>39</v>
      </c>
      <c r="U758" s="98" t="s">
        <v>1697</v>
      </c>
      <c r="V758" s="98">
        <v>66</v>
      </c>
      <c r="W758" s="98" t="s">
        <v>2165</v>
      </c>
      <c r="X758" s="98">
        <v>5</v>
      </c>
      <c r="Y758" s="98" t="s">
        <v>858</v>
      </c>
      <c r="Z758" s="98">
        <v>30</v>
      </c>
      <c r="AA758" s="98" t="s">
        <v>1698</v>
      </c>
      <c r="AB758" s="98">
        <v>7068</v>
      </c>
      <c r="AC758" s="98" t="s">
        <v>2166</v>
      </c>
      <c r="AD758" s="98" t="s">
        <v>2167</v>
      </c>
      <c r="AE758" s="98">
        <v>4422</v>
      </c>
      <c r="AF758" s="98" t="s">
        <v>1755</v>
      </c>
      <c r="AG758" s="98" t="s">
        <v>1756</v>
      </c>
      <c r="AH758" s="98" t="s">
        <v>212</v>
      </c>
      <c r="AI758" s="98" t="s">
        <v>53</v>
      </c>
      <c r="AJ758" s="98">
        <v>4100</v>
      </c>
      <c r="AK758" s="98" t="s">
        <v>36</v>
      </c>
      <c r="AL758" s="98">
        <v>4104</v>
      </c>
      <c r="AM758" s="98" t="s">
        <v>902</v>
      </c>
      <c r="AN758" s="98">
        <v>4108601</v>
      </c>
      <c r="AO758" s="98">
        <v>2024</v>
      </c>
      <c r="AP758" s="98">
        <v>0</v>
      </c>
      <c r="AQ758" s="98" t="s">
        <v>54</v>
      </c>
      <c r="AR758" s="98" t="s">
        <v>54</v>
      </c>
      <c r="AS758" s="98" t="s">
        <v>54</v>
      </c>
      <c r="AT758" s="98" t="s">
        <v>54</v>
      </c>
      <c r="AV758" s="98" t="s">
        <v>226</v>
      </c>
      <c r="AY758" s="98" t="s">
        <v>56</v>
      </c>
      <c r="AZ758" s="98" t="s">
        <v>1710</v>
      </c>
      <c r="BA758" s="98" t="s">
        <v>1711</v>
      </c>
      <c r="BB758" s="98" t="s">
        <v>1705</v>
      </c>
      <c r="BD758" s="110" t="str">
        <f t="shared" si="133"/>
        <v>4390RGInt 03 Cascavel</v>
      </c>
      <c r="BE758" s="110">
        <v>4390</v>
      </c>
      <c r="BF758" s="110" t="s">
        <v>1998</v>
      </c>
      <c r="BG758" s="110">
        <v>8397</v>
      </c>
      <c r="BH758" s="110" t="s">
        <v>35</v>
      </c>
      <c r="BI758" s="110">
        <v>4.66</v>
      </c>
      <c r="BJ758" s="110">
        <v>4</v>
      </c>
      <c r="BK758" s="110">
        <v>6.54</v>
      </c>
      <c r="BL758" s="110">
        <v>0</v>
      </c>
      <c r="BN758" s="110">
        <f t="shared" si="134"/>
        <v>15.2</v>
      </c>
      <c r="BS758" s="110">
        <v>4422</v>
      </c>
      <c r="BT758" s="110" t="str">
        <f t="shared" si="125"/>
        <v>Construção da Delegacia Cidadã de Goioerê</v>
      </c>
      <c r="BU758" s="111" t="str">
        <f t="shared" si="126"/>
        <v>Não</v>
      </c>
      <c r="BV758" s="111" t="str">
        <f t="shared" si="127"/>
        <v>Não</v>
      </c>
      <c r="BW758" s="111" t="str">
        <f t="shared" si="128"/>
        <v>Não</v>
      </c>
      <c r="BX758" s="111" t="str">
        <f t="shared" si="129"/>
        <v>Não</v>
      </c>
      <c r="BY758" s="110" t="s">
        <v>121</v>
      </c>
      <c r="BZ758" s="110" t="s">
        <v>226</v>
      </c>
      <c r="CA758" s="110" t="s">
        <v>121</v>
      </c>
      <c r="CB758" s="110" t="s">
        <v>8376</v>
      </c>
      <c r="CG758" s="110" t="str">
        <f t="shared" si="130"/>
        <v>4816Ivaí</v>
      </c>
      <c r="CH758" s="110" t="str">
        <f t="shared" si="132"/>
        <v>4816-1</v>
      </c>
      <c r="CI758" s="110">
        <v>1</v>
      </c>
      <c r="CJ758" s="110">
        <v>4816</v>
      </c>
      <c r="CK758" s="110" t="s">
        <v>38</v>
      </c>
      <c r="CL758" s="110">
        <v>4111407</v>
      </c>
      <c r="CM758" s="110" t="s">
        <v>2700</v>
      </c>
      <c r="CN758" s="110">
        <v>465</v>
      </c>
      <c r="CO758" s="110">
        <v>0</v>
      </c>
      <c r="CP758" s="110">
        <v>0</v>
      </c>
      <c r="CQ758" s="110">
        <v>228</v>
      </c>
      <c r="CS758" s="110" t="str">
        <f t="shared" si="131"/>
        <v>RGInt 06 Ponta Grossa-Ivaí</v>
      </c>
    </row>
    <row r="759" spans="19:97" x14ac:dyDescent="0.2">
      <c r="S759" s="98">
        <v>4423</v>
      </c>
      <c r="T759" s="98">
        <v>39</v>
      </c>
      <c r="U759" s="98" t="s">
        <v>1697</v>
      </c>
      <c r="V759" s="98">
        <v>66</v>
      </c>
      <c r="W759" s="98" t="s">
        <v>2165</v>
      </c>
      <c r="X759" s="98">
        <v>5</v>
      </c>
      <c r="Y759" s="98" t="s">
        <v>858</v>
      </c>
      <c r="Z759" s="98">
        <v>30</v>
      </c>
      <c r="AA759" s="98" t="s">
        <v>1698</v>
      </c>
      <c r="AB759" s="98">
        <v>7068</v>
      </c>
      <c r="AC759" s="98" t="s">
        <v>2166</v>
      </c>
      <c r="AD759" s="98" t="s">
        <v>2167</v>
      </c>
      <c r="AE759" s="98">
        <v>4423</v>
      </c>
      <c r="AF759" s="98" t="s">
        <v>2111</v>
      </c>
      <c r="AG759" s="98" t="s">
        <v>5253</v>
      </c>
      <c r="AH759" s="98" t="s">
        <v>212</v>
      </c>
      <c r="AI759" s="98" t="s">
        <v>53</v>
      </c>
      <c r="AJ759" s="98">
        <v>4100</v>
      </c>
      <c r="AK759" s="98" t="s">
        <v>33</v>
      </c>
      <c r="AL759" s="98">
        <v>4101</v>
      </c>
      <c r="AM759" s="98" t="s">
        <v>231</v>
      </c>
      <c r="AN759" s="98">
        <v>4109609</v>
      </c>
      <c r="AO759" s="98">
        <v>2024</v>
      </c>
      <c r="AP759" s="98">
        <v>0</v>
      </c>
      <c r="AQ759" s="98" t="s">
        <v>54</v>
      </c>
      <c r="AR759" s="98" t="s">
        <v>54</v>
      </c>
      <c r="AS759" s="98" t="s">
        <v>54</v>
      </c>
      <c r="AT759" s="98" t="s">
        <v>54</v>
      </c>
      <c r="AV759" s="98" t="s">
        <v>226</v>
      </c>
      <c r="AY759" s="98" t="s">
        <v>56</v>
      </c>
      <c r="AZ759" s="98" t="s">
        <v>1710</v>
      </c>
      <c r="BA759" s="98" t="s">
        <v>1711</v>
      </c>
      <c r="BB759" s="98" t="s">
        <v>1705</v>
      </c>
      <c r="BD759" s="110" t="str">
        <f t="shared" si="133"/>
        <v>4391RGInt 01 Curitiba</v>
      </c>
      <c r="BE759" s="110">
        <v>4391</v>
      </c>
      <c r="BF759" s="110" t="s">
        <v>2001</v>
      </c>
      <c r="BG759" s="110">
        <v>8059</v>
      </c>
      <c r="BH759" s="110" t="s">
        <v>33</v>
      </c>
      <c r="BI759" s="110">
        <v>0</v>
      </c>
      <c r="BJ759" s="110">
        <v>2000</v>
      </c>
      <c r="BK759" s="110">
        <v>3000</v>
      </c>
      <c r="BL759" s="110">
        <v>0</v>
      </c>
      <c r="BN759" s="110">
        <f t="shared" si="134"/>
        <v>5000</v>
      </c>
      <c r="BS759" s="110">
        <v>4423</v>
      </c>
      <c r="BT759" s="110" t="str">
        <f t="shared" si="125"/>
        <v>Construção da Delegacia Cidadã de Guaratuba</v>
      </c>
      <c r="BU759" s="111" t="str">
        <f t="shared" si="126"/>
        <v>Não</v>
      </c>
      <c r="BV759" s="111" t="str">
        <f t="shared" si="127"/>
        <v>Não</v>
      </c>
      <c r="BW759" s="111" t="str">
        <f t="shared" si="128"/>
        <v>Não</v>
      </c>
      <c r="BX759" s="111" t="str">
        <f t="shared" si="129"/>
        <v>Não</v>
      </c>
      <c r="BY759" s="110" t="s">
        <v>121</v>
      </c>
      <c r="BZ759" s="110" t="s">
        <v>226</v>
      </c>
      <c r="CA759" s="110" t="s">
        <v>121</v>
      </c>
      <c r="CB759" s="110" t="s">
        <v>8374</v>
      </c>
      <c r="CG759" s="110" t="str">
        <f t="shared" si="130"/>
        <v>4816 Total</v>
      </c>
      <c r="CH759" s="110" t="str">
        <f t="shared" si="132"/>
        <v>4816 Total-1</v>
      </c>
      <c r="CI759" s="110">
        <v>1</v>
      </c>
      <c r="CJ759" s="110" t="s">
        <v>7123</v>
      </c>
      <c r="CN759" s="110">
        <v>465</v>
      </c>
      <c r="CO759" s="110">
        <v>0</v>
      </c>
      <c r="CP759" s="110">
        <v>0</v>
      </c>
      <c r="CQ759" s="110">
        <v>228</v>
      </c>
      <c r="CS759" s="110" t="str">
        <f t="shared" si="131"/>
        <v>-</v>
      </c>
    </row>
    <row r="760" spans="19:97" x14ac:dyDescent="0.2">
      <c r="S760" s="98">
        <v>4424</v>
      </c>
      <c r="T760" s="98">
        <v>39</v>
      </c>
      <c r="U760" s="98" t="s">
        <v>1697</v>
      </c>
      <c r="V760" s="98">
        <v>66</v>
      </c>
      <c r="W760" s="98" t="s">
        <v>2165</v>
      </c>
      <c r="X760" s="98">
        <v>5</v>
      </c>
      <c r="Y760" s="98" t="s">
        <v>858</v>
      </c>
      <c r="Z760" s="98">
        <v>30</v>
      </c>
      <c r="AA760" s="98" t="s">
        <v>1698</v>
      </c>
      <c r="AB760" s="98">
        <v>7068</v>
      </c>
      <c r="AC760" s="98" t="s">
        <v>2166</v>
      </c>
      <c r="AD760" s="98" t="s">
        <v>2167</v>
      </c>
      <c r="AE760" s="98">
        <v>4424</v>
      </c>
      <c r="AF760" s="98" t="s">
        <v>1757</v>
      </c>
      <c r="AG760" s="98" t="s">
        <v>1758</v>
      </c>
      <c r="AH760" s="98" t="s">
        <v>212</v>
      </c>
      <c r="AI760" s="98" t="s">
        <v>53</v>
      </c>
      <c r="AJ760" s="98">
        <v>4100</v>
      </c>
      <c r="AK760" s="98" t="s">
        <v>38</v>
      </c>
      <c r="AL760" s="98">
        <v>4106</v>
      </c>
      <c r="AM760" s="98" t="s">
        <v>594</v>
      </c>
      <c r="AN760" s="98">
        <v>4110706</v>
      </c>
      <c r="AO760" s="98">
        <v>2024</v>
      </c>
      <c r="AP760" s="98">
        <v>0</v>
      </c>
      <c r="AQ760" s="98" t="s">
        <v>54</v>
      </c>
      <c r="AR760" s="98" t="s">
        <v>54</v>
      </c>
      <c r="AS760" s="98" t="s">
        <v>54</v>
      </c>
      <c r="AT760" s="98" t="s">
        <v>54</v>
      </c>
      <c r="AV760" s="98" t="s">
        <v>226</v>
      </c>
      <c r="AY760" s="98" t="s">
        <v>56</v>
      </c>
      <c r="AZ760" s="98" t="s">
        <v>1710</v>
      </c>
      <c r="BA760" s="98" t="s">
        <v>1711</v>
      </c>
      <c r="BB760" s="98" t="s">
        <v>1705</v>
      </c>
      <c r="BD760" s="110" t="str">
        <f t="shared" si="133"/>
        <v>4392RGInt 01 Curitiba</v>
      </c>
      <c r="BE760" s="110">
        <v>4392</v>
      </c>
      <c r="BF760" s="110" t="s">
        <v>2006</v>
      </c>
      <c r="BG760" s="110">
        <v>8059</v>
      </c>
      <c r="BH760" s="110" t="s">
        <v>33</v>
      </c>
      <c r="BI760" s="110">
        <v>0</v>
      </c>
      <c r="BJ760" s="110">
        <v>300</v>
      </c>
      <c r="BK760" s="110">
        <v>1200</v>
      </c>
      <c r="BL760" s="110">
        <v>0</v>
      </c>
      <c r="BN760" s="110">
        <f t="shared" si="134"/>
        <v>1500</v>
      </c>
      <c r="BS760" s="110">
        <v>4424</v>
      </c>
      <c r="BT760" s="110" t="str">
        <f t="shared" si="125"/>
        <v>Construção da Delegacia Cidadã de Irati</v>
      </c>
      <c r="BU760" s="111" t="str">
        <f t="shared" si="126"/>
        <v>Não</v>
      </c>
      <c r="BV760" s="111" t="str">
        <f t="shared" si="127"/>
        <v>Não</v>
      </c>
      <c r="BW760" s="111" t="str">
        <f t="shared" si="128"/>
        <v>Não</v>
      </c>
      <c r="BX760" s="111" t="str">
        <f t="shared" si="129"/>
        <v>Não</v>
      </c>
      <c r="BY760" s="110" t="s">
        <v>121</v>
      </c>
      <c r="BZ760" s="110" t="s">
        <v>226</v>
      </c>
      <c r="CA760" s="110" t="s">
        <v>121</v>
      </c>
      <c r="CB760" s="110" t="s">
        <v>8376</v>
      </c>
      <c r="CG760" s="110" t="str">
        <f t="shared" si="130"/>
        <v>4817Ivaiporã</v>
      </c>
      <c r="CH760" s="110" t="str">
        <f t="shared" si="132"/>
        <v>4817-1</v>
      </c>
      <c r="CI760" s="110">
        <v>1</v>
      </c>
      <c r="CJ760" s="110">
        <v>4817</v>
      </c>
      <c r="CK760" s="110" t="s">
        <v>37</v>
      </c>
      <c r="CL760" s="110">
        <v>4111506</v>
      </c>
      <c r="CM760" s="110" t="s">
        <v>2130</v>
      </c>
      <c r="CN760" s="110">
        <v>175</v>
      </c>
      <c r="CO760" s="110">
        <v>0</v>
      </c>
      <c r="CP760" s="110">
        <v>0</v>
      </c>
      <c r="CQ760" s="110">
        <v>152</v>
      </c>
      <c r="CS760" s="110" t="str">
        <f t="shared" si="131"/>
        <v>RGInt 05 Londrina-Ivaiporã</v>
      </c>
    </row>
    <row r="761" spans="19:97" x14ac:dyDescent="0.2">
      <c r="S761" s="98">
        <v>4425</v>
      </c>
      <c r="T761" s="98">
        <v>39</v>
      </c>
      <c r="U761" s="98" t="s">
        <v>1697</v>
      </c>
      <c r="V761" s="98">
        <v>66</v>
      </c>
      <c r="W761" s="98" t="s">
        <v>2165</v>
      </c>
      <c r="X761" s="98">
        <v>5</v>
      </c>
      <c r="Y761" s="98" t="s">
        <v>858</v>
      </c>
      <c r="Z761" s="98">
        <v>30</v>
      </c>
      <c r="AA761" s="98" t="s">
        <v>1698</v>
      </c>
      <c r="AB761" s="98">
        <v>7068</v>
      </c>
      <c r="AC761" s="98" t="s">
        <v>2166</v>
      </c>
      <c r="AD761" s="98" t="s">
        <v>2167</v>
      </c>
      <c r="AE761" s="98">
        <v>4425</v>
      </c>
      <c r="AF761" s="98" t="s">
        <v>2125</v>
      </c>
      <c r="AG761" s="98" t="s">
        <v>2193</v>
      </c>
      <c r="AH761" s="98" t="s">
        <v>212</v>
      </c>
      <c r="AI761" s="98" t="s">
        <v>53</v>
      </c>
      <c r="AJ761" s="98">
        <v>4100</v>
      </c>
      <c r="AK761" s="98" t="s">
        <v>37</v>
      </c>
      <c r="AL761" s="98">
        <v>4105</v>
      </c>
      <c r="AM761" s="98" t="s">
        <v>2130</v>
      </c>
      <c r="AN761" s="98">
        <v>4111506</v>
      </c>
      <c r="AO761" s="98">
        <v>2024</v>
      </c>
      <c r="AP761" s="98">
        <v>1362</v>
      </c>
      <c r="AQ761" s="98" t="s">
        <v>54</v>
      </c>
      <c r="AR761" s="98" t="s">
        <v>54</v>
      </c>
      <c r="AS761" s="98" t="s">
        <v>54</v>
      </c>
      <c r="AT761" s="98" t="s">
        <v>54</v>
      </c>
      <c r="AV761" s="98" t="s">
        <v>226</v>
      </c>
      <c r="AY761" s="98" t="s">
        <v>56</v>
      </c>
      <c r="AZ761" s="98" t="s">
        <v>1710</v>
      </c>
      <c r="BA761" s="98" t="s">
        <v>1711</v>
      </c>
      <c r="BB761" s="98" t="s">
        <v>1705</v>
      </c>
      <c r="BD761" s="110" t="str">
        <f t="shared" si="133"/>
        <v>4393RGInt 01 Curitiba</v>
      </c>
      <c r="BE761" s="110">
        <v>4393</v>
      </c>
      <c r="BF761" s="110" t="s">
        <v>2010</v>
      </c>
      <c r="BG761" s="110">
        <v>8059</v>
      </c>
      <c r="BH761" s="110" t="s">
        <v>33</v>
      </c>
      <c r="BI761" s="110">
        <v>0</v>
      </c>
      <c r="BJ761" s="110">
        <v>50</v>
      </c>
      <c r="BK761" s="110">
        <v>0</v>
      </c>
      <c r="BL761" s="110">
        <v>0</v>
      </c>
      <c r="BN761" s="110">
        <f t="shared" si="134"/>
        <v>50</v>
      </c>
      <c r="BS761" s="110">
        <v>4425</v>
      </c>
      <c r="BT761" s="110" t="str">
        <f t="shared" si="125"/>
        <v>Construção da Delegacia Cidadã de Ivaiporã</v>
      </c>
      <c r="BU761" s="111" t="str">
        <f t="shared" si="126"/>
        <v>Não</v>
      </c>
      <c r="BV761" s="111" t="str">
        <f t="shared" si="127"/>
        <v>Não</v>
      </c>
      <c r="BW761" s="111" t="str">
        <f t="shared" si="128"/>
        <v>Não</v>
      </c>
      <c r="BX761" s="111" t="str">
        <f t="shared" si="129"/>
        <v>Não</v>
      </c>
      <c r="BY761" s="110" t="s">
        <v>121</v>
      </c>
      <c r="BZ761" s="110" t="s">
        <v>226</v>
      </c>
      <c r="CA761" s="110" t="s">
        <v>121</v>
      </c>
      <c r="CB761" s="110" t="s">
        <v>8374</v>
      </c>
      <c r="CG761" s="110" t="str">
        <f t="shared" si="130"/>
        <v>4817 Total</v>
      </c>
      <c r="CH761" s="110" t="str">
        <f t="shared" si="132"/>
        <v>4817 Total-1</v>
      </c>
      <c r="CI761" s="110">
        <v>1</v>
      </c>
      <c r="CJ761" s="110" t="s">
        <v>7124</v>
      </c>
      <c r="CN761" s="110">
        <v>175</v>
      </c>
      <c r="CO761" s="110">
        <v>0</v>
      </c>
      <c r="CP761" s="110">
        <v>0</v>
      </c>
      <c r="CQ761" s="110">
        <v>152</v>
      </c>
      <c r="CS761" s="110" t="str">
        <f t="shared" si="131"/>
        <v>-</v>
      </c>
    </row>
    <row r="762" spans="19:97" x14ac:dyDescent="0.2">
      <c r="S762" s="98">
        <v>4426</v>
      </c>
      <c r="T762" s="98">
        <v>39</v>
      </c>
      <c r="U762" s="98" t="s">
        <v>1697</v>
      </c>
      <c r="V762" s="98">
        <v>66</v>
      </c>
      <c r="W762" s="98" t="s">
        <v>2165</v>
      </c>
      <c r="X762" s="98">
        <v>5</v>
      </c>
      <c r="Y762" s="98" t="s">
        <v>858</v>
      </c>
      <c r="Z762" s="98">
        <v>30</v>
      </c>
      <c r="AA762" s="98" t="s">
        <v>1698</v>
      </c>
      <c r="AB762" s="98">
        <v>7068</v>
      </c>
      <c r="AC762" s="98" t="s">
        <v>2166</v>
      </c>
      <c r="AD762" s="98" t="s">
        <v>2167</v>
      </c>
      <c r="AE762" s="98">
        <v>4426</v>
      </c>
      <c r="AF762" s="98" t="s">
        <v>1759</v>
      </c>
      <c r="AG762" s="98" t="s">
        <v>1760</v>
      </c>
      <c r="AH762" s="98" t="s">
        <v>212</v>
      </c>
      <c r="AI762" s="98" t="s">
        <v>53</v>
      </c>
      <c r="AJ762" s="98">
        <v>4100</v>
      </c>
      <c r="AK762" s="98" t="s">
        <v>33</v>
      </c>
      <c r="AL762" s="98">
        <v>4101</v>
      </c>
      <c r="AM762" s="98" t="s">
        <v>519</v>
      </c>
      <c r="AN762" s="98">
        <v>4119509</v>
      </c>
      <c r="AO762" s="98">
        <v>2024</v>
      </c>
      <c r="AP762" s="98">
        <v>0</v>
      </c>
      <c r="AQ762" s="98" t="s">
        <v>54</v>
      </c>
      <c r="AR762" s="98" t="s">
        <v>54</v>
      </c>
      <c r="AS762" s="98" t="s">
        <v>54</v>
      </c>
      <c r="AT762" s="98" t="s">
        <v>54</v>
      </c>
      <c r="AV762" s="98" t="s">
        <v>226</v>
      </c>
      <c r="AY762" s="98" t="s">
        <v>56</v>
      </c>
      <c r="AZ762" s="98" t="s">
        <v>1710</v>
      </c>
      <c r="BA762" s="98" t="s">
        <v>1711</v>
      </c>
      <c r="BB762" s="98" t="s">
        <v>1705</v>
      </c>
      <c r="BD762" s="110" t="str">
        <f t="shared" si="133"/>
        <v>4394RGInt 03 Cascavel</v>
      </c>
      <c r="BE762" s="110">
        <v>4394</v>
      </c>
      <c r="BF762" s="110" t="s">
        <v>2014</v>
      </c>
      <c r="BG762" s="110">
        <v>8059</v>
      </c>
      <c r="BH762" s="110" t="s">
        <v>35</v>
      </c>
      <c r="BI762" s="110">
        <v>500</v>
      </c>
      <c r="BJ762" s="110">
        <v>0</v>
      </c>
      <c r="BK762" s="110">
        <v>0</v>
      </c>
      <c r="BL762" s="110">
        <v>0</v>
      </c>
      <c r="BN762" s="110">
        <f t="shared" si="134"/>
        <v>500</v>
      </c>
      <c r="BS762" s="110">
        <v>4426</v>
      </c>
      <c r="BT762" s="110" t="str">
        <f t="shared" si="125"/>
        <v>Construção da Delegacia Cidadã de Piraquara</v>
      </c>
      <c r="BU762" s="111" t="str">
        <f t="shared" si="126"/>
        <v>Não</v>
      </c>
      <c r="BV762" s="111" t="str">
        <f t="shared" si="127"/>
        <v>Não</v>
      </c>
      <c r="BW762" s="111" t="str">
        <f t="shared" si="128"/>
        <v>Não</v>
      </c>
      <c r="BX762" s="111" t="str">
        <f t="shared" si="129"/>
        <v>Não</v>
      </c>
      <c r="BY762" s="110" t="s">
        <v>121</v>
      </c>
      <c r="BZ762" s="110" t="s">
        <v>226</v>
      </c>
      <c r="CA762" s="110" t="s">
        <v>121</v>
      </c>
      <c r="CB762" s="110" t="s">
        <v>8376</v>
      </c>
      <c r="CG762" s="110" t="str">
        <f t="shared" si="130"/>
        <v>4819Jaguapitã</v>
      </c>
      <c r="CH762" s="110" t="str">
        <f t="shared" si="132"/>
        <v>4819-1</v>
      </c>
      <c r="CI762" s="110">
        <v>1</v>
      </c>
      <c r="CJ762" s="110">
        <v>4819</v>
      </c>
      <c r="CK762" s="110" t="s">
        <v>37</v>
      </c>
      <c r="CL762" s="110">
        <v>4111902</v>
      </c>
      <c r="CM762" s="110" t="s">
        <v>2713</v>
      </c>
      <c r="CN762" s="110">
        <v>390</v>
      </c>
      <c r="CO762" s="110">
        <v>0</v>
      </c>
      <c r="CP762" s="110">
        <v>16</v>
      </c>
      <c r="CQ762" s="110">
        <v>812</v>
      </c>
      <c r="CS762" s="110" t="str">
        <f t="shared" si="131"/>
        <v>RGInt 05 Londrina-Jaguapitã</v>
      </c>
    </row>
    <row r="763" spans="19:97" x14ac:dyDescent="0.2">
      <c r="S763" s="98">
        <v>4427</v>
      </c>
      <c r="T763" s="98">
        <v>39</v>
      </c>
      <c r="U763" s="98" t="s">
        <v>1697</v>
      </c>
      <c r="V763" s="98">
        <v>66</v>
      </c>
      <c r="W763" s="98" t="s">
        <v>2165</v>
      </c>
      <c r="X763" s="98">
        <v>5</v>
      </c>
      <c r="Y763" s="98" t="s">
        <v>858</v>
      </c>
      <c r="Z763" s="98">
        <v>30</v>
      </c>
      <c r="AA763" s="98" t="s">
        <v>1698</v>
      </c>
      <c r="AB763" s="98">
        <v>7068</v>
      </c>
      <c r="AC763" s="98" t="s">
        <v>2166</v>
      </c>
      <c r="AD763" s="98" t="s">
        <v>2167</v>
      </c>
      <c r="AE763" s="98">
        <v>4427</v>
      </c>
      <c r="AF763" s="98" t="s">
        <v>1761</v>
      </c>
      <c r="AG763" s="98" t="s">
        <v>1762</v>
      </c>
      <c r="AH763" s="98" t="s">
        <v>212</v>
      </c>
      <c r="AI763" s="98" t="s">
        <v>53</v>
      </c>
      <c r="AJ763" s="98">
        <v>4100</v>
      </c>
      <c r="AK763" s="98" t="s">
        <v>38</v>
      </c>
      <c r="AL763" s="98">
        <v>4106</v>
      </c>
      <c r="AM763" s="98" t="s">
        <v>531</v>
      </c>
      <c r="AN763" s="98">
        <v>4119905</v>
      </c>
      <c r="AO763" s="98">
        <v>2024</v>
      </c>
      <c r="AP763" s="98">
        <v>0</v>
      </c>
      <c r="AQ763" s="98" t="s">
        <v>54</v>
      </c>
      <c r="AR763" s="98" t="s">
        <v>54</v>
      </c>
      <c r="AS763" s="98" t="s">
        <v>54</v>
      </c>
      <c r="AT763" s="98" t="s">
        <v>54</v>
      </c>
      <c r="AV763" s="98" t="s">
        <v>226</v>
      </c>
      <c r="AY763" s="98" t="s">
        <v>56</v>
      </c>
      <c r="AZ763" s="98" t="s">
        <v>1710</v>
      </c>
      <c r="BA763" s="98" t="s">
        <v>1711</v>
      </c>
      <c r="BB763" s="98" t="s">
        <v>1705</v>
      </c>
      <c r="BD763" s="110" t="str">
        <f t="shared" si="133"/>
        <v>4395RGInt 03 Cascavel</v>
      </c>
      <c r="BE763" s="110">
        <v>4395</v>
      </c>
      <c r="BF763" s="110" t="s">
        <v>2018</v>
      </c>
      <c r="BG763" s="110">
        <v>8059</v>
      </c>
      <c r="BH763" s="110" t="s">
        <v>35</v>
      </c>
      <c r="BI763" s="110">
        <v>1300</v>
      </c>
      <c r="BJ763" s="110">
        <v>6000</v>
      </c>
      <c r="BK763" s="110">
        <v>0</v>
      </c>
      <c r="BL763" s="110">
        <v>0</v>
      </c>
      <c r="BN763" s="110">
        <f t="shared" si="134"/>
        <v>7300</v>
      </c>
      <c r="BS763" s="110">
        <v>4427</v>
      </c>
      <c r="BT763" s="110" t="str">
        <f t="shared" si="125"/>
        <v>Construção da Delegacia Cidadã de Ponta Grossa</v>
      </c>
      <c r="BU763" s="111" t="str">
        <f t="shared" si="126"/>
        <v>Não</v>
      </c>
      <c r="BV763" s="111" t="str">
        <f t="shared" si="127"/>
        <v>Não</v>
      </c>
      <c r="BW763" s="111" t="str">
        <f t="shared" si="128"/>
        <v>Não</v>
      </c>
      <c r="BX763" s="111" t="str">
        <f t="shared" si="129"/>
        <v>Não</v>
      </c>
      <c r="BY763" s="110" t="s">
        <v>121</v>
      </c>
      <c r="BZ763" s="110" t="s">
        <v>226</v>
      </c>
      <c r="CA763" s="110" t="s">
        <v>121</v>
      </c>
      <c r="CB763" s="110" t="s">
        <v>8376</v>
      </c>
      <c r="CG763" s="110" t="str">
        <f t="shared" si="130"/>
        <v>4819 Total</v>
      </c>
      <c r="CH763" s="110" t="str">
        <f t="shared" si="132"/>
        <v>4819 Total-1</v>
      </c>
      <c r="CI763" s="110">
        <v>1</v>
      </c>
      <c r="CJ763" s="110" t="s">
        <v>7125</v>
      </c>
      <c r="CN763" s="110">
        <v>390</v>
      </c>
      <c r="CO763" s="110">
        <v>0</v>
      </c>
      <c r="CP763" s="110">
        <v>16</v>
      </c>
      <c r="CQ763" s="110">
        <v>812</v>
      </c>
      <c r="CS763" s="110" t="str">
        <f t="shared" si="131"/>
        <v>-</v>
      </c>
    </row>
    <row r="764" spans="19:97" x14ac:dyDescent="0.2">
      <c r="S764" s="98">
        <v>4428</v>
      </c>
      <c r="T764" s="98">
        <v>39</v>
      </c>
      <c r="U764" s="98" t="s">
        <v>1697</v>
      </c>
      <c r="V764" s="98">
        <v>66</v>
      </c>
      <c r="W764" s="98" t="s">
        <v>2165</v>
      </c>
      <c r="X764" s="98">
        <v>5</v>
      </c>
      <c r="Y764" s="98" t="s">
        <v>858</v>
      </c>
      <c r="Z764" s="98">
        <v>30</v>
      </c>
      <c r="AA764" s="98" t="s">
        <v>1698</v>
      </c>
      <c r="AB764" s="98">
        <v>7068</v>
      </c>
      <c r="AC764" s="98" t="s">
        <v>2166</v>
      </c>
      <c r="AD764" s="98" t="s">
        <v>2167</v>
      </c>
      <c r="AE764" s="98">
        <v>4428</v>
      </c>
      <c r="AF764" s="98" t="s">
        <v>1763</v>
      </c>
      <c r="AG764" s="98" t="s">
        <v>1764</v>
      </c>
      <c r="AH764" s="98" t="s">
        <v>212</v>
      </c>
      <c r="AI764" s="98" t="s">
        <v>53</v>
      </c>
      <c r="AJ764" s="98">
        <v>4100</v>
      </c>
      <c r="AK764" s="98" t="s">
        <v>36</v>
      </c>
      <c r="AL764" s="98">
        <v>4104</v>
      </c>
      <c r="AM764" s="98" t="s">
        <v>223</v>
      </c>
      <c r="AN764" s="98">
        <v>4126256</v>
      </c>
      <c r="AO764" s="98">
        <v>2024</v>
      </c>
      <c r="AP764" s="98">
        <v>0</v>
      </c>
      <c r="AQ764" s="98" t="s">
        <v>54</v>
      </c>
      <c r="AR764" s="98" t="s">
        <v>54</v>
      </c>
      <c r="AS764" s="98" t="s">
        <v>54</v>
      </c>
      <c r="AT764" s="98" t="s">
        <v>54</v>
      </c>
      <c r="AV764" s="98" t="s">
        <v>226</v>
      </c>
      <c r="AY764" s="98" t="s">
        <v>56</v>
      </c>
      <c r="AZ764" s="98" t="s">
        <v>1710</v>
      </c>
      <c r="BA764" s="98" t="s">
        <v>1711</v>
      </c>
      <c r="BB764" s="98" t="s">
        <v>1705</v>
      </c>
      <c r="BD764" s="110" t="str">
        <f t="shared" si="133"/>
        <v>4396RGInt 03 Cascavel</v>
      </c>
      <c r="BE764" s="110">
        <v>4396</v>
      </c>
      <c r="BF764" s="110" t="s">
        <v>2021</v>
      </c>
      <c r="BG764" s="110">
        <v>8059</v>
      </c>
      <c r="BH764" s="110" t="s">
        <v>35</v>
      </c>
      <c r="BI764" s="110">
        <v>0</v>
      </c>
      <c r="BJ764" s="110">
        <v>0</v>
      </c>
      <c r="BK764" s="110">
        <v>225</v>
      </c>
      <c r="BL764" s="110">
        <v>225</v>
      </c>
      <c r="BN764" s="110">
        <f t="shared" si="134"/>
        <v>450</v>
      </c>
      <c r="BS764" s="110">
        <v>4428</v>
      </c>
      <c r="BT764" s="110" t="str">
        <f t="shared" si="125"/>
        <v>Construção da Delegacia Cidadã de Sarandi</v>
      </c>
      <c r="BU764" s="111" t="str">
        <f t="shared" si="126"/>
        <v>Não</v>
      </c>
      <c r="BV764" s="111" t="str">
        <f t="shared" si="127"/>
        <v>Não</v>
      </c>
      <c r="BW764" s="111" t="str">
        <f t="shared" si="128"/>
        <v>Não</v>
      </c>
      <c r="BX764" s="111" t="str">
        <f t="shared" si="129"/>
        <v>Não</v>
      </c>
      <c r="BY764" s="110" t="s">
        <v>121</v>
      </c>
      <c r="BZ764" s="110" t="s">
        <v>226</v>
      </c>
      <c r="CA764" s="110" t="s">
        <v>121</v>
      </c>
      <c r="CB764" s="110" t="s">
        <v>8122</v>
      </c>
      <c r="CG764" s="110" t="str">
        <f t="shared" si="130"/>
        <v>4820Jandaia do Sul</v>
      </c>
      <c r="CH764" s="110" t="str">
        <f t="shared" si="132"/>
        <v>4820-1</v>
      </c>
      <c r="CI764" s="110">
        <v>1</v>
      </c>
      <c r="CJ764" s="110">
        <v>4820</v>
      </c>
      <c r="CK764" s="110" t="s">
        <v>37</v>
      </c>
      <c r="CL764" s="110">
        <v>4112108</v>
      </c>
      <c r="CM764" s="110" t="s">
        <v>481</v>
      </c>
      <c r="CN764" s="110">
        <v>22900</v>
      </c>
      <c r="CO764" s="110">
        <v>606</v>
      </c>
      <c r="CP764" s="110">
        <v>7000</v>
      </c>
      <c r="CQ764" s="110">
        <v>0</v>
      </c>
      <c r="CS764" s="110" t="str">
        <f t="shared" si="131"/>
        <v>RGInt 05 Londrina-Jandaia do Sul</v>
      </c>
    </row>
    <row r="765" spans="19:97" x14ac:dyDescent="0.2">
      <c r="S765" s="98">
        <v>6371</v>
      </c>
      <c r="T765" s="98">
        <v>39</v>
      </c>
      <c r="U765" s="98" t="s">
        <v>1697</v>
      </c>
      <c r="V765" s="98">
        <v>66</v>
      </c>
      <c r="W765" s="98" t="s">
        <v>2165</v>
      </c>
      <c r="X765" s="98">
        <v>5</v>
      </c>
      <c r="Y765" s="98" t="s">
        <v>858</v>
      </c>
      <c r="Z765" s="98">
        <v>30</v>
      </c>
      <c r="AA765" s="98" t="s">
        <v>1698</v>
      </c>
      <c r="AB765" s="98">
        <v>7068</v>
      </c>
      <c r="AC765" s="98" t="s">
        <v>2166</v>
      </c>
      <c r="AD765" s="98" t="s">
        <v>2167</v>
      </c>
      <c r="AE765" s="98">
        <v>6371</v>
      </c>
      <c r="AF765" s="98" t="s">
        <v>5268</v>
      </c>
      <c r="AG765" s="98" t="s">
        <v>5269</v>
      </c>
      <c r="AH765" s="98" t="s">
        <v>212</v>
      </c>
      <c r="AI765" s="98" t="s">
        <v>53</v>
      </c>
      <c r="AJ765" s="98">
        <v>4100</v>
      </c>
      <c r="AK765" s="98" t="s">
        <v>37</v>
      </c>
      <c r="AL765" s="98">
        <v>4105</v>
      </c>
      <c r="AM765" s="98" t="s">
        <v>2838</v>
      </c>
      <c r="AN765" s="98">
        <v>4126504</v>
      </c>
      <c r="AO765" s="98">
        <v>2024</v>
      </c>
      <c r="AP765" s="98">
        <v>0</v>
      </c>
      <c r="AQ765" s="98" t="s">
        <v>54</v>
      </c>
      <c r="AR765" s="98" t="s">
        <v>54</v>
      </c>
      <c r="AS765" s="98" t="s">
        <v>54</v>
      </c>
      <c r="AT765" s="98" t="s">
        <v>54</v>
      </c>
      <c r="AY765" s="98" t="s">
        <v>56</v>
      </c>
      <c r="AZ765" s="98" t="s">
        <v>1752</v>
      </c>
      <c r="BA765" s="98" t="s">
        <v>5480</v>
      </c>
      <c r="BB765" s="98" t="s">
        <v>5244</v>
      </c>
      <c r="BD765" s="110" t="str">
        <f t="shared" si="133"/>
        <v>4397RGInt 05 Londrina</v>
      </c>
      <c r="BE765" s="110">
        <v>4397</v>
      </c>
      <c r="BF765" s="110" t="s">
        <v>2024</v>
      </c>
      <c r="BG765" s="110">
        <v>8059</v>
      </c>
      <c r="BH765" s="110" t="s">
        <v>37</v>
      </c>
      <c r="BI765" s="110">
        <v>0</v>
      </c>
      <c r="BJ765" s="110">
        <v>0</v>
      </c>
      <c r="BK765" s="110">
        <v>1858.47</v>
      </c>
      <c r="BL765" s="110">
        <v>1238.98</v>
      </c>
      <c r="BN765" s="110">
        <f t="shared" si="134"/>
        <v>3097.45</v>
      </c>
      <c r="BS765" s="110">
        <v>6371</v>
      </c>
      <c r="BT765" s="110" t="str">
        <f t="shared" si="125"/>
        <v>Construção da Delegacia Cidadã de Sertanópolis</v>
      </c>
      <c r="BU765" s="111" t="str">
        <f t="shared" si="126"/>
        <v>Não</v>
      </c>
      <c r="BV765" s="111" t="str">
        <f t="shared" si="127"/>
        <v>Não</v>
      </c>
      <c r="BW765" s="111" t="str">
        <f t="shared" si="128"/>
        <v>Não</v>
      </c>
      <c r="BX765" s="111" t="str">
        <f t="shared" si="129"/>
        <v>Não</v>
      </c>
      <c r="BY765" s="110" t="s">
        <v>121</v>
      </c>
      <c r="BZ765" s="110" t="s">
        <v>121</v>
      </c>
      <c r="CA765" s="110" t="s">
        <v>121</v>
      </c>
      <c r="CB765" s="110" t="s">
        <v>8122</v>
      </c>
      <c r="CG765" s="110" t="str">
        <f t="shared" si="130"/>
        <v>4820 Total</v>
      </c>
      <c r="CH765" s="110" t="str">
        <f t="shared" si="132"/>
        <v>4820 Total-1</v>
      </c>
      <c r="CI765" s="110">
        <v>1</v>
      </c>
      <c r="CJ765" s="110" t="s">
        <v>7126</v>
      </c>
      <c r="CN765" s="110">
        <v>22900</v>
      </c>
      <c r="CO765" s="110">
        <v>606</v>
      </c>
      <c r="CP765" s="110">
        <v>7000</v>
      </c>
      <c r="CQ765" s="110">
        <v>0</v>
      </c>
      <c r="CS765" s="110" t="str">
        <f t="shared" si="131"/>
        <v>-</v>
      </c>
    </row>
    <row r="766" spans="19:97" x14ac:dyDescent="0.2">
      <c r="S766" s="98">
        <v>4429</v>
      </c>
      <c r="T766" s="98">
        <v>39</v>
      </c>
      <c r="U766" s="98" t="s">
        <v>1697</v>
      </c>
      <c r="V766" s="98">
        <v>66</v>
      </c>
      <c r="W766" s="98" t="s">
        <v>2165</v>
      </c>
      <c r="X766" s="98">
        <v>5</v>
      </c>
      <c r="Y766" s="98" t="s">
        <v>858</v>
      </c>
      <c r="Z766" s="98">
        <v>30</v>
      </c>
      <c r="AA766" s="98" t="s">
        <v>1698</v>
      </c>
      <c r="AB766" s="98">
        <v>7068</v>
      </c>
      <c r="AC766" s="98" t="s">
        <v>2166</v>
      </c>
      <c r="AD766" s="98" t="s">
        <v>2167</v>
      </c>
      <c r="AE766" s="98">
        <v>4429</v>
      </c>
      <c r="AF766" s="98" t="s">
        <v>1765</v>
      </c>
      <c r="AG766" s="98" t="s">
        <v>1766</v>
      </c>
      <c r="AH766" s="98" t="s">
        <v>212</v>
      </c>
      <c r="AI766" s="98" t="s">
        <v>53</v>
      </c>
      <c r="AJ766" s="98">
        <v>4100</v>
      </c>
      <c r="AK766" s="98" t="s">
        <v>38</v>
      </c>
      <c r="AL766" s="98">
        <v>4106</v>
      </c>
      <c r="AM766" s="98" t="s">
        <v>559</v>
      </c>
      <c r="AN766" s="98">
        <v>4127106</v>
      </c>
      <c r="AO766" s="98">
        <v>2024</v>
      </c>
      <c r="AP766" s="98">
        <v>0</v>
      </c>
      <c r="AQ766" s="98" t="s">
        <v>54</v>
      </c>
      <c r="AR766" s="98" t="s">
        <v>54</v>
      </c>
      <c r="AS766" s="98" t="s">
        <v>54</v>
      </c>
      <c r="AT766" s="98" t="s">
        <v>54</v>
      </c>
      <c r="AV766" s="98" t="s">
        <v>226</v>
      </c>
      <c r="AY766" s="98" t="s">
        <v>56</v>
      </c>
      <c r="AZ766" s="98" t="s">
        <v>1710</v>
      </c>
      <c r="BA766" s="98" t="s">
        <v>1711</v>
      </c>
      <c r="BB766" s="98" t="s">
        <v>1705</v>
      </c>
      <c r="BD766" s="110" t="str">
        <f t="shared" si="133"/>
        <v>4398RGInt 05 Londrina</v>
      </c>
      <c r="BE766" s="110">
        <v>4398</v>
      </c>
      <c r="BF766" s="110" t="s">
        <v>2028</v>
      </c>
      <c r="BG766" s="110">
        <v>8059</v>
      </c>
      <c r="BH766" s="110" t="s">
        <v>37</v>
      </c>
      <c r="BI766" s="110">
        <v>0</v>
      </c>
      <c r="BJ766" s="110">
        <v>0</v>
      </c>
      <c r="BK766" s="110">
        <v>1641.45</v>
      </c>
      <c r="BL766" s="110">
        <v>1094.3</v>
      </c>
      <c r="BN766" s="110">
        <f t="shared" si="134"/>
        <v>2735.75</v>
      </c>
      <c r="BS766" s="110">
        <v>4429</v>
      </c>
      <c r="BT766" s="110" t="str">
        <f t="shared" si="125"/>
        <v>Construção da Delegacia Cidadã de Telêmaco Borba</v>
      </c>
      <c r="BU766" s="111" t="str">
        <f t="shared" si="126"/>
        <v>Não</v>
      </c>
      <c r="BV766" s="111" t="str">
        <f t="shared" si="127"/>
        <v>Não</v>
      </c>
      <c r="BW766" s="111" t="str">
        <f t="shared" si="128"/>
        <v>Não</v>
      </c>
      <c r="BX766" s="111" t="str">
        <f t="shared" si="129"/>
        <v>Não</v>
      </c>
      <c r="BY766" s="110" t="s">
        <v>121</v>
      </c>
      <c r="BZ766" s="110" t="s">
        <v>226</v>
      </c>
      <c r="CA766" s="110" t="s">
        <v>121</v>
      </c>
      <c r="CB766" s="110" t="s">
        <v>8122</v>
      </c>
      <c r="CG766" s="110" t="str">
        <f t="shared" si="130"/>
        <v>4821Juranda</v>
      </c>
      <c r="CH766" s="110" t="str">
        <f t="shared" si="132"/>
        <v>4821-1</v>
      </c>
      <c r="CI766" s="110">
        <v>1</v>
      </c>
      <c r="CJ766" s="110">
        <v>4821</v>
      </c>
      <c r="CK766" s="110" t="s">
        <v>36</v>
      </c>
      <c r="CL766" s="110">
        <v>4112959</v>
      </c>
      <c r="CM766" s="110" t="s">
        <v>2727</v>
      </c>
      <c r="CN766" s="110">
        <v>360</v>
      </c>
      <c r="CO766" s="110">
        <v>0</v>
      </c>
      <c r="CP766" s="110">
        <v>0</v>
      </c>
      <c r="CQ766" s="110">
        <v>520</v>
      </c>
      <c r="CS766" s="110" t="str">
        <f t="shared" si="131"/>
        <v>RGInt 04 Maringá-Juranda</v>
      </c>
    </row>
    <row r="767" spans="19:97" x14ac:dyDescent="0.2">
      <c r="S767" s="98">
        <v>4430</v>
      </c>
      <c r="T767" s="98">
        <v>39</v>
      </c>
      <c r="U767" s="98" t="s">
        <v>1697</v>
      </c>
      <c r="V767" s="98">
        <v>66</v>
      </c>
      <c r="W767" s="98" t="s">
        <v>2165</v>
      </c>
      <c r="X767" s="98">
        <v>5</v>
      </c>
      <c r="Y767" s="98" t="s">
        <v>858</v>
      </c>
      <c r="Z767" s="98">
        <v>30</v>
      </c>
      <c r="AA767" s="98" t="s">
        <v>1698</v>
      </c>
      <c r="AB767" s="98">
        <v>7068</v>
      </c>
      <c r="AC767" s="98" t="s">
        <v>2166</v>
      </c>
      <c r="AD767" s="98" t="s">
        <v>2167</v>
      </c>
      <c r="AE767" s="98">
        <v>4430</v>
      </c>
      <c r="AF767" s="98" t="s">
        <v>1767</v>
      </c>
      <c r="AG767" s="98" t="s">
        <v>1768</v>
      </c>
      <c r="AH767" s="98" t="s">
        <v>212</v>
      </c>
      <c r="AI767" s="98" t="s">
        <v>53</v>
      </c>
      <c r="AJ767" s="98">
        <v>4100</v>
      </c>
      <c r="AK767" s="98" t="s">
        <v>35</v>
      </c>
      <c r="AL767" s="98">
        <v>4103</v>
      </c>
      <c r="AM767" s="98" t="s">
        <v>356</v>
      </c>
      <c r="AN767" s="98">
        <v>4102000</v>
      </c>
      <c r="AO767" s="98">
        <v>2024</v>
      </c>
      <c r="AP767" s="98">
        <v>0</v>
      </c>
      <c r="AQ767" s="98" t="s">
        <v>54</v>
      </c>
      <c r="AR767" s="98" t="s">
        <v>54</v>
      </c>
      <c r="AS767" s="98" t="s">
        <v>54</v>
      </c>
      <c r="AT767" s="98" t="s">
        <v>54</v>
      </c>
      <c r="AV767" s="98" t="s">
        <v>226</v>
      </c>
      <c r="AY767" s="98" t="s">
        <v>56</v>
      </c>
      <c r="AZ767" s="98" t="s">
        <v>1710</v>
      </c>
      <c r="BA767" s="98" t="s">
        <v>1711</v>
      </c>
      <c r="BB767" s="98" t="s">
        <v>1705</v>
      </c>
      <c r="BD767" s="110" t="str">
        <f t="shared" si="133"/>
        <v>4401RGInt 02 Guarapuava</v>
      </c>
      <c r="BE767" s="110">
        <v>4401</v>
      </c>
      <c r="BF767" s="110" t="s">
        <v>2031</v>
      </c>
      <c r="BG767" s="110">
        <v>8397</v>
      </c>
      <c r="BH767" s="110" t="s">
        <v>34</v>
      </c>
      <c r="BI767" s="110">
        <v>5</v>
      </c>
      <c r="BJ767" s="110">
        <v>7.27</v>
      </c>
      <c r="BK767" s="110">
        <v>7.62</v>
      </c>
      <c r="BL767" s="110">
        <v>0</v>
      </c>
      <c r="BN767" s="110">
        <f t="shared" si="134"/>
        <v>19.89</v>
      </c>
      <c r="BS767" s="110">
        <v>4430</v>
      </c>
      <c r="BT767" s="110" t="str">
        <f t="shared" si="125"/>
        <v>Construção da Delegacia Cidadã, em Assis Chateaubriand</v>
      </c>
      <c r="BU767" s="111" t="str">
        <f t="shared" si="126"/>
        <v>Não</v>
      </c>
      <c r="BV767" s="111" t="str">
        <f t="shared" si="127"/>
        <v>Não</v>
      </c>
      <c r="BW767" s="111" t="str">
        <f t="shared" si="128"/>
        <v>Não</v>
      </c>
      <c r="BX767" s="111" t="str">
        <f t="shared" si="129"/>
        <v>Não</v>
      </c>
      <c r="BY767" s="110" t="s">
        <v>121</v>
      </c>
      <c r="BZ767" s="110" t="s">
        <v>226</v>
      </c>
      <c r="CA767" s="110" t="s">
        <v>121</v>
      </c>
      <c r="CB767" s="110" t="s">
        <v>8376</v>
      </c>
      <c r="CG767" s="110" t="str">
        <f t="shared" si="130"/>
        <v>4821 Total</v>
      </c>
      <c r="CH767" s="110" t="str">
        <f t="shared" si="132"/>
        <v>4821 Total-1</v>
      </c>
      <c r="CI767" s="110">
        <v>1</v>
      </c>
      <c r="CJ767" s="110" t="s">
        <v>7127</v>
      </c>
      <c r="CN767" s="110">
        <v>360</v>
      </c>
      <c r="CO767" s="110">
        <v>0</v>
      </c>
      <c r="CP767" s="110">
        <v>0</v>
      </c>
      <c r="CQ767" s="110">
        <v>520</v>
      </c>
      <c r="CS767" s="110" t="str">
        <f t="shared" si="131"/>
        <v>-</v>
      </c>
    </row>
    <row r="768" spans="19:97" x14ac:dyDescent="0.2">
      <c r="S768" s="98">
        <v>4431</v>
      </c>
      <c r="T768" s="98">
        <v>39</v>
      </c>
      <c r="U768" s="98" t="s">
        <v>1697</v>
      </c>
      <c r="V768" s="98">
        <v>66</v>
      </c>
      <c r="W768" s="98" t="s">
        <v>2165</v>
      </c>
      <c r="X768" s="98">
        <v>5</v>
      </c>
      <c r="Y768" s="98" t="s">
        <v>858</v>
      </c>
      <c r="Z768" s="98">
        <v>30</v>
      </c>
      <c r="AA768" s="98" t="s">
        <v>1698</v>
      </c>
      <c r="AB768" s="98">
        <v>7068</v>
      </c>
      <c r="AC768" s="98" t="s">
        <v>2166</v>
      </c>
      <c r="AD768" s="98" t="s">
        <v>2167</v>
      </c>
      <c r="AE768" s="98">
        <v>4431</v>
      </c>
      <c r="AF768" s="98" t="s">
        <v>1769</v>
      </c>
      <c r="AG768" s="98" t="s">
        <v>1770</v>
      </c>
      <c r="AH768" s="98" t="s">
        <v>212</v>
      </c>
      <c r="AI768" s="98" t="s">
        <v>53</v>
      </c>
      <c r="AJ768" s="98">
        <v>4100</v>
      </c>
      <c r="AK768" s="98" t="s">
        <v>35</v>
      </c>
      <c r="AL768" s="98">
        <v>4103</v>
      </c>
      <c r="AM768" s="98" t="s">
        <v>407</v>
      </c>
      <c r="AN768" s="98">
        <v>4108304</v>
      </c>
      <c r="AO768" s="98">
        <v>2024</v>
      </c>
      <c r="AP768" s="98">
        <v>0</v>
      </c>
      <c r="AQ768" s="98" t="s">
        <v>54</v>
      </c>
      <c r="AR768" s="98" t="s">
        <v>54</v>
      </c>
      <c r="AS768" s="98" t="s">
        <v>54</v>
      </c>
      <c r="AT768" s="98" t="s">
        <v>54</v>
      </c>
      <c r="AV768" s="98" t="s">
        <v>226</v>
      </c>
      <c r="AY768" s="98" t="s">
        <v>56</v>
      </c>
      <c r="AZ768" s="98" t="s">
        <v>1710</v>
      </c>
      <c r="BA768" s="98" t="s">
        <v>1711</v>
      </c>
      <c r="BB768" s="98" t="s">
        <v>1705</v>
      </c>
      <c r="BD768" s="110" t="str">
        <f t="shared" si="133"/>
        <v>4402RGInt 02 Guarapuava</v>
      </c>
      <c r="BE768" s="110">
        <v>4402</v>
      </c>
      <c r="BF768" s="110" t="s">
        <v>2035</v>
      </c>
      <c r="BG768" s="110">
        <v>8397</v>
      </c>
      <c r="BH768" s="110" t="s">
        <v>34</v>
      </c>
      <c r="BI768" s="110">
        <v>7.0000000000000007E-2</v>
      </c>
      <c r="BJ768" s="110">
        <v>0.08</v>
      </c>
      <c r="BK768" s="110">
        <v>0</v>
      </c>
      <c r="BL768" s="110">
        <v>0</v>
      </c>
      <c r="BN768" s="110">
        <f t="shared" si="134"/>
        <v>0.15000000000000002</v>
      </c>
      <c r="BS768" s="110">
        <v>4431</v>
      </c>
      <c r="BT768" s="110" t="str">
        <f t="shared" si="125"/>
        <v>Construção da Delegacia Cidadã, em Foz do Iguaçu</v>
      </c>
      <c r="BU768" s="111" t="str">
        <f t="shared" si="126"/>
        <v>Não</v>
      </c>
      <c r="BV768" s="111" t="str">
        <f t="shared" si="127"/>
        <v>Não</v>
      </c>
      <c r="BW768" s="111" t="str">
        <f t="shared" si="128"/>
        <v>Não</v>
      </c>
      <c r="BX768" s="111" t="str">
        <f t="shared" si="129"/>
        <v>Não</v>
      </c>
      <c r="BY768" s="110" t="s">
        <v>121</v>
      </c>
      <c r="BZ768" s="110" t="s">
        <v>226</v>
      </c>
      <c r="CA768" s="110" t="s">
        <v>121</v>
      </c>
      <c r="CB768" s="110" t="s">
        <v>8376</v>
      </c>
      <c r="CG768" s="110" t="str">
        <f t="shared" si="130"/>
        <v>4826Mamborê</v>
      </c>
      <c r="CH768" s="110" t="str">
        <f t="shared" si="132"/>
        <v>4826-1</v>
      </c>
      <c r="CI768" s="110">
        <v>1</v>
      </c>
      <c r="CJ768" s="110">
        <v>4826</v>
      </c>
      <c r="CK768" s="110" t="s">
        <v>36</v>
      </c>
      <c r="CL768" s="110">
        <v>4114005</v>
      </c>
      <c r="CM768" s="110" t="s">
        <v>605</v>
      </c>
      <c r="CN768" s="110">
        <v>650</v>
      </c>
      <c r="CO768" s="110">
        <v>0</v>
      </c>
      <c r="CP768" s="110">
        <v>0</v>
      </c>
      <c r="CQ768" s="110">
        <v>867</v>
      </c>
      <c r="CS768" s="110" t="str">
        <f t="shared" si="131"/>
        <v>RGInt 04 Maringá-Mamborê</v>
      </c>
    </row>
    <row r="769" spans="19:97" x14ac:dyDescent="0.2">
      <c r="S769" s="98">
        <v>4432</v>
      </c>
      <c r="T769" s="98">
        <v>39</v>
      </c>
      <c r="U769" s="98" t="s">
        <v>1697</v>
      </c>
      <c r="V769" s="98">
        <v>66</v>
      </c>
      <c r="W769" s="98" t="s">
        <v>2165</v>
      </c>
      <c r="X769" s="98">
        <v>5</v>
      </c>
      <c r="Y769" s="98" t="s">
        <v>858</v>
      </c>
      <c r="Z769" s="98">
        <v>30</v>
      </c>
      <c r="AA769" s="98" t="s">
        <v>1698</v>
      </c>
      <c r="AB769" s="98">
        <v>7068</v>
      </c>
      <c r="AC769" s="98" t="s">
        <v>2166</v>
      </c>
      <c r="AD769" s="98" t="s">
        <v>2167</v>
      </c>
      <c r="AE769" s="98">
        <v>4432</v>
      </c>
      <c r="AF769" s="98" t="s">
        <v>1771</v>
      </c>
      <c r="AG769" s="98" t="s">
        <v>1772</v>
      </c>
      <c r="AH769" s="98" t="s">
        <v>212</v>
      </c>
      <c r="AI769" s="98" t="s">
        <v>53</v>
      </c>
      <c r="AJ769" s="98">
        <v>4100</v>
      </c>
      <c r="AK769" s="98" t="s">
        <v>34</v>
      </c>
      <c r="AL769" s="98">
        <v>4102</v>
      </c>
      <c r="AM769" s="98" t="s">
        <v>526</v>
      </c>
      <c r="AN769" s="98">
        <v>4109401</v>
      </c>
      <c r="AO769" s="98">
        <v>2024</v>
      </c>
      <c r="AP769" s="98">
        <v>0</v>
      </c>
      <c r="AQ769" s="98" t="s">
        <v>54</v>
      </c>
      <c r="AR769" s="98" t="s">
        <v>54</v>
      </c>
      <c r="AS769" s="98" t="s">
        <v>54</v>
      </c>
      <c r="AT769" s="98" t="s">
        <v>54</v>
      </c>
      <c r="AV769" s="98" t="s">
        <v>226</v>
      </c>
      <c r="AY769" s="98" t="s">
        <v>56</v>
      </c>
      <c r="AZ769" s="98" t="s">
        <v>1710</v>
      </c>
      <c r="BA769" s="98" t="s">
        <v>1711</v>
      </c>
      <c r="BB769" s="98" t="s">
        <v>1705</v>
      </c>
      <c r="BD769" s="110" t="str">
        <f t="shared" si="133"/>
        <v>4403RGInt 04 Maringá</v>
      </c>
      <c r="BE769" s="110">
        <v>4403</v>
      </c>
      <c r="BF769" s="110" t="s">
        <v>2039</v>
      </c>
      <c r="BG769" s="110">
        <v>8397</v>
      </c>
      <c r="BH769" s="110" t="s">
        <v>36</v>
      </c>
      <c r="BI769" s="110">
        <v>5.7</v>
      </c>
      <c r="BJ769" s="110">
        <v>5.43</v>
      </c>
      <c r="BK769" s="110">
        <v>0</v>
      </c>
      <c r="BL769" s="110">
        <v>0</v>
      </c>
      <c r="BN769" s="110">
        <f t="shared" si="134"/>
        <v>11.129999999999999</v>
      </c>
      <c r="BS769" s="110">
        <v>4432</v>
      </c>
      <c r="BT769" s="110" t="str">
        <f t="shared" si="125"/>
        <v>Construção da Delegacia Cidadã, em Guarapuava</v>
      </c>
      <c r="BU769" s="111" t="str">
        <f t="shared" si="126"/>
        <v>Não</v>
      </c>
      <c r="BV769" s="111" t="str">
        <f t="shared" si="127"/>
        <v>Não</v>
      </c>
      <c r="BW769" s="111" t="str">
        <f t="shared" si="128"/>
        <v>Não</v>
      </c>
      <c r="BX769" s="111" t="str">
        <f t="shared" si="129"/>
        <v>Não</v>
      </c>
      <c r="BY769" s="110" t="s">
        <v>121</v>
      </c>
      <c r="BZ769" s="110" t="s">
        <v>226</v>
      </c>
      <c r="CA769" s="110" t="s">
        <v>121</v>
      </c>
      <c r="CB769" s="110" t="s">
        <v>8376</v>
      </c>
      <c r="CG769" s="110" t="str">
        <f t="shared" si="130"/>
        <v>4826 Total</v>
      </c>
      <c r="CH769" s="110" t="str">
        <f t="shared" si="132"/>
        <v>4826 Total-1</v>
      </c>
      <c r="CI769" s="110">
        <v>1</v>
      </c>
      <c r="CJ769" s="110" t="s">
        <v>7128</v>
      </c>
      <c r="CN769" s="110">
        <v>650</v>
      </c>
      <c r="CO769" s="110">
        <v>0</v>
      </c>
      <c r="CP769" s="110">
        <v>0</v>
      </c>
      <c r="CQ769" s="110">
        <v>867</v>
      </c>
      <c r="CS769" s="110" t="str">
        <f t="shared" si="131"/>
        <v>-</v>
      </c>
    </row>
    <row r="770" spans="19:97" x14ac:dyDescent="0.2">
      <c r="S770" s="98">
        <v>4433</v>
      </c>
      <c r="T770" s="98">
        <v>39</v>
      </c>
      <c r="U770" s="98" t="s">
        <v>1697</v>
      </c>
      <c r="V770" s="98">
        <v>66</v>
      </c>
      <c r="W770" s="98" t="s">
        <v>2165</v>
      </c>
      <c r="X770" s="98">
        <v>5</v>
      </c>
      <c r="Y770" s="98" t="s">
        <v>858</v>
      </c>
      <c r="Z770" s="98">
        <v>30</v>
      </c>
      <c r="AA770" s="98" t="s">
        <v>1698</v>
      </c>
      <c r="AB770" s="98">
        <v>7068</v>
      </c>
      <c r="AC770" s="98" t="s">
        <v>2166</v>
      </c>
      <c r="AD770" s="98" t="s">
        <v>2167</v>
      </c>
      <c r="AE770" s="98">
        <v>4433</v>
      </c>
      <c r="AF770" s="98" t="s">
        <v>1774</v>
      </c>
      <c r="AG770" s="98" t="s">
        <v>1775</v>
      </c>
      <c r="AH770" s="98" t="s">
        <v>212</v>
      </c>
      <c r="AI770" s="98" t="s">
        <v>53</v>
      </c>
      <c r="AJ770" s="98">
        <v>4100</v>
      </c>
      <c r="AK770" s="98" t="s">
        <v>36</v>
      </c>
      <c r="AL770" s="98">
        <v>4104</v>
      </c>
      <c r="AM770" s="98" t="s">
        <v>517</v>
      </c>
      <c r="AN770" s="98">
        <v>4118402</v>
      </c>
      <c r="AO770" s="98">
        <v>2024</v>
      </c>
      <c r="AP770" s="98">
        <v>0</v>
      </c>
      <c r="AQ770" s="98" t="s">
        <v>54</v>
      </c>
      <c r="AR770" s="98" t="s">
        <v>54</v>
      </c>
      <c r="AS770" s="98" t="s">
        <v>54</v>
      </c>
      <c r="AT770" s="98" t="s">
        <v>54</v>
      </c>
      <c r="AV770" s="98" t="s">
        <v>226</v>
      </c>
      <c r="AY770" s="98" t="s">
        <v>56</v>
      </c>
      <c r="AZ770" s="98" t="s">
        <v>1710</v>
      </c>
      <c r="BA770" s="98" t="s">
        <v>1711</v>
      </c>
      <c r="BB770" s="98" t="s">
        <v>1705</v>
      </c>
      <c r="BD770" s="110" t="str">
        <f t="shared" si="133"/>
        <v>4404RGInt 04 Maringá</v>
      </c>
      <c r="BE770" s="110">
        <v>4404</v>
      </c>
      <c r="BF770" s="110" t="s">
        <v>2042</v>
      </c>
      <c r="BG770" s="110">
        <v>8397</v>
      </c>
      <c r="BH770" s="110" t="s">
        <v>36</v>
      </c>
      <c r="BI770" s="110">
        <v>5</v>
      </c>
      <c r="BJ770" s="110">
        <v>10</v>
      </c>
      <c r="BK770" s="110">
        <v>7</v>
      </c>
      <c r="BL770" s="110">
        <v>0</v>
      </c>
      <c r="BN770" s="110">
        <f t="shared" si="134"/>
        <v>22</v>
      </c>
      <c r="BS770" s="110">
        <v>4433</v>
      </c>
      <c r="BT770" s="110" t="str">
        <f t="shared" si="125"/>
        <v>Construção da Delegacia Cidadã, em Paranavaí</v>
      </c>
      <c r="BU770" s="111" t="str">
        <f t="shared" si="126"/>
        <v>Não</v>
      </c>
      <c r="BV770" s="111" t="str">
        <f t="shared" si="127"/>
        <v>Não</v>
      </c>
      <c r="BW770" s="111" t="str">
        <f t="shared" si="128"/>
        <v>Não</v>
      </c>
      <c r="BX770" s="111" t="str">
        <f t="shared" si="129"/>
        <v>Não</v>
      </c>
      <c r="BY770" s="110" t="s">
        <v>121</v>
      </c>
      <c r="BZ770" s="110" t="s">
        <v>226</v>
      </c>
      <c r="CA770" s="110" t="s">
        <v>121</v>
      </c>
      <c r="CB770" s="110" t="s">
        <v>8376</v>
      </c>
      <c r="CG770" s="110" t="str">
        <f t="shared" si="130"/>
        <v>4827Marmeleiro</v>
      </c>
      <c r="CH770" s="110" t="str">
        <f t="shared" si="132"/>
        <v>4827-1</v>
      </c>
      <c r="CI770" s="110">
        <v>1</v>
      </c>
      <c r="CJ770" s="110">
        <v>4827</v>
      </c>
      <c r="CK770" s="110" t="s">
        <v>35</v>
      </c>
      <c r="CL770" s="110">
        <v>4115408</v>
      </c>
      <c r="CM770" s="110" t="s">
        <v>2742</v>
      </c>
      <c r="CN770" s="110">
        <v>1125</v>
      </c>
      <c r="CO770" s="110">
        <v>0</v>
      </c>
      <c r="CP770" s="110">
        <v>0</v>
      </c>
      <c r="CQ770" s="110">
        <v>182</v>
      </c>
      <c r="CS770" s="110" t="str">
        <f t="shared" si="131"/>
        <v>RGInt 03 Cascavel-Marmeleiro</v>
      </c>
    </row>
    <row r="771" spans="19:97" x14ac:dyDescent="0.2">
      <c r="S771" s="98">
        <v>4437</v>
      </c>
      <c r="T771" s="98">
        <v>39</v>
      </c>
      <c r="U771" s="98" t="s">
        <v>1697</v>
      </c>
      <c r="V771" s="98">
        <v>66</v>
      </c>
      <c r="W771" s="98" t="s">
        <v>2165</v>
      </c>
      <c r="X771" s="98">
        <v>5</v>
      </c>
      <c r="Y771" s="98" t="s">
        <v>858</v>
      </c>
      <c r="Z771" s="98">
        <v>30</v>
      </c>
      <c r="AA771" s="98" t="s">
        <v>1698</v>
      </c>
      <c r="AB771" s="98">
        <v>7068</v>
      </c>
      <c r="AC771" s="98" t="s">
        <v>2166</v>
      </c>
      <c r="AD771" s="98" t="s">
        <v>2167</v>
      </c>
      <c r="AE771" s="98">
        <v>4437</v>
      </c>
      <c r="AF771" s="98" t="s">
        <v>1776</v>
      </c>
      <c r="AG771" s="98" t="s">
        <v>1777</v>
      </c>
      <c r="AH771" s="98" t="s">
        <v>212</v>
      </c>
      <c r="AI771" s="98" t="s">
        <v>53</v>
      </c>
      <c r="AJ771" s="98">
        <v>4100</v>
      </c>
      <c r="AK771" s="98" t="s">
        <v>33</v>
      </c>
      <c r="AL771" s="98">
        <v>4101</v>
      </c>
      <c r="AM771" s="98" t="s">
        <v>535</v>
      </c>
      <c r="AN771" s="98">
        <v>4119954</v>
      </c>
      <c r="AO771" s="98">
        <v>2024</v>
      </c>
      <c r="AP771" s="98">
        <v>376.73</v>
      </c>
      <c r="AQ771" s="98" t="s">
        <v>54</v>
      </c>
      <c r="AR771" s="98" t="s">
        <v>54</v>
      </c>
      <c r="AS771" s="98" t="s">
        <v>54</v>
      </c>
      <c r="AT771" s="98" t="s">
        <v>54</v>
      </c>
      <c r="AV771" s="98" t="s">
        <v>226</v>
      </c>
      <c r="AY771" s="98" t="s">
        <v>56</v>
      </c>
      <c r="AZ771" s="98" t="s">
        <v>1710</v>
      </c>
      <c r="BA771" s="98" t="s">
        <v>1711</v>
      </c>
      <c r="BB771" s="98" t="s">
        <v>1705</v>
      </c>
      <c r="BD771" s="110" t="str">
        <f t="shared" si="133"/>
        <v>4405RGInt 03 Cascavel</v>
      </c>
      <c r="BE771" s="110">
        <v>4405</v>
      </c>
      <c r="BF771" s="110" t="s">
        <v>2046</v>
      </c>
      <c r="BG771" s="110">
        <v>8397</v>
      </c>
      <c r="BH771" s="110" t="s">
        <v>35</v>
      </c>
      <c r="BI771" s="110">
        <v>4</v>
      </c>
      <c r="BJ771" s="110">
        <v>6</v>
      </c>
      <c r="BK771" s="110">
        <v>3.95</v>
      </c>
      <c r="BL771" s="110">
        <v>0</v>
      </c>
      <c r="BN771" s="110">
        <f t="shared" si="134"/>
        <v>13.95</v>
      </c>
      <c r="BS771" s="110">
        <v>4437</v>
      </c>
      <c r="BT771" s="110" t="str">
        <f t="shared" si="125"/>
        <v>Construção da Delegacia Cidadã, em Pontal do Paraná</v>
      </c>
      <c r="BU771" s="111" t="str">
        <f t="shared" si="126"/>
        <v>Não</v>
      </c>
      <c r="BV771" s="111" t="str">
        <f t="shared" si="127"/>
        <v>Não</v>
      </c>
      <c r="BW771" s="111" t="str">
        <f t="shared" si="128"/>
        <v>Não</v>
      </c>
      <c r="BX771" s="111" t="str">
        <f t="shared" si="129"/>
        <v>Não</v>
      </c>
      <c r="BY771" s="110" t="s">
        <v>121</v>
      </c>
      <c r="BZ771" s="110" t="s">
        <v>226</v>
      </c>
      <c r="CA771" s="110" t="s">
        <v>121</v>
      </c>
      <c r="CB771" s="110" t="s">
        <v>8376</v>
      </c>
      <c r="CG771" s="110" t="str">
        <f t="shared" si="130"/>
        <v>4827 Total</v>
      </c>
      <c r="CH771" s="110" t="str">
        <f t="shared" si="132"/>
        <v>4827 Total-1</v>
      </c>
      <c r="CI771" s="110">
        <v>1</v>
      </c>
      <c r="CJ771" s="110" t="s">
        <v>7129</v>
      </c>
      <c r="CN771" s="110">
        <v>1125</v>
      </c>
      <c r="CO771" s="110">
        <v>0</v>
      </c>
      <c r="CP771" s="110">
        <v>0</v>
      </c>
      <c r="CQ771" s="110">
        <v>182</v>
      </c>
      <c r="CS771" s="110" t="str">
        <f t="shared" si="131"/>
        <v>-</v>
      </c>
    </row>
    <row r="772" spans="19:97" x14ac:dyDescent="0.2">
      <c r="S772" s="98">
        <v>4438</v>
      </c>
      <c r="T772" s="98">
        <v>39</v>
      </c>
      <c r="U772" s="98" t="s">
        <v>1697</v>
      </c>
      <c r="V772" s="98">
        <v>66</v>
      </c>
      <c r="W772" s="98" t="s">
        <v>2165</v>
      </c>
      <c r="X772" s="98">
        <v>5</v>
      </c>
      <c r="Y772" s="98" t="s">
        <v>858</v>
      </c>
      <c r="Z772" s="98">
        <v>30</v>
      </c>
      <c r="AA772" s="98" t="s">
        <v>1698</v>
      </c>
      <c r="AB772" s="98">
        <v>7068</v>
      </c>
      <c r="AC772" s="98" t="s">
        <v>2166</v>
      </c>
      <c r="AD772" s="98" t="s">
        <v>2167</v>
      </c>
      <c r="AE772" s="98">
        <v>4438</v>
      </c>
      <c r="AF772" s="98" t="s">
        <v>1778</v>
      </c>
      <c r="AG772" s="98" t="s">
        <v>1779</v>
      </c>
      <c r="AH772" s="98" t="s">
        <v>212</v>
      </c>
      <c r="AI772" s="98" t="s">
        <v>53</v>
      </c>
      <c r="AJ772" s="98">
        <v>4100</v>
      </c>
      <c r="AK772" s="98" t="s">
        <v>37</v>
      </c>
      <c r="AL772" s="98">
        <v>4105</v>
      </c>
      <c r="AM772" s="98" t="s">
        <v>546</v>
      </c>
      <c r="AN772" s="98">
        <v>4121901</v>
      </c>
      <c r="AO772" s="98">
        <v>2024</v>
      </c>
      <c r="AP772" s="98">
        <v>0</v>
      </c>
      <c r="AQ772" s="98" t="s">
        <v>54</v>
      </c>
      <c r="AR772" s="98" t="s">
        <v>54</v>
      </c>
      <c r="AS772" s="98" t="s">
        <v>54</v>
      </c>
      <c r="AT772" s="98" t="s">
        <v>54</v>
      </c>
      <c r="AV772" s="98" t="s">
        <v>226</v>
      </c>
      <c r="AY772" s="98" t="s">
        <v>56</v>
      </c>
      <c r="AZ772" s="98" t="s">
        <v>1710</v>
      </c>
      <c r="BA772" s="98" t="s">
        <v>1711</v>
      </c>
      <c r="BB772" s="98" t="s">
        <v>1705</v>
      </c>
      <c r="BD772" s="110" t="str">
        <f t="shared" si="133"/>
        <v>4406RGInt 01 Curitiba</v>
      </c>
      <c r="BE772" s="110">
        <v>4406</v>
      </c>
      <c r="BF772" s="110" t="s">
        <v>1737</v>
      </c>
      <c r="BG772" s="110">
        <v>7068</v>
      </c>
      <c r="BH772" s="110" t="s">
        <v>33</v>
      </c>
      <c r="BI772" s="110">
        <v>18172</v>
      </c>
      <c r="BJ772" s="110">
        <v>18172</v>
      </c>
      <c r="BK772" s="110">
        <v>18172</v>
      </c>
      <c r="BL772" s="110">
        <v>18172</v>
      </c>
      <c r="BN772" s="110">
        <f t="shared" si="134"/>
        <v>72688</v>
      </c>
      <c r="BS772" s="110">
        <v>4438</v>
      </c>
      <c r="BT772" s="110" t="str">
        <f t="shared" si="125"/>
        <v>Construção da Delegacia Cidadã, em Ribeirão do Pinhal</v>
      </c>
      <c r="BU772" s="111" t="str">
        <f t="shared" si="126"/>
        <v>Não</v>
      </c>
      <c r="BV772" s="111" t="str">
        <f t="shared" si="127"/>
        <v>Não</v>
      </c>
      <c r="BW772" s="111" t="str">
        <f t="shared" si="128"/>
        <v>Não</v>
      </c>
      <c r="BX772" s="111" t="str">
        <f t="shared" si="129"/>
        <v>Não</v>
      </c>
      <c r="BY772" s="110" t="s">
        <v>121</v>
      </c>
      <c r="BZ772" s="110" t="s">
        <v>226</v>
      </c>
      <c r="CA772" s="110" t="s">
        <v>121</v>
      </c>
      <c r="CB772" s="110" t="s">
        <v>8376</v>
      </c>
      <c r="CG772" s="110" t="str">
        <f t="shared" si="130"/>
        <v>4828Mirador</v>
      </c>
      <c r="CH772" s="110" t="str">
        <f t="shared" si="132"/>
        <v>4828-1</v>
      </c>
      <c r="CI772" s="110">
        <v>1</v>
      </c>
      <c r="CJ772" s="110">
        <v>4828</v>
      </c>
      <c r="CK772" s="110" t="s">
        <v>36</v>
      </c>
      <c r="CL772" s="110">
        <v>4115903</v>
      </c>
      <c r="CM772" s="110" t="s">
        <v>2759</v>
      </c>
      <c r="CN772" s="110">
        <v>225</v>
      </c>
      <c r="CO772" s="110">
        <v>0</v>
      </c>
      <c r="CP772" s="110">
        <v>27</v>
      </c>
      <c r="CQ772" s="110">
        <v>504</v>
      </c>
      <c r="CS772" s="110" t="str">
        <f t="shared" si="131"/>
        <v>RGInt 04 Maringá-Mirador</v>
      </c>
    </row>
    <row r="773" spans="19:97" x14ac:dyDescent="0.2">
      <c r="S773" s="98">
        <v>4445</v>
      </c>
      <c r="T773" s="98">
        <v>39</v>
      </c>
      <c r="U773" s="98" t="s">
        <v>1697</v>
      </c>
      <c r="V773" s="98">
        <v>66</v>
      </c>
      <c r="W773" s="98" t="s">
        <v>2165</v>
      </c>
      <c r="X773" s="98">
        <v>5</v>
      </c>
      <c r="Y773" s="98" t="s">
        <v>858</v>
      </c>
      <c r="Z773" s="98">
        <v>30</v>
      </c>
      <c r="AA773" s="98" t="s">
        <v>1698</v>
      </c>
      <c r="AB773" s="98">
        <v>7068</v>
      </c>
      <c r="AC773" s="98" t="s">
        <v>2166</v>
      </c>
      <c r="AD773" s="98" t="s">
        <v>2167</v>
      </c>
      <c r="AE773" s="98">
        <v>4445</v>
      </c>
      <c r="AF773" s="98" t="s">
        <v>1780</v>
      </c>
      <c r="AG773" s="98" t="s">
        <v>1781</v>
      </c>
      <c r="AH773" s="98" t="s">
        <v>212</v>
      </c>
      <c r="AI773" s="98" t="s">
        <v>53</v>
      </c>
      <c r="AJ773" s="98">
        <v>4100</v>
      </c>
      <c r="AK773" s="98" t="s">
        <v>35</v>
      </c>
      <c r="AL773" s="98">
        <v>4103</v>
      </c>
      <c r="AM773" s="98" t="s">
        <v>578</v>
      </c>
      <c r="AN773" s="98">
        <v>4127700</v>
      </c>
      <c r="AO773" s="98">
        <v>2024</v>
      </c>
      <c r="AP773" s="98">
        <v>1791.23</v>
      </c>
      <c r="AQ773" s="98" t="s">
        <v>54</v>
      </c>
      <c r="AR773" s="98" t="s">
        <v>54</v>
      </c>
      <c r="AS773" s="98" t="s">
        <v>54</v>
      </c>
      <c r="AT773" s="98" t="s">
        <v>54</v>
      </c>
      <c r="AV773" s="98" t="s">
        <v>226</v>
      </c>
      <c r="AY773" s="98" t="s">
        <v>56</v>
      </c>
      <c r="AZ773" s="98" t="s">
        <v>1710</v>
      </c>
      <c r="BA773" s="98" t="s">
        <v>1711</v>
      </c>
      <c r="BB773" s="98" t="s">
        <v>1705</v>
      </c>
      <c r="BD773" s="110" t="str">
        <f t="shared" si="133"/>
        <v>4406RGInt 02 Guarapuava</v>
      </c>
      <c r="BE773" s="110">
        <v>4406</v>
      </c>
      <c r="BF773" s="110" t="s">
        <v>1737</v>
      </c>
      <c r="BG773" s="110">
        <v>7068</v>
      </c>
      <c r="BH773" s="110" t="s">
        <v>34</v>
      </c>
      <c r="BI773" s="110">
        <v>3592</v>
      </c>
      <c r="BJ773" s="110">
        <v>3592</v>
      </c>
      <c r="BK773" s="110">
        <v>3592</v>
      </c>
      <c r="BL773" s="110">
        <v>3592</v>
      </c>
      <c r="BN773" s="110">
        <f t="shared" si="134"/>
        <v>14368</v>
      </c>
      <c r="BS773" s="110">
        <v>4445</v>
      </c>
      <c r="BT773" s="110" t="str">
        <f t="shared" si="125"/>
        <v>Construção da Delegacia Cidadã, em Toledo</v>
      </c>
      <c r="BU773" s="111" t="str">
        <f t="shared" si="126"/>
        <v>Não</v>
      </c>
      <c r="BV773" s="111" t="str">
        <f t="shared" si="127"/>
        <v>Não</v>
      </c>
      <c r="BW773" s="111" t="str">
        <f t="shared" si="128"/>
        <v>Não</v>
      </c>
      <c r="BX773" s="111" t="str">
        <f t="shared" si="129"/>
        <v>Não</v>
      </c>
      <c r="BY773" s="110" t="s">
        <v>121</v>
      </c>
      <c r="BZ773" s="110" t="s">
        <v>226</v>
      </c>
      <c r="CA773" s="110" t="s">
        <v>121</v>
      </c>
      <c r="CB773" s="110" t="s">
        <v>8376</v>
      </c>
      <c r="CG773" s="110" t="str">
        <f t="shared" si="130"/>
        <v>4828 Total</v>
      </c>
      <c r="CH773" s="110" t="str">
        <f t="shared" si="132"/>
        <v>4828 Total-1</v>
      </c>
      <c r="CI773" s="110">
        <v>1</v>
      </c>
      <c r="CJ773" s="110" t="s">
        <v>7130</v>
      </c>
      <c r="CN773" s="110">
        <v>225</v>
      </c>
      <c r="CO773" s="110">
        <v>0</v>
      </c>
      <c r="CP773" s="110">
        <v>27</v>
      </c>
      <c r="CQ773" s="110">
        <v>504</v>
      </c>
      <c r="CS773" s="110" t="str">
        <f t="shared" si="131"/>
        <v>-</v>
      </c>
    </row>
    <row r="774" spans="19:97" x14ac:dyDescent="0.2">
      <c r="S774" s="98">
        <v>4446</v>
      </c>
      <c r="T774" s="98">
        <v>39</v>
      </c>
      <c r="U774" s="98" t="s">
        <v>1697</v>
      </c>
      <c r="V774" s="98">
        <v>66</v>
      </c>
      <c r="W774" s="98" t="s">
        <v>2165</v>
      </c>
      <c r="X774" s="98">
        <v>5</v>
      </c>
      <c r="Y774" s="98" t="s">
        <v>858</v>
      </c>
      <c r="Z774" s="98">
        <v>30</v>
      </c>
      <c r="AA774" s="98" t="s">
        <v>1698</v>
      </c>
      <c r="AB774" s="98">
        <v>7068</v>
      </c>
      <c r="AC774" s="98" t="s">
        <v>2166</v>
      </c>
      <c r="AD774" s="98" t="s">
        <v>2167</v>
      </c>
      <c r="AE774" s="98">
        <v>4446</v>
      </c>
      <c r="AF774" s="98" t="s">
        <v>2181</v>
      </c>
      <c r="AG774" s="98" t="s">
        <v>5282</v>
      </c>
      <c r="AH774" s="98" t="s">
        <v>212</v>
      </c>
      <c r="AI774" s="98" t="s">
        <v>53</v>
      </c>
      <c r="AJ774" s="98">
        <v>4100</v>
      </c>
      <c r="AK774" s="98" t="s">
        <v>37</v>
      </c>
      <c r="AL774" s="98">
        <v>4105</v>
      </c>
      <c r="AM774" s="98" t="s">
        <v>326</v>
      </c>
      <c r="AN774" s="98">
        <v>4113700</v>
      </c>
      <c r="AO774" s="98">
        <v>2024</v>
      </c>
      <c r="AP774" s="98">
        <v>0</v>
      </c>
      <c r="AQ774" s="98" t="s">
        <v>54</v>
      </c>
      <c r="AR774" s="98" t="s">
        <v>54</v>
      </c>
      <c r="AS774" s="98" t="s">
        <v>54</v>
      </c>
      <c r="AT774" s="98" t="s">
        <v>54</v>
      </c>
      <c r="AV774" s="98" t="s">
        <v>226</v>
      </c>
      <c r="AY774" s="98" t="s">
        <v>56</v>
      </c>
      <c r="AZ774" s="98" t="s">
        <v>1710</v>
      </c>
      <c r="BA774" s="98" t="s">
        <v>1711</v>
      </c>
      <c r="BB774" s="98" t="s">
        <v>1705</v>
      </c>
      <c r="BD774" s="110" t="str">
        <f t="shared" si="133"/>
        <v>4406RGInt 03 Cascavel</v>
      </c>
      <c r="BE774" s="110">
        <v>4406</v>
      </c>
      <c r="BF774" s="110" t="s">
        <v>1737</v>
      </c>
      <c r="BG774" s="110">
        <v>7068</v>
      </c>
      <c r="BH774" s="110" t="s">
        <v>35</v>
      </c>
      <c r="BI774" s="110">
        <v>8430</v>
      </c>
      <c r="BJ774" s="110">
        <v>8430</v>
      </c>
      <c r="BK774" s="110">
        <v>8430</v>
      </c>
      <c r="BL774" s="110">
        <v>8430</v>
      </c>
      <c r="BN774" s="110">
        <f t="shared" si="134"/>
        <v>33720</v>
      </c>
      <c r="BS774" s="110">
        <v>4446</v>
      </c>
      <c r="BT774" s="110" t="str">
        <f t="shared" si="125"/>
        <v>Construção da Delegacia Especializada, em Londrina</v>
      </c>
      <c r="BU774" s="111" t="str">
        <f t="shared" si="126"/>
        <v>Não</v>
      </c>
      <c r="BV774" s="111" t="str">
        <f t="shared" si="127"/>
        <v>Não</v>
      </c>
      <c r="BW774" s="111" t="str">
        <f t="shared" si="128"/>
        <v>Não</v>
      </c>
      <c r="BX774" s="111" t="str">
        <f t="shared" si="129"/>
        <v>Não</v>
      </c>
      <c r="BY774" s="110" t="s">
        <v>121</v>
      </c>
      <c r="BZ774" s="110" t="s">
        <v>226</v>
      </c>
      <c r="CA774" s="110" t="s">
        <v>121</v>
      </c>
      <c r="CB774" s="110" t="s">
        <v>8377</v>
      </c>
      <c r="CG774" s="110" t="str">
        <f t="shared" si="130"/>
        <v>4829Novo Itacolomi</v>
      </c>
      <c r="CH774" s="110" t="str">
        <f t="shared" si="132"/>
        <v>4829-1</v>
      </c>
      <c r="CI774" s="110">
        <v>1</v>
      </c>
      <c r="CJ774" s="110">
        <v>4829</v>
      </c>
      <c r="CK774" s="110" t="s">
        <v>37</v>
      </c>
      <c r="CL774" s="110">
        <v>4117297</v>
      </c>
      <c r="CM774" s="110" t="s">
        <v>2766</v>
      </c>
      <c r="CN774" s="110">
        <v>450</v>
      </c>
      <c r="CO774" s="110">
        <v>0</v>
      </c>
      <c r="CP774" s="110">
        <v>26</v>
      </c>
      <c r="CQ774" s="110">
        <v>952</v>
      </c>
      <c r="CS774" s="110" t="str">
        <f t="shared" si="131"/>
        <v>RGInt 05 Londrina-Novo Itacolomi</v>
      </c>
    </row>
    <row r="775" spans="19:97" x14ac:dyDescent="0.2">
      <c r="S775" s="98">
        <v>4447</v>
      </c>
      <c r="T775" s="98">
        <v>39</v>
      </c>
      <c r="U775" s="98" t="s">
        <v>1697</v>
      </c>
      <c r="V775" s="98">
        <v>66</v>
      </c>
      <c r="W775" s="98" t="s">
        <v>2165</v>
      </c>
      <c r="X775" s="98">
        <v>5</v>
      </c>
      <c r="Y775" s="98" t="s">
        <v>858</v>
      </c>
      <c r="Z775" s="98">
        <v>30</v>
      </c>
      <c r="AA775" s="98" t="s">
        <v>1698</v>
      </c>
      <c r="AB775" s="98">
        <v>7068</v>
      </c>
      <c r="AC775" s="98" t="s">
        <v>2166</v>
      </c>
      <c r="AD775" s="98" t="s">
        <v>2167</v>
      </c>
      <c r="AE775" s="98">
        <v>4447</v>
      </c>
      <c r="AF775" s="98" t="s">
        <v>2182</v>
      </c>
      <c r="AG775" s="98" t="s">
        <v>2203</v>
      </c>
      <c r="AH775" s="98" t="s">
        <v>212</v>
      </c>
      <c r="AI775" s="98" t="s">
        <v>53</v>
      </c>
      <c r="AJ775" s="98">
        <v>4100</v>
      </c>
      <c r="AK775" s="98" t="s">
        <v>36</v>
      </c>
      <c r="AL775" s="98">
        <v>4104</v>
      </c>
      <c r="AM775" s="98" t="s">
        <v>902</v>
      </c>
      <c r="AN775" s="98">
        <v>4108601</v>
      </c>
      <c r="AO775" s="98">
        <v>2024</v>
      </c>
      <c r="AP775" s="98">
        <v>0</v>
      </c>
      <c r="AQ775" s="98" t="s">
        <v>54</v>
      </c>
      <c r="AR775" s="98" t="s">
        <v>54</v>
      </c>
      <c r="AS775" s="98" t="s">
        <v>54</v>
      </c>
      <c r="AT775" s="98" t="s">
        <v>54</v>
      </c>
      <c r="AV775" s="98" t="s">
        <v>226</v>
      </c>
      <c r="AY775" s="98" t="s">
        <v>56</v>
      </c>
      <c r="AZ775" s="98" t="s">
        <v>1710</v>
      </c>
      <c r="BA775" s="98" t="s">
        <v>1711</v>
      </c>
      <c r="BB775" s="98" t="s">
        <v>1705</v>
      </c>
      <c r="BD775" s="110" t="str">
        <f t="shared" si="133"/>
        <v>4406RGInt 04 Maringá</v>
      </c>
      <c r="BE775" s="110">
        <v>4406</v>
      </c>
      <c r="BF775" s="110" t="s">
        <v>1737</v>
      </c>
      <c r="BG775" s="110">
        <v>7068</v>
      </c>
      <c r="BH775" s="110" t="s">
        <v>36</v>
      </c>
      <c r="BI775" s="110">
        <v>8722</v>
      </c>
      <c r="BJ775" s="110">
        <v>8722</v>
      </c>
      <c r="BK775" s="110">
        <v>8722</v>
      </c>
      <c r="BL775" s="110">
        <v>8722</v>
      </c>
      <c r="BN775" s="110">
        <f t="shared" si="134"/>
        <v>34888</v>
      </c>
      <c r="BS775" s="110">
        <v>4447</v>
      </c>
      <c r="BT775" s="110" t="str">
        <f t="shared" si="125"/>
        <v>Construção da nova sede 3ªSB/2ºSGB, em Goioerê</v>
      </c>
      <c r="BU775" s="111" t="str">
        <f t="shared" si="126"/>
        <v>Não</v>
      </c>
      <c r="BV775" s="111" t="str">
        <f t="shared" si="127"/>
        <v>Não</v>
      </c>
      <c r="BW775" s="111" t="str">
        <f t="shared" si="128"/>
        <v>Não</v>
      </c>
      <c r="BX775" s="111" t="str">
        <f t="shared" si="129"/>
        <v>Não</v>
      </c>
      <c r="BY775" s="110" t="s">
        <v>121</v>
      </c>
      <c r="BZ775" s="110" t="s">
        <v>226</v>
      </c>
      <c r="CA775" s="110" t="s">
        <v>121</v>
      </c>
      <c r="CB775" s="110" t="s">
        <v>8374</v>
      </c>
      <c r="CG775" s="110" t="str">
        <f t="shared" si="130"/>
        <v>4829 Total</v>
      </c>
      <c r="CH775" s="110" t="str">
        <f t="shared" si="132"/>
        <v>4829 Total-1</v>
      </c>
      <c r="CI775" s="110">
        <v>1</v>
      </c>
      <c r="CJ775" s="110" t="s">
        <v>7131</v>
      </c>
      <c r="CN775" s="110">
        <v>450</v>
      </c>
      <c r="CO775" s="110">
        <v>0</v>
      </c>
      <c r="CP775" s="110">
        <v>26</v>
      </c>
      <c r="CQ775" s="110">
        <v>952</v>
      </c>
      <c r="CS775" s="110" t="str">
        <f t="shared" si="131"/>
        <v>-</v>
      </c>
    </row>
    <row r="776" spans="19:97" x14ac:dyDescent="0.2">
      <c r="S776" s="98">
        <v>4450</v>
      </c>
      <c r="T776" s="98">
        <v>39</v>
      </c>
      <c r="U776" s="98" t="s">
        <v>1697</v>
      </c>
      <c r="V776" s="98">
        <v>66</v>
      </c>
      <c r="W776" s="98" t="s">
        <v>2165</v>
      </c>
      <c r="X776" s="98">
        <v>5</v>
      </c>
      <c r="Y776" s="98" t="s">
        <v>858</v>
      </c>
      <c r="Z776" s="98">
        <v>30</v>
      </c>
      <c r="AA776" s="98" t="s">
        <v>1698</v>
      </c>
      <c r="AB776" s="98">
        <v>7068</v>
      </c>
      <c r="AC776" s="98" t="s">
        <v>2166</v>
      </c>
      <c r="AD776" s="98" t="s">
        <v>2167</v>
      </c>
      <c r="AE776" s="98">
        <v>4450</v>
      </c>
      <c r="AF776" s="98" t="s">
        <v>2186</v>
      </c>
      <c r="AG776" s="98" t="s">
        <v>5283</v>
      </c>
      <c r="AH776" s="98" t="s">
        <v>212</v>
      </c>
      <c r="AI776" s="98" t="s">
        <v>53</v>
      </c>
      <c r="AJ776" s="98">
        <v>4100</v>
      </c>
      <c r="AK776" s="98" t="s">
        <v>35</v>
      </c>
      <c r="AL776" s="98">
        <v>4103</v>
      </c>
      <c r="AM776" s="98" t="s">
        <v>600</v>
      </c>
      <c r="AN776" s="98">
        <v>4104808</v>
      </c>
      <c r="AO776" s="98">
        <v>2024</v>
      </c>
      <c r="AP776" s="98">
        <v>0</v>
      </c>
      <c r="AQ776" s="98" t="s">
        <v>54</v>
      </c>
      <c r="AR776" s="98" t="s">
        <v>54</v>
      </c>
      <c r="AS776" s="98" t="s">
        <v>54</v>
      </c>
      <c r="AT776" s="98" t="s">
        <v>54</v>
      </c>
      <c r="AV776" s="98" t="s">
        <v>226</v>
      </c>
      <c r="AY776" s="98" t="s">
        <v>56</v>
      </c>
      <c r="AZ776" s="98" t="s">
        <v>1710</v>
      </c>
      <c r="BA776" s="98" t="s">
        <v>1711</v>
      </c>
      <c r="BB776" s="98" t="s">
        <v>1705</v>
      </c>
      <c r="BD776" s="110" t="str">
        <f t="shared" si="133"/>
        <v>4406RGInt 05 Londrina</v>
      </c>
      <c r="BE776" s="110">
        <v>4406</v>
      </c>
      <c r="BF776" s="110" t="s">
        <v>1737</v>
      </c>
      <c r="BG776" s="110">
        <v>7068</v>
      </c>
      <c r="BH776" s="110" t="s">
        <v>37</v>
      </c>
      <c r="BI776" s="110">
        <v>9558</v>
      </c>
      <c r="BJ776" s="110">
        <v>9558</v>
      </c>
      <c r="BK776" s="110">
        <v>9558</v>
      </c>
      <c r="BL776" s="110">
        <v>9558</v>
      </c>
      <c r="BN776" s="110">
        <f t="shared" si="134"/>
        <v>38232</v>
      </c>
      <c r="BS776" s="110">
        <v>4450</v>
      </c>
      <c r="BT776" s="110" t="str">
        <f t="shared" si="125"/>
        <v>Construção da nova sede da Polícia Científica, em Cascavel</v>
      </c>
      <c r="BU776" s="111" t="str">
        <f t="shared" si="126"/>
        <v>Não</v>
      </c>
      <c r="BV776" s="111" t="str">
        <f t="shared" si="127"/>
        <v>Não</v>
      </c>
      <c r="BW776" s="111" t="str">
        <f t="shared" si="128"/>
        <v>Não</v>
      </c>
      <c r="BX776" s="111" t="str">
        <f t="shared" si="129"/>
        <v>Não</v>
      </c>
      <c r="BY776" s="110" t="s">
        <v>121</v>
      </c>
      <c r="BZ776" s="110" t="s">
        <v>226</v>
      </c>
      <c r="CA776" s="110" t="s">
        <v>121</v>
      </c>
      <c r="CB776" s="110" t="s">
        <v>8374</v>
      </c>
      <c r="CG776" s="110" t="str">
        <f t="shared" si="130"/>
        <v>4832Paulo Frontin</v>
      </c>
      <c r="CH776" s="110" t="str">
        <f t="shared" si="132"/>
        <v>4832-1</v>
      </c>
      <c r="CI776" s="110">
        <v>1</v>
      </c>
      <c r="CJ776" s="110">
        <v>4832</v>
      </c>
      <c r="CK776" s="110" t="s">
        <v>33</v>
      </c>
      <c r="CL776" s="110">
        <v>4118709</v>
      </c>
      <c r="CM776" s="110" t="s">
        <v>123</v>
      </c>
      <c r="CN776" s="110">
        <v>325</v>
      </c>
      <c r="CO776" s="110">
        <v>0</v>
      </c>
      <c r="CP776" s="110">
        <v>0</v>
      </c>
      <c r="CQ776" s="110">
        <v>221</v>
      </c>
      <c r="CS776" s="110" t="str">
        <f t="shared" si="131"/>
        <v>RGInt 01 Curitiba-Paulo Frontin</v>
      </c>
    </row>
    <row r="777" spans="19:97" x14ac:dyDescent="0.2">
      <c r="S777" s="98">
        <v>4449</v>
      </c>
      <c r="T777" s="98">
        <v>39</v>
      </c>
      <c r="U777" s="98" t="s">
        <v>1697</v>
      </c>
      <c r="V777" s="98">
        <v>66</v>
      </c>
      <c r="W777" s="98" t="s">
        <v>2165</v>
      </c>
      <c r="X777" s="98">
        <v>5</v>
      </c>
      <c r="Y777" s="98" t="s">
        <v>858</v>
      </c>
      <c r="Z777" s="98">
        <v>30</v>
      </c>
      <c r="AA777" s="98" t="s">
        <v>1698</v>
      </c>
      <c r="AB777" s="98">
        <v>7068</v>
      </c>
      <c r="AC777" s="98" t="s">
        <v>2166</v>
      </c>
      <c r="AD777" s="98" t="s">
        <v>2167</v>
      </c>
      <c r="AE777" s="98">
        <v>4449</v>
      </c>
      <c r="AF777" s="98" t="s">
        <v>2185</v>
      </c>
      <c r="AG777" s="98" t="s">
        <v>5284</v>
      </c>
      <c r="AH777" s="98" t="s">
        <v>212</v>
      </c>
      <c r="AI777" s="98" t="s">
        <v>53</v>
      </c>
      <c r="AJ777" s="98">
        <v>4100</v>
      </c>
      <c r="AK777" s="98" t="s">
        <v>35</v>
      </c>
      <c r="AL777" s="98">
        <v>4103</v>
      </c>
      <c r="AM777" s="98" t="s">
        <v>407</v>
      </c>
      <c r="AN777" s="98">
        <v>4108304</v>
      </c>
      <c r="AO777" s="98">
        <v>2024</v>
      </c>
      <c r="AP777" s="98">
        <v>0</v>
      </c>
      <c r="AQ777" s="98" t="s">
        <v>54</v>
      </c>
      <c r="AR777" s="98" t="s">
        <v>54</v>
      </c>
      <c r="AS777" s="98" t="s">
        <v>54</v>
      </c>
      <c r="AT777" s="98" t="s">
        <v>54</v>
      </c>
      <c r="AV777" s="98" t="s">
        <v>226</v>
      </c>
      <c r="AY777" s="98" t="s">
        <v>56</v>
      </c>
      <c r="AZ777" s="98" t="s">
        <v>1710</v>
      </c>
      <c r="BA777" s="98" t="s">
        <v>1711</v>
      </c>
      <c r="BB777" s="98" t="s">
        <v>1705</v>
      </c>
      <c r="BD777" s="110" t="str">
        <f t="shared" si="133"/>
        <v>4406RGInt 06 Ponta Grossa</v>
      </c>
      <c r="BE777" s="110">
        <v>4406</v>
      </c>
      <c r="BF777" s="110" t="s">
        <v>1737</v>
      </c>
      <c r="BG777" s="110">
        <v>7068</v>
      </c>
      <c r="BH777" s="110" t="s">
        <v>38</v>
      </c>
      <c r="BI777" s="110">
        <v>5518</v>
      </c>
      <c r="BJ777" s="110">
        <v>5518</v>
      </c>
      <c r="BK777" s="110">
        <v>5518</v>
      </c>
      <c r="BL777" s="110">
        <v>5518</v>
      </c>
      <c r="BN777" s="110">
        <f t="shared" si="134"/>
        <v>22072</v>
      </c>
      <c r="BS777" s="110">
        <v>4449</v>
      </c>
      <c r="BT777" s="110" t="str">
        <f t="shared" si="125"/>
        <v>Construção da nova sede da Polícia Científica, em Foz do Iguaçu</v>
      </c>
      <c r="BU777" s="111" t="str">
        <f t="shared" si="126"/>
        <v>Não</v>
      </c>
      <c r="BV777" s="111" t="str">
        <f t="shared" si="127"/>
        <v>Não</v>
      </c>
      <c r="BW777" s="111" t="str">
        <f t="shared" si="128"/>
        <v>Não</v>
      </c>
      <c r="BX777" s="111" t="str">
        <f t="shared" si="129"/>
        <v>Não</v>
      </c>
      <c r="BY777" s="110" t="s">
        <v>121</v>
      </c>
      <c r="BZ777" s="110" t="s">
        <v>226</v>
      </c>
      <c r="CA777" s="110" t="s">
        <v>121</v>
      </c>
      <c r="CB777" s="110" t="s">
        <v>8374</v>
      </c>
      <c r="CG777" s="110" t="str">
        <f t="shared" si="130"/>
        <v>4832 Total</v>
      </c>
      <c r="CH777" s="110" t="str">
        <f t="shared" si="132"/>
        <v>4832 Total-1</v>
      </c>
      <c r="CI777" s="110">
        <v>1</v>
      </c>
      <c r="CJ777" s="110" t="s">
        <v>7132</v>
      </c>
      <c r="CN777" s="110">
        <v>325</v>
      </c>
      <c r="CO777" s="110">
        <v>0</v>
      </c>
      <c r="CP777" s="110">
        <v>0</v>
      </c>
      <c r="CQ777" s="110">
        <v>221</v>
      </c>
      <c r="CS777" s="110" t="str">
        <f t="shared" si="131"/>
        <v>-</v>
      </c>
    </row>
    <row r="778" spans="19:97" x14ac:dyDescent="0.2">
      <c r="S778" s="98">
        <v>4451</v>
      </c>
      <c r="T778" s="98">
        <v>39</v>
      </c>
      <c r="U778" s="98" t="s">
        <v>1697</v>
      </c>
      <c r="V778" s="98">
        <v>66</v>
      </c>
      <c r="W778" s="98" t="s">
        <v>2165</v>
      </c>
      <c r="X778" s="98">
        <v>5</v>
      </c>
      <c r="Y778" s="98" t="s">
        <v>858</v>
      </c>
      <c r="Z778" s="98">
        <v>30</v>
      </c>
      <c r="AA778" s="98" t="s">
        <v>1698</v>
      </c>
      <c r="AB778" s="98">
        <v>7068</v>
      </c>
      <c r="AC778" s="98" t="s">
        <v>2166</v>
      </c>
      <c r="AD778" s="98" t="s">
        <v>2167</v>
      </c>
      <c r="AE778" s="98">
        <v>4451</v>
      </c>
      <c r="AF778" s="98" t="s">
        <v>2188</v>
      </c>
      <c r="AG778" s="98" t="s">
        <v>5285</v>
      </c>
      <c r="AH778" s="98" t="s">
        <v>212</v>
      </c>
      <c r="AI778" s="98" t="s">
        <v>53</v>
      </c>
      <c r="AJ778" s="98">
        <v>4100</v>
      </c>
      <c r="AK778" s="98" t="s">
        <v>37</v>
      </c>
      <c r="AL778" s="98">
        <v>4105</v>
      </c>
      <c r="AM778" s="98" t="s">
        <v>677</v>
      </c>
      <c r="AN778" s="98">
        <v>4101408</v>
      </c>
      <c r="AO778" s="98">
        <v>2024</v>
      </c>
      <c r="AP778" s="98">
        <v>0</v>
      </c>
      <c r="AQ778" s="98" t="s">
        <v>54</v>
      </c>
      <c r="AR778" s="98" t="s">
        <v>54</v>
      </c>
      <c r="AS778" s="98" t="s">
        <v>54</v>
      </c>
      <c r="AT778" s="98" t="s">
        <v>54</v>
      </c>
      <c r="AV778" s="98" t="s">
        <v>226</v>
      </c>
      <c r="AY778" s="98" t="s">
        <v>56</v>
      </c>
      <c r="AZ778" s="98" t="s">
        <v>1710</v>
      </c>
      <c r="BA778" s="98" t="s">
        <v>1711</v>
      </c>
      <c r="BB778" s="98" t="s">
        <v>1705</v>
      </c>
      <c r="BD778" s="110" t="str">
        <f t="shared" si="133"/>
        <v>4407(vazio)</v>
      </c>
      <c r="BE778" s="110">
        <v>4407</v>
      </c>
      <c r="BF778" s="110" t="s">
        <v>1787</v>
      </c>
      <c r="BG778" s="110">
        <v>7068</v>
      </c>
      <c r="BH778" s="110" t="s">
        <v>60</v>
      </c>
      <c r="BI778" s="110">
        <v>250</v>
      </c>
      <c r="BJ778" s="110">
        <v>250</v>
      </c>
      <c r="BK778" s="110">
        <v>250</v>
      </c>
      <c r="BL778" s="110">
        <v>250</v>
      </c>
      <c r="BN778" s="110">
        <f t="shared" si="134"/>
        <v>1000</v>
      </c>
      <c r="BS778" s="110">
        <v>4451</v>
      </c>
      <c r="BT778" s="110" t="str">
        <f t="shared" si="125"/>
        <v>Construção da nova sede do 11º Grupamento de Bombeiros, em Apucarana</v>
      </c>
      <c r="BU778" s="111" t="str">
        <f t="shared" si="126"/>
        <v>Não</v>
      </c>
      <c r="BV778" s="111" t="str">
        <f t="shared" si="127"/>
        <v>Não</v>
      </c>
      <c r="BW778" s="111" t="str">
        <f t="shared" si="128"/>
        <v>Não</v>
      </c>
      <c r="BX778" s="111" t="str">
        <f t="shared" si="129"/>
        <v>Não</v>
      </c>
      <c r="BY778" s="110" t="s">
        <v>121</v>
      </c>
      <c r="BZ778" s="110" t="s">
        <v>226</v>
      </c>
      <c r="CA778" s="110" t="s">
        <v>121</v>
      </c>
      <c r="CB778" s="110" t="s">
        <v>8374</v>
      </c>
      <c r="CG778" s="110" t="str">
        <f t="shared" si="130"/>
        <v>4833Renascença</v>
      </c>
      <c r="CH778" s="110" t="str">
        <f t="shared" si="132"/>
        <v>4833-1</v>
      </c>
      <c r="CI778" s="110">
        <v>1</v>
      </c>
      <c r="CJ778" s="110">
        <v>4833</v>
      </c>
      <c r="CK778" s="110" t="s">
        <v>35</v>
      </c>
      <c r="CL778" s="110">
        <v>4121604</v>
      </c>
      <c r="CM778" s="110" t="s">
        <v>2786</v>
      </c>
      <c r="CN778" s="110">
        <v>750</v>
      </c>
      <c r="CO778" s="110">
        <v>0</v>
      </c>
      <c r="CP778" s="110">
        <v>0</v>
      </c>
      <c r="CQ778" s="110">
        <v>767</v>
      </c>
      <c r="CS778" s="110" t="str">
        <f t="shared" si="131"/>
        <v>RGInt 03 Cascavel-Renascença</v>
      </c>
    </row>
    <row r="779" spans="19:97" x14ac:dyDescent="0.2">
      <c r="S779" s="98">
        <v>4452</v>
      </c>
      <c r="T779" s="98">
        <v>39</v>
      </c>
      <c r="U779" s="98" t="s">
        <v>1697</v>
      </c>
      <c r="V779" s="98">
        <v>66</v>
      </c>
      <c r="W779" s="98" t="s">
        <v>2165</v>
      </c>
      <c r="X779" s="98">
        <v>5</v>
      </c>
      <c r="Y779" s="98" t="s">
        <v>858</v>
      </c>
      <c r="Z779" s="98">
        <v>30</v>
      </c>
      <c r="AA779" s="98" t="s">
        <v>1698</v>
      </c>
      <c r="AB779" s="98">
        <v>7068</v>
      </c>
      <c r="AC779" s="98" t="s">
        <v>2166</v>
      </c>
      <c r="AD779" s="98" t="s">
        <v>2167</v>
      </c>
      <c r="AE779" s="98">
        <v>4452</v>
      </c>
      <c r="AF779" s="98" t="s">
        <v>2190</v>
      </c>
      <c r="AG779" s="98" t="s">
        <v>5286</v>
      </c>
      <c r="AH779" s="98" t="s">
        <v>212</v>
      </c>
      <c r="AI779" s="98" t="s">
        <v>53</v>
      </c>
      <c r="AJ779" s="98">
        <v>4100</v>
      </c>
      <c r="AK779" s="98" t="s">
        <v>37</v>
      </c>
      <c r="AL779" s="98">
        <v>4105</v>
      </c>
      <c r="AM779" s="98" t="s">
        <v>326</v>
      </c>
      <c r="AN779" s="98">
        <v>4113700</v>
      </c>
      <c r="AO779" s="98">
        <v>2024</v>
      </c>
      <c r="AP779" s="98">
        <v>0</v>
      </c>
      <c r="AQ779" s="98" t="s">
        <v>54</v>
      </c>
      <c r="AR779" s="98" t="s">
        <v>54</v>
      </c>
      <c r="AS779" s="98" t="s">
        <v>54</v>
      </c>
      <c r="AT779" s="98" t="s">
        <v>54</v>
      </c>
      <c r="AV779" s="98" t="s">
        <v>226</v>
      </c>
      <c r="AY779" s="98" t="s">
        <v>56</v>
      </c>
      <c r="AZ779" s="98" t="s">
        <v>1710</v>
      </c>
      <c r="BA779" s="98" t="s">
        <v>1711</v>
      </c>
      <c r="BB779" s="98" t="s">
        <v>1705</v>
      </c>
      <c r="BD779" s="110" t="str">
        <f t="shared" si="133"/>
        <v>4408(vazio)</v>
      </c>
      <c r="BE779" s="110">
        <v>4408</v>
      </c>
      <c r="BF779" s="110" t="s">
        <v>1742</v>
      </c>
      <c r="BG779" s="110">
        <v>7068</v>
      </c>
      <c r="BH779" s="110" t="s">
        <v>60</v>
      </c>
      <c r="BI779" s="110">
        <v>190</v>
      </c>
      <c r="BJ779" s="110">
        <v>190</v>
      </c>
      <c r="BK779" s="110">
        <v>190</v>
      </c>
      <c r="BL779" s="110">
        <v>190</v>
      </c>
      <c r="BN779" s="110">
        <f t="shared" si="134"/>
        <v>760</v>
      </c>
      <c r="BS779" s="110">
        <v>4452</v>
      </c>
      <c r="BT779" s="110" t="str">
        <f t="shared" si="125"/>
        <v>Construção da nova sede do 2º Comando Regional de Bombeiro Militar, em Londrina</v>
      </c>
      <c r="BU779" s="111" t="str">
        <f t="shared" si="126"/>
        <v>Não</v>
      </c>
      <c r="BV779" s="111" t="str">
        <f t="shared" si="127"/>
        <v>Não</v>
      </c>
      <c r="BW779" s="111" t="str">
        <f t="shared" si="128"/>
        <v>Não</v>
      </c>
      <c r="BX779" s="111" t="str">
        <f t="shared" si="129"/>
        <v>Não</v>
      </c>
      <c r="BY779" s="110" t="s">
        <v>121</v>
      </c>
      <c r="BZ779" s="110" t="s">
        <v>226</v>
      </c>
      <c r="CA779" s="110" t="s">
        <v>121</v>
      </c>
      <c r="CB779" s="110" t="s">
        <v>8377</v>
      </c>
      <c r="CG779" s="110" t="str">
        <f t="shared" si="130"/>
        <v>4833 Total</v>
      </c>
      <c r="CH779" s="110" t="str">
        <f t="shared" si="132"/>
        <v>4833 Total-1</v>
      </c>
      <c r="CI779" s="110">
        <v>1</v>
      </c>
      <c r="CJ779" s="110" t="s">
        <v>7133</v>
      </c>
      <c r="CN779" s="110">
        <v>750</v>
      </c>
      <c r="CO779" s="110">
        <v>0</v>
      </c>
      <c r="CP779" s="110">
        <v>0</v>
      </c>
      <c r="CQ779" s="110">
        <v>767</v>
      </c>
      <c r="CS779" s="110" t="str">
        <f t="shared" si="131"/>
        <v>-</v>
      </c>
    </row>
    <row r="780" spans="19:97" x14ac:dyDescent="0.2">
      <c r="S780" s="98">
        <v>4453</v>
      </c>
      <c r="T780" s="98">
        <v>39</v>
      </c>
      <c r="U780" s="98" t="s">
        <v>1697</v>
      </c>
      <c r="V780" s="98">
        <v>66</v>
      </c>
      <c r="W780" s="98" t="s">
        <v>2165</v>
      </c>
      <c r="X780" s="98">
        <v>5</v>
      </c>
      <c r="Y780" s="98" t="s">
        <v>858</v>
      </c>
      <c r="Z780" s="98">
        <v>30</v>
      </c>
      <c r="AA780" s="98" t="s">
        <v>1698</v>
      </c>
      <c r="AB780" s="98">
        <v>7068</v>
      </c>
      <c r="AC780" s="98" t="s">
        <v>2166</v>
      </c>
      <c r="AD780" s="98" t="s">
        <v>2167</v>
      </c>
      <c r="AE780" s="98">
        <v>4453</v>
      </c>
      <c r="AF780" s="98" t="s">
        <v>2191</v>
      </c>
      <c r="AG780" s="98" t="s">
        <v>2208</v>
      </c>
      <c r="AH780" s="98" t="s">
        <v>212</v>
      </c>
      <c r="AI780" s="98" t="s">
        <v>53</v>
      </c>
      <c r="AJ780" s="98">
        <v>4100</v>
      </c>
      <c r="AK780" s="98" t="s">
        <v>36</v>
      </c>
      <c r="AL780" s="98">
        <v>4104</v>
      </c>
      <c r="AM780" s="98" t="s">
        <v>372</v>
      </c>
      <c r="AN780" s="98">
        <v>4104303</v>
      </c>
      <c r="AO780" s="98">
        <v>2024</v>
      </c>
      <c r="AP780" s="98">
        <v>0</v>
      </c>
      <c r="AQ780" s="98" t="s">
        <v>54</v>
      </c>
      <c r="AR780" s="98" t="s">
        <v>54</v>
      </c>
      <c r="AS780" s="98" t="s">
        <v>54</v>
      </c>
      <c r="AT780" s="98" t="s">
        <v>54</v>
      </c>
      <c r="AV780" s="98" t="s">
        <v>226</v>
      </c>
      <c r="AY780" s="98" t="s">
        <v>56</v>
      </c>
      <c r="AZ780" s="98" t="s">
        <v>1710</v>
      </c>
      <c r="BA780" s="98" t="s">
        <v>1711</v>
      </c>
      <c r="BB780" s="98" t="s">
        <v>1705</v>
      </c>
      <c r="BD780" s="110" t="str">
        <f t="shared" si="133"/>
        <v>4409(vazio)</v>
      </c>
      <c r="BE780" s="110">
        <v>4409</v>
      </c>
      <c r="BF780" s="110" t="s">
        <v>1747</v>
      </c>
      <c r="BG780" s="110">
        <v>7068</v>
      </c>
      <c r="BH780" s="110" t="s">
        <v>60</v>
      </c>
      <c r="BI780" s="110">
        <v>200</v>
      </c>
      <c r="BJ780" s="110">
        <v>200</v>
      </c>
      <c r="BK780" s="110">
        <v>200</v>
      </c>
      <c r="BL780" s="110">
        <v>200</v>
      </c>
      <c r="BN780" s="110">
        <f t="shared" si="134"/>
        <v>800</v>
      </c>
      <c r="BS780" s="110">
        <v>4453</v>
      </c>
      <c r="BT780" s="110" t="str">
        <f t="shared" si="125"/>
        <v>Construção da nova sede do 2º Subgrupamento de Bombeiros/5º Grupamento de Bombeiros de Campo Mourão</v>
      </c>
      <c r="BU780" s="111" t="str">
        <f t="shared" si="126"/>
        <v>Não</v>
      </c>
      <c r="BV780" s="111" t="str">
        <f t="shared" si="127"/>
        <v>Não</v>
      </c>
      <c r="BW780" s="111" t="str">
        <f t="shared" si="128"/>
        <v>Não</v>
      </c>
      <c r="BX780" s="111" t="str">
        <f t="shared" si="129"/>
        <v>Não</v>
      </c>
      <c r="BY780" s="110" t="s">
        <v>121</v>
      </c>
      <c r="BZ780" s="110" t="s">
        <v>226</v>
      </c>
      <c r="CA780" s="110" t="s">
        <v>121</v>
      </c>
      <c r="CB780" s="110" t="s">
        <v>8377</v>
      </c>
      <c r="CG780" s="110" t="str">
        <f t="shared" si="130"/>
        <v>4835Roncador</v>
      </c>
      <c r="CH780" s="110" t="str">
        <f t="shared" si="132"/>
        <v>4835-1</v>
      </c>
      <c r="CI780" s="110">
        <v>1</v>
      </c>
      <c r="CJ780" s="110">
        <v>4835</v>
      </c>
      <c r="CK780" s="110" t="s">
        <v>36</v>
      </c>
      <c r="CL780" s="110">
        <v>4122503</v>
      </c>
      <c r="CM780" s="110" t="s">
        <v>419</v>
      </c>
      <c r="CN780" s="110">
        <v>500</v>
      </c>
      <c r="CO780" s="110">
        <v>0</v>
      </c>
      <c r="CP780" s="110">
        <v>0</v>
      </c>
      <c r="CQ780" s="110">
        <v>433</v>
      </c>
      <c r="CS780" s="110" t="str">
        <f t="shared" si="131"/>
        <v>RGInt 04 Maringá-Roncador</v>
      </c>
    </row>
    <row r="781" spans="19:97" x14ac:dyDescent="0.2">
      <c r="S781" s="98">
        <v>4457</v>
      </c>
      <c r="T781" s="98">
        <v>39</v>
      </c>
      <c r="U781" s="98" t="s">
        <v>1697</v>
      </c>
      <c r="V781" s="98">
        <v>66</v>
      </c>
      <c r="W781" s="98" t="s">
        <v>2165</v>
      </c>
      <c r="X781" s="98">
        <v>5</v>
      </c>
      <c r="Y781" s="98" t="s">
        <v>858</v>
      </c>
      <c r="Z781" s="98">
        <v>30</v>
      </c>
      <c r="AA781" s="98" t="s">
        <v>1698</v>
      </c>
      <c r="AB781" s="98">
        <v>7068</v>
      </c>
      <c r="AC781" s="98" t="s">
        <v>2166</v>
      </c>
      <c r="AD781" s="98" t="s">
        <v>2167</v>
      </c>
      <c r="AE781" s="98">
        <v>4457</v>
      </c>
      <c r="AF781" s="98" t="s">
        <v>2194</v>
      </c>
      <c r="AG781" s="98" t="s">
        <v>5287</v>
      </c>
      <c r="AH781" s="98" t="s">
        <v>212</v>
      </c>
      <c r="AI781" s="98" t="s">
        <v>53</v>
      </c>
      <c r="AJ781" s="98">
        <v>4100</v>
      </c>
      <c r="AK781" s="98" t="s">
        <v>37</v>
      </c>
      <c r="AL781" s="98">
        <v>4105</v>
      </c>
      <c r="AM781" s="98" t="s">
        <v>591</v>
      </c>
      <c r="AN781" s="98">
        <v>4124103</v>
      </c>
      <c r="AO781" s="98">
        <v>2024</v>
      </c>
      <c r="AP781" s="98">
        <v>0</v>
      </c>
      <c r="AQ781" s="98" t="s">
        <v>54</v>
      </c>
      <c r="AR781" s="98" t="s">
        <v>54</v>
      </c>
      <c r="AS781" s="98" t="s">
        <v>54</v>
      </c>
      <c r="AT781" s="98" t="s">
        <v>54</v>
      </c>
      <c r="AV781" s="98" t="s">
        <v>226</v>
      </c>
      <c r="AY781" s="98" t="s">
        <v>56</v>
      </c>
      <c r="AZ781" s="98" t="s">
        <v>1710</v>
      </c>
      <c r="BA781" s="98" t="s">
        <v>1711</v>
      </c>
      <c r="BB781" s="98" t="s">
        <v>1705</v>
      </c>
      <c r="BD781" s="110" t="str">
        <f t="shared" si="133"/>
        <v>4412RGInt 04 Maringá</v>
      </c>
      <c r="BE781" s="110">
        <v>4412</v>
      </c>
      <c r="BF781" s="110" t="s">
        <v>2056</v>
      </c>
      <c r="BG781" s="110">
        <v>7068</v>
      </c>
      <c r="BH781" s="110" t="s">
        <v>36</v>
      </c>
      <c r="BI781" s="110">
        <v>0</v>
      </c>
      <c r="BJ781" s="110">
        <v>2500</v>
      </c>
      <c r="BK781" s="110">
        <v>0</v>
      </c>
      <c r="BL781" s="110">
        <v>0</v>
      </c>
      <c r="BN781" s="110">
        <f t="shared" si="134"/>
        <v>2500</v>
      </c>
      <c r="BS781" s="110">
        <v>4457</v>
      </c>
      <c r="BT781" s="110" t="str">
        <f t="shared" si="125"/>
        <v>Construção da nova sede do 7º SGBI, em Santo Antônio da Platina</v>
      </c>
      <c r="BU781" s="111" t="str">
        <f t="shared" si="126"/>
        <v>Não</v>
      </c>
      <c r="BV781" s="111" t="str">
        <f t="shared" si="127"/>
        <v>Não</v>
      </c>
      <c r="BW781" s="111" t="str">
        <f t="shared" si="128"/>
        <v>Não</v>
      </c>
      <c r="BX781" s="111" t="str">
        <f t="shared" si="129"/>
        <v>Não</v>
      </c>
      <c r="BY781" s="110" t="s">
        <v>121</v>
      </c>
      <c r="BZ781" s="110" t="s">
        <v>226</v>
      </c>
      <c r="CA781" s="110" t="s">
        <v>121</v>
      </c>
      <c r="CB781" s="110" t="s">
        <v>8374</v>
      </c>
      <c r="CG781" s="110" t="str">
        <f t="shared" si="130"/>
        <v>4835 Total</v>
      </c>
      <c r="CH781" s="110" t="str">
        <f t="shared" si="132"/>
        <v>4835 Total-1</v>
      </c>
      <c r="CI781" s="110">
        <v>1</v>
      </c>
      <c r="CJ781" s="110" t="s">
        <v>7134</v>
      </c>
      <c r="CN781" s="110">
        <v>500</v>
      </c>
      <c r="CO781" s="110">
        <v>0</v>
      </c>
      <c r="CP781" s="110">
        <v>0</v>
      </c>
      <c r="CQ781" s="110">
        <v>433</v>
      </c>
      <c r="CS781" s="110" t="str">
        <f t="shared" si="131"/>
        <v>-</v>
      </c>
    </row>
    <row r="782" spans="19:97" x14ac:dyDescent="0.2">
      <c r="S782" s="98">
        <v>4464</v>
      </c>
      <c r="T782" s="98">
        <v>39</v>
      </c>
      <c r="U782" s="98" t="s">
        <v>1697</v>
      </c>
      <c r="V782" s="98">
        <v>66</v>
      </c>
      <c r="W782" s="98" t="s">
        <v>2165</v>
      </c>
      <c r="X782" s="98">
        <v>5</v>
      </c>
      <c r="Y782" s="98" t="s">
        <v>858</v>
      </c>
      <c r="Z782" s="98">
        <v>30</v>
      </c>
      <c r="AA782" s="98" t="s">
        <v>1698</v>
      </c>
      <c r="AB782" s="98">
        <v>7068</v>
      </c>
      <c r="AC782" s="98" t="s">
        <v>2166</v>
      </c>
      <c r="AD782" s="98" t="s">
        <v>2167</v>
      </c>
      <c r="AE782" s="98">
        <v>4464</v>
      </c>
      <c r="AF782" s="98" t="s">
        <v>1784</v>
      </c>
      <c r="AG782" s="98" t="s">
        <v>1785</v>
      </c>
      <c r="AH782" s="98" t="s">
        <v>212</v>
      </c>
      <c r="AI782" s="98" t="s">
        <v>53</v>
      </c>
      <c r="AJ782" s="98">
        <v>4100</v>
      </c>
      <c r="AK782" s="98" t="s">
        <v>37</v>
      </c>
      <c r="AL782" s="98">
        <v>4105</v>
      </c>
      <c r="AM782" s="98" t="s">
        <v>1786</v>
      </c>
      <c r="AN782" s="98">
        <v>4103701</v>
      </c>
      <c r="AO782" s="98">
        <v>2024</v>
      </c>
      <c r="AP782" s="98">
        <v>620</v>
      </c>
      <c r="AQ782" s="98" t="s">
        <v>54</v>
      </c>
      <c r="AR782" s="98" t="s">
        <v>54</v>
      </c>
      <c r="AS782" s="98" t="s">
        <v>54</v>
      </c>
      <c r="AT782" s="98" t="s">
        <v>54</v>
      </c>
      <c r="AV782" s="98" t="s">
        <v>226</v>
      </c>
      <c r="AY782" s="98" t="s">
        <v>56</v>
      </c>
      <c r="AZ782" s="98" t="s">
        <v>1710</v>
      </c>
      <c r="BA782" s="98" t="s">
        <v>1711</v>
      </c>
      <c r="BB782" s="98" t="s">
        <v>1705</v>
      </c>
      <c r="BD782" s="110" t="str">
        <f t="shared" si="133"/>
        <v>4413RGInt 05 Londrina</v>
      </c>
      <c r="BE782" s="110">
        <v>4413</v>
      </c>
      <c r="BF782" s="110" t="s">
        <v>2058</v>
      </c>
      <c r="BG782" s="110">
        <v>7068</v>
      </c>
      <c r="BH782" s="110" t="s">
        <v>37</v>
      </c>
      <c r="BI782" s="110">
        <v>0</v>
      </c>
      <c r="BJ782" s="110">
        <v>0</v>
      </c>
      <c r="BK782" s="110">
        <v>600</v>
      </c>
      <c r="BL782" s="110">
        <v>0</v>
      </c>
      <c r="BN782" s="110">
        <f t="shared" si="134"/>
        <v>600</v>
      </c>
      <c r="BS782" s="110">
        <v>4464</v>
      </c>
      <c r="BT782" s="110" t="str">
        <f t="shared" si="125"/>
        <v>Construção da sede da 11ª Companhia Independente de Polícia Militar, em Cambé</v>
      </c>
      <c r="BU782" s="111" t="str">
        <f t="shared" si="126"/>
        <v>Não</v>
      </c>
      <c r="BV782" s="111" t="str">
        <f t="shared" si="127"/>
        <v>Não</v>
      </c>
      <c r="BW782" s="111" t="str">
        <f t="shared" si="128"/>
        <v>Não</v>
      </c>
      <c r="BX782" s="111" t="str">
        <f t="shared" si="129"/>
        <v>Não</v>
      </c>
      <c r="BY782" s="110" t="s">
        <v>121</v>
      </c>
      <c r="BZ782" s="110" t="s">
        <v>226</v>
      </c>
      <c r="CA782" s="110" t="s">
        <v>121</v>
      </c>
      <c r="CB782" s="110" t="s">
        <v>8376</v>
      </c>
      <c r="CG782" s="110" t="str">
        <f t="shared" si="130"/>
        <v>4837Santa Cruz de Monte Castelo</v>
      </c>
      <c r="CH782" s="110" t="str">
        <f t="shared" si="132"/>
        <v>4837-1</v>
      </c>
      <c r="CI782" s="110">
        <v>1</v>
      </c>
      <c r="CJ782" s="110">
        <v>4837</v>
      </c>
      <c r="CK782" s="110" t="s">
        <v>36</v>
      </c>
      <c r="CL782" s="110">
        <v>4123303</v>
      </c>
      <c r="CM782" s="110" t="s">
        <v>2805</v>
      </c>
      <c r="CN782" s="110">
        <v>375</v>
      </c>
      <c r="CO782" s="110">
        <v>0</v>
      </c>
      <c r="CP782" s="110">
        <v>45</v>
      </c>
      <c r="CQ782" s="110">
        <v>840</v>
      </c>
      <c r="CS782" s="110" t="str">
        <f t="shared" si="131"/>
        <v>RGInt 04 Maringá-Santa Cruz de Monte Castelo</v>
      </c>
    </row>
    <row r="783" spans="19:97" x14ac:dyDescent="0.2">
      <c r="S783" s="98">
        <v>4470</v>
      </c>
      <c r="T783" s="98">
        <v>39</v>
      </c>
      <c r="U783" s="98" t="s">
        <v>1697</v>
      </c>
      <c r="V783" s="98">
        <v>66</v>
      </c>
      <c r="W783" s="98" t="s">
        <v>2165</v>
      </c>
      <c r="X783" s="98">
        <v>5</v>
      </c>
      <c r="Y783" s="98" t="s">
        <v>858</v>
      </c>
      <c r="Z783" s="98">
        <v>30</v>
      </c>
      <c r="AA783" s="98" t="s">
        <v>1698</v>
      </c>
      <c r="AB783" s="98">
        <v>7068</v>
      </c>
      <c r="AC783" s="98" t="s">
        <v>2166</v>
      </c>
      <c r="AD783" s="98" t="s">
        <v>2167</v>
      </c>
      <c r="AE783" s="98">
        <v>4470</v>
      </c>
      <c r="AF783" s="98" t="s">
        <v>2198</v>
      </c>
      <c r="AG783" s="98" t="s">
        <v>5300</v>
      </c>
      <c r="AH783" s="98" t="s">
        <v>212</v>
      </c>
      <c r="AI783" s="98" t="s">
        <v>53</v>
      </c>
      <c r="AJ783" s="98">
        <v>4100</v>
      </c>
      <c r="AK783" s="98" t="s">
        <v>33</v>
      </c>
      <c r="AL783" s="98">
        <v>4101</v>
      </c>
      <c r="AM783" s="98" t="s">
        <v>134</v>
      </c>
      <c r="AN783" s="98">
        <v>4125506</v>
      </c>
      <c r="AO783" s="98">
        <v>2024</v>
      </c>
      <c r="AP783" s="98">
        <v>0</v>
      </c>
      <c r="AQ783" s="98" t="s">
        <v>54</v>
      </c>
      <c r="AR783" s="98" t="s">
        <v>54</v>
      </c>
      <c r="AS783" s="98" t="s">
        <v>54</v>
      </c>
      <c r="AT783" s="98" t="s">
        <v>54</v>
      </c>
      <c r="AV783" s="98" t="s">
        <v>226</v>
      </c>
      <c r="AY783" s="98" t="s">
        <v>56</v>
      </c>
      <c r="AZ783" s="98" t="s">
        <v>1710</v>
      </c>
      <c r="BA783" s="98" t="s">
        <v>1711</v>
      </c>
      <c r="BB783" s="98" t="s">
        <v>1705</v>
      </c>
      <c r="BD783" s="110" t="str">
        <f t="shared" si="133"/>
        <v>4414RGInt 06 Ponta Grossa</v>
      </c>
      <c r="BE783" s="110">
        <v>4414</v>
      </c>
      <c r="BF783" s="110" t="s">
        <v>2069</v>
      </c>
      <c r="BG783" s="110">
        <v>7068</v>
      </c>
      <c r="BH783" s="110" t="s">
        <v>38</v>
      </c>
      <c r="BI783" s="110">
        <v>0</v>
      </c>
      <c r="BJ783" s="110">
        <v>0</v>
      </c>
      <c r="BK783" s="110">
        <v>1200</v>
      </c>
      <c r="BL783" s="110">
        <v>0</v>
      </c>
      <c r="BN783" s="110">
        <f t="shared" si="134"/>
        <v>1200</v>
      </c>
      <c r="BS783" s="110">
        <v>4470</v>
      </c>
      <c r="BT783" s="110" t="str">
        <f t="shared" si="125"/>
        <v>Construção da sede da 1ª Companhia do 17º Batalhão da Polícia Militar de São José dos Pinhais</v>
      </c>
      <c r="BU783" s="111" t="str">
        <f t="shared" si="126"/>
        <v>Não</v>
      </c>
      <c r="BV783" s="111" t="str">
        <f t="shared" si="127"/>
        <v>Não</v>
      </c>
      <c r="BW783" s="111" t="str">
        <f t="shared" si="128"/>
        <v>Não</v>
      </c>
      <c r="BX783" s="111" t="str">
        <f t="shared" si="129"/>
        <v>Não</v>
      </c>
      <c r="BY783" s="110" t="s">
        <v>121</v>
      </c>
      <c r="BZ783" s="110" t="s">
        <v>226</v>
      </c>
      <c r="CA783" s="110" t="s">
        <v>121</v>
      </c>
      <c r="CB783" s="110" t="s">
        <v>8377</v>
      </c>
      <c r="CG783" s="110" t="str">
        <f t="shared" si="130"/>
        <v>4837 Total</v>
      </c>
      <c r="CH783" s="110" t="str">
        <f t="shared" si="132"/>
        <v>4837 Total-1</v>
      </c>
      <c r="CI783" s="110">
        <v>1</v>
      </c>
      <c r="CJ783" s="110" t="s">
        <v>7135</v>
      </c>
      <c r="CN783" s="110">
        <v>375</v>
      </c>
      <c r="CO783" s="110">
        <v>0</v>
      </c>
      <c r="CP783" s="110">
        <v>45</v>
      </c>
      <c r="CQ783" s="110">
        <v>840</v>
      </c>
      <c r="CS783" s="110" t="str">
        <f t="shared" si="131"/>
        <v>-</v>
      </c>
    </row>
    <row r="784" spans="19:97" x14ac:dyDescent="0.2">
      <c r="S784" s="98">
        <v>4473</v>
      </c>
      <c r="T784" s="98">
        <v>39</v>
      </c>
      <c r="U784" s="98" t="s">
        <v>1697</v>
      </c>
      <c r="V784" s="98">
        <v>66</v>
      </c>
      <c r="W784" s="98" t="s">
        <v>2165</v>
      </c>
      <c r="X784" s="98">
        <v>5</v>
      </c>
      <c r="Y784" s="98" t="s">
        <v>858</v>
      </c>
      <c r="Z784" s="98">
        <v>30</v>
      </c>
      <c r="AA784" s="98" t="s">
        <v>1698</v>
      </c>
      <c r="AB784" s="98">
        <v>7068</v>
      </c>
      <c r="AC784" s="98" t="s">
        <v>2166</v>
      </c>
      <c r="AD784" s="98" t="s">
        <v>2167</v>
      </c>
      <c r="AE784" s="98">
        <v>4473</v>
      </c>
      <c r="AF784" s="98" t="s">
        <v>2199</v>
      </c>
      <c r="AG784" s="98" t="s">
        <v>2213</v>
      </c>
      <c r="AH784" s="98" t="s">
        <v>212</v>
      </c>
      <c r="AI784" s="98" t="s">
        <v>53</v>
      </c>
      <c r="AJ784" s="98">
        <v>4100</v>
      </c>
      <c r="AK784" s="98" t="s">
        <v>35</v>
      </c>
      <c r="AL784" s="98">
        <v>4103</v>
      </c>
      <c r="AM784" s="98" t="s">
        <v>138</v>
      </c>
      <c r="AN784" s="98">
        <v>4118501</v>
      </c>
      <c r="AO784" s="98">
        <v>2024</v>
      </c>
      <c r="AP784" s="98">
        <v>0</v>
      </c>
      <c r="AQ784" s="98" t="s">
        <v>54</v>
      </c>
      <c r="AR784" s="98" t="s">
        <v>54</v>
      </c>
      <c r="AS784" s="98" t="s">
        <v>54</v>
      </c>
      <c r="AT784" s="98" t="s">
        <v>54</v>
      </c>
      <c r="AV784" s="98" t="s">
        <v>226</v>
      </c>
      <c r="AY784" s="98" t="s">
        <v>56</v>
      </c>
      <c r="AZ784" s="98" t="s">
        <v>1710</v>
      </c>
      <c r="BA784" s="98" t="s">
        <v>1711</v>
      </c>
      <c r="BB784" s="98" t="s">
        <v>1705</v>
      </c>
      <c r="BD784" s="110" t="str">
        <f t="shared" si="133"/>
        <v>4415RGInt 04 Maringá</v>
      </c>
      <c r="BE784" s="110">
        <v>4415</v>
      </c>
      <c r="BF784" s="110" t="s">
        <v>2075</v>
      </c>
      <c r="BG784" s="110">
        <v>7068</v>
      </c>
      <c r="BH784" s="110" t="s">
        <v>36</v>
      </c>
      <c r="BI784" s="110">
        <v>0</v>
      </c>
      <c r="BJ784" s="110">
        <v>0</v>
      </c>
      <c r="BK784" s="110">
        <v>1000</v>
      </c>
      <c r="BL784" s="110">
        <v>0</v>
      </c>
      <c r="BN784" s="110">
        <f t="shared" si="134"/>
        <v>1000</v>
      </c>
      <c r="BS784" s="110">
        <v>4473</v>
      </c>
      <c r="BT784" s="110" t="str">
        <f t="shared" si="125"/>
        <v>Construção da sede da 1ª Companhia do 3º Batalhão Polícia Militar de Pato Branco</v>
      </c>
      <c r="BU784" s="111" t="str">
        <f t="shared" si="126"/>
        <v>Não</v>
      </c>
      <c r="BV784" s="111" t="str">
        <f t="shared" si="127"/>
        <v>Não</v>
      </c>
      <c r="BW784" s="111" t="str">
        <f t="shared" si="128"/>
        <v>Não</v>
      </c>
      <c r="BX784" s="111" t="str">
        <f t="shared" si="129"/>
        <v>Não</v>
      </c>
      <c r="BY784" s="110" t="s">
        <v>121</v>
      </c>
      <c r="BZ784" s="110" t="s">
        <v>226</v>
      </c>
      <c r="CA784" s="110" t="s">
        <v>121</v>
      </c>
      <c r="CB784" s="110" t="s">
        <v>8377</v>
      </c>
      <c r="CG784" s="110" t="str">
        <f t="shared" si="130"/>
        <v>4842Santo Antônio do Caiuá</v>
      </c>
      <c r="CH784" s="110" t="str">
        <f t="shared" si="132"/>
        <v>4842-1</v>
      </c>
      <c r="CI784" s="110">
        <v>1</v>
      </c>
      <c r="CJ784" s="110">
        <v>4842</v>
      </c>
      <c r="CK784" s="110" t="s">
        <v>36</v>
      </c>
      <c r="CL784" s="110">
        <v>4124202</v>
      </c>
      <c r="CM784" s="110" t="s">
        <v>2815</v>
      </c>
      <c r="CN784" s="110">
        <v>325</v>
      </c>
      <c r="CO784" s="110">
        <v>0</v>
      </c>
      <c r="CP784" s="110">
        <v>137</v>
      </c>
      <c r="CQ784" s="110">
        <v>924</v>
      </c>
      <c r="CS784" s="110" t="str">
        <f t="shared" si="131"/>
        <v>RGInt 04 Maringá-Santo Antônio do Caiuá</v>
      </c>
    </row>
    <row r="785" spans="19:97" x14ac:dyDescent="0.2">
      <c r="S785" s="98">
        <v>4481</v>
      </c>
      <c r="T785" s="98">
        <v>39</v>
      </c>
      <c r="U785" s="98" t="s">
        <v>1697</v>
      </c>
      <c r="V785" s="98">
        <v>66</v>
      </c>
      <c r="W785" s="98" t="s">
        <v>2165</v>
      </c>
      <c r="X785" s="98">
        <v>5</v>
      </c>
      <c r="Y785" s="98" t="s">
        <v>858</v>
      </c>
      <c r="Z785" s="98">
        <v>30</v>
      </c>
      <c r="AA785" s="98" t="s">
        <v>1698</v>
      </c>
      <c r="AB785" s="98">
        <v>7068</v>
      </c>
      <c r="AC785" s="98" t="s">
        <v>2166</v>
      </c>
      <c r="AD785" s="98" t="s">
        <v>2167</v>
      </c>
      <c r="AE785" s="98">
        <v>4481</v>
      </c>
      <c r="AF785" s="98" t="s">
        <v>2202</v>
      </c>
      <c r="AG785" s="98" t="s">
        <v>5510</v>
      </c>
      <c r="AH785" s="98" t="s">
        <v>212</v>
      </c>
      <c r="AI785" s="98" t="s">
        <v>53</v>
      </c>
      <c r="AJ785" s="98">
        <v>4100</v>
      </c>
      <c r="AK785" s="98" t="s">
        <v>33</v>
      </c>
      <c r="AL785" s="98">
        <v>4101</v>
      </c>
      <c r="AM785" s="98" t="s">
        <v>147</v>
      </c>
      <c r="AN785" s="98">
        <v>4115705</v>
      </c>
      <c r="AO785" s="98">
        <v>2024</v>
      </c>
      <c r="AP785" s="98">
        <v>0</v>
      </c>
      <c r="AQ785" s="98" t="s">
        <v>54</v>
      </c>
      <c r="AR785" s="98" t="s">
        <v>54</v>
      </c>
      <c r="AS785" s="98" t="s">
        <v>54</v>
      </c>
      <c r="AT785" s="98" t="s">
        <v>54</v>
      </c>
      <c r="AV785" s="98" t="s">
        <v>226</v>
      </c>
      <c r="AY785" s="98" t="s">
        <v>56</v>
      </c>
      <c r="AZ785" s="98" t="s">
        <v>1710</v>
      </c>
      <c r="BA785" s="98" t="s">
        <v>1711</v>
      </c>
      <c r="BB785" s="98" t="s">
        <v>1705</v>
      </c>
      <c r="BD785" s="110" t="str">
        <f t="shared" si="133"/>
        <v>4416RGInt 01 Curitiba</v>
      </c>
      <c r="BE785" s="110">
        <v>4416</v>
      </c>
      <c r="BF785" s="110" t="s">
        <v>2081</v>
      </c>
      <c r="BG785" s="110">
        <v>7068</v>
      </c>
      <c r="BH785" s="110" t="s">
        <v>33</v>
      </c>
      <c r="BI785" s="110">
        <v>1000</v>
      </c>
      <c r="BJ785" s="110">
        <v>0</v>
      </c>
      <c r="BK785" s="110">
        <v>0</v>
      </c>
      <c r="BL785" s="110">
        <v>0</v>
      </c>
      <c r="BN785" s="110">
        <f t="shared" si="134"/>
        <v>1000</v>
      </c>
      <c r="BS785" s="110">
        <v>4481</v>
      </c>
      <c r="BT785" s="110" t="str">
        <f t="shared" si="125"/>
        <v>Construção da sede da 2ª Companhia do 9º Batalhão da Polícia Militar, em Matinhos</v>
      </c>
      <c r="BU785" s="111" t="str">
        <f t="shared" si="126"/>
        <v>Não</v>
      </c>
      <c r="BV785" s="111" t="str">
        <f t="shared" si="127"/>
        <v>Não</v>
      </c>
      <c r="BW785" s="111" t="str">
        <f t="shared" si="128"/>
        <v>Não</v>
      </c>
      <c r="BX785" s="111" t="str">
        <f t="shared" si="129"/>
        <v>Não</v>
      </c>
      <c r="BY785" s="110" t="s">
        <v>121</v>
      </c>
      <c r="BZ785" s="110" t="s">
        <v>226</v>
      </c>
      <c r="CA785" s="110" t="s">
        <v>121</v>
      </c>
      <c r="CB785" s="110" t="s">
        <v>8374</v>
      </c>
      <c r="CG785" s="110" t="str">
        <f t="shared" si="130"/>
        <v>4842 Total</v>
      </c>
      <c r="CH785" s="110" t="str">
        <f t="shared" si="132"/>
        <v>4842 Total-1</v>
      </c>
      <c r="CI785" s="110">
        <v>1</v>
      </c>
      <c r="CJ785" s="110" t="s">
        <v>7136</v>
      </c>
      <c r="CN785" s="110">
        <v>325</v>
      </c>
      <c r="CO785" s="110">
        <v>0</v>
      </c>
      <c r="CP785" s="110">
        <v>137</v>
      </c>
      <c r="CQ785" s="110">
        <v>924</v>
      </c>
      <c r="CS785" s="110" t="str">
        <f t="shared" si="131"/>
        <v>-</v>
      </c>
    </row>
    <row r="786" spans="19:97" x14ac:dyDescent="0.2">
      <c r="S786" s="98">
        <v>4491</v>
      </c>
      <c r="T786" s="98">
        <v>39</v>
      </c>
      <c r="U786" s="98" t="s">
        <v>1697</v>
      </c>
      <c r="V786" s="98">
        <v>66</v>
      </c>
      <c r="W786" s="98" t="s">
        <v>2165</v>
      </c>
      <c r="X786" s="98">
        <v>5</v>
      </c>
      <c r="Y786" s="98" t="s">
        <v>858</v>
      </c>
      <c r="Z786" s="98">
        <v>30</v>
      </c>
      <c r="AA786" s="98" t="s">
        <v>1698</v>
      </c>
      <c r="AB786" s="98">
        <v>7068</v>
      </c>
      <c r="AC786" s="98" t="s">
        <v>2166</v>
      </c>
      <c r="AD786" s="98" t="s">
        <v>2167</v>
      </c>
      <c r="AE786" s="98">
        <v>4491</v>
      </c>
      <c r="AF786" s="98" t="s">
        <v>2209</v>
      </c>
      <c r="AG786" s="98" t="s">
        <v>5306</v>
      </c>
      <c r="AH786" s="98" t="s">
        <v>212</v>
      </c>
      <c r="AI786" s="98" t="s">
        <v>53</v>
      </c>
      <c r="AJ786" s="98">
        <v>4100</v>
      </c>
      <c r="AK786" s="98" t="s">
        <v>33</v>
      </c>
      <c r="AL786" s="98">
        <v>4101</v>
      </c>
      <c r="AM786" s="98" t="s">
        <v>495</v>
      </c>
      <c r="AN786" s="98">
        <v>4104204</v>
      </c>
      <c r="AO786" s="98">
        <v>2024</v>
      </c>
      <c r="AP786" s="98">
        <v>0</v>
      </c>
      <c r="AQ786" s="98" t="s">
        <v>54</v>
      </c>
      <c r="AR786" s="98" t="s">
        <v>54</v>
      </c>
      <c r="AS786" s="98" t="s">
        <v>54</v>
      </c>
      <c r="AT786" s="98" t="s">
        <v>54</v>
      </c>
      <c r="AV786" s="98" t="s">
        <v>226</v>
      </c>
      <c r="AY786" s="98" t="s">
        <v>56</v>
      </c>
      <c r="AZ786" s="98" t="s">
        <v>1710</v>
      </c>
      <c r="BA786" s="98" t="s">
        <v>1711</v>
      </c>
      <c r="BB786" s="98" t="s">
        <v>1705</v>
      </c>
      <c r="BD786" s="110" t="str">
        <f t="shared" si="133"/>
        <v>4417RGInt 01 Curitiba</v>
      </c>
      <c r="BE786" s="110">
        <v>4417</v>
      </c>
      <c r="BF786" s="110" t="s">
        <v>1751</v>
      </c>
      <c r="BG786" s="110">
        <v>7068</v>
      </c>
      <c r="BH786" s="110" t="s">
        <v>33</v>
      </c>
      <c r="BI786" s="110">
        <v>0</v>
      </c>
      <c r="BJ786" s="110">
        <v>312.89999999999998</v>
      </c>
      <c r="BK786" s="110">
        <v>0</v>
      </c>
      <c r="BL786" s="110">
        <v>0</v>
      </c>
      <c r="BN786" s="110">
        <f t="shared" si="134"/>
        <v>312.89999999999998</v>
      </c>
      <c r="BS786" s="110">
        <v>4491</v>
      </c>
      <c r="BT786" s="110" t="str">
        <f t="shared" si="125"/>
        <v>Construção da sede da 3ª Companhia do 17º Batalhão da Policia Militar de Campo Largo</v>
      </c>
      <c r="BU786" s="111" t="str">
        <f t="shared" si="126"/>
        <v>Não</v>
      </c>
      <c r="BV786" s="111" t="str">
        <f t="shared" si="127"/>
        <v>Não</v>
      </c>
      <c r="BW786" s="111" t="str">
        <f t="shared" si="128"/>
        <v>Não</v>
      </c>
      <c r="BX786" s="111" t="str">
        <f t="shared" si="129"/>
        <v>Não</v>
      </c>
      <c r="BY786" s="110" t="s">
        <v>121</v>
      </c>
      <c r="BZ786" s="110" t="s">
        <v>226</v>
      </c>
      <c r="CA786" s="110" t="s">
        <v>121</v>
      </c>
      <c r="CB786" s="110" t="s">
        <v>8374</v>
      </c>
      <c r="CG786" s="110" t="str">
        <f t="shared" si="130"/>
        <v>4845São Jorge d'Oeste</v>
      </c>
      <c r="CH786" s="110" t="str">
        <f t="shared" si="132"/>
        <v>4845-1</v>
      </c>
      <c r="CI786" s="110">
        <v>1</v>
      </c>
      <c r="CJ786" s="110">
        <v>4845</v>
      </c>
      <c r="CK786" s="110" t="s">
        <v>35</v>
      </c>
      <c r="CL786" s="110">
        <v>4125209</v>
      </c>
      <c r="CM786" s="110" t="s">
        <v>2818</v>
      </c>
      <c r="CN786" s="110">
        <v>1050</v>
      </c>
      <c r="CO786" s="110">
        <v>0</v>
      </c>
      <c r="CP786" s="110">
        <v>0</v>
      </c>
      <c r="CQ786" s="110">
        <v>546</v>
      </c>
      <c r="CS786" s="110" t="str">
        <f t="shared" si="131"/>
        <v>RGInt 03 Cascavel-São Jorge d'Oeste</v>
      </c>
    </row>
    <row r="787" spans="19:97" x14ac:dyDescent="0.2">
      <c r="S787" s="98">
        <v>4492</v>
      </c>
      <c r="T787" s="98">
        <v>39</v>
      </c>
      <c r="U787" s="98" t="s">
        <v>1697</v>
      </c>
      <c r="V787" s="98">
        <v>66</v>
      </c>
      <c r="W787" s="98" t="s">
        <v>2165</v>
      </c>
      <c r="X787" s="98">
        <v>5</v>
      </c>
      <c r="Y787" s="98" t="s">
        <v>858</v>
      </c>
      <c r="Z787" s="98">
        <v>30</v>
      </c>
      <c r="AA787" s="98" t="s">
        <v>1698</v>
      </c>
      <c r="AB787" s="98">
        <v>7068</v>
      </c>
      <c r="AC787" s="98" t="s">
        <v>2166</v>
      </c>
      <c r="AD787" s="98" t="s">
        <v>2167</v>
      </c>
      <c r="AE787" s="98">
        <v>4492</v>
      </c>
      <c r="AF787" s="98" t="s">
        <v>2210</v>
      </c>
      <c r="AG787" s="98" t="s">
        <v>2217</v>
      </c>
      <c r="AH787" s="98" t="s">
        <v>212</v>
      </c>
      <c r="AI787" s="98" t="s">
        <v>53</v>
      </c>
      <c r="AJ787" s="98">
        <v>4100</v>
      </c>
      <c r="AK787" s="98" t="s">
        <v>35</v>
      </c>
      <c r="AL787" s="98">
        <v>4103</v>
      </c>
      <c r="AM787" s="98" t="s">
        <v>2218</v>
      </c>
      <c r="AN787" s="98">
        <v>4106506</v>
      </c>
      <c r="AO787" s="98">
        <v>2024</v>
      </c>
      <c r="AP787" s="98">
        <v>0</v>
      </c>
      <c r="AQ787" s="98" t="s">
        <v>54</v>
      </c>
      <c r="AR787" s="98" t="s">
        <v>54</v>
      </c>
      <c r="AS787" s="98" t="s">
        <v>54</v>
      </c>
      <c r="AT787" s="98" t="s">
        <v>54</v>
      </c>
      <c r="AV787" s="98" t="s">
        <v>226</v>
      </c>
      <c r="AY787" s="98" t="s">
        <v>56</v>
      </c>
      <c r="AZ787" s="98" t="s">
        <v>1710</v>
      </c>
      <c r="BA787" s="98" t="s">
        <v>1711</v>
      </c>
      <c r="BB787" s="98" t="s">
        <v>1705</v>
      </c>
      <c r="BD787" s="110" t="str">
        <f t="shared" si="133"/>
        <v>4418RGInt 01 Curitiba</v>
      </c>
      <c r="BE787" s="110">
        <v>4418</v>
      </c>
      <c r="BF787" s="110" t="s">
        <v>2088</v>
      </c>
      <c r="BG787" s="110">
        <v>7068</v>
      </c>
      <c r="BH787" s="110" t="s">
        <v>33</v>
      </c>
      <c r="BI787" s="110">
        <v>0</v>
      </c>
      <c r="BJ787" s="110">
        <v>0</v>
      </c>
      <c r="BK787" s="110">
        <v>312.89999999999998</v>
      </c>
      <c r="BL787" s="110">
        <v>0</v>
      </c>
      <c r="BN787" s="110">
        <f t="shared" si="134"/>
        <v>312.89999999999998</v>
      </c>
      <c r="BS787" s="110">
        <v>4492</v>
      </c>
      <c r="BT787" s="110" t="str">
        <f t="shared" si="125"/>
        <v>Construção da sede da 3ª Companhia do 3º Batalhão da Polícia Militar de Coronel Vivida</v>
      </c>
      <c r="BU787" s="111" t="str">
        <f t="shared" si="126"/>
        <v>Não</v>
      </c>
      <c r="BV787" s="111" t="str">
        <f t="shared" si="127"/>
        <v>Não</v>
      </c>
      <c r="BW787" s="111" t="str">
        <f t="shared" si="128"/>
        <v>Não</v>
      </c>
      <c r="BX787" s="111" t="str">
        <f t="shared" si="129"/>
        <v>Não</v>
      </c>
      <c r="BY787" s="110" t="s">
        <v>121</v>
      </c>
      <c r="BZ787" s="110" t="s">
        <v>226</v>
      </c>
      <c r="CA787" s="110" t="s">
        <v>121</v>
      </c>
      <c r="CB787" s="110" t="s">
        <v>8377</v>
      </c>
      <c r="CG787" s="110" t="str">
        <f t="shared" si="130"/>
        <v>4845 Total</v>
      </c>
      <c r="CH787" s="110" t="str">
        <f t="shared" si="132"/>
        <v>4845 Total-1</v>
      </c>
      <c r="CI787" s="110">
        <v>1</v>
      </c>
      <c r="CJ787" s="110" t="s">
        <v>7137</v>
      </c>
      <c r="CN787" s="110">
        <v>1050</v>
      </c>
      <c r="CO787" s="110">
        <v>0</v>
      </c>
      <c r="CP787" s="110">
        <v>0</v>
      </c>
      <c r="CQ787" s="110">
        <v>546</v>
      </c>
      <c r="CS787" s="110" t="str">
        <f t="shared" si="131"/>
        <v>-</v>
      </c>
    </row>
    <row r="788" spans="19:97" x14ac:dyDescent="0.2">
      <c r="S788" s="98">
        <v>4493</v>
      </c>
      <c r="T788" s="98">
        <v>39</v>
      </c>
      <c r="U788" s="98" t="s">
        <v>1697</v>
      </c>
      <c r="V788" s="98">
        <v>66</v>
      </c>
      <c r="W788" s="98" t="s">
        <v>2165</v>
      </c>
      <c r="X788" s="98">
        <v>5</v>
      </c>
      <c r="Y788" s="98" t="s">
        <v>858</v>
      </c>
      <c r="Z788" s="98">
        <v>30</v>
      </c>
      <c r="AA788" s="98" t="s">
        <v>1698</v>
      </c>
      <c r="AB788" s="98">
        <v>7068</v>
      </c>
      <c r="AC788" s="98" t="s">
        <v>2166</v>
      </c>
      <c r="AD788" s="98" t="s">
        <v>2167</v>
      </c>
      <c r="AE788" s="98">
        <v>4493</v>
      </c>
      <c r="AF788" s="98" t="s">
        <v>2211</v>
      </c>
      <c r="AG788" s="98" t="s">
        <v>5311</v>
      </c>
      <c r="AH788" s="98" t="s">
        <v>212</v>
      </c>
      <c r="AI788" s="98" t="s">
        <v>53</v>
      </c>
      <c r="AJ788" s="98">
        <v>4100</v>
      </c>
      <c r="AK788" s="98" t="s">
        <v>34</v>
      </c>
      <c r="AL788" s="98">
        <v>4102</v>
      </c>
      <c r="AM788" s="98" t="s">
        <v>526</v>
      </c>
      <c r="AN788" s="98">
        <v>4109401</v>
      </c>
      <c r="AO788" s="98">
        <v>2024</v>
      </c>
      <c r="AP788" s="98">
        <v>700</v>
      </c>
      <c r="AQ788" s="98" t="s">
        <v>54</v>
      </c>
      <c r="AR788" s="98" t="s">
        <v>54</v>
      </c>
      <c r="AS788" s="98" t="s">
        <v>54</v>
      </c>
      <c r="AT788" s="98" t="s">
        <v>54</v>
      </c>
      <c r="AV788" s="98" t="s">
        <v>226</v>
      </c>
      <c r="AY788" s="98" t="s">
        <v>56</v>
      </c>
      <c r="AZ788" s="98" t="s">
        <v>1710</v>
      </c>
      <c r="BA788" s="98" t="s">
        <v>1711</v>
      </c>
      <c r="BB788" s="98" t="s">
        <v>1705</v>
      </c>
      <c r="BD788" s="110" t="str">
        <f t="shared" si="133"/>
        <v>4419RGInt 04 Maringá</v>
      </c>
      <c r="BE788" s="110">
        <v>4419</v>
      </c>
      <c r="BF788" s="110" t="s">
        <v>2095</v>
      </c>
      <c r="BG788" s="110">
        <v>7068</v>
      </c>
      <c r="BH788" s="110" t="s">
        <v>36</v>
      </c>
      <c r="BI788" s="110">
        <v>0</v>
      </c>
      <c r="BJ788" s="110">
        <v>0</v>
      </c>
      <c r="BK788" s="110">
        <v>642.29</v>
      </c>
      <c r="BL788" s="110">
        <v>0</v>
      </c>
      <c r="BN788" s="110">
        <f t="shared" si="134"/>
        <v>642.29</v>
      </c>
      <c r="BS788" s="110">
        <v>4493</v>
      </c>
      <c r="BT788" s="110" t="str">
        <f t="shared" si="125"/>
        <v>Construção da sede da Companhia do Batalhão de Polícia Ambiental de Guarapuava</v>
      </c>
      <c r="BU788" s="111" t="str">
        <f t="shared" si="126"/>
        <v>Não</v>
      </c>
      <c r="BV788" s="111" t="str">
        <f t="shared" si="127"/>
        <v>Não</v>
      </c>
      <c r="BW788" s="111" t="str">
        <f t="shared" si="128"/>
        <v>Não</v>
      </c>
      <c r="BX788" s="111" t="str">
        <f t="shared" si="129"/>
        <v>Não</v>
      </c>
      <c r="BY788" s="110" t="s">
        <v>121</v>
      </c>
      <c r="BZ788" s="110" t="s">
        <v>226</v>
      </c>
      <c r="CA788" s="110" t="s">
        <v>121</v>
      </c>
      <c r="CB788" s="110" t="s">
        <v>8374</v>
      </c>
      <c r="CG788" s="110" t="str">
        <f t="shared" si="130"/>
        <v>4847São José da Boa Vista</v>
      </c>
      <c r="CH788" s="110" t="str">
        <f t="shared" si="132"/>
        <v>4847-1</v>
      </c>
      <c r="CI788" s="110">
        <v>1</v>
      </c>
      <c r="CJ788" s="110">
        <v>4847</v>
      </c>
      <c r="CK788" s="110" t="s">
        <v>37</v>
      </c>
      <c r="CL788" s="110">
        <v>4125407</v>
      </c>
      <c r="CM788" s="110" t="s">
        <v>2822</v>
      </c>
      <c r="CN788" s="110">
        <v>1010</v>
      </c>
      <c r="CO788" s="110">
        <v>0</v>
      </c>
      <c r="CP788" s="110">
        <v>0</v>
      </c>
      <c r="CQ788" s="110">
        <v>1659</v>
      </c>
      <c r="CS788" s="110" t="str">
        <f t="shared" si="131"/>
        <v>RGInt 05 Londrina-São José da Boa Vista</v>
      </c>
    </row>
    <row r="789" spans="19:97" x14ac:dyDescent="0.2">
      <c r="S789" s="98">
        <v>4494</v>
      </c>
      <c r="T789" s="98">
        <v>39</v>
      </c>
      <c r="U789" s="98" t="s">
        <v>1697</v>
      </c>
      <c r="V789" s="98">
        <v>66</v>
      </c>
      <c r="W789" s="98" t="s">
        <v>2165</v>
      </c>
      <c r="X789" s="98">
        <v>5</v>
      </c>
      <c r="Y789" s="98" t="s">
        <v>858</v>
      </c>
      <c r="Z789" s="98">
        <v>30</v>
      </c>
      <c r="AA789" s="98" t="s">
        <v>1698</v>
      </c>
      <c r="AB789" s="98">
        <v>7068</v>
      </c>
      <c r="AC789" s="98" t="s">
        <v>2166</v>
      </c>
      <c r="AD789" s="98" t="s">
        <v>2167</v>
      </c>
      <c r="AE789" s="98">
        <v>4494</v>
      </c>
      <c r="AF789" s="98" t="s">
        <v>2212</v>
      </c>
      <c r="AG789" s="98" t="s">
        <v>2220</v>
      </c>
      <c r="AH789" s="98" t="s">
        <v>212</v>
      </c>
      <c r="AI789" s="98" t="s">
        <v>53</v>
      </c>
      <c r="AJ789" s="98">
        <v>4100</v>
      </c>
      <c r="AK789" s="98" t="s">
        <v>33</v>
      </c>
      <c r="AL789" s="98">
        <v>4101</v>
      </c>
      <c r="AM789" s="98" t="s">
        <v>128</v>
      </c>
      <c r="AN789" s="98">
        <v>4106902</v>
      </c>
      <c r="AO789" s="98">
        <v>2024</v>
      </c>
      <c r="AP789" s="98">
        <v>0</v>
      </c>
      <c r="AQ789" s="98" t="s">
        <v>54</v>
      </c>
      <c r="AR789" s="98" t="s">
        <v>54</v>
      </c>
      <c r="AS789" s="98" t="s">
        <v>54</v>
      </c>
      <c r="AT789" s="98" t="s">
        <v>54</v>
      </c>
      <c r="AV789" s="98" t="s">
        <v>226</v>
      </c>
      <c r="AY789" s="98" t="s">
        <v>56</v>
      </c>
      <c r="AZ789" s="98" t="s">
        <v>1710</v>
      </c>
      <c r="BA789" s="98" t="s">
        <v>1711</v>
      </c>
      <c r="BB789" s="98" t="s">
        <v>1705</v>
      </c>
      <c r="BD789" s="110" t="str">
        <f t="shared" si="133"/>
        <v>4420RGInt 04 Maringá</v>
      </c>
      <c r="BE789" s="110">
        <v>4420</v>
      </c>
      <c r="BF789" s="110" t="s">
        <v>2099</v>
      </c>
      <c r="BG789" s="110">
        <v>7068</v>
      </c>
      <c r="BH789" s="110" t="s">
        <v>36</v>
      </c>
      <c r="BI789" s="110">
        <v>0</v>
      </c>
      <c r="BJ789" s="110">
        <v>1362</v>
      </c>
      <c r="BK789" s="110">
        <v>0</v>
      </c>
      <c r="BL789" s="110">
        <v>0</v>
      </c>
      <c r="BN789" s="110">
        <f t="shared" si="134"/>
        <v>1362</v>
      </c>
      <c r="BS789" s="110">
        <v>4494</v>
      </c>
      <c r="BT789" s="110" t="str">
        <f t="shared" si="125"/>
        <v>Construção da sede da Junta Médica da Polícia Militar, em Curitiba</v>
      </c>
      <c r="BU789" s="111" t="str">
        <f t="shared" si="126"/>
        <v>Não</v>
      </c>
      <c r="BV789" s="111" t="str">
        <f t="shared" si="127"/>
        <v>Não</v>
      </c>
      <c r="BW789" s="111" t="str">
        <f t="shared" si="128"/>
        <v>Não</v>
      </c>
      <c r="BX789" s="111" t="str">
        <f t="shared" si="129"/>
        <v>Não</v>
      </c>
      <c r="BY789" s="110" t="s">
        <v>121</v>
      </c>
      <c r="BZ789" s="110" t="s">
        <v>226</v>
      </c>
      <c r="CA789" s="110" t="s">
        <v>121</v>
      </c>
      <c r="CB789" s="110" t="s">
        <v>8377</v>
      </c>
      <c r="CG789" s="110" t="str">
        <f t="shared" si="130"/>
        <v>4847 Total</v>
      </c>
      <c r="CH789" s="110" t="str">
        <f t="shared" si="132"/>
        <v>4847 Total-1</v>
      </c>
      <c r="CI789" s="110">
        <v>1</v>
      </c>
      <c r="CJ789" s="110" t="s">
        <v>7138</v>
      </c>
      <c r="CN789" s="110">
        <v>1010</v>
      </c>
      <c r="CO789" s="110">
        <v>0</v>
      </c>
      <c r="CP789" s="110">
        <v>0</v>
      </c>
      <c r="CQ789" s="110">
        <v>1659</v>
      </c>
      <c r="CS789" s="110" t="str">
        <f t="shared" si="131"/>
        <v>-</v>
      </c>
    </row>
    <row r="790" spans="19:97" x14ac:dyDescent="0.2">
      <c r="S790" s="98">
        <v>7255</v>
      </c>
      <c r="T790" s="98">
        <v>39</v>
      </c>
      <c r="U790" s="98" t="s">
        <v>1697</v>
      </c>
      <c r="V790" s="98">
        <v>66</v>
      </c>
      <c r="W790" s="98" t="s">
        <v>2165</v>
      </c>
      <c r="X790" s="98">
        <v>5</v>
      </c>
      <c r="Y790" s="98" t="s">
        <v>858</v>
      </c>
      <c r="Z790" s="98">
        <v>30</v>
      </c>
      <c r="AA790" s="98" t="s">
        <v>1698</v>
      </c>
      <c r="AB790" s="98">
        <v>7068</v>
      </c>
      <c r="AC790" s="98" t="s">
        <v>2166</v>
      </c>
      <c r="AD790" s="98" t="s">
        <v>2167</v>
      </c>
      <c r="AE790" s="98">
        <v>7255</v>
      </c>
      <c r="AF790" s="98" t="s">
        <v>5511</v>
      </c>
      <c r="AG790" s="98" t="s">
        <v>5512</v>
      </c>
      <c r="AH790" s="98" t="s">
        <v>212</v>
      </c>
      <c r="AI790" s="98" t="s">
        <v>53</v>
      </c>
      <c r="AJ790" s="98">
        <v>4100</v>
      </c>
      <c r="AK790" s="98" t="s">
        <v>33</v>
      </c>
      <c r="AL790" s="98">
        <v>4101</v>
      </c>
      <c r="AM790" s="98" t="s">
        <v>489</v>
      </c>
      <c r="AN790" s="98">
        <v>4101804</v>
      </c>
      <c r="AO790" s="98">
        <v>2024</v>
      </c>
      <c r="AP790" s="98">
        <v>0</v>
      </c>
      <c r="AQ790" s="98" t="s">
        <v>54</v>
      </c>
      <c r="AR790" s="98" t="s">
        <v>54</v>
      </c>
      <c r="AS790" s="98" t="s">
        <v>54</v>
      </c>
      <c r="AT790" s="98" t="s">
        <v>54</v>
      </c>
      <c r="AW790" s="98" t="s">
        <v>2389</v>
      </c>
      <c r="AY790" s="98" t="s">
        <v>56</v>
      </c>
      <c r="AZ790" s="98" t="s">
        <v>1752</v>
      </c>
      <c r="BA790" s="98" t="s">
        <v>5224</v>
      </c>
      <c r="BB790" s="98" t="s">
        <v>5225</v>
      </c>
      <c r="BD790" s="110" t="str">
        <f t="shared" si="133"/>
        <v>4421RGInt 03 Cascavel</v>
      </c>
      <c r="BE790" s="110">
        <v>4421</v>
      </c>
      <c r="BF790" s="110" t="s">
        <v>2103</v>
      </c>
      <c r="BG790" s="110">
        <v>7068</v>
      </c>
      <c r="BH790" s="110" t="s">
        <v>35</v>
      </c>
      <c r="BI790" s="110">
        <v>0</v>
      </c>
      <c r="BJ790" s="110">
        <v>1362.69</v>
      </c>
      <c r="BK790" s="110">
        <v>0</v>
      </c>
      <c r="BL790" s="110">
        <v>0</v>
      </c>
      <c r="BN790" s="110">
        <f t="shared" si="134"/>
        <v>1362.69</v>
      </c>
      <c r="BS790" s="110">
        <v>7255</v>
      </c>
      <c r="BT790" s="110" t="str">
        <f t="shared" si="125"/>
        <v>Construção da sede da Polícia Militar, em Araucária</v>
      </c>
      <c r="BU790" s="111" t="str">
        <f t="shared" si="126"/>
        <v>Não</v>
      </c>
      <c r="BV790" s="111" t="str">
        <f t="shared" si="127"/>
        <v>Não</v>
      </c>
      <c r="BW790" s="111" t="str">
        <f t="shared" si="128"/>
        <v>Não</v>
      </c>
      <c r="BX790" s="111" t="str">
        <f t="shared" si="129"/>
        <v>Não</v>
      </c>
      <c r="BY790" s="110" t="s">
        <v>121</v>
      </c>
      <c r="BZ790" s="110" t="s">
        <v>226</v>
      </c>
      <c r="CA790" s="110" t="s">
        <v>2389</v>
      </c>
      <c r="CB790" s="110" t="s">
        <v>8122</v>
      </c>
      <c r="CG790" s="110" t="str">
        <f t="shared" si="130"/>
        <v>4848São Pedro do Paraná</v>
      </c>
      <c r="CH790" s="110" t="str">
        <f t="shared" si="132"/>
        <v>4848-1</v>
      </c>
      <c r="CI790" s="110">
        <v>1</v>
      </c>
      <c r="CJ790" s="110">
        <v>4848</v>
      </c>
      <c r="CK790" s="110" t="s">
        <v>36</v>
      </c>
      <c r="CL790" s="110">
        <v>4125902</v>
      </c>
      <c r="CM790" s="110" t="s">
        <v>425</v>
      </c>
      <c r="CN790" s="110">
        <v>435</v>
      </c>
      <c r="CO790" s="110">
        <v>0</v>
      </c>
      <c r="CP790" s="110">
        <v>0</v>
      </c>
      <c r="CQ790" s="110">
        <v>475</v>
      </c>
      <c r="CS790" s="110" t="str">
        <f t="shared" si="131"/>
        <v>RGInt 04 Maringá-São Pedro do Paraná</v>
      </c>
    </row>
    <row r="791" spans="19:97" x14ac:dyDescent="0.2">
      <c r="S791" s="98">
        <v>4495</v>
      </c>
      <c r="T791" s="98">
        <v>39</v>
      </c>
      <c r="U791" s="98" t="s">
        <v>1697</v>
      </c>
      <c r="V791" s="98">
        <v>66</v>
      </c>
      <c r="W791" s="98" t="s">
        <v>2165</v>
      </c>
      <c r="X791" s="98">
        <v>5</v>
      </c>
      <c r="Y791" s="98" t="s">
        <v>858</v>
      </c>
      <c r="Z791" s="98">
        <v>30</v>
      </c>
      <c r="AA791" s="98" t="s">
        <v>1698</v>
      </c>
      <c r="AB791" s="98">
        <v>7068</v>
      </c>
      <c r="AC791" s="98" t="s">
        <v>2166</v>
      </c>
      <c r="AD791" s="98" t="s">
        <v>2167</v>
      </c>
      <c r="AE791" s="98">
        <v>4495</v>
      </c>
      <c r="AF791" s="98" t="s">
        <v>2214</v>
      </c>
      <c r="AG791" s="98" t="s">
        <v>5333</v>
      </c>
      <c r="AH791" s="98" t="s">
        <v>212</v>
      </c>
      <c r="AI791" s="98" t="s">
        <v>53</v>
      </c>
      <c r="AJ791" s="98">
        <v>4100</v>
      </c>
      <c r="AK791" s="98" t="s">
        <v>33</v>
      </c>
      <c r="AL791" s="98">
        <v>4101</v>
      </c>
      <c r="AM791" s="98" t="s">
        <v>128</v>
      </c>
      <c r="AN791" s="98">
        <v>4106902</v>
      </c>
      <c r="AO791" s="98">
        <v>2024</v>
      </c>
      <c r="AP791" s="98">
        <v>0</v>
      </c>
      <c r="AQ791" s="98" t="s">
        <v>54</v>
      </c>
      <c r="AR791" s="98" t="s">
        <v>54</v>
      </c>
      <c r="AS791" s="98" t="s">
        <v>54</v>
      </c>
      <c r="AT791" s="98" t="s">
        <v>54</v>
      </c>
      <c r="AV791" s="98" t="s">
        <v>226</v>
      </c>
      <c r="AY791" s="98" t="s">
        <v>56</v>
      </c>
      <c r="AZ791" s="98" t="s">
        <v>1710</v>
      </c>
      <c r="BA791" s="98" t="s">
        <v>1711</v>
      </c>
      <c r="BB791" s="98" t="s">
        <v>1705</v>
      </c>
      <c r="BD791" s="110" t="str">
        <f t="shared" si="133"/>
        <v>4422RGInt 04 Maringá</v>
      </c>
      <c r="BE791" s="110">
        <v>4422</v>
      </c>
      <c r="BF791" s="110" t="s">
        <v>1755</v>
      </c>
      <c r="BG791" s="110">
        <v>7068</v>
      </c>
      <c r="BH791" s="110" t="s">
        <v>36</v>
      </c>
      <c r="BI791" s="110">
        <v>0</v>
      </c>
      <c r="BJ791" s="110">
        <v>0</v>
      </c>
      <c r="BK791" s="110">
        <v>642.29</v>
      </c>
      <c r="BL791" s="110">
        <v>0</v>
      </c>
      <c r="BN791" s="110">
        <f t="shared" si="134"/>
        <v>642.29</v>
      </c>
      <c r="BS791" s="110">
        <v>4495</v>
      </c>
      <c r="BT791" s="110" t="str">
        <f t="shared" si="125"/>
        <v>Construção da sede do 12º Batalhão da Polícia Militar, em Curitiba</v>
      </c>
      <c r="BU791" s="111" t="str">
        <f t="shared" si="126"/>
        <v>Não</v>
      </c>
      <c r="BV791" s="111" t="str">
        <f t="shared" si="127"/>
        <v>Não</v>
      </c>
      <c r="BW791" s="111" t="str">
        <f t="shared" si="128"/>
        <v>Não</v>
      </c>
      <c r="BX791" s="111" t="str">
        <f t="shared" si="129"/>
        <v>Não</v>
      </c>
      <c r="BY791" s="110" t="s">
        <v>121</v>
      </c>
      <c r="BZ791" s="110" t="s">
        <v>226</v>
      </c>
      <c r="CA791" s="110" t="s">
        <v>121</v>
      </c>
      <c r="CB791" s="110" t="s">
        <v>8377</v>
      </c>
      <c r="CG791" s="110" t="str">
        <f t="shared" si="130"/>
        <v>4848 Total</v>
      </c>
      <c r="CH791" s="110" t="str">
        <f t="shared" si="132"/>
        <v>4848 Total-1</v>
      </c>
      <c r="CI791" s="110">
        <v>1</v>
      </c>
      <c r="CJ791" s="110" t="s">
        <v>7139</v>
      </c>
      <c r="CN791" s="110">
        <v>435</v>
      </c>
      <c r="CO791" s="110">
        <v>0</v>
      </c>
      <c r="CP791" s="110">
        <v>0</v>
      </c>
      <c r="CQ791" s="110">
        <v>475</v>
      </c>
      <c r="CS791" s="110" t="str">
        <f t="shared" si="131"/>
        <v>-</v>
      </c>
    </row>
    <row r="792" spans="19:97" x14ac:dyDescent="0.2">
      <c r="S792" s="98">
        <v>4502</v>
      </c>
      <c r="T792" s="98">
        <v>39</v>
      </c>
      <c r="U792" s="98" t="s">
        <v>1697</v>
      </c>
      <c r="V792" s="98">
        <v>66</v>
      </c>
      <c r="W792" s="98" t="s">
        <v>2165</v>
      </c>
      <c r="X792" s="98">
        <v>5</v>
      </c>
      <c r="Y792" s="98" t="s">
        <v>858</v>
      </c>
      <c r="Z792" s="98">
        <v>30</v>
      </c>
      <c r="AA792" s="98" t="s">
        <v>1698</v>
      </c>
      <c r="AB792" s="98">
        <v>7068</v>
      </c>
      <c r="AC792" s="98" t="s">
        <v>2166</v>
      </c>
      <c r="AD792" s="98" t="s">
        <v>2167</v>
      </c>
      <c r="AE792" s="98">
        <v>4502</v>
      </c>
      <c r="AF792" s="98" t="s">
        <v>2224</v>
      </c>
      <c r="AG792" s="98" t="s">
        <v>2225</v>
      </c>
      <c r="AH792" s="98" t="s">
        <v>212</v>
      </c>
      <c r="AI792" s="98" t="s">
        <v>53</v>
      </c>
      <c r="AJ792" s="98">
        <v>4100</v>
      </c>
      <c r="AK792" s="98" t="s">
        <v>35</v>
      </c>
      <c r="AL792" s="98">
        <v>4103</v>
      </c>
      <c r="AM792" s="98" t="s">
        <v>138</v>
      </c>
      <c r="AN792" s="98">
        <v>4118501</v>
      </c>
      <c r="AO792" s="98">
        <v>2024</v>
      </c>
      <c r="AP792" s="98">
        <v>1500</v>
      </c>
      <c r="AQ792" s="98" t="s">
        <v>54</v>
      </c>
      <c r="AR792" s="98" t="s">
        <v>54</v>
      </c>
      <c r="AS792" s="98" t="s">
        <v>54</v>
      </c>
      <c r="AT792" s="98" t="s">
        <v>54</v>
      </c>
      <c r="AV792" s="98" t="s">
        <v>226</v>
      </c>
      <c r="AY792" s="98" t="s">
        <v>56</v>
      </c>
      <c r="AZ792" s="98" t="s">
        <v>1710</v>
      </c>
      <c r="BA792" s="98" t="s">
        <v>1711</v>
      </c>
      <c r="BB792" s="98" t="s">
        <v>1705</v>
      </c>
      <c r="BD792" s="110" t="str">
        <f t="shared" si="133"/>
        <v>4423RGInt 01 Curitiba</v>
      </c>
      <c r="BE792" s="110">
        <v>4423</v>
      </c>
      <c r="BF792" s="110" t="s">
        <v>2111</v>
      </c>
      <c r="BG792" s="110">
        <v>7068</v>
      </c>
      <c r="BH792" s="110" t="s">
        <v>33</v>
      </c>
      <c r="BI792" s="110">
        <v>0</v>
      </c>
      <c r="BJ792" s="110">
        <v>1391.6</v>
      </c>
      <c r="BK792" s="110">
        <v>0</v>
      </c>
      <c r="BL792" s="110">
        <v>0</v>
      </c>
      <c r="BN792" s="110">
        <f t="shared" si="134"/>
        <v>1391.6</v>
      </c>
      <c r="BS792" s="110">
        <v>4502</v>
      </c>
      <c r="BT792" s="110" t="str">
        <f t="shared" si="125"/>
        <v>Construção da sede do 13º Grupamento de Bombeiros, em Pato Branco</v>
      </c>
      <c r="BU792" s="111" t="str">
        <f t="shared" si="126"/>
        <v>Não</v>
      </c>
      <c r="BV792" s="111" t="str">
        <f t="shared" si="127"/>
        <v>Não</v>
      </c>
      <c r="BW792" s="111" t="str">
        <f t="shared" si="128"/>
        <v>Não</v>
      </c>
      <c r="BX792" s="111" t="str">
        <f t="shared" si="129"/>
        <v>Não</v>
      </c>
      <c r="BY792" s="110" t="s">
        <v>121</v>
      </c>
      <c r="BZ792" s="110" t="s">
        <v>226</v>
      </c>
      <c r="CA792" s="110" t="s">
        <v>121</v>
      </c>
      <c r="CB792" s="110" t="s">
        <v>8374</v>
      </c>
      <c r="CG792" s="110" t="str">
        <f t="shared" si="130"/>
        <v>4849Sertanópolis</v>
      </c>
      <c r="CH792" s="110" t="str">
        <f t="shared" si="132"/>
        <v>4849-1</v>
      </c>
      <c r="CI792" s="110">
        <v>1</v>
      </c>
      <c r="CJ792" s="110">
        <v>4849</v>
      </c>
      <c r="CK792" s="110" t="s">
        <v>37</v>
      </c>
      <c r="CL792" s="110">
        <v>4126504</v>
      </c>
      <c r="CM792" s="110" t="s">
        <v>2838</v>
      </c>
      <c r="CN792" s="110">
        <v>390</v>
      </c>
      <c r="CO792" s="110">
        <v>0</v>
      </c>
      <c r="CP792" s="110">
        <v>0</v>
      </c>
      <c r="CQ792" s="110">
        <v>310</v>
      </c>
      <c r="CS792" s="110" t="str">
        <f t="shared" si="131"/>
        <v>RGInt 05 Londrina-Sertanópolis</v>
      </c>
    </row>
    <row r="793" spans="19:97" x14ac:dyDescent="0.2">
      <c r="S793" s="98">
        <v>4503</v>
      </c>
      <c r="T793" s="98">
        <v>39</v>
      </c>
      <c r="U793" s="98" t="s">
        <v>1697</v>
      </c>
      <c r="V793" s="98">
        <v>66</v>
      </c>
      <c r="W793" s="98" t="s">
        <v>2165</v>
      </c>
      <c r="X793" s="98">
        <v>5</v>
      </c>
      <c r="Y793" s="98" t="s">
        <v>858</v>
      </c>
      <c r="Z793" s="98">
        <v>30</v>
      </c>
      <c r="AA793" s="98" t="s">
        <v>1698</v>
      </c>
      <c r="AB793" s="98">
        <v>7068</v>
      </c>
      <c r="AC793" s="98" t="s">
        <v>2166</v>
      </c>
      <c r="AD793" s="98" t="s">
        <v>2167</v>
      </c>
      <c r="AE793" s="98">
        <v>4503</v>
      </c>
      <c r="AF793" s="98" t="s">
        <v>2226</v>
      </c>
      <c r="AG793" s="98" t="s">
        <v>5334</v>
      </c>
      <c r="AH793" s="98" t="s">
        <v>212</v>
      </c>
      <c r="AI793" s="98" t="s">
        <v>53</v>
      </c>
      <c r="AJ793" s="98">
        <v>4100</v>
      </c>
      <c r="AK793" s="98" t="s">
        <v>37</v>
      </c>
      <c r="AL793" s="98">
        <v>4105</v>
      </c>
      <c r="AM793" s="98" t="s">
        <v>2227</v>
      </c>
      <c r="AN793" s="98">
        <v>4106407</v>
      </c>
      <c r="AO793" s="98">
        <v>2024</v>
      </c>
      <c r="AP793" s="98">
        <v>0</v>
      </c>
      <c r="AQ793" s="98" t="s">
        <v>54</v>
      </c>
      <c r="AR793" s="98" t="s">
        <v>54</v>
      </c>
      <c r="AS793" s="98" t="s">
        <v>54</v>
      </c>
      <c r="AT793" s="98" t="s">
        <v>54</v>
      </c>
      <c r="AV793" s="98" t="s">
        <v>226</v>
      </c>
      <c r="AY793" s="98" t="s">
        <v>56</v>
      </c>
      <c r="AZ793" s="98" t="s">
        <v>1710</v>
      </c>
      <c r="BA793" s="98" t="s">
        <v>1711</v>
      </c>
      <c r="BB793" s="98" t="s">
        <v>1705</v>
      </c>
      <c r="BD793" s="110" t="str">
        <f t="shared" si="133"/>
        <v>4424RGInt 06 Ponta Grossa</v>
      </c>
      <c r="BE793" s="110">
        <v>4424</v>
      </c>
      <c r="BF793" s="110" t="s">
        <v>1757</v>
      </c>
      <c r="BG793" s="110">
        <v>7068</v>
      </c>
      <c r="BH793" s="110" t="s">
        <v>38</v>
      </c>
      <c r="BI793" s="110">
        <v>0</v>
      </c>
      <c r="BJ793" s="110">
        <v>642.29</v>
      </c>
      <c r="BK793" s="110">
        <v>0</v>
      </c>
      <c r="BL793" s="110">
        <v>0</v>
      </c>
      <c r="BN793" s="110">
        <f t="shared" si="134"/>
        <v>642.29</v>
      </c>
      <c r="BS793" s="110">
        <v>4503</v>
      </c>
      <c r="BT793" s="110" t="str">
        <f t="shared" si="125"/>
        <v>Construção da sede do 18º Batalhão da Polícia Militar, em Cornélio Procópio</v>
      </c>
      <c r="BU793" s="111" t="str">
        <f t="shared" si="126"/>
        <v>Não</v>
      </c>
      <c r="BV793" s="111" t="str">
        <f t="shared" si="127"/>
        <v>Não</v>
      </c>
      <c r="BW793" s="111" t="str">
        <f t="shared" si="128"/>
        <v>Não</v>
      </c>
      <c r="BX793" s="111" t="str">
        <f t="shared" si="129"/>
        <v>Não</v>
      </c>
      <c r="BY793" s="110" t="s">
        <v>121</v>
      </c>
      <c r="BZ793" s="110" t="s">
        <v>226</v>
      </c>
      <c r="CA793" s="110" t="s">
        <v>121</v>
      </c>
      <c r="CB793" s="110" t="s">
        <v>8374</v>
      </c>
      <c r="CG793" s="110" t="str">
        <f t="shared" si="130"/>
        <v>4849 Total</v>
      </c>
      <c r="CH793" s="110" t="str">
        <f t="shared" si="132"/>
        <v>4849 Total-1</v>
      </c>
      <c r="CI793" s="110">
        <v>1</v>
      </c>
      <c r="CJ793" s="110" t="s">
        <v>7140</v>
      </c>
      <c r="CN793" s="110">
        <v>390</v>
      </c>
      <c r="CO793" s="110">
        <v>0</v>
      </c>
      <c r="CP793" s="110">
        <v>0</v>
      </c>
      <c r="CQ793" s="110">
        <v>310</v>
      </c>
      <c r="CS793" s="110" t="str">
        <f t="shared" si="131"/>
        <v>-</v>
      </c>
    </row>
    <row r="794" spans="19:97" x14ac:dyDescent="0.2">
      <c r="S794" s="98">
        <v>4504</v>
      </c>
      <c r="T794" s="98">
        <v>39</v>
      </c>
      <c r="U794" s="98" t="s">
        <v>1697</v>
      </c>
      <c r="V794" s="98">
        <v>66</v>
      </c>
      <c r="W794" s="98" t="s">
        <v>2165</v>
      </c>
      <c r="X794" s="98">
        <v>5</v>
      </c>
      <c r="Y794" s="98" t="s">
        <v>858</v>
      </c>
      <c r="Z794" s="98">
        <v>30</v>
      </c>
      <c r="AA794" s="98" t="s">
        <v>1698</v>
      </c>
      <c r="AB794" s="98">
        <v>7068</v>
      </c>
      <c r="AC794" s="98" t="s">
        <v>2166</v>
      </c>
      <c r="AD794" s="98" t="s">
        <v>2167</v>
      </c>
      <c r="AE794" s="98">
        <v>4504</v>
      </c>
      <c r="AF794" s="98" t="s">
        <v>2228</v>
      </c>
      <c r="AG794" s="98" t="s">
        <v>2229</v>
      </c>
      <c r="AH794" s="98" t="s">
        <v>212</v>
      </c>
      <c r="AI794" s="98" t="s">
        <v>53</v>
      </c>
      <c r="AJ794" s="98">
        <v>4100</v>
      </c>
      <c r="AK794" s="98" t="s">
        <v>35</v>
      </c>
      <c r="AL794" s="98">
        <v>4103</v>
      </c>
      <c r="AM794" s="98" t="s">
        <v>578</v>
      </c>
      <c r="AN794" s="98">
        <v>4127700</v>
      </c>
      <c r="AO794" s="98">
        <v>2024</v>
      </c>
      <c r="AP794" s="98">
        <v>0</v>
      </c>
      <c r="AQ794" s="98" t="s">
        <v>54</v>
      </c>
      <c r="AR794" s="98" t="s">
        <v>54</v>
      </c>
      <c r="AS794" s="98" t="s">
        <v>54</v>
      </c>
      <c r="AT794" s="98" t="s">
        <v>54</v>
      </c>
      <c r="AV794" s="98" t="s">
        <v>226</v>
      </c>
      <c r="AY794" s="98" t="s">
        <v>56</v>
      </c>
      <c r="AZ794" s="98" t="s">
        <v>1710</v>
      </c>
      <c r="BA794" s="98" t="s">
        <v>1711</v>
      </c>
      <c r="BB794" s="98" t="s">
        <v>1705</v>
      </c>
      <c r="BD794" s="110" t="str">
        <f t="shared" si="133"/>
        <v>4425RGInt 05 Londrina</v>
      </c>
      <c r="BE794" s="110">
        <v>4425</v>
      </c>
      <c r="BF794" s="110" t="s">
        <v>2125</v>
      </c>
      <c r="BG794" s="110">
        <v>7068</v>
      </c>
      <c r="BH794" s="110" t="s">
        <v>37</v>
      </c>
      <c r="BI794" s="110">
        <v>1362</v>
      </c>
      <c r="BJ794" s="110">
        <v>0</v>
      </c>
      <c r="BK794" s="110">
        <v>0</v>
      </c>
      <c r="BL794" s="110">
        <v>0</v>
      </c>
      <c r="BN794" s="110">
        <f t="shared" si="134"/>
        <v>1362</v>
      </c>
      <c r="BS794" s="110">
        <v>4504</v>
      </c>
      <c r="BT794" s="110" t="str">
        <f t="shared" si="125"/>
        <v>Construção da sede do 19º Batalhão da Polícia Militar, em Toledo</v>
      </c>
      <c r="BU794" s="111" t="str">
        <f t="shared" si="126"/>
        <v>Não</v>
      </c>
      <c r="BV794" s="111" t="str">
        <f t="shared" si="127"/>
        <v>Não</v>
      </c>
      <c r="BW794" s="111" t="str">
        <f t="shared" si="128"/>
        <v>Não</v>
      </c>
      <c r="BX794" s="111" t="str">
        <f t="shared" si="129"/>
        <v>Não</v>
      </c>
      <c r="BY794" s="110" t="s">
        <v>121</v>
      </c>
      <c r="BZ794" s="110" t="s">
        <v>226</v>
      </c>
      <c r="CA794" s="110" t="s">
        <v>121</v>
      </c>
      <c r="CB794" s="110" t="s">
        <v>8377</v>
      </c>
      <c r="CG794" s="110" t="str">
        <f t="shared" si="130"/>
        <v>4853Tamarana</v>
      </c>
      <c r="CH794" s="110" t="str">
        <f t="shared" si="132"/>
        <v>4853-1</v>
      </c>
      <c r="CI794" s="110">
        <v>1</v>
      </c>
      <c r="CJ794" s="110">
        <v>4853</v>
      </c>
      <c r="CK794" s="110" t="s">
        <v>37</v>
      </c>
      <c r="CL794" s="110">
        <v>4126678</v>
      </c>
      <c r="CM794" s="110" t="s">
        <v>2808</v>
      </c>
      <c r="CN794" s="110">
        <v>325</v>
      </c>
      <c r="CO794" s="110">
        <v>0</v>
      </c>
      <c r="CP794" s="110">
        <v>0</v>
      </c>
      <c r="CQ794" s="110">
        <v>352</v>
      </c>
      <c r="CS794" s="110" t="str">
        <f t="shared" si="131"/>
        <v>RGInt 05 Londrina-Tamarana</v>
      </c>
    </row>
    <row r="795" spans="19:97" x14ac:dyDescent="0.2">
      <c r="S795" s="98">
        <v>4509</v>
      </c>
      <c r="T795" s="98">
        <v>39</v>
      </c>
      <c r="U795" s="98" t="s">
        <v>1697</v>
      </c>
      <c r="V795" s="98">
        <v>66</v>
      </c>
      <c r="W795" s="98" t="s">
        <v>2165</v>
      </c>
      <c r="X795" s="98">
        <v>5</v>
      </c>
      <c r="Y795" s="98" t="s">
        <v>858</v>
      </c>
      <c r="Z795" s="98">
        <v>30</v>
      </c>
      <c r="AA795" s="98" t="s">
        <v>1698</v>
      </c>
      <c r="AB795" s="98">
        <v>7068</v>
      </c>
      <c r="AC795" s="98" t="s">
        <v>2166</v>
      </c>
      <c r="AD795" s="98" t="s">
        <v>2167</v>
      </c>
      <c r="AE795" s="98">
        <v>4509</v>
      </c>
      <c r="AF795" s="98" t="s">
        <v>2230</v>
      </c>
      <c r="AG795" s="98" t="s">
        <v>5335</v>
      </c>
      <c r="AH795" s="98" t="s">
        <v>212</v>
      </c>
      <c r="AI795" s="98" t="s">
        <v>53</v>
      </c>
      <c r="AJ795" s="98">
        <v>4100</v>
      </c>
      <c r="AK795" s="98" t="s">
        <v>33</v>
      </c>
      <c r="AL795" s="98">
        <v>4101</v>
      </c>
      <c r="AM795" s="98" t="s">
        <v>128</v>
      </c>
      <c r="AN795" s="98">
        <v>4106902</v>
      </c>
      <c r="AO795" s="98">
        <v>2024</v>
      </c>
      <c r="AP795" s="98">
        <v>0</v>
      </c>
      <c r="AQ795" s="98" t="s">
        <v>54</v>
      </c>
      <c r="AR795" s="98" t="s">
        <v>54</v>
      </c>
      <c r="AS795" s="98" t="s">
        <v>54</v>
      </c>
      <c r="AT795" s="98" t="s">
        <v>54</v>
      </c>
      <c r="AV795" s="98" t="s">
        <v>226</v>
      </c>
      <c r="AY795" s="98" t="s">
        <v>56</v>
      </c>
      <c r="AZ795" s="98" t="s">
        <v>1710</v>
      </c>
      <c r="BA795" s="98" t="s">
        <v>1711</v>
      </c>
      <c r="BB795" s="98" t="s">
        <v>1705</v>
      </c>
      <c r="BD795" s="110" t="str">
        <f t="shared" si="133"/>
        <v>4426RGInt 01 Curitiba</v>
      </c>
      <c r="BE795" s="110">
        <v>4426</v>
      </c>
      <c r="BF795" s="110" t="s">
        <v>1759</v>
      </c>
      <c r="BG795" s="110">
        <v>7068</v>
      </c>
      <c r="BH795" s="110" t="s">
        <v>33</v>
      </c>
      <c r="BI795" s="110">
        <v>0</v>
      </c>
      <c r="BJ795" s="110">
        <v>1207.48</v>
      </c>
      <c r="BK795" s="110">
        <v>0</v>
      </c>
      <c r="BL795" s="110">
        <v>0</v>
      </c>
      <c r="BN795" s="110">
        <f t="shared" si="134"/>
        <v>1207.48</v>
      </c>
      <c r="BS795" s="110">
        <v>4509</v>
      </c>
      <c r="BT795" s="110" t="str">
        <f t="shared" si="125"/>
        <v>Construção da sede do 20º Batalhão da Polícia Militar, em Curitiba</v>
      </c>
      <c r="BU795" s="111" t="str">
        <f t="shared" si="126"/>
        <v>Não</v>
      </c>
      <c r="BV795" s="111" t="str">
        <f t="shared" si="127"/>
        <v>Não</v>
      </c>
      <c r="BW795" s="111" t="str">
        <f t="shared" si="128"/>
        <v>Não</v>
      </c>
      <c r="BX795" s="111" t="str">
        <f t="shared" si="129"/>
        <v>Não</v>
      </c>
      <c r="BY795" s="110" t="s">
        <v>121</v>
      </c>
      <c r="BZ795" s="110" t="s">
        <v>226</v>
      </c>
      <c r="CA795" s="110" t="s">
        <v>121</v>
      </c>
      <c r="CB795" s="110" t="s">
        <v>8377</v>
      </c>
      <c r="CG795" s="110" t="str">
        <f t="shared" si="130"/>
        <v>4853 Total</v>
      </c>
      <c r="CH795" s="110" t="str">
        <f t="shared" si="132"/>
        <v>4853 Total-1</v>
      </c>
      <c r="CI795" s="110">
        <v>1</v>
      </c>
      <c r="CJ795" s="110" t="s">
        <v>7141</v>
      </c>
      <c r="CN795" s="110">
        <v>325</v>
      </c>
      <c r="CO795" s="110">
        <v>0</v>
      </c>
      <c r="CP795" s="110">
        <v>0</v>
      </c>
      <c r="CQ795" s="110">
        <v>352</v>
      </c>
      <c r="CS795" s="110" t="str">
        <f t="shared" si="131"/>
        <v>-</v>
      </c>
    </row>
    <row r="796" spans="19:97" x14ac:dyDescent="0.2">
      <c r="S796" s="98">
        <v>4510</v>
      </c>
      <c r="T796" s="98">
        <v>39</v>
      </c>
      <c r="U796" s="98" t="s">
        <v>1697</v>
      </c>
      <c r="V796" s="98">
        <v>66</v>
      </c>
      <c r="W796" s="98" t="s">
        <v>2165</v>
      </c>
      <c r="X796" s="98">
        <v>5</v>
      </c>
      <c r="Y796" s="98" t="s">
        <v>858</v>
      </c>
      <c r="Z796" s="98">
        <v>30</v>
      </c>
      <c r="AA796" s="98" t="s">
        <v>1698</v>
      </c>
      <c r="AB796" s="98">
        <v>7068</v>
      </c>
      <c r="AC796" s="98" t="s">
        <v>2166</v>
      </c>
      <c r="AD796" s="98" t="s">
        <v>2167</v>
      </c>
      <c r="AE796" s="98">
        <v>4510</v>
      </c>
      <c r="AF796" s="98" t="s">
        <v>2232</v>
      </c>
      <c r="AG796" s="98" t="s">
        <v>2233</v>
      </c>
      <c r="AH796" s="98" t="s">
        <v>212</v>
      </c>
      <c r="AI796" s="98" t="s">
        <v>53</v>
      </c>
      <c r="AJ796" s="98">
        <v>4100</v>
      </c>
      <c r="AK796" s="98" t="s">
        <v>33</v>
      </c>
      <c r="AL796" s="98">
        <v>4101</v>
      </c>
      <c r="AM796" s="98" t="s">
        <v>297</v>
      </c>
      <c r="AN796" s="98">
        <v>4113205</v>
      </c>
      <c r="AO796" s="98">
        <v>2024</v>
      </c>
      <c r="AP796" s="98">
        <v>0</v>
      </c>
      <c r="AQ796" s="98" t="s">
        <v>54</v>
      </c>
      <c r="AR796" s="98" t="s">
        <v>54</v>
      </c>
      <c r="AS796" s="98" t="s">
        <v>54</v>
      </c>
      <c r="AT796" s="98" t="s">
        <v>54</v>
      </c>
      <c r="AV796" s="98" t="s">
        <v>226</v>
      </c>
      <c r="AY796" s="98" t="s">
        <v>56</v>
      </c>
      <c r="AZ796" s="98" t="s">
        <v>1710</v>
      </c>
      <c r="BA796" s="98" t="s">
        <v>1711</v>
      </c>
      <c r="BB796" s="98" t="s">
        <v>1705</v>
      </c>
      <c r="BD796" s="110" t="str">
        <f t="shared" si="133"/>
        <v>4427RGInt 06 Ponta Grossa</v>
      </c>
      <c r="BE796" s="110">
        <v>4427</v>
      </c>
      <c r="BF796" s="110" t="s">
        <v>1761</v>
      </c>
      <c r="BG796" s="110">
        <v>7068</v>
      </c>
      <c r="BH796" s="110" t="s">
        <v>38</v>
      </c>
      <c r="BI796" s="110">
        <v>0</v>
      </c>
      <c r="BJ796" s="110">
        <v>1791.23</v>
      </c>
      <c r="BK796" s="110">
        <v>0</v>
      </c>
      <c r="BL796" s="110">
        <v>0</v>
      </c>
      <c r="BN796" s="110">
        <f t="shared" si="134"/>
        <v>1791.23</v>
      </c>
      <c r="BS796" s="110">
        <v>4510</v>
      </c>
      <c r="BT796" s="110" t="str">
        <f t="shared" si="125"/>
        <v>Construção da sede do 28º Batalhão da Polícia Militar, na Lapa</v>
      </c>
      <c r="BU796" s="111" t="str">
        <f t="shared" si="126"/>
        <v>Não</v>
      </c>
      <c r="BV796" s="111" t="str">
        <f t="shared" si="127"/>
        <v>Não</v>
      </c>
      <c r="BW796" s="111" t="str">
        <f t="shared" si="128"/>
        <v>Não</v>
      </c>
      <c r="BX796" s="111" t="str">
        <f t="shared" si="129"/>
        <v>Não</v>
      </c>
      <c r="BY796" s="110" t="s">
        <v>121</v>
      </c>
      <c r="BZ796" s="110" t="s">
        <v>226</v>
      </c>
      <c r="CA796" s="110" t="s">
        <v>121</v>
      </c>
      <c r="CB796" s="110" t="s">
        <v>8377</v>
      </c>
      <c r="CG796" s="110" t="str">
        <f t="shared" si="130"/>
        <v>4854Tapejara</v>
      </c>
      <c r="CH796" s="110" t="str">
        <f t="shared" si="132"/>
        <v>4854-1</v>
      </c>
      <c r="CI796" s="110">
        <v>1</v>
      </c>
      <c r="CJ796" s="110">
        <v>4854</v>
      </c>
      <c r="CK796" s="110" t="s">
        <v>36</v>
      </c>
      <c r="CL796" s="110">
        <v>4126801</v>
      </c>
      <c r="CM796" s="110" t="s">
        <v>2859</v>
      </c>
      <c r="CN796" s="110">
        <v>300</v>
      </c>
      <c r="CO796" s="110">
        <v>0</v>
      </c>
      <c r="CP796" s="110">
        <v>36</v>
      </c>
      <c r="CQ796" s="110">
        <v>672</v>
      </c>
      <c r="CS796" s="110" t="str">
        <f t="shared" si="131"/>
        <v>RGInt 04 Maringá-Tapejara</v>
      </c>
    </row>
    <row r="797" spans="19:97" x14ac:dyDescent="0.2">
      <c r="S797" s="98">
        <v>4511</v>
      </c>
      <c r="T797" s="98">
        <v>39</v>
      </c>
      <c r="U797" s="98" t="s">
        <v>1697</v>
      </c>
      <c r="V797" s="98">
        <v>66</v>
      </c>
      <c r="W797" s="98" t="s">
        <v>2165</v>
      </c>
      <c r="X797" s="98">
        <v>5</v>
      </c>
      <c r="Y797" s="98" t="s">
        <v>858</v>
      </c>
      <c r="Z797" s="98">
        <v>30</v>
      </c>
      <c r="AA797" s="98" t="s">
        <v>1698</v>
      </c>
      <c r="AB797" s="98">
        <v>7068</v>
      </c>
      <c r="AC797" s="98" t="s">
        <v>2166</v>
      </c>
      <c r="AD797" s="98" t="s">
        <v>2167</v>
      </c>
      <c r="AE797" s="98">
        <v>4511</v>
      </c>
      <c r="AF797" s="98" t="s">
        <v>2235</v>
      </c>
      <c r="AG797" s="98" t="s">
        <v>5338</v>
      </c>
      <c r="AH797" s="98" t="s">
        <v>212</v>
      </c>
      <c r="AI797" s="98" t="s">
        <v>53</v>
      </c>
      <c r="AJ797" s="98">
        <v>4100</v>
      </c>
      <c r="AK797" s="98" t="s">
        <v>37</v>
      </c>
      <c r="AL797" s="98">
        <v>4105</v>
      </c>
      <c r="AM797" s="98" t="s">
        <v>326</v>
      </c>
      <c r="AN797" s="98">
        <v>4113700</v>
      </c>
      <c r="AO797" s="98">
        <v>2024</v>
      </c>
      <c r="AP797" s="98">
        <v>2956</v>
      </c>
      <c r="AQ797" s="98" t="s">
        <v>54</v>
      </c>
      <c r="AR797" s="98" t="s">
        <v>54</v>
      </c>
      <c r="AS797" s="98" t="s">
        <v>54</v>
      </c>
      <c r="AT797" s="98" t="s">
        <v>54</v>
      </c>
      <c r="AV797" s="98" t="s">
        <v>226</v>
      </c>
      <c r="AY797" s="98" t="s">
        <v>56</v>
      </c>
      <c r="AZ797" s="98" t="s">
        <v>1710</v>
      </c>
      <c r="BA797" s="98" t="s">
        <v>1711</v>
      </c>
      <c r="BB797" s="98" t="s">
        <v>1705</v>
      </c>
      <c r="BD797" s="110" t="str">
        <f t="shared" si="133"/>
        <v>4428RGInt 04 Maringá</v>
      </c>
      <c r="BE797" s="110">
        <v>4428</v>
      </c>
      <c r="BF797" s="110" t="s">
        <v>1763</v>
      </c>
      <c r="BG797" s="110">
        <v>7068</v>
      </c>
      <c r="BH797" s="110" t="s">
        <v>36</v>
      </c>
      <c r="BI797" s="110">
        <v>0</v>
      </c>
      <c r="BJ797" s="110">
        <v>0</v>
      </c>
      <c r="BK797" s="110">
        <v>1207.48</v>
      </c>
      <c r="BL797" s="110">
        <v>0</v>
      </c>
      <c r="BN797" s="110">
        <f t="shared" si="134"/>
        <v>1207.48</v>
      </c>
      <c r="BS797" s="110">
        <v>4511</v>
      </c>
      <c r="BT797" s="110" t="str">
        <f t="shared" si="125"/>
        <v>Construção da sede do 30º Batalhão da Polícia Militar, em Londrina</v>
      </c>
      <c r="BU797" s="111" t="str">
        <f t="shared" si="126"/>
        <v>Não</v>
      </c>
      <c r="BV797" s="111" t="str">
        <f t="shared" si="127"/>
        <v>Não</v>
      </c>
      <c r="BW797" s="111" t="str">
        <f t="shared" si="128"/>
        <v>Não</v>
      </c>
      <c r="BX797" s="111" t="str">
        <f t="shared" si="129"/>
        <v>Não</v>
      </c>
      <c r="BY797" s="110" t="s">
        <v>121</v>
      </c>
      <c r="BZ797" s="110" t="s">
        <v>226</v>
      </c>
      <c r="CA797" s="110" t="s">
        <v>121</v>
      </c>
      <c r="CB797" s="110" t="s">
        <v>8374</v>
      </c>
      <c r="CG797" s="110" t="str">
        <f t="shared" si="130"/>
        <v>4854 Total</v>
      </c>
      <c r="CH797" s="110" t="str">
        <f t="shared" si="132"/>
        <v>4854 Total-1</v>
      </c>
      <c r="CI797" s="110">
        <v>1</v>
      </c>
      <c r="CJ797" s="110" t="s">
        <v>7142</v>
      </c>
      <c r="CN797" s="110">
        <v>300</v>
      </c>
      <c r="CO797" s="110">
        <v>0</v>
      </c>
      <c r="CP797" s="110">
        <v>36</v>
      </c>
      <c r="CQ797" s="110">
        <v>672</v>
      </c>
      <c r="CS797" s="110" t="str">
        <f t="shared" si="131"/>
        <v>-</v>
      </c>
    </row>
    <row r="798" spans="19:97" x14ac:dyDescent="0.2">
      <c r="S798" s="98">
        <v>4512</v>
      </c>
      <c r="T798" s="98">
        <v>39</v>
      </c>
      <c r="U798" s="98" t="s">
        <v>1697</v>
      </c>
      <c r="V798" s="98">
        <v>66</v>
      </c>
      <c r="W798" s="98" t="s">
        <v>2165</v>
      </c>
      <c r="X798" s="98">
        <v>5</v>
      </c>
      <c r="Y798" s="98" t="s">
        <v>858</v>
      </c>
      <c r="Z798" s="98">
        <v>30</v>
      </c>
      <c r="AA798" s="98" t="s">
        <v>1698</v>
      </c>
      <c r="AB798" s="98">
        <v>7068</v>
      </c>
      <c r="AC798" s="98" t="s">
        <v>2166</v>
      </c>
      <c r="AD798" s="98" t="s">
        <v>2167</v>
      </c>
      <c r="AE798" s="98">
        <v>4512</v>
      </c>
      <c r="AF798" s="98" t="s">
        <v>2237</v>
      </c>
      <c r="AG798" s="98" t="s">
        <v>5339</v>
      </c>
      <c r="AH798" s="98" t="s">
        <v>212</v>
      </c>
      <c r="AI798" s="98" t="s">
        <v>53</v>
      </c>
      <c r="AJ798" s="98">
        <v>4100</v>
      </c>
      <c r="AK798" s="98" t="s">
        <v>35</v>
      </c>
      <c r="AL798" s="98">
        <v>4103</v>
      </c>
      <c r="AM798" s="98" t="s">
        <v>356</v>
      </c>
      <c r="AN798" s="98">
        <v>4102000</v>
      </c>
      <c r="AO798" s="98">
        <v>2024</v>
      </c>
      <c r="AP798" s="98">
        <v>0</v>
      </c>
      <c r="AQ798" s="98" t="s">
        <v>54</v>
      </c>
      <c r="AR798" s="98" t="s">
        <v>54</v>
      </c>
      <c r="AS798" s="98" t="s">
        <v>54</v>
      </c>
      <c r="AT798" s="98" t="s">
        <v>54</v>
      </c>
      <c r="AV798" s="98" t="s">
        <v>226</v>
      </c>
      <c r="AY798" s="98" t="s">
        <v>56</v>
      </c>
      <c r="AZ798" s="98" t="s">
        <v>1710</v>
      </c>
      <c r="BA798" s="98" t="s">
        <v>1711</v>
      </c>
      <c r="BB798" s="98" t="s">
        <v>1705</v>
      </c>
      <c r="BD798" s="110" t="str">
        <f t="shared" si="133"/>
        <v>4429RGInt 06 Ponta Grossa</v>
      </c>
      <c r="BE798" s="110">
        <v>4429</v>
      </c>
      <c r="BF798" s="110" t="s">
        <v>1765</v>
      </c>
      <c r="BG798" s="110">
        <v>7068</v>
      </c>
      <c r="BH798" s="110" t="s">
        <v>38</v>
      </c>
      <c r="BI798" s="110">
        <v>0</v>
      </c>
      <c r="BJ798" s="110">
        <v>0</v>
      </c>
      <c r="BK798" s="110">
        <v>1791.23</v>
      </c>
      <c r="BL798" s="110">
        <v>0</v>
      </c>
      <c r="BN798" s="110">
        <f t="shared" si="134"/>
        <v>1791.23</v>
      </c>
      <c r="BS798" s="110">
        <v>4512</v>
      </c>
      <c r="BT798" s="110" t="str">
        <f t="shared" si="125"/>
        <v>Construção da sede do 31º Batalhão da Polícia Militar em Assis Chateaubriand</v>
      </c>
      <c r="BU798" s="111" t="str">
        <f t="shared" si="126"/>
        <v>Não</v>
      </c>
      <c r="BV798" s="111" t="str">
        <f t="shared" si="127"/>
        <v>Não</v>
      </c>
      <c r="BW798" s="111" t="str">
        <f t="shared" si="128"/>
        <v>Não</v>
      </c>
      <c r="BX798" s="111" t="str">
        <f t="shared" si="129"/>
        <v>Não</v>
      </c>
      <c r="BY798" s="110" t="s">
        <v>121</v>
      </c>
      <c r="BZ798" s="110" t="s">
        <v>226</v>
      </c>
      <c r="CA798" s="110" t="s">
        <v>121</v>
      </c>
      <c r="CB798" s="110" t="s">
        <v>8377</v>
      </c>
      <c r="CG798" s="110" t="str">
        <f t="shared" si="130"/>
        <v>4855Ubiratã</v>
      </c>
      <c r="CH798" s="110" t="str">
        <f t="shared" si="132"/>
        <v>4855-1</v>
      </c>
      <c r="CI798" s="110">
        <v>1</v>
      </c>
      <c r="CJ798" s="110">
        <v>4855</v>
      </c>
      <c r="CK798" s="110" t="s">
        <v>36</v>
      </c>
      <c r="CL798" s="110">
        <v>4128005</v>
      </c>
      <c r="CM798" s="110" t="s">
        <v>2867</v>
      </c>
      <c r="CN798" s="110">
        <v>2000</v>
      </c>
      <c r="CO798" s="110">
        <v>0</v>
      </c>
      <c r="CP798" s="110">
        <v>0</v>
      </c>
      <c r="CQ798" s="110">
        <v>1733</v>
      </c>
      <c r="CS798" s="110" t="str">
        <f t="shared" si="131"/>
        <v>RGInt 04 Maringá-Ubiratã</v>
      </c>
    </row>
    <row r="799" spans="19:97" x14ac:dyDescent="0.2">
      <c r="S799" s="98">
        <v>6147</v>
      </c>
      <c r="T799" s="98">
        <v>39</v>
      </c>
      <c r="U799" s="98" t="s">
        <v>1697</v>
      </c>
      <c r="V799" s="98">
        <v>66</v>
      </c>
      <c r="W799" s="98" t="s">
        <v>2165</v>
      </c>
      <c r="X799" s="98">
        <v>5</v>
      </c>
      <c r="Y799" s="98" t="s">
        <v>858</v>
      </c>
      <c r="Z799" s="98">
        <v>30</v>
      </c>
      <c r="AA799" s="98" t="s">
        <v>1698</v>
      </c>
      <c r="AB799" s="98">
        <v>7068</v>
      </c>
      <c r="AC799" s="98" t="s">
        <v>2166</v>
      </c>
      <c r="AD799" s="98" t="s">
        <v>2167</v>
      </c>
      <c r="AE799" s="98">
        <v>6147</v>
      </c>
      <c r="AF799" s="98" t="s">
        <v>2239</v>
      </c>
      <c r="AG799" s="98" t="s">
        <v>5342</v>
      </c>
      <c r="AH799" s="98" t="s">
        <v>212</v>
      </c>
      <c r="AI799" s="98" t="s">
        <v>53</v>
      </c>
      <c r="AJ799" s="98">
        <v>4100</v>
      </c>
      <c r="AK799" s="98" t="s">
        <v>35</v>
      </c>
      <c r="AL799" s="98">
        <v>4103</v>
      </c>
      <c r="AM799" s="98" t="s">
        <v>600</v>
      </c>
      <c r="AN799" s="98">
        <v>4104808</v>
      </c>
      <c r="AO799" s="98">
        <v>2024</v>
      </c>
      <c r="AP799" s="98">
        <v>0</v>
      </c>
      <c r="AQ799" s="98" t="s">
        <v>54</v>
      </c>
      <c r="AR799" s="98" t="s">
        <v>54</v>
      </c>
      <c r="AS799" s="98" t="s">
        <v>54</v>
      </c>
      <c r="AT799" s="98" t="s">
        <v>54</v>
      </c>
      <c r="AY799" s="98" t="s">
        <v>56</v>
      </c>
      <c r="AZ799" s="98" t="s">
        <v>1752</v>
      </c>
      <c r="BA799" s="98" t="s">
        <v>1753</v>
      </c>
      <c r="BB799" s="98" t="s">
        <v>1754</v>
      </c>
      <c r="BD799" s="110" t="str">
        <f t="shared" si="133"/>
        <v>4430RGInt 03 Cascavel</v>
      </c>
      <c r="BE799" s="110">
        <v>4430</v>
      </c>
      <c r="BF799" s="110" t="s">
        <v>1767</v>
      </c>
      <c r="BG799" s="110">
        <v>7068</v>
      </c>
      <c r="BH799" s="110" t="s">
        <v>35</v>
      </c>
      <c r="BI799" s="110">
        <v>0</v>
      </c>
      <c r="BJ799" s="110">
        <v>376.73</v>
      </c>
      <c r="BK799" s="110">
        <v>0</v>
      </c>
      <c r="BL799" s="110">
        <v>0</v>
      </c>
      <c r="BN799" s="110">
        <f t="shared" si="134"/>
        <v>376.73</v>
      </c>
      <c r="BS799" s="110">
        <v>6147</v>
      </c>
      <c r="BT799" s="110" t="str">
        <f t="shared" si="125"/>
        <v>Construção da sede do 3º Comando Regional de Bombeiro Militar, no município de Cascavel</v>
      </c>
      <c r="BU799" s="111" t="str">
        <f t="shared" si="126"/>
        <v>Não</v>
      </c>
      <c r="BV799" s="111" t="str">
        <f t="shared" si="127"/>
        <v>Não</v>
      </c>
      <c r="BW799" s="111" t="str">
        <f t="shared" si="128"/>
        <v>Não</v>
      </c>
      <c r="BX799" s="111" t="str">
        <f t="shared" si="129"/>
        <v>Não</v>
      </c>
      <c r="BY799" s="110" t="s">
        <v>121</v>
      </c>
      <c r="BZ799" s="110" t="s">
        <v>121</v>
      </c>
      <c r="CA799" s="110" t="s">
        <v>121</v>
      </c>
      <c r="CB799" s="110" t="s">
        <v>8375</v>
      </c>
      <c r="CG799" s="110" t="str">
        <f t="shared" si="130"/>
        <v>4855 Total</v>
      </c>
      <c r="CH799" s="110" t="str">
        <f t="shared" si="132"/>
        <v>4855 Total-1</v>
      </c>
      <c r="CI799" s="110">
        <v>1</v>
      </c>
      <c r="CJ799" s="110" t="s">
        <v>7143</v>
      </c>
      <c r="CN799" s="110">
        <v>2000</v>
      </c>
      <c r="CO799" s="110">
        <v>0</v>
      </c>
      <c r="CP799" s="110">
        <v>0</v>
      </c>
      <c r="CQ799" s="110">
        <v>1733</v>
      </c>
      <c r="CS799" s="110" t="str">
        <f t="shared" si="131"/>
        <v>-</v>
      </c>
    </row>
    <row r="800" spans="19:97" x14ac:dyDescent="0.2">
      <c r="S800" s="98">
        <v>4514</v>
      </c>
      <c r="T800" s="98">
        <v>39</v>
      </c>
      <c r="U800" s="98" t="s">
        <v>1697</v>
      </c>
      <c r="V800" s="98">
        <v>66</v>
      </c>
      <c r="W800" s="98" t="s">
        <v>2165</v>
      </c>
      <c r="X800" s="98">
        <v>5</v>
      </c>
      <c r="Y800" s="98" t="s">
        <v>858</v>
      </c>
      <c r="Z800" s="98">
        <v>30</v>
      </c>
      <c r="AA800" s="98" t="s">
        <v>1698</v>
      </c>
      <c r="AB800" s="98">
        <v>7068</v>
      </c>
      <c r="AC800" s="98" t="s">
        <v>2166</v>
      </c>
      <c r="AD800" s="98" t="s">
        <v>2167</v>
      </c>
      <c r="AE800" s="98">
        <v>4514</v>
      </c>
      <c r="AF800" s="98" t="s">
        <v>2240</v>
      </c>
      <c r="AG800" s="98" t="s">
        <v>5343</v>
      </c>
      <c r="AH800" s="98" t="s">
        <v>212</v>
      </c>
      <c r="AI800" s="98" t="s">
        <v>53</v>
      </c>
      <c r="AJ800" s="98">
        <v>4100</v>
      </c>
      <c r="AK800" s="98" t="s">
        <v>35</v>
      </c>
      <c r="AL800" s="98">
        <v>4103</v>
      </c>
      <c r="AM800" s="98" t="s">
        <v>600</v>
      </c>
      <c r="AN800" s="98">
        <v>4104808</v>
      </c>
      <c r="AO800" s="98">
        <v>2024</v>
      </c>
      <c r="AP800" s="98">
        <v>0</v>
      </c>
      <c r="AQ800" s="98" t="s">
        <v>54</v>
      </c>
      <c r="AR800" s="98" t="s">
        <v>54</v>
      </c>
      <c r="AS800" s="98" t="s">
        <v>54</v>
      </c>
      <c r="AT800" s="98" t="s">
        <v>54</v>
      </c>
      <c r="AV800" s="98" t="s">
        <v>226</v>
      </c>
      <c r="AY800" s="98" t="s">
        <v>56</v>
      </c>
      <c r="AZ800" s="98" t="s">
        <v>2240</v>
      </c>
      <c r="BA800" s="98" t="s">
        <v>1711</v>
      </c>
      <c r="BB800" s="98" t="s">
        <v>1705</v>
      </c>
      <c r="BD800" s="110" t="str">
        <f t="shared" si="133"/>
        <v>4431RGInt 03 Cascavel</v>
      </c>
      <c r="BE800" s="110">
        <v>4431</v>
      </c>
      <c r="BF800" s="110" t="s">
        <v>1769</v>
      </c>
      <c r="BG800" s="110">
        <v>7068</v>
      </c>
      <c r="BH800" s="110" t="s">
        <v>35</v>
      </c>
      <c r="BI800" s="110">
        <v>0</v>
      </c>
      <c r="BJ800" s="110">
        <v>0</v>
      </c>
      <c r="BK800" s="110">
        <v>1791.23</v>
      </c>
      <c r="BL800" s="110">
        <v>0</v>
      </c>
      <c r="BN800" s="110">
        <f t="shared" si="134"/>
        <v>1791.23</v>
      </c>
      <c r="BS800" s="110">
        <v>4514</v>
      </c>
      <c r="BT800" s="110" t="str">
        <f t="shared" si="125"/>
        <v>Construção da sede do 5º Comando Regional da Polícia Militar, em Cascavel</v>
      </c>
      <c r="BU800" s="111" t="str">
        <f t="shared" si="126"/>
        <v>Não</v>
      </c>
      <c r="BV800" s="111" t="str">
        <f t="shared" si="127"/>
        <v>Não</v>
      </c>
      <c r="BW800" s="111" t="str">
        <f t="shared" si="128"/>
        <v>Não</v>
      </c>
      <c r="BX800" s="111" t="str">
        <f t="shared" si="129"/>
        <v>Não</v>
      </c>
      <c r="BY800" s="110" t="s">
        <v>121</v>
      </c>
      <c r="BZ800" s="110" t="s">
        <v>226</v>
      </c>
      <c r="CA800" s="110" t="s">
        <v>121</v>
      </c>
      <c r="CB800" s="110" t="s">
        <v>8377</v>
      </c>
      <c r="CG800" s="110" t="str">
        <f t="shared" si="130"/>
        <v>4858Umuarama</v>
      </c>
      <c r="CH800" s="110" t="str">
        <f t="shared" si="132"/>
        <v>4858-1</v>
      </c>
      <c r="CI800" s="110">
        <v>1</v>
      </c>
      <c r="CJ800" s="110">
        <v>4858</v>
      </c>
      <c r="CK800" s="110" t="s">
        <v>36</v>
      </c>
      <c r="CL800" s="110">
        <v>4128104</v>
      </c>
      <c r="CM800" s="110" t="s">
        <v>2325</v>
      </c>
      <c r="CN800" s="110">
        <v>2500</v>
      </c>
      <c r="CO800" s="110">
        <v>0</v>
      </c>
      <c r="CP800" s="110">
        <v>0</v>
      </c>
      <c r="CQ800" s="110">
        <v>2167</v>
      </c>
      <c r="CS800" s="110" t="str">
        <f t="shared" si="131"/>
        <v>RGInt 04 Maringá-Umuarama</v>
      </c>
    </row>
    <row r="801" spans="19:97" x14ac:dyDescent="0.2">
      <c r="S801" s="98">
        <v>6146</v>
      </c>
      <c r="T801" s="98">
        <v>39</v>
      </c>
      <c r="U801" s="98" t="s">
        <v>1697</v>
      </c>
      <c r="V801" s="98">
        <v>66</v>
      </c>
      <c r="W801" s="98" t="s">
        <v>2165</v>
      </c>
      <c r="X801" s="98">
        <v>5</v>
      </c>
      <c r="Y801" s="98" t="s">
        <v>858</v>
      </c>
      <c r="Z801" s="98">
        <v>30</v>
      </c>
      <c r="AA801" s="98" t="s">
        <v>1698</v>
      </c>
      <c r="AB801" s="98">
        <v>7068</v>
      </c>
      <c r="AC801" s="98" t="s">
        <v>2166</v>
      </c>
      <c r="AD801" s="98" t="s">
        <v>2167</v>
      </c>
      <c r="AE801" s="98">
        <v>6146</v>
      </c>
      <c r="AF801" s="98" t="s">
        <v>2241</v>
      </c>
      <c r="AG801" s="98" t="s">
        <v>2242</v>
      </c>
      <c r="AH801" s="98" t="s">
        <v>212</v>
      </c>
      <c r="AI801" s="98" t="s">
        <v>53</v>
      </c>
      <c r="AJ801" s="98">
        <v>4100</v>
      </c>
      <c r="AK801" s="98" t="s">
        <v>36</v>
      </c>
      <c r="AL801" s="98">
        <v>4104</v>
      </c>
      <c r="AM801" s="98" t="s">
        <v>503</v>
      </c>
      <c r="AN801" s="98">
        <v>4115200</v>
      </c>
      <c r="AO801" s="98">
        <v>2024</v>
      </c>
      <c r="AP801" s="98">
        <v>0</v>
      </c>
      <c r="AQ801" s="98" t="s">
        <v>54</v>
      </c>
      <c r="AR801" s="98" t="s">
        <v>54</v>
      </c>
      <c r="AS801" s="98" t="s">
        <v>54</v>
      </c>
      <c r="AT801" s="98" t="s">
        <v>54</v>
      </c>
      <c r="AY801" s="98" t="s">
        <v>56</v>
      </c>
      <c r="AZ801" s="98" t="s">
        <v>1752</v>
      </c>
      <c r="BA801" s="98" t="s">
        <v>1753</v>
      </c>
      <c r="BB801" s="98" t="s">
        <v>1754</v>
      </c>
      <c r="BD801" s="110" t="str">
        <f t="shared" si="133"/>
        <v>4432RGInt 02 Guarapuava</v>
      </c>
      <c r="BE801" s="110">
        <v>4432</v>
      </c>
      <c r="BF801" s="110" t="s">
        <v>1771</v>
      </c>
      <c r="BG801" s="110">
        <v>7068</v>
      </c>
      <c r="BH801" s="110" t="s">
        <v>34</v>
      </c>
      <c r="BI801" s="110">
        <v>0</v>
      </c>
      <c r="BJ801" s="110">
        <v>1791.23</v>
      </c>
      <c r="BK801" s="110">
        <v>0</v>
      </c>
      <c r="BL801" s="110">
        <v>0</v>
      </c>
      <c r="BN801" s="110">
        <f t="shared" si="134"/>
        <v>1791.23</v>
      </c>
      <c r="BS801" s="110">
        <v>6146</v>
      </c>
      <c r="BT801" s="110" t="str">
        <f t="shared" si="125"/>
        <v>Construção da sede do 5º Grupamento de Bombeiros em Maringá</v>
      </c>
      <c r="BU801" s="111" t="str">
        <f t="shared" si="126"/>
        <v>Não</v>
      </c>
      <c r="BV801" s="111" t="str">
        <f t="shared" si="127"/>
        <v>Não</v>
      </c>
      <c r="BW801" s="111" t="str">
        <f t="shared" si="128"/>
        <v>Não</v>
      </c>
      <c r="BX801" s="111" t="str">
        <f t="shared" si="129"/>
        <v>Não</v>
      </c>
      <c r="BY801" s="110" t="s">
        <v>121</v>
      </c>
      <c r="BZ801" s="110" t="s">
        <v>121</v>
      </c>
      <c r="CA801" s="110" t="s">
        <v>121</v>
      </c>
      <c r="CB801" s="110" t="s">
        <v>8375</v>
      </c>
      <c r="CG801" s="110" t="str">
        <f t="shared" si="130"/>
        <v>4858 Total</v>
      </c>
      <c r="CH801" s="110" t="str">
        <f t="shared" si="132"/>
        <v>4858 Total-1</v>
      </c>
      <c r="CI801" s="110">
        <v>1</v>
      </c>
      <c r="CJ801" s="110" t="s">
        <v>7144</v>
      </c>
      <c r="CN801" s="110">
        <v>2500</v>
      </c>
      <c r="CO801" s="110">
        <v>0</v>
      </c>
      <c r="CP801" s="110">
        <v>0</v>
      </c>
      <c r="CQ801" s="110">
        <v>2167</v>
      </c>
      <c r="CS801" s="110" t="str">
        <f t="shared" si="131"/>
        <v>-</v>
      </c>
    </row>
    <row r="802" spans="19:97" x14ac:dyDescent="0.2">
      <c r="S802" s="98">
        <v>7276</v>
      </c>
      <c r="T802" s="98">
        <v>39</v>
      </c>
      <c r="U802" s="98" t="s">
        <v>1697</v>
      </c>
      <c r="V802" s="98">
        <v>66</v>
      </c>
      <c r="W802" s="98" t="s">
        <v>2165</v>
      </c>
      <c r="X802" s="98">
        <v>5</v>
      </c>
      <c r="Y802" s="98" t="s">
        <v>858</v>
      </c>
      <c r="Z802" s="98">
        <v>30</v>
      </c>
      <c r="AA802" s="98" t="s">
        <v>1698</v>
      </c>
      <c r="AB802" s="98">
        <v>7068</v>
      </c>
      <c r="AC802" s="98" t="s">
        <v>2166</v>
      </c>
      <c r="AD802" s="98" t="s">
        <v>2167</v>
      </c>
      <c r="AE802" s="98">
        <v>7276</v>
      </c>
      <c r="AF802" s="98" t="s">
        <v>5513</v>
      </c>
      <c r="AG802" s="98" t="s">
        <v>5514</v>
      </c>
      <c r="AH802" s="98" t="s">
        <v>212</v>
      </c>
      <c r="AI802" s="98" t="s">
        <v>53</v>
      </c>
      <c r="AJ802" s="98">
        <v>4100</v>
      </c>
      <c r="AK802" s="98" t="s">
        <v>35</v>
      </c>
      <c r="AL802" s="98">
        <v>4103</v>
      </c>
      <c r="AM802" s="98" t="s">
        <v>341</v>
      </c>
      <c r="AN802" s="98">
        <v>4114609</v>
      </c>
      <c r="AO802" s="98">
        <v>2024</v>
      </c>
      <c r="AP802" s="98">
        <v>2225.8200000000002</v>
      </c>
      <c r="AQ802" s="98" t="s">
        <v>54</v>
      </c>
      <c r="AR802" s="98" t="s">
        <v>54</v>
      </c>
      <c r="AS802" s="98" t="s">
        <v>54</v>
      </c>
      <c r="AT802" s="98" t="s">
        <v>54</v>
      </c>
      <c r="AY802" s="98" t="s">
        <v>56</v>
      </c>
      <c r="AZ802" s="98" t="s">
        <v>5223</v>
      </c>
      <c r="BA802" s="98" t="s">
        <v>5224</v>
      </c>
      <c r="BB802" s="98" t="s">
        <v>5225</v>
      </c>
      <c r="BD802" s="110" t="str">
        <f t="shared" si="133"/>
        <v>4433RGInt 04 Maringá</v>
      </c>
      <c r="BE802" s="110">
        <v>4433</v>
      </c>
      <c r="BF802" s="110" t="s">
        <v>1774</v>
      </c>
      <c r="BG802" s="110">
        <v>7068</v>
      </c>
      <c r="BH802" s="110" t="s">
        <v>36</v>
      </c>
      <c r="BI802" s="110">
        <v>0</v>
      </c>
      <c r="BJ802" s="110">
        <v>0</v>
      </c>
      <c r="BK802" s="110">
        <v>1207.48</v>
      </c>
      <c r="BL802" s="110">
        <v>0</v>
      </c>
      <c r="BN802" s="110">
        <f t="shared" si="134"/>
        <v>1207.48</v>
      </c>
      <c r="BS802" s="110">
        <v>7276</v>
      </c>
      <c r="BT802" s="110" t="str">
        <f t="shared" si="125"/>
        <v>Construção da sede do Batalhão de Polícia de Fronteira - BPFRON, em Marechal Cândido Rondon</v>
      </c>
      <c r="BU802" s="111" t="str">
        <f t="shared" si="126"/>
        <v>Não</v>
      </c>
      <c r="BV802" s="111" t="str">
        <f t="shared" si="127"/>
        <v>Não</v>
      </c>
      <c r="BW802" s="111" t="str">
        <f t="shared" si="128"/>
        <v>Não</v>
      </c>
      <c r="BX802" s="111" t="str">
        <f t="shared" si="129"/>
        <v>Não</v>
      </c>
      <c r="BY802" s="110" t="s">
        <v>121</v>
      </c>
      <c r="BZ802" s="110" t="s">
        <v>121</v>
      </c>
      <c r="CA802" s="110" t="s">
        <v>121</v>
      </c>
      <c r="CB802" s="110" t="s">
        <v>8375</v>
      </c>
      <c r="CG802" s="110" t="str">
        <f t="shared" si="130"/>
        <v>4862Verê</v>
      </c>
      <c r="CH802" s="110" t="str">
        <f t="shared" si="132"/>
        <v>4862-1</v>
      </c>
      <c r="CI802" s="110">
        <v>1</v>
      </c>
      <c r="CJ802" s="110">
        <v>4862</v>
      </c>
      <c r="CK802" s="110" t="s">
        <v>35</v>
      </c>
      <c r="CL802" s="110">
        <v>4128609</v>
      </c>
      <c r="CM802" s="110" t="s">
        <v>2881</v>
      </c>
      <c r="CN802" s="110">
        <v>150</v>
      </c>
      <c r="CO802" s="110">
        <v>0</v>
      </c>
      <c r="CP802" s="110">
        <v>0</v>
      </c>
      <c r="CQ802" s="110">
        <v>363</v>
      </c>
      <c r="CS802" s="110" t="str">
        <f t="shared" si="131"/>
        <v>RGInt 03 Cascavel-Verê</v>
      </c>
    </row>
    <row r="803" spans="19:97" x14ac:dyDescent="0.2">
      <c r="S803" s="98">
        <v>4516</v>
      </c>
      <c r="T803" s="98">
        <v>39</v>
      </c>
      <c r="U803" s="98" t="s">
        <v>1697</v>
      </c>
      <c r="V803" s="98">
        <v>66</v>
      </c>
      <c r="W803" s="98" t="s">
        <v>2165</v>
      </c>
      <c r="X803" s="98">
        <v>5</v>
      </c>
      <c r="Y803" s="98" t="s">
        <v>858</v>
      </c>
      <c r="Z803" s="98">
        <v>30</v>
      </c>
      <c r="AA803" s="98" t="s">
        <v>1698</v>
      </c>
      <c r="AB803" s="98">
        <v>7068</v>
      </c>
      <c r="AC803" s="98" t="s">
        <v>2166</v>
      </c>
      <c r="AD803" s="98" t="s">
        <v>2167</v>
      </c>
      <c r="AE803" s="98">
        <v>4516</v>
      </c>
      <c r="AF803" s="98" t="s">
        <v>2243</v>
      </c>
      <c r="AG803" s="98" t="s">
        <v>5344</v>
      </c>
      <c r="AH803" s="98" t="s">
        <v>212</v>
      </c>
      <c r="AI803" s="98" t="s">
        <v>53</v>
      </c>
      <c r="AJ803" s="98">
        <v>4100</v>
      </c>
      <c r="AK803" s="98" t="s">
        <v>36</v>
      </c>
      <c r="AL803" s="98">
        <v>4104</v>
      </c>
      <c r="AM803" s="98" t="s">
        <v>503</v>
      </c>
      <c r="AN803" s="98">
        <v>4115200</v>
      </c>
      <c r="AO803" s="98">
        <v>2024</v>
      </c>
      <c r="AP803" s="98">
        <v>0</v>
      </c>
      <c r="AQ803" s="98" t="s">
        <v>54</v>
      </c>
      <c r="AR803" s="98" t="s">
        <v>54</v>
      </c>
      <c r="AS803" s="98" t="s">
        <v>54</v>
      </c>
      <c r="AT803" s="98" t="s">
        <v>54</v>
      </c>
      <c r="AV803" s="98" t="s">
        <v>226</v>
      </c>
      <c r="AY803" s="98" t="s">
        <v>56</v>
      </c>
      <c r="AZ803" s="98" t="s">
        <v>1710</v>
      </c>
      <c r="BA803" s="98" t="s">
        <v>1711</v>
      </c>
      <c r="BB803" s="98" t="s">
        <v>1705</v>
      </c>
      <c r="BD803" s="110" t="str">
        <f t="shared" si="133"/>
        <v>4434RGInt 05 Londrina</v>
      </c>
      <c r="BE803" s="110">
        <v>4434</v>
      </c>
      <c r="BF803" s="110" t="s">
        <v>2170</v>
      </c>
      <c r="BG803" s="110">
        <v>8397</v>
      </c>
      <c r="BH803" s="110" t="s">
        <v>37</v>
      </c>
      <c r="BI803" s="110">
        <v>10</v>
      </c>
      <c r="BJ803" s="110">
        <v>13</v>
      </c>
      <c r="BK803" s="110">
        <v>15</v>
      </c>
      <c r="BL803" s="110">
        <v>15</v>
      </c>
      <c r="BN803" s="110">
        <f t="shared" si="134"/>
        <v>53</v>
      </c>
      <c r="BS803" s="110">
        <v>4516</v>
      </c>
      <c r="BT803" s="110" t="str">
        <f t="shared" si="125"/>
        <v>Construção da sede do Comando Regional de Bombeiro Militar em Maringá</v>
      </c>
      <c r="BU803" s="111" t="str">
        <f t="shared" si="126"/>
        <v>Não</v>
      </c>
      <c r="BV803" s="111" t="str">
        <f t="shared" si="127"/>
        <v>Não</v>
      </c>
      <c r="BW803" s="111" t="str">
        <f t="shared" si="128"/>
        <v>Não</v>
      </c>
      <c r="BX803" s="111" t="str">
        <f t="shared" si="129"/>
        <v>Não</v>
      </c>
      <c r="BY803" s="110" t="s">
        <v>121</v>
      </c>
      <c r="BZ803" s="110" t="s">
        <v>226</v>
      </c>
      <c r="CA803" s="110" t="s">
        <v>121</v>
      </c>
      <c r="CB803" s="110" t="s">
        <v>8377</v>
      </c>
      <c r="CG803" s="110" t="str">
        <f t="shared" si="130"/>
        <v>4862 Total</v>
      </c>
      <c r="CH803" s="110" t="str">
        <f t="shared" si="132"/>
        <v>4862 Total-1</v>
      </c>
      <c r="CI803" s="110">
        <v>1</v>
      </c>
      <c r="CJ803" s="110" t="s">
        <v>7145</v>
      </c>
      <c r="CN803" s="110">
        <v>150</v>
      </c>
      <c r="CO803" s="110">
        <v>0</v>
      </c>
      <c r="CP803" s="110">
        <v>0</v>
      </c>
      <c r="CQ803" s="110">
        <v>363</v>
      </c>
      <c r="CS803" s="110" t="str">
        <f t="shared" si="131"/>
        <v>-</v>
      </c>
    </row>
    <row r="804" spans="19:97" x14ac:dyDescent="0.2">
      <c r="S804" s="98">
        <v>6162</v>
      </c>
      <c r="T804" s="98">
        <v>39</v>
      </c>
      <c r="U804" s="98" t="s">
        <v>1697</v>
      </c>
      <c r="V804" s="98">
        <v>66</v>
      </c>
      <c r="W804" s="98" t="s">
        <v>2165</v>
      </c>
      <c r="X804" s="98">
        <v>5</v>
      </c>
      <c r="Y804" s="98" t="s">
        <v>858</v>
      </c>
      <c r="Z804" s="98">
        <v>30</v>
      </c>
      <c r="AA804" s="98" t="s">
        <v>1698</v>
      </c>
      <c r="AB804" s="98">
        <v>7068</v>
      </c>
      <c r="AC804" s="98" t="s">
        <v>2166</v>
      </c>
      <c r="AD804" s="98" t="s">
        <v>2167</v>
      </c>
      <c r="AE804" s="98">
        <v>6162</v>
      </c>
      <c r="AF804" s="98" t="s">
        <v>2244</v>
      </c>
      <c r="AG804" s="98" t="s">
        <v>2245</v>
      </c>
      <c r="AH804" s="98" t="s">
        <v>212</v>
      </c>
      <c r="AI804" s="98" t="s">
        <v>53</v>
      </c>
      <c r="AJ804" s="98">
        <v>4100</v>
      </c>
      <c r="AK804" s="98" t="s">
        <v>37</v>
      </c>
      <c r="AL804" s="98">
        <v>4105</v>
      </c>
      <c r="AM804" s="98" t="s">
        <v>142</v>
      </c>
      <c r="AN804" s="98">
        <v>4109807</v>
      </c>
      <c r="AO804" s="98">
        <v>2024</v>
      </c>
      <c r="AP804" s="98">
        <v>0</v>
      </c>
      <c r="AQ804" s="98" t="s">
        <v>54</v>
      </c>
      <c r="AR804" s="98" t="s">
        <v>54</v>
      </c>
      <c r="AS804" s="98" t="s">
        <v>54</v>
      </c>
      <c r="AT804" s="98" t="s">
        <v>54</v>
      </c>
      <c r="AY804" s="98" t="s">
        <v>56</v>
      </c>
      <c r="AZ804" s="98" t="s">
        <v>1752</v>
      </c>
      <c r="BA804" s="98" t="s">
        <v>1753</v>
      </c>
      <c r="BB804" s="98" t="s">
        <v>1754</v>
      </c>
      <c r="BD804" s="110" t="str">
        <f t="shared" si="133"/>
        <v>4435RGInt 01 Curitiba</v>
      </c>
      <c r="BE804" s="110">
        <v>4435</v>
      </c>
      <c r="BF804" s="110" t="s">
        <v>2172</v>
      </c>
      <c r="BG804" s="110">
        <v>8397</v>
      </c>
      <c r="BH804" s="110" t="s">
        <v>33</v>
      </c>
      <c r="BI804" s="110">
        <v>5</v>
      </c>
      <c r="BJ804" s="110">
        <v>10</v>
      </c>
      <c r="BK804" s="110">
        <v>15</v>
      </c>
      <c r="BL804" s="110">
        <v>16.5</v>
      </c>
      <c r="BN804" s="110">
        <f t="shared" si="134"/>
        <v>46.5</v>
      </c>
      <c r="BS804" s="110">
        <v>6162</v>
      </c>
      <c r="BT804" s="110" t="str">
        <f t="shared" si="125"/>
        <v>Construção da sede do Corpo de Bombeiros Militar, no município de Ibiporã</v>
      </c>
      <c r="BU804" s="111" t="str">
        <f t="shared" si="126"/>
        <v>Não</v>
      </c>
      <c r="BV804" s="111" t="str">
        <f t="shared" si="127"/>
        <v>Não</v>
      </c>
      <c r="BW804" s="111" t="str">
        <f t="shared" si="128"/>
        <v>Não</v>
      </c>
      <c r="BX804" s="111" t="str">
        <f t="shared" si="129"/>
        <v>Não</v>
      </c>
      <c r="BY804" s="110" t="s">
        <v>121</v>
      </c>
      <c r="BZ804" s="110" t="s">
        <v>121</v>
      </c>
      <c r="CA804" s="110" t="s">
        <v>121</v>
      </c>
      <c r="CB804" s="110" t="s">
        <v>8375</v>
      </c>
      <c r="CG804" s="110" t="str">
        <f t="shared" si="130"/>
        <v>4870Astorga</v>
      </c>
      <c r="CH804" s="110" t="str">
        <f t="shared" si="132"/>
        <v>4870-1</v>
      </c>
      <c r="CI804" s="110">
        <v>1</v>
      </c>
      <c r="CJ804" s="110">
        <v>4870</v>
      </c>
      <c r="CK804" s="110" t="s">
        <v>36</v>
      </c>
      <c r="CL804" s="110">
        <v>4102109</v>
      </c>
      <c r="CM804" s="110" t="s">
        <v>2070</v>
      </c>
      <c r="CN804" s="110">
        <v>2000</v>
      </c>
      <c r="CO804" s="110">
        <v>1500</v>
      </c>
      <c r="CP804" s="110">
        <v>6000</v>
      </c>
      <c r="CQ804" s="110">
        <v>2500</v>
      </c>
      <c r="CS804" s="110" t="str">
        <f t="shared" si="131"/>
        <v>RGInt 04 Maringá-Astorga</v>
      </c>
    </row>
    <row r="805" spans="19:97" x14ac:dyDescent="0.2">
      <c r="S805" s="98">
        <v>6163</v>
      </c>
      <c r="T805" s="98">
        <v>39</v>
      </c>
      <c r="U805" s="98" t="s">
        <v>1697</v>
      </c>
      <c r="V805" s="98">
        <v>66</v>
      </c>
      <c r="W805" s="98" t="s">
        <v>2165</v>
      </c>
      <c r="X805" s="98">
        <v>5</v>
      </c>
      <c r="Y805" s="98" t="s">
        <v>858</v>
      </c>
      <c r="Z805" s="98">
        <v>30</v>
      </c>
      <c r="AA805" s="98" t="s">
        <v>1698</v>
      </c>
      <c r="AB805" s="98">
        <v>7068</v>
      </c>
      <c r="AC805" s="98" t="s">
        <v>2166</v>
      </c>
      <c r="AD805" s="98" t="s">
        <v>2167</v>
      </c>
      <c r="AE805" s="98">
        <v>6163</v>
      </c>
      <c r="AF805" s="98" t="s">
        <v>2247</v>
      </c>
      <c r="AG805" s="98" t="s">
        <v>2248</v>
      </c>
      <c r="AH805" s="98" t="s">
        <v>212</v>
      </c>
      <c r="AI805" s="98" t="s">
        <v>53</v>
      </c>
      <c r="AJ805" s="98">
        <v>4100</v>
      </c>
      <c r="AK805" s="98" t="s">
        <v>35</v>
      </c>
      <c r="AL805" s="98">
        <v>4103</v>
      </c>
      <c r="AM805" s="98" t="s">
        <v>578</v>
      </c>
      <c r="AN805" s="98">
        <v>4127700</v>
      </c>
      <c r="AO805" s="98">
        <v>2024</v>
      </c>
      <c r="AP805" s="98">
        <v>0</v>
      </c>
      <c r="AQ805" s="98" t="s">
        <v>54</v>
      </c>
      <c r="AR805" s="98" t="s">
        <v>54</v>
      </c>
      <c r="AS805" s="98" t="s">
        <v>54</v>
      </c>
      <c r="AT805" s="98" t="s">
        <v>54</v>
      </c>
      <c r="AY805" s="98" t="s">
        <v>56</v>
      </c>
      <c r="AZ805" s="98" t="s">
        <v>1752</v>
      </c>
      <c r="BA805" s="98" t="s">
        <v>1753</v>
      </c>
      <c r="BB805" s="98" t="s">
        <v>1754</v>
      </c>
      <c r="BD805" s="110" t="str">
        <f t="shared" si="133"/>
        <v>4436(vazio)</v>
      </c>
      <c r="BE805" s="110">
        <v>4436</v>
      </c>
      <c r="BF805" s="110" t="s">
        <v>1528</v>
      </c>
      <c r="BG805" s="110">
        <v>7098</v>
      </c>
      <c r="BH805" s="110" t="s">
        <v>60</v>
      </c>
      <c r="BI805" s="110">
        <v>1</v>
      </c>
      <c r="BJ805" s="110">
        <v>1</v>
      </c>
      <c r="BK805" s="110">
        <v>1</v>
      </c>
      <c r="BL805" s="110">
        <v>0</v>
      </c>
      <c r="BN805" s="110">
        <f t="shared" si="134"/>
        <v>3</v>
      </c>
      <c r="BS805" s="110">
        <v>6163</v>
      </c>
      <c r="BT805" s="110" t="str">
        <f t="shared" si="125"/>
        <v>Construção da sede do Corpo de Bombeiros Militar, no município de Toledo</v>
      </c>
      <c r="BU805" s="111" t="str">
        <f t="shared" si="126"/>
        <v>Não</v>
      </c>
      <c r="BV805" s="111" t="str">
        <f t="shared" si="127"/>
        <v>Não</v>
      </c>
      <c r="BW805" s="111" t="str">
        <f t="shared" si="128"/>
        <v>Não</v>
      </c>
      <c r="BX805" s="111" t="str">
        <f t="shared" si="129"/>
        <v>Não</v>
      </c>
      <c r="BY805" s="110" t="s">
        <v>121</v>
      </c>
      <c r="BZ805" s="110" t="s">
        <v>121</v>
      </c>
      <c r="CA805" s="110" t="s">
        <v>121</v>
      </c>
      <c r="CB805" s="110" t="s">
        <v>8375</v>
      </c>
      <c r="CG805" s="110" t="str">
        <f t="shared" si="130"/>
        <v>4870 Total</v>
      </c>
      <c r="CH805" s="110" t="str">
        <f t="shared" si="132"/>
        <v>4870 Total-1</v>
      </c>
      <c r="CI805" s="110">
        <v>1</v>
      </c>
      <c r="CJ805" s="110" t="s">
        <v>7146</v>
      </c>
      <c r="CN805" s="110">
        <v>2000</v>
      </c>
      <c r="CO805" s="110">
        <v>1500</v>
      </c>
      <c r="CP805" s="110">
        <v>6000</v>
      </c>
      <c r="CQ805" s="110">
        <v>2500</v>
      </c>
      <c r="CS805" s="110" t="str">
        <f t="shared" si="131"/>
        <v>-</v>
      </c>
    </row>
    <row r="806" spans="19:97" x14ac:dyDescent="0.2">
      <c r="S806" s="98">
        <v>7254</v>
      </c>
      <c r="T806" s="98">
        <v>39</v>
      </c>
      <c r="U806" s="98" t="s">
        <v>1697</v>
      </c>
      <c r="V806" s="98">
        <v>66</v>
      </c>
      <c r="W806" s="98" t="s">
        <v>2165</v>
      </c>
      <c r="X806" s="98">
        <v>5</v>
      </c>
      <c r="Y806" s="98" t="s">
        <v>858</v>
      </c>
      <c r="Z806" s="98">
        <v>30</v>
      </c>
      <c r="AA806" s="98" t="s">
        <v>1698</v>
      </c>
      <c r="AB806" s="98">
        <v>7068</v>
      </c>
      <c r="AC806" s="98" t="s">
        <v>2166</v>
      </c>
      <c r="AD806" s="98" t="s">
        <v>2167</v>
      </c>
      <c r="AE806" s="98">
        <v>7254</v>
      </c>
      <c r="AF806" s="98" t="s">
        <v>5515</v>
      </c>
      <c r="AG806" s="98" t="s">
        <v>5516</v>
      </c>
      <c r="AH806" s="98" t="s">
        <v>212</v>
      </c>
      <c r="AI806" s="98" t="s">
        <v>53</v>
      </c>
      <c r="AJ806" s="98">
        <v>4100</v>
      </c>
      <c r="AK806" s="98" t="s">
        <v>33</v>
      </c>
      <c r="AL806" s="98">
        <v>4101</v>
      </c>
      <c r="AM806" s="98" t="s">
        <v>128</v>
      </c>
      <c r="AN806" s="98">
        <v>4106902</v>
      </c>
      <c r="AO806" s="98">
        <v>2024</v>
      </c>
      <c r="AP806" s="98">
        <v>0</v>
      </c>
      <c r="AQ806" s="98" t="s">
        <v>54</v>
      </c>
      <c r="AR806" s="98" t="s">
        <v>54</v>
      </c>
      <c r="AS806" s="98" t="s">
        <v>54</v>
      </c>
      <c r="AT806" s="98" t="s">
        <v>54</v>
      </c>
      <c r="AV806" s="98" t="s">
        <v>226</v>
      </c>
      <c r="AY806" s="98" t="s">
        <v>56</v>
      </c>
      <c r="AZ806" s="98" t="s">
        <v>1752</v>
      </c>
      <c r="BA806" s="98" t="s">
        <v>5224</v>
      </c>
      <c r="BB806" s="98" t="s">
        <v>5225</v>
      </c>
      <c r="BD806" s="110" t="str">
        <f t="shared" si="133"/>
        <v>4437RGInt 01 Curitiba</v>
      </c>
      <c r="BE806" s="110">
        <v>4437</v>
      </c>
      <c r="BF806" s="110" t="s">
        <v>1776</v>
      </c>
      <c r="BG806" s="110">
        <v>7068</v>
      </c>
      <c r="BH806" s="110" t="s">
        <v>33</v>
      </c>
      <c r="BI806" s="110">
        <v>376.73</v>
      </c>
      <c r="BJ806" s="110">
        <v>0</v>
      </c>
      <c r="BK806" s="110">
        <v>0</v>
      </c>
      <c r="BL806" s="110">
        <v>0</v>
      </c>
      <c r="BN806" s="110">
        <f t="shared" si="134"/>
        <v>376.73</v>
      </c>
      <c r="BS806" s="110">
        <v>7254</v>
      </c>
      <c r="BT806" s="110" t="str">
        <f t="shared" si="125"/>
        <v>Construção da Sede do Departamento de Polícia Penal - DEPPEN, em Curitiba</v>
      </c>
      <c r="BU806" s="111" t="str">
        <f t="shared" si="126"/>
        <v>Não</v>
      </c>
      <c r="BV806" s="111" t="str">
        <f t="shared" si="127"/>
        <v>Não</v>
      </c>
      <c r="BW806" s="111" t="str">
        <f t="shared" si="128"/>
        <v>Não</v>
      </c>
      <c r="BX806" s="111" t="str">
        <f t="shared" si="129"/>
        <v>Não</v>
      </c>
      <c r="BY806" s="110" t="s">
        <v>121</v>
      </c>
      <c r="BZ806" s="110" t="s">
        <v>226</v>
      </c>
      <c r="CA806" s="110" t="s">
        <v>2389</v>
      </c>
      <c r="CB806" s="110" t="s">
        <v>8375</v>
      </c>
      <c r="CG806" s="110" t="str">
        <f t="shared" si="130"/>
        <v>4890Wenceslau Braz</v>
      </c>
      <c r="CH806" s="110" t="str">
        <f t="shared" si="132"/>
        <v>4890-1</v>
      </c>
      <c r="CI806" s="110">
        <v>1</v>
      </c>
      <c r="CJ806" s="110">
        <v>4890</v>
      </c>
      <c r="CK806" s="110" t="s">
        <v>37</v>
      </c>
      <c r="CL806" s="110">
        <v>4128500</v>
      </c>
      <c r="CM806" s="110" t="s">
        <v>575</v>
      </c>
      <c r="CN806" s="110">
        <v>97</v>
      </c>
      <c r="CO806" s="110">
        <v>0</v>
      </c>
      <c r="CP806" s="110">
        <v>0</v>
      </c>
      <c r="CQ806" s="110">
        <v>0</v>
      </c>
      <c r="CS806" s="110" t="str">
        <f t="shared" si="131"/>
        <v>RGInt 05 Londrina-Wenceslau Braz</v>
      </c>
    </row>
    <row r="807" spans="19:97" x14ac:dyDescent="0.2">
      <c r="S807" s="98">
        <v>4518</v>
      </c>
      <c r="T807" s="98">
        <v>39</v>
      </c>
      <c r="U807" s="98" t="s">
        <v>1697</v>
      </c>
      <c r="V807" s="98">
        <v>66</v>
      </c>
      <c r="W807" s="98" t="s">
        <v>2165</v>
      </c>
      <c r="X807" s="98">
        <v>5</v>
      </c>
      <c r="Y807" s="98" t="s">
        <v>858</v>
      </c>
      <c r="Z807" s="98">
        <v>30</v>
      </c>
      <c r="AA807" s="98" t="s">
        <v>1698</v>
      </c>
      <c r="AB807" s="98">
        <v>7068</v>
      </c>
      <c r="AC807" s="98" t="s">
        <v>2166</v>
      </c>
      <c r="AD807" s="98" t="s">
        <v>2167</v>
      </c>
      <c r="AE807" s="98">
        <v>4518</v>
      </c>
      <c r="AF807" s="98" t="s">
        <v>2249</v>
      </c>
      <c r="AG807" s="98" t="s">
        <v>2250</v>
      </c>
      <c r="AH807" s="98" t="s">
        <v>212</v>
      </c>
      <c r="AI807" s="98" t="s">
        <v>53</v>
      </c>
      <c r="AJ807" s="98">
        <v>4100</v>
      </c>
      <c r="AK807" s="98" t="s">
        <v>33</v>
      </c>
      <c r="AL807" s="98">
        <v>4101</v>
      </c>
      <c r="AM807" s="98" t="s">
        <v>134</v>
      </c>
      <c r="AN807" s="98">
        <v>4125506</v>
      </c>
      <c r="AO807" s="98">
        <v>2024</v>
      </c>
      <c r="AP807" s="98">
        <v>0</v>
      </c>
      <c r="AQ807" s="98" t="s">
        <v>54</v>
      </c>
      <c r="AR807" s="98" t="s">
        <v>54</v>
      </c>
      <c r="AS807" s="98" t="s">
        <v>54</v>
      </c>
      <c r="AT807" s="98" t="s">
        <v>54</v>
      </c>
      <c r="AV807" s="98" t="s">
        <v>226</v>
      </c>
      <c r="AY807" s="98" t="s">
        <v>56</v>
      </c>
      <c r="AZ807" s="98" t="s">
        <v>1710</v>
      </c>
      <c r="BA807" s="98" t="s">
        <v>1711</v>
      </c>
      <c r="BB807" s="98" t="s">
        <v>1705</v>
      </c>
      <c r="BD807" s="110" t="str">
        <f t="shared" si="133"/>
        <v>4438RGInt 05 Londrina</v>
      </c>
      <c r="BE807" s="110">
        <v>4438</v>
      </c>
      <c r="BF807" s="110" t="s">
        <v>1778</v>
      </c>
      <c r="BG807" s="110">
        <v>7068</v>
      </c>
      <c r="BH807" s="110" t="s">
        <v>37</v>
      </c>
      <c r="BI807" s="110">
        <v>0</v>
      </c>
      <c r="BJ807" s="110">
        <v>376.73</v>
      </c>
      <c r="BK807" s="110">
        <v>0</v>
      </c>
      <c r="BL807" s="110">
        <v>0</v>
      </c>
      <c r="BN807" s="110">
        <f t="shared" si="134"/>
        <v>376.73</v>
      </c>
      <c r="BS807" s="110">
        <v>4518</v>
      </c>
      <c r="BT807" s="110" t="str">
        <f t="shared" si="125"/>
        <v>Construção da sede própria da ROTAM do 17º Batalhão da Polícia Militar de São José dos Pinhais</v>
      </c>
      <c r="BU807" s="111" t="str">
        <f t="shared" si="126"/>
        <v>Não</v>
      </c>
      <c r="BV807" s="111" t="str">
        <f t="shared" si="127"/>
        <v>Não</v>
      </c>
      <c r="BW807" s="111" t="str">
        <f t="shared" si="128"/>
        <v>Não</v>
      </c>
      <c r="BX807" s="111" t="str">
        <f t="shared" si="129"/>
        <v>Não</v>
      </c>
      <c r="BY807" s="110" t="s">
        <v>121</v>
      </c>
      <c r="BZ807" s="110" t="s">
        <v>226</v>
      </c>
      <c r="CA807" s="110" t="s">
        <v>121</v>
      </c>
      <c r="CB807" s="110" t="s">
        <v>8374</v>
      </c>
      <c r="CG807" s="110" t="str">
        <f t="shared" si="130"/>
        <v>4890Imbituva</v>
      </c>
      <c r="CH807" s="110" t="str">
        <f t="shared" si="132"/>
        <v>4890-2</v>
      </c>
      <c r="CI807" s="110">
        <v>2</v>
      </c>
      <c r="CJ807" s="110">
        <v>4890</v>
      </c>
      <c r="CK807" s="110" t="s">
        <v>38</v>
      </c>
      <c r="CL807" s="110">
        <v>4110102</v>
      </c>
      <c r="CM807" s="110" t="s">
        <v>549</v>
      </c>
      <c r="CN807" s="110">
        <v>177</v>
      </c>
      <c r="CO807" s="110">
        <v>0</v>
      </c>
      <c r="CP807" s="110">
        <v>0</v>
      </c>
      <c r="CQ807" s="110">
        <v>0</v>
      </c>
      <c r="CS807" s="110" t="str">
        <f t="shared" si="131"/>
        <v>RGInt 06 Ponta Grossa-Imbituva</v>
      </c>
    </row>
    <row r="808" spans="19:97" x14ac:dyDescent="0.2">
      <c r="S808" s="98">
        <v>7256</v>
      </c>
      <c r="T808" s="98">
        <v>39</v>
      </c>
      <c r="U808" s="98" t="s">
        <v>1697</v>
      </c>
      <c r="V808" s="98">
        <v>66</v>
      </c>
      <c r="W808" s="98" t="s">
        <v>2165</v>
      </c>
      <c r="X808" s="98">
        <v>5</v>
      </c>
      <c r="Y808" s="98" t="s">
        <v>858</v>
      </c>
      <c r="Z808" s="98">
        <v>30</v>
      </c>
      <c r="AA808" s="98" t="s">
        <v>1698</v>
      </c>
      <c r="AB808" s="98">
        <v>7068</v>
      </c>
      <c r="AC808" s="98" t="s">
        <v>2166</v>
      </c>
      <c r="AD808" s="98" t="s">
        <v>2167</v>
      </c>
      <c r="AE808" s="98">
        <v>7256</v>
      </c>
      <c r="AF808" s="98" t="s">
        <v>5517</v>
      </c>
      <c r="AG808" s="98" t="s">
        <v>5518</v>
      </c>
      <c r="AH808" s="98" t="s">
        <v>212</v>
      </c>
      <c r="AI808" s="98" t="s">
        <v>53</v>
      </c>
      <c r="AJ808" s="98">
        <v>4100</v>
      </c>
      <c r="AK808" s="98" t="s">
        <v>37</v>
      </c>
      <c r="AL808" s="98">
        <v>4105</v>
      </c>
      <c r="AM808" s="98" t="s">
        <v>677</v>
      </c>
      <c r="AN808" s="98">
        <v>4101408</v>
      </c>
      <c r="AO808" s="98">
        <v>2024</v>
      </c>
      <c r="AP808" s="98">
        <v>0</v>
      </c>
      <c r="AQ808" s="98" t="s">
        <v>54</v>
      </c>
      <c r="AR808" s="98" t="s">
        <v>54</v>
      </c>
      <c r="AS808" s="98" t="s">
        <v>54</v>
      </c>
      <c r="AT808" s="98" t="s">
        <v>54</v>
      </c>
      <c r="AW808" s="98" t="s">
        <v>2389</v>
      </c>
      <c r="AY808" s="98" t="s">
        <v>56</v>
      </c>
      <c r="AZ808" s="98" t="s">
        <v>1752</v>
      </c>
      <c r="BA808" s="98" t="s">
        <v>5224</v>
      </c>
      <c r="BB808" s="98" t="s">
        <v>5225</v>
      </c>
      <c r="BD808" s="110" t="str">
        <f t="shared" si="133"/>
        <v>4439(vazio)</v>
      </c>
      <c r="BE808" s="110">
        <v>4439</v>
      </c>
      <c r="BF808" s="110" t="s">
        <v>1522</v>
      </c>
      <c r="BG808" s="110">
        <v>7098</v>
      </c>
      <c r="BH808" s="110" t="s">
        <v>60</v>
      </c>
      <c r="BI808" s="110">
        <v>1</v>
      </c>
      <c r="BJ808" s="110">
        <v>1</v>
      </c>
      <c r="BK808" s="110">
        <v>1</v>
      </c>
      <c r="BL808" s="110">
        <v>1</v>
      </c>
      <c r="BN808" s="110">
        <f t="shared" si="134"/>
        <v>4</v>
      </c>
      <c r="BS808" s="110">
        <v>7256</v>
      </c>
      <c r="BT808" s="110" t="str">
        <f t="shared" si="125"/>
        <v>Construção de Muro Perimetral na sede do 10º Batalhão de Polícia Militar, em Apucarana</v>
      </c>
      <c r="BU808" s="111" t="str">
        <f t="shared" si="126"/>
        <v>Não</v>
      </c>
      <c r="BV808" s="111" t="str">
        <f t="shared" si="127"/>
        <v>Não</v>
      </c>
      <c r="BW808" s="111" t="str">
        <f t="shared" si="128"/>
        <v>Não</v>
      </c>
      <c r="BX808" s="111" t="str">
        <f t="shared" si="129"/>
        <v>Não</v>
      </c>
      <c r="BY808" s="110" t="s">
        <v>121</v>
      </c>
      <c r="BZ808" s="110" t="s">
        <v>226</v>
      </c>
      <c r="CA808" s="110" t="s">
        <v>2389</v>
      </c>
      <c r="CB808" s="110" t="s">
        <v>8122</v>
      </c>
      <c r="CG808" s="110" t="str">
        <f t="shared" si="130"/>
        <v>4890 Total</v>
      </c>
      <c r="CH808" s="110" t="str">
        <f t="shared" si="132"/>
        <v>4890 Total-1</v>
      </c>
      <c r="CI808" s="110">
        <v>1</v>
      </c>
      <c r="CJ808" s="110" t="s">
        <v>7147</v>
      </c>
      <c r="CN808" s="110">
        <v>274</v>
      </c>
      <c r="CO808" s="110">
        <v>0</v>
      </c>
      <c r="CP808" s="110">
        <v>0</v>
      </c>
      <c r="CQ808" s="110">
        <v>0</v>
      </c>
      <c r="CS808" s="110" t="str">
        <f t="shared" si="131"/>
        <v>-</v>
      </c>
    </row>
    <row r="809" spans="19:97" x14ac:dyDescent="0.2">
      <c r="S809" s="98">
        <v>6144</v>
      </c>
      <c r="T809" s="98">
        <v>39</v>
      </c>
      <c r="U809" s="98" t="s">
        <v>1697</v>
      </c>
      <c r="V809" s="98">
        <v>66</v>
      </c>
      <c r="W809" s="98" t="s">
        <v>2165</v>
      </c>
      <c r="X809" s="98">
        <v>5</v>
      </c>
      <c r="Y809" s="98" t="s">
        <v>858</v>
      </c>
      <c r="Z809" s="98">
        <v>30</v>
      </c>
      <c r="AA809" s="98" t="s">
        <v>1698</v>
      </c>
      <c r="AB809" s="98">
        <v>7068</v>
      </c>
      <c r="AC809" s="98" t="s">
        <v>2166</v>
      </c>
      <c r="AD809" s="98" t="s">
        <v>2167</v>
      </c>
      <c r="AE809" s="98">
        <v>6144</v>
      </c>
      <c r="AF809" s="98" t="s">
        <v>1951</v>
      </c>
      <c r="AG809" s="98" t="s">
        <v>5378</v>
      </c>
      <c r="AH809" s="98" t="s">
        <v>212</v>
      </c>
      <c r="AI809" s="98" t="s">
        <v>53</v>
      </c>
      <c r="AJ809" s="98">
        <v>4100</v>
      </c>
      <c r="AK809" s="98" t="s">
        <v>36</v>
      </c>
      <c r="AL809" s="98">
        <v>4104</v>
      </c>
      <c r="AM809" s="98" t="s">
        <v>503</v>
      </c>
      <c r="AN809" s="98">
        <v>4115200</v>
      </c>
      <c r="AO809" s="98">
        <v>2024</v>
      </c>
      <c r="AP809" s="98">
        <v>0</v>
      </c>
      <c r="AQ809" s="98" t="s">
        <v>54</v>
      </c>
      <c r="AR809" s="98" t="s">
        <v>54</v>
      </c>
      <c r="AS809" s="98" t="s">
        <v>54</v>
      </c>
      <c r="AT809" s="98" t="s">
        <v>54</v>
      </c>
      <c r="AY809" s="98" t="s">
        <v>56</v>
      </c>
      <c r="AZ809" s="98" t="s">
        <v>1752</v>
      </c>
      <c r="BA809" s="98" t="s">
        <v>1753</v>
      </c>
      <c r="BB809" s="98" t="s">
        <v>1754</v>
      </c>
      <c r="BD809" s="110" t="str">
        <f t="shared" si="133"/>
        <v>4445RGInt 03 Cascavel</v>
      </c>
      <c r="BE809" s="110">
        <v>4445</v>
      </c>
      <c r="BF809" s="110" t="s">
        <v>1780</v>
      </c>
      <c r="BG809" s="110">
        <v>7068</v>
      </c>
      <c r="BH809" s="110" t="s">
        <v>35</v>
      </c>
      <c r="BI809" s="110">
        <v>1791.23</v>
      </c>
      <c r="BJ809" s="110">
        <v>0</v>
      </c>
      <c r="BK809" s="110">
        <v>0</v>
      </c>
      <c r="BL809" s="110">
        <v>0</v>
      </c>
      <c r="BN809" s="110">
        <f t="shared" si="134"/>
        <v>1791.23</v>
      </c>
      <c r="BS809" s="110">
        <v>6144</v>
      </c>
      <c r="BT809" s="110" t="str">
        <f t="shared" si="125"/>
        <v>Construção de reservatório elevado na Casa de Custódia de Maringá</v>
      </c>
      <c r="BU809" s="111" t="str">
        <f t="shared" si="126"/>
        <v>Não</v>
      </c>
      <c r="BV809" s="111" t="str">
        <f t="shared" si="127"/>
        <v>Não</v>
      </c>
      <c r="BW809" s="111" t="str">
        <f t="shared" si="128"/>
        <v>Não</v>
      </c>
      <c r="BX809" s="111" t="str">
        <f t="shared" si="129"/>
        <v>Não</v>
      </c>
      <c r="BY809" s="110" t="s">
        <v>121</v>
      </c>
      <c r="BZ809" s="110" t="s">
        <v>121</v>
      </c>
      <c r="CA809" s="110" t="s">
        <v>121</v>
      </c>
      <c r="CB809" s="110" t="s">
        <v>8375</v>
      </c>
      <c r="CG809" s="110" t="str">
        <f t="shared" si="130"/>
        <v>4921Goioerê</v>
      </c>
      <c r="CH809" s="110" t="str">
        <f t="shared" si="132"/>
        <v>4921-1</v>
      </c>
      <c r="CI809" s="110">
        <v>1</v>
      </c>
      <c r="CJ809" s="110">
        <v>4921</v>
      </c>
      <c r="CK809" s="110" t="s">
        <v>36</v>
      </c>
      <c r="CL809" s="110">
        <v>4108601</v>
      </c>
      <c r="CM809" s="110" t="s">
        <v>902</v>
      </c>
      <c r="CN809" s="110">
        <v>2600</v>
      </c>
      <c r="CO809" s="110">
        <v>2800</v>
      </c>
      <c r="CP809" s="110">
        <v>6600</v>
      </c>
      <c r="CQ809" s="110">
        <v>0</v>
      </c>
      <c r="CS809" s="110" t="str">
        <f t="shared" si="131"/>
        <v>RGInt 04 Maringá-Goioerê</v>
      </c>
    </row>
    <row r="810" spans="19:97" x14ac:dyDescent="0.2">
      <c r="S810" s="98">
        <v>4520</v>
      </c>
      <c r="T810" s="98">
        <v>39</v>
      </c>
      <c r="U810" s="98" t="s">
        <v>1697</v>
      </c>
      <c r="V810" s="98">
        <v>66</v>
      </c>
      <c r="W810" s="98" t="s">
        <v>2165</v>
      </c>
      <c r="X810" s="98">
        <v>5</v>
      </c>
      <c r="Y810" s="98" t="s">
        <v>858</v>
      </c>
      <c r="Z810" s="98">
        <v>30</v>
      </c>
      <c r="AA810" s="98" t="s">
        <v>1698</v>
      </c>
      <c r="AB810" s="98">
        <v>7068</v>
      </c>
      <c r="AC810" s="98" t="s">
        <v>2166</v>
      </c>
      <c r="AD810" s="98" t="s">
        <v>2167</v>
      </c>
      <c r="AE810" s="98">
        <v>4520</v>
      </c>
      <c r="AF810" s="98" t="s">
        <v>2253</v>
      </c>
      <c r="AG810" s="98" t="s">
        <v>2254</v>
      </c>
      <c r="AH810" s="98" t="s">
        <v>212</v>
      </c>
      <c r="AI810" s="98" t="s">
        <v>53</v>
      </c>
      <c r="AJ810" s="98">
        <v>4100</v>
      </c>
      <c r="AK810" s="98" t="s">
        <v>36</v>
      </c>
      <c r="AL810" s="98">
        <v>4104</v>
      </c>
      <c r="AM810" s="98" t="s">
        <v>2255</v>
      </c>
      <c r="AN810" s="98">
        <v>4106605</v>
      </c>
      <c r="AO810" s="98">
        <v>2024</v>
      </c>
      <c r="AP810" s="98">
        <v>1638.43</v>
      </c>
      <c r="AQ810" s="98" t="s">
        <v>54</v>
      </c>
      <c r="AR810" s="98" t="s">
        <v>54</v>
      </c>
      <c r="AS810" s="98" t="s">
        <v>54</v>
      </c>
      <c r="AT810" s="98" t="s">
        <v>54</v>
      </c>
      <c r="AV810" s="98" t="s">
        <v>226</v>
      </c>
      <c r="AY810" s="98" t="s">
        <v>56</v>
      </c>
      <c r="AZ810" s="98" t="s">
        <v>1710</v>
      </c>
      <c r="BA810" s="98" t="s">
        <v>1711</v>
      </c>
      <c r="BB810" s="98" t="s">
        <v>1705</v>
      </c>
      <c r="BD810" s="110" t="str">
        <f t="shared" si="133"/>
        <v>4446RGInt 05 Londrina</v>
      </c>
      <c r="BE810" s="110">
        <v>4446</v>
      </c>
      <c r="BF810" s="110" t="s">
        <v>2181</v>
      </c>
      <c r="BG810" s="110">
        <v>7068</v>
      </c>
      <c r="BH810" s="110" t="s">
        <v>37</v>
      </c>
      <c r="BI810" s="110">
        <v>0</v>
      </c>
      <c r="BJ810" s="110">
        <v>0</v>
      </c>
      <c r="BK810" s="110">
        <v>1207.48</v>
      </c>
      <c r="BL810" s="110">
        <v>0</v>
      </c>
      <c r="BN810" s="110">
        <f t="shared" si="134"/>
        <v>1207.48</v>
      </c>
      <c r="BS810" s="110">
        <v>4520</v>
      </c>
      <c r="BT810" s="110" t="str">
        <f t="shared" si="125"/>
        <v>Construção do 7º Batalhão de Polícia Militar em Cruzeiro do Oeste</v>
      </c>
      <c r="BU810" s="111" t="str">
        <f t="shared" si="126"/>
        <v>Não</v>
      </c>
      <c r="BV810" s="111" t="str">
        <f t="shared" si="127"/>
        <v>Não</v>
      </c>
      <c r="BW810" s="111" t="str">
        <f t="shared" si="128"/>
        <v>Não</v>
      </c>
      <c r="BX810" s="111" t="str">
        <f t="shared" si="129"/>
        <v>Não</v>
      </c>
      <c r="BY810" s="110" t="s">
        <v>121</v>
      </c>
      <c r="BZ810" s="110" t="s">
        <v>226</v>
      </c>
      <c r="CA810" s="110" t="s">
        <v>121</v>
      </c>
      <c r="CB810" s="110" t="s">
        <v>8374</v>
      </c>
      <c r="CG810" s="110" t="str">
        <f t="shared" si="130"/>
        <v>4921 Total</v>
      </c>
      <c r="CH810" s="110" t="str">
        <f t="shared" si="132"/>
        <v>4921 Total-1</v>
      </c>
      <c r="CI810" s="110">
        <v>1</v>
      </c>
      <c r="CJ810" s="110" t="s">
        <v>7148</v>
      </c>
      <c r="CN810" s="110">
        <v>2600</v>
      </c>
      <c r="CO810" s="110">
        <v>2800</v>
      </c>
      <c r="CP810" s="110">
        <v>6600</v>
      </c>
      <c r="CQ810" s="110">
        <v>0</v>
      </c>
      <c r="CS810" s="110" t="str">
        <f t="shared" si="131"/>
        <v>-</v>
      </c>
    </row>
    <row r="811" spans="19:97" x14ac:dyDescent="0.2">
      <c r="S811" s="98">
        <v>4522</v>
      </c>
      <c r="T811" s="98">
        <v>39</v>
      </c>
      <c r="U811" s="98" t="s">
        <v>1697</v>
      </c>
      <c r="V811" s="98">
        <v>66</v>
      </c>
      <c r="W811" s="98" t="s">
        <v>2165</v>
      </c>
      <c r="X811" s="98">
        <v>5</v>
      </c>
      <c r="Y811" s="98" t="s">
        <v>858</v>
      </c>
      <c r="Z811" s="98">
        <v>30</v>
      </c>
      <c r="AA811" s="98" t="s">
        <v>1698</v>
      </c>
      <c r="AB811" s="98">
        <v>7068</v>
      </c>
      <c r="AC811" s="98" t="s">
        <v>2166</v>
      </c>
      <c r="AD811" s="98" t="s">
        <v>2167</v>
      </c>
      <c r="AE811" s="98">
        <v>4522</v>
      </c>
      <c r="AF811" s="98" t="s">
        <v>2256</v>
      </c>
      <c r="AG811" s="98" t="s">
        <v>2257</v>
      </c>
      <c r="AH811" s="98" t="s">
        <v>212</v>
      </c>
      <c r="AI811" s="98" t="s">
        <v>53</v>
      </c>
      <c r="AJ811" s="98">
        <v>4100</v>
      </c>
      <c r="AK811" s="98" t="s">
        <v>33</v>
      </c>
      <c r="AL811" s="98">
        <v>4101</v>
      </c>
      <c r="AM811" s="98" t="s">
        <v>134</v>
      </c>
      <c r="AN811" s="98">
        <v>4125506</v>
      </c>
      <c r="AO811" s="98">
        <v>2024</v>
      </c>
      <c r="AP811" s="98">
        <v>0</v>
      </c>
      <c r="AQ811" s="98" t="s">
        <v>54</v>
      </c>
      <c r="AR811" s="98" t="s">
        <v>54</v>
      </c>
      <c r="AS811" s="98" t="s">
        <v>54</v>
      </c>
      <c r="AT811" s="98" t="s">
        <v>54</v>
      </c>
      <c r="AU811" s="98" t="s">
        <v>1242</v>
      </c>
      <c r="AY811" s="98" t="s">
        <v>56</v>
      </c>
      <c r="AZ811" s="98" t="s">
        <v>1710</v>
      </c>
      <c r="BA811" s="98" t="s">
        <v>1711</v>
      </c>
      <c r="BB811" s="98" t="s">
        <v>1705</v>
      </c>
      <c r="BD811" s="110" t="str">
        <f t="shared" si="133"/>
        <v>4447RGInt 04 Maringá</v>
      </c>
      <c r="BE811" s="110">
        <v>4447</v>
      </c>
      <c r="BF811" s="110" t="s">
        <v>2182</v>
      </c>
      <c r="BG811" s="110">
        <v>7068</v>
      </c>
      <c r="BH811" s="110" t="s">
        <v>36</v>
      </c>
      <c r="BI811" s="110">
        <v>0</v>
      </c>
      <c r="BJ811" s="110">
        <v>0</v>
      </c>
      <c r="BK811" s="110">
        <v>1500</v>
      </c>
      <c r="BL811" s="110">
        <v>0</v>
      </c>
      <c r="BN811" s="110">
        <f t="shared" si="134"/>
        <v>1500</v>
      </c>
      <c r="BS811" s="110">
        <v>4522</v>
      </c>
      <c r="BT811" s="110" t="str">
        <f t="shared" ref="BT811:BT874" si="135">VLOOKUP(BS811,$S:$AF,14,0)</f>
        <v>Construção do Centro de Treinamento da Escola Superior de Bombeiros</v>
      </c>
      <c r="BU811" s="111" t="str">
        <f t="shared" ref="BU811:BU874" si="136">PROPER(VLOOKUP($BS811,$S:$BB,27,0))</f>
        <v>Não</v>
      </c>
      <c r="BV811" s="111" t="str">
        <f t="shared" ref="BV811:BV874" si="137">PROPER(VLOOKUP($BS811,$S:$BB,28,0))</f>
        <v>Não</v>
      </c>
      <c r="BW811" s="111" t="str">
        <f t="shared" ref="BW811:BW874" si="138">PROPER(VLOOKUP($BS811,$S:$BB,25,0))</f>
        <v>Não</v>
      </c>
      <c r="BX811" s="111" t="str">
        <f t="shared" ref="BX811:BX874" si="139">PROPER(VLOOKUP($BS811,$S:$BB,26,0))</f>
        <v>Não</v>
      </c>
      <c r="BY811" s="110" t="s">
        <v>1242</v>
      </c>
      <c r="BZ811" s="110" t="s">
        <v>226</v>
      </c>
      <c r="CA811" s="110" t="s">
        <v>121</v>
      </c>
      <c r="CB811" s="110" t="s">
        <v>8374</v>
      </c>
      <c r="CG811" s="110" t="str">
        <f t="shared" si="130"/>
        <v>4923Guaíra</v>
      </c>
      <c r="CH811" s="110" t="str">
        <f t="shared" si="132"/>
        <v>4923-1</v>
      </c>
      <c r="CI811" s="110">
        <v>1</v>
      </c>
      <c r="CJ811" s="110">
        <v>4923</v>
      </c>
      <c r="CK811" s="110" t="s">
        <v>35</v>
      </c>
      <c r="CL811" s="110">
        <v>4108809</v>
      </c>
      <c r="CM811" s="110" t="s">
        <v>1160</v>
      </c>
      <c r="CN811" s="110">
        <v>2000</v>
      </c>
      <c r="CO811" s="110">
        <v>2000</v>
      </c>
      <c r="CP811" s="110">
        <v>6000</v>
      </c>
      <c r="CQ811" s="110">
        <v>2000</v>
      </c>
      <c r="CS811" s="110" t="str">
        <f t="shared" si="131"/>
        <v>RGInt 03 Cascavel-Guaíra</v>
      </c>
    </row>
    <row r="812" spans="19:97" x14ac:dyDescent="0.2">
      <c r="S812" s="98">
        <v>4524</v>
      </c>
      <c r="T812" s="98">
        <v>39</v>
      </c>
      <c r="U812" s="98" t="s">
        <v>1697</v>
      </c>
      <c r="V812" s="98">
        <v>66</v>
      </c>
      <c r="W812" s="98" t="s">
        <v>2165</v>
      </c>
      <c r="X812" s="98">
        <v>5</v>
      </c>
      <c r="Y812" s="98" t="s">
        <v>858</v>
      </c>
      <c r="Z812" s="98">
        <v>30</v>
      </c>
      <c r="AA812" s="98" t="s">
        <v>1698</v>
      </c>
      <c r="AB812" s="98">
        <v>7068</v>
      </c>
      <c r="AC812" s="98" t="s">
        <v>2166</v>
      </c>
      <c r="AD812" s="98" t="s">
        <v>2167</v>
      </c>
      <c r="AE812" s="98">
        <v>4524</v>
      </c>
      <c r="AF812" s="98" t="s">
        <v>2259</v>
      </c>
      <c r="AG812" s="98" t="s">
        <v>5359</v>
      </c>
      <c r="AH812" s="98" t="s">
        <v>212</v>
      </c>
      <c r="AI812" s="98" t="s">
        <v>53</v>
      </c>
      <c r="AJ812" s="98">
        <v>4100</v>
      </c>
      <c r="AK812" s="98" t="s">
        <v>33</v>
      </c>
      <c r="AL812" s="98">
        <v>4101</v>
      </c>
      <c r="AM812" s="98" t="s">
        <v>134</v>
      </c>
      <c r="AN812" s="98">
        <v>4125506</v>
      </c>
      <c r="AO812" s="98">
        <v>2024</v>
      </c>
      <c r="AP812" s="98">
        <v>0</v>
      </c>
      <c r="AQ812" s="98" t="s">
        <v>54</v>
      </c>
      <c r="AR812" s="98" t="s">
        <v>54</v>
      </c>
      <c r="AS812" s="98" t="s">
        <v>54</v>
      </c>
      <c r="AT812" s="98" t="s">
        <v>54</v>
      </c>
      <c r="AV812" s="98" t="s">
        <v>226</v>
      </c>
      <c r="AY812" s="98" t="s">
        <v>56</v>
      </c>
      <c r="AZ812" s="98" t="s">
        <v>1710</v>
      </c>
      <c r="BA812" s="98" t="s">
        <v>1711</v>
      </c>
      <c r="BB812" s="98" t="s">
        <v>1705</v>
      </c>
      <c r="BD812" s="110" t="str">
        <f t="shared" si="133"/>
        <v>4448(vazio)</v>
      </c>
      <c r="BE812" s="110">
        <v>4448</v>
      </c>
      <c r="BF812" s="110" t="s">
        <v>1378</v>
      </c>
      <c r="BG812" s="110">
        <v>8041</v>
      </c>
      <c r="BH812" s="110" t="s">
        <v>60</v>
      </c>
      <c r="BI812" s="110">
        <v>6</v>
      </c>
      <c r="BJ812" s="110">
        <v>1</v>
      </c>
      <c r="BK812" s="110">
        <v>1</v>
      </c>
      <c r="BL812" s="110">
        <v>1</v>
      </c>
      <c r="BN812" s="110">
        <f t="shared" si="134"/>
        <v>9</v>
      </c>
      <c r="BS812" s="110">
        <v>4524</v>
      </c>
      <c r="BT812" s="110" t="str">
        <f t="shared" si="135"/>
        <v>Construção do Complexo de Treinamento Policial na Academia Policial Militar do Guatupê</v>
      </c>
      <c r="BU812" s="111" t="str">
        <f t="shared" si="136"/>
        <v>Não</v>
      </c>
      <c r="BV812" s="111" t="str">
        <f t="shared" si="137"/>
        <v>Não</v>
      </c>
      <c r="BW812" s="111" t="str">
        <f t="shared" si="138"/>
        <v>Não</v>
      </c>
      <c r="BX812" s="111" t="str">
        <f t="shared" si="139"/>
        <v>Não</v>
      </c>
      <c r="BY812" s="110" t="s">
        <v>121</v>
      </c>
      <c r="BZ812" s="110" t="s">
        <v>226</v>
      </c>
      <c r="CA812" s="110" t="s">
        <v>121</v>
      </c>
      <c r="CB812" s="110" t="s">
        <v>8374</v>
      </c>
      <c r="CG812" s="110" t="str">
        <f t="shared" si="130"/>
        <v>4923 Total</v>
      </c>
      <c r="CH812" s="110" t="str">
        <f t="shared" si="132"/>
        <v>4923 Total-1</v>
      </c>
      <c r="CI812" s="110">
        <v>1</v>
      </c>
      <c r="CJ812" s="110" t="s">
        <v>7149</v>
      </c>
      <c r="CN812" s="110">
        <v>2000</v>
      </c>
      <c r="CO812" s="110">
        <v>2000</v>
      </c>
      <c r="CP812" s="110">
        <v>6000</v>
      </c>
      <c r="CQ812" s="110">
        <v>2000</v>
      </c>
      <c r="CS812" s="110" t="str">
        <f t="shared" si="131"/>
        <v>-</v>
      </c>
    </row>
    <row r="813" spans="19:97" x14ac:dyDescent="0.2">
      <c r="S813" s="98">
        <v>4525</v>
      </c>
      <c r="T813" s="98">
        <v>39</v>
      </c>
      <c r="U813" s="98" t="s">
        <v>1697</v>
      </c>
      <c r="V813" s="98">
        <v>66</v>
      </c>
      <c r="W813" s="98" t="s">
        <v>2165</v>
      </c>
      <c r="X813" s="98">
        <v>5</v>
      </c>
      <c r="Y813" s="98" t="s">
        <v>858</v>
      </c>
      <c r="Z813" s="98">
        <v>30</v>
      </c>
      <c r="AA813" s="98" t="s">
        <v>1698</v>
      </c>
      <c r="AB813" s="98">
        <v>7068</v>
      </c>
      <c r="AC813" s="98" t="s">
        <v>2166</v>
      </c>
      <c r="AD813" s="98" t="s">
        <v>2167</v>
      </c>
      <c r="AE813" s="98">
        <v>4525</v>
      </c>
      <c r="AF813" s="98" t="s">
        <v>2260</v>
      </c>
      <c r="AG813" s="98" t="s">
        <v>5360</v>
      </c>
      <c r="AH813" s="98" t="s">
        <v>212</v>
      </c>
      <c r="AI813" s="98" t="s">
        <v>53</v>
      </c>
      <c r="AJ813" s="98">
        <v>4100</v>
      </c>
      <c r="AK813" s="98" t="s">
        <v>35</v>
      </c>
      <c r="AL813" s="98">
        <v>4103</v>
      </c>
      <c r="AM813" s="98" t="s">
        <v>533</v>
      </c>
      <c r="AN813" s="98">
        <v>4115804</v>
      </c>
      <c r="AO813" s="98">
        <v>2024</v>
      </c>
      <c r="AP813" s="98">
        <v>1843.39</v>
      </c>
      <c r="AQ813" s="98" t="s">
        <v>54</v>
      </c>
      <c r="AR813" s="98" t="s">
        <v>54</v>
      </c>
      <c r="AS813" s="98" t="s">
        <v>54</v>
      </c>
      <c r="AT813" s="98" t="s">
        <v>54</v>
      </c>
      <c r="AV813" s="98" t="s">
        <v>226</v>
      </c>
      <c r="AY813" s="98" t="s">
        <v>56</v>
      </c>
      <c r="AZ813" s="98" t="s">
        <v>1710</v>
      </c>
      <c r="BA813" s="98" t="s">
        <v>1711</v>
      </c>
      <c r="BB813" s="98" t="s">
        <v>1705</v>
      </c>
      <c r="BD813" s="110" t="str">
        <f t="shared" si="133"/>
        <v>4449RGInt 03 Cascavel</v>
      </c>
      <c r="BE813" s="110">
        <v>4449</v>
      </c>
      <c r="BF813" s="110" t="s">
        <v>2185</v>
      </c>
      <c r="BG813" s="110">
        <v>7068</v>
      </c>
      <c r="BH813" s="110" t="s">
        <v>35</v>
      </c>
      <c r="BI813" s="110">
        <v>0</v>
      </c>
      <c r="BJ813" s="110">
        <v>2700</v>
      </c>
      <c r="BK813" s="110">
        <v>0</v>
      </c>
      <c r="BL813" s="110">
        <v>0</v>
      </c>
      <c r="BN813" s="110">
        <f t="shared" si="134"/>
        <v>2700</v>
      </c>
      <c r="BS813" s="110">
        <v>4525</v>
      </c>
      <c r="BT813" s="110" t="str">
        <f t="shared" si="135"/>
        <v>Construção do Corpo de Bombeiros de Medianeira</v>
      </c>
      <c r="BU813" s="111" t="str">
        <f t="shared" si="136"/>
        <v>Não</v>
      </c>
      <c r="BV813" s="111" t="str">
        <f t="shared" si="137"/>
        <v>Não</v>
      </c>
      <c r="BW813" s="111" t="str">
        <f t="shared" si="138"/>
        <v>Não</v>
      </c>
      <c r="BX813" s="111" t="str">
        <f t="shared" si="139"/>
        <v>Não</v>
      </c>
      <c r="BY813" s="110" t="s">
        <v>121</v>
      </c>
      <c r="BZ813" s="110" t="s">
        <v>226</v>
      </c>
      <c r="CA813" s="110" t="s">
        <v>121</v>
      </c>
      <c r="CB813" s="110" t="s">
        <v>8374</v>
      </c>
      <c r="CG813" s="110" t="str">
        <f t="shared" si="130"/>
        <v>4925Ibiporã</v>
      </c>
      <c r="CH813" s="110" t="str">
        <f t="shared" si="132"/>
        <v>4925-1</v>
      </c>
      <c r="CI813" s="110">
        <v>1</v>
      </c>
      <c r="CJ813" s="110">
        <v>4925</v>
      </c>
      <c r="CK813" s="110" t="s">
        <v>37</v>
      </c>
      <c r="CL813" s="110">
        <v>4109807</v>
      </c>
      <c r="CM813" s="110" t="s">
        <v>142</v>
      </c>
      <c r="CN813" s="110">
        <v>1300</v>
      </c>
      <c r="CO813" s="110">
        <v>0</v>
      </c>
      <c r="CP813" s="110">
        <v>2700</v>
      </c>
      <c r="CQ813" s="110">
        <v>8000</v>
      </c>
      <c r="CS813" s="110" t="str">
        <f t="shared" si="131"/>
        <v>RGInt 05 Londrina-Ibiporã</v>
      </c>
    </row>
    <row r="814" spans="19:97" x14ac:dyDescent="0.2">
      <c r="S814" s="98">
        <v>4407</v>
      </c>
      <c r="T814" s="98">
        <v>39</v>
      </c>
      <c r="U814" s="98" t="s">
        <v>1697</v>
      </c>
      <c r="V814" s="98">
        <v>66</v>
      </c>
      <c r="W814" s="98" t="s">
        <v>2165</v>
      </c>
      <c r="X814" s="98">
        <v>5</v>
      </c>
      <c r="Y814" s="98" t="s">
        <v>858</v>
      </c>
      <c r="Z814" s="98">
        <v>30</v>
      </c>
      <c r="AA814" s="98" t="s">
        <v>1698</v>
      </c>
      <c r="AB814" s="98">
        <v>7068</v>
      </c>
      <c r="AC814" s="98" t="s">
        <v>2166</v>
      </c>
      <c r="AD814" s="98" t="s">
        <v>2167</v>
      </c>
      <c r="AE814" s="98">
        <v>4407</v>
      </c>
      <c r="AF814" s="98" t="s">
        <v>1787</v>
      </c>
      <c r="AG814" s="98" t="s">
        <v>1788</v>
      </c>
      <c r="AH814" s="98" t="s">
        <v>1789</v>
      </c>
      <c r="AI814" s="98" t="s">
        <v>53</v>
      </c>
      <c r="AJ814" s="98">
        <v>4100</v>
      </c>
      <c r="AO814" s="98">
        <v>2024</v>
      </c>
      <c r="AP814" s="98">
        <v>250</v>
      </c>
      <c r="AQ814" s="98" t="s">
        <v>54</v>
      </c>
      <c r="AR814" s="98" t="s">
        <v>54</v>
      </c>
      <c r="AS814" s="98" t="s">
        <v>54</v>
      </c>
      <c r="AT814" s="98" t="s">
        <v>54</v>
      </c>
      <c r="AU814" s="98" t="s">
        <v>2051</v>
      </c>
      <c r="AY814" s="98" t="s">
        <v>56</v>
      </c>
      <c r="AZ814" s="98" t="s">
        <v>2262</v>
      </c>
      <c r="BA814" s="98" t="s">
        <v>2178</v>
      </c>
      <c r="BB814" s="98" t="s">
        <v>1705</v>
      </c>
      <c r="BD814" s="110" t="str">
        <f t="shared" si="133"/>
        <v>4450RGInt 03 Cascavel</v>
      </c>
      <c r="BE814" s="110">
        <v>4450</v>
      </c>
      <c r="BF814" s="110" t="s">
        <v>2186</v>
      </c>
      <c r="BG814" s="110">
        <v>7068</v>
      </c>
      <c r="BH814" s="110" t="s">
        <v>35</v>
      </c>
      <c r="BI814" s="110">
        <v>0</v>
      </c>
      <c r="BJ814" s="110">
        <v>1300</v>
      </c>
      <c r="BK814" s="110">
        <v>0</v>
      </c>
      <c r="BL814" s="110">
        <v>0</v>
      </c>
      <c r="BN814" s="110">
        <f t="shared" si="134"/>
        <v>1300</v>
      </c>
      <c r="BS814" s="110">
        <v>4407</v>
      </c>
      <c r="BT814" s="110" t="str">
        <f t="shared" si="135"/>
        <v>Desenvolvimento de soluções de inteligência e tecnologia em segurança pública</v>
      </c>
      <c r="BU814" s="111" t="str">
        <f t="shared" si="136"/>
        <v>Não</v>
      </c>
      <c r="BV814" s="111" t="str">
        <f t="shared" si="137"/>
        <v>Não</v>
      </c>
      <c r="BW814" s="111" t="str">
        <f t="shared" si="138"/>
        <v>Não</v>
      </c>
      <c r="BX814" s="111" t="str">
        <f t="shared" si="139"/>
        <v>Não</v>
      </c>
      <c r="BY814" s="110" t="s">
        <v>2051</v>
      </c>
      <c r="BZ814" s="110" t="s">
        <v>121</v>
      </c>
      <c r="CA814" s="110" t="s">
        <v>121</v>
      </c>
      <c r="CB814" s="110" t="s">
        <v>8374</v>
      </c>
      <c r="CG814" s="110" t="str">
        <f t="shared" ref="CG814:CG877" si="140">CJ814&amp;CM814</f>
        <v>4925 Total</v>
      </c>
      <c r="CH814" s="110" t="str">
        <f t="shared" si="132"/>
        <v>4925 Total-1</v>
      </c>
      <c r="CI814" s="110">
        <v>1</v>
      </c>
      <c r="CJ814" s="110" t="s">
        <v>7150</v>
      </c>
      <c r="CN814" s="110">
        <v>1300</v>
      </c>
      <c r="CO814" s="110">
        <v>0</v>
      </c>
      <c r="CP814" s="110">
        <v>2700</v>
      </c>
      <c r="CQ814" s="110">
        <v>8000</v>
      </c>
      <c r="CS814" s="110" t="str">
        <f t="shared" ref="CS814:CS877" si="141">CK814&amp;"-"&amp;CM814</f>
        <v>-</v>
      </c>
    </row>
    <row r="815" spans="19:97" x14ac:dyDescent="0.2">
      <c r="S815" s="98">
        <v>4527</v>
      </c>
      <c r="T815" s="98">
        <v>39</v>
      </c>
      <c r="U815" s="98" t="s">
        <v>1697</v>
      </c>
      <c r="V815" s="98">
        <v>66</v>
      </c>
      <c r="W815" s="98" t="s">
        <v>2165</v>
      </c>
      <c r="X815" s="98">
        <v>5</v>
      </c>
      <c r="Y815" s="98" t="s">
        <v>858</v>
      </c>
      <c r="Z815" s="98">
        <v>30</v>
      </c>
      <c r="AA815" s="98" t="s">
        <v>1698</v>
      </c>
      <c r="AB815" s="98">
        <v>7068</v>
      </c>
      <c r="AC815" s="98" t="s">
        <v>2166</v>
      </c>
      <c r="AD815" s="98" t="s">
        <v>2167</v>
      </c>
      <c r="AE815" s="98">
        <v>4527</v>
      </c>
      <c r="AF815" s="98" t="s">
        <v>2263</v>
      </c>
      <c r="AG815" s="98" t="s">
        <v>2264</v>
      </c>
      <c r="AH815" s="98" t="s">
        <v>590</v>
      </c>
      <c r="AI815" s="98" t="s">
        <v>53</v>
      </c>
      <c r="AJ815" s="98">
        <v>4100</v>
      </c>
      <c r="AK815" s="98" t="s">
        <v>33</v>
      </c>
      <c r="AL815" s="98">
        <v>4101</v>
      </c>
      <c r="AM815" s="98" t="s">
        <v>128</v>
      </c>
      <c r="AN815" s="98">
        <v>4106902</v>
      </c>
      <c r="AO815" s="98">
        <v>2024</v>
      </c>
      <c r="AP815" s="98">
        <v>1</v>
      </c>
      <c r="AQ815" s="98" t="s">
        <v>54</v>
      </c>
      <c r="AR815" s="98" t="s">
        <v>54</v>
      </c>
      <c r="AS815" s="98" t="s">
        <v>54</v>
      </c>
      <c r="AT815" s="98" t="s">
        <v>54</v>
      </c>
      <c r="AY815" s="98" t="s">
        <v>56</v>
      </c>
      <c r="AZ815" s="98" t="s">
        <v>1710</v>
      </c>
      <c r="BA815" s="98" t="s">
        <v>1711</v>
      </c>
      <c r="BB815" s="98" t="s">
        <v>1705</v>
      </c>
      <c r="BD815" s="110" t="str">
        <f t="shared" si="133"/>
        <v>4451RGInt 05 Londrina</v>
      </c>
      <c r="BE815" s="110">
        <v>4451</v>
      </c>
      <c r="BF815" s="110" t="s">
        <v>2188</v>
      </c>
      <c r="BG815" s="110">
        <v>7068</v>
      </c>
      <c r="BH815" s="110" t="s">
        <v>37</v>
      </c>
      <c r="BI815" s="110">
        <v>0</v>
      </c>
      <c r="BJ815" s="110">
        <v>2400</v>
      </c>
      <c r="BK815" s="110">
        <v>0</v>
      </c>
      <c r="BL815" s="110">
        <v>0</v>
      </c>
      <c r="BN815" s="110">
        <f t="shared" si="134"/>
        <v>2400</v>
      </c>
      <c r="BS815" s="110">
        <v>4527</v>
      </c>
      <c r="BT815" s="110" t="str">
        <f t="shared" si="135"/>
        <v>Elaboração de projeto para o Centro de Treinamento da Escola Superior de Bombeiros</v>
      </c>
      <c r="BU815" s="111" t="str">
        <f t="shared" si="136"/>
        <v>Não</v>
      </c>
      <c r="BV815" s="111" t="str">
        <f t="shared" si="137"/>
        <v>Não</v>
      </c>
      <c r="BW815" s="111" t="str">
        <f t="shared" si="138"/>
        <v>Não</v>
      </c>
      <c r="BX815" s="111" t="str">
        <f t="shared" si="139"/>
        <v>Não</v>
      </c>
      <c r="BY815" s="110" t="s">
        <v>121</v>
      </c>
      <c r="BZ815" s="110" t="s">
        <v>121</v>
      </c>
      <c r="CA815" s="110" t="s">
        <v>121</v>
      </c>
      <c r="CB815" s="110" t="s">
        <v>8374</v>
      </c>
      <c r="CG815" s="110" t="str">
        <f t="shared" si="140"/>
        <v>4928Farol</v>
      </c>
      <c r="CH815" s="110" t="str">
        <f t="shared" ref="CH815:CH878" si="142">CJ815&amp;"-"&amp;CI815</f>
        <v>4928-1</v>
      </c>
      <c r="CI815" s="110">
        <v>1</v>
      </c>
      <c r="CJ815" s="110">
        <v>4928</v>
      </c>
      <c r="CK815" s="110" t="s">
        <v>36</v>
      </c>
      <c r="CL815" s="110">
        <v>4107553</v>
      </c>
      <c r="CM815" s="110" t="s">
        <v>2926</v>
      </c>
      <c r="CN815" s="110">
        <v>206.65</v>
      </c>
      <c r="CO815" s="110">
        <v>0</v>
      </c>
      <c r="CP815" s="110">
        <v>0</v>
      </c>
      <c r="CQ815" s="110">
        <v>0</v>
      </c>
      <c r="CS815" s="110" t="str">
        <f t="shared" si="141"/>
        <v>RGInt 04 Maringá-Farol</v>
      </c>
    </row>
    <row r="816" spans="19:97" x14ac:dyDescent="0.2">
      <c r="S816" s="98">
        <v>7257</v>
      </c>
      <c r="T816" s="98">
        <v>39</v>
      </c>
      <c r="U816" s="98" t="s">
        <v>1697</v>
      </c>
      <c r="V816" s="98">
        <v>66</v>
      </c>
      <c r="W816" s="98" t="s">
        <v>2165</v>
      </c>
      <c r="X816" s="98">
        <v>5</v>
      </c>
      <c r="Y816" s="98" t="s">
        <v>858</v>
      </c>
      <c r="Z816" s="98">
        <v>30</v>
      </c>
      <c r="AA816" s="98" t="s">
        <v>1698</v>
      </c>
      <c r="AB816" s="98">
        <v>7068</v>
      </c>
      <c r="AC816" s="98" t="s">
        <v>2166</v>
      </c>
      <c r="AD816" s="98" t="s">
        <v>2167</v>
      </c>
      <c r="AE816" s="98">
        <v>7257</v>
      </c>
      <c r="AF816" s="98" t="s">
        <v>5519</v>
      </c>
      <c r="AG816" s="98" t="s">
        <v>5520</v>
      </c>
      <c r="AH816" s="98" t="s">
        <v>212</v>
      </c>
      <c r="AI816" s="98" t="s">
        <v>53</v>
      </c>
      <c r="AJ816" s="98">
        <v>4100</v>
      </c>
      <c r="AK816" s="98" t="s">
        <v>33</v>
      </c>
      <c r="AL816" s="98">
        <v>4101</v>
      </c>
      <c r="AM816" s="98" t="s">
        <v>128</v>
      </c>
      <c r="AN816" s="98">
        <v>4106902</v>
      </c>
      <c r="AO816" s="98">
        <v>2024</v>
      </c>
      <c r="AP816" s="98">
        <v>0</v>
      </c>
      <c r="AQ816" s="98" t="s">
        <v>54</v>
      </c>
      <c r="AR816" s="98" t="s">
        <v>54</v>
      </c>
      <c r="AS816" s="98" t="s">
        <v>54</v>
      </c>
      <c r="AT816" s="98" t="s">
        <v>54</v>
      </c>
      <c r="AV816" s="98" t="s">
        <v>226</v>
      </c>
      <c r="AY816" s="98" t="s">
        <v>56</v>
      </c>
      <c r="AZ816" s="98" t="s">
        <v>1752</v>
      </c>
      <c r="BA816" s="98" t="s">
        <v>5224</v>
      </c>
      <c r="BB816" s="98" t="s">
        <v>5225</v>
      </c>
      <c r="BD816" s="110" t="str">
        <f t="shared" si="133"/>
        <v>4452RGInt 05 Londrina</v>
      </c>
      <c r="BE816" s="110">
        <v>4452</v>
      </c>
      <c r="BF816" s="110" t="s">
        <v>2190</v>
      </c>
      <c r="BG816" s="110">
        <v>7068</v>
      </c>
      <c r="BH816" s="110" t="s">
        <v>37</v>
      </c>
      <c r="BI816" s="110">
        <v>0</v>
      </c>
      <c r="BJ816" s="110">
        <v>1000</v>
      </c>
      <c r="BK816" s="110">
        <v>0</v>
      </c>
      <c r="BL816" s="110">
        <v>0</v>
      </c>
      <c r="BN816" s="110">
        <f t="shared" si="134"/>
        <v>1000</v>
      </c>
      <c r="BS816" s="110">
        <v>7257</v>
      </c>
      <c r="BT816" s="110" t="str">
        <f t="shared" si="135"/>
        <v>Execução de Pavimentação na sede da Escola Superior de Bombeiros, em São José dos Pinhais</v>
      </c>
      <c r="BU816" s="111" t="str">
        <f t="shared" si="136"/>
        <v>Não</v>
      </c>
      <c r="BV816" s="111" t="str">
        <f t="shared" si="137"/>
        <v>Não</v>
      </c>
      <c r="BW816" s="111" t="str">
        <f t="shared" si="138"/>
        <v>Não</v>
      </c>
      <c r="BX816" s="111" t="str">
        <f t="shared" si="139"/>
        <v>Não</v>
      </c>
      <c r="BY816" s="110" t="s">
        <v>121</v>
      </c>
      <c r="BZ816" s="110" t="s">
        <v>226</v>
      </c>
      <c r="CA816" s="110" t="s">
        <v>1277</v>
      </c>
      <c r="CB816" s="110" t="s">
        <v>8122</v>
      </c>
      <c r="CG816" s="110" t="str">
        <f t="shared" si="140"/>
        <v>4928 Total</v>
      </c>
      <c r="CH816" s="110" t="str">
        <f t="shared" si="142"/>
        <v>4928 Total-1</v>
      </c>
      <c r="CI816" s="110">
        <v>1</v>
      </c>
      <c r="CJ816" s="110" t="s">
        <v>7151</v>
      </c>
      <c r="CN816" s="110">
        <v>206.65</v>
      </c>
      <c r="CO816" s="110">
        <v>0</v>
      </c>
      <c r="CP816" s="110">
        <v>0</v>
      </c>
      <c r="CQ816" s="110">
        <v>0</v>
      </c>
      <c r="CS816" s="110" t="str">
        <f t="shared" si="141"/>
        <v>-</v>
      </c>
    </row>
    <row r="817" spans="19:97" x14ac:dyDescent="0.2">
      <c r="S817" s="98">
        <v>6166</v>
      </c>
      <c r="T817" s="98">
        <v>39</v>
      </c>
      <c r="U817" s="98" t="s">
        <v>1697</v>
      </c>
      <c r="V817" s="98">
        <v>66</v>
      </c>
      <c r="W817" s="98" t="s">
        <v>2165</v>
      </c>
      <c r="X817" s="98">
        <v>5</v>
      </c>
      <c r="Y817" s="98" t="s">
        <v>858</v>
      </c>
      <c r="Z817" s="98">
        <v>30</v>
      </c>
      <c r="AA817" s="98" t="s">
        <v>1698</v>
      </c>
      <c r="AB817" s="98">
        <v>7068</v>
      </c>
      <c r="AC817" s="98" t="s">
        <v>2166</v>
      </c>
      <c r="AD817" s="98" t="s">
        <v>2167</v>
      </c>
      <c r="AE817" s="98">
        <v>6166</v>
      </c>
      <c r="AF817" s="98" t="s">
        <v>2266</v>
      </c>
      <c r="AG817" s="98" t="s">
        <v>2267</v>
      </c>
      <c r="AH817" s="98" t="s">
        <v>212</v>
      </c>
      <c r="AI817" s="98" t="s">
        <v>53</v>
      </c>
      <c r="AJ817" s="98">
        <v>4100</v>
      </c>
      <c r="AK817" s="98" t="s">
        <v>33</v>
      </c>
      <c r="AL817" s="98">
        <v>4101</v>
      </c>
      <c r="AM817" s="98" t="s">
        <v>128</v>
      </c>
      <c r="AN817" s="98">
        <v>4106902</v>
      </c>
      <c r="AO817" s="98">
        <v>2024</v>
      </c>
      <c r="AP817" s="98">
        <v>0</v>
      </c>
      <c r="AQ817" s="98" t="s">
        <v>54</v>
      </c>
      <c r="AR817" s="98" t="s">
        <v>54</v>
      </c>
      <c r="AS817" s="98" t="s">
        <v>54</v>
      </c>
      <c r="AT817" s="98" t="s">
        <v>54</v>
      </c>
      <c r="AY817" s="98" t="s">
        <v>56</v>
      </c>
      <c r="AZ817" s="98" t="s">
        <v>1752</v>
      </c>
      <c r="BA817" s="98" t="s">
        <v>1753</v>
      </c>
      <c r="BB817" s="98" t="s">
        <v>1754</v>
      </c>
      <c r="BD817" s="110" t="str">
        <f t="shared" ref="BD817:BD880" si="143">BE817&amp;BH817</f>
        <v>4453RGInt 04 Maringá</v>
      </c>
      <c r="BE817" s="110">
        <v>4453</v>
      </c>
      <c r="BF817" s="110" t="s">
        <v>2191</v>
      </c>
      <c r="BG817" s="110">
        <v>7068</v>
      </c>
      <c r="BH817" s="110" t="s">
        <v>36</v>
      </c>
      <c r="BI817" s="110">
        <v>0</v>
      </c>
      <c r="BJ817" s="110">
        <v>1500</v>
      </c>
      <c r="BK817" s="110">
        <v>0</v>
      </c>
      <c r="BL817" s="110">
        <v>0</v>
      </c>
      <c r="BN817" s="110">
        <f t="shared" ref="BN817:BN880" si="144">SUM(BI817:BM817)</f>
        <v>1500</v>
      </c>
      <c r="BS817" s="110">
        <v>6166</v>
      </c>
      <c r="BT817" s="110" t="str">
        <f t="shared" si="135"/>
        <v>Execução de reformas no edifício sede da Secretaria de Estado da Segurança Pública - SESP/BATEL, em Curitiba</v>
      </c>
      <c r="BU817" s="111" t="str">
        <f t="shared" si="136"/>
        <v>Não</v>
      </c>
      <c r="BV817" s="111" t="str">
        <f t="shared" si="137"/>
        <v>Não</v>
      </c>
      <c r="BW817" s="111" t="str">
        <f t="shared" si="138"/>
        <v>Não</v>
      </c>
      <c r="BX817" s="111" t="str">
        <f t="shared" si="139"/>
        <v>Não</v>
      </c>
      <c r="BY817" s="110" t="s">
        <v>121</v>
      </c>
      <c r="BZ817" s="110" t="s">
        <v>121</v>
      </c>
      <c r="CA817" s="110" t="s">
        <v>121</v>
      </c>
      <c r="CB817" s="110" t="s">
        <v>8375</v>
      </c>
      <c r="CG817" s="110" t="str">
        <f t="shared" si="140"/>
        <v>4929Ivaiporã</v>
      </c>
      <c r="CH817" s="110" t="str">
        <f t="shared" si="142"/>
        <v>4929-1</v>
      </c>
      <c r="CI817" s="110">
        <v>1</v>
      </c>
      <c r="CJ817" s="110">
        <v>4929</v>
      </c>
      <c r="CK817" s="110" t="s">
        <v>37</v>
      </c>
      <c r="CL817" s="110">
        <v>4111506</v>
      </c>
      <c r="CM817" s="110" t="s">
        <v>2130</v>
      </c>
      <c r="CN817" s="110">
        <v>2000</v>
      </c>
      <c r="CO817" s="110">
        <v>1000</v>
      </c>
      <c r="CP817" s="110">
        <v>7200</v>
      </c>
      <c r="CQ817" s="110">
        <v>1800</v>
      </c>
      <c r="CS817" s="110" t="str">
        <f t="shared" si="141"/>
        <v>RGInt 05 Londrina-Ivaiporã</v>
      </c>
    </row>
    <row r="818" spans="19:97" x14ac:dyDescent="0.2">
      <c r="S818" s="98">
        <v>4529</v>
      </c>
      <c r="T818" s="98">
        <v>39</v>
      </c>
      <c r="U818" s="98" t="s">
        <v>1697</v>
      </c>
      <c r="V818" s="98">
        <v>66</v>
      </c>
      <c r="W818" s="98" t="s">
        <v>2165</v>
      </c>
      <c r="X818" s="98">
        <v>5</v>
      </c>
      <c r="Y818" s="98" t="s">
        <v>858</v>
      </c>
      <c r="Z818" s="98">
        <v>30</v>
      </c>
      <c r="AA818" s="98" t="s">
        <v>1698</v>
      </c>
      <c r="AB818" s="98">
        <v>7068</v>
      </c>
      <c r="AC818" s="98" t="s">
        <v>2166</v>
      </c>
      <c r="AD818" s="98" t="s">
        <v>2167</v>
      </c>
      <c r="AE818" s="98">
        <v>4529</v>
      </c>
      <c r="AF818" s="98" t="s">
        <v>2268</v>
      </c>
      <c r="AG818" s="98" t="s">
        <v>2269</v>
      </c>
      <c r="AH818" s="98" t="s">
        <v>212</v>
      </c>
      <c r="AI818" s="98" t="s">
        <v>53</v>
      </c>
      <c r="AJ818" s="98">
        <v>4100</v>
      </c>
      <c r="AK818" s="98" t="s">
        <v>33</v>
      </c>
      <c r="AL818" s="98">
        <v>4101</v>
      </c>
      <c r="AM818" s="98" t="s">
        <v>147</v>
      </c>
      <c r="AN818" s="98">
        <v>4115705</v>
      </c>
      <c r="AO818" s="98">
        <v>2024</v>
      </c>
      <c r="AP818" s="98">
        <v>0</v>
      </c>
      <c r="AQ818" s="98" t="s">
        <v>54</v>
      </c>
      <c r="AR818" s="98" t="s">
        <v>54</v>
      </c>
      <c r="AS818" s="98" t="s">
        <v>54</v>
      </c>
      <c r="AT818" s="98" t="s">
        <v>54</v>
      </c>
      <c r="AV818" s="98" t="s">
        <v>226</v>
      </c>
      <c r="AY818" s="98" t="s">
        <v>56</v>
      </c>
      <c r="AZ818" s="98" t="s">
        <v>1710</v>
      </c>
      <c r="BA818" s="98" t="s">
        <v>1711</v>
      </c>
      <c r="BB818" s="98" t="s">
        <v>1705</v>
      </c>
      <c r="BD818" s="110" t="str">
        <f t="shared" si="143"/>
        <v>4454RGInt 01 Curitiba</v>
      </c>
      <c r="BE818" s="110">
        <v>4454</v>
      </c>
      <c r="BF818" s="110" t="s">
        <v>618</v>
      </c>
      <c r="BG818" s="110">
        <v>7102</v>
      </c>
      <c r="BH818" s="110" t="s">
        <v>33</v>
      </c>
      <c r="BI818" s="110">
        <v>200</v>
      </c>
      <c r="BJ818" s="110">
        <v>200</v>
      </c>
      <c r="BK818" s="110">
        <v>0</v>
      </c>
      <c r="BL818" s="110">
        <v>0</v>
      </c>
      <c r="BN818" s="110">
        <f t="shared" si="144"/>
        <v>400</v>
      </c>
      <c r="BS818" s="110">
        <v>4529</v>
      </c>
      <c r="BT818" s="110" t="str">
        <f t="shared" si="135"/>
        <v>Reforma da Base Náutica, em Matinhos</v>
      </c>
      <c r="BU818" s="111" t="str">
        <f t="shared" si="136"/>
        <v>Não</v>
      </c>
      <c r="BV818" s="111" t="str">
        <f t="shared" si="137"/>
        <v>Não</v>
      </c>
      <c r="BW818" s="111" t="str">
        <f t="shared" si="138"/>
        <v>Não</v>
      </c>
      <c r="BX818" s="111" t="str">
        <f t="shared" si="139"/>
        <v>Não</v>
      </c>
      <c r="BY818" s="110" t="s">
        <v>121</v>
      </c>
      <c r="BZ818" s="110" t="s">
        <v>226</v>
      </c>
      <c r="CA818" s="110" t="s">
        <v>121</v>
      </c>
      <c r="CB818" s="110" t="s">
        <v>8377</v>
      </c>
      <c r="CG818" s="110" t="str">
        <f t="shared" si="140"/>
        <v>4929 Total</v>
      </c>
      <c r="CH818" s="110" t="str">
        <f t="shared" si="142"/>
        <v>4929 Total-1</v>
      </c>
      <c r="CI818" s="110">
        <v>1</v>
      </c>
      <c r="CJ818" s="110" t="s">
        <v>7152</v>
      </c>
      <c r="CN818" s="110">
        <v>2000</v>
      </c>
      <c r="CO818" s="110">
        <v>1000</v>
      </c>
      <c r="CP818" s="110">
        <v>7200</v>
      </c>
      <c r="CQ818" s="110">
        <v>1800</v>
      </c>
      <c r="CS818" s="110" t="str">
        <f t="shared" si="141"/>
        <v>-</v>
      </c>
    </row>
    <row r="819" spans="19:97" x14ac:dyDescent="0.2">
      <c r="S819" s="98">
        <v>6145</v>
      </c>
      <c r="T819" s="98">
        <v>39</v>
      </c>
      <c r="U819" s="98" t="s">
        <v>1697</v>
      </c>
      <c r="V819" s="98">
        <v>66</v>
      </c>
      <c r="W819" s="98" t="s">
        <v>2165</v>
      </c>
      <c r="X819" s="98">
        <v>5</v>
      </c>
      <c r="Y819" s="98" t="s">
        <v>858</v>
      </c>
      <c r="Z819" s="98">
        <v>30</v>
      </c>
      <c r="AA819" s="98" t="s">
        <v>1698</v>
      </c>
      <c r="AB819" s="98">
        <v>7068</v>
      </c>
      <c r="AC819" s="98" t="s">
        <v>2166</v>
      </c>
      <c r="AD819" s="98" t="s">
        <v>2167</v>
      </c>
      <c r="AE819" s="98">
        <v>6145</v>
      </c>
      <c r="AF819" s="98" t="s">
        <v>2270</v>
      </c>
      <c r="AG819" s="98" t="s">
        <v>2271</v>
      </c>
      <c r="AH819" s="98" t="s">
        <v>212</v>
      </c>
      <c r="AI819" s="98" t="s">
        <v>53</v>
      </c>
      <c r="AJ819" s="98">
        <v>4100</v>
      </c>
      <c r="AK819" s="98" t="s">
        <v>37</v>
      </c>
      <c r="AL819" s="98">
        <v>4105</v>
      </c>
      <c r="AM819" s="98" t="s">
        <v>2272</v>
      </c>
      <c r="AN819" s="98">
        <v>4117008</v>
      </c>
      <c r="AO819" s="98">
        <v>2024</v>
      </c>
      <c r="AP819" s="98">
        <v>0</v>
      </c>
      <c r="AQ819" s="98" t="s">
        <v>54</v>
      </c>
      <c r="AR819" s="98" t="s">
        <v>54</v>
      </c>
      <c r="AS819" s="98" t="s">
        <v>54</v>
      </c>
      <c r="AT819" s="98" t="s">
        <v>54</v>
      </c>
      <c r="AY819" s="98" t="s">
        <v>56</v>
      </c>
      <c r="AZ819" s="98" t="s">
        <v>1752</v>
      </c>
      <c r="BA819" s="98" t="s">
        <v>1753</v>
      </c>
      <c r="BB819" s="98" t="s">
        <v>1754</v>
      </c>
      <c r="BD819" s="110" t="str">
        <f t="shared" si="143"/>
        <v>4456(vazio)</v>
      </c>
      <c r="BE819" s="110">
        <v>4456</v>
      </c>
      <c r="BF819" s="110" t="s">
        <v>2192</v>
      </c>
      <c r="BG819" s="110">
        <v>8164</v>
      </c>
      <c r="BH819" s="110" t="s">
        <v>60</v>
      </c>
      <c r="BI819" s="110">
        <v>110000</v>
      </c>
      <c r="BJ819" s="110">
        <v>92000</v>
      </c>
      <c r="BK819" s="110">
        <v>93000</v>
      </c>
      <c r="BL819" s="110">
        <v>95000</v>
      </c>
      <c r="BN819" s="110">
        <f t="shared" si="144"/>
        <v>390000</v>
      </c>
      <c r="BS819" s="110">
        <v>6145</v>
      </c>
      <c r="BT819" s="110" t="str">
        <f t="shared" si="135"/>
        <v>Reforma da Delegacia de Polícia do município de Nova Fátima</v>
      </c>
      <c r="BU819" s="111" t="str">
        <f t="shared" si="136"/>
        <v>Não</v>
      </c>
      <c r="BV819" s="111" t="str">
        <f t="shared" si="137"/>
        <v>Não</v>
      </c>
      <c r="BW819" s="111" t="str">
        <f t="shared" si="138"/>
        <v>Não</v>
      </c>
      <c r="BX819" s="111" t="str">
        <f t="shared" si="139"/>
        <v>Não</v>
      </c>
      <c r="BY819" s="110" t="s">
        <v>121</v>
      </c>
      <c r="BZ819" s="110" t="s">
        <v>121</v>
      </c>
      <c r="CA819" s="110" t="s">
        <v>121</v>
      </c>
      <c r="CB819" s="110" t="s">
        <v>8375</v>
      </c>
      <c r="CG819" s="110" t="str">
        <f t="shared" si="140"/>
        <v>4931Loanda</v>
      </c>
      <c r="CH819" s="110" t="str">
        <f t="shared" si="142"/>
        <v>4931-1</v>
      </c>
      <c r="CI819" s="110">
        <v>1</v>
      </c>
      <c r="CJ819" s="110">
        <v>4931</v>
      </c>
      <c r="CK819" s="110" t="s">
        <v>36</v>
      </c>
      <c r="CL819" s="110">
        <v>4113502</v>
      </c>
      <c r="CM819" s="110" t="s">
        <v>485</v>
      </c>
      <c r="CN819" s="110">
        <v>3300</v>
      </c>
      <c r="CO819" s="110">
        <v>3000</v>
      </c>
      <c r="CP819" s="110">
        <v>5700</v>
      </c>
      <c r="CQ819" s="110">
        <v>0</v>
      </c>
      <c r="CS819" s="110" t="str">
        <f t="shared" si="141"/>
        <v>RGInt 04 Maringá-Loanda</v>
      </c>
    </row>
    <row r="820" spans="19:97" x14ac:dyDescent="0.2">
      <c r="S820" s="98">
        <v>4530</v>
      </c>
      <c r="T820" s="98">
        <v>39</v>
      </c>
      <c r="U820" s="98" t="s">
        <v>1697</v>
      </c>
      <c r="V820" s="98">
        <v>66</v>
      </c>
      <c r="W820" s="98" t="s">
        <v>2165</v>
      </c>
      <c r="X820" s="98">
        <v>5</v>
      </c>
      <c r="Y820" s="98" t="s">
        <v>858</v>
      </c>
      <c r="Z820" s="98">
        <v>30</v>
      </c>
      <c r="AA820" s="98" t="s">
        <v>1698</v>
      </c>
      <c r="AB820" s="98">
        <v>7068</v>
      </c>
      <c r="AC820" s="98" t="s">
        <v>2166</v>
      </c>
      <c r="AD820" s="98" t="s">
        <v>2167</v>
      </c>
      <c r="AE820" s="98">
        <v>4530</v>
      </c>
      <c r="AF820" s="98" t="s">
        <v>2273</v>
      </c>
      <c r="AG820" s="98" t="s">
        <v>2274</v>
      </c>
      <c r="AH820" s="98" t="s">
        <v>212</v>
      </c>
      <c r="AI820" s="98" t="s">
        <v>53</v>
      </c>
      <c r="AJ820" s="98">
        <v>4100</v>
      </c>
      <c r="AK820" s="98" t="s">
        <v>35</v>
      </c>
      <c r="AL820" s="98">
        <v>4103</v>
      </c>
      <c r="AM820" s="98" t="s">
        <v>1282</v>
      </c>
      <c r="AN820" s="98">
        <v>4124053</v>
      </c>
      <c r="AO820" s="98">
        <v>2024</v>
      </c>
      <c r="AP820" s="98">
        <v>200</v>
      </c>
      <c r="AQ820" s="98" t="s">
        <v>54</v>
      </c>
      <c r="AR820" s="98" t="s">
        <v>54</v>
      </c>
      <c r="AS820" s="98" t="s">
        <v>54</v>
      </c>
      <c r="AT820" s="98" t="s">
        <v>54</v>
      </c>
      <c r="AV820" s="98" t="s">
        <v>226</v>
      </c>
      <c r="AY820" s="98" t="s">
        <v>56</v>
      </c>
      <c r="AZ820" s="98" t="s">
        <v>1710</v>
      </c>
      <c r="BA820" s="98" t="s">
        <v>1711</v>
      </c>
      <c r="BB820" s="98" t="s">
        <v>1705</v>
      </c>
      <c r="BD820" s="110" t="str">
        <f t="shared" si="143"/>
        <v>4457RGInt 05 Londrina</v>
      </c>
      <c r="BE820" s="110">
        <v>4457</v>
      </c>
      <c r="BF820" s="110" t="s">
        <v>2194</v>
      </c>
      <c r="BG820" s="110">
        <v>7068</v>
      </c>
      <c r="BH820" s="110" t="s">
        <v>37</v>
      </c>
      <c r="BI820" s="110">
        <v>0</v>
      </c>
      <c r="BJ820" s="110">
        <v>1500</v>
      </c>
      <c r="BK820" s="110">
        <v>0</v>
      </c>
      <c r="BL820" s="110">
        <v>0</v>
      </c>
      <c r="BN820" s="110">
        <f t="shared" si="144"/>
        <v>1500</v>
      </c>
      <c r="BS820" s="110">
        <v>4530</v>
      </c>
      <c r="BT820" s="110" t="str">
        <f t="shared" si="135"/>
        <v>Reforma da Delegacia de Santa Terezinha de Itaipu</v>
      </c>
      <c r="BU820" s="111" t="str">
        <f t="shared" si="136"/>
        <v>Não</v>
      </c>
      <c r="BV820" s="111" t="str">
        <f t="shared" si="137"/>
        <v>Não</v>
      </c>
      <c r="BW820" s="111" t="str">
        <f t="shared" si="138"/>
        <v>Não</v>
      </c>
      <c r="BX820" s="111" t="str">
        <f t="shared" si="139"/>
        <v>Não</v>
      </c>
      <c r="BY820" s="110" t="s">
        <v>121</v>
      </c>
      <c r="BZ820" s="110" t="s">
        <v>226</v>
      </c>
      <c r="CA820" s="110" t="s">
        <v>121</v>
      </c>
      <c r="CB820" s="110" t="s">
        <v>8374</v>
      </c>
      <c r="CG820" s="110" t="str">
        <f t="shared" si="140"/>
        <v>4931 Total</v>
      </c>
      <c r="CH820" s="110" t="str">
        <f t="shared" si="142"/>
        <v>4931 Total-1</v>
      </c>
      <c r="CI820" s="110">
        <v>1</v>
      </c>
      <c r="CJ820" s="110" t="s">
        <v>7153</v>
      </c>
      <c r="CN820" s="110">
        <v>3300</v>
      </c>
      <c r="CO820" s="110">
        <v>3000</v>
      </c>
      <c r="CP820" s="110">
        <v>5700</v>
      </c>
      <c r="CQ820" s="110">
        <v>0</v>
      </c>
      <c r="CS820" s="110" t="str">
        <f t="shared" si="141"/>
        <v>-</v>
      </c>
    </row>
    <row r="821" spans="19:97" x14ac:dyDescent="0.2">
      <c r="S821" s="98">
        <v>4570</v>
      </c>
      <c r="T821" s="98">
        <v>39</v>
      </c>
      <c r="U821" s="98" t="s">
        <v>1697</v>
      </c>
      <c r="V821" s="98">
        <v>66</v>
      </c>
      <c r="W821" s="98" t="s">
        <v>2165</v>
      </c>
      <c r="X821" s="98">
        <v>5</v>
      </c>
      <c r="Y821" s="98" t="s">
        <v>858</v>
      </c>
      <c r="Z821" s="98">
        <v>30</v>
      </c>
      <c r="AA821" s="98" t="s">
        <v>1698</v>
      </c>
      <c r="AB821" s="98">
        <v>7068</v>
      </c>
      <c r="AC821" s="98" t="s">
        <v>2166</v>
      </c>
      <c r="AD821" s="98" t="s">
        <v>2167</v>
      </c>
      <c r="AE821" s="98">
        <v>4570</v>
      </c>
      <c r="AF821" s="98" t="s">
        <v>2277</v>
      </c>
      <c r="AG821" s="98" t="s">
        <v>5361</v>
      </c>
      <c r="AH821" s="98" t="s">
        <v>212</v>
      </c>
      <c r="AI821" s="98" t="s">
        <v>53</v>
      </c>
      <c r="AJ821" s="98">
        <v>4100</v>
      </c>
      <c r="AK821" s="98" t="s">
        <v>35</v>
      </c>
      <c r="AL821" s="98">
        <v>4103</v>
      </c>
      <c r="AM821" s="98" t="s">
        <v>138</v>
      </c>
      <c r="AN821" s="98">
        <v>4118501</v>
      </c>
      <c r="AO821" s="98">
        <v>2024</v>
      </c>
      <c r="AP821" s="98">
        <v>580</v>
      </c>
      <c r="AQ821" s="98" t="s">
        <v>54</v>
      </c>
      <c r="AR821" s="98" t="s">
        <v>54</v>
      </c>
      <c r="AS821" s="98" t="s">
        <v>54</v>
      </c>
      <c r="AT821" s="98" t="s">
        <v>54</v>
      </c>
      <c r="AV821" s="98" t="s">
        <v>226</v>
      </c>
      <c r="AY821" s="98" t="s">
        <v>56</v>
      </c>
      <c r="AZ821" s="98" t="s">
        <v>1710</v>
      </c>
      <c r="BA821" s="98" t="s">
        <v>1711</v>
      </c>
      <c r="BB821" s="98" t="s">
        <v>1705</v>
      </c>
      <c r="BD821" s="110" t="str">
        <f t="shared" si="143"/>
        <v>4458RGInt 01 Curitiba</v>
      </c>
      <c r="BE821" s="110">
        <v>4458</v>
      </c>
      <c r="BF821" s="110" t="s">
        <v>613</v>
      </c>
      <c r="BG821" s="110">
        <v>7102</v>
      </c>
      <c r="BH821" s="110" t="s">
        <v>33</v>
      </c>
      <c r="BI821" s="110">
        <v>300</v>
      </c>
      <c r="BJ821" s="110">
        <v>0.5</v>
      </c>
      <c r="BK821" s="110">
        <v>0</v>
      </c>
      <c r="BL821" s="110">
        <v>0</v>
      </c>
      <c r="BN821" s="110">
        <f t="shared" si="144"/>
        <v>300.5</v>
      </c>
      <c r="BS821" s="110">
        <v>4570</v>
      </c>
      <c r="BT821" s="110" t="str">
        <f t="shared" si="135"/>
        <v>Reforma da sede da 5ª Subdivisão Policial de Pato Branco</v>
      </c>
      <c r="BU821" s="111" t="str">
        <f t="shared" si="136"/>
        <v>Não</v>
      </c>
      <c r="BV821" s="111" t="str">
        <f t="shared" si="137"/>
        <v>Não</v>
      </c>
      <c r="BW821" s="111" t="str">
        <f t="shared" si="138"/>
        <v>Não</v>
      </c>
      <c r="BX821" s="111" t="str">
        <f t="shared" si="139"/>
        <v>Não</v>
      </c>
      <c r="BY821" s="110" t="s">
        <v>121</v>
      </c>
      <c r="BZ821" s="110" t="s">
        <v>226</v>
      </c>
      <c r="CA821" s="110" t="s">
        <v>121</v>
      </c>
      <c r="CB821" s="110" t="s">
        <v>8374</v>
      </c>
      <c r="CG821" s="110" t="str">
        <f t="shared" si="140"/>
        <v>4932Prudentópolis</v>
      </c>
      <c r="CH821" s="110" t="str">
        <f t="shared" si="142"/>
        <v>4932-1</v>
      </c>
      <c r="CI821" s="110">
        <v>1</v>
      </c>
      <c r="CJ821" s="110">
        <v>4932</v>
      </c>
      <c r="CK821" s="110" t="s">
        <v>34</v>
      </c>
      <c r="CL821" s="110">
        <v>4120606</v>
      </c>
      <c r="CM821" s="110" t="s">
        <v>540</v>
      </c>
      <c r="CN821" s="110">
        <v>206.65</v>
      </c>
      <c r="CO821" s="110">
        <v>0</v>
      </c>
      <c r="CP821" s="110">
        <v>0</v>
      </c>
      <c r="CQ821" s="110">
        <v>0</v>
      </c>
      <c r="CS821" s="110" t="str">
        <f t="shared" si="141"/>
        <v>RGInt 02 Guarapuava-Prudentópolis</v>
      </c>
    </row>
    <row r="822" spans="19:97" x14ac:dyDescent="0.2">
      <c r="S822" s="98">
        <v>6164</v>
      </c>
      <c r="T822" s="98">
        <v>39</v>
      </c>
      <c r="U822" s="98" t="s">
        <v>1697</v>
      </c>
      <c r="V822" s="98">
        <v>66</v>
      </c>
      <c r="W822" s="98" t="s">
        <v>2165</v>
      </c>
      <c r="X822" s="98">
        <v>5</v>
      </c>
      <c r="Y822" s="98" t="s">
        <v>858</v>
      </c>
      <c r="Z822" s="98">
        <v>30</v>
      </c>
      <c r="AA822" s="98" t="s">
        <v>1698</v>
      </c>
      <c r="AB822" s="98">
        <v>7068</v>
      </c>
      <c r="AC822" s="98" t="s">
        <v>2166</v>
      </c>
      <c r="AD822" s="98" t="s">
        <v>2167</v>
      </c>
      <c r="AE822" s="98">
        <v>6164</v>
      </c>
      <c r="AF822" s="98" t="s">
        <v>2278</v>
      </c>
      <c r="AG822" s="98" t="s">
        <v>2279</v>
      </c>
      <c r="AH822" s="98" t="s">
        <v>212</v>
      </c>
      <c r="AI822" s="98" t="s">
        <v>53</v>
      </c>
      <c r="AJ822" s="98">
        <v>4100</v>
      </c>
      <c r="AK822" s="98" t="s">
        <v>36</v>
      </c>
      <c r="AL822" s="98">
        <v>4104</v>
      </c>
      <c r="AM822" s="98" t="s">
        <v>2280</v>
      </c>
      <c r="AN822" s="98">
        <v>4110904</v>
      </c>
      <c r="AO822" s="98">
        <v>2024</v>
      </c>
      <c r="AP822" s="98">
        <v>0</v>
      </c>
      <c r="AQ822" s="98" t="s">
        <v>54</v>
      </c>
      <c r="AR822" s="98" t="s">
        <v>54</v>
      </c>
      <c r="AS822" s="98" t="s">
        <v>54</v>
      </c>
      <c r="AT822" s="98" t="s">
        <v>54</v>
      </c>
      <c r="AY822" s="98" t="s">
        <v>56</v>
      </c>
      <c r="AZ822" s="98" t="s">
        <v>1752</v>
      </c>
      <c r="BA822" s="98" t="s">
        <v>1753</v>
      </c>
      <c r="BB822" s="98" t="s">
        <v>1754</v>
      </c>
      <c r="BD822" s="110" t="str">
        <f t="shared" si="143"/>
        <v>4459RGInt 01 Curitiba</v>
      </c>
      <c r="BE822" s="110">
        <v>4459</v>
      </c>
      <c r="BF822" s="110" t="s">
        <v>2195</v>
      </c>
      <c r="BG822" s="110">
        <v>8397</v>
      </c>
      <c r="BH822" s="110" t="s">
        <v>33</v>
      </c>
      <c r="BI822" s="110">
        <v>15.5</v>
      </c>
      <c r="BJ822" s="110">
        <v>20</v>
      </c>
      <c r="BK822" s="110">
        <v>25</v>
      </c>
      <c r="BL822" s="110">
        <v>13</v>
      </c>
      <c r="BN822" s="110">
        <f t="shared" si="144"/>
        <v>73.5</v>
      </c>
      <c r="BS822" s="110">
        <v>6164</v>
      </c>
      <c r="BT822" s="110" t="str">
        <f t="shared" si="135"/>
        <v>Reforma da sede da Polícia Militar, em Itaguajé</v>
      </c>
      <c r="BU822" s="111" t="str">
        <f t="shared" si="136"/>
        <v>Não</v>
      </c>
      <c r="BV822" s="111" t="str">
        <f t="shared" si="137"/>
        <v>Não</v>
      </c>
      <c r="BW822" s="111" t="str">
        <f t="shared" si="138"/>
        <v>Não</v>
      </c>
      <c r="BX822" s="111" t="str">
        <f t="shared" si="139"/>
        <v>Não</v>
      </c>
      <c r="BY822" s="110" t="s">
        <v>121</v>
      </c>
      <c r="BZ822" s="110" t="s">
        <v>121</v>
      </c>
      <c r="CA822" s="110" t="s">
        <v>121</v>
      </c>
      <c r="CB822" s="110" t="s">
        <v>8375</v>
      </c>
      <c r="CG822" s="110" t="str">
        <f t="shared" si="140"/>
        <v>4932 Total</v>
      </c>
      <c r="CH822" s="110" t="str">
        <f t="shared" si="142"/>
        <v>4932 Total-1</v>
      </c>
      <c r="CI822" s="110">
        <v>1</v>
      </c>
      <c r="CJ822" s="110" t="s">
        <v>7154</v>
      </c>
      <c r="CN822" s="110">
        <v>206.65</v>
      </c>
      <c r="CO822" s="110">
        <v>0</v>
      </c>
      <c r="CP822" s="110">
        <v>0</v>
      </c>
      <c r="CQ822" s="110">
        <v>0</v>
      </c>
      <c r="CS822" s="110" t="str">
        <f t="shared" si="141"/>
        <v>-</v>
      </c>
    </row>
    <row r="823" spans="19:97" x14ac:dyDescent="0.2">
      <c r="S823" s="98">
        <v>4535</v>
      </c>
      <c r="T823" s="98">
        <v>39</v>
      </c>
      <c r="U823" s="98" t="s">
        <v>1697</v>
      </c>
      <c r="V823" s="98">
        <v>66</v>
      </c>
      <c r="W823" s="98" t="s">
        <v>2165</v>
      </c>
      <c r="X823" s="98">
        <v>5</v>
      </c>
      <c r="Y823" s="98" t="s">
        <v>858</v>
      </c>
      <c r="Z823" s="98">
        <v>30</v>
      </c>
      <c r="AA823" s="98" t="s">
        <v>1698</v>
      </c>
      <c r="AB823" s="98">
        <v>7068</v>
      </c>
      <c r="AC823" s="98" t="s">
        <v>2166</v>
      </c>
      <c r="AD823" s="98" t="s">
        <v>2167</v>
      </c>
      <c r="AE823" s="98">
        <v>4535</v>
      </c>
      <c r="AF823" s="98" t="s">
        <v>2281</v>
      </c>
      <c r="AG823" s="98" t="s">
        <v>2282</v>
      </c>
      <c r="AH823" s="98" t="s">
        <v>212</v>
      </c>
      <c r="AI823" s="98" t="s">
        <v>53</v>
      </c>
      <c r="AJ823" s="98">
        <v>4100</v>
      </c>
      <c r="AK823" s="98" t="s">
        <v>34</v>
      </c>
      <c r="AL823" s="98">
        <v>4102</v>
      </c>
      <c r="AM823" s="98" t="s">
        <v>526</v>
      </c>
      <c r="AN823" s="98">
        <v>4109401</v>
      </c>
      <c r="AO823" s="98">
        <v>2024</v>
      </c>
      <c r="AP823" s="98">
        <v>1000</v>
      </c>
      <c r="AQ823" s="98" t="s">
        <v>54</v>
      </c>
      <c r="AR823" s="98" t="s">
        <v>54</v>
      </c>
      <c r="AS823" s="98" t="s">
        <v>54</v>
      </c>
      <c r="AT823" s="98" t="s">
        <v>54</v>
      </c>
      <c r="AV823" s="98" t="s">
        <v>226</v>
      </c>
      <c r="AY823" s="98" t="s">
        <v>56</v>
      </c>
      <c r="AZ823" s="98" t="s">
        <v>1710</v>
      </c>
      <c r="BA823" s="98" t="s">
        <v>1711</v>
      </c>
      <c r="BB823" s="98" t="s">
        <v>1705</v>
      </c>
      <c r="BD823" s="110" t="str">
        <f t="shared" si="143"/>
        <v>4461RGInt 05 Londrina</v>
      </c>
      <c r="BE823" s="110">
        <v>4461</v>
      </c>
      <c r="BF823" s="110" t="s">
        <v>2196</v>
      </c>
      <c r="BG823" s="110">
        <v>8397</v>
      </c>
      <c r="BH823" s="110" t="s">
        <v>37</v>
      </c>
      <c r="BI823" s="110">
        <v>4</v>
      </c>
      <c r="BJ823" s="110">
        <v>4</v>
      </c>
      <c r="BK823" s="110">
        <v>3.65</v>
      </c>
      <c r="BL823" s="110">
        <v>0</v>
      </c>
      <c r="BN823" s="110">
        <f t="shared" si="144"/>
        <v>11.65</v>
      </c>
      <c r="BS823" s="110">
        <v>4535</v>
      </c>
      <c r="BT823" s="110" t="str">
        <f t="shared" si="135"/>
        <v>Reforma da sede do 16º Batalhão da Polícia Militar, em Guarapuava</v>
      </c>
      <c r="BU823" s="111" t="str">
        <f t="shared" si="136"/>
        <v>Não</v>
      </c>
      <c r="BV823" s="111" t="str">
        <f t="shared" si="137"/>
        <v>Não</v>
      </c>
      <c r="BW823" s="111" t="str">
        <f t="shared" si="138"/>
        <v>Não</v>
      </c>
      <c r="BX823" s="111" t="str">
        <f t="shared" si="139"/>
        <v>Não</v>
      </c>
      <c r="BY823" s="110" t="s">
        <v>121</v>
      </c>
      <c r="BZ823" s="110" t="s">
        <v>226</v>
      </c>
      <c r="CA823" s="110" t="s">
        <v>121</v>
      </c>
      <c r="CB823" s="110" t="s">
        <v>8374</v>
      </c>
      <c r="CG823" s="110" t="str">
        <f t="shared" si="140"/>
        <v>4939Londrina</v>
      </c>
      <c r="CH823" s="110" t="str">
        <f t="shared" si="142"/>
        <v>4939-1</v>
      </c>
      <c r="CI823" s="110">
        <v>1</v>
      </c>
      <c r="CJ823" s="110">
        <v>4939</v>
      </c>
      <c r="CK823" s="110" t="s">
        <v>37</v>
      </c>
      <c r="CL823" s="110">
        <v>4113700</v>
      </c>
      <c r="CM823" s="110" t="s">
        <v>326</v>
      </c>
      <c r="CN823" s="110">
        <v>700</v>
      </c>
      <c r="CO823" s="110">
        <v>0</v>
      </c>
      <c r="CP823" s="110">
        <v>5300</v>
      </c>
      <c r="CQ823" s="110">
        <v>6000</v>
      </c>
      <c r="CS823" s="110" t="str">
        <f t="shared" si="141"/>
        <v>RGInt 05 Londrina-Londrina</v>
      </c>
    </row>
    <row r="824" spans="19:97" x14ac:dyDescent="0.2">
      <c r="S824" s="98">
        <v>4536</v>
      </c>
      <c r="T824" s="98">
        <v>39</v>
      </c>
      <c r="U824" s="98" t="s">
        <v>1697</v>
      </c>
      <c r="V824" s="98">
        <v>66</v>
      </c>
      <c r="W824" s="98" t="s">
        <v>2165</v>
      </c>
      <c r="X824" s="98">
        <v>5</v>
      </c>
      <c r="Y824" s="98" t="s">
        <v>858</v>
      </c>
      <c r="Z824" s="98">
        <v>30</v>
      </c>
      <c r="AA824" s="98" t="s">
        <v>1698</v>
      </c>
      <c r="AB824" s="98">
        <v>7068</v>
      </c>
      <c r="AC824" s="98" t="s">
        <v>2166</v>
      </c>
      <c r="AD824" s="98" t="s">
        <v>2167</v>
      </c>
      <c r="AE824" s="98">
        <v>4536</v>
      </c>
      <c r="AF824" s="98" t="s">
        <v>2284</v>
      </c>
      <c r="AG824" s="98" t="s">
        <v>5364</v>
      </c>
      <c r="AH824" s="98" t="s">
        <v>212</v>
      </c>
      <c r="AI824" s="98" t="s">
        <v>53</v>
      </c>
      <c r="AJ824" s="98">
        <v>4100</v>
      </c>
      <c r="AK824" s="98" t="s">
        <v>33</v>
      </c>
      <c r="AL824" s="98">
        <v>4101</v>
      </c>
      <c r="AM824" s="98" t="s">
        <v>128</v>
      </c>
      <c r="AN824" s="98">
        <v>4106902</v>
      </c>
      <c r="AO824" s="98">
        <v>2024</v>
      </c>
      <c r="AP824" s="98">
        <v>1769</v>
      </c>
      <c r="AQ824" s="98" t="s">
        <v>54</v>
      </c>
      <c r="AR824" s="98" t="s">
        <v>54</v>
      </c>
      <c r="AS824" s="98" t="s">
        <v>54</v>
      </c>
      <c r="AT824" s="98" t="s">
        <v>54</v>
      </c>
      <c r="AV824" s="98" t="s">
        <v>226</v>
      </c>
      <c r="AY824" s="98" t="s">
        <v>56</v>
      </c>
      <c r="AZ824" s="98" t="s">
        <v>1710</v>
      </c>
      <c r="BA824" s="98" t="s">
        <v>1711</v>
      </c>
      <c r="BB824" s="98" t="s">
        <v>1705</v>
      </c>
      <c r="BD824" s="110" t="str">
        <f t="shared" si="143"/>
        <v>4462RGInt 05 Londrina</v>
      </c>
      <c r="BE824" s="110">
        <v>4462</v>
      </c>
      <c r="BF824" s="110" t="s">
        <v>2197</v>
      </c>
      <c r="BG824" s="110">
        <v>8397</v>
      </c>
      <c r="BH824" s="110" t="s">
        <v>37</v>
      </c>
      <c r="BI824" s="110">
        <v>2.5</v>
      </c>
      <c r="BJ824" s="110">
        <v>2.4700000000000002</v>
      </c>
      <c r="BK824" s="110">
        <v>0</v>
      </c>
      <c r="BL824" s="110">
        <v>0</v>
      </c>
      <c r="BN824" s="110">
        <f t="shared" si="144"/>
        <v>4.9700000000000006</v>
      </c>
      <c r="BS824" s="110">
        <v>4536</v>
      </c>
      <c r="BT824" s="110" t="str">
        <f t="shared" si="135"/>
        <v>Reforma do 1º Comando Regional de Bombeiro Militar</v>
      </c>
      <c r="BU824" s="111" t="str">
        <f t="shared" si="136"/>
        <v>Não</v>
      </c>
      <c r="BV824" s="111" t="str">
        <f t="shared" si="137"/>
        <v>Não</v>
      </c>
      <c r="BW824" s="111" t="str">
        <f t="shared" si="138"/>
        <v>Não</v>
      </c>
      <c r="BX824" s="111" t="str">
        <f t="shared" si="139"/>
        <v>Não</v>
      </c>
      <c r="BY824" s="110" t="s">
        <v>121</v>
      </c>
      <c r="BZ824" s="110" t="s">
        <v>226</v>
      </c>
      <c r="CA824" s="110" t="s">
        <v>121</v>
      </c>
      <c r="CB824" s="110" t="s">
        <v>8374</v>
      </c>
      <c r="CG824" s="110" t="str">
        <f t="shared" si="140"/>
        <v>4939 Total</v>
      </c>
      <c r="CH824" s="110" t="str">
        <f t="shared" si="142"/>
        <v>4939 Total-1</v>
      </c>
      <c r="CI824" s="110">
        <v>1</v>
      </c>
      <c r="CJ824" s="110" t="s">
        <v>7155</v>
      </c>
      <c r="CN824" s="110">
        <v>700</v>
      </c>
      <c r="CO824" s="110">
        <v>0</v>
      </c>
      <c r="CP824" s="110">
        <v>5300</v>
      </c>
      <c r="CQ824" s="110">
        <v>6000</v>
      </c>
      <c r="CS824" s="110" t="str">
        <f t="shared" si="141"/>
        <v>-</v>
      </c>
    </row>
    <row r="825" spans="19:97" x14ac:dyDescent="0.2">
      <c r="S825" s="98">
        <v>4537</v>
      </c>
      <c r="T825" s="98">
        <v>39</v>
      </c>
      <c r="U825" s="98" t="s">
        <v>1697</v>
      </c>
      <c r="V825" s="98">
        <v>66</v>
      </c>
      <c r="W825" s="98" t="s">
        <v>2165</v>
      </c>
      <c r="X825" s="98">
        <v>5</v>
      </c>
      <c r="Y825" s="98" t="s">
        <v>858</v>
      </c>
      <c r="Z825" s="98">
        <v>30</v>
      </c>
      <c r="AA825" s="98" t="s">
        <v>1698</v>
      </c>
      <c r="AB825" s="98">
        <v>7068</v>
      </c>
      <c r="AC825" s="98" t="s">
        <v>2166</v>
      </c>
      <c r="AD825" s="98" t="s">
        <v>2167</v>
      </c>
      <c r="AE825" s="98">
        <v>4537</v>
      </c>
      <c r="AF825" s="98" t="s">
        <v>1803</v>
      </c>
      <c r="AG825" s="98" t="s">
        <v>1804</v>
      </c>
      <c r="AH825" s="98" t="s">
        <v>212</v>
      </c>
      <c r="AI825" s="98" t="s">
        <v>53</v>
      </c>
      <c r="AJ825" s="98">
        <v>4100</v>
      </c>
      <c r="AK825" s="98" t="s">
        <v>33</v>
      </c>
      <c r="AL825" s="98">
        <v>4101</v>
      </c>
      <c r="AM825" s="98" t="s">
        <v>134</v>
      </c>
      <c r="AN825" s="98">
        <v>4125506</v>
      </c>
      <c r="AO825" s="98">
        <v>2024</v>
      </c>
      <c r="AP825" s="98">
        <v>5000</v>
      </c>
      <c r="AQ825" s="98" t="s">
        <v>54</v>
      </c>
      <c r="AR825" s="98" t="s">
        <v>54</v>
      </c>
      <c r="AS825" s="98" t="s">
        <v>54</v>
      </c>
      <c r="AT825" s="98" t="s">
        <v>54</v>
      </c>
      <c r="AV825" s="98" t="s">
        <v>226</v>
      </c>
      <c r="AY825" s="98" t="s">
        <v>56</v>
      </c>
      <c r="AZ825" s="98" t="s">
        <v>1710</v>
      </c>
      <c r="BA825" s="98" t="s">
        <v>1711</v>
      </c>
      <c r="BB825" s="98" t="s">
        <v>1705</v>
      </c>
      <c r="BD825" s="110" t="str">
        <f t="shared" si="143"/>
        <v>4464RGInt 05 Londrina</v>
      </c>
      <c r="BE825" s="110">
        <v>4464</v>
      </c>
      <c r="BF825" s="110" t="s">
        <v>1784</v>
      </c>
      <c r="BG825" s="110">
        <v>7068</v>
      </c>
      <c r="BH825" s="110" t="s">
        <v>37</v>
      </c>
      <c r="BI825" s="110">
        <v>620</v>
      </c>
      <c r="BJ825" s="110">
        <v>0</v>
      </c>
      <c r="BK825" s="110">
        <v>0</v>
      </c>
      <c r="BL825" s="110">
        <v>0</v>
      </c>
      <c r="BN825" s="110">
        <f t="shared" si="144"/>
        <v>620</v>
      </c>
      <c r="BS825" s="110">
        <v>4537</v>
      </c>
      <c r="BT825" s="110" t="str">
        <f t="shared" si="135"/>
        <v>Reforma do Bloco de Salas de Aula da Academia Policial Militar do Guatupê</v>
      </c>
      <c r="BU825" s="111" t="str">
        <f t="shared" si="136"/>
        <v>Não</v>
      </c>
      <c r="BV825" s="111" t="str">
        <f t="shared" si="137"/>
        <v>Não</v>
      </c>
      <c r="BW825" s="111" t="str">
        <f t="shared" si="138"/>
        <v>Não</v>
      </c>
      <c r="BX825" s="111" t="str">
        <f t="shared" si="139"/>
        <v>Não</v>
      </c>
      <c r="BY825" s="110" t="s">
        <v>121</v>
      </c>
      <c r="BZ825" s="110" t="s">
        <v>226</v>
      </c>
      <c r="CA825" s="110" t="s">
        <v>121</v>
      </c>
      <c r="CB825" s="110" t="s">
        <v>8376</v>
      </c>
      <c r="CG825" s="110" t="str">
        <f t="shared" si="140"/>
        <v>4941Maringá</v>
      </c>
      <c r="CH825" s="110" t="str">
        <f t="shared" si="142"/>
        <v>4941-1</v>
      </c>
      <c r="CI825" s="110">
        <v>1</v>
      </c>
      <c r="CJ825" s="110">
        <v>4941</v>
      </c>
      <c r="CK825" s="110" t="s">
        <v>36</v>
      </c>
      <c r="CL825" s="110">
        <v>4115200</v>
      </c>
      <c r="CM825" s="110" t="s">
        <v>503</v>
      </c>
      <c r="CN825" s="110">
        <v>3300</v>
      </c>
      <c r="CO825" s="110">
        <v>0</v>
      </c>
      <c r="CP825" s="110">
        <v>1700</v>
      </c>
      <c r="CQ825" s="110">
        <v>7000</v>
      </c>
      <c r="CS825" s="110" t="str">
        <f t="shared" si="141"/>
        <v>RGInt 04 Maringá-Maringá</v>
      </c>
    </row>
    <row r="826" spans="19:97" x14ac:dyDescent="0.2">
      <c r="S826" s="98">
        <v>4538</v>
      </c>
      <c r="T826" s="98">
        <v>39</v>
      </c>
      <c r="U826" s="98" t="s">
        <v>1697</v>
      </c>
      <c r="V826" s="98">
        <v>66</v>
      </c>
      <c r="W826" s="98" t="s">
        <v>2165</v>
      </c>
      <c r="X826" s="98">
        <v>5</v>
      </c>
      <c r="Y826" s="98" t="s">
        <v>858</v>
      </c>
      <c r="Z826" s="98">
        <v>30</v>
      </c>
      <c r="AA826" s="98" t="s">
        <v>1698</v>
      </c>
      <c r="AB826" s="98">
        <v>7068</v>
      </c>
      <c r="AC826" s="98" t="s">
        <v>2166</v>
      </c>
      <c r="AD826" s="98" t="s">
        <v>2167</v>
      </c>
      <c r="AE826" s="98">
        <v>4538</v>
      </c>
      <c r="AF826" s="98" t="s">
        <v>1805</v>
      </c>
      <c r="AG826" s="98" t="s">
        <v>1806</v>
      </c>
      <c r="AH826" s="98" t="s">
        <v>212</v>
      </c>
      <c r="AI826" s="98" t="s">
        <v>53</v>
      </c>
      <c r="AJ826" s="98">
        <v>4100</v>
      </c>
      <c r="AK826" s="98" t="s">
        <v>33</v>
      </c>
      <c r="AL826" s="98">
        <v>4101</v>
      </c>
      <c r="AM826" s="98" t="s">
        <v>134</v>
      </c>
      <c r="AN826" s="98">
        <v>4125506</v>
      </c>
      <c r="AO826" s="98">
        <v>2024</v>
      </c>
      <c r="AP826" s="98">
        <v>4146.88</v>
      </c>
      <c r="AQ826" s="98" t="s">
        <v>54</v>
      </c>
      <c r="AR826" s="98" t="s">
        <v>54</v>
      </c>
      <c r="AS826" s="98" t="s">
        <v>54</v>
      </c>
      <c r="AT826" s="98" t="s">
        <v>54</v>
      </c>
      <c r="AV826" s="98" t="s">
        <v>226</v>
      </c>
      <c r="AY826" s="98" t="s">
        <v>56</v>
      </c>
      <c r="AZ826" s="98" t="s">
        <v>1710</v>
      </c>
      <c r="BA826" s="98" t="s">
        <v>1711</v>
      </c>
      <c r="BB826" s="98" t="s">
        <v>1705</v>
      </c>
      <c r="BD826" s="110" t="str">
        <f t="shared" si="143"/>
        <v>4468RGInt 01 Curitiba</v>
      </c>
      <c r="BE826" s="110">
        <v>4468</v>
      </c>
      <c r="BF826" s="110" t="s">
        <v>624</v>
      </c>
      <c r="BG826" s="110">
        <v>7102</v>
      </c>
      <c r="BH826" s="110" t="s">
        <v>33</v>
      </c>
      <c r="BI826" s="110">
        <v>3000</v>
      </c>
      <c r="BJ826" s="110">
        <v>3000</v>
      </c>
      <c r="BK826" s="110">
        <v>0</v>
      </c>
      <c r="BL826" s="110">
        <v>0</v>
      </c>
      <c r="BN826" s="110">
        <f t="shared" si="144"/>
        <v>6000</v>
      </c>
      <c r="BS826" s="110">
        <v>4538</v>
      </c>
      <c r="BT826" s="110" t="str">
        <f t="shared" si="135"/>
        <v>Reforma do Bloco II da Academia Policial Militar do Guatupê</v>
      </c>
      <c r="BU826" s="111" t="str">
        <f t="shared" si="136"/>
        <v>Não</v>
      </c>
      <c r="BV826" s="111" t="str">
        <f t="shared" si="137"/>
        <v>Não</v>
      </c>
      <c r="BW826" s="111" t="str">
        <f t="shared" si="138"/>
        <v>Não</v>
      </c>
      <c r="BX826" s="111" t="str">
        <f t="shared" si="139"/>
        <v>Não</v>
      </c>
      <c r="BY826" s="110" t="s">
        <v>121</v>
      </c>
      <c r="BZ826" s="110" t="s">
        <v>226</v>
      </c>
      <c r="CA826" s="110" t="s">
        <v>121</v>
      </c>
      <c r="CB826" s="110" t="s">
        <v>8376</v>
      </c>
      <c r="CG826" s="110" t="str">
        <f t="shared" si="140"/>
        <v>4941 Total</v>
      </c>
      <c r="CH826" s="110" t="str">
        <f t="shared" si="142"/>
        <v>4941 Total-1</v>
      </c>
      <c r="CI826" s="110">
        <v>1</v>
      </c>
      <c r="CJ826" s="110" t="s">
        <v>7156</v>
      </c>
      <c r="CN826" s="110">
        <v>3300</v>
      </c>
      <c r="CO826" s="110">
        <v>0</v>
      </c>
      <c r="CP826" s="110">
        <v>1700</v>
      </c>
      <c r="CQ826" s="110">
        <v>7000</v>
      </c>
      <c r="CS826" s="110" t="str">
        <f t="shared" si="141"/>
        <v>-</v>
      </c>
    </row>
    <row r="827" spans="19:97" x14ac:dyDescent="0.2">
      <c r="S827" s="98">
        <v>6165</v>
      </c>
      <c r="T827" s="98">
        <v>39</v>
      </c>
      <c r="U827" s="98" t="s">
        <v>1697</v>
      </c>
      <c r="V827" s="98">
        <v>66</v>
      </c>
      <c r="W827" s="98" t="s">
        <v>2165</v>
      </c>
      <c r="X827" s="98">
        <v>5</v>
      </c>
      <c r="Y827" s="98" t="s">
        <v>858</v>
      </c>
      <c r="Z827" s="98">
        <v>30</v>
      </c>
      <c r="AA827" s="98" t="s">
        <v>1698</v>
      </c>
      <c r="AB827" s="98">
        <v>7068</v>
      </c>
      <c r="AC827" s="98" t="s">
        <v>2166</v>
      </c>
      <c r="AD827" s="98" t="s">
        <v>2167</v>
      </c>
      <c r="AE827" s="98">
        <v>6165</v>
      </c>
      <c r="AF827" s="98" t="s">
        <v>2289</v>
      </c>
      <c r="AG827" s="98" t="s">
        <v>2290</v>
      </c>
      <c r="AH827" s="98" t="s">
        <v>212</v>
      </c>
      <c r="AI827" s="98" t="s">
        <v>53</v>
      </c>
      <c r="AJ827" s="98">
        <v>4100</v>
      </c>
      <c r="AK827" s="98" t="s">
        <v>33</v>
      </c>
      <c r="AL827" s="98">
        <v>4101</v>
      </c>
      <c r="AM827" s="98" t="s">
        <v>128</v>
      </c>
      <c r="AN827" s="98">
        <v>4106902</v>
      </c>
      <c r="AO827" s="98">
        <v>2024</v>
      </c>
      <c r="AP827" s="98">
        <v>0</v>
      </c>
      <c r="AQ827" s="98" t="s">
        <v>54</v>
      </c>
      <c r="AR827" s="98" t="s">
        <v>54</v>
      </c>
      <c r="AS827" s="98" t="s">
        <v>54</v>
      </c>
      <c r="AT827" s="98" t="s">
        <v>54</v>
      </c>
      <c r="AY827" s="98" t="s">
        <v>56</v>
      </c>
      <c r="AZ827" s="98" t="s">
        <v>1752</v>
      </c>
      <c r="BA827" s="98" t="s">
        <v>1753</v>
      </c>
      <c r="BB827" s="98" t="s">
        <v>1754</v>
      </c>
      <c r="BD827" s="110" t="str">
        <f t="shared" si="143"/>
        <v>4470RGInt 01 Curitiba</v>
      </c>
      <c r="BE827" s="110">
        <v>4470</v>
      </c>
      <c r="BF827" s="110" t="s">
        <v>2198</v>
      </c>
      <c r="BG827" s="110">
        <v>7068</v>
      </c>
      <c r="BH827" s="110" t="s">
        <v>33</v>
      </c>
      <c r="BI827" s="110">
        <v>0</v>
      </c>
      <c r="BJ827" s="110">
        <v>650</v>
      </c>
      <c r="BK827" s="110">
        <v>0</v>
      </c>
      <c r="BL827" s="110">
        <v>0</v>
      </c>
      <c r="BN827" s="110">
        <f t="shared" si="144"/>
        <v>650</v>
      </c>
      <c r="BS827" s="110">
        <v>6165</v>
      </c>
      <c r="BT827" s="110" t="str">
        <f t="shared" si="135"/>
        <v>Reforma do Edifício Sede da Secretaria de Estado da Segurança Pública, bairro Centro Cívico</v>
      </c>
      <c r="BU827" s="111" t="str">
        <f t="shared" si="136"/>
        <v>Não</v>
      </c>
      <c r="BV827" s="111" t="str">
        <f t="shared" si="137"/>
        <v>Não</v>
      </c>
      <c r="BW827" s="111" t="str">
        <f t="shared" si="138"/>
        <v>Não</v>
      </c>
      <c r="BX827" s="111" t="str">
        <f t="shared" si="139"/>
        <v>Não</v>
      </c>
      <c r="BY827" s="110" t="s">
        <v>121</v>
      </c>
      <c r="BZ827" s="110" t="s">
        <v>121</v>
      </c>
      <c r="CA827" s="110" t="s">
        <v>121</v>
      </c>
      <c r="CB827" s="110" t="s">
        <v>8375</v>
      </c>
      <c r="CG827" s="110" t="str">
        <f t="shared" si="140"/>
        <v>4943Pato Branco</v>
      </c>
      <c r="CH827" s="110" t="str">
        <f t="shared" si="142"/>
        <v>4943-1</v>
      </c>
      <c r="CI827" s="110">
        <v>1</v>
      </c>
      <c r="CJ827" s="110">
        <v>4943</v>
      </c>
      <c r="CK827" s="110" t="s">
        <v>35</v>
      </c>
      <c r="CL827" s="110">
        <v>4118501</v>
      </c>
      <c r="CM827" s="110" t="s">
        <v>138</v>
      </c>
      <c r="CN827" s="110">
        <v>700</v>
      </c>
      <c r="CO827" s="110">
        <v>0</v>
      </c>
      <c r="CP827" s="110">
        <v>3300</v>
      </c>
      <c r="CQ827" s="110">
        <v>8000</v>
      </c>
      <c r="CS827" s="110" t="str">
        <f t="shared" si="141"/>
        <v>RGInt 03 Cascavel-Pato Branco</v>
      </c>
    </row>
    <row r="828" spans="19:97" x14ac:dyDescent="0.2">
      <c r="S828" s="98">
        <v>4545</v>
      </c>
      <c r="T828" s="98">
        <v>39</v>
      </c>
      <c r="U828" s="98" t="s">
        <v>1697</v>
      </c>
      <c r="V828" s="98">
        <v>66</v>
      </c>
      <c r="W828" s="98" t="s">
        <v>2165</v>
      </c>
      <c r="X828" s="98">
        <v>5</v>
      </c>
      <c r="Y828" s="98" t="s">
        <v>858</v>
      </c>
      <c r="Z828" s="98">
        <v>30</v>
      </c>
      <c r="AA828" s="98" t="s">
        <v>1698</v>
      </c>
      <c r="AB828" s="98">
        <v>7068</v>
      </c>
      <c r="AC828" s="98" t="s">
        <v>2166</v>
      </c>
      <c r="AD828" s="98" t="s">
        <v>2167</v>
      </c>
      <c r="AE828" s="98">
        <v>4545</v>
      </c>
      <c r="AF828" s="98" t="s">
        <v>2291</v>
      </c>
      <c r="AG828" s="98" t="s">
        <v>2292</v>
      </c>
      <c r="AH828" s="98" t="s">
        <v>212</v>
      </c>
      <c r="AI828" s="98" t="s">
        <v>53</v>
      </c>
      <c r="AJ828" s="98">
        <v>4100</v>
      </c>
      <c r="AK828" s="98" t="s">
        <v>33</v>
      </c>
      <c r="AL828" s="98">
        <v>4101</v>
      </c>
      <c r="AM828" s="98" t="s">
        <v>231</v>
      </c>
      <c r="AN828" s="98">
        <v>4109609</v>
      </c>
      <c r="AO828" s="98">
        <v>2024</v>
      </c>
      <c r="AP828" s="98">
        <v>0</v>
      </c>
      <c r="AQ828" s="98" t="s">
        <v>54</v>
      </c>
      <c r="AR828" s="98" t="s">
        <v>54</v>
      </c>
      <c r="AS828" s="98" t="s">
        <v>54</v>
      </c>
      <c r="AT828" s="98" t="s">
        <v>54</v>
      </c>
      <c r="AV828" s="98" t="s">
        <v>226</v>
      </c>
      <c r="AY828" s="98" t="s">
        <v>56</v>
      </c>
      <c r="AZ828" s="98" t="s">
        <v>1710</v>
      </c>
      <c r="BA828" s="98" t="s">
        <v>1711</v>
      </c>
      <c r="BB828" s="98" t="s">
        <v>1705</v>
      </c>
      <c r="BD828" s="110" t="str">
        <f t="shared" si="143"/>
        <v>4473RGInt 03 Cascavel</v>
      </c>
      <c r="BE828" s="110">
        <v>4473</v>
      </c>
      <c r="BF828" s="110" t="s">
        <v>2199</v>
      </c>
      <c r="BG828" s="110">
        <v>7068</v>
      </c>
      <c r="BH828" s="110" t="s">
        <v>35</v>
      </c>
      <c r="BI828" s="110">
        <v>0</v>
      </c>
      <c r="BJ828" s="110">
        <v>650</v>
      </c>
      <c r="BK828" s="110">
        <v>0</v>
      </c>
      <c r="BL828" s="110">
        <v>0</v>
      </c>
      <c r="BN828" s="110">
        <f t="shared" si="144"/>
        <v>650</v>
      </c>
      <c r="BS828" s="110">
        <v>4545</v>
      </c>
      <c r="BT828" s="110" t="str">
        <f t="shared" si="135"/>
        <v>Reforma do Posto de Bombeiros de Guaratuba</v>
      </c>
      <c r="BU828" s="111" t="str">
        <f t="shared" si="136"/>
        <v>Não</v>
      </c>
      <c r="BV828" s="111" t="str">
        <f t="shared" si="137"/>
        <v>Não</v>
      </c>
      <c r="BW828" s="111" t="str">
        <f t="shared" si="138"/>
        <v>Não</v>
      </c>
      <c r="BX828" s="111" t="str">
        <f t="shared" si="139"/>
        <v>Não</v>
      </c>
      <c r="BY828" s="110" t="s">
        <v>121</v>
      </c>
      <c r="BZ828" s="110" t="s">
        <v>226</v>
      </c>
      <c r="CA828" s="110" t="s">
        <v>121</v>
      </c>
      <c r="CB828" s="110" t="s">
        <v>8377</v>
      </c>
      <c r="CG828" s="110" t="str">
        <f t="shared" si="140"/>
        <v>4943 Total</v>
      </c>
      <c r="CH828" s="110" t="str">
        <f t="shared" si="142"/>
        <v>4943 Total-1</v>
      </c>
      <c r="CI828" s="110">
        <v>1</v>
      </c>
      <c r="CJ828" s="110" t="s">
        <v>7157</v>
      </c>
      <c r="CN828" s="110">
        <v>700</v>
      </c>
      <c r="CO828" s="110">
        <v>0</v>
      </c>
      <c r="CP828" s="110">
        <v>3300</v>
      </c>
      <c r="CQ828" s="110">
        <v>8000</v>
      </c>
      <c r="CS828" s="110" t="str">
        <f t="shared" si="141"/>
        <v>-</v>
      </c>
    </row>
    <row r="829" spans="19:97" x14ac:dyDescent="0.2">
      <c r="S829" s="98">
        <v>6148</v>
      </c>
      <c r="T829" s="98">
        <v>39</v>
      </c>
      <c r="U829" s="98" t="s">
        <v>1697</v>
      </c>
      <c r="V829" s="98">
        <v>66</v>
      </c>
      <c r="W829" s="98" t="s">
        <v>2165</v>
      </c>
      <c r="X829" s="98">
        <v>5</v>
      </c>
      <c r="Y829" s="98" t="s">
        <v>858</v>
      </c>
      <c r="Z829" s="98">
        <v>30</v>
      </c>
      <c r="AA829" s="98" t="s">
        <v>1698</v>
      </c>
      <c r="AB829" s="98">
        <v>7068</v>
      </c>
      <c r="AC829" s="98" t="s">
        <v>2166</v>
      </c>
      <c r="AD829" s="98" t="s">
        <v>2167</v>
      </c>
      <c r="AE829" s="98">
        <v>6148</v>
      </c>
      <c r="AF829" s="98" t="s">
        <v>2293</v>
      </c>
      <c r="AG829" s="98" t="s">
        <v>5365</v>
      </c>
      <c r="AH829" s="98" t="s">
        <v>212</v>
      </c>
      <c r="AI829" s="98" t="s">
        <v>53</v>
      </c>
      <c r="AJ829" s="98">
        <v>4100</v>
      </c>
      <c r="AK829" s="98" t="s">
        <v>33</v>
      </c>
      <c r="AL829" s="98">
        <v>4101</v>
      </c>
      <c r="AM829" s="98" t="s">
        <v>128</v>
      </c>
      <c r="AN829" s="98">
        <v>4106902</v>
      </c>
      <c r="AO829" s="98">
        <v>2024</v>
      </c>
      <c r="AP829" s="98">
        <v>0</v>
      </c>
      <c r="AQ829" s="98" t="s">
        <v>54</v>
      </c>
      <c r="AR829" s="98" t="s">
        <v>54</v>
      </c>
      <c r="AS829" s="98" t="s">
        <v>54</v>
      </c>
      <c r="AT829" s="98" t="s">
        <v>54</v>
      </c>
      <c r="AY829" s="98" t="s">
        <v>56</v>
      </c>
      <c r="AZ829" s="98" t="s">
        <v>1752</v>
      </c>
      <c r="BA829" s="98" t="s">
        <v>1753</v>
      </c>
      <c r="BB829" s="98" t="s">
        <v>1754</v>
      </c>
      <c r="BD829" s="110" t="str">
        <f t="shared" si="143"/>
        <v>4474(vazio)</v>
      </c>
      <c r="BE829" s="110">
        <v>4474</v>
      </c>
      <c r="BF829" s="110" t="s">
        <v>1547</v>
      </c>
      <c r="BG829" s="110">
        <v>8052</v>
      </c>
      <c r="BH829" s="110" t="s">
        <v>60</v>
      </c>
      <c r="BI829" s="110">
        <v>0</v>
      </c>
      <c r="BJ829" s="110">
        <v>0</v>
      </c>
      <c r="BK829" s="110">
        <v>1</v>
      </c>
      <c r="BL829" s="110">
        <v>0</v>
      </c>
      <c r="BN829" s="110">
        <f t="shared" si="144"/>
        <v>1</v>
      </c>
      <c r="BS829" s="110">
        <v>6148</v>
      </c>
      <c r="BT829" s="110" t="str">
        <f t="shared" si="135"/>
        <v>Reforma do Quartel do Comando-Geral do Corpo de Bombeiros, em Curitiba</v>
      </c>
      <c r="BU829" s="111" t="str">
        <f t="shared" si="136"/>
        <v>Não</v>
      </c>
      <c r="BV829" s="111" t="str">
        <f t="shared" si="137"/>
        <v>Não</v>
      </c>
      <c r="BW829" s="111" t="str">
        <f t="shared" si="138"/>
        <v>Não</v>
      </c>
      <c r="BX829" s="111" t="str">
        <f t="shared" si="139"/>
        <v>Não</v>
      </c>
      <c r="BY829" s="110" t="s">
        <v>121</v>
      </c>
      <c r="BZ829" s="110" t="s">
        <v>121</v>
      </c>
      <c r="CA829" s="110" t="s">
        <v>121</v>
      </c>
      <c r="CB829" s="110" t="s">
        <v>8375</v>
      </c>
      <c r="CG829" s="110" t="str">
        <f t="shared" si="140"/>
        <v>4947Santo Antônio do Sudoeste</v>
      </c>
      <c r="CH829" s="110" t="str">
        <f t="shared" si="142"/>
        <v>4947-1</v>
      </c>
      <c r="CI829" s="110">
        <v>1</v>
      </c>
      <c r="CJ829" s="110">
        <v>4947</v>
      </c>
      <c r="CK829" s="110" t="s">
        <v>35</v>
      </c>
      <c r="CL829" s="110">
        <v>4124400</v>
      </c>
      <c r="CM829" s="110" t="s">
        <v>2802</v>
      </c>
      <c r="CN829" s="110">
        <v>2000</v>
      </c>
      <c r="CO829" s="110">
        <v>2000</v>
      </c>
      <c r="CP829" s="110">
        <v>6000</v>
      </c>
      <c r="CQ829" s="110">
        <v>2000</v>
      </c>
      <c r="CS829" s="110" t="str">
        <f t="shared" si="141"/>
        <v>RGInt 03 Cascavel-Santo Antônio do Sudoeste</v>
      </c>
    </row>
    <row r="830" spans="19:97" x14ac:dyDescent="0.2">
      <c r="S830" s="98">
        <v>6174</v>
      </c>
      <c r="T830" s="98">
        <v>39</v>
      </c>
      <c r="U830" s="98" t="s">
        <v>1697</v>
      </c>
      <c r="V830" s="98">
        <v>66</v>
      </c>
      <c r="W830" s="98" t="s">
        <v>2165</v>
      </c>
      <c r="X830" s="98">
        <v>5</v>
      </c>
      <c r="Y830" s="98" t="s">
        <v>858</v>
      </c>
      <c r="Z830" s="98">
        <v>30</v>
      </c>
      <c r="AA830" s="98" t="s">
        <v>1698</v>
      </c>
      <c r="AB830" s="98">
        <v>7068</v>
      </c>
      <c r="AC830" s="98" t="s">
        <v>2166</v>
      </c>
      <c r="AD830" s="98" t="s">
        <v>2167</v>
      </c>
      <c r="AE830" s="98">
        <v>6174</v>
      </c>
      <c r="AF830" s="98" t="s">
        <v>2294</v>
      </c>
      <c r="AG830" s="98" t="s">
        <v>2295</v>
      </c>
      <c r="AH830" s="98" t="s">
        <v>212</v>
      </c>
      <c r="AI830" s="98" t="s">
        <v>53</v>
      </c>
      <c r="AJ830" s="98">
        <v>4100</v>
      </c>
      <c r="AK830" s="98" t="s">
        <v>35</v>
      </c>
      <c r="AL830" s="98">
        <v>4103</v>
      </c>
      <c r="AM830" s="98" t="s">
        <v>407</v>
      </c>
      <c r="AN830" s="98">
        <v>4108304</v>
      </c>
      <c r="AO830" s="98">
        <v>2024</v>
      </c>
      <c r="AP830" s="98">
        <v>0</v>
      </c>
      <c r="AQ830" s="98" t="s">
        <v>54</v>
      </c>
      <c r="AR830" s="98" t="s">
        <v>54</v>
      </c>
      <c r="AS830" s="98" t="s">
        <v>54</v>
      </c>
      <c r="AT830" s="98" t="s">
        <v>54</v>
      </c>
      <c r="AY830" s="98" t="s">
        <v>56</v>
      </c>
      <c r="AZ830" s="98" t="s">
        <v>1752</v>
      </c>
      <c r="BA830" s="98" t="s">
        <v>1753</v>
      </c>
      <c r="BB830" s="98" t="s">
        <v>1754</v>
      </c>
      <c r="BD830" s="110" t="str">
        <f t="shared" si="143"/>
        <v>4475(vazio)</v>
      </c>
      <c r="BE830" s="110">
        <v>4475</v>
      </c>
      <c r="BF830" s="110" t="s">
        <v>1561</v>
      </c>
      <c r="BG830" s="110">
        <v>8052</v>
      </c>
      <c r="BH830" s="110" t="s">
        <v>60</v>
      </c>
      <c r="BI830" s="110">
        <v>1</v>
      </c>
      <c r="BJ830" s="110">
        <v>0</v>
      </c>
      <c r="BK830" s="110">
        <v>0</v>
      </c>
      <c r="BL830" s="110">
        <v>0</v>
      </c>
      <c r="BN830" s="110">
        <f t="shared" si="144"/>
        <v>1</v>
      </c>
      <c r="BS830" s="110">
        <v>6174</v>
      </c>
      <c r="BT830" s="110" t="str">
        <f t="shared" si="135"/>
        <v>Reforma do refeitório do 14º BPM no município de Foz do Iguaçu</v>
      </c>
      <c r="BU830" s="111" t="str">
        <f t="shared" si="136"/>
        <v>Não</v>
      </c>
      <c r="BV830" s="111" t="str">
        <f t="shared" si="137"/>
        <v>Não</v>
      </c>
      <c r="BW830" s="111" t="str">
        <f t="shared" si="138"/>
        <v>Não</v>
      </c>
      <c r="BX830" s="111" t="str">
        <f t="shared" si="139"/>
        <v>Não</v>
      </c>
      <c r="BY830" s="110" t="s">
        <v>121</v>
      </c>
      <c r="BZ830" s="110" t="s">
        <v>121</v>
      </c>
      <c r="CA830" s="110" t="s">
        <v>121</v>
      </c>
      <c r="CB830" s="110" t="s">
        <v>8375</v>
      </c>
      <c r="CG830" s="110" t="str">
        <f t="shared" si="140"/>
        <v>4947 Total</v>
      </c>
      <c r="CH830" s="110" t="str">
        <f t="shared" si="142"/>
        <v>4947 Total-1</v>
      </c>
      <c r="CI830" s="110">
        <v>1</v>
      </c>
      <c r="CJ830" s="110" t="s">
        <v>7158</v>
      </c>
      <c r="CN830" s="110">
        <v>2000</v>
      </c>
      <c r="CO830" s="110">
        <v>2000</v>
      </c>
      <c r="CP830" s="110">
        <v>6000</v>
      </c>
      <c r="CQ830" s="110">
        <v>2000</v>
      </c>
      <c r="CS830" s="110" t="str">
        <f t="shared" si="141"/>
        <v>-</v>
      </c>
    </row>
    <row r="831" spans="19:97" x14ac:dyDescent="0.2">
      <c r="S831" s="98">
        <v>4546</v>
      </c>
      <c r="T831" s="98">
        <v>39</v>
      </c>
      <c r="U831" s="98" t="s">
        <v>1697</v>
      </c>
      <c r="V831" s="98">
        <v>66</v>
      </c>
      <c r="W831" s="98" t="s">
        <v>2165</v>
      </c>
      <c r="X831" s="98">
        <v>5</v>
      </c>
      <c r="Y831" s="98" t="s">
        <v>858</v>
      </c>
      <c r="Z831" s="98">
        <v>30</v>
      </c>
      <c r="AA831" s="98" t="s">
        <v>1698</v>
      </c>
      <c r="AB831" s="98">
        <v>7068</v>
      </c>
      <c r="AC831" s="98" t="s">
        <v>2166</v>
      </c>
      <c r="AD831" s="98" t="s">
        <v>2167</v>
      </c>
      <c r="AE831" s="98">
        <v>4546</v>
      </c>
      <c r="AF831" s="98" t="s">
        <v>1807</v>
      </c>
      <c r="AG831" s="98" t="s">
        <v>1808</v>
      </c>
      <c r="AH831" s="98" t="s">
        <v>212</v>
      </c>
      <c r="AI831" s="98" t="s">
        <v>53</v>
      </c>
      <c r="AJ831" s="98">
        <v>4100</v>
      </c>
      <c r="AK831" s="98" t="s">
        <v>36</v>
      </c>
      <c r="AL831" s="98">
        <v>4104</v>
      </c>
      <c r="AM831" s="98" t="s">
        <v>462</v>
      </c>
      <c r="AN831" s="98">
        <v>4105904</v>
      </c>
      <c r="AO831" s="98">
        <v>2024</v>
      </c>
      <c r="AP831" s="98">
        <v>0</v>
      </c>
      <c r="AQ831" s="98" t="s">
        <v>54</v>
      </c>
      <c r="AR831" s="98" t="s">
        <v>54</v>
      </c>
      <c r="AS831" s="98" t="s">
        <v>54</v>
      </c>
      <c r="AT831" s="98" t="s">
        <v>54</v>
      </c>
      <c r="AV831" s="98" t="s">
        <v>226</v>
      </c>
      <c r="AY831" s="98" t="s">
        <v>56</v>
      </c>
      <c r="AZ831" s="98" t="s">
        <v>1710</v>
      </c>
      <c r="BA831" s="98" t="s">
        <v>1711</v>
      </c>
      <c r="BB831" s="98" t="s">
        <v>1705</v>
      </c>
      <c r="BD831" s="110" t="str">
        <f t="shared" si="143"/>
        <v>4478RGInt 03 Cascavel</v>
      </c>
      <c r="BE831" s="110">
        <v>4478</v>
      </c>
      <c r="BF831" s="110" t="s">
        <v>2201</v>
      </c>
      <c r="BG831" s="110">
        <v>8397</v>
      </c>
      <c r="BH831" s="110" t="s">
        <v>35</v>
      </c>
      <c r="BI831" s="110">
        <v>7</v>
      </c>
      <c r="BJ831" s="110">
        <v>28</v>
      </c>
      <c r="BK831" s="110">
        <v>2.4900000000000002</v>
      </c>
      <c r="BL831" s="110">
        <v>0</v>
      </c>
      <c r="BN831" s="110">
        <f t="shared" si="144"/>
        <v>37.49</v>
      </c>
      <c r="BS831" s="110">
        <v>4546</v>
      </c>
      <c r="BT831" s="110" t="str">
        <f t="shared" si="135"/>
        <v>Reforma e ampliação da 9ª Companhia Independente da Polícia Militar em Colorado</v>
      </c>
      <c r="BU831" s="111" t="str">
        <f t="shared" si="136"/>
        <v>Não</v>
      </c>
      <c r="BV831" s="111" t="str">
        <f t="shared" si="137"/>
        <v>Não</v>
      </c>
      <c r="BW831" s="111" t="str">
        <f t="shared" si="138"/>
        <v>Não</v>
      </c>
      <c r="BX831" s="111" t="str">
        <f t="shared" si="139"/>
        <v>Não</v>
      </c>
      <c r="BY831" s="110" t="s">
        <v>121</v>
      </c>
      <c r="BZ831" s="110" t="s">
        <v>226</v>
      </c>
      <c r="CA831" s="110" t="s">
        <v>121</v>
      </c>
      <c r="CB831" s="110" t="s">
        <v>8378</v>
      </c>
      <c r="CG831" s="110" t="str">
        <f t="shared" si="140"/>
        <v>4951São Mateus do Sul</v>
      </c>
      <c r="CH831" s="110" t="str">
        <f t="shared" si="142"/>
        <v>4951-1</v>
      </c>
      <c r="CI831" s="110">
        <v>1</v>
      </c>
      <c r="CJ831" s="110">
        <v>4951</v>
      </c>
      <c r="CK831" s="110" t="s">
        <v>33</v>
      </c>
      <c r="CL831" s="110">
        <v>4125605</v>
      </c>
      <c r="CM831" s="110" t="s">
        <v>395</v>
      </c>
      <c r="CN831" s="110">
        <v>700</v>
      </c>
      <c r="CO831" s="110">
        <v>3300</v>
      </c>
      <c r="CP831" s="110">
        <v>8000</v>
      </c>
      <c r="CQ831" s="110">
        <v>0</v>
      </c>
      <c r="CS831" s="110" t="str">
        <f t="shared" si="141"/>
        <v>RGInt 01 Curitiba-São Mateus do Sul</v>
      </c>
    </row>
    <row r="832" spans="19:97" x14ac:dyDescent="0.2">
      <c r="S832" s="98">
        <v>4549</v>
      </c>
      <c r="T832" s="98">
        <v>39</v>
      </c>
      <c r="U832" s="98" t="s">
        <v>1697</v>
      </c>
      <c r="V832" s="98">
        <v>66</v>
      </c>
      <c r="W832" s="98" t="s">
        <v>2165</v>
      </c>
      <c r="X832" s="98">
        <v>5</v>
      </c>
      <c r="Y832" s="98" t="s">
        <v>858</v>
      </c>
      <c r="Z832" s="98">
        <v>30</v>
      </c>
      <c r="AA832" s="98" t="s">
        <v>1698</v>
      </c>
      <c r="AB832" s="98">
        <v>7068</v>
      </c>
      <c r="AC832" s="98" t="s">
        <v>2166</v>
      </c>
      <c r="AD832" s="98" t="s">
        <v>2167</v>
      </c>
      <c r="AE832" s="98">
        <v>4549</v>
      </c>
      <c r="AF832" s="98" t="s">
        <v>1809</v>
      </c>
      <c r="AG832" s="98" t="s">
        <v>1810</v>
      </c>
      <c r="AH832" s="98" t="s">
        <v>212</v>
      </c>
      <c r="AI832" s="98" t="s">
        <v>53</v>
      </c>
      <c r="AJ832" s="98">
        <v>4100</v>
      </c>
      <c r="AK832" s="98" t="s">
        <v>33</v>
      </c>
      <c r="AL832" s="98">
        <v>4101</v>
      </c>
      <c r="AM832" s="98" t="s">
        <v>128</v>
      </c>
      <c r="AN832" s="98">
        <v>4106902</v>
      </c>
      <c r="AO832" s="98">
        <v>2024</v>
      </c>
      <c r="AP832" s="98">
        <v>0</v>
      </c>
      <c r="AQ832" s="98" t="s">
        <v>54</v>
      </c>
      <c r="AR832" s="98" t="s">
        <v>54</v>
      </c>
      <c r="AS832" s="98" t="s">
        <v>54</v>
      </c>
      <c r="AT832" s="98" t="s">
        <v>54</v>
      </c>
      <c r="AV832" s="98" t="s">
        <v>226</v>
      </c>
      <c r="AY832" s="98" t="s">
        <v>56</v>
      </c>
      <c r="AZ832" s="98" t="s">
        <v>1710</v>
      </c>
      <c r="BA832" s="98" t="s">
        <v>1711</v>
      </c>
      <c r="BB832" s="98" t="s">
        <v>1705</v>
      </c>
      <c r="BD832" s="110" t="str">
        <f t="shared" si="143"/>
        <v>4481RGInt 01 Curitiba</v>
      </c>
      <c r="BE832" s="110">
        <v>4481</v>
      </c>
      <c r="BF832" s="110" t="s">
        <v>2202</v>
      </c>
      <c r="BG832" s="110">
        <v>7068</v>
      </c>
      <c r="BH832" s="110" t="s">
        <v>33</v>
      </c>
      <c r="BI832" s="110">
        <v>0</v>
      </c>
      <c r="BJ832" s="110">
        <v>2000</v>
      </c>
      <c r="BK832" s="110">
        <v>0</v>
      </c>
      <c r="BL832" s="110">
        <v>0</v>
      </c>
      <c r="BN832" s="110">
        <f t="shared" si="144"/>
        <v>2000</v>
      </c>
      <c r="BS832" s="110">
        <v>4549</v>
      </c>
      <c r="BT832" s="110" t="str">
        <f t="shared" si="135"/>
        <v>Reforma e ampliação do 13º Batalhão da Polícia Militar em Curitiba</v>
      </c>
      <c r="BU832" s="111" t="str">
        <f t="shared" si="136"/>
        <v>Não</v>
      </c>
      <c r="BV832" s="111" t="str">
        <f t="shared" si="137"/>
        <v>Não</v>
      </c>
      <c r="BW832" s="111" t="str">
        <f t="shared" si="138"/>
        <v>Não</v>
      </c>
      <c r="BX832" s="111" t="str">
        <f t="shared" si="139"/>
        <v>Não</v>
      </c>
      <c r="BY832" s="110" t="s">
        <v>121</v>
      </c>
      <c r="BZ832" s="110" t="s">
        <v>226</v>
      </c>
      <c r="CA832" s="110" t="s">
        <v>121</v>
      </c>
      <c r="CB832" s="110" t="s">
        <v>8378</v>
      </c>
      <c r="CG832" s="110" t="str">
        <f t="shared" si="140"/>
        <v>4951 Total</v>
      </c>
      <c r="CH832" s="110" t="str">
        <f t="shared" si="142"/>
        <v>4951 Total-1</v>
      </c>
      <c r="CI832" s="110">
        <v>1</v>
      </c>
      <c r="CJ832" s="110" t="s">
        <v>7159</v>
      </c>
      <c r="CN832" s="110">
        <v>700</v>
      </c>
      <c r="CO832" s="110">
        <v>3300</v>
      </c>
      <c r="CP832" s="110">
        <v>8000</v>
      </c>
      <c r="CQ832" s="110">
        <v>0</v>
      </c>
      <c r="CS832" s="110" t="str">
        <f t="shared" si="141"/>
        <v>-</v>
      </c>
    </row>
    <row r="833" spans="19:97" x14ac:dyDescent="0.2">
      <c r="S833" s="98">
        <v>5670</v>
      </c>
      <c r="T833" s="98">
        <v>39</v>
      </c>
      <c r="U833" s="98" t="s">
        <v>1697</v>
      </c>
      <c r="V833" s="98">
        <v>66</v>
      </c>
      <c r="W833" s="98" t="s">
        <v>2165</v>
      </c>
      <c r="X833" s="98">
        <v>5</v>
      </c>
      <c r="Y833" s="98" t="s">
        <v>858</v>
      </c>
      <c r="Z833" s="98">
        <v>30</v>
      </c>
      <c r="AA833" s="98" t="s">
        <v>1698</v>
      </c>
      <c r="AB833" s="98">
        <v>7068</v>
      </c>
      <c r="AC833" s="98" t="s">
        <v>2166</v>
      </c>
      <c r="AD833" s="98" t="s">
        <v>2167</v>
      </c>
      <c r="AE833" s="98">
        <v>5670</v>
      </c>
      <c r="AF833" s="98" t="s">
        <v>2296</v>
      </c>
      <c r="AG833" s="98" t="s">
        <v>2297</v>
      </c>
      <c r="AH833" s="98" t="s">
        <v>212</v>
      </c>
      <c r="AI833" s="98" t="s">
        <v>53</v>
      </c>
      <c r="AJ833" s="98">
        <v>4100</v>
      </c>
      <c r="AK833" s="98" t="s">
        <v>33</v>
      </c>
      <c r="AL833" s="98">
        <v>4101</v>
      </c>
      <c r="AM833" s="98" t="s">
        <v>128</v>
      </c>
      <c r="AN833" s="98">
        <v>4106902</v>
      </c>
      <c r="AO833" s="98">
        <v>2024</v>
      </c>
      <c r="AP833" s="98">
        <v>0</v>
      </c>
      <c r="AQ833" s="98" t="s">
        <v>54</v>
      </c>
      <c r="AR833" s="98" t="s">
        <v>54</v>
      </c>
      <c r="AS833" s="98" t="s">
        <v>54</v>
      </c>
      <c r="AT833" s="98" t="s">
        <v>54</v>
      </c>
      <c r="AV833" s="98" t="s">
        <v>226</v>
      </c>
      <c r="AY833" s="98" t="s">
        <v>56</v>
      </c>
      <c r="AZ833" s="98" t="s">
        <v>1710</v>
      </c>
      <c r="BA833" s="98" t="s">
        <v>1711</v>
      </c>
      <c r="BB833" s="98" t="s">
        <v>1705</v>
      </c>
      <c r="BD833" s="110" t="str">
        <f t="shared" si="143"/>
        <v>4482(vazio)</v>
      </c>
      <c r="BE833" s="110">
        <v>4482</v>
      </c>
      <c r="BF833" s="110" t="s">
        <v>1568</v>
      </c>
      <c r="BG833" s="110">
        <v>8052</v>
      </c>
      <c r="BH833" s="110" t="s">
        <v>60</v>
      </c>
      <c r="BI833" s="110">
        <v>1</v>
      </c>
      <c r="BJ833" s="110">
        <v>0</v>
      </c>
      <c r="BK833" s="110">
        <v>0</v>
      </c>
      <c r="BL833" s="110">
        <v>0</v>
      </c>
      <c r="BN833" s="110">
        <f t="shared" si="144"/>
        <v>1</v>
      </c>
      <c r="BS833" s="110">
        <v>5670</v>
      </c>
      <c r="BT833" s="110" t="str">
        <f t="shared" si="135"/>
        <v>Reforma e ampliação do Hospital da Polícia Militar em Curitiba</v>
      </c>
      <c r="BU833" s="111" t="str">
        <f t="shared" si="136"/>
        <v>Não</v>
      </c>
      <c r="BV833" s="111" t="str">
        <f t="shared" si="137"/>
        <v>Não</v>
      </c>
      <c r="BW833" s="111" t="str">
        <f t="shared" si="138"/>
        <v>Não</v>
      </c>
      <c r="BX833" s="111" t="str">
        <f t="shared" si="139"/>
        <v>Não</v>
      </c>
      <c r="BY833" s="110" t="s">
        <v>121</v>
      </c>
      <c r="BZ833" s="110" t="s">
        <v>226</v>
      </c>
      <c r="CA833" s="110" t="s">
        <v>121</v>
      </c>
      <c r="CB833" s="110" t="s">
        <v>8374</v>
      </c>
      <c r="CG833" s="110" t="str">
        <f t="shared" si="140"/>
        <v>4956São Miguel do Iguaçu</v>
      </c>
      <c r="CH833" s="110" t="str">
        <f t="shared" si="142"/>
        <v>4956-1</v>
      </c>
      <c r="CI833" s="110">
        <v>1</v>
      </c>
      <c r="CJ833" s="110">
        <v>4956</v>
      </c>
      <c r="CK833" s="110" t="s">
        <v>35</v>
      </c>
      <c r="CL833" s="110">
        <v>4125704</v>
      </c>
      <c r="CM833" s="110" t="s">
        <v>1292</v>
      </c>
      <c r="CN833" s="110">
        <v>2600</v>
      </c>
      <c r="CO833" s="110">
        <v>2400</v>
      </c>
      <c r="CP833" s="110">
        <v>7000</v>
      </c>
      <c r="CQ833" s="110">
        <v>0</v>
      </c>
      <c r="CS833" s="110" t="str">
        <f t="shared" si="141"/>
        <v>RGInt 03 Cascavel-São Miguel do Iguaçu</v>
      </c>
    </row>
    <row r="834" spans="19:97" x14ac:dyDescent="0.2">
      <c r="S834" s="98">
        <v>6172</v>
      </c>
      <c r="T834" s="98">
        <v>39</v>
      </c>
      <c r="U834" s="98" t="s">
        <v>1697</v>
      </c>
      <c r="V834" s="98">
        <v>66</v>
      </c>
      <c r="W834" s="98" t="s">
        <v>2165</v>
      </c>
      <c r="X834" s="98">
        <v>5</v>
      </c>
      <c r="Y834" s="98" t="s">
        <v>858</v>
      </c>
      <c r="Z834" s="98">
        <v>30</v>
      </c>
      <c r="AA834" s="98" t="s">
        <v>1698</v>
      </c>
      <c r="AB834" s="98">
        <v>7068</v>
      </c>
      <c r="AC834" s="98" t="s">
        <v>2166</v>
      </c>
      <c r="AD834" s="98" t="s">
        <v>2167</v>
      </c>
      <c r="AE834" s="98">
        <v>6172</v>
      </c>
      <c r="AF834" s="98" t="s">
        <v>2298</v>
      </c>
      <c r="AG834" s="98" t="s">
        <v>2299</v>
      </c>
      <c r="AH834" s="98" t="s">
        <v>212</v>
      </c>
      <c r="AI834" s="98" t="s">
        <v>53</v>
      </c>
      <c r="AJ834" s="98">
        <v>4100</v>
      </c>
      <c r="AK834" s="98" t="s">
        <v>33</v>
      </c>
      <c r="AL834" s="98">
        <v>4101</v>
      </c>
      <c r="AM834" s="98" t="s">
        <v>128</v>
      </c>
      <c r="AN834" s="98">
        <v>4106902</v>
      </c>
      <c r="AO834" s="98">
        <v>2024</v>
      </c>
      <c r="AP834" s="98">
        <v>0</v>
      </c>
      <c r="AQ834" s="98" t="s">
        <v>54</v>
      </c>
      <c r="AR834" s="98" t="s">
        <v>54</v>
      </c>
      <c r="AS834" s="98" t="s">
        <v>54</v>
      </c>
      <c r="AT834" s="98" t="s">
        <v>54</v>
      </c>
      <c r="AY834" s="98" t="s">
        <v>56</v>
      </c>
      <c r="AZ834" s="98" t="s">
        <v>1752</v>
      </c>
      <c r="BA834" s="98" t="s">
        <v>1753</v>
      </c>
      <c r="BB834" s="98" t="s">
        <v>1754</v>
      </c>
      <c r="BD834" s="110" t="str">
        <f t="shared" si="143"/>
        <v>4484(vazio)</v>
      </c>
      <c r="BE834" s="110">
        <v>4484</v>
      </c>
      <c r="BF834" s="110" t="s">
        <v>1557</v>
      </c>
      <c r="BG834" s="110">
        <v>8052</v>
      </c>
      <c r="BH834" s="110" t="s">
        <v>60</v>
      </c>
      <c r="BI834" s="110">
        <v>0</v>
      </c>
      <c r="BJ834" s="110">
        <v>0</v>
      </c>
      <c r="BK834" s="110">
        <v>1</v>
      </c>
      <c r="BL834" s="110">
        <v>0</v>
      </c>
      <c r="BN834" s="110">
        <f t="shared" si="144"/>
        <v>1</v>
      </c>
      <c r="BS834" s="110">
        <v>6172</v>
      </c>
      <c r="BT834" s="110" t="str">
        <f t="shared" si="135"/>
        <v>Reforma e ampliação do Regimento de Polícia Montada - RPMON, em Curitiba</v>
      </c>
      <c r="BU834" s="111" t="str">
        <f t="shared" si="136"/>
        <v>Não</v>
      </c>
      <c r="BV834" s="111" t="str">
        <f t="shared" si="137"/>
        <v>Não</v>
      </c>
      <c r="BW834" s="111" t="str">
        <f t="shared" si="138"/>
        <v>Não</v>
      </c>
      <c r="BX834" s="111" t="str">
        <f t="shared" si="139"/>
        <v>Não</v>
      </c>
      <c r="BY834" s="110" t="s">
        <v>121</v>
      </c>
      <c r="BZ834" s="110" t="s">
        <v>121</v>
      </c>
      <c r="CA834" s="110" t="s">
        <v>121</v>
      </c>
      <c r="CB834" s="110" t="s">
        <v>8375</v>
      </c>
      <c r="CG834" s="110" t="str">
        <f t="shared" si="140"/>
        <v>4956 Total</v>
      </c>
      <c r="CH834" s="110" t="str">
        <f t="shared" si="142"/>
        <v>4956 Total-1</v>
      </c>
      <c r="CI834" s="110">
        <v>1</v>
      </c>
      <c r="CJ834" s="110" t="s">
        <v>7160</v>
      </c>
      <c r="CN834" s="110">
        <v>2600</v>
      </c>
      <c r="CO834" s="110">
        <v>2400</v>
      </c>
      <c r="CP834" s="110">
        <v>7000</v>
      </c>
      <c r="CQ834" s="110">
        <v>0</v>
      </c>
      <c r="CS834" s="110" t="str">
        <f t="shared" si="141"/>
        <v>-</v>
      </c>
    </row>
    <row r="835" spans="19:97" x14ac:dyDescent="0.2">
      <c r="S835" s="98">
        <v>6173</v>
      </c>
      <c r="T835" s="98">
        <v>39</v>
      </c>
      <c r="U835" s="98" t="s">
        <v>1697</v>
      </c>
      <c r="V835" s="98">
        <v>66</v>
      </c>
      <c r="W835" s="98" t="s">
        <v>2165</v>
      </c>
      <c r="X835" s="98">
        <v>5</v>
      </c>
      <c r="Y835" s="98" t="s">
        <v>858</v>
      </c>
      <c r="Z835" s="98">
        <v>30</v>
      </c>
      <c r="AA835" s="98" t="s">
        <v>1698</v>
      </c>
      <c r="AB835" s="98">
        <v>7068</v>
      </c>
      <c r="AC835" s="98" t="s">
        <v>2166</v>
      </c>
      <c r="AD835" s="98" t="s">
        <v>2167</v>
      </c>
      <c r="AE835" s="98">
        <v>6173</v>
      </c>
      <c r="AF835" s="98" t="s">
        <v>2300</v>
      </c>
      <c r="AG835" s="98" t="s">
        <v>2301</v>
      </c>
      <c r="AH835" s="98" t="s">
        <v>212</v>
      </c>
      <c r="AI835" s="98" t="s">
        <v>53</v>
      </c>
      <c r="AJ835" s="98">
        <v>4100</v>
      </c>
      <c r="AK835" s="98" t="s">
        <v>35</v>
      </c>
      <c r="AL835" s="98">
        <v>4103</v>
      </c>
      <c r="AM835" s="98" t="s">
        <v>533</v>
      </c>
      <c r="AN835" s="98">
        <v>4115804</v>
      </c>
      <c r="AO835" s="98">
        <v>2024</v>
      </c>
      <c r="AP835" s="98">
        <v>0</v>
      </c>
      <c r="AQ835" s="98" t="s">
        <v>54</v>
      </c>
      <c r="AR835" s="98" t="s">
        <v>54</v>
      </c>
      <c r="AS835" s="98" t="s">
        <v>54</v>
      </c>
      <c r="AT835" s="98" t="s">
        <v>54</v>
      </c>
      <c r="AY835" s="98" t="s">
        <v>56</v>
      </c>
      <c r="AZ835" s="98" t="s">
        <v>1752</v>
      </c>
      <c r="BA835" s="98" t="s">
        <v>1753</v>
      </c>
      <c r="BB835" s="98" t="s">
        <v>1754</v>
      </c>
      <c r="BD835" s="110" t="str">
        <f t="shared" si="143"/>
        <v>4486RGInt 01 Curitiba</v>
      </c>
      <c r="BE835" s="110">
        <v>4486</v>
      </c>
      <c r="BF835" s="110" t="s">
        <v>2205</v>
      </c>
      <c r="BG835" s="110">
        <v>8059</v>
      </c>
      <c r="BH835" s="110" t="s">
        <v>33</v>
      </c>
      <c r="BI835" s="110">
        <v>7</v>
      </c>
      <c r="BJ835" s="110">
        <v>7</v>
      </c>
      <c r="BK835" s="110">
        <v>7</v>
      </c>
      <c r="BL835" s="110">
        <v>7</v>
      </c>
      <c r="BN835" s="110">
        <f t="shared" si="144"/>
        <v>28</v>
      </c>
      <c r="BS835" s="110">
        <v>6173</v>
      </c>
      <c r="BT835" s="110" t="str">
        <f t="shared" si="135"/>
        <v>Reforma na sede da 2ª Cia. do 14º Batalhão de Polícia Militar, em Medianeira</v>
      </c>
      <c r="BU835" s="111" t="str">
        <f t="shared" si="136"/>
        <v>Não</v>
      </c>
      <c r="BV835" s="111" t="str">
        <f t="shared" si="137"/>
        <v>Não</v>
      </c>
      <c r="BW835" s="111" t="str">
        <f t="shared" si="138"/>
        <v>Não</v>
      </c>
      <c r="BX835" s="111" t="str">
        <f t="shared" si="139"/>
        <v>Não</v>
      </c>
      <c r="BY835" s="110" t="s">
        <v>121</v>
      </c>
      <c r="BZ835" s="110" t="s">
        <v>121</v>
      </c>
      <c r="CA835" s="110" t="s">
        <v>121</v>
      </c>
      <c r="CB835" s="110" t="s">
        <v>8375</v>
      </c>
      <c r="CG835" s="110" t="str">
        <f t="shared" si="140"/>
        <v>4958Toledo</v>
      </c>
      <c r="CH835" s="110" t="str">
        <f t="shared" si="142"/>
        <v>4958-1</v>
      </c>
      <c r="CI835" s="110">
        <v>1</v>
      </c>
      <c r="CJ835" s="110">
        <v>4958</v>
      </c>
      <c r="CK835" s="110" t="s">
        <v>35</v>
      </c>
      <c r="CL835" s="110">
        <v>4127700</v>
      </c>
      <c r="CM835" s="110" t="s">
        <v>578</v>
      </c>
      <c r="CN835" s="110">
        <v>3300</v>
      </c>
      <c r="CO835" s="110">
        <v>700</v>
      </c>
      <c r="CP835" s="110">
        <v>6000</v>
      </c>
      <c r="CQ835" s="110">
        <v>2000</v>
      </c>
      <c r="CS835" s="110" t="str">
        <f t="shared" si="141"/>
        <v>RGInt 03 Cascavel-Toledo</v>
      </c>
    </row>
    <row r="836" spans="19:97" x14ac:dyDescent="0.2">
      <c r="S836" s="98">
        <v>6149</v>
      </c>
      <c r="T836" s="98">
        <v>39</v>
      </c>
      <c r="U836" s="98" t="s">
        <v>1697</v>
      </c>
      <c r="V836" s="98">
        <v>66</v>
      </c>
      <c r="W836" s="98" t="s">
        <v>2165</v>
      </c>
      <c r="X836" s="98">
        <v>5</v>
      </c>
      <c r="Y836" s="98" t="s">
        <v>858</v>
      </c>
      <c r="Z836" s="98">
        <v>30</v>
      </c>
      <c r="AA836" s="98" t="s">
        <v>1698</v>
      </c>
      <c r="AB836" s="98">
        <v>7068</v>
      </c>
      <c r="AC836" s="98" t="s">
        <v>2166</v>
      </c>
      <c r="AD836" s="98" t="s">
        <v>2167</v>
      </c>
      <c r="AE836" s="98">
        <v>6149</v>
      </c>
      <c r="AF836" s="98" t="s">
        <v>2303</v>
      </c>
      <c r="AG836" s="98" t="s">
        <v>2304</v>
      </c>
      <c r="AH836" s="98" t="s">
        <v>212</v>
      </c>
      <c r="AI836" s="98" t="s">
        <v>53</v>
      </c>
      <c r="AJ836" s="98">
        <v>4100</v>
      </c>
      <c r="AK836" s="98" t="s">
        <v>33</v>
      </c>
      <c r="AL836" s="98">
        <v>4101</v>
      </c>
      <c r="AM836" s="98" t="s">
        <v>128</v>
      </c>
      <c r="AN836" s="98">
        <v>4106902</v>
      </c>
      <c r="AO836" s="98">
        <v>2024</v>
      </c>
      <c r="AP836" s="98">
        <v>0</v>
      </c>
      <c r="AQ836" s="98" t="s">
        <v>54</v>
      </c>
      <c r="AR836" s="98" t="s">
        <v>54</v>
      </c>
      <c r="AS836" s="98" t="s">
        <v>54</v>
      </c>
      <c r="AT836" s="98" t="s">
        <v>54</v>
      </c>
      <c r="AY836" s="98" t="s">
        <v>56</v>
      </c>
      <c r="AZ836" s="98" t="s">
        <v>1752</v>
      </c>
      <c r="BA836" s="98" t="s">
        <v>1753</v>
      </c>
      <c r="BB836" s="98" t="s">
        <v>1754</v>
      </c>
      <c r="BD836" s="110" t="str">
        <f t="shared" si="143"/>
        <v>4486RGInt 02 Guarapuava</v>
      </c>
      <c r="BE836" s="110">
        <v>4486</v>
      </c>
      <c r="BF836" s="110" t="s">
        <v>2205</v>
      </c>
      <c r="BG836" s="110">
        <v>8059</v>
      </c>
      <c r="BH836" s="110" t="s">
        <v>34</v>
      </c>
      <c r="BI836" s="110">
        <v>1</v>
      </c>
      <c r="BJ836" s="110">
        <v>1</v>
      </c>
      <c r="BK836" s="110">
        <v>1</v>
      </c>
      <c r="BL836" s="110">
        <v>1</v>
      </c>
      <c r="BN836" s="110">
        <f t="shared" si="144"/>
        <v>4</v>
      </c>
      <c r="BS836" s="110">
        <v>6149</v>
      </c>
      <c r="BT836" s="110" t="str">
        <f t="shared" si="135"/>
        <v>Reforma na sede do Centro de Suprimento e Manutenção do Corpo de Bombeiros Militar, em Curitiba</v>
      </c>
      <c r="BU836" s="111" t="str">
        <f t="shared" si="136"/>
        <v>Não</v>
      </c>
      <c r="BV836" s="111" t="str">
        <f t="shared" si="137"/>
        <v>Não</v>
      </c>
      <c r="BW836" s="111" t="str">
        <f t="shared" si="138"/>
        <v>Não</v>
      </c>
      <c r="BX836" s="111" t="str">
        <f t="shared" si="139"/>
        <v>Não</v>
      </c>
      <c r="BY836" s="110" t="s">
        <v>121</v>
      </c>
      <c r="BZ836" s="110" t="s">
        <v>121</v>
      </c>
      <c r="CA836" s="110" t="s">
        <v>121</v>
      </c>
      <c r="CB836" s="110" t="s">
        <v>8375</v>
      </c>
      <c r="CG836" s="110" t="str">
        <f t="shared" si="140"/>
        <v>4958 Total</v>
      </c>
      <c r="CH836" s="110" t="str">
        <f t="shared" si="142"/>
        <v>4958 Total-1</v>
      </c>
      <c r="CI836" s="110">
        <v>1</v>
      </c>
      <c r="CJ836" s="110" t="s">
        <v>7161</v>
      </c>
      <c r="CN836" s="110">
        <v>3300</v>
      </c>
      <c r="CO836" s="110">
        <v>700</v>
      </c>
      <c r="CP836" s="110">
        <v>6000</v>
      </c>
      <c r="CQ836" s="110">
        <v>2000</v>
      </c>
      <c r="CS836" s="110" t="str">
        <f t="shared" si="141"/>
        <v>-</v>
      </c>
    </row>
    <row r="837" spans="19:97" x14ac:dyDescent="0.2">
      <c r="S837" s="98">
        <v>6372</v>
      </c>
      <c r="T837" s="98">
        <v>39</v>
      </c>
      <c r="U837" s="98" t="s">
        <v>1697</v>
      </c>
      <c r="V837" s="98">
        <v>66</v>
      </c>
      <c r="W837" s="98" t="s">
        <v>2165</v>
      </c>
      <c r="X837" s="98">
        <v>5</v>
      </c>
      <c r="Y837" s="98" t="s">
        <v>858</v>
      </c>
      <c r="Z837" s="98">
        <v>30</v>
      </c>
      <c r="AA837" s="98" t="s">
        <v>1698</v>
      </c>
      <c r="AB837" s="98">
        <v>7068</v>
      </c>
      <c r="AC837" s="98" t="s">
        <v>2166</v>
      </c>
      <c r="AD837" s="98" t="s">
        <v>2167</v>
      </c>
      <c r="AE837" s="98">
        <v>6372</v>
      </c>
      <c r="AF837" s="98" t="s">
        <v>5521</v>
      </c>
      <c r="AG837" s="98" t="s">
        <v>5522</v>
      </c>
      <c r="AH837" s="98" t="s">
        <v>212</v>
      </c>
      <c r="AI837" s="98" t="s">
        <v>53</v>
      </c>
      <c r="AJ837" s="98">
        <v>4100</v>
      </c>
      <c r="AK837" s="98" t="s">
        <v>33</v>
      </c>
      <c r="AL837" s="98">
        <v>4101</v>
      </c>
      <c r="AM837" s="98" t="s">
        <v>128</v>
      </c>
      <c r="AN837" s="98">
        <v>4106902</v>
      </c>
      <c r="AO837" s="98">
        <v>2024</v>
      </c>
      <c r="AP837" s="98">
        <v>0</v>
      </c>
      <c r="AQ837" s="98" t="s">
        <v>54</v>
      </c>
      <c r="AR837" s="98" t="s">
        <v>54</v>
      </c>
      <c r="AS837" s="98" t="s">
        <v>54</v>
      </c>
      <c r="AT837" s="98" t="s">
        <v>54</v>
      </c>
      <c r="AY837" s="98" t="s">
        <v>56</v>
      </c>
      <c r="AZ837" s="98" t="s">
        <v>1752</v>
      </c>
      <c r="BA837" s="98" t="s">
        <v>5480</v>
      </c>
      <c r="BB837" s="98" t="s">
        <v>5244</v>
      </c>
      <c r="BD837" s="110" t="str">
        <f t="shared" si="143"/>
        <v>4486RGInt 03 Cascavel</v>
      </c>
      <c r="BE837" s="110">
        <v>4486</v>
      </c>
      <c r="BF837" s="110" t="s">
        <v>2205</v>
      </c>
      <c r="BG837" s="110">
        <v>8059</v>
      </c>
      <c r="BH837" s="110" t="s">
        <v>35</v>
      </c>
      <c r="BI837" s="110">
        <v>1</v>
      </c>
      <c r="BJ837" s="110">
        <v>1</v>
      </c>
      <c r="BK837" s="110">
        <v>1</v>
      </c>
      <c r="BL837" s="110">
        <v>1</v>
      </c>
      <c r="BN837" s="110">
        <f t="shared" si="144"/>
        <v>4</v>
      </c>
      <c r="BS837" s="110">
        <v>6372</v>
      </c>
      <c r="BT837" s="110" t="str">
        <f t="shared" si="135"/>
        <v>Reforma na sede do Instituto de Identificação do Paraná, em Curitiba</v>
      </c>
      <c r="BU837" s="111" t="str">
        <f t="shared" si="136"/>
        <v>Não</v>
      </c>
      <c r="BV837" s="111" t="str">
        <f t="shared" si="137"/>
        <v>Não</v>
      </c>
      <c r="BW837" s="111" t="str">
        <f t="shared" si="138"/>
        <v>Não</v>
      </c>
      <c r="BX837" s="111" t="str">
        <f t="shared" si="139"/>
        <v>Não</v>
      </c>
      <c r="BY837" s="110" t="s">
        <v>121</v>
      </c>
      <c r="BZ837" s="110" t="s">
        <v>121</v>
      </c>
      <c r="CA837" s="110" t="s">
        <v>121</v>
      </c>
      <c r="CB837" s="110" t="s">
        <v>8122</v>
      </c>
      <c r="CG837" s="110" t="str">
        <f t="shared" si="140"/>
        <v>4964Arapongas</v>
      </c>
      <c r="CH837" s="110" t="str">
        <f t="shared" si="142"/>
        <v>4964-1</v>
      </c>
      <c r="CI837" s="110">
        <v>1</v>
      </c>
      <c r="CJ837" s="110">
        <v>4964</v>
      </c>
      <c r="CK837" s="110" t="s">
        <v>37</v>
      </c>
      <c r="CL837" s="110">
        <v>4101507</v>
      </c>
      <c r="CM837" s="110" t="s">
        <v>2606</v>
      </c>
      <c r="CN837" s="110">
        <v>10000</v>
      </c>
      <c r="CO837" s="110">
        <v>2044.38</v>
      </c>
      <c r="CP837" s="110">
        <v>0</v>
      </c>
      <c r="CQ837" s="110">
        <v>0</v>
      </c>
      <c r="CS837" s="110" t="str">
        <f t="shared" si="141"/>
        <v>RGInt 05 Londrina-Arapongas</v>
      </c>
    </row>
    <row r="838" spans="19:97" x14ac:dyDescent="0.2">
      <c r="S838" s="98">
        <v>6168</v>
      </c>
      <c r="T838" s="98">
        <v>39</v>
      </c>
      <c r="U838" s="98" t="s">
        <v>1697</v>
      </c>
      <c r="V838" s="98">
        <v>66</v>
      </c>
      <c r="W838" s="98" t="s">
        <v>2165</v>
      </c>
      <c r="X838" s="98">
        <v>5</v>
      </c>
      <c r="Y838" s="98" t="s">
        <v>858</v>
      </c>
      <c r="Z838" s="98">
        <v>30</v>
      </c>
      <c r="AA838" s="98" t="s">
        <v>1698</v>
      </c>
      <c r="AB838" s="98">
        <v>7068</v>
      </c>
      <c r="AC838" s="98" t="s">
        <v>2166</v>
      </c>
      <c r="AD838" s="98" t="s">
        <v>2167</v>
      </c>
      <c r="AE838" s="98">
        <v>6168</v>
      </c>
      <c r="AF838" s="98" t="s">
        <v>2305</v>
      </c>
      <c r="AG838" s="98" t="s">
        <v>2306</v>
      </c>
      <c r="AH838" s="98" t="s">
        <v>212</v>
      </c>
      <c r="AI838" s="98" t="s">
        <v>53</v>
      </c>
      <c r="AJ838" s="98">
        <v>4100</v>
      </c>
      <c r="AK838" s="98" t="s">
        <v>33</v>
      </c>
      <c r="AL838" s="98">
        <v>4101</v>
      </c>
      <c r="AM838" s="98" t="s">
        <v>128</v>
      </c>
      <c r="AN838" s="98">
        <v>4106902</v>
      </c>
      <c r="AO838" s="98">
        <v>2024</v>
      </c>
      <c r="AP838" s="98">
        <v>0</v>
      </c>
      <c r="AQ838" s="98" t="s">
        <v>54</v>
      </c>
      <c r="AR838" s="98" t="s">
        <v>54</v>
      </c>
      <c r="AS838" s="98" t="s">
        <v>54</v>
      </c>
      <c r="AT838" s="98" t="s">
        <v>54</v>
      </c>
      <c r="AY838" s="98" t="s">
        <v>56</v>
      </c>
      <c r="AZ838" s="98" t="s">
        <v>1752</v>
      </c>
      <c r="BA838" s="98" t="s">
        <v>1753</v>
      </c>
      <c r="BB838" s="98" t="s">
        <v>1754</v>
      </c>
      <c r="BD838" s="110" t="str">
        <f t="shared" si="143"/>
        <v>4486RGInt 05 Londrina</v>
      </c>
      <c r="BE838" s="110">
        <v>4486</v>
      </c>
      <c r="BF838" s="110" t="s">
        <v>2205</v>
      </c>
      <c r="BG838" s="110">
        <v>8059</v>
      </c>
      <c r="BH838" s="110" t="s">
        <v>37</v>
      </c>
      <c r="BI838" s="110">
        <v>4</v>
      </c>
      <c r="BJ838" s="110">
        <v>4</v>
      </c>
      <c r="BK838" s="110">
        <v>4</v>
      </c>
      <c r="BL838" s="110">
        <v>4</v>
      </c>
      <c r="BN838" s="110">
        <f t="shared" si="144"/>
        <v>16</v>
      </c>
      <c r="BS838" s="110">
        <v>6168</v>
      </c>
      <c r="BT838" s="110" t="str">
        <f t="shared" si="135"/>
        <v>Reforma nas instalações da Subseção de Operações da Diretoria de Inteligência, em Curitiba</v>
      </c>
      <c r="BU838" s="111" t="str">
        <f t="shared" si="136"/>
        <v>Não</v>
      </c>
      <c r="BV838" s="111" t="str">
        <f t="shared" si="137"/>
        <v>Não</v>
      </c>
      <c r="BW838" s="111" t="str">
        <f t="shared" si="138"/>
        <v>Não</v>
      </c>
      <c r="BX838" s="111" t="str">
        <f t="shared" si="139"/>
        <v>Não</v>
      </c>
      <c r="BY838" s="110" t="s">
        <v>121</v>
      </c>
      <c r="BZ838" s="110" t="s">
        <v>121</v>
      </c>
      <c r="CA838" s="110" t="s">
        <v>121</v>
      </c>
      <c r="CB838" s="110" t="s">
        <v>8375</v>
      </c>
      <c r="CG838" s="110" t="str">
        <f t="shared" si="140"/>
        <v>4964 Total</v>
      </c>
      <c r="CH838" s="110" t="str">
        <f t="shared" si="142"/>
        <v>4964 Total-1</v>
      </c>
      <c r="CI838" s="110">
        <v>1</v>
      </c>
      <c r="CJ838" s="110" t="s">
        <v>7162</v>
      </c>
      <c r="CN838" s="110">
        <v>10000</v>
      </c>
      <c r="CO838" s="110">
        <v>2044.38</v>
      </c>
      <c r="CP838" s="110">
        <v>0</v>
      </c>
      <c r="CQ838" s="110">
        <v>0</v>
      </c>
      <c r="CS838" s="110" t="str">
        <f t="shared" si="141"/>
        <v>-</v>
      </c>
    </row>
    <row r="839" spans="19:97" x14ac:dyDescent="0.2">
      <c r="S839" s="98">
        <v>6167</v>
      </c>
      <c r="T839" s="98">
        <v>39</v>
      </c>
      <c r="U839" s="98" t="s">
        <v>1697</v>
      </c>
      <c r="V839" s="98">
        <v>66</v>
      </c>
      <c r="W839" s="98" t="s">
        <v>2165</v>
      </c>
      <c r="X839" s="98">
        <v>5</v>
      </c>
      <c r="Y839" s="98" t="s">
        <v>858</v>
      </c>
      <c r="Z839" s="98">
        <v>30</v>
      </c>
      <c r="AA839" s="98" t="s">
        <v>1698</v>
      </c>
      <c r="AB839" s="98">
        <v>7068</v>
      </c>
      <c r="AC839" s="98" t="s">
        <v>2166</v>
      </c>
      <c r="AD839" s="98" t="s">
        <v>2167</v>
      </c>
      <c r="AE839" s="98">
        <v>6167</v>
      </c>
      <c r="AF839" s="98" t="s">
        <v>2307</v>
      </c>
      <c r="AG839" s="98" t="s">
        <v>2308</v>
      </c>
      <c r="AH839" s="98" t="s">
        <v>212</v>
      </c>
      <c r="AI839" s="98" t="s">
        <v>53</v>
      </c>
      <c r="AJ839" s="98">
        <v>4100</v>
      </c>
      <c r="AK839" s="98" t="s">
        <v>33</v>
      </c>
      <c r="AL839" s="98">
        <v>4101</v>
      </c>
      <c r="AM839" s="98" t="s">
        <v>128</v>
      </c>
      <c r="AN839" s="98">
        <v>4106902</v>
      </c>
      <c r="AO839" s="98">
        <v>2024</v>
      </c>
      <c r="AP839" s="98">
        <v>0</v>
      </c>
      <c r="AQ839" s="98" t="s">
        <v>54</v>
      </c>
      <c r="AR839" s="98" t="s">
        <v>54</v>
      </c>
      <c r="AS839" s="98" t="s">
        <v>54</v>
      </c>
      <c r="AT839" s="98" t="s">
        <v>54</v>
      </c>
      <c r="AY839" s="98" t="s">
        <v>56</v>
      </c>
      <c r="AZ839" s="98" t="s">
        <v>1752</v>
      </c>
      <c r="BA839" s="98" t="s">
        <v>1753</v>
      </c>
      <c r="BB839" s="98" t="s">
        <v>1754</v>
      </c>
      <c r="BD839" s="110" t="str">
        <f t="shared" si="143"/>
        <v>4486RGInt 06 Ponta Grossa</v>
      </c>
      <c r="BE839" s="110">
        <v>4486</v>
      </c>
      <c r="BF839" s="110" t="s">
        <v>2205</v>
      </c>
      <c r="BG839" s="110">
        <v>8059</v>
      </c>
      <c r="BH839" s="110" t="s">
        <v>38</v>
      </c>
      <c r="BI839" s="110">
        <v>1</v>
      </c>
      <c r="BJ839" s="110">
        <v>1</v>
      </c>
      <c r="BK839" s="110">
        <v>1</v>
      </c>
      <c r="BL839" s="110">
        <v>1</v>
      </c>
      <c r="BN839" s="110">
        <f t="shared" si="144"/>
        <v>4</v>
      </c>
      <c r="BS839" s="110">
        <v>6167</v>
      </c>
      <c r="BT839" s="110" t="str">
        <f t="shared" si="135"/>
        <v>Reformas nas instalações do Quartel do Comando-Geral Polícia Militar do Paraná, em Curitiba</v>
      </c>
      <c r="BU839" s="111" t="str">
        <f t="shared" si="136"/>
        <v>Não</v>
      </c>
      <c r="BV839" s="111" t="str">
        <f t="shared" si="137"/>
        <v>Não</v>
      </c>
      <c r="BW839" s="111" t="str">
        <f t="shared" si="138"/>
        <v>Não</v>
      </c>
      <c r="BX839" s="111" t="str">
        <f t="shared" si="139"/>
        <v>Não</v>
      </c>
      <c r="BY839" s="110" t="s">
        <v>121</v>
      </c>
      <c r="BZ839" s="110" t="s">
        <v>121</v>
      </c>
      <c r="CA839" s="110" t="s">
        <v>121</v>
      </c>
      <c r="CB839" s="110" t="s">
        <v>8375</v>
      </c>
      <c r="CG839" s="110" t="str">
        <f t="shared" si="140"/>
        <v>4965Campo Mourão</v>
      </c>
      <c r="CH839" s="110" t="str">
        <f t="shared" si="142"/>
        <v>4965-1</v>
      </c>
      <c r="CI839" s="110">
        <v>1</v>
      </c>
      <c r="CJ839" s="110">
        <v>4965</v>
      </c>
      <c r="CK839" s="110" t="s">
        <v>36</v>
      </c>
      <c r="CL839" s="110">
        <v>4104303</v>
      </c>
      <c r="CM839" s="110" t="s">
        <v>372</v>
      </c>
      <c r="CN839" s="110">
        <v>8000</v>
      </c>
      <c r="CO839" s="110">
        <v>2839.08</v>
      </c>
      <c r="CP839" s="110">
        <v>0</v>
      </c>
      <c r="CQ839" s="110">
        <v>0</v>
      </c>
      <c r="CS839" s="110" t="str">
        <f t="shared" si="141"/>
        <v>RGInt 04 Maringá-Campo Mourão</v>
      </c>
    </row>
    <row r="840" spans="19:97" x14ac:dyDescent="0.2">
      <c r="S840" s="98">
        <v>7258</v>
      </c>
      <c r="T840" s="98">
        <v>39</v>
      </c>
      <c r="U840" s="98" t="s">
        <v>1697</v>
      </c>
      <c r="V840" s="98">
        <v>66</v>
      </c>
      <c r="W840" s="98" t="s">
        <v>2165</v>
      </c>
      <c r="X840" s="98">
        <v>5</v>
      </c>
      <c r="Y840" s="98" t="s">
        <v>858</v>
      </c>
      <c r="Z840" s="98">
        <v>30</v>
      </c>
      <c r="AA840" s="98" t="s">
        <v>1698</v>
      </c>
      <c r="AB840" s="98">
        <v>7068</v>
      </c>
      <c r="AC840" s="98" t="s">
        <v>2166</v>
      </c>
      <c r="AD840" s="98" t="s">
        <v>2167</v>
      </c>
      <c r="AE840" s="98">
        <v>7258</v>
      </c>
      <c r="AF840" s="98" t="s">
        <v>5523</v>
      </c>
      <c r="AG840" s="98" t="s">
        <v>5524</v>
      </c>
      <c r="AH840" s="98" t="s">
        <v>212</v>
      </c>
      <c r="AI840" s="98" t="s">
        <v>53</v>
      </c>
      <c r="AJ840" s="98">
        <v>4100</v>
      </c>
      <c r="AK840" s="98" t="s">
        <v>37</v>
      </c>
      <c r="AL840" s="98">
        <v>4105</v>
      </c>
      <c r="AM840" s="98" t="s">
        <v>2005</v>
      </c>
      <c r="AN840" s="98">
        <v>4101101</v>
      </c>
      <c r="AO840" s="98">
        <v>2024</v>
      </c>
      <c r="AP840" s="98">
        <v>0</v>
      </c>
      <c r="AQ840" s="98" t="s">
        <v>54</v>
      </c>
      <c r="AR840" s="98" t="s">
        <v>54</v>
      </c>
      <c r="AS840" s="98" t="s">
        <v>54</v>
      </c>
      <c r="AT840" s="98" t="s">
        <v>54</v>
      </c>
      <c r="AV840" s="98" t="s">
        <v>226</v>
      </c>
      <c r="AY840" s="98" t="s">
        <v>56</v>
      </c>
      <c r="AZ840" s="98" t="s">
        <v>1752</v>
      </c>
      <c r="BA840" s="98" t="s">
        <v>5224</v>
      </c>
      <c r="BB840" s="98" t="s">
        <v>5225</v>
      </c>
      <c r="BD840" s="110" t="str">
        <f t="shared" si="143"/>
        <v>4488(vazio)</v>
      </c>
      <c r="BE840" s="110">
        <v>4488</v>
      </c>
      <c r="BF840" s="110" t="s">
        <v>1553</v>
      </c>
      <c r="BG840" s="110">
        <v>8052</v>
      </c>
      <c r="BH840" s="110" t="s">
        <v>60</v>
      </c>
      <c r="BI840" s="110">
        <v>0</v>
      </c>
      <c r="BJ840" s="110">
        <v>0</v>
      </c>
      <c r="BK840" s="110">
        <v>1</v>
      </c>
      <c r="BL840" s="110">
        <v>0</v>
      </c>
      <c r="BN840" s="110">
        <f t="shared" si="144"/>
        <v>1</v>
      </c>
      <c r="BS840" s="110">
        <v>7258</v>
      </c>
      <c r="BT840" s="110" t="str">
        <f t="shared" si="135"/>
        <v>Reparos na Cadeia Pública de Andirá</v>
      </c>
      <c r="BU840" s="111" t="str">
        <f t="shared" si="136"/>
        <v>Não</v>
      </c>
      <c r="BV840" s="111" t="str">
        <f t="shared" si="137"/>
        <v>Não</v>
      </c>
      <c r="BW840" s="111" t="str">
        <f t="shared" si="138"/>
        <v>Não</v>
      </c>
      <c r="BX840" s="111" t="str">
        <f t="shared" si="139"/>
        <v>Não</v>
      </c>
      <c r="BY840" s="110" t="s">
        <v>121</v>
      </c>
      <c r="BZ840" s="110" t="s">
        <v>226</v>
      </c>
      <c r="CA840" s="110" t="s">
        <v>121</v>
      </c>
      <c r="CB840" s="110" t="s">
        <v>8122</v>
      </c>
      <c r="CG840" s="110" t="str">
        <f t="shared" si="140"/>
        <v>4965 Total</v>
      </c>
      <c r="CH840" s="110" t="str">
        <f t="shared" si="142"/>
        <v>4965 Total-1</v>
      </c>
      <c r="CI840" s="110">
        <v>1</v>
      </c>
      <c r="CJ840" s="110" t="s">
        <v>7163</v>
      </c>
      <c r="CN840" s="110">
        <v>8000</v>
      </c>
      <c r="CO840" s="110">
        <v>2839.08</v>
      </c>
      <c r="CP840" s="110">
        <v>0</v>
      </c>
      <c r="CQ840" s="110">
        <v>0</v>
      </c>
      <c r="CS840" s="110" t="str">
        <f t="shared" si="141"/>
        <v>-</v>
      </c>
    </row>
    <row r="841" spans="19:97" x14ac:dyDescent="0.2">
      <c r="S841" s="98">
        <v>7259</v>
      </c>
      <c r="T841" s="98">
        <v>39</v>
      </c>
      <c r="U841" s="98" t="s">
        <v>1697</v>
      </c>
      <c r="V841" s="98">
        <v>66</v>
      </c>
      <c r="W841" s="98" t="s">
        <v>2165</v>
      </c>
      <c r="X841" s="98">
        <v>5</v>
      </c>
      <c r="Y841" s="98" t="s">
        <v>858</v>
      </c>
      <c r="Z841" s="98">
        <v>30</v>
      </c>
      <c r="AA841" s="98" t="s">
        <v>1698</v>
      </c>
      <c r="AB841" s="98">
        <v>7068</v>
      </c>
      <c r="AC841" s="98" t="s">
        <v>2166</v>
      </c>
      <c r="AD841" s="98" t="s">
        <v>2167</v>
      </c>
      <c r="AE841" s="98">
        <v>7259</v>
      </c>
      <c r="AF841" s="98" t="s">
        <v>5525</v>
      </c>
      <c r="AG841" s="98" t="s">
        <v>5526</v>
      </c>
      <c r="AH841" s="98" t="s">
        <v>212</v>
      </c>
      <c r="AI841" s="98" t="s">
        <v>53</v>
      </c>
      <c r="AJ841" s="98">
        <v>4100</v>
      </c>
      <c r="AK841" s="98" t="s">
        <v>37</v>
      </c>
      <c r="AL841" s="98">
        <v>4105</v>
      </c>
      <c r="AM841" s="98" t="s">
        <v>2013</v>
      </c>
      <c r="AN841" s="98">
        <v>4102406</v>
      </c>
      <c r="AO841" s="98">
        <v>2024</v>
      </c>
      <c r="AP841" s="98">
        <v>0</v>
      </c>
      <c r="AQ841" s="98" t="s">
        <v>54</v>
      </c>
      <c r="AR841" s="98" t="s">
        <v>54</v>
      </c>
      <c r="AS841" s="98" t="s">
        <v>54</v>
      </c>
      <c r="AT841" s="98" t="s">
        <v>54</v>
      </c>
      <c r="AV841" s="98" t="s">
        <v>226</v>
      </c>
      <c r="AY841" s="98" t="s">
        <v>56</v>
      </c>
      <c r="AZ841" s="98" t="s">
        <v>1752</v>
      </c>
      <c r="BA841" s="98" t="s">
        <v>5224</v>
      </c>
      <c r="BB841" s="98" t="s">
        <v>5225</v>
      </c>
      <c r="BD841" s="110" t="str">
        <f t="shared" si="143"/>
        <v>4489RGInt 04 Maringá</v>
      </c>
      <c r="BE841" s="110">
        <v>4489</v>
      </c>
      <c r="BF841" s="110" t="s">
        <v>4954</v>
      </c>
      <c r="BG841" s="110">
        <v>7102</v>
      </c>
      <c r="BH841" s="110" t="s">
        <v>36</v>
      </c>
      <c r="BI841" s="110">
        <v>50000</v>
      </c>
      <c r="BJ841" s="110">
        <v>0</v>
      </c>
      <c r="BK841" s="110">
        <v>0</v>
      </c>
      <c r="BL841" s="110">
        <v>0</v>
      </c>
      <c r="BN841" s="110">
        <f t="shared" si="144"/>
        <v>50000</v>
      </c>
      <c r="BS841" s="110">
        <v>7259</v>
      </c>
      <c r="BT841" s="110" t="str">
        <f t="shared" si="135"/>
        <v>Reparos na Cadeia Pública de Bandeirantes</v>
      </c>
      <c r="BU841" s="111" t="str">
        <f t="shared" si="136"/>
        <v>Não</v>
      </c>
      <c r="BV841" s="111" t="str">
        <f t="shared" si="137"/>
        <v>Não</v>
      </c>
      <c r="BW841" s="111" t="str">
        <f t="shared" si="138"/>
        <v>Não</v>
      </c>
      <c r="BX841" s="111" t="str">
        <f t="shared" si="139"/>
        <v>Não</v>
      </c>
      <c r="BY841" s="110" t="s">
        <v>121</v>
      </c>
      <c r="BZ841" s="110" t="s">
        <v>226</v>
      </c>
      <c r="CA841" s="110" t="s">
        <v>121</v>
      </c>
      <c r="CB841" s="110" t="s">
        <v>8122</v>
      </c>
      <c r="CG841" s="110" t="str">
        <f t="shared" si="140"/>
        <v>4968Cascavel</v>
      </c>
      <c r="CH841" s="110" t="str">
        <f t="shared" si="142"/>
        <v>4968-1</v>
      </c>
      <c r="CI841" s="110">
        <v>1</v>
      </c>
      <c r="CJ841" s="110">
        <v>4968</v>
      </c>
      <c r="CK841" s="110" t="s">
        <v>35</v>
      </c>
      <c r="CL841" s="110">
        <v>4104808</v>
      </c>
      <c r="CM841" s="110" t="s">
        <v>600</v>
      </c>
      <c r="CN841" s="110">
        <v>10722.3</v>
      </c>
      <c r="CO841" s="110">
        <v>0</v>
      </c>
      <c r="CP841" s="110">
        <v>0</v>
      </c>
      <c r="CQ841" s="110">
        <v>0</v>
      </c>
      <c r="CS841" s="110" t="str">
        <f t="shared" si="141"/>
        <v>RGInt 03 Cascavel-Cascavel</v>
      </c>
    </row>
    <row r="842" spans="19:97" x14ac:dyDescent="0.2">
      <c r="S842" s="98">
        <v>6170</v>
      </c>
      <c r="T842" s="98">
        <v>39</v>
      </c>
      <c r="U842" s="98" t="s">
        <v>1697</v>
      </c>
      <c r="V842" s="98">
        <v>66</v>
      </c>
      <c r="W842" s="98" t="s">
        <v>2165</v>
      </c>
      <c r="X842" s="98">
        <v>5</v>
      </c>
      <c r="Y842" s="98" t="s">
        <v>858</v>
      </c>
      <c r="Z842" s="98">
        <v>30</v>
      </c>
      <c r="AA842" s="98" t="s">
        <v>1698</v>
      </c>
      <c r="AB842" s="98">
        <v>7068</v>
      </c>
      <c r="AC842" s="98" t="s">
        <v>2166</v>
      </c>
      <c r="AD842" s="98" t="s">
        <v>2167</v>
      </c>
      <c r="AE842" s="98">
        <v>6170</v>
      </c>
      <c r="AF842" s="98" t="s">
        <v>2309</v>
      </c>
      <c r="AG842" s="98" t="s">
        <v>2310</v>
      </c>
      <c r="AH842" s="98" t="s">
        <v>212</v>
      </c>
      <c r="AI842" s="98" t="s">
        <v>53</v>
      </c>
      <c r="AJ842" s="98">
        <v>4100</v>
      </c>
      <c r="AK842" s="98" t="s">
        <v>33</v>
      </c>
      <c r="AL842" s="98">
        <v>4101</v>
      </c>
      <c r="AM842" s="98" t="s">
        <v>128</v>
      </c>
      <c r="AN842" s="98">
        <v>4106902</v>
      </c>
      <c r="AO842" s="98">
        <v>2024</v>
      </c>
      <c r="AP842" s="98">
        <v>0</v>
      </c>
      <c r="AQ842" s="98" t="s">
        <v>54</v>
      </c>
      <c r="AR842" s="98" t="s">
        <v>54</v>
      </c>
      <c r="AS842" s="98" t="s">
        <v>54</v>
      </c>
      <c r="AT842" s="98" t="s">
        <v>54</v>
      </c>
      <c r="AY842" s="98" t="s">
        <v>56</v>
      </c>
      <c r="AZ842" s="98" t="s">
        <v>1752</v>
      </c>
      <c r="BA842" s="98" t="s">
        <v>1753</v>
      </c>
      <c r="BB842" s="98" t="s">
        <v>1754</v>
      </c>
      <c r="BD842" s="110" t="str">
        <f t="shared" si="143"/>
        <v>4491RGInt 01 Curitiba</v>
      </c>
      <c r="BE842" s="110">
        <v>4491</v>
      </c>
      <c r="BF842" s="110" t="s">
        <v>2209</v>
      </c>
      <c r="BG842" s="110">
        <v>7068</v>
      </c>
      <c r="BH842" s="110" t="s">
        <v>33</v>
      </c>
      <c r="BI842" s="110">
        <v>0</v>
      </c>
      <c r="BJ842" s="110">
        <v>650</v>
      </c>
      <c r="BK842" s="110">
        <v>0</v>
      </c>
      <c r="BL842" s="110">
        <v>0</v>
      </c>
      <c r="BN842" s="110">
        <f t="shared" si="144"/>
        <v>650</v>
      </c>
      <c r="BS842" s="110">
        <v>6170</v>
      </c>
      <c r="BT842" s="110" t="str">
        <f t="shared" si="135"/>
        <v>Reparos na Delegacia de Delitos de Trânsito - DEDETRAN, em Curitiba</v>
      </c>
      <c r="BU842" s="111" t="str">
        <f t="shared" si="136"/>
        <v>Não</v>
      </c>
      <c r="BV842" s="111" t="str">
        <f t="shared" si="137"/>
        <v>Não</v>
      </c>
      <c r="BW842" s="111" t="str">
        <f t="shared" si="138"/>
        <v>Não</v>
      </c>
      <c r="BX842" s="111" t="str">
        <f t="shared" si="139"/>
        <v>Não</v>
      </c>
      <c r="BY842" s="110" t="s">
        <v>121</v>
      </c>
      <c r="BZ842" s="110" t="s">
        <v>121</v>
      </c>
      <c r="CA842" s="110" t="s">
        <v>121</v>
      </c>
      <c r="CB842" s="110" t="s">
        <v>8375</v>
      </c>
      <c r="CG842" s="110" t="str">
        <f t="shared" si="140"/>
        <v>4968 Total</v>
      </c>
      <c r="CH842" s="110" t="str">
        <f t="shared" si="142"/>
        <v>4968 Total-1</v>
      </c>
      <c r="CI842" s="110">
        <v>1</v>
      </c>
      <c r="CJ842" s="110" t="s">
        <v>7164</v>
      </c>
      <c r="CN842" s="110">
        <v>10722.3</v>
      </c>
      <c r="CO842" s="110">
        <v>0</v>
      </c>
      <c r="CP842" s="110">
        <v>0</v>
      </c>
      <c r="CQ842" s="110">
        <v>0</v>
      </c>
      <c r="CS842" s="110" t="str">
        <f t="shared" si="141"/>
        <v>-</v>
      </c>
    </row>
    <row r="843" spans="19:97" x14ac:dyDescent="0.2">
      <c r="S843" s="98">
        <v>6169</v>
      </c>
      <c r="T843" s="98">
        <v>39</v>
      </c>
      <c r="U843" s="98" t="s">
        <v>1697</v>
      </c>
      <c r="V843" s="98">
        <v>66</v>
      </c>
      <c r="W843" s="98" t="s">
        <v>2165</v>
      </c>
      <c r="X843" s="98">
        <v>5</v>
      </c>
      <c r="Y843" s="98" t="s">
        <v>858</v>
      </c>
      <c r="Z843" s="98">
        <v>30</v>
      </c>
      <c r="AA843" s="98" t="s">
        <v>1698</v>
      </c>
      <c r="AB843" s="98">
        <v>7068</v>
      </c>
      <c r="AC843" s="98" t="s">
        <v>2166</v>
      </c>
      <c r="AD843" s="98" t="s">
        <v>2167</v>
      </c>
      <c r="AE843" s="98">
        <v>6169</v>
      </c>
      <c r="AF843" s="98" t="s">
        <v>2312</v>
      </c>
      <c r="AG843" s="98" t="s">
        <v>2313</v>
      </c>
      <c r="AH843" s="98" t="s">
        <v>212</v>
      </c>
      <c r="AI843" s="98" t="s">
        <v>53</v>
      </c>
      <c r="AJ843" s="98">
        <v>4100</v>
      </c>
      <c r="AK843" s="98" t="s">
        <v>35</v>
      </c>
      <c r="AL843" s="98">
        <v>4103</v>
      </c>
      <c r="AM843" s="98" t="s">
        <v>407</v>
      </c>
      <c r="AN843" s="98">
        <v>4108304</v>
      </c>
      <c r="AO843" s="98">
        <v>2024</v>
      </c>
      <c r="AP843" s="98">
        <v>0</v>
      </c>
      <c r="AQ843" s="98" t="s">
        <v>54</v>
      </c>
      <c r="AR843" s="98" t="s">
        <v>54</v>
      </c>
      <c r="AS843" s="98" t="s">
        <v>54</v>
      </c>
      <c r="AT843" s="98" t="s">
        <v>54</v>
      </c>
      <c r="AY843" s="98" t="s">
        <v>56</v>
      </c>
      <c r="AZ843" s="98" t="s">
        <v>1752</v>
      </c>
      <c r="BA843" s="98" t="s">
        <v>1753</v>
      </c>
      <c r="BB843" s="98" t="s">
        <v>1754</v>
      </c>
      <c r="BD843" s="110" t="str">
        <f t="shared" si="143"/>
        <v>4492RGInt 03 Cascavel</v>
      </c>
      <c r="BE843" s="110">
        <v>4492</v>
      </c>
      <c r="BF843" s="110" t="s">
        <v>2210</v>
      </c>
      <c r="BG843" s="110">
        <v>7068</v>
      </c>
      <c r="BH843" s="110" t="s">
        <v>35</v>
      </c>
      <c r="BI843" s="110">
        <v>0</v>
      </c>
      <c r="BJ843" s="110">
        <v>0</v>
      </c>
      <c r="BK843" s="110">
        <v>650</v>
      </c>
      <c r="BL843" s="110">
        <v>0</v>
      </c>
      <c r="BN843" s="110">
        <f t="shared" si="144"/>
        <v>650</v>
      </c>
      <c r="BS843" s="110">
        <v>6169</v>
      </c>
      <c r="BT843" s="110" t="str">
        <f t="shared" si="135"/>
        <v>Reparos na sede da 6ª SDP, em Foz do Iguaçu</v>
      </c>
      <c r="BU843" s="111" t="str">
        <f t="shared" si="136"/>
        <v>Não</v>
      </c>
      <c r="BV843" s="111" t="str">
        <f t="shared" si="137"/>
        <v>Não</v>
      </c>
      <c r="BW843" s="111" t="str">
        <f t="shared" si="138"/>
        <v>Não</v>
      </c>
      <c r="BX843" s="111" t="str">
        <f t="shared" si="139"/>
        <v>Não</v>
      </c>
      <c r="BY843" s="110" t="s">
        <v>121</v>
      </c>
      <c r="BZ843" s="110" t="s">
        <v>121</v>
      </c>
      <c r="CA843" s="110" t="s">
        <v>121</v>
      </c>
      <c r="CB843" s="110" t="s">
        <v>8375</v>
      </c>
      <c r="CG843" s="110" t="str">
        <f t="shared" si="140"/>
        <v>4970Francisco Beltrão</v>
      </c>
      <c r="CH843" s="110" t="str">
        <f t="shared" si="142"/>
        <v>4970-1</v>
      </c>
      <c r="CI843" s="110">
        <v>1</v>
      </c>
      <c r="CJ843" s="110">
        <v>4970</v>
      </c>
      <c r="CK843" s="110" t="s">
        <v>35</v>
      </c>
      <c r="CL843" s="110">
        <v>4108403</v>
      </c>
      <c r="CM843" s="110" t="s">
        <v>166</v>
      </c>
      <c r="CN843" s="110">
        <v>8728.65</v>
      </c>
      <c r="CO843" s="110">
        <v>500</v>
      </c>
      <c r="CP843" s="110">
        <v>1500</v>
      </c>
      <c r="CQ843" s="110">
        <v>0</v>
      </c>
      <c r="CS843" s="110" t="str">
        <f t="shared" si="141"/>
        <v>RGInt 03 Cascavel-Francisco Beltrão</v>
      </c>
    </row>
    <row r="844" spans="19:97" x14ac:dyDescent="0.2">
      <c r="S844" s="98">
        <v>6150</v>
      </c>
      <c r="T844" s="98">
        <v>39</v>
      </c>
      <c r="U844" s="98" t="s">
        <v>1697</v>
      </c>
      <c r="V844" s="98">
        <v>66</v>
      </c>
      <c r="W844" s="98" t="s">
        <v>2165</v>
      </c>
      <c r="X844" s="98">
        <v>5</v>
      </c>
      <c r="Y844" s="98" t="s">
        <v>858</v>
      </c>
      <c r="Z844" s="98">
        <v>30</v>
      </c>
      <c r="AA844" s="98" t="s">
        <v>1698</v>
      </c>
      <c r="AB844" s="98">
        <v>7068</v>
      </c>
      <c r="AC844" s="98" t="s">
        <v>2166</v>
      </c>
      <c r="AD844" s="98" t="s">
        <v>2167</v>
      </c>
      <c r="AE844" s="98">
        <v>6150</v>
      </c>
      <c r="AF844" s="98" t="s">
        <v>2316</v>
      </c>
      <c r="AG844" s="98" t="s">
        <v>2317</v>
      </c>
      <c r="AH844" s="98" t="s">
        <v>212</v>
      </c>
      <c r="AI844" s="98" t="s">
        <v>53</v>
      </c>
      <c r="AJ844" s="98">
        <v>4100</v>
      </c>
      <c r="AK844" s="98" t="s">
        <v>33</v>
      </c>
      <c r="AL844" s="98">
        <v>4101</v>
      </c>
      <c r="AM844" s="98" t="s">
        <v>128</v>
      </c>
      <c r="AN844" s="98">
        <v>4106902</v>
      </c>
      <c r="AO844" s="98">
        <v>2024</v>
      </c>
      <c r="AP844" s="98">
        <v>0</v>
      </c>
      <c r="AQ844" s="98" t="s">
        <v>54</v>
      </c>
      <c r="AR844" s="98" t="s">
        <v>54</v>
      </c>
      <c r="AS844" s="98" t="s">
        <v>54</v>
      </c>
      <c r="AT844" s="98" t="s">
        <v>54</v>
      </c>
      <c r="AY844" s="98" t="s">
        <v>56</v>
      </c>
      <c r="AZ844" s="98" t="s">
        <v>1752</v>
      </c>
      <c r="BA844" s="98" t="s">
        <v>1753</v>
      </c>
      <c r="BB844" s="98" t="s">
        <v>1754</v>
      </c>
      <c r="BD844" s="110" t="str">
        <f t="shared" si="143"/>
        <v>4493RGInt 02 Guarapuava</v>
      </c>
      <c r="BE844" s="110">
        <v>4493</v>
      </c>
      <c r="BF844" s="110" t="s">
        <v>2211</v>
      </c>
      <c r="BG844" s="110">
        <v>7068</v>
      </c>
      <c r="BH844" s="110" t="s">
        <v>34</v>
      </c>
      <c r="BI844" s="110">
        <v>700</v>
      </c>
      <c r="BJ844" s="110">
        <v>0</v>
      </c>
      <c r="BK844" s="110">
        <v>0</v>
      </c>
      <c r="BL844" s="110">
        <v>0</v>
      </c>
      <c r="BN844" s="110">
        <f t="shared" si="144"/>
        <v>700</v>
      </c>
      <c r="BS844" s="110">
        <v>6150</v>
      </c>
      <c r="BT844" s="110" t="str">
        <f t="shared" si="135"/>
        <v>Reparos no Posto de Bombeiros Militar - Bairro Novo, em Curitiba</v>
      </c>
      <c r="BU844" s="111" t="str">
        <f t="shared" si="136"/>
        <v>Não</v>
      </c>
      <c r="BV844" s="111" t="str">
        <f t="shared" si="137"/>
        <v>Não</v>
      </c>
      <c r="BW844" s="111" t="str">
        <f t="shared" si="138"/>
        <v>Não</v>
      </c>
      <c r="BX844" s="111" t="str">
        <f t="shared" si="139"/>
        <v>Não</v>
      </c>
      <c r="BY844" s="110" t="s">
        <v>121</v>
      </c>
      <c r="BZ844" s="110" t="s">
        <v>121</v>
      </c>
      <c r="CA844" s="110" t="s">
        <v>121</v>
      </c>
      <c r="CB844" s="110" t="s">
        <v>8375</v>
      </c>
      <c r="CG844" s="110" t="str">
        <f t="shared" si="140"/>
        <v>4970 Total</v>
      </c>
      <c r="CH844" s="110" t="str">
        <f t="shared" si="142"/>
        <v>4970 Total-1</v>
      </c>
      <c r="CI844" s="110">
        <v>1</v>
      </c>
      <c r="CJ844" s="110" t="s">
        <v>7165</v>
      </c>
      <c r="CN844" s="110">
        <v>8728.65</v>
      </c>
      <c r="CO844" s="110">
        <v>500</v>
      </c>
      <c r="CP844" s="110">
        <v>1500</v>
      </c>
      <c r="CQ844" s="110">
        <v>0</v>
      </c>
      <c r="CS844" s="110" t="str">
        <f t="shared" si="141"/>
        <v>-</v>
      </c>
    </row>
    <row r="845" spans="19:97" x14ac:dyDescent="0.2">
      <c r="S845" s="98">
        <v>6151</v>
      </c>
      <c r="T845" s="98">
        <v>39</v>
      </c>
      <c r="U845" s="98" t="s">
        <v>1697</v>
      </c>
      <c r="V845" s="98">
        <v>66</v>
      </c>
      <c r="W845" s="98" t="s">
        <v>2165</v>
      </c>
      <c r="X845" s="98">
        <v>5</v>
      </c>
      <c r="Y845" s="98" t="s">
        <v>858</v>
      </c>
      <c r="Z845" s="98">
        <v>30</v>
      </c>
      <c r="AA845" s="98" t="s">
        <v>1698</v>
      </c>
      <c r="AB845" s="98">
        <v>7068</v>
      </c>
      <c r="AC845" s="98" t="s">
        <v>2166</v>
      </c>
      <c r="AD845" s="98" t="s">
        <v>2167</v>
      </c>
      <c r="AE845" s="98">
        <v>6151</v>
      </c>
      <c r="AF845" s="98" t="s">
        <v>2318</v>
      </c>
      <c r="AG845" s="98" t="s">
        <v>2319</v>
      </c>
      <c r="AH845" s="98" t="s">
        <v>212</v>
      </c>
      <c r="AI845" s="98" t="s">
        <v>53</v>
      </c>
      <c r="AJ845" s="98">
        <v>4100</v>
      </c>
      <c r="AK845" s="98" t="s">
        <v>33</v>
      </c>
      <c r="AL845" s="98">
        <v>4101</v>
      </c>
      <c r="AM845" s="98" t="s">
        <v>128</v>
      </c>
      <c r="AN845" s="98">
        <v>4106902</v>
      </c>
      <c r="AO845" s="98">
        <v>2024</v>
      </c>
      <c r="AP845" s="98">
        <v>0</v>
      </c>
      <c r="AQ845" s="98" t="s">
        <v>54</v>
      </c>
      <c r="AR845" s="98" t="s">
        <v>54</v>
      </c>
      <c r="AS845" s="98" t="s">
        <v>54</v>
      </c>
      <c r="AT845" s="98" t="s">
        <v>54</v>
      </c>
      <c r="AY845" s="98" t="s">
        <v>56</v>
      </c>
      <c r="AZ845" s="98" t="s">
        <v>1752</v>
      </c>
      <c r="BA845" s="98" t="s">
        <v>1753</v>
      </c>
      <c r="BB845" s="98" t="s">
        <v>1754</v>
      </c>
      <c r="BD845" s="110" t="str">
        <f t="shared" si="143"/>
        <v>4494RGInt 01 Curitiba</v>
      </c>
      <c r="BE845" s="110">
        <v>4494</v>
      </c>
      <c r="BF845" s="110" t="s">
        <v>2212</v>
      </c>
      <c r="BG845" s="110">
        <v>7068</v>
      </c>
      <c r="BH845" s="110" t="s">
        <v>33</v>
      </c>
      <c r="BI845" s="110">
        <v>0</v>
      </c>
      <c r="BJ845" s="110">
        <v>1800</v>
      </c>
      <c r="BK845" s="110">
        <v>0</v>
      </c>
      <c r="BL845" s="110">
        <v>0</v>
      </c>
      <c r="BN845" s="110">
        <f t="shared" si="144"/>
        <v>1800</v>
      </c>
      <c r="BS845" s="110">
        <v>6151</v>
      </c>
      <c r="BT845" s="110" t="str">
        <f t="shared" si="135"/>
        <v>Reparos no Posto de Bombeiros Militar - Central, em Curitiba</v>
      </c>
      <c r="BU845" s="111" t="str">
        <f t="shared" si="136"/>
        <v>Não</v>
      </c>
      <c r="BV845" s="111" t="str">
        <f t="shared" si="137"/>
        <v>Não</v>
      </c>
      <c r="BW845" s="111" t="str">
        <f t="shared" si="138"/>
        <v>Não</v>
      </c>
      <c r="BX845" s="111" t="str">
        <f t="shared" si="139"/>
        <v>Não</v>
      </c>
      <c r="BY845" s="110" t="s">
        <v>121</v>
      </c>
      <c r="BZ845" s="110" t="s">
        <v>121</v>
      </c>
      <c r="CA845" s="110" t="s">
        <v>121</v>
      </c>
      <c r="CB845" s="110" t="s">
        <v>8375</v>
      </c>
      <c r="CG845" s="110" t="str">
        <f t="shared" si="140"/>
        <v>4972Guarapuava</v>
      </c>
      <c r="CH845" s="110" t="str">
        <f t="shared" si="142"/>
        <v>4972-1</v>
      </c>
      <c r="CI845" s="110">
        <v>1</v>
      </c>
      <c r="CJ845" s="110">
        <v>4972</v>
      </c>
      <c r="CK845" s="110" t="s">
        <v>34</v>
      </c>
      <c r="CL845" s="110">
        <v>4109401</v>
      </c>
      <c r="CM845" s="110" t="s">
        <v>526</v>
      </c>
      <c r="CN845" s="110">
        <v>15043.27</v>
      </c>
      <c r="CO845" s="110">
        <v>5000</v>
      </c>
      <c r="CP845" s="110">
        <v>0</v>
      </c>
      <c r="CQ845" s="110">
        <v>0</v>
      </c>
      <c r="CS845" s="110" t="str">
        <f t="shared" si="141"/>
        <v>RGInt 02 Guarapuava-Guarapuava</v>
      </c>
    </row>
    <row r="846" spans="19:97" x14ac:dyDescent="0.2">
      <c r="S846" s="98">
        <v>6156</v>
      </c>
      <c r="T846" s="98">
        <v>39</v>
      </c>
      <c r="U846" s="98" t="s">
        <v>1697</v>
      </c>
      <c r="V846" s="98">
        <v>66</v>
      </c>
      <c r="W846" s="98" t="s">
        <v>2165</v>
      </c>
      <c r="X846" s="98">
        <v>5</v>
      </c>
      <c r="Y846" s="98" t="s">
        <v>858</v>
      </c>
      <c r="Z846" s="98">
        <v>30</v>
      </c>
      <c r="AA846" s="98" t="s">
        <v>1698</v>
      </c>
      <c r="AB846" s="98">
        <v>7068</v>
      </c>
      <c r="AC846" s="98" t="s">
        <v>2166</v>
      </c>
      <c r="AD846" s="98" t="s">
        <v>2167</v>
      </c>
      <c r="AE846" s="98">
        <v>6156</v>
      </c>
      <c r="AF846" s="98" t="s">
        <v>2322</v>
      </c>
      <c r="AG846" s="98" t="s">
        <v>2323</v>
      </c>
      <c r="AH846" s="98" t="s">
        <v>212</v>
      </c>
      <c r="AI846" s="98" t="s">
        <v>53</v>
      </c>
      <c r="AJ846" s="98">
        <v>4100</v>
      </c>
      <c r="AK846" s="98" t="s">
        <v>35</v>
      </c>
      <c r="AL846" s="98">
        <v>4103</v>
      </c>
      <c r="AM846" s="98" t="s">
        <v>166</v>
      </c>
      <c r="AN846" s="98">
        <v>4108403</v>
      </c>
      <c r="AO846" s="98">
        <v>2024</v>
      </c>
      <c r="AP846" s="98">
        <v>0</v>
      </c>
      <c r="AQ846" s="98" t="s">
        <v>54</v>
      </c>
      <c r="AR846" s="98" t="s">
        <v>54</v>
      </c>
      <c r="AS846" s="98" t="s">
        <v>54</v>
      </c>
      <c r="AT846" s="98" t="s">
        <v>54</v>
      </c>
      <c r="AY846" s="98" t="s">
        <v>56</v>
      </c>
      <c r="AZ846" s="98" t="s">
        <v>1752</v>
      </c>
      <c r="BA846" s="98" t="s">
        <v>1753</v>
      </c>
      <c r="BB846" s="98" t="s">
        <v>1754</v>
      </c>
      <c r="BD846" s="110" t="str">
        <f t="shared" si="143"/>
        <v>4495RGInt 01 Curitiba</v>
      </c>
      <c r="BE846" s="110">
        <v>4495</v>
      </c>
      <c r="BF846" s="110" t="s">
        <v>2214</v>
      </c>
      <c r="BG846" s="110">
        <v>7068</v>
      </c>
      <c r="BH846" s="110" t="s">
        <v>33</v>
      </c>
      <c r="BI846" s="110">
        <v>0</v>
      </c>
      <c r="BJ846" s="110">
        <v>3000</v>
      </c>
      <c r="BK846" s="110">
        <v>0</v>
      </c>
      <c r="BL846" s="110">
        <v>0</v>
      </c>
      <c r="BN846" s="110">
        <f t="shared" si="144"/>
        <v>3000</v>
      </c>
      <c r="BS846" s="110">
        <v>6156</v>
      </c>
      <c r="BT846" s="110" t="str">
        <f t="shared" si="135"/>
        <v>Reparos no Posto de Bombeiros Militar - Cidade Norte, em Francisco Beltrão</v>
      </c>
      <c r="BU846" s="111" t="str">
        <f t="shared" si="136"/>
        <v>Não</v>
      </c>
      <c r="BV846" s="111" t="str">
        <f t="shared" si="137"/>
        <v>Não</v>
      </c>
      <c r="BW846" s="111" t="str">
        <f t="shared" si="138"/>
        <v>Não</v>
      </c>
      <c r="BX846" s="111" t="str">
        <f t="shared" si="139"/>
        <v>Não</v>
      </c>
      <c r="BY846" s="110" t="s">
        <v>121</v>
      </c>
      <c r="BZ846" s="110" t="s">
        <v>121</v>
      </c>
      <c r="CA846" s="110" t="s">
        <v>121</v>
      </c>
      <c r="CB846" s="110" t="s">
        <v>8375</v>
      </c>
      <c r="CG846" s="110" t="str">
        <f t="shared" si="140"/>
        <v>4972 Total</v>
      </c>
      <c r="CH846" s="110" t="str">
        <f t="shared" si="142"/>
        <v>4972 Total-1</v>
      </c>
      <c r="CI846" s="110">
        <v>1</v>
      </c>
      <c r="CJ846" s="110" t="s">
        <v>7166</v>
      </c>
      <c r="CN846" s="110">
        <v>15043.27</v>
      </c>
      <c r="CO846" s="110">
        <v>5000</v>
      </c>
      <c r="CP846" s="110">
        <v>0</v>
      </c>
      <c r="CQ846" s="110">
        <v>0</v>
      </c>
      <c r="CS846" s="110" t="str">
        <f t="shared" si="141"/>
        <v>-</v>
      </c>
    </row>
    <row r="847" spans="19:97" x14ac:dyDescent="0.2">
      <c r="S847" s="98">
        <v>6157</v>
      </c>
      <c r="T847" s="98">
        <v>39</v>
      </c>
      <c r="U847" s="98" t="s">
        <v>1697</v>
      </c>
      <c r="V847" s="98">
        <v>66</v>
      </c>
      <c r="W847" s="98" t="s">
        <v>2165</v>
      </c>
      <c r="X847" s="98">
        <v>5</v>
      </c>
      <c r="Y847" s="98" t="s">
        <v>858</v>
      </c>
      <c r="Z847" s="98">
        <v>30</v>
      </c>
      <c r="AA847" s="98" t="s">
        <v>1698</v>
      </c>
      <c r="AB847" s="98">
        <v>7068</v>
      </c>
      <c r="AC847" s="98" t="s">
        <v>2166</v>
      </c>
      <c r="AD847" s="98" t="s">
        <v>2167</v>
      </c>
      <c r="AE847" s="98">
        <v>6157</v>
      </c>
      <c r="AF847" s="98" t="s">
        <v>2326</v>
      </c>
      <c r="AG847" s="98" t="s">
        <v>2327</v>
      </c>
      <c r="AH847" s="98" t="s">
        <v>212</v>
      </c>
      <c r="AI847" s="98" t="s">
        <v>53</v>
      </c>
      <c r="AJ847" s="98">
        <v>4100</v>
      </c>
      <c r="AK847" s="98" t="s">
        <v>35</v>
      </c>
      <c r="AL847" s="98">
        <v>4103</v>
      </c>
      <c r="AM847" s="98" t="s">
        <v>1062</v>
      </c>
      <c r="AN847" s="98">
        <v>4104501</v>
      </c>
      <c r="AO847" s="98">
        <v>2024</v>
      </c>
      <c r="AP847" s="98">
        <v>0</v>
      </c>
      <c r="AQ847" s="98" t="s">
        <v>54</v>
      </c>
      <c r="AR847" s="98" t="s">
        <v>54</v>
      </c>
      <c r="AS847" s="98" t="s">
        <v>54</v>
      </c>
      <c r="AT847" s="98" t="s">
        <v>54</v>
      </c>
      <c r="AY847" s="98" t="s">
        <v>56</v>
      </c>
      <c r="AZ847" s="98" t="s">
        <v>1752</v>
      </c>
      <c r="BA847" s="98" t="s">
        <v>1753</v>
      </c>
      <c r="BB847" s="98" t="s">
        <v>1754</v>
      </c>
      <c r="BD847" s="110" t="str">
        <f t="shared" si="143"/>
        <v>4496RGInt 01 Curitiba</v>
      </c>
      <c r="BE847" s="110">
        <v>4496</v>
      </c>
      <c r="BF847" s="110" t="s">
        <v>2215</v>
      </c>
      <c r="BG847" s="110">
        <v>8163</v>
      </c>
      <c r="BH847" s="110" t="s">
        <v>33</v>
      </c>
      <c r="BI847" s="110">
        <v>0</v>
      </c>
      <c r="BJ847" s="110">
        <v>2100</v>
      </c>
      <c r="BK847" s="110">
        <v>3150</v>
      </c>
      <c r="BL847" s="110">
        <v>1750</v>
      </c>
      <c r="BN847" s="110">
        <f t="shared" si="144"/>
        <v>7000</v>
      </c>
      <c r="BS847" s="110">
        <v>6157</v>
      </c>
      <c r="BT847" s="110" t="str">
        <f t="shared" si="135"/>
        <v>Reparos no Posto de Bombeiros Militar, em Capanema</v>
      </c>
      <c r="BU847" s="111" t="str">
        <f t="shared" si="136"/>
        <v>Não</v>
      </c>
      <c r="BV847" s="111" t="str">
        <f t="shared" si="137"/>
        <v>Não</v>
      </c>
      <c r="BW847" s="111" t="str">
        <f t="shared" si="138"/>
        <v>Não</v>
      </c>
      <c r="BX847" s="111" t="str">
        <f t="shared" si="139"/>
        <v>Não</v>
      </c>
      <c r="BY847" s="110" t="s">
        <v>121</v>
      </c>
      <c r="BZ847" s="110" t="s">
        <v>121</v>
      </c>
      <c r="CA847" s="110" t="s">
        <v>121</v>
      </c>
      <c r="CB847" s="110" t="s">
        <v>8375</v>
      </c>
      <c r="CG847" s="110" t="str">
        <f t="shared" si="140"/>
        <v>4975Irati</v>
      </c>
      <c r="CH847" s="110" t="str">
        <f t="shared" si="142"/>
        <v>4975-1</v>
      </c>
      <c r="CI847" s="110">
        <v>1</v>
      </c>
      <c r="CJ847" s="110">
        <v>4975</v>
      </c>
      <c r="CK847" s="110" t="s">
        <v>38</v>
      </c>
      <c r="CL847" s="110">
        <v>4110706</v>
      </c>
      <c r="CM847" s="110" t="s">
        <v>594</v>
      </c>
      <c r="CN847" s="110">
        <v>8046.14</v>
      </c>
      <c r="CO847" s="110">
        <v>2000</v>
      </c>
      <c r="CP847" s="110">
        <v>1000</v>
      </c>
      <c r="CQ847" s="110">
        <v>0</v>
      </c>
      <c r="CS847" s="110" t="str">
        <f t="shared" si="141"/>
        <v>RGInt 06 Ponta Grossa-Irati</v>
      </c>
    </row>
    <row r="848" spans="19:97" x14ac:dyDescent="0.2">
      <c r="S848" s="98">
        <v>6161</v>
      </c>
      <c r="T848" s="98">
        <v>39</v>
      </c>
      <c r="U848" s="98" t="s">
        <v>1697</v>
      </c>
      <c r="V848" s="98">
        <v>66</v>
      </c>
      <c r="W848" s="98" t="s">
        <v>2165</v>
      </c>
      <c r="X848" s="98">
        <v>5</v>
      </c>
      <c r="Y848" s="98" t="s">
        <v>858</v>
      </c>
      <c r="Z848" s="98">
        <v>30</v>
      </c>
      <c r="AA848" s="98" t="s">
        <v>1698</v>
      </c>
      <c r="AB848" s="98">
        <v>7068</v>
      </c>
      <c r="AC848" s="98" t="s">
        <v>2166</v>
      </c>
      <c r="AD848" s="98" t="s">
        <v>2167</v>
      </c>
      <c r="AE848" s="98">
        <v>6161</v>
      </c>
      <c r="AF848" s="98" t="s">
        <v>2329</v>
      </c>
      <c r="AG848" s="98" t="s">
        <v>2330</v>
      </c>
      <c r="AH848" s="98" t="s">
        <v>212</v>
      </c>
      <c r="AI848" s="98" t="s">
        <v>53</v>
      </c>
      <c r="AJ848" s="98">
        <v>4100</v>
      </c>
      <c r="AK848" s="98" t="s">
        <v>35</v>
      </c>
      <c r="AL848" s="98">
        <v>4103</v>
      </c>
      <c r="AM848" s="98" t="s">
        <v>1068</v>
      </c>
      <c r="AN848" s="98">
        <v>4104600</v>
      </c>
      <c r="AO848" s="98">
        <v>2024</v>
      </c>
      <c r="AP848" s="98">
        <v>0</v>
      </c>
      <c r="AQ848" s="98" t="s">
        <v>54</v>
      </c>
      <c r="AR848" s="98" t="s">
        <v>54</v>
      </c>
      <c r="AS848" s="98" t="s">
        <v>54</v>
      </c>
      <c r="AT848" s="98" t="s">
        <v>54</v>
      </c>
      <c r="AY848" s="98" t="s">
        <v>56</v>
      </c>
      <c r="AZ848" s="98" t="s">
        <v>1752</v>
      </c>
      <c r="BA848" s="98" t="s">
        <v>1753</v>
      </c>
      <c r="BB848" s="98" t="s">
        <v>1754</v>
      </c>
      <c r="BD848" s="110" t="str">
        <f t="shared" si="143"/>
        <v>4497RGInt 01 Curitiba</v>
      </c>
      <c r="BE848" s="110">
        <v>4497</v>
      </c>
      <c r="BF848" s="110" t="s">
        <v>2216</v>
      </c>
      <c r="BG848" s="110">
        <v>8163</v>
      </c>
      <c r="BH848" s="110" t="s">
        <v>33</v>
      </c>
      <c r="BI848" s="110">
        <v>0</v>
      </c>
      <c r="BJ848" s="110">
        <v>5274</v>
      </c>
      <c r="BK848" s="110">
        <v>3516</v>
      </c>
      <c r="BL848" s="110">
        <v>2930</v>
      </c>
      <c r="BN848" s="110">
        <f t="shared" si="144"/>
        <v>11720</v>
      </c>
      <c r="BS848" s="110">
        <v>6161</v>
      </c>
      <c r="BT848" s="110" t="str">
        <f t="shared" si="135"/>
        <v>Reparos no Posto de Bombeiros Militar, em Capitão Leônidas Marques</v>
      </c>
      <c r="BU848" s="111" t="str">
        <f t="shared" si="136"/>
        <v>Não</v>
      </c>
      <c r="BV848" s="111" t="str">
        <f t="shared" si="137"/>
        <v>Não</v>
      </c>
      <c r="BW848" s="111" t="str">
        <f t="shared" si="138"/>
        <v>Não</v>
      </c>
      <c r="BX848" s="111" t="str">
        <f t="shared" si="139"/>
        <v>Não</v>
      </c>
      <c r="BY848" s="110" t="s">
        <v>121</v>
      </c>
      <c r="BZ848" s="110" t="s">
        <v>121</v>
      </c>
      <c r="CA848" s="110" t="s">
        <v>121</v>
      </c>
      <c r="CB848" s="110" t="s">
        <v>8375</v>
      </c>
      <c r="CG848" s="110" t="str">
        <f t="shared" si="140"/>
        <v>4975 Total</v>
      </c>
      <c r="CH848" s="110" t="str">
        <f t="shared" si="142"/>
        <v>4975 Total-1</v>
      </c>
      <c r="CI848" s="110">
        <v>1</v>
      </c>
      <c r="CJ848" s="110" t="s">
        <v>7167</v>
      </c>
      <c r="CN848" s="110">
        <v>8046.14</v>
      </c>
      <c r="CO848" s="110">
        <v>2000</v>
      </c>
      <c r="CP848" s="110">
        <v>1000</v>
      </c>
      <c r="CQ848" s="110">
        <v>0</v>
      </c>
      <c r="CS848" s="110" t="str">
        <f t="shared" si="141"/>
        <v>-</v>
      </c>
    </row>
    <row r="849" spans="19:97" x14ac:dyDescent="0.2">
      <c r="S849" s="98">
        <v>6159</v>
      </c>
      <c r="T849" s="98">
        <v>39</v>
      </c>
      <c r="U849" s="98" t="s">
        <v>1697</v>
      </c>
      <c r="V849" s="98">
        <v>66</v>
      </c>
      <c r="W849" s="98" t="s">
        <v>2165</v>
      </c>
      <c r="X849" s="98">
        <v>5</v>
      </c>
      <c r="Y849" s="98" t="s">
        <v>858</v>
      </c>
      <c r="Z849" s="98">
        <v>30</v>
      </c>
      <c r="AA849" s="98" t="s">
        <v>1698</v>
      </c>
      <c r="AB849" s="98">
        <v>7068</v>
      </c>
      <c r="AC849" s="98" t="s">
        <v>2166</v>
      </c>
      <c r="AD849" s="98" t="s">
        <v>2167</v>
      </c>
      <c r="AE849" s="98">
        <v>6159</v>
      </c>
      <c r="AF849" s="98" t="s">
        <v>2332</v>
      </c>
      <c r="AG849" s="98" t="s">
        <v>2333</v>
      </c>
      <c r="AH849" s="98" t="s">
        <v>212</v>
      </c>
      <c r="AI849" s="98" t="s">
        <v>53</v>
      </c>
      <c r="AJ849" s="98">
        <v>4100</v>
      </c>
      <c r="AK849" s="98" t="s">
        <v>35</v>
      </c>
      <c r="AL849" s="98">
        <v>4103</v>
      </c>
      <c r="AM849" s="98" t="s">
        <v>464</v>
      </c>
      <c r="AN849" s="98">
        <v>4106308</v>
      </c>
      <c r="AO849" s="98">
        <v>2024</v>
      </c>
      <c r="AP849" s="98">
        <v>0</v>
      </c>
      <c r="AQ849" s="98" t="s">
        <v>54</v>
      </c>
      <c r="AR849" s="98" t="s">
        <v>54</v>
      </c>
      <c r="AS849" s="98" t="s">
        <v>54</v>
      </c>
      <c r="AT849" s="98" t="s">
        <v>54</v>
      </c>
      <c r="AY849" s="98" t="s">
        <v>56</v>
      </c>
      <c r="AZ849" s="98" t="s">
        <v>1752</v>
      </c>
      <c r="BA849" s="98" t="s">
        <v>1753</v>
      </c>
      <c r="BB849" s="98" t="s">
        <v>1754</v>
      </c>
      <c r="BD849" s="110" t="str">
        <f t="shared" si="143"/>
        <v>4498RGInt 03 Cascavel</v>
      </c>
      <c r="BE849" s="110">
        <v>4498</v>
      </c>
      <c r="BF849" s="110" t="s">
        <v>2219</v>
      </c>
      <c r="BG849" s="110">
        <v>8163</v>
      </c>
      <c r="BH849" s="110" t="s">
        <v>35</v>
      </c>
      <c r="BI849" s="110">
        <v>0</v>
      </c>
      <c r="BJ849" s="110">
        <v>0</v>
      </c>
      <c r="BK849" s="110">
        <v>1400</v>
      </c>
      <c r="BL849" s="110">
        <v>600</v>
      </c>
      <c r="BN849" s="110">
        <f t="shared" si="144"/>
        <v>2000</v>
      </c>
      <c r="BS849" s="110">
        <v>6159</v>
      </c>
      <c r="BT849" s="110" t="str">
        <f t="shared" si="135"/>
        <v>Reparos no Posto de Bombeiros Militar, em Corbélia</v>
      </c>
      <c r="BU849" s="111" t="str">
        <f t="shared" si="136"/>
        <v>Não</v>
      </c>
      <c r="BV849" s="111" t="str">
        <f t="shared" si="137"/>
        <v>Não</v>
      </c>
      <c r="BW849" s="111" t="str">
        <f t="shared" si="138"/>
        <v>Não</v>
      </c>
      <c r="BX849" s="111" t="str">
        <f t="shared" si="139"/>
        <v>Não</v>
      </c>
      <c r="BY849" s="110" t="s">
        <v>121</v>
      </c>
      <c r="BZ849" s="110" t="s">
        <v>121</v>
      </c>
      <c r="CA849" s="110" t="s">
        <v>121</v>
      </c>
      <c r="CB849" s="110" t="s">
        <v>8375</v>
      </c>
      <c r="CG849" s="110" t="str">
        <f t="shared" si="140"/>
        <v>4977Ponta Grossa</v>
      </c>
      <c r="CH849" s="110" t="str">
        <f t="shared" si="142"/>
        <v>4977-1</v>
      </c>
      <c r="CI849" s="110">
        <v>1</v>
      </c>
      <c r="CJ849" s="110">
        <v>4977</v>
      </c>
      <c r="CK849" s="110" t="s">
        <v>38</v>
      </c>
      <c r="CL849" s="110">
        <v>4119905</v>
      </c>
      <c r="CM849" s="110" t="s">
        <v>531</v>
      </c>
      <c r="CN849" s="110">
        <v>7567.51</v>
      </c>
      <c r="CO849" s="110">
        <v>3000</v>
      </c>
      <c r="CP849" s="110">
        <v>0</v>
      </c>
      <c r="CQ849" s="110">
        <v>0</v>
      </c>
      <c r="CS849" s="110" t="str">
        <f t="shared" si="141"/>
        <v>RGInt 06 Ponta Grossa-Ponta Grossa</v>
      </c>
    </row>
    <row r="850" spans="19:97" x14ac:dyDescent="0.2">
      <c r="S850" s="98">
        <v>6158</v>
      </c>
      <c r="T850" s="98">
        <v>39</v>
      </c>
      <c r="U850" s="98" t="s">
        <v>1697</v>
      </c>
      <c r="V850" s="98">
        <v>66</v>
      </c>
      <c r="W850" s="98" t="s">
        <v>2165</v>
      </c>
      <c r="X850" s="98">
        <v>5</v>
      </c>
      <c r="Y850" s="98" t="s">
        <v>858</v>
      </c>
      <c r="Z850" s="98">
        <v>30</v>
      </c>
      <c r="AA850" s="98" t="s">
        <v>1698</v>
      </c>
      <c r="AB850" s="98">
        <v>7068</v>
      </c>
      <c r="AC850" s="98" t="s">
        <v>2166</v>
      </c>
      <c r="AD850" s="98" t="s">
        <v>2167</v>
      </c>
      <c r="AE850" s="98">
        <v>6158</v>
      </c>
      <c r="AF850" s="98" t="s">
        <v>2335</v>
      </c>
      <c r="AG850" s="98" t="s">
        <v>2336</v>
      </c>
      <c r="AH850" s="98" t="s">
        <v>212</v>
      </c>
      <c r="AI850" s="98" t="s">
        <v>53</v>
      </c>
      <c r="AJ850" s="98">
        <v>4100</v>
      </c>
      <c r="AK850" s="98" t="s">
        <v>35</v>
      </c>
      <c r="AL850" s="98">
        <v>4103</v>
      </c>
      <c r="AM850" s="98" t="s">
        <v>2337</v>
      </c>
      <c r="AN850" s="98">
        <v>4117602</v>
      </c>
      <c r="AO850" s="98">
        <v>2024</v>
      </c>
      <c r="AP850" s="98">
        <v>0</v>
      </c>
      <c r="AQ850" s="98" t="s">
        <v>54</v>
      </c>
      <c r="AR850" s="98" t="s">
        <v>54</v>
      </c>
      <c r="AS850" s="98" t="s">
        <v>54</v>
      </c>
      <c r="AT850" s="98" t="s">
        <v>54</v>
      </c>
      <c r="AY850" s="98" t="s">
        <v>56</v>
      </c>
      <c r="AZ850" s="98" t="s">
        <v>1752</v>
      </c>
      <c r="BA850" s="98" t="s">
        <v>1753</v>
      </c>
      <c r="BB850" s="98" t="s">
        <v>1754</v>
      </c>
      <c r="BD850" s="110" t="str">
        <f t="shared" si="143"/>
        <v>4499RGInt 03 Cascavel</v>
      </c>
      <c r="BE850" s="110">
        <v>4499</v>
      </c>
      <c r="BF850" s="110" t="s">
        <v>6276</v>
      </c>
      <c r="BG850" s="110">
        <v>8163</v>
      </c>
      <c r="BH850" s="110" t="s">
        <v>35</v>
      </c>
      <c r="BI850" s="110">
        <v>0</v>
      </c>
      <c r="BJ850" s="110">
        <v>1400</v>
      </c>
      <c r="BK850" s="110">
        <v>600</v>
      </c>
      <c r="BL850" s="110">
        <v>0</v>
      </c>
      <c r="BN850" s="110">
        <f t="shared" si="144"/>
        <v>2000</v>
      </c>
      <c r="BS850" s="110">
        <v>6158</v>
      </c>
      <c r="BT850" s="110" t="str">
        <f t="shared" si="135"/>
        <v>Reparos no Posto de Bombeiros Militar, em Palmas</v>
      </c>
      <c r="BU850" s="111" t="str">
        <f t="shared" si="136"/>
        <v>Não</v>
      </c>
      <c r="BV850" s="111" t="str">
        <f t="shared" si="137"/>
        <v>Não</v>
      </c>
      <c r="BW850" s="111" t="str">
        <f t="shared" si="138"/>
        <v>Não</v>
      </c>
      <c r="BX850" s="111" t="str">
        <f t="shared" si="139"/>
        <v>Não</v>
      </c>
      <c r="BY850" s="110" t="s">
        <v>121</v>
      </c>
      <c r="BZ850" s="110" t="s">
        <v>121</v>
      </c>
      <c r="CA850" s="110" t="s">
        <v>121</v>
      </c>
      <c r="CB850" s="110" t="s">
        <v>8375</v>
      </c>
      <c r="CG850" s="110" t="str">
        <f t="shared" si="140"/>
        <v>4977 Total</v>
      </c>
      <c r="CH850" s="110" t="str">
        <f t="shared" si="142"/>
        <v>4977 Total-1</v>
      </c>
      <c r="CI850" s="110">
        <v>1</v>
      </c>
      <c r="CJ850" s="110" t="s">
        <v>7168</v>
      </c>
      <c r="CN850" s="110">
        <v>7567.51</v>
      </c>
      <c r="CO850" s="110">
        <v>3000</v>
      </c>
      <c r="CP850" s="110">
        <v>0</v>
      </c>
      <c r="CQ850" s="110">
        <v>0</v>
      </c>
      <c r="CS850" s="110" t="str">
        <f t="shared" si="141"/>
        <v>-</v>
      </c>
    </row>
    <row r="851" spans="19:97" x14ac:dyDescent="0.2">
      <c r="S851" s="98">
        <v>6155</v>
      </c>
      <c r="T851" s="98">
        <v>39</v>
      </c>
      <c r="U851" s="98" t="s">
        <v>1697</v>
      </c>
      <c r="V851" s="98">
        <v>66</v>
      </c>
      <c r="W851" s="98" t="s">
        <v>2165</v>
      </c>
      <c r="X851" s="98">
        <v>5</v>
      </c>
      <c r="Y851" s="98" t="s">
        <v>858</v>
      </c>
      <c r="Z851" s="98">
        <v>30</v>
      </c>
      <c r="AA851" s="98" t="s">
        <v>1698</v>
      </c>
      <c r="AB851" s="98">
        <v>7068</v>
      </c>
      <c r="AC851" s="98" t="s">
        <v>2166</v>
      </c>
      <c r="AD851" s="98" t="s">
        <v>2167</v>
      </c>
      <c r="AE851" s="98">
        <v>6155</v>
      </c>
      <c r="AF851" s="98" t="s">
        <v>2339</v>
      </c>
      <c r="AG851" s="98" t="s">
        <v>2340</v>
      </c>
      <c r="AH851" s="98" t="s">
        <v>212</v>
      </c>
      <c r="AI851" s="98" t="s">
        <v>53</v>
      </c>
      <c r="AJ851" s="98">
        <v>4100</v>
      </c>
      <c r="AK851" s="98" t="s">
        <v>33</v>
      </c>
      <c r="AL851" s="98">
        <v>4101</v>
      </c>
      <c r="AM851" s="98" t="s">
        <v>2341</v>
      </c>
      <c r="AN851" s="98">
        <v>4119103</v>
      </c>
      <c r="AO851" s="98">
        <v>2024</v>
      </c>
      <c r="AP851" s="98">
        <v>0</v>
      </c>
      <c r="AQ851" s="98" t="s">
        <v>54</v>
      </c>
      <c r="AR851" s="98" t="s">
        <v>54</v>
      </c>
      <c r="AS851" s="98" t="s">
        <v>54</v>
      </c>
      <c r="AT851" s="98" t="s">
        <v>54</v>
      </c>
      <c r="AY851" s="98" t="s">
        <v>56</v>
      </c>
      <c r="AZ851" s="98" t="s">
        <v>1752</v>
      </c>
      <c r="BA851" s="98" t="s">
        <v>1753</v>
      </c>
      <c r="BB851" s="98" t="s">
        <v>1754</v>
      </c>
      <c r="BD851" s="110" t="str">
        <f t="shared" si="143"/>
        <v>4500RGInt 03 Cascavel</v>
      </c>
      <c r="BE851" s="110">
        <v>4500</v>
      </c>
      <c r="BF851" s="110" t="s">
        <v>2221</v>
      </c>
      <c r="BG851" s="110">
        <v>8163</v>
      </c>
      <c r="BH851" s="110" t="s">
        <v>35</v>
      </c>
      <c r="BI851" s="110">
        <v>0</v>
      </c>
      <c r="BJ851" s="110">
        <v>0</v>
      </c>
      <c r="BK851" s="110">
        <v>1400</v>
      </c>
      <c r="BL851" s="110">
        <v>600</v>
      </c>
      <c r="BN851" s="110">
        <f t="shared" si="144"/>
        <v>2000</v>
      </c>
      <c r="BS851" s="110">
        <v>6155</v>
      </c>
      <c r="BT851" s="110" t="str">
        <f t="shared" si="135"/>
        <v>Reparos no Posto de Bombeiros Militar, em Piên</v>
      </c>
      <c r="BU851" s="111" t="str">
        <f t="shared" si="136"/>
        <v>Não</v>
      </c>
      <c r="BV851" s="111" t="str">
        <f t="shared" si="137"/>
        <v>Não</v>
      </c>
      <c r="BW851" s="111" t="str">
        <f t="shared" si="138"/>
        <v>Não</v>
      </c>
      <c r="BX851" s="111" t="str">
        <f t="shared" si="139"/>
        <v>Não</v>
      </c>
      <c r="BY851" s="110" t="s">
        <v>121</v>
      </c>
      <c r="BZ851" s="110" t="s">
        <v>121</v>
      </c>
      <c r="CA851" s="110" t="s">
        <v>121</v>
      </c>
      <c r="CB851" s="110" t="s">
        <v>8122</v>
      </c>
      <c r="CG851" s="110" t="str">
        <f t="shared" si="140"/>
        <v>4979Telêmaco Borba</v>
      </c>
      <c r="CH851" s="110" t="str">
        <f t="shared" si="142"/>
        <v>4979-1</v>
      </c>
      <c r="CI851" s="110">
        <v>1</v>
      </c>
      <c r="CJ851" s="110">
        <v>4979</v>
      </c>
      <c r="CK851" s="110" t="s">
        <v>38</v>
      </c>
      <c r="CL851" s="110">
        <v>4127106</v>
      </c>
      <c r="CM851" s="110" t="s">
        <v>559</v>
      </c>
      <c r="CN851" s="110">
        <v>7827.47</v>
      </c>
      <c r="CO851" s="110">
        <v>6000</v>
      </c>
      <c r="CP851" s="110">
        <v>1000</v>
      </c>
      <c r="CQ851" s="110">
        <v>0</v>
      </c>
      <c r="CS851" s="110" t="str">
        <f t="shared" si="141"/>
        <v>RGInt 06 Ponta Grossa-Telêmaco Borba</v>
      </c>
    </row>
    <row r="852" spans="19:97" x14ac:dyDescent="0.2">
      <c r="S852" s="98">
        <v>6160</v>
      </c>
      <c r="T852" s="98">
        <v>39</v>
      </c>
      <c r="U852" s="98" t="s">
        <v>1697</v>
      </c>
      <c r="V852" s="98">
        <v>66</v>
      </c>
      <c r="W852" s="98" t="s">
        <v>2165</v>
      </c>
      <c r="X852" s="98">
        <v>5</v>
      </c>
      <c r="Y852" s="98" t="s">
        <v>858</v>
      </c>
      <c r="Z852" s="98">
        <v>30</v>
      </c>
      <c r="AA852" s="98" t="s">
        <v>1698</v>
      </c>
      <c r="AB852" s="98">
        <v>7068</v>
      </c>
      <c r="AC852" s="98" t="s">
        <v>2166</v>
      </c>
      <c r="AD852" s="98" t="s">
        <v>2167</v>
      </c>
      <c r="AE852" s="98">
        <v>6160</v>
      </c>
      <c r="AF852" s="98" t="s">
        <v>2343</v>
      </c>
      <c r="AG852" s="98" t="s">
        <v>2344</v>
      </c>
      <c r="AH852" s="98" t="s">
        <v>212</v>
      </c>
      <c r="AI852" s="98" t="s">
        <v>53</v>
      </c>
      <c r="AJ852" s="98">
        <v>4100</v>
      </c>
      <c r="AK852" s="98" t="s">
        <v>35</v>
      </c>
      <c r="AL852" s="98">
        <v>4103</v>
      </c>
      <c r="AM852" s="98" t="s">
        <v>543</v>
      </c>
      <c r="AN852" s="98">
        <v>4120903</v>
      </c>
      <c r="AO852" s="98">
        <v>2024</v>
      </c>
      <c r="AP852" s="98">
        <v>0</v>
      </c>
      <c r="AQ852" s="98" t="s">
        <v>54</v>
      </c>
      <c r="AR852" s="98" t="s">
        <v>54</v>
      </c>
      <c r="AS852" s="98" t="s">
        <v>54</v>
      </c>
      <c r="AT852" s="98" t="s">
        <v>54</v>
      </c>
      <c r="AY852" s="98" t="s">
        <v>56</v>
      </c>
      <c r="AZ852" s="98" t="s">
        <v>1752</v>
      </c>
      <c r="BA852" s="98" t="s">
        <v>1753</v>
      </c>
      <c r="BB852" s="98" t="s">
        <v>1754</v>
      </c>
      <c r="BD852" s="110" t="str">
        <f t="shared" si="143"/>
        <v>4501RGInt 04 Maringá</v>
      </c>
      <c r="BE852" s="110">
        <v>4501</v>
      </c>
      <c r="BF852" s="110" t="s">
        <v>2223</v>
      </c>
      <c r="BG852" s="110">
        <v>8163</v>
      </c>
      <c r="BH852" s="110" t="s">
        <v>36</v>
      </c>
      <c r="BI852" s="110">
        <v>0</v>
      </c>
      <c r="BJ852" s="110">
        <v>0</v>
      </c>
      <c r="BK852" s="110">
        <v>1400</v>
      </c>
      <c r="BL852" s="110">
        <v>600</v>
      </c>
      <c r="BN852" s="110">
        <f t="shared" si="144"/>
        <v>2000</v>
      </c>
      <c r="BS852" s="110">
        <v>6160</v>
      </c>
      <c r="BT852" s="110" t="str">
        <f t="shared" si="135"/>
        <v>Reparos no Posto de Bombeiros Militar, em Quedas do Iguaçu</v>
      </c>
      <c r="BU852" s="111" t="str">
        <f t="shared" si="136"/>
        <v>Não</v>
      </c>
      <c r="BV852" s="111" t="str">
        <f t="shared" si="137"/>
        <v>Não</v>
      </c>
      <c r="BW852" s="111" t="str">
        <f t="shared" si="138"/>
        <v>Não</v>
      </c>
      <c r="BX852" s="111" t="str">
        <f t="shared" si="139"/>
        <v>Não</v>
      </c>
      <c r="BY852" s="110" t="s">
        <v>121</v>
      </c>
      <c r="BZ852" s="110" t="s">
        <v>121</v>
      </c>
      <c r="CA852" s="110" t="s">
        <v>121</v>
      </c>
      <c r="CB852" s="110" t="s">
        <v>8375</v>
      </c>
      <c r="CG852" s="110" t="str">
        <f t="shared" si="140"/>
        <v>4979 Total</v>
      </c>
      <c r="CH852" s="110" t="str">
        <f t="shared" si="142"/>
        <v>4979 Total-1</v>
      </c>
      <c r="CI852" s="110">
        <v>1</v>
      </c>
      <c r="CJ852" s="110" t="s">
        <v>7169</v>
      </c>
      <c r="CN852" s="110">
        <v>7827.47</v>
      </c>
      <c r="CO852" s="110">
        <v>6000</v>
      </c>
      <c r="CP852" s="110">
        <v>1000</v>
      </c>
      <c r="CQ852" s="110">
        <v>0</v>
      </c>
      <c r="CS852" s="110" t="str">
        <f t="shared" si="141"/>
        <v>-</v>
      </c>
    </row>
    <row r="853" spans="19:97" x14ac:dyDescent="0.2">
      <c r="S853" s="98">
        <v>6153</v>
      </c>
      <c r="T853" s="98">
        <v>39</v>
      </c>
      <c r="U853" s="98" t="s">
        <v>1697</v>
      </c>
      <c r="V853" s="98">
        <v>66</v>
      </c>
      <c r="W853" s="98" t="s">
        <v>2165</v>
      </c>
      <c r="X853" s="98">
        <v>5</v>
      </c>
      <c r="Y853" s="98" t="s">
        <v>858</v>
      </c>
      <c r="Z853" s="98">
        <v>30</v>
      </c>
      <c r="AA853" s="98" t="s">
        <v>1698</v>
      </c>
      <c r="AB853" s="98">
        <v>7068</v>
      </c>
      <c r="AC853" s="98" t="s">
        <v>2166</v>
      </c>
      <c r="AD853" s="98" t="s">
        <v>2167</v>
      </c>
      <c r="AE853" s="98">
        <v>6153</v>
      </c>
      <c r="AF853" s="98" t="s">
        <v>2346</v>
      </c>
      <c r="AG853" s="98" t="s">
        <v>2347</v>
      </c>
      <c r="AH853" s="98" t="s">
        <v>212</v>
      </c>
      <c r="AI853" s="98" t="s">
        <v>53</v>
      </c>
      <c r="AJ853" s="98">
        <v>4100</v>
      </c>
      <c r="AK853" s="98" t="s">
        <v>35</v>
      </c>
      <c r="AL853" s="98">
        <v>4103</v>
      </c>
      <c r="AM853" s="98" t="s">
        <v>1282</v>
      </c>
      <c r="AN853" s="98">
        <v>4124053</v>
      </c>
      <c r="AO853" s="98">
        <v>2024</v>
      </c>
      <c r="AP853" s="98">
        <v>0</v>
      </c>
      <c r="AQ853" s="98" t="s">
        <v>54</v>
      </c>
      <c r="AR853" s="98" t="s">
        <v>54</v>
      </c>
      <c r="AS853" s="98" t="s">
        <v>54</v>
      </c>
      <c r="AT853" s="98" t="s">
        <v>54</v>
      </c>
      <c r="AY853" s="98" t="s">
        <v>56</v>
      </c>
      <c r="AZ853" s="98" t="s">
        <v>1752</v>
      </c>
      <c r="BA853" s="98" t="s">
        <v>1753</v>
      </c>
      <c r="BB853" s="98" t="s">
        <v>1754</v>
      </c>
      <c r="BD853" s="110" t="str">
        <f t="shared" si="143"/>
        <v>4502RGInt 03 Cascavel</v>
      </c>
      <c r="BE853" s="110">
        <v>4502</v>
      </c>
      <c r="BF853" s="110" t="s">
        <v>2224</v>
      </c>
      <c r="BG853" s="110">
        <v>7068</v>
      </c>
      <c r="BH853" s="110" t="s">
        <v>35</v>
      </c>
      <c r="BI853" s="110">
        <v>1500</v>
      </c>
      <c r="BJ853" s="110">
        <v>0</v>
      </c>
      <c r="BK853" s="110">
        <v>0</v>
      </c>
      <c r="BL853" s="110">
        <v>0</v>
      </c>
      <c r="BN853" s="110">
        <f t="shared" si="144"/>
        <v>1500</v>
      </c>
      <c r="BS853" s="110">
        <v>6153</v>
      </c>
      <c r="BT853" s="110" t="str">
        <f t="shared" si="135"/>
        <v>Reparos no Posto de Bombeiros Militar, em Santa Terezinha de Itaipu</v>
      </c>
      <c r="BU853" s="111" t="str">
        <f t="shared" si="136"/>
        <v>Não</v>
      </c>
      <c r="BV853" s="111" t="str">
        <f t="shared" si="137"/>
        <v>Não</v>
      </c>
      <c r="BW853" s="111" t="str">
        <f t="shared" si="138"/>
        <v>Não</v>
      </c>
      <c r="BX853" s="111" t="str">
        <f t="shared" si="139"/>
        <v>Não</v>
      </c>
      <c r="BY853" s="110" t="s">
        <v>121</v>
      </c>
      <c r="BZ853" s="110" t="s">
        <v>121</v>
      </c>
      <c r="CA853" s="110" t="s">
        <v>121</v>
      </c>
      <c r="CB853" s="110" t="s">
        <v>8375</v>
      </c>
      <c r="CG853" s="110" t="str">
        <f t="shared" si="140"/>
        <v>4981Bom Sucesso do Sul</v>
      </c>
      <c r="CH853" s="110" t="str">
        <f t="shared" si="142"/>
        <v>4981-1</v>
      </c>
      <c r="CI853" s="110">
        <v>1</v>
      </c>
      <c r="CJ853" s="110">
        <v>4981</v>
      </c>
      <c r="CK853" s="110" t="s">
        <v>35</v>
      </c>
      <c r="CL853" s="110">
        <v>4103222</v>
      </c>
      <c r="CM853" s="110" t="s">
        <v>3098</v>
      </c>
      <c r="CN853" s="110">
        <v>12261.06</v>
      </c>
      <c r="CO853" s="110">
        <v>0</v>
      </c>
      <c r="CP853" s="110">
        <v>0</v>
      </c>
      <c r="CQ853" s="110">
        <v>0</v>
      </c>
      <c r="CS853" s="110" t="str">
        <f t="shared" si="141"/>
        <v>RGInt 03 Cascavel-Bom Sucesso do Sul</v>
      </c>
    </row>
    <row r="854" spans="19:97" x14ac:dyDescent="0.2">
      <c r="S854" s="98">
        <v>6152</v>
      </c>
      <c r="T854" s="98">
        <v>39</v>
      </c>
      <c r="U854" s="98" t="s">
        <v>1697</v>
      </c>
      <c r="V854" s="98">
        <v>66</v>
      </c>
      <c r="W854" s="98" t="s">
        <v>2165</v>
      </c>
      <c r="X854" s="98">
        <v>5</v>
      </c>
      <c r="Y854" s="98" t="s">
        <v>858</v>
      </c>
      <c r="Z854" s="98">
        <v>30</v>
      </c>
      <c r="AA854" s="98" t="s">
        <v>1698</v>
      </c>
      <c r="AB854" s="98">
        <v>7068</v>
      </c>
      <c r="AC854" s="98" t="s">
        <v>2166</v>
      </c>
      <c r="AD854" s="98" t="s">
        <v>2167</v>
      </c>
      <c r="AE854" s="98">
        <v>6152</v>
      </c>
      <c r="AF854" s="98" t="s">
        <v>2349</v>
      </c>
      <c r="AG854" s="98" t="s">
        <v>2350</v>
      </c>
      <c r="AH854" s="98" t="s">
        <v>212</v>
      </c>
      <c r="AI854" s="98" t="s">
        <v>53</v>
      </c>
      <c r="AJ854" s="98">
        <v>4100</v>
      </c>
      <c r="AK854" s="98" t="s">
        <v>35</v>
      </c>
      <c r="AL854" s="98">
        <v>4103</v>
      </c>
      <c r="AM854" s="98" t="s">
        <v>407</v>
      </c>
      <c r="AN854" s="98">
        <v>4108304</v>
      </c>
      <c r="AO854" s="98">
        <v>2024</v>
      </c>
      <c r="AP854" s="98">
        <v>0</v>
      </c>
      <c r="AQ854" s="98" t="s">
        <v>54</v>
      </c>
      <c r="AR854" s="98" t="s">
        <v>54</v>
      </c>
      <c r="AS854" s="98" t="s">
        <v>54</v>
      </c>
      <c r="AT854" s="98" t="s">
        <v>54</v>
      </c>
      <c r="AY854" s="98" t="s">
        <v>56</v>
      </c>
      <c r="AZ854" s="98" t="s">
        <v>1752</v>
      </c>
      <c r="BA854" s="98" t="s">
        <v>1753</v>
      </c>
      <c r="BB854" s="98" t="s">
        <v>1754</v>
      </c>
      <c r="BD854" s="110" t="str">
        <f t="shared" si="143"/>
        <v>4503RGInt 05 Londrina</v>
      </c>
      <c r="BE854" s="110">
        <v>4503</v>
      </c>
      <c r="BF854" s="110" t="s">
        <v>2226</v>
      </c>
      <c r="BG854" s="110">
        <v>7068</v>
      </c>
      <c r="BH854" s="110" t="s">
        <v>37</v>
      </c>
      <c r="BI854" s="110">
        <v>0</v>
      </c>
      <c r="BJ854" s="110">
        <v>7290</v>
      </c>
      <c r="BK854" s="110">
        <v>0</v>
      </c>
      <c r="BL854" s="110">
        <v>0</v>
      </c>
      <c r="BN854" s="110">
        <f t="shared" si="144"/>
        <v>7290</v>
      </c>
      <c r="BS854" s="110">
        <v>6152</v>
      </c>
      <c r="BT854" s="110" t="str">
        <f t="shared" si="135"/>
        <v>Reparos no Posto de Bombeiros Militar - Maracanã, em Foz do Iguaçu</v>
      </c>
      <c r="BU854" s="111" t="str">
        <f t="shared" si="136"/>
        <v>Não</v>
      </c>
      <c r="BV854" s="111" t="str">
        <f t="shared" si="137"/>
        <v>Não</v>
      </c>
      <c r="BW854" s="111" t="str">
        <f t="shared" si="138"/>
        <v>Não</v>
      </c>
      <c r="BX854" s="111" t="str">
        <f t="shared" si="139"/>
        <v>Não</v>
      </c>
      <c r="BY854" s="110" t="s">
        <v>121</v>
      </c>
      <c r="BZ854" s="110" t="s">
        <v>121</v>
      </c>
      <c r="CA854" s="110" t="s">
        <v>121</v>
      </c>
      <c r="CB854" s="110" t="s">
        <v>8375</v>
      </c>
      <c r="CG854" s="110" t="str">
        <f t="shared" si="140"/>
        <v>4981 Total</v>
      </c>
      <c r="CH854" s="110" t="str">
        <f t="shared" si="142"/>
        <v>4981 Total-1</v>
      </c>
      <c r="CI854" s="110">
        <v>1</v>
      </c>
      <c r="CJ854" s="110" t="s">
        <v>7170</v>
      </c>
      <c r="CN854" s="110">
        <v>12261.06</v>
      </c>
      <c r="CO854" s="110">
        <v>0</v>
      </c>
      <c r="CP854" s="110">
        <v>0</v>
      </c>
      <c r="CQ854" s="110">
        <v>0</v>
      </c>
      <c r="CS854" s="110" t="str">
        <f t="shared" si="141"/>
        <v>-</v>
      </c>
    </row>
    <row r="855" spans="19:97" x14ac:dyDescent="0.2">
      <c r="S855" s="98">
        <v>6154</v>
      </c>
      <c r="T855" s="98">
        <v>39</v>
      </c>
      <c r="U855" s="98" t="s">
        <v>1697</v>
      </c>
      <c r="V855" s="98">
        <v>66</v>
      </c>
      <c r="W855" s="98" t="s">
        <v>2165</v>
      </c>
      <c r="X855" s="98">
        <v>5</v>
      </c>
      <c r="Y855" s="98" t="s">
        <v>858</v>
      </c>
      <c r="Z855" s="98">
        <v>30</v>
      </c>
      <c r="AA855" s="98" t="s">
        <v>1698</v>
      </c>
      <c r="AB855" s="98">
        <v>7068</v>
      </c>
      <c r="AC855" s="98" t="s">
        <v>2166</v>
      </c>
      <c r="AD855" s="98" t="s">
        <v>2167</v>
      </c>
      <c r="AE855" s="98">
        <v>6154</v>
      </c>
      <c r="AF855" s="98" t="s">
        <v>2352</v>
      </c>
      <c r="AG855" s="98" t="s">
        <v>2353</v>
      </c>
      <c r="AH855" s="98" t="s">
        <v>212</v>
      </c>
      <c r="AI855" s="98" t="s">
        <v>53</v>
      </c>
      <c r="AJ855" s="98">
        <v>4100</v>
      </c>
      <c r="AK855" s="98" t="s">
        <v>35</v>
      </c>
      <c r="AL855" s="98">
        <v>4103</v>
      </c>
      <c r="AM855" s="98" t="s">
        <v>1269</v>
      </c>
      <c r="AN855" s="98">
        <v>4123501</v>
      </c>
      <c r="AO855" s="98">
        <v>2024</v>
      </c>
      <c r="AP855" s="98">
        <v>0</v>
      </c>
      <c r="AQ855" s="98" t="s">
        <v>54</v>
      </c>
      <c r="AR855" s="98" t="s">
        <v>54</v>
      </c>
      <c r="AS855" s="98" t="s">
        <v>54</v>
      </c>
      <c r="AT855" s="98" t="s">
        <v>54</v>
      </c>
      <c r="AY855" s="98" t="s">
        <v>56</v>
      </c>
      <c r="AZ855" s="98" t="s">
        <v>1752</v>
      </c>
      <c r="BA855" s="98" t="s">
        <v>1753</v>
      </c>
      <c r="BB855" s="98" t="s">
        <v>1754</v>
      </c>
      <c r="BD855" s="110" t="str">
        <f t="shared" si="143"/>
        <v>4504RGInt 03 Cascavel</v>
      </c>
      <c r="BE855" s="110">
        <v>4504</v>
      </c>
      <c r="BF855" s="110" t="s">
        <v>2228</v>
      </c>
      <c r="BG855" s="110">
        <v>7068</v>
      </c>
      <c r="BH855" s="110" t="s">
        <v>35</v>
      </c>
      <c r="BI855" s="110">
        <v>0</v>
      </c>
      <c r="BJ855" s="110">
        <v>2500</v>
      </c>
      <c r="BK855" s="110">
        <v>0</v>
      </c>
      <c r="BL855" s="110">
        <v>0</v>
      </c>
      <c r="BN855" s="110">
        <f t="shared" si="144"/>
        <v>2500</v>
      </c>
      <c r="BS855" s="110">
        <v>6154</v>
      </c>
      <c r="BT855" s="110" t="str">
        <f t="shared" si="135"/>
        <v>Reparos no Posto Guarda-Vidas no município de Santa Helena</v>
      </c>
      <c r="BU855" s="111" t="str">
        <f t="shared" si="136"/>
        <v>Não</v>
      </c>
      <c r="BV855" s="111" t="str">
        <f t="shared" si="137"/>
        <v>Não</v>
      </c>
      <c r="BW855" s="111" t="str">
        <f t="shared" si="138"/>
        <v>Não</v>
      </c>
      <c r="BX855" s="111" t="str">
        <f t="shared" si="139"/>
        <v>Não</v>
      </c>
      <c r="BY855" s="110" t="s">
        <v>121</v>
      </c>
      <c r="BZ855" s="110" t="s">
        <v>121</v>
      </c>
      <c r="CA855" s="110" t="s">
        <v>121</v>
      </c>
      <c r="CB855" s="110" t="s">
        <v>8375</v>
      </c>
      <c r="CG855" s="110" t="str">
        <f t="shared" si="140"/>
        <v>4982Califórnia</v>
      </c>
      <c r="CH855" s="110" t="str">
        <f t="shared" si="142"/>
        <v>4982-1</v>
      </c>
      <c r="CI855" s="110">
        <v>1</v>
      </c>
      <c r="CJ855" s="110">
        <v>4982</v>
      </c>
      <c r="CK855" s="110" t="s">
        <v>37</v>
      </c>
      <c r="CL855" s="110">
        <v>4103503</v>
      </c>
      <c r="CM855" s="110" t="s">
        <v>2577</v>
      </c>
      <c r="CN855" s="110">
        <v>24200</v>
      </c>
      <c r="CO855" s="110">
        <v>0</v>
      </c>
      <c r="CP855" s="110">
        <v>0</v>
      </c>
      <c r="CQ855" s="110">
        <v>0</v>
      </c>
      <c r="CS855" s="110" t="str">
        <f t="shared" si="141"/>
        <v>RGInt 05 Londrina-Califórnia</v>
      </c>
    </row>
    <row r="856" spans="19:97" x14ac:dyDescent="0.2">
      <c r="S856" s="98">
        <v>5474</v>
      </c>
      <c r="T856" s="98">
        <v>39</v>
      </c>
      <c r="U856" s="98" t="s">
        <v>1697</v>
      </c>
      <c r="V856" s="98">
        <v>66</v>
      </c>
      <c r="W856" s="98" t="s">
        <v>2165</v>
      </c>
      <c r="X856" s="98">
        <v>5</v>
      </c>
      <c r="Y856" s="98" t="s">
        <v>858</v>
      </c>
      <c r="Z856" s="98">
        <v>30</v>
      </c>
      <c r="AA856" s="98" t="s">
        <v>1698</v>
      </c>
      <c r="AB856" s="98">
        <v>8055</v>
      </c>
      <c r="AC856" s="98" t="s">
        <v>2356</v>
      </c>
      <c r="AD856" s="98" t="s">
        <v>5527</v>
      </c>
      <c r="AE856" s="98">
        <v>5474</v>
      </c>
      <c r="AF856" s="98" t="s">
        <v>2357</v>
      </c>
      <c r="AG856" s="98" t="s">
        <v>5389</v>
      </c>
      <c r="AH856" s="98" t="s">
        <v>1827</v>
      </c>
      <c r="AI856" s="98" t="s">
        <v>53</v>
      </c>
      <c r="AJ856" s="98">
        <v>4100</v>
      </c>
      <c r="AO856" s="98">
        <v>2024</v>
      </c>
      <c r="AP856" s="98">
        <v>12600</v>
      </c>
      <c r="AQ856" s="98" t="s">
        <v>54</v>
      </c>
      <c r="AR856" s="98" t="s">
        <v>54</v>
      </c>
      <c r="AS856" s="98" t="s">
        <v>54</v>
      </c>
      <c r="AT856" s="98" t="s">
        <v>54</v>
      </c>
      <c r="AY856" s="98" t="s">
        <v>56</v>
      </c>
      <c r="AZ856" s="98" t="s">
        <v>2358</v>
      </c>
      <c r="BA856" s="98" t="s">
        <v>2359</v>
      </c>
      <c r="BB856" s="98" t="s">
        <v>2360</v>
      </c>
      <c r="BD856" s="110" t="str">
        <f t="shared" si="143"/>
        <v>4505RGInt 04 Maringá</v>
      </c>
      <c r="BE856" s="110">
        <v>4505</v>
      </c>
      <c r="BF856" s="110" t="s">
        <v>2231</v>
      </c>
      <c r="BG856" s="110">
        <v>8163</v>
      </c>
      <c r="BH856" s="110" t="s">
        <v>36</v>
      </c>
      <c r="BI856" s="110">
        <v>0</v>
      </c>
      <c r="BJ856" s="110">
        <v>1400</v>
      </c>
      <c r="BK856" s="110">
        <v>600</v>
      </c>
      <c r="BL856" s="110">
        <v>0</v>
      </c>
      <c r="BN856" s="110">
        <f t="shared" si="144"/>
        <v>2000</v>
      </c>
      <c r="BS856" s="110">
        <v>5474</v>
      </c>
      <c r="BT856" s="110" t="str">
        <f t="shared" si="135"/>
        <v>Aplicação de Testes de Aptidão Física aos policiais militares</v>
      </c>
      <c r="BU856" s="111" t="str">
        <f t="shared" si="136"/>
        <v>Não</v>
      </c>
      <c r="BV856" s="111" t="str">
        <f t="shared" si="137"/>
        <v>Não</v>
      </c>
      <c r="BW856" s="111" t="str">
        <f t="shared" si="138"/>
        <v>Não</v>
      </c>
      <c r="BX856" s="111" t="str">
        <f t="shared" si="139"/>
        <v>Não</v>
      </c>
      <c r="BY856" s="110" t="s">
        <v>121</v>
      </c>
      <c r="BZ856" s="110" t="s">
        <v>121</v>
      </c>
      <c r="CA856" s="110" t="s">
        <v>121</v>
      </c>
      <c r="CB856" s="110" t="s">
        <v>8374</v>
      </c>
      <c r="CG856" s="110" t="str">
        <f t="shared" si="140"/>
        <v>4982 Total</v>
      </c>
      <c r="CH856" s="110" t="str">
        <f t="shared" si="142"/>
        <v>4982 Total-1</v>
      </c>
      <c r="CI856" s="110">
        <v>1</v>
      </c>
      <c r="CJ856" s="110" t="s">
        <v>7171</v>
      </c>
      <c r="CN856" s="110">
        <v>24200</v>
      </c>
      <c r="CO856" s="110">
        <v>0</v>
      </c>
      <c r="CP856" s="110">
        <v>0</v>
      </c>
      <c r="CQ856" s="110">
        <v>0</v>
      </c>
      <c r="CS856" s="110" t="str">
        <f t="shared" si="141"/>
        <v>-</v>
      </c>
    </row>
    <row r="857" spans="19:97" x14ac:dyDescent="0.2">
      <c r="S857" s="98">
        <v>5471</v>
      </c>
      <c r="T857" s="98">
        <v>39</v>
      </c>
      <c r="U857" s="98" t="s">
        <v>1697</v>
      </c>
      <c r="V857" s="98">
        <v>66</v>
      </c>
      <c r="W857" s="98" t="s">
        <v>2165</v>
      </c>
      <c r="X857" s="98">
        <v>5</v>
      </c>
      <c r="Y857" s="98" t="s">
        <v>858</v>
      </c>
      <c r="Z857" s="98">
        <v>30</v>
      </c>
      <c r="AA857" s="98" t="s">
        <v>1698</v>
      </c>
      <c r="AB857" s="98">
        <v>8055</v>
      </c>
      <c r="AC857" s="98" t="s">
        <v>2356</v>
      </c>
      <c r="AD857" s="98" t="s">
        <v>5527</v>
      </c>
      <c r="AE857" s="98">
        <v>5471</v>
      </c>
      <c r="AF857" s="98" t="s">
        <v>2362</v>
      </c>
      <c r="AG857" s="98" t="s">
        <v>2363</v>
      </c>
      <c r="AH857" s="98" t="s">
        <v>262</v>
      </c>
      <c r="AI857" s="98" t="s">
        <v>53</v>
      </c>
      <c r="AJ857" s="98">
        <v>4100</v>
      </c>
      <c r="AO857" s="98">
        <v>2024</v>
      </c>
      <c r="AP857" s="98">
        <v>150</v>
      </c>
      <c r="AQ857" s="98" t="s">
        <v>54</v>
      </c>
      <c r="AR857" s="98" t="s">
        <v>54</v>
      </c>
      <c r="AS857" s="98" t="s">
        <v>54</v>
      </c>
      <c r="AT857" s="98" t="s">
        <v>54</v>
      </c>
      <c r="AV857" s="98" t="s">
        <v>129</v>
      </c>
      <c r="AY857" s="98" t="s">
        <v>56</v>
      </c>
      <c r="AZ857" s="98" t="s">
        <v>5528</v>
      </c>
      <c r="BA857" s="98" t="s">
        <v>2359</v>
      </c>
      <c r="BB857" s="98" t="s">
        <v>2360</v>
      </c>
      <c r="BD857" s="110" t="str">
        <f t="shared" si="143"/>
        <v>4506RGInt 05 Londrina</v>
      </c>
      <c r="BE857" s="110">
        <v>4506</v>
      </c>
      <c r="BF857" s="110" t="s">
        <v>2234</v>
      </c>
      <c r="BG857" s="110">
        <v>8163</v>
      </c>
      <c r="BH857" s="110" t="s">
        <v>37</v>
      </c>
      <c r="BI857" s="110">
        <v>0</v>
      </c>
      <c r="BJ857" s="110">
        <v>1400</v>
      </c>
      <c r="BK857" s="110">
        <v>600</v>
      </c>
      <c r="BL857" s="110">
        <v>0</v>
      </c>
      <c r="BN857" s="110">
        <f t="shared" si="144"/>
        <v>2000</v>
      </c>
      <c r="BS857" s="110">
        <v>5471</v>
      </c>
      <c r="BT857" s="110" t="str">
        <f t="shared" si="135"/>
        <v>Capacitação de Policiais Militares em Instituições de outros Estados e Países</v>
      </c>
      <c r="BU857" s="111" t="str">
        <f t="shared" si="136"/>
        <v>Não</v>
      </c>
      <c r="BV857" s="111" t="str">
        <f t="shared" si="137"/>
        <v>Não</v>
      </c>
      <c r="BW857" s="111" t="str">
        <f t="shared" si="138"/>
        <v>Não</v>
      </c>
      <c r="BX857" s="111" t="str">
        <f t="shared" si="139"/>
        <v>Não</v>
      </c>
      <c r="BY857" s="110" t="s">
        <v>121</v>
      </c>
      <c r="BZ857" s="110" t="s">
        <v>129</v>
      </c>
      <c r="CA857" s="110" t="s">
        <v>121</v>
      </c>
      <c r="CB857" s="110" t="s">
        <v>8374</v>
      </c>
      <c r="CG857" s="110" t="str">
        <f t="shared" si="140"/>
        <v>4983Capitão Leônidas Marques</v>
      </c>
      <c r="CH857" s="110" t="str">
        <f t="shared" si="142"/>
        <v>4983-1</v>
      </c>
      <c r="CI857" s="110">
        <v>1</v>
      </c>
      <c r="CJ857" s="110">
        <v>4983</v>
      </c>
      <c r="CK857" s="110" t="s">
        <v>35</v>
      </c>
      <c r="CL857" s="110">
        <v>4104600</v>
      </c>
      <c r="CM857" s="110" t="s">
        <v>1068</v>
      </c>
      <c r="CN857" s="110">
        <v>34434.75</v>
      </c>
      <c r="CO857" s="110">
        <v>15000</v>
      </c>
      <c r="CP857" s="110">
        <v>5000</v>
      </c>
      <c r="CQ857" s="110">
        <v>0</v>
      </c>
      <c r="CS857" s="110" t="str">
        <f t="shared" si="141"/>
        <v>RGInt 03 Cascavel-Capitão Leônidas Marques</v>
      </c>
    </row>
    <row r="858" spans="19:97" x14ac:dyDescent="0.2">
      <c r="S858" s="98">
        <v>5472</v>
      </c>
      <c r="T858" s="98">
        <v>39</v>
      </c>
      <c r="U858" s="98" t="s">
        <v>1697</v>
      </c>
      <c r="V858" s="98">
        <v>66</v>
      </c>
      <c r="W858" s="98" t="s">
        <v>2165</v>
      </c>
      <c r="X858" s="98">
        <v>5</v>
      </c>
      <c r="Y858" s="98" t="s">
        <v>858</v>
      </c>
      <c r="Z858" s="98">
        <v>30</v>
      </c>
      <c r="AA858" s="98" t="s">
        <v>1698</v>
      </c>
      <c r="AB858" s="98">
        <v>8055</v>
      </c>
      <c r="AC858" s="98" t="s">
        <v>2356</v>
      </c>
      <c r="AD858" s="98" t="s">
        <v>5527</v>
      </c>
      <c r="AE858" s="98">
        <v>5472</v>
      </c>
      <c r="AF858" s="98" t="s">
        <v>2365</v>
      </c>
      <c r="AG858" s="98" t="s">
        <v>5391</v>
      </c>
      <c r="AH858" s="98" t="s">
        <v>2366</v>
      </c>
      <c r="AI858" s="98" t="s">
        <v>53</v>
      </c>
      <c r="AJ858" s="98">
        <v>4100</v>
      </c>
      <c r="AO858" s="98">
        <v>2024</v>
      </c>
      <c r="AP858" s="98">
        <v>8000</v>
      </c>
      <c r="AQ858" s="98" t="s">
        <v>54</v>
      </c>
      <c r="AR858" s="98" t="s">
        <v>54</v>
      </c>
      <c r="AS858" s="98" t="s">
        <v>54</v>
      </c>
      <c r="AT858" s="98" t="s">
        <v>54</v>
      </c>
      <c r="AY858" s="98" t="s">
        <v>56</v>
      </c>
      <c r="AZ858" s="98" t="s">
        <v>2358</v>
      </c>
      <c r="BA858" s="98" t="s">
        <v>2359</v>
      </c>
      <c r="BB858" s="98" t="s">
        <v>2360</v>
      </c>
      <c r="BD858" s="110" t="str">
        <f t="shared" si="143"/>
        <v>4507RGInt 06 Ponta Grossa</v>
      </c>
      <c r="BE858" s="110">
        <v>4507</v>
      </c>
      <c r="BF858" s="110" t="s">
        <v>2236</v>
      </c>
      <c r="BG858" s="110">
        <v>8163</v>
      </c>
      <c r="BH858" s="110" t="s">
        <v>38</v>
      </c>
      <c r="BI858" s="110">
        <v>0</v>
      </c>
      <c r="BJ858" s="110">
        <v>0</v>
      </c>
      <c r="BK858" s="110">
        <v>1400</v>
      </c>
      <c r="BL858" s="110">
        <v>600</v>
      </c>
      <c r="BN858" s="110">
        <f t="shared" si="144"/>
        <v>2000</v>
      </c>
      <c r="BS858" s="110">
        <v>5472</v>
      </c>
      <c r="BT858" s="110" t="str">
        <f t="shared" si="135"/>
        <v>Gestão do Programa Treinamento Policial Básico para policiais militares</v>
      </c>
      <c r="BU858" s="111" t="str">
        <f t="shared" si="136"/>
        <v>Não</v>
      </c>
      <c r="BV858" s="111" t="str">
        <f t="shared" si="137"/>
        <v>Não</v>
      </c>
      <c r="BW858" s="111" t="str">
        <f t="shared" si="138"/>
        <v>Não</v>
      </c>
      <c r="BX858" s="111" t="str">
        <f t="shared" si="139"/>
        <v>Não</v>
      </c>
      <c r="BY858" s="110" t="s">
        <v>121</v>
      </c>
      <c r="BZ858" s="110" t="s">
        <v>121</v>
      </c>
      <c r="CA858" s="110" t="s">
        <v>121</v>
      </c>
      <c r="CB858" s="110" t="s">
        <v>8374</v>
      </c>
      <c r="CG858" s="110" t="str">
        <f t="shared" si="140"/>
        <v>4983 Total</v>
      </c>
      <c r="CH858" s="110" t="str">
        <f t="shared" si="142"/>
        <v>4983 Total-1</v>
      </c>
      <c r="CI858" s="110">
        <v>1</v>
      </c>
      <c r="CJ858" s="110" t="s">
        <v>7172</v>
      </c>
      <c r="CN858" s="110">
        <v>34434.75</v>
      </c>
      <c r="CO858" s="110">
        <v>15000</v>
      </c>
      <c r="CP858" s="110">
        <v>5000</v>
      </c>
      <c r="CQ858" s="110">
        <v>0</v>
      </c>
      <c r="CS858" s="110" t="str">
        <f t="shared" si="141"/>
        <v>-</v>
      </c>
    </row>
    <row r="859" spans="19:97" x14ac:dyDescent="0.2">
      <c r="S859" s="98">
        <v>5481</v>
      </c>
      <c r="T859" s="98">
        <v>39</v>
      </c>
      <c r="U859" s="98" t="s">
        <v>1697</v>
      </c>
      <c r="V859" s="98">
        <v>66</v>
      </c>
      <c r="W859" s="98" t="s">
        <v>2165</v>
      </c>
      <c r="X859" s="98">
        <v>5</v>
      </c>
      <c r="Y859" s="98" t="s">
        <v>858</v>
      </c>
      <c r="Z859" s="98">
        <v>30</v>
      </c>
      <c r="AA859" s="98" t="s">
        <v>1698</v>
      </c>
      <c r="AB859" s="98">
        <v>8055</v>
      </c>
      <c r="AC859" s="98" t="s">
        <v>2356</v>
      </c>
      <c r="AD859" s="98" t="s">
        <v>5527</v>
      </c>
      <c r="AE859" s="98">
        <v>5481</v>
      </c>
      <c r="AF859" s="98" t="s">
        <v>2368</v>
      </c>
      <c r="AG859" s="98" t="s">
        <v>5392</v>
      </c>
      <c r="AH859" s="98" t="s">
        <v>2366</v>
      </c>
      <c r="AI859" s="98" t="s">
        <v>53</v>
      </c>
      <c r="AJ859" s="98">
        <v>4100</v>
      </c>
      <c r="AO859" s="98">
        <v>2024</v>
      </c>
      <c r="AP859" s="98">
        <v>70000</v>
      </c>
      <c r="AQ859" s="98" t="s">
        <v>54</v>
      </c>
      <c r="AR859" s="98" t="s">
        <v>54</v>
      </c>
      <c r="AS859" s="98" t="s">
        <v>54</v>
      </c>
      <c r="AT859" s="98" t="s">
        <v>54</v>
      </c>
      <c r="AY859" s="98" t="s">
        <v>56</v>
      </c>
      <c r="AZ859" s="98" t="s">
        <v>2369</v>
      </c>
      <c r="BA859" s="98" t="s">
        <v>2359</v>
      </c>
      <c r="BB859" s="98" t="s">
        <v>2360</v>
      </c>
      <c r="BD859" s="110" t="str">
        <f t="shared" si="143"/>
        <v>4508RGInt 01 Curitiba</v>
      </c>
      <c r="BE859" s="110">
        <v>4508</v>
      </c>
      <c r="BF859" s="110" t="s">
        <v>2238</v>
      </c>
      <c r="BG859" s="110">
        <v>8163</v>
      </c>
      <c r="BH859" s="110" t="s">
        <v>33</v>
      </c>
      <c r="BI859" s="110">
        <v>6</v>
      </c>
      <c r="BJ859" s="110">
        <v>0</v>
      </c>
      <c r="BK859" s="110">
        <v>0</v>
      </c>
      <c r="BL859" s="110">
        <v>0</v>
      </c>
      <c r="BN859" s="110">
        <f t="shared" si="144"/>
        <v>6</v>
      </c>
      <c r="BS859" s="110">
        <v>5481</v>
      </c>
      <c r="BT859" s="110" t="str">
        <f t="shared" si="135"/>
        <v>Participantes de ações para manutenção da saúde do efetivo e a redução do Índice de Absenteísmo dos Policiais Militares</v>
      </c>
      <c r="BU859" s="111" t="str">
        <f t="shared" si="136"/>
        <v>Não</v>
      </c>
      <c r="BV859" s="111" t="str">
        <f t="shared" si="137"/>
        <v>Não</v>
      </c>
      <c r="BW859" s="111" t="str">
        <f t="shared" si="138"/>
        <v>Não</v>
      </c>
      <c r="BX859" s="111" t="str">
        <f t="shared" si="139"/>
        <v>Não</v>
      </c>
      <c r="BY859" s="110" t="s">
        <v>121</v>
      </c>
      <c r="BZ859" s="110" t="s">
        <v>121</v>
      </c>
      <c r="CA859" s="110" t="s">
        <v>121</v>
      </c>
      <c r="CB859" s="110" t="s">
        <v>8374</v>
      </c>
      <c r="CG859" s="110" t="str">
        <f t="shared" si="140"/>
        <v>4985Coronel Domingos Soares</v>
      </c>
      <c r="CH859" s="110" t="str">
        <f t="shared" si="142"/>
        <v>4985-1</v>
      </c>
      <c r="CI859" s="110">
        <v>1</v>
      </c>
      <c r="CJ859" s="110">
        <v>4985</v>
      </c>
      <c r="CK859" s="110" t="s">
        <v>35</v>
      </c>
      <c r="CL859" s="110">
        <v>4106456</v>
      </c>
      <c r="CM859" s="110" t="s">
        <v>367</v>
      </c>
      <c r="CN859" s="110">
        <v>17939.03</v>
      </c>
      <c r="CO859" s="110">
        <v>0</v>
      </c>
      <c r="CP859" s="110">
        <v>0</v>
      </c>
      <c r="CQ859" s="110">
        <v>0</v>
      </c>
      <c r="CS859" s="110" t="str">
        <f t="shared" si="141"/>
        <v>RGInt 03 Cascavel-Coronel Domingos Soares</v>
      </c>
    </row>
    <row r="860" spans="19:97" x14ac:dyDescent="0.2">
      <c r="S860" s="98">
        <v>5469</v>
      </c>
      <c r="T860" s="98">
        <v>39</v>
      </c>
      <c r="U860" s="98" t="s">
        <v>1697</v>
      </c>
      <c r="V860" s="98">
        <v>66</v>
      </c>
      <c r="W860" s="98" t="s">
        <v>2165</v>
      </c>
      <c r="X860" s="98">
        <v>5</v>
      </c>
      <c r="Y860" s="98" t="s">
        <v>858</v>
      </c>
      <c r="Z860" s="98">
        <v>30</v>
      </c>
      <c r="AA860" s="98" t="s">
        <v>1698</v>
      </c>
      <c r="AB860" s="98">
        <v>8055</v>
      </c>
      <c r="AC860" s="98" t="s">
        <v>2356</v>
      </c>
      <c r="AD860" s="98" t="s">
        <v>5527</v>
      </c>
      <c r="AE860" s="98">
        <v>5469</v>
      </c>
      <c r="AF860" s="98" t="s">
        <v>2370</v>
      </c>
      <c r="AG860" s="98" t="s">
        <v>5393</v>
      </c>
      <c r="AH860" s="98" t="s">
        <v>2371</v>
      </c>
      <c r="AI860" s="98" t="s">
        <v>53</v>
      </c>
      <c r="AJ860" s="98">
        <v>4100</v>
      </c>
      <c r="AO860" s="98">
        <v>2024</v>
      </c>
      <c r="AP860" s="98">
        <v>30</v>
      </c>
      <c r="AQ860" s="98" t="s">
        <v>54</v>
      </c>
      <c r="AR860" s="98" t="s">
        <v>54</v>
      </c>
      <c r="AS860" s="98" t="s">
        <v>54</v>
      </c>
      <c r="AT860" s="98" t="s">
        <v>54</v>
      </c>
      <c r="AV860" s="98" t="s">
        <v>129</v>
      </c>
      <c r="AY860" s="98" t="s">
        <v>56</v>
      </c>
      <c r="AZ860" s="98" t="s">
        <v>2372</v>
      </c>
      <c r="BA860" s="98" t="s">
        <v>2359</v>
      </c>
      <c r="BB860" s="98" t="s">
        <v>2360</v>
      </c>
      <c r="BD860" s="110" t="str">
        <f t="shared" si="143"/>
        <v>4509RGInt 01 Curitiba</v>
      </c>
      <c r="BE860" s="110">
        <v>4509</v>
      </c>
      <c r="BF860" s="110" t="s">
        <v>2230</v>
      </c>
      <c r="BG860" s="110">
        <v>7068</v>
      </c>
      <c r="BH860" s="110" t="s">
        <v>33</v>
      </c>
      <c r="BI860" s="110">
        <v>0</v>
      </c>
      <c r="BJ860" s="110">
        <v>2600</v>
      </c>
      <c r="BK860" s="110">
        <v>0</v>
      </c>
      <c r="BL860" s="110">
        <v>0</v>
      </c>
      <c r="BN860" s="110">
        <f t="shared" si="144"/>
        <v>2600</v>
      </c>
      <c r="BS860" s="110">
        <v>5469</v>
      </c>
      <c r="BT860" s="110" t="str">
        <f t="shared" si="135"/>
        <v>Plano de Cursos de Especialização, Capacitação e Atualização Profissional para a Polícia Militar</v>
      </c>
      <c r="BU860" s="111" t="str">
        <f t="shared" si="136"/>
        <v>Não</v>
      </c>
      <c r="BV860" s="111" t="str">
        <f t="shared" si="137"/>
        <v>Não</v>
      </c>
      <c r="BW860" s="111" t="str">
        <f t="shared" si="138"/>
        <v>Não</v>
      </c>
      <c r="BX860" s="111" t="str">
        <f t="shared" si="139"/>
        <v>Não</v>
      </c>
      <c r="BY860" s="110" t="s">
        <v>121</v>
      </c>
      <c r="BZ860" s="110" t="s">
        <v>129</v>
      </c>
      <c r="CA860" s="110" t="s">
        <v>121</v>
      </c>
      <c r="CB860" s="110" t="s">
        <v>8374</v>
      </c>
      <c r="CG860" s="110" t="str">
        <f t="shared" si="140"/>
        <v>4985 Total</v>
      </c>
      <c r="CH860" s="110" t="str">
        <f t="shared" si="142"/>
        <v>4985 Total-1</v>
      </c>
      <c r="CI860" s="110">
        <v>1</v>
      </c>
      <c r="CJ860" s="110" t="s">
        <v>7173</v>
      </c>
      <c r="CN860" s="110">
        <v>17939.03</v>
      </c>
      <c r="CO860" s="110">
        <v>0</v>
      </c>
      <c r="CP860" s="110">
        <v>0</v>
      </c>
      <c r="CQ860" s="110">
        <v>0</v>
      </c>
      <c r="CS860" s="110" t="str">
        <f t="shared" si="141"/>
        <v>-</v>
      </c>
    </row>
    <row r="861" spans="19:97" x14ac:dyDescent="0.2">
      <c r="S861" s="98">
        <v>5468</v>
      </c>
      <c r="T861" s="98">
        <v>39</v>
      </c>
      <c r="U861" s="98" t="s">
        <v>1697</v>
      </c>
      <c r="V861" s="98">
        <v>66</v>
      </c>
      <c r="W861" s="98" t="s">
        <v>2165</v>
      </c>
      <c r="X861" s="98">
        <v>5</v>
      </c>
      <c r="Y861" s="98" t="s">
        <v>858</v>
      </c>
      <c r="Z861" s="98">
        <v>30</v>
      </c>
      <c r="AA861" s="98" t="s">
        <v>1698</v>
      </c>
      <c r="AB861" s="98">
        <v>8055</v>
      </c>
      <c r="AC861" s="98" t="s">
        <v>2356</v>
      </c>
      <c r="AD861" s="98" t="s">
        <v>5527</v>
      </c>
      <c r="AE861" s="98">
        <v>5468</v>
      </c>
      <c r="AF861" s="98" t="s">
        <v>2373</v>
      </c>
      <c r="AG861" s="98" t="s">
        <v>5395</v>
      </c>
      <c r="AH861" s="98" t="s">
        <v>2371</v>
      </c>
      <c r="AI861" s="98" t="s">
        <v>53</v>
      </c>
      <c r="AJ861" s="98">
        <v>4100</v>
      </c>
      <c r="AO861" s="98">
        <v>2024</v>
      </c>
      <c r="AP861" s="98">
        <v>8</v>
      </c>
      <c r="AQ861" s="98" t="s">
        <v>54</v>
      </c>
      <c r="AR861" s="98" t="s">
        <v>54</v>
      </c>
      <c r="AS861" s="98" t="s">
        <v>54</v>
      </c>
      <c r="AT861" s="98" t="s">
        <v>54</v>
      </c>
      <c r="AV861" s="98" t="s">
        <v>129</v>
      </c>
      <c r="AY861" s="98" t="s">
        <v>56</v>
      </c>
      <c r="AZ861" s="98" t="s">
        <v>2372</v>
      </c>
      <c r="BA861" s="98" t="s">
        <v>2359</v>
      </c>
      <c r="BB861" s="98" t="s">
        <v>2360</v>
      </c>
      <c r="BD861" s="110" t="str">
        <f t="shared" si="143"/>
        <v>4510RGInt 01 Curitiba</v>
      </c>
      <c r="BE861" s="110">
        <v>4510</v>
      </c>
      <c r="BF861" s="110" t="s">
        <v>2232</v>
      </c>
      <c r="BG861" s="110">
        <v>7068</v>
      </c>
      <c r="BH861" s="110" t="s">
        <v>33</v>
      </c>
      <c r="BI861" s="110">
        <v>0</v>
      </c>
      <c r="BJ861" s="110">
        <v>2600</v>
      </c>
      <c r="BK861" s="110">
        <v>0</v>
      </c>
      <c r="BL861" s="110">
        <v>0</v>
      </c>
      <c r="BN861" s="110">
        <f t="shared" si="144"/>
        <v>2600</v>
      </c>
      <c r="BS861" s="110">
        <v>5468</v>
      </c>
      <c r="BT861" s="110" t="str">
        <f t="shared" si="135"/>
        <v>Plano de Cursos de Formação, Aperfeiçoamento e Superior para a Polícia Militar</v>
      </c>
      <c r="BU861" s="111" t="str">
        <f t="shared" si="136"/>
        <v>Não</v>
      </c>
      <c r="BV861" s="111" t="str">
        <f t="shared" si="137"/>
        <v>Não</v>
      </c>
      <c r="BW861" s="111" t="str">
        <f t="shared" si="138"/>
        <v>Não</v>
      </c>
      <c r="BX861" s="111" t="str">
        <f t="shared" si="139"/>
        <v>Não</v>
      </c>
      <c r="BY861" s="110" t="s">
        <v>121</v>
      </c>
      <c r="BZ861" s="110" t="s">
        <v>129</v>
      </c>
      <c r="CA861" s="110" t="s">
        <v>121</v>
      </c>
      <c r="CB861" s="110" t="s">
        <v>8374</v>
      </c>
      <c r="CG861" s="110" t="str">
        <f t="shared" si="140"/>
        <v>4987Cruzeiro do Oeste</v>
      </c>
      <c r="CH861" s="110" t="str">
        <f t="shared" si="142"/>
        <v>4987-1</v>
      </c>
      <c r="CI861" s="110">
        <v>1</v>
      </c>
      <c r="CJ861" s="110">
        <v>4987</v>
      </c>
      <c r="CK861" s="110" t="s">
        <v>36</v>
      </c>
      <c r="CL861" s="110">
        <v>4106605</v>
      </c>
      <c r="CM861" s="110" t="s">
        <v>2255</v>
      </c>
      <c r="CN861" s="110">
        <v>9030</v>
      </c>
      <c r="CO861" s="110">
        <v>0</v>
      </c>
      <c r="CP861" s="110">
        <v>0</v>
      </c>
      <c r="CQ861" s="110">
        <v>0</v>
      </c>
      <c r="CS861" s="110" t="str">
        <f t="shared" si="141"/>
        <v>RGInt 04 Maringá-Cruzeiro do Oeste</v>
      </c>
    </row>
    <row r="862" spans="19:97" x14ac:dyDescent="0.2">
      <c r="S862" s="98">
        <v>5473</v>
      </c>
      <c r="T862" s="98">
        <v>39</v>
      </c>
      <c r="U862" s="98" t="s">
        <v>1697</v>
      </c>
      <c r="V862" s="98">
        <v>66</v>
      </c>
      <c r="W862" s="98" t="s">
        <v>2165</v>
      </c>
      <c r="X862" s="98">
        <v>5</v>
      </c>
      <c r="Y862" s="98" t="s">
        <v>858</v>
      </c>
      <c r="Z862" s="98">
        <v>30</v>
      </c>
      <c r="AA862" s="98" t="s">
        <v>1698</v>
      </c>
      <c r="AB862" s="98">
        <v>8055</v>
      </c>
      <c r="AC862" s="98" t="s">
        <v>2356</v>
      </c>
      <c r="AD862" s="98" t="s">
        <v>5527</v>
      </c>
      <c r="AE862" s="98">
        <v>5473</v>
      </c>
      <c r="AF862" s="98" t="s">
        <v>2375</v>
      </c>
      <c r="AG862" s="98" t="s">
        <v>5396</v>
      </c>
      <c r="AH862" s="98" t="s">
        <v>2376</v>
      </c>
      <c r="AI862" s="98" t="s">
        <v>53</v>
      </c>
      <c r="AJ862" s="98">
        <v>4100</v>
      </c>
      <c r="AO862" s="98">
        <v>2024</v>
      </c>
      <c r="AP862" s="98">
        <v>7024</v>
      </c>
      <c r="AQ862" s="98" t="s">
        <v>54</v>
      </c>
      <c r="AR862" s="98" t="s">
        <v>54</v>
      </c>
      <c r="AS862" s="98" t="s">
        <v>54</v>
      </c>
      <c r="AT862" s="98" t="s">
        <v>54</v>
      </c>
      <c r="AV862" s="98" t="s">
        <v>129</v>
      </c>
      <c r="AY862" s="98" t="s">
        <v>56</v>
      </c>
      <c r="AZ862" s="98" t="s">
        <v>2377</v>
      </c>
      <c r="BA862" s="98" t="s">
        <v>2359</v>
      </c>
      <c r="BB862" s="98" t="s">
        <v>2360</v>
      </c>
      <c r="BD862" s="110" t="str">
        <f t="shared" si="143"/>
        <v>4511RGInt 05 Londrina</v>
      </c>
      <c r="BE862" s="110">
        <v>4511</v>
      </c>
      <c r="BF862" s="110" t="s">
        <v>2235</v>
      </c>
      <c r="BG862" s="110">
        <v>7068</v>
      </c>
      <c r="BH862" s="110" t="s">
        <v>37</v>
      </c>
      <c r="BI862" s="110">
        <v>2956</v>
      </c>
      <c r="BJ862" s="110">
        <v>0</v>
      </c>
      <c r="BK862" s="110">
        <v>0</v>
      </c>
      <c r="BL862" s="110">
        <v>0</v>
      </c>
      <c r="BN862" s="110">
        <f t="shared" si="144"/>
        <v>2956</v>
      </c>
      <c r="BS862" s="110">
        <v>5473</v>
      </c>
      <c r="BT862" s="110" t="str">
        <f t="shared" si="135"/>
        <v>Promoção de Educação Básica nos Colégios da Polícia Militar do Paraná (CPMs)</v>
      </c>
      <c r="BU862" s="111" t="str">
        <f t="shared" si="136"/>
        <v>Não</v>
      </c>
      <c r="BV862" s="111" t="str">
        <f t="shared" si="137"/>
        <v>Não</v>
      </c>
      <c r="BW862" s="111" t="str">
        <f t="shared" si="138"/>
        <v>Não</v>
      </c>
      <c r="BX862" s="111" t="str">
        <f t="shared" si="139"/>
        <v>Não</v>
      </c>
      <c r="BY862" s="110" t="s">
        <v>121</v>
      </c>
      <c r="BZ862" s="110" t="s">
        <v>129</v>
      </c>
      <c r="CA862" s="110" t="s">
        <v>121</v>
      </c>
      <c r="CB862" s="110" t="s">
        <v>8374</v>
      </c>
      <c r="CG862" s="110" t="str">
        <f t="shared" si="140"/>
        <v>4987 Total</v>
      </c>
      <c r="CH862" s="110" t="str">
        <f t="shared" si="142"/>
        <v>4987 Total-1</v>
      </c>
      <c r="CI862" s="110">
        <v>1</v>
      </c>
      <c r="CJ862" s="110" t="s">
        <v>7174</v>
      </c>
      <c r="CN862" s="110">
        <v>9030</v>
      </c>
      <c r="CO862" s="110">
        <v>0</v>
      </c>
      <c r="CP862" s="110">
        <v>0</v>
      </c>
      <c r="CQ862" s="110">
        <v>0</v>
      </c>
      <c r="CS862" s="110" t="str">
        <f t="shared" si="141"/>
        <v>-</v>
      </c>
    </row>
    <row r="863" spans="19:97" x14ac:dyDescent="0.2">
      <c r="S863" s="98">
        <v>5482</v>
      </c>
      <c r="T863" s="98">
        <v>39</v>
      </c>
      <c r="U863" s="98" t="s">
        <v>1697</v>
      </c>
      <c r="V863" s="98">
        <v>66</v>
      </c>
      <c r="W863" s="98" t="s">
        <v>2165</v>
      </c>
      <c r="X863" s="98">
        <v>5</v>
      </c>
      <c r="Y863" s="98" t="s">
        <v>858</v>
      </c>
      <c r="Z863" s="98">
        <v>30</v>
      </c>
      <c r="AA863" s="98" t="s">
        <v>1698</v>
      </c>
      <c r="AB863" s="98">
        <v>8055</v>
      </c>
      <c r="AC863" s="98" t="s">
        <v>2356</v>
      </c>
      <c r="AD863" s="98" t="s">
        <v>5527</v>
      </c>
      <c r="AE863" s="98">
        <v>5482</v>
      </c>
      <c r="AF863" s="98" t="s">
        <v>2378</v>
      </c>
      <c r="AG863" s="98" t="s">
        <v>5398</v>
      </c>
      <c r="AH863" s="98" t="s">
        <v>782</v>
      </c>
      <c r="AI863" s="98" t="s">
        <v>53</v>
      </c>
      <c r="AJ863" s="98">
        <v>4100</v>
      </c>
      <c r="AO863" s="98">
        <v>2024</v>
      </c>
      <c r="AP863" s="98">
        <v>9</v>
      </c>
      <c r="AQ863" s="98" t="s">
        <v>54</v>
      </c>
      <c r="AR863" s="98" t="s">
        <v>54</v>
      </c>
      <c r="AS863" s="98" t="s">
        <v>54</v>
      </c>
      <c r="AT863" s="98" t="s">
        <v>54</v>
      </c>
      <c r="AY863" s="98" t="s">
        <v>56</v>
      </c>
      <c r="AZ863" s="98" t="s">
        <v>2379</v>
      </c>
      <c r="BA863" s="98" t="s">
        <v>2359</v>
      </c>
      <c r="BB863" s="98" t="s">
        <v>2360</v>
      </c>
      <c r="BD863" s="110" t="str">
        <f t="shared" si="143"/>
        <v>4512RGInt 03 Cascavel</v>
      </c>
      <c r="BE863" s="110">
        <v>4512</v>
      </c>
      <c r="BF863" s="110" t="s">
        <v>2237</v>
      </c>
      <c r="BG863" s="110">
        <v>7068</v>
      </c>
      <c r="BH863" s="110" t="s">
        <v>35</v>
      </c>
      <c r="BI863" s="110">
        <v>0</v>
      </c>
      <c r="BJ863" s="110">
        <v>2600</v>
      </c>
      <c r="BK863" s="110">
        <v>0</v>
      </c>
      <c r="BL863" s="110">
        <v>0</v>
      </c>
      <c r="BN863" s="110">
        <f t="shared" si="144"/>
        <v>2600</v>
      </c>
      <c r="BS863" s="110">
        <v>5482</v>
      </c>
      <c r="BT863" s="110" t="str">
        <f t="shared" si="135"/>
        <v>Realização de Eventos Científicos e Culturais no âmbito da Polícia Militar</v>
      </c>
      <c r="BU863" s="111" t="str">
        <f t="shared" si="136"/>
        <v>Não</v>
      </c>
      <c r="BV863" s="111" t="str">
        <f t="shared" si="137"/>
        <v>Não</v>
      </c>
      <c r="BW863" s="111" t="str">
        <f t="shared" si="138"/>
        <v>Não</v>
      </c>
      <c r="BX863" s="111" t="str">
        <f t="shared" si="139"/>
        <v>Não</v>
      </c>
      <c r="BY863" s="110" t="s">
        <v>121</v>
      </c>
      <c r="BZ863" s="110" t="s">
        <v>121</v>
      </c>
      <c r="CA863" s="110" t="s">
        <v>121</v>
      </c>
      <c r="CB863" s="110" t="s">
        <v>8374</v>
      </c>
      <c r="CG863" s="110" t="str">
        <f t="shared" si="140"/>
        <v>4989Curitiba</v>
      </c>
      <c r="CH863" s="110" t="str">
        <f t="shared" si="142"/>
        <v>4989-1</v>
      </c>
      <c r="CI863" s="110">
        <v>1</v>
      </c>
      <c r="CJ863" s="110">
        <v>4989</v>
      </c>
      <c r="CK863" s="110" t="s">
        <v>33</v>
      </c>
      <c r="CL863" s="110">
        <v>4106902</v>
      </c>
      <c r="CM863" s="110" t="s">
        <v>128</v>
      </c>
      <c r="CN863" s="110">
        <v>3</v>
      </c>
      <c r="CO863" s="110">
        <v>0</v>
      </c>
      <c r="CP863" s="110">
        <v>0</v>
      </c>
      <c r="CQ863" s="110">
        <v>0</v>
      </c>
      <c r="CS863" s="110" t="str">
        <f t="shared" si="141"/>
        <v>RGInt 01 Curitiba-Curitiba</v>
      </c>
    </row>
    <row r="864" spans="19:97" x14ac:dyDescent="0.2">
      <c r="S864" s="98">
        <v>4733</v>
      </c>
      <c r="T864" s="98">
        <v>39</v>
      </c>
      <c r="U864" s="98" t="s">
        <v>1697</v>
      </c>
      <c r="V864" s="98">
        <v>66</v>
      </c>
      <c r="W864" s="98" t="s">
        <v>2165</v>
      </c>
      <c r="X864" s="98">
        <v>5</v>
      </c>
      <c r="Y864" s="98" t="s">
        <v>858</v>
      </c>
      <c r="Z864" s="98">
        <v>30</v>
      </c>
      <c r="AA864" s="98" t="s">
        <v>1698</v>
      </c>
      <c r="AB864" s="98">
        <v>8056</v>
      </c>
      <c r="AC864" s="98" t="s">
        <v>2381</v>
      </c>
      <c r="AD864" s="98" t="s">
        <v>5529</v>
      </c>
      <c r="AE864" s="98">
        <v>4733</v>
      </c>
      <c r="AF864" s="98" t="s">
        <v>2382</v>
      </c>
      <c r="AG864" s="98" t="s">
        <v>5402</v>
      </c>
      <c r="AH864" s="98" t="s">
        <v>2383</v>
      </c>
      <c r="AI864" s="98" t="s">
        <v>53</v>
      </c>
      <c r="AJ864" s="98">
        <v>4100</v>
      </c>
      <c r="AK864" s="98" t="s">
        <v>33</v>
      </c>
      <c r="AL864" s="98">
        <v>4101</v>
      </c>
      <c r="AO864" s="98">
        <v>2024</v>
      </c>
      <c r="AP864" s="98">
        <v>647</v>
      </c>
      <c r="AQ864" s="98" t="s">
        <v>54</v>
      </c>
      <c r="AR864" s="98" t="s">
        <v>54</v>
      </c>
      <c r="AS864" s="98" t="s">
        <v>54</v>
      </c>
      <c r="AT864" s="98" t="s">
        <v>54</v>
      </c>
      <c r="AV864" s="98" t="s">
        <v>318</v>
      </c>
      <c r="AY864" s="98" t="s">
        <v>56</v>
      </c>
      <c r="AZ864" s="98" t="s">
        <v>2384</v>
      </c>
      <c r="BA864" s="98" t="s">
        <v>2385</v>
      </c>
      <c r="BB864" s="98" t="s">
        <v>2386</v>
      </c>
      <c r="BD864" s="110" t="str">
        <f t="shared" si="143"/>
        <v>4513(vazio)</v>
      </c>
      <c r="BE864" s="110">
        <v>4513</v>
      </c>
      <c r="BF864" s="110" t="s">
        <v>2246</v>
      </c>
      <c r="BG864" s="110">
        <v>8167</v>
      </c>
      <c r="BH864" s="110" t="s">
        <v>60</v>
      </c>
      <c r="BI864" s="110">
        <v>433300</v>
      </c>
      <c r="BJ864" s="110">
        <v>433300</v>
      </c>
      <c r="BK864" s="110">
        <v>433300</v>
      </c>
      <c r="BL864" s="110">
        <v>433300</v>
      </c>
      <c r="BN864" s="110">
        <f t="shared" si="144"/>
        <v>1733200</v>
      </c>
      <c r="BS864" s="110">
        <v>4733</v>
      </c>
      <c r="BT864" s="110" t="str">
        <f t="shared" si="135"/>
        <v>Apreensões de Armas de Fogo</v>
      </c>
      <c r="BU864" s="111" t="str">
        <f t="shared" si="136"/>
        <v>Não</v>
      </c>
      <c r="BV864" s="111" t="str">
        <f t="shared" si="137"/>
        <v>Não</v>
      </c>
      <c r="BW864" s="111" t="str">
        <f t="shared" si="138"/>
        <v>Não</v>
      </c>
      <c r="BX864" s="111" t="str">
        <f t="shared" si="139"/>
        <v>Não</v>
      </c>
      <c r="BY864" s="110" t="s">
        <v>121</v>
      </c>
      <c r="BZ864" s="110" t="s">
        <v>318</v>
      </c>
      <c r="CA864" s="110" t="s">
        <v>121</v>
      </c>
      <c r="CB864" s="110" t="s">
        <v>8374</v>
      </c>
      <c r="CG864" s="110" t="str">
        <f t="shared" si="140"/>
        <v>4989 Total</v>
      </c>
      <c r="CH864" s="110" t="str">
        <f t="shared" si="142"/>
        <v>4989 Total-1</v>
      </c>
      <c r="CI864" s="110">
        <v>1</v>
      </c>
      <c r="CJ864" s="110" t="s">
        <v>7175</v>
      </c>
      <c r="CN864" s="110">
        <v>3</v>
      </c>
      <c r="CO864" s="110">
        <v>0</v>
      </c>
      <c r="CP864" s="110">
        <v>0</v>
      </c>
      <c r="CQ864" s="110">
        <v>0</v>
      </c>
      <c r="CS864" s="110" t="str">
        <f t="shared" si="141"/>
        <v>-</v>
      </c>
    </row>
    <row r="865" spans="19:97" x14ac:dyDescent="0.2">
      <c r="S865" s="98">
        <v>4735</v>
      </c>
      <c r="T865" s="98">
        <v>39</v>
      </c>
      <c r="U865" s="98" t="s">
        <v>1697</v>
      </c>
      <c r="V865" s="98">
        <v>66</v>
      </c>
      <c r="W865" s="98" t="s">
        <v>2165</v>
      </c>
      <c r="X865" s="98">
        <v>5</v>
      </c>
      <c r="Y865" s="98" t="s">
        <v>858</v>
      </c>
      <c r="Z865" s="98">
        <v>30</v>
      </c>
      <c r="AA865" s="98" t="s">
        <v>1698</v>
      </c>
      <c r="AB865" s="98">
        <v>8056</v>
      </c>
      <c r="AC865" s="98" t="s">
        <v>2381</v>
      </c>
      <c r="AD865" s="98" t="s">
        <v>5529</v>
      </c>
      <c r="AE865" s="98">
        <v>4735</v>
      </c>
      <c r="AF865" s="98" t="s">
        <v>2387</v>
      </c>
      <c r="AG865" s="98" t="s">
        <v>5405</v>
      </c>
      <c r="AH865" s="98" t="s">
        <v>2388</v>
      </c>
      <c r="AI865" s="98" t="s">
        <v>53</v>
      </c>
      <c r="AJ865" s="98">
        <v>4100</v>
      </c>
      <c r="AK865" s="98" t="s">
        <v>33</v>
      </c>
      <c r="AL865" s="98">
        <v>4101</v>
      </c>
      <c r="AO865" s="98">
        <v>2024</v>
      </c>
      <c r="AP865" s="98">
        <v>531</v>
      </c>
      <c r="AQ865" s="98" t="s">
        <v>54</v>
      </c>
      <c r="AR865" s="98" t="s">
        <v>54</v>
      </c>
      <c r="AS865" s="98" t="s">
        <v>54</v>
      </c>
      <c r="AT865" s="98" t="s">
        <v>54</v>
      </c>
      <c r="AW865" s="98" t="s">
        <v>2389</v>
      </c>
      <c r="AY865" s="98" t="s">
        <v>56</v>
      </c>
      <c r="AZ865" s="98" t="s">
        <v>2390</v>
      </c>
      <c r="BA865" s="98" t="s">
        <v>2385</v>
      </c>
      <c r="BB865" s="98" t="s">
        <v>2386</v>
      </c>
      <c r="BD865" s="110" t="str">
        <f t="shared" si="143"/>
        <v>4514RGInt 03 Cascavel</v>
      </c>
      <c r="BE865" s="110">
        <v>4514</v>
      </c>
      <c r="BF865" s="110" t="s">
        <v>2240</v>
      </c>
      <c r="BG865" s="110">
        <v>7068</v>
      </c>
      <c r="BH865" s="110" t="s">
        <v>35</v>
      </c>
      <c r="BI865" s="110">
        <v>0</v>
      </c>
      <c r="BJ865" s="110">
        <v>0</v>
      </c>
      <c r="BK865" s="110">
        <v>2271</v>
      </c>
      <c r="BL865" s="110">
        <v>0</v>
      </c>
      <c r="BN865" s="110">
        <f t="shared" si="144"/>
        <v>2271</v>
      </c>
      <c r="BS865" s="110">
        <v>4735</v>
      </c>
      <c r="BT865" s="110" t="str">
        <f t="shared" si="135"/>
        <v>Atendimento de ocorrências com mortes violentas intencionais</v>
      </c>
      <c r="BU865" s="111" t="str">
        <f t="shared" si="136"/>
        <v>Não</v>
      </c>
      <c r="BV865" s="111" t="str">
        <f t="shared" si="137"/>
        <v>Não</v>
      </c>
      <c r="BW865" s="111" t="str">
        <f t="shared" si="138"/>
        <v>Não</v>
      </c>
      <c r="BX865" s="111" t="str">
        <f t="shared" si="139"/>
        <v>Não</v>
      </c>
      <c r="BY865" s="110" t="s">
        <v>121</v>
      </c>
      <c r="BZ865" s="110" t="s">
        <v>121</v>
      </c>
      <c r="CA865" s="110" t="s">
        <v>2389</v>
      </c>
      <c r="CB865" s="110" t="s">
        <v>8374</v>
      </c>
      <c r="CG865" s="110" t="str">
        <f t="shared" si="140"/>
        <v>4990Curiúva</v>
      </c>
      <c r="CH865" s="110" t="str">
        <f t="shared" si="142"/>
        <v>4990-1</v>
      </c>
      <c r="CI865" s="110">
        <v>1</v>
      </c>
      <c r="CJ865" s="110">
        <v>4990</v>
      </c>
      <c r="CK865" s="110" t="s">
        <v>38</v>
      </c>
      <c r="CL865" s="110">
        <v>4107009</v>
      </c>
      <c r="CM865" s="110" t="s">
        <v>3125</v>
      </c>
      <c r="CN865" s="110">
        <v>42999.54</v>
      </c>
      <c r="CO865" s="110">
        <v>0</v>
      </c>
      <c r="CP865" s="110">
        <v>0</v>
      </c>
      <c r="CQ865" s="110">
        <v>0</v>
      </c>
      <c r="CS865" s="110" t="str">
        <f t="shared" si="141"/>
        <v>RGInt 06 Ponta Grossa-Curiúva</v>
      </c>
    </row>
    <row r="866" spans="19:97" x14ac:dyDescent="0.2">
      <c r="S866" s="98">
        <v>4838</v>
      </c>
      <c r="T866" s="98">
        <v>39</v>
      </c>
      <c r="U866" s="98" t="s">
        <v>1697</v>
      </c>
      <c r="V866" s="98">
        <v>66</v>
      </c>
      <c r="W866" s="98" t="s">
        <v>2165</v>
      </c>
      <c r="X866" s="98">
        <v>5</v>
      </c>
      <c r="Y866" s="98" t="s">
        <v>858</v>
      </c>
      <c r="Z866" s="98">
        <v>30</v>
      </c>
      <c r="AA866" s="98" t="s">
        <v>1698</v>
      </c>
      <c r="AB866" s="98">
        <v>8056</v>
      </c>
      <c r="AC866" s="98" t="s">
        <v>2381</v>
      </c>
      <c r="AD866" s="98" t="s">
        <v>5529</v>
      </c>
      <c r="AE866" s="98">
        <v>4838</v>
      </c>
      <c r="AF866" s="98" t="s">
        <v>2391</v>
      </c>
      <c r="AG866" s="98" t="s">
        <v>5406</v>
      </c>
      <c r="AH866" s="98" t="s">
        <v>2392</v>
      </c>
      <c r="AI866" s="98" t="s">
        <v>53</v>
      </c>
      <c r="AJ866" s="98">
        <v>4100</v>
      </c>
      <c r="AK866" s="98" t="s">
        <v>33</v>
      </c>
      <c r="AL866" s="98">
        <v>4101</v>
      </c>
      <c r="AO866" s="98">
        <v>2024</v>
      </c>
      <c r="AP866" s="98">
        <v>28553</v>
      </c>
      <c r="AQ866" s="98" t="s">
        <v>54</v>
      </c>
      <c r="AR866" s="98" t="s">
        <v>54</v>
      </c>
      <c r="AS866" s="98" t="s">
        <v>54</v>
      </c>
      <c r="AT866" s="98" t="s">
        <v>54</v>
      </c>
      <c r="AW866" s="98" t="s">
        <v>1277</v>
      </c>
      <c r="AY866" s="98" t="s">
        <v>56</v>
      </c>
      <c r="AZ866" s="98" t="s">
        <v>2393</v>
      </c>
      <c r="BA866" s="98" t="s">
        <v>2385</v>
      </c>
      <c r="BB866" s="98" t="s">
        <v>2386</v>
      </c>
      <c r="BD866" s="110" t="str">
        <f t="shared" si="143"/>
        <v>4516RGInt 04 Maringá</v>
      </c>
      <c r="BE866" s="110">
        <v>4516</v>
      </c>
      <c r="BF866" s="110" t="s">
        <v>2243</v>
      </c>
      <c r="BG866" s="110">
        <v>7068</v>
      </c>
      <c r="BH866" s="110" t="s">
        <v>36</v>
      </c>
      <c r="BI866" s="110">
        <v>0</v>
      </c>
      <c r="BJ866" s="110">
        <v>1500</v>
      </c>
      <c r="BK866" s="110">
        <v>0</v>
      </c>
      <c r="BL866" s="110">
        <v>0</v>
      </c>
      <c r="BN866" s="110">
        <f t="shared" si="144"/>
        <v>1500</v>
      </c>
      <c r="BS866" s="110">
        <v>4838</v>
      </c>
      <c r="BT866" s="110" t="str">
        <f t="shared" si="135"/>
        <v>Atendimento de ocorrências de furtos gerais</v>
      </c>
      <c r="BU866" s="111" t="str">
        <f t="shared" si="136"/>
        <v>Não</v>
      </c>
      <c r="BV866" s="111" t="str">
        <f t="shared" si="137"/>
        <v>Não</v>
      </c>
      <c r="BW866" s="111" t="str">
        <f t="shared" si="138"/>
        <v>Não</v>
      </c>
      <c r="BX866" s="111" t="str">
        <f t="shared" si="139"/>
        <v>Não</v>
      </c>
      <c r="BY866" s="110" t="s">
        <v>121</v>
      </c>
      <c r="BZ866" s="110" t="s">
        <v>121</v>
      </c>
      <c r="CA866" s="110" t="s">
        <v>1277</v>
      </c>
      <c r="CB866" s="110" t="s">
        <v>8374</v>
      </c>
      <c r="CG866" s="110" t="str">
        <f t="shared" si="140"/>
        <v>4990 Total</v>
      </c>
      <c r="CH866" s="110" t="str">
        <f t="shared" si="142"/>
        <v>4990 Total-1</v>
      </c>
      <c r="CI866" s="110">
        <v>1</v>
      </c>
      <c r="CJ866" s="110" t="s">
        <v>7176</v>
      </c>
      <c r="CN866" s="110">
        <v>42999.54</v>
      </c>
      <c r="CO866" s="110">
        <v>0</v>
      </c>
      <c r="CP866" s="110">
        <v>0</v>
      </c>
      <c r="CQ866" s="110">
        <v>0</v>
      </c>
      <c r="CS866" s="110" t="str">
        <f t="shared" si="141"/>
        <v>-</v>
      </c>
    </row>
    <row r="867" spans="19:97" x14ac:dyDescent="0.2">
      <c r="S867" s="98">
        <v>4841</v>
      </c>
      <c r="T867" s="98">
        <v>39</v>
      </c>
      <c r="U867" s="98" t="s">
        <v>1697</v>
      </c>
      <c r="V867" s="98">
        <v>66</v>
      </c>
      <c r="W867" s="98" t="s">
        <v>2165</v>
      </c>
      <c r="X867" s="98">
        <v>5</v>
      </c>
      <c r="Y867" s="98" t="s">
        <v>858</v>
      </c>
      <c r="Z867" s="98">
        <v>30</v>
      </c>
      <c r="AA867" s="98" t="s">
        <v>1698</v>
      </c>
      <c r="AB867" s="98">
        <v>8056</v>
      </c>
      <c r="AC867" s="98" t="s">
        <v>2381</v>
      </c>
      <c r="AD867" s="98" t="s">
        <v>5529</v>
      </c>
      <c r="AE867" s="98">
        <v>4841</v>
      </c>
      <c r="AF867" s="98" t="s">
        <v>2395</v>
      </c>
      <c r="AG867" s="98" t="s">
        <v>5407</v>
      </c>
      <c r="AH867" s="98" t="s">
        <v>2396</v>
      </c>
      <c r="AI867" s="98" t="s">
        <v>53</v>
      </c>
      <c r="AJ867" s="98">
        <v>4100</v>
      </c>
      <c r="AK867" s="98" t="s">
        <v>33</v>
      </c>
      <c r="AL867" s="98">
        <v>4101</v>
      </c>
      <c r="AO867" s="98">
        <v>2024</v>
      </c>
      <c r="AP867" s="98">
        <v>4894</v>
      </c>
      <c r="AQ867" s="98" t="s">
        <v>54</v>
      </c>
      <c r="AR867" s="98" t="s">
        <v>54</v>
      </c>
      <c r="AS867" s="98" t="s">
        <v>54</v>
      </c>
      <c r="AT867" s="98" t="s">
        <v>54</v>
      </c>
      <c r="AW867" s="98" t="s">
        <v>2389</v>
      </c>
      <c r="AY867" s="98" t="s">
        <v>56</v>
      </c>
      <c r="AZ867" s="98" t="s">
        <v>2397</v>
      </c>
      <c r="BA867" s="98" t="s">
        <v>2385</v>
      </c>
      <c r="BB867" s="98" t="s">
        <v>2386</v>
      </c>
      <c r="BD867" s="110" t="str">
        <f t="shared" si="143"/>
        <v>4517RGInt 05 Londrina</v>
      </c>
      <c r="BE867" s="110">
        <v>4517</v>
      </c>
      <c r="BF867" s="110" t="s">
        <v>2251</v>
      </c>
      <c r="BG867" s="110">
        <v>8168</v>
      </c>
      <c r="BH867" s="110" t="s">
        <v>37</v>
      </c>
      <c r="BI867" s="110">
        <v>219000</v>
      </c>
      <c r="BJ867" s="110">
        <v>219000</v>
      </c>
      <c r="BK867" s="110">
        <v>219000</v>
      </c>
      <c r="BL867" s="110">
        <v>219000</v>
      </c>
      <c r="BN867" s="110">
        <f t="shared" si="144"/>
        <v>876000</v>
      </c>
      <c r="BS867" s="110">
        <v>4841</v>
      </c>
      <c r="BT867" s="110" t="str">
        <f t="shared" si="135"/>
        <v>Atendimento de ocorrências de roubos gerais</v>
      </c>
      <c r="BU867" s="111" t="str">
        <f t="shared" si="136"/>
        <v>Não</v>
      </c>
      <c r="BV867" s="111" t="str">
        <f t="shared" si="137"/>
        <v>Não</v>
      </c>
      <c r="BW867" s="111" t="str">
        <f t="shared" si="138"/>
        <v>Não</v>
      </c>
      <c r="BX867" s="111" t="str">
        <f t="shared" si="139"/>
        <v>Não</v>
      </c>
      <c r="BY867" s="110" t="s">
        <v>121</v>
      </c>
      <c r="BZ867" s="110" t="s">
        <v>121</v>
      </c>
      <c r="CA867" s="110" t="s">
        <v>8330</v>
      </c>
      <c r="CB867" s="110" t="s">
        <v>8374</v>
      </c>
      <c r="CG867" s="110" t="str">
        <f t="shared" si="140"/>
        <v>4993Figueira</v>
      </c>
      <c r="CH867" s="110" t="str">
        <f t="shared" si="142"/>
        <v>4993-1</v>
      </c>
      <c r="CI867" s="110">
        <v>1</v>
      </c>
      <c r="CJ867" s="110">
        <v>4993</v>
      </c>
      <c r="CK867" s="110" t="s">
        <v>37</v>
      </c>
      <c r="CL867" s="110">
        <v>4107751</v>
      </c>
      <c r="CM867" s="110" t="s">
        <v>3130</v>
      </c>
      <c r="CN867" s="110">
        <v>10771.03</v>
      </c>
      <c r="CO867" s="110">
        <v>4000</v>
      </c>
      <c r="CP867" s="110">
        <v>2000</v>
      </c>
      <c r="CQ867" s="110">
        <v>0</v>
      </c>
      <c r="CS867" s="110" t="str">
        <f t="shared" si="141"/>
        <v>RGInt 05 Londrina-Figueira</v>
      </c>
    </row>
    <row r="868" spans="19:97" x14ac:dyDescent="0.2">
      <c r="S868" s="98">
        <v>4843</v>
      </c>
      <c r="T868" s="98">
        <v>39</v>
      </c>
      <c r="U868" s="98" t="s">
        <v>1697</v>
      </c>
      <c r="V868" s="98">
        <v>66</v>
      </c>
      <c r="W868" s="98" t="s">
        <v>2165</v>
      </c>
      <c r="X868" s="98">
        <v>5</v>
      </c>
      <c r="Y868" s="98" t="s">
        <v>858</v>
      </c>
      <c r="Z868" s="98">
        <v>30</v>
      </c>
      <c r="AA868" s="98" t="s">
        <v>1698</v>
      </c>
      <c r="AB868" s="98">
        <v>8056</v>
      </c>
      <c r="AC868" s="98" t="s">
        <v>2381</v>
      </c>
      <c r="AD868" s="98" t="s">
        <v>5529</v>
      </c>
      <c r="AE868" s="98">
        <v>4843</v>
      </c>
      <c r="AF868" s="98" t="s">
        <v>2398</v>
      </c>
      <c r="AG868" s="98" t="s">
        <v>5408</v>
      </c>
      <c r="AH868" s="98" t="s">
        <v>2399</v>
      </c>
      <c r="AI868" s="98" t="s">
        <v>53</v>
      </c>
      <c r="AJ868" s="98">
        <v>4100</v>
      </c>
      <c r="AK868" s="98" t="s">
        <v>33</v>
      </c>
      <c r="AL868" s="98">
        <v>4101</v>
      </c>
      <c r="AO868" s="98">
        <v>2024</v>
      </c>
      <c r="AP868" s="98">
        <v>1116</v>
      </c>
      <c r="AQ868" s="98" t="s">
        <v>54</v>
      </c>
      <c r="AR868" s="98" t="s">
        <v>54</v>
      </c>
      <c r="AS868" s="98" t="s">
        <v>54</v>
      </c>
      <c r="AT868" s="98" t="s">
        <v>54</v>
      </c>
      <c r="AY868" s="98" t="s">
        <v>56</v>
      </c>
      <c r="AZ868" s="98" t="s">
        <v>2400</v>
      </c>
      <c r="BA868" s="98" t="s">
        <v>2385</v>
      </c>
      <c r="BB868" s="98" t="s">
        <v>2386</v>
      </c>
      <c r="BD868" s="110" t="str">
        <f t="shared" si="143"/>
        <v>4518RGInt 01 Curitiba</v>
      </c>
      <c r="BE868" s="110">
        <v>4518</v>
      </c>
      <c r="BF868" s="110" t="s">
        <v>2249</v>
      </c>
      <c r="BG868" s="110">
        <v>7068</v>
      </c>
      <c r="BH868" s="110" t="s">
        <v>33</v>
      </c>
      <c r="BI868" s="110">
        <v>0</v>
      </c>
      <c r="BJ868" s="110">
        <v>650</v>
      </c>
      <c r="BK868" s="110">
        <v>0</v>
      </c>
      <c r="BL868" s="110">
        <v>0</v>
      </c>
      <c r="BN868" s="110">
        <f t="shared" si="144"/>
        <v>650</v>
      </c>
      <c r="BS868" s="110">
        <v>4843</v>
      </c>
      <c r="BT868" s="110" t="str">
        <f t="shared" si="135"/>
        <v>Atendimento de ocorrências de Tráfico de Drogas</v>
      </c>
      <c r="BU868" s="111" t="str">
        <f t="shared" si="136"/>
        <v>Não</v>
      </c>
      <c r="BV868" s="111" t="str">
        <f t="shared" si="137"/>
        <v>Não</v>
      </c>
      <c r="BW868" s="111" t="str">
        <f t="shared" si="138"/>
        <v>Não</v>
      </c>
      <c r="BX868" s="111" t="str">
        <f t="shared" si="139"/>
        <v>Não</v>
      </c>
      <c r="BY868" s="110" t="s">
        <v>121</v>
      </c>
      <c r="BZ868" s="110" t="s">
        <v>121</v>
      </c>
      <c r="CA868" s="110" t="s">
        <v>121</v>
      </c>
      <c r="CB868" s="110" t="s">
        <v>8374</v>
      </c>
      <c r="CG868" s="110" t="str">
        <f t="shared" si="140"/>
        <v>4993 Total</v>
      </c>
      <c r="CH868" s="110" t="str">
        <f t="shared" si="142"/>
        <v>4993 Total-1</v>
      </c>
      <c r="CI868" s="110">
        <v>1</v>
      </c>
      <c r="CJ868" s="110" t="s">
        <v>7177</v>
      </c>
      <c r="CN868" s="110">
        <v>10771.03</v>
      </c>
      <c r="CO868" s="110">
        <v>4000</v>
      </c>
      <c r="CP868" s="110">
        <v>2000</v>
      </c>
      <c r="CQ868" s="110">
        <v>0</v>
      </c>
      <c r="CS868" s="110" t="str">
        <f t="shared" si="141"/>
        <v>-</v>
      </c>
    </row>
    <row r="869" spans="19:97" x14ac:dyDescent="0.2">
      <c r="S869" s="98">
        <v>4859</v>
      </c>
      <c r="T869" s="98">
        <v>39</v>
      </c>
      <c r="U869" s="98" t="s">
        <v>1697</v>
      </c>
      <c r="V869" s="98">
        <v>66</v>
      </c>
      <c r="W869" s="98" t="s">
        <v>2165</v>
      </c>
      <c r="X869" s="98">
        <v>5</v>
      </c>
      <c r="Y869" s="98" t="s">
        <v>858</v>
      </c>
      <c r="Z869" s="98">
        <v>30</v>
      </c>
      <c r="AA869" s="98" t="s">
        <v>1698</v>
      </c>
      <c r="AB869" s="98">
        <v>8056</v>
      </c>
      <c r="AC869" s="98" t="s">
        <v>2381</v>
      </c>
      <c r="AD869" s="98" t="s">
        <v>5529</v>
      </c>
      <c r="AE869" s="98">
        <v>4859</v>
      </c>
      <c r="AF869" s="98" t="s">
        <v>2403</v>
      </c>
      <c r="AG869" s="98" t="s">
        <v>5409</v>
      </c>
      <c r="AH869" s="98" t="s">
        <v>2404</v>
      </c>
      <c r="AI869" s="98" t="s">
        <v>53</v>
      </c>
      <c r="AJ869" s="98">
        <v>4100</v>
      </c>
      <c r="AK869" s="98" t="s">
        <v>33</v>
      </c>
      <c r="AL869" s="98">
        <v>4101</v>
      </c>
      <c r="AO869" s="98">
        <v>2024</v>
      </c>
      <c r="AP869" s="98">
        <v>669</v>
      </c>
      <c r="AQ869" s="98" t="s">
        <v>54</v>
      </c>
      <c r="AR869" s="98" t="s">
        <v>54</v>
      </c>
      <c r="AS869" s="98" t="s">
        <v>54</v>
      </c>
      <c r="AT869" s="98" t="s">
        <v>54</v>
      </c>
      <c r="AW869" s="98" t="s">
        <v>1277</v>
      </c>
      <c r="AY869" s="98" t="s">
        <v>56</v>
      </c>
      <c r="AZ869" s="98" t="s">
        <v>2405</v>
      </c>
      <c r="BA869" s="98" t="s">
        <v>2385</v>
      </c>
      <c r="BB869" s="98" t="s">
        <v>2386</v>
      </c>
      <c r="BD869" s="110" t="str">
        <f t="shared" si="143"/>
        <v>4519RGInt 04 Maringá</v>
      </c>
      <c r="BE869" s="110">
        <v>4519</v>
      </c>
      <c r="BF869" s="110" t="s">
        <v>2258</v>
      </c>
      <c r="BG869" s="110">
        <v>8169</v>
      </c>
      <c r="BH869" s="110" t="s">
        <v>36</v>
      </c>
      <c r="BI869" s="110">
        <v>120000</v>
      </c>
      <c r="BJ869" s="110">
        <v>120000</v>
      </c>
      <c r="BK869" s="110">
        <v>120000</v>
      </c>
      <c r="BL869" s="110">
        <v>120000</v>
      </c>
      <c r="BN869" s="110">
        <f t="shared" si="144"/>
        <v>480000</v>
      </c>
      <c r="BS869" s="110">
        <v>4859</v>
      </c>
      <c r="BT869" s="110" t="str">
        <f t="shared" si="135"/>
        <v>Atendimento de ocorrências de veículos roubados</v>
      </c>
      <c r="BU869" s="111" t="str">
        <f t="shared" si="136"/>
        <v>Não</v>
      </c>
      <c r="BV869" s="111" t="str">
        <f t="shared" si="137"/>
        <v>Não</v>
      </c>
      <c r="BW869" s="111" t="str">
        <f t="shared" si="138"/>
        <v>Não</v>
      </c>
      <c r="BX869" s="111" t="str">
        <f t="shared" si="139"/>
        <v>Não</v>
      </c>
      <c r="BY869" s="110" t="s">
        <v>121</v>
      </c>
      <c r="BZ869" s="110" t="s">
        <v>121</v>
      </c>
      <c r="CA869" s="110" t="s">
        <v>8330</v>
      </c>
      <c r="CB869" s="110" t="s">
        <v>8374</v>
      </c>
      <c r="CG869" s="110" t="str">
        <f t="shared" si="140"/>
        <v>4994Curitiba</v>
      </c>
      <c r="CH869" s="110" t="str">
        <f t="shared" si="142"/>
        <v>4994-1</v>
      </c>
      <c r="CI869" s="110">
        <v>1</v>
      </c>
      <c r="CJ869" s="110">
        <v>4994</v>
      </c>
      <c r="CK869" s="110" t="s">
        <v>33</v>
      </c>
      <c r="CL869" s="110">
        <v>4106902</v>
      </c>
      <c r="CM869" s="110" t="s">
        <v>128</v>
      </c>
      <c r="CN869" s="110">
        <v>20</v>
      </c>
      <c r="CO869" s="110">
        <v>20</v>
      </c>
      <c r="CP869" s="110">
        <v>20</v>
      </c>
      <c r="CQ869" s="110">
        <v>20</v>
      </c>
      <c r="CS869" s="110" t="str">
        <f t="shared" si="141"/>
        <v>RGInt 01 Curitiba-Curitiba</v>
      </c>
    </row>
    <row r="870" spans="19:97" x14ac:dyDescent="0.2">
      <c r="S870" s="98">
        <v>4860</v>
      </c>
      <c r="T870" s="98">
        <v>39</v>
      </c>
      <c r="U870" s="98" t="s">
        <v>1697</v>
      </c>
      <c r="V870" s="98">
        <v>66</v>
      </c>
      <c r="W870" s="98" t="s">
        <v>2165</v>
      </c>
      <c r="X870" s="98">
        <v>5</v>
      </c>
      <c r="Y870" s="98" t="s">
        <v>858</v>
      </c>
      <c r="Z870" s="98">
        <v>30</v>
      </c>
      <c r="AA870" s="98" t="s">
        <v>1698</v>
      </c>
      <c r="AB870" s="98">
        <v>8056</v>
      </c>
      <c r="AC870" s="98" t="s">
        <v>2381</v>
      </c>
      <c r="AD870" s="98" t="s">
        <v>5529</v>
      </c>
      <c r="AE870" s="98">
        <v>4860</v>
      </c>
      <c r="AF870" s="98" t="s">
        <v>2409</v>
      </c>
      <c r="AG870" s="98" t="s">
        <v>5410</v>
      </c>
      <c r="AH870" s="98" t="s">
        <v>2399</v>
      </c>
      <c r="AI870" s="98" t="s">
        <v>53</v>
      </c>
      <c r="AJ870" s="98">
        <v>4100</v>
      </c>
      <c r="AK870" s="98" t="s">
        <v>33</v>
      </c>
      <c r="AL870" s="98">
        <v>4101</v>
      </c>
      <c r="AO870" s="98">
        <v>2024</v>
      </c>
      <c r="AP870" s="98">
        <v>4918</v>
      </c>
      <c r="AQ870" s="98" t="s">
        <v>56</v>
      </c>
      <c r="AR870" s="98" t="s">
        <v>54</v>
      </c>
      <c r="AS870" s="98" t="s">
        <v>54</v>
      </c>
      <c r="AT870" s="98" t="s">
        <v>54</v>
      </c>
      <c r="AV870" s="98" t="s">
        <v>2410</v>
      </c>
      <c r="AY870" s="98" t="s">
        <v>56</v>
      </c>
      <c r="AZ870" s="98" t="s">
        <v>2411</v>
      </c>
      <c r="BA870" s="98" t="s">
        <v>2385</v>
      </c>
      <c r="BB870" s="98" t="s">
        <v>2386</v>
      </c>
      <c r="BD870" s="110" t="str">
        <f t="shared" si="143"/>
        <v>4520RGInt 04 Maringá</v>
      </c>
      <c r="BE870" s="110">
        <v>4520</v>
      </c>
      <c r="BF870" s="110" t="s">
        <v>2253</v>
      </c>
      <c r="BG870" s="110">
        <v>7068</v>
      </c>
      <c r="BH870" s="110" t="s">
        <v>36</v>
      </c>
      <c r="BI870" s="110">
        <v>1638.43</v>
      </c>
      <c r="BJ870" s="110">
        <v>0</v>
      </c>
      <c r="BK870" s="110">
        <v>0</v>
      </c>
      <c r="BL870" s="110">
        <v>0</v>
      </c>
      <c r="BN870" s="110">
        <f t="shared" si="144"/>
        <v>1638.43</v>
      </c>
      <c r="BS870" s="110">
        <v>4860</v>
      </c>
      <c r="BT870" s="110" t="str">
        <f t="shared" si="135"/>
        <v>Atendimento de ocorrências de Violência Doméstica</v>
      </c>
      <c r="BU870" s="111" t="str">
        <f t="shared" si="136"/>
        <v>Não</v>
      </c>
      <c r="BV870" s="111" t="str">
        <f t="shared" si="137"/>
        <v>Não</v>
      </c>
      <c r="BW870" s="111" t="str">
        <f t="shared" si="138"/>
        <v>Sim</v>
      </c>
      <c r="BX870" s="111" t="str">
        <f t="shared" si="139"/>
        <v>Não</v>
      </c>
      <c r="BY870" s="110" t="s">
        <v>121</v>
      </c>
      <c r="BZ870" s="110" t="s">
        <v>2410</v>
      </c>
      <c r="CA870" s="110" t="s">
        <v>121</v>
      </c>
      <c r="CB870" s="110" t="s">
        <v>8374</v>
      </c>
      <c r="CG870" s="110" t="str">
        <f t="shared" si="140"/>
        <v>4994Londrina</v>
      </c>
      <c r="CH870" s="110" t="str">
        <f t="shared" si="142"/>
        <v>4994-2</v>
      </c>
      <c r="CI870" s="110">
        <v>2</v>
      </c>
      <c r="CJ870" s="110">
        <v>4994</v>
      </c>
      <c r="CK870" s="110" t="s">
        <v>37</v>
      </c>
      <c r="CL870" s="110">
        <v>4113700</v>
      </c>
      <c r="CM870" s="110" t="s">
        <v>326</v>
      </c>
      <c r="CN870" s="110">
        <v>1</v>
      </c>
      <c r="CO870" s="110">
        <v>1</v>
      </c>
      <c r="CP870" s="110">
        <v>1</v>
      </c>
      <c r="CQ870" s="110">
        <v>1</v>
      </c>
      <c r="CS870" s="110" t="str">
        <f t="shared" si="141"/>
        <v>RGInt 05 Londrina-Londrina</v>
      </c>
    </row>
    <row r="871" spans="19:97" x14ac:dyDescent="0.2">
      <c r="S871" s="98">
        <v>4734</v>
      </c>
      <c r="T871" s="98">
        <v>39</v>
      </c>
      <c r="U871" s="98" t="s">
        <v>1697</v>
      </c>
      <c r="V871" s="98">
        <v>66</v>
      </c>
      <c r="W871" s="98" t="s">
        <v>2165</v>
      </c>
      <c r="X871" s="98">
        <v>5</v>
      </c>
      <c r="Y871" s="98" t="s">
        <v>858</v>
      </c>
      <c r="Z871" s="98">
        <v>30</v>
      </c>
      <c r="AA871" s="98" t="s">
        <v>1698</v>
      </c>
      <c r="AB871" s="98">
        <v>8056</v>
      </c>
      <c r="AC871" s="98" t="s">
        <v>2381</v>
      </c>
      <c r="AD871" s="98" t="s">
        <v>5529</v>
      </c>
      <c r="AE871" s="98">
        <v>4734</v>
      </c>
      <c r="AF871" s="98" t="s">
        <v>2414</v>
      </c>
      <c r="AG871" s="98" t="s">
        <v>5411</v>
      </c>
      <c r="AH871" s="98" t="s">
        <v>2415</v>
      </c>
      <c r="AI871" s="98" t="s">
        <v>53</v>
      </c>
      <c r="AJ871" s="98">
        <v>4100</v>
      </c>
      <c r="AK871" s="98" t="s">
        <v>33</v>
      </c>
      <c r="AL871" s="98">
        <v>4101</v>
      </c>
      <c r="AO871" s="98">
        <v>2024</v>
      </c>
      <c r="AP871" s="98">
        <v>1884</v>
      </c>
      <c r="AQ871" s="98" t="s">
        <v>54</v>
      </c>
      <c r="AR871" s="98" t="s">
        <v>54</v>
      </c>
      <c r="AS871" s="98" t="s">
        <v>54</v>
      </c>
      <c r="AT871" s="98" t="s">
        <v>54</v>
      </c>
      <c r="AW871" s="98" t="s">
        <v>1277</v>
      </c>
      <c r="AY871" s="98" t="s">
        <v>56</v>
      </c>
      <c r="AZ871" s="98" t="s">
        <v>2416</v>
      </c>
      <c r="BA871" s="98" t="s">
        <v>2385</v>
      </c>
      <c r="BB871" s="98" t="s">
        <v>2386</v>
      </c>
      <c r="BD871" s="110" t="str">
        <f t="shared" si="143"/>
        <v>4521RGInt 03 Cascavel</v>
      </c>
      <c r="BE871" s="110">
        <v>4521</v>
      </c>
      <c r="BF871" s="110" t="s">
        <v>2261</v>
      </c>
      <c r="BG871" s="110">
        <v>8170</v>
      </c>
      <c r="BH871" s="110" t="s">
        <v>35</v>
      </c>
      <c r="BI871" s="110">
        <v>96790</v>
      </c>
      <c r="BJ871" s="110">
        <v>96790</v>
      </c>
      <c r="BK871" s="110">
        <v>96790</v>
      </c>
      <c r="BL871" s="110">
        <v>96790</v>
      </c>
      <c r="BN871" s="110">
        <f t="shared" si="144"/>
        <v>387160</v>
      </c>
      <c r="BS871" s="110">
        <v>4734</v>
      </c>
      <c r="BT871" s="110" t="str">
        <f t="shared" si="135"/>
        <v>Atendimento de ocorrências veículos furtados</v>
      </c>
      <c r="BU871" s="111" t="str">
        <f t="shared" si="136"/>
        <v>Não</v>
      </c>
      <c r="BV871" s="111" t="str">
        <f t="shared" si="137"/>
        <v>Não</v>
      </c>
      <c r="BW871" s="111" t="str">
        <f t="shared" si="138"/>
        <v>Não</v>
      </c>
      <c r="BX871" s="111" t="str">
        <f t="shared" si="139"/>
        <v>Não</v>
      </c>
      <c r="BY871" s="110" t="s">
        <v>121</v>
      </c>
      <c r="BZ871" s="110" t="s">
        <v>121</v>
      </c>
      <c r="CA871" s="110" t="s">
        <v>1277</v>
      </c>
      <c r="CB871" s="110" t="s">
        <v>8374</v>
      </c>
      <c r="CG871" s="110" t="str">
        <f t="shared" si="140"/>
        <v>4994 Total</v>
      </c>
      <c r="CH871" s="110" t="str">
        <f t="shared" si="142"/>
        <v>4994 Total-1</v>
      </c>
      <c r="CI871" s="110">
        <v>1</v>
      </c>
      <c r="CJ871" s="110" t="s">
        <v>7178</v>
      </c>
      <c r="CN871" s="110">
        <v>21</v>
      </c>
      <c r="CO871" s="110">
        <v>21</v>
      </c>
      <c r="CP871" s="110">
        <v>21</v>
      </c>
      <c r="CQ871" s="110">
        <v>21</v>
      </c>
      <c r="CS871" s="110" t="str">
        <f t="shared" si="141"/>
        <v>-</v>
      </c>
    </row>
    <row r="872" spans="19:97" x14ac:dyDescent="0.2">
      <c r="S872" s="98">
        <v>4861</v>
      </c>
      <c r="T872" s="98">
        <v>39</v>
      </c>
      <c r="U872" s="98" t="s">
        <v>1697</v>
      </c>
      <c r="V872" s="98">
        <v>66</v>
      </c>
      <c r="W872" s="98" t="s">
        <v>2165</v>
      </c>
      <c r="X872" s="98">
        <v>5</v>
      </c>
      <c r="Y872" s="98" t="s">
        <v>858</v>
      </c>
      <c r="Z872" s="98">
        <v>30</v>
      </c>
      <c r="AA872" s="98" t="s">
        <v>1698</v>
      </c>
      <c r="AB872" s="98">
        <v>8056</v>
      </c>
      <c r="AC872" s="98" t="s">
        <v>2381</v>
      </c>
      <c r="AD872" s="98" t="s">
        <v>5529</v>
      </c>
      <c r="AE872" s="98">
        <v>4861</v>
      </c>
      <c r="AF872" s="98" t="s">
        <v>2418</v>
      </c>
      <c r="AG872" s="98" t="s">
        <v>5412</v>
      </c>
      <c r="AH872" s="98" t="s">
        <v>2419</v>
      </c>
      <c r="AI872" s="98" t="s">
        <v>53</v>
      </c>
      <c r="AJ872" s="98">
        <v>4100</v>
      </c>
      <c r="AK872" s="98" t="s">
        <v>33</v>
      </c>
      <c r="AL872" s="98">
        <v>4101</v>
      </c>
      <c r="AO872" s="98">
        <v>2024</v>
      </c>
      <c r="AP872" s="98">
        <v>1371</v>
      </c>
      <c r="AQ872" s="98" t="s">
        <v>54</v>
      </c>
      <c r="AR872" s="98" t="s">
        <v>54</v>
      </c>
      <c r="AS872" s="98" t="s">
        <v>54</v>
      </c>
      <c r="AT872" s="98" t="s">
        <v>54</v>
      </c>
      <c r="AW872" s="98" t="s">
        <v>1277</v>
      </c>
      <c r="AY872" s="98" t="s">
        <v>56</v>
      </c>
      <c r="AZ872" s="98" t="s">
        <v>2420</v>
      </c>
      <c r="BA872" s="98" t="s">
        <v>2385</v>
      </c>
      <c r="BB872" s="98" t="s">
        <v>2386</v>
      </c>
      <c r="BD872" s="110" t="str">
        <f t="shared" si="143"/>
        <v>4522RGInt 01 Curitiba</v>
      </c>
      <c r="BE872" s="110">
        <v>4522</v>
      </c>
      <c r="BF872" s="110" t="s">
        <v>2256</v>
      </c>
      <c r="BG872" s="110">
        <v>7068</v>
      </c>
      <c r="BH872" s="110" t="s">
        <v>33</v>
      </c>
      <c r="BI872" s="110">
        <v>0</v>
      </c>
      <c r="BJ872" s="110">
        <v>2795</v>
      </c>
      <c r="BK872" s="110">
        <v>0</v>
      </c>
      <c r="BL872" s="110">
        <v>0</v>
      </c>
      <c r="BN872" s="110">
        <f t="shared" si="144"/>
        <v>2795</v>
      </c>
      <c r="BS872" s="110">
        <v>4861</v>
      </c>
      <c r="BT872" s="110" t="str">
        <f t="shared" si="135"/>
        <v>Veículos provenientes de Furto e Roubo recuperados</v>
      </c>
      <c r="BU872" s="111" t="str">
        <f t="shared" si="136"/>
        <v>Não</v>
      </c>
      <c r="BV872" s="111" t="str">
        <f t="shared" si="137"/>
        <v>Não</v>
      </c>
      <c r="BW872" s="111" t="str">
        <f t="shared" si="138"/>
        <v>Não</v>
      </c>
      <c r="BX872" s="111" t="str">
        <f t="shared" si="139"/>
        <v>Não</v>
      </c>
      <c r="BY872" s="110" t="s">
        <v>121</v>
      </c>
      <c r="BZ872" s="110" t="s">
        <v>121</v>
      </c>
      <c r="CA872" s="110" t="s">
        <v>1277</v>
      </c>
      <c r="CB872" s="110" t="s">
        <v>8374</v>
      </c>
      <c r="CG872" s="110" t="str">
        <f t="shared" si="140"/>
        <v>4995Foz do Iguaçu</v>
      </c>
      <c r="CH872" s="110" t="str">
        <f t="shared" si="142"/>
        <v>4995-1</v>
      </c>
      <c r="CI872" s="110">
        <v>1</v>
      </c>
      <c r="CJ872" s="110">
        <v>4995</v>
      </c>
      <c r="CK872" s="110" t="s">
        <v>35</v>
      </c>
      <c r="CL872" s="110">
        <v>4108304</v>
      </c>
      <c r="CM872" s="110" t="s">
        <v>407</v>
      </c>
      <c r="CN872" s="110">
        <v>21121.040000000001</v>
      </c>
      <c r="CO872" s="110">
        <v>0</v>
      </c>
      <c r="CP872" s="110">
        <v>0</v>
      </c>
      <c r="CQ872" s="110">
        <v>0</v>
      </c>
      <c r="CS872" s="110" t="str">
        <f t="shared" si="141"/>
        <v>RGInt 03 Cascavel-Foz do Iguaçu</v>
      </c>
    </row>
    <row r="873" spans="19:97" x14ac:dyDescent="0.2">
      <c r="S873" s="98">
        <v>4950</v>
      </c>
      <c r="T873" s="98">
        <v>39</v>
      </c>
      <c r="U873" s="98" t="s">
        <v>1697</v>
      </c>
      <c r="V873" s="98">
        <v>66</v>
      </c>
      <c r="W873" s="98" t="s">
        <v>2165</v>
      </c>
      <c r="X873" s="98">
        <v>5</v>
      </c>
      <c r="Y873" s="98" t="s">
        <v>858</v>
      </c>
      <c r="Z873" s="98">
        <v>30</v>
      </c>
      <c r="AA873" s="98" t="s">
        <v>1698</v>
      </c>
      <c r="AB873" s="98">
        <v>8057</v>
      </c>
      <c r="AC873" s="98" t="s">
        <v>2421</v>
      </c>
      <c r="AD873" s="98" t="s">
        <v>5530</v>
      </c>
      <c r="AE873" s="98">
        <v>4950</v>
      </c>
      <c r="AF873" s="98" t="s">
        <v>2422</v>
      </c>
      <c r="AG873" s="98" t="s">
        <v>5415</v>
      </c>
      <c r="AH873" s="98" t="s">
        <v>2423</v>
      </c>
      <c r="AI873" s="98" t="s">
        <v>53</v>
      </c>
      <c r="AJ873" s="98">
        <v>4100</v>
      </c>
      <c r="AO873" s="98">
        <v>2024</v>
      </c>
      <c r="AP873" s="98">
        <v>196</v>
      </c>
      <c r="AQ873" s="98" t="s">
        <v>54</v>
      </c>
      <c r="AR873" s="98" t="s">
        <v>54</v>
      </c>
      <c r="AS873" s="98" t="s">
        <v>54</v>
      </c>
      <c r="AT873" s="98" t="s">
        <v>54</v>
      </c>
      <c r="AU873" s="98" t="s">
        <v>2424</v>
      </c>
      <c r="AY873" s="98" t="s">
        <v>56</v>
      </c>
      <c r="AZ873" s="98" t="s">
        <v>2425</v>
      </c>
      <c r="BA873" s="98" t="s">
        <v>2385</v>
      </c>
      <c r="BB873" s="98" t="s">
        <v>2426</v>
      </c>
      <c r="BD873" s="110" t="str">
        <f t="shared" si="143"/>
        <v>4523RGInt 06 Ponta Grossa</v>
      </c>
      <c r="BE873" s="110">
        <v>4523</v>
      </c>
      <c r="BF873" s="110" t="s">
        <v>2265</v>
      </c>
      <c r="BG873" s="110">
        <v>8171</v>
      </c>
      <c r="BH873" s="110" t="s">
        <v>38</v>
      </c>
      <c r="BI873" s="110">
        <v>120000</v>
      </c>
      <c r="BJ873" s="110">
        <v>120000</v>
      </c>
      <c r="BK873" s="110">
        <v>120000</v>
      </c>
      <c r="BL873" s="110">
        <v>120000</v>
      </c>
      <c r="BN873" s="110">
        <f t="shared" si="144"/>
        <v>480000</v>
      </c>
      <c r="BS873" s="110">
        <v>4950</v>
      </c>
      <c r="BT873" s="110" t="str">
        <f t="shared" si="135"/>
        <v>Apreensão de cocaína</v>
      </c>
      <c r="BU873" s="111" t="str">
        <f t="shared" si="136"/>
        <v>Não</v>
      </c>
      <c r="BV873" s="111" t="str">
        <f t="shared" si="137"/>
        <v>Não</v>
      </c>
      <c r="BW873" s="111" t="str">
        <f t="shared" si="138"/>
        <v>Não</v>
      </c>
      <c r="BX873" s="111" t="str">
        <f t="shared" si="139"/>
        <v>Não</v>
      </c>
      <c r="BY873" s="110" t="s">
        <v>2424</v>
      </c>
      <c r="BZ873" s="110" t="s">
        <v>121</v>
      </c>
      <c r="CA873" s="110" t="s">
        <v>121</v>
      </c>
      <c r="CB873" s="110" t="s">
        <v>8374</v>
      </c>
      <c r="CG873" s="110" t="str">
        <f t="shared" si="140"/>
        <v>4995 Total</v>
      </c>
      <c r="CH873" s="110" t="str">
        <f t="shared" si="142"/>
        <v>4995 Total-1</v>
      </c>
      <c r="CI873" s="110">
        <v>1</v>
      </c>
      <c r="CJ873" s="110" t="s">
        <v>7179</v>
      </c>
      <c r="CN873" s="110">
        <v>21121.040000000001</v>
      </c>
      <c r="CO873" s="110">
        <v>0</v>
      </c>
      <c r="CP873" s="110">
        <v>0</v>
      </c>
      <c r="CQ873" s="110">
        <v>0</v>
      </c>
      <c r="CS873" s="110" t="str">
        <f t="shared" si="141"/>
        <v>-</v>
      </c>
    </row>
    <row r="874" spans="19:97" x14ac:dyDescent="0.2">
      <c r="S874" s="98">
        <v>4953</v>
      </c>
      <c r="T874" s="98">
        <v>39</v>
      </c>
      <c r="U874" s="98" t="s">
        <v>1697</v>
      </c>
      <c r="V874" s="98">
        <v>66</v>
      </c>
      <c r="W874" s="98" t="s">
        <v>2165</v>
      </c>
      <c r="X874" s="98">
        <v>5</v>
      </c>
      <c r="Y874" s="98" t="s">
        <v>858</v>
      </c>
      <c r="Z874" s="98">
        <v>30</v>
      </c>
      <c r="AA874" s="98" t="s">
        <v>1698</v>
      </c>
      <c r="AB874" s="98">
        <v>8057</v>
      </c>
      <c r="AC874" s="98" t="s">
        <v>2421</v>
      </c>
      <c r="AD874" s="98" t="s">
        <v>5530</v>
      </c>
      <c r="AE874" s="98">
        <v>4953</v>
      </c>
      <c r="AF874" s="98" t="s">
        <v>2427</v>
      </c>
      <c r="AG874" s="98" t="s">
        <v>5418</v>
      </c>
      <c r="AH874" s="98" t="s">
        <v>2423</v>
      </c>
      <c r="AI874" s="98" t="s">
        <v>53</v>
      </c>
      <c r="AJ874" s="98">
        <v>4100</v>
      </c>
      <c r="AO874" s="98">
        <v>2024</v>
      </c>
      <c r="AP874" s="98">
        <v>123</v>
      </c>
      <c r="AQ874" s="98" t="s">
        <v>54</v>
      </c>
      <c r="AR874" s="98" t="s">
        <v>54</v>
      </c>
      <c r="AS874" s="98" t="s">
        <v>54</v>
      </c>
      <c r="AT874" s="98" t="s">
        <v>54</v>
      </c>
      <c r="AU874" s="98" t="s">
        <v>2424</v>
      </c>
      <c r="AY874" s="98" t="s">
        <v>56</v>
      </c>
      <c r="AZ874" s="98" t="s">
        <v>2428</v>
      </c>
      <c r="BA874" s="98" t="s">
        <v>2385</v>
      </c>
      <c r="BB874" s="98" t="s">
        <v>2426</v>
      </c>
      <c r="BD874" s="110" t="str">
        <f t="shared" si="143"/>
        <v>4524RGInt 01 Curitiba</v>
      </c>
      <c r="BE874" s="110">
        <v>4524</v>
      </c>
      <c r="BF874" s="110" t="s">
        <v>2259</v>
      </c>
      <c r="BG874" s="110">
        <v>7068</v>
      </c>
      <c r="BH874" s="110" t="s">
        <v>33</v>
      </c>
      <c r="BI874" s="110">
        <v>0</v>
      </c>
      <c r="BJ874" s="110">
        <v>5000</v>
      </c>
      <c r="BK874" s="110">
        <v>0</v>
      </c>
      <c r="BL874" s="110">
        <v>0</v>
      </c>
      <c r="BN874" s="110">
        <f t="shared" si="144"/>
        <v>5000</v>
      </c>
      <c r="BS874" s="110">
        <v>4953</v>
      </c>
      <c r="BT874" s="110" t="str">
        <f t="shared" si="135"/>
        <v>Apreensão de crack</v>
      </c>
      <c r="BU874" s="111" t="str">
        <f t="shared" si="136"/>
        <v>Não</v>
      </c>
      <c r="BV874" s="111" t="str">
        <f t="shared" si="137"/>
        <v>Não</v>
      </c>
      <c r="BW874" s="111" t="str">
        <f t="shared" si="138"/>
        <v>Não</v>
      </c>
      <c r="BX874" s="111" t="str">
        <f t="shared" si="139"/>
        <v>Não</v>
      </c>
      <c r="BY874" s="110" t="s">
        <v>2424</v>
      </c>
      <c r="BZ874" s="110" t="s">
        <v>121</v>
      </c>
      <c r="CA874" s="110" t="s">
        <v>121</v>
      </c>
      <c r="CB874" s="110" t="s">
        <v>8374</v>
      </c>
      <c r="CG874" s="110" t="str">
        <f t="shared" si="140"/>
        <v>4999Jacarezinho</v>
      </c>
      <c r="CH874" s="110" t="str">
        <f t="shared" si="142"/>
        <v>4999-1</v>
      </c>
      <c r="CI874" s="110">
        <v>1</v>
      </c>
      <c r="CJ874" s="110">
        <v>4999</v>
      </c>
      <c r="CK874" s="110" t="s">
        <v>37</v>
      </c>
      <c r="CL874" s="110">
        <v>4111803</v>
      </c>
      <c r="CM874" s="110" t="s">
        <v>813</v>
      </c>
      <c r="CN874" s="110">
        <v>23294.97</v>
      </c>
      <c r="CO874" s="110">
        <v>0</v>
      </c>
      <c r="CP874" s="110">
        <v>0</v>
      </c>
      <c r="CQ874" s="110">
        <v>0</v>
      </c>
      <c r="CS874" s="110" t="str">
        <f t="shared" si="141"/>
        <v>RGInt 05 Londrina-Jacarezinho</v>
      </c>
    </row>
    <row r="875" spans="19:97" x14ac:dyDescent="0.2">
      <c r="S875" s="98">
        <v>4955</v>
      </c>
      <c r="T875" s="98">
        <v>39</v>
      </c>
      <c r="U875" s="98" t="s">
        <v>1697</v>
      </c>
      <c r="V875" s="98">
        <v>66</v>
      </c>
      <c r="W875" s="98" t="s">
        <v>2165</v>
      </c>
      <c r="X875" s="98">
        <v>5</v>
      </c>
      <c r="Y875" s="98" t="s">
        <v>858</v>
      </c>
      <c r="Z875" s="98">
        <v>30</v>
      </c>
      <c r="AA875" s="98" t="s">
        <v>1698</v>
      </c>
      <c r="AB875" s="98">
        <v>8057</v>
      </c>
      <c r="AC875" s="98" t="s">
        <v>2421</v>
      </c>
      <c r="AD875" s="98" t="s">
        <v>5530</v>
      </c>
      <c r="AE875" s="98">
        <v>4955</v>
      </c>
      <c r="AF875" s="98" t="s">
        <v>2431</v>
      </c>
      <c r="AG875" s="98" t="s">
        <v>5419</v>
      </c>
      <c r="AH875" s="98" t="s">
        <v>2423</v>
      </c>
      <c r="AI875" s="98" t="s">
        <v>53</v>
      </c>
      <c r="AJ875" s="98">
        <v>4100</v>
      </c>
      <c r="AO875" s="98">
        <v>2024</v>
      </c>
      <c r="AP875" s="98">
        <v>60404</v>
      </c>
      <c r="AQ875" s="98" t="s">
        <v>54</v>
      </c>
      <c r="AR875" s="98" t="s">
        <v>54</v>
      </c>
      <c r="AS875" s="98" t="s">
        <v>54</v>
      </c>
      <c r="AT875" s="98" t="s">
        <v>54</v>
      </c>
      <c r="AU875" s="98" t="s">
        <v>2424</v>
      </c>
      <c r="AY875" s="98" t="s">
        <v>56</v>
      </c>
      <c r="AZ875" s="98" t="s">
        <v>2432</v>
      </c>
      <c r="BA875" s="98" t="s">
        <v>2385</v>
      </c>
      <c r="BB875" s="98" t="s">
        <v>2426</v>
      </c>
      <c r="BD875" s="110" t="str">
        <f t="shared" si="143"/>
        <v>4525RGInt 03 Cascavel</v>
      </c>
      <c r="BE875" s="110">
        <v>4525</v>
      </c>
      <c r="BF875" s="110" t="s">
        <v>2260</v>
      </c>
      <c r="BG875" s="110">
        <v>7068</v>
      </c>
      <c r="BH875" s="110" t="s">
        <v>35</v>
      </c>
      <c r="BI875" s="110">
        <v>1843.39</v>
      </c>
      <c r="BJ875" s="110">
        <v>0</v>
      </c>
      <c r="BK875" s="110">
        <v>0</v>
      </c>
      <c r="BL875" s="110">
        <v>0</v>
      </c>
      <c r="BN875" s="110">
        <f t="shared" si="144"/>
        <v>1843.39</v>
      </c>
      <c r="BS875" s="110">
        <v>4955</v>
      </c>
      <c r="BT875" s="110" t="str">
        <f t="shared" ref="BT875:BT938" si="145">VLOOKUP(BS875,$S:$AF,14,0)</f>
        <v>Apreensão de maconha</v>
      </c>
      <c r="BU875" s="111" t="str">
        <f t="shared" ref="BU875:BU938" si="146">PROPER(VLOOKUP($BS875,$S:$BB,27,0))</f>
        <v>Não</v>
      </c>
      <c r="BV875" s="111" t="str">
        <f t="shared" ref="BV875:BV938" si="147">PROPER(VLOOKUP($BS875,$S:$BB,28,0))</f>
        <v>Não</v>
      </c>
      <c r="BW875" s="111" t="str">
        <f t="shared" ref="BW875:BW938" si="148">PROPER(VLOOKUP($BS875,$S:$BB,25,0))</f>
        <v>Não</v>
      </c>
      <c r="BX875" s="111" t="str">
        <f t="shared" ref="BX875:BX938" si="149">PROPER(VLOOKUP($BS875,$S:$BB,26,0))</f>
        <v>Não</v>
      </c>
      <c r="BY875" s="110" t="s">
        <v>2424</v>
      </c>
      <c r="BZ875" s="110" t="s">
        <v>121</v>
      </c>
      <c r="CA875" s="110" t="s">
        <v>121</v>
      </c>
      <c r="CB875" s="110" t="s">
        <v>8374</v>
      </c>
      <c r="CG875" s="110" t="str">
        <f t="shared" si="140"/>
        <v>4999 Total</v>
      </c>
      <c r="CH875" s="110" t="str">
        <f t="shared" si="142"/>
        <v>4999 Total-1</v>
      </c>
      <c r="CI875" s="110">
        <v>1</v>
      </c>
      <c r="CJ875" s="110" t="s">
        <v>7180</v>
      </c>
      <c r="CN875" s="110">
        <v>23294.97</v>
      </c>
      <c r="CO875" s="110">
        <v>0</v>
      </c>
      <c r="CP875" s="110">
        <v>0</v>
      </c>
      <c r="CQ875" s="110">
        <v>0</v>
      </c>
      <c r="CS875" s="110" t="str">
        <f t="shared" si="141"/>
        <v>-</v>
      </c>
    </row>
    <row r="876" spans="19:97" x14ac:dyDescent="0.2">
      <c r="S876" s="98">
        <v>4957</v>
      </c>
      <c r="T876" s="98">
        <v>39</v>
      </c>
      <c r="U876" s="98" t="s">
        <v>1697</v>
      </c>
      <c r="V876" s="98">
        <v>66</v>
      </c>
      <c r="W876" s="98" t="s">
        <v>2165</v>
      </c>
      <c r="X876" s="98">
        <v>5</v>
      </c>
      <c r="Y876" s="98" t="s">
        <v>858</v>
      </c>
      <c r="Z876" s="98">
        <v>30</v>
      </c>
      <c r="AA876" s="98" t="s">
        <v>1698</v>
      </c>
      <c r="AB876" s="98">
        <v>8057</v>
      </c>
      <c r="AC876" s="98" t="s">
        <v>2421</v>
      </c>
      <c r="AD876" s="98" t="s">
        <v>5530</v>
      </c>
      <c r="AE876" s="98">
        <v>4957</v>
      </c>
      <c r="AF876" s="98" t="s">
        <v>2382</v>
      </c>
      <c r="AG876" s="98" t="s">
        <v>5402</v>
      </c>
      <c r="AH876" s="98" t="s">
        <v>2383</v>
      </c>
      <c r="AI876" s="98" t="s">
        <v>53</v>
      </c>
      <c r="AJ876" s="98">
        <v>4100</v>
      </c>
      <c r="AO876" s="98">
        <v>2024</v>
      </c>
      <c r="AP876" s="98">
        <v>318</v>
      </c>
      <c r="AQ876" s="98" t="s">
        <v>54</v>
      </c>
      <c r="AR876" s="98" t="s">
        <v>54</v>
      </c>
      <c r="AS876" s="98" t="s">
        <v>54</v>
      </c>
      <c r="AT876" s="98" t="s">
        <v>54</v>
      </c>
      <c r="AU876" s="98" t="s">
        <v>2424</v>
      </c>
      <c r="AY876" s="98" t="s">
        <v>56</v>
      </c>
      <c r="AZ876" s="98" t="s">
        <v>2384</v>
      </c>
      <c r="BA876" s="98" t="s">
        <v>2385</v>
      </c>
      <c r="BB876" s="98" t="s">
        <v>2426</v>
      </c>
      <c r="BD876" s="110" t="str">
        <f t="shared" si="143"/>
        <v>4527RGInt 01 Curitiba</v>
      </c>
      <c r="BE876" s="110">
        <v>4527</v>
      </c>
      <c r="BF876" s="110" t="s">
        <v>2263</v>
      </c>
      <c r="BG876" s="110">
        <v>7068</v>
      </c>
      <c r="BH876" s="110" t="s">
        <v>33</v>
      </c>
      <c r="BI876" s="110">
        <v>1</v>
      </c>
      <c r="BJ876" s="110">
        <v>0</v>
      </c>
      <c r="BK876" s="110">
        <v>0</v>
      </c>
      <c r="BL876" s="110">
        <v>0</v>
      </c>
      <c r="BN876" s="110">
        <f t="shared" si="144"/>
        <v>1</v>
      </c>
      <c r="BS876" s="110">
        <v>4957</v>
      </c>
      <c r="BT876" s="110" t="str">
        <f t="shared" si="145"/>
        <v>Apreensões de Armas de Fogo</v>
      </c>
      <c r="BU876" s="111" t="str">
        <f t="shared" si="146"/>
        <v>Não</v>
      </c>
      <c r="BV876" s="111" t="str">
        <f t="shared" si="147"/>
        <v>Não</v>
      </c>
      <c r="BW876" s="111" t="str">
        <f t="shared" si="148"/>
        <v>Não</v>
      </c>
      <c r="BX876" s="111" t="str">
        <f t="shared" si="149"/>
        <v>Não</v>
      </c>
      <c r="BY876" s="110" t="s">
        <v>2424</v>
      </c>
      <c r="BZ876" s="110" t="s">
        <v>55</v>
      </c>
      <c r="CA876" s="110" t="s">
        <v>121</v>
      </c>
      <c r="CB876" s="110" t="s">
        <v>8374</v>
      </c>
      <c r="CG876" s="110" t="str">
        <f t="shared" si="140"/>
        <v>5001Jundiaí do Sul</v>
      </c>
      <c r="CH876" s="110" t="str">
        <f t="shared" si="142"/>
        <v>5001-1</v>
      </c>
      <c r="CI876" s="110">
        <v>1</v>
      </c>
      <c r="CJ876" s="110">
        <v>5001</v>
      </c>
      <c r="CK876" s="110" t="s">
        <v>37</v>
      </c>
      <c r="CL876" s="110">
        <v>4112900</v>
      </c>
      <c r="CM876" s="110" t="s">
        <v>3149</v>
      </c>
      <c r="CN876" s="110">
        <v>4413.28</v>
      </c>
      <c r="CO876" s="110">
        <v>0</v>
      </c>
      <c r="CP876" s="110">
        <v>0</v>
      </c>
      <c r="CQ876" s="110">
        <v>0</v>
      </c>
      <c r="CS876" s="110" t="str">
        <f t="shared" si="141"/>
        <v>RGInt 05 Londrina-Jundiaí do Sul</v>
      </c>
    </row>
    <row r="877" spans="19:97" x14ac:dyDescent="0.2">
      <c r="S877" s="98">
        <v>4960</v>
      </c>
      <c r="T877" s="98">
        <v>39</v>
      </c>
      <c r="U877" s="98" t="s">
        <v>1697</v>
      </c>
      <c r="V877" s="98">
        <v>66</v>
      </c>
      <c r="W877" s="98" t="s">
        <v>2165</v>
      </c>
      <c r="X877" s="98">
        <v>5</v>
      </c>
      <c r="Y877" s="98" t="s">
        <v>858</v>
      </c>
      <c r="Z877" s="98">
        <v>30</v>
      </c>
      <c r="AA877" s="98" t="s">
        <v>1698</v>
      </c>
      <c r="AB877" s="98">
        <v>8057</v>
      </c>
      <c r="AC877" s="98" t="s">
        <v>2421</v>
      </c>
      <c r="AD877" s="98" t="s">
        <v>5530</v>
      </c>
      <c r="AE877" s="98">
        <v>4960</v>
      </c>
      <c r="AF877" s="98" t="s">
        <v>2398</v>
      </c>
      <c r="AG877" s="98" t="s">
        <v>5408</v>
      </c>
      <c r="AH877" s="98" t="s">
        <v>2399</v>
      </c>
      <c r="AI877" s="98" t="s">
        <v>53</v>
      </c>
      <c r="AJ877" s="98">
        <v>4100</v>
      </c>
      <c r="AO877" s="98">
        <v>2024</v>
      </c>
      <c r="AP877" s="98">
        <v>564</v>
      </c>
      <c r="AQ877" s="98" t="s">
        <v>54</v>
      </c>
      <c r="AR877" s="98" t="s">
        <v>54</v>
      </c>
      <c r="AS877" s="98" t="s">
        <v>54</v>
      </c>
      <c r="AT877" s="98" t="s">
        <v>54</v>
      </c>
      <c r="AU877" s="98" t="s">
        <v>2424</v>
      </c>
      <c r="AY877" s="98" t="s">
        <v>56</v>
      </c>
      <c r="AZ877" s="98" t="s">
        <v>2400</v>
      </c>
      <c r="BA877" s="98" t="s">
        <v>2385</v>
      </c>
      <c r="BB877" s="98" t="s">
        <v>2426</v>
      </c>
      <c r="BD877" s="110" t="str">
        <f t="shared" si="143"/>
        <v>4528RGInt 01 Curitiba</v>
      </c>
      <c r="BE877" s="110">
        <v>4528</v>
      </c>
      <c r="BF877" s="110" t="s">
        <v>2275</v>
      </c>
      <c r="BG877" s="110">
        <v>8172</v>
      </c>
      <c r="BH877" s="110" t="s">
        <v>33</v>
      </c>
      <c r="BI877" s="110">
        <v>4</v>
      </c>
      <c r="BJ877" s="110">
        <v>4</v>
      </c>
      <c r="BK877" s="110">
        <v>4</v>
      </c>
      <c r="BL877" s="110">
        <v>4</v>
      </c>
      <c r="BN877" s="110">
        <f t="shared" si="144"/>
        <v>16</v>
      </c>
      <c r="BS877" s="110">
        <v>4960</v>
      </c>
      <c r="BT877" s="110" t="str">
        <f t="shared" si="145"/>
        <v>Atendimento de ocorrências de Tráfico de Drogas</v>
      </c>
      <c r="BU877" s="111" t="str">
        <f t="shared" si="146"/>
        <v>Não</v>
      </c>
      <c r="BV877" s="111" t="str">
        <f t="shared" si="147"/>
        <v>Não</v>
      </c>
      <c r="BW877" s="111" t="str">
        <f t="shared" si="148"/>
        <v>Não</v>
      </c>
      <c r="BX877" s="111" t="str">
        <f t="shared" si="149"/>
        <v>Não</v>
      </c>
      <c r="BY877" s="110" t="s">
        <v>2424</v>
      </c>
      <c r="BZ877" s="110" t="s">
        <v>121</v>
      </c>
      <c r="CA877" s="110" t="s">
        <v>121</v>
      </c>
      <c r="CB877" s="110" t="s">
        <v>8374</v>
      </c>
      <c r="CG877" s="110" t="str">
        <f t="shared" si="140"/>
        <v>5001 Total</v>
      </c>
      <c r="CH877" s="110" t="str">
        <f t="shared" si="142"/>
        <v>5001 Total-1</v>
      </c>
      <c r="CI877" s="110">
        <v>1</v>
      </c>
      <c r="CJ877" s="110" t="s">
        <v>7181</v>
      </c>
      <c r="CN877" s="110">
        <v>4413.28</v>
      </c>
      <c r="CO877" s="110">
        <v>0</v>
      </c>
      <c r="CP877" s="110">
        <v>0</v>
      </c>
      <c r="CQ877" s="110">
        <v>0</v>
      </c>
      <c r="CS877" s="110" t="str">
        <f t="shared" si="141"/>
        <v>-</v>
      </c>
    </row>
    <row r="878" spans="19:97" x14ac:dyDescent="0.2">
      <c r="S878" s="98">
        <v>4961</v>
      </c>
      <c r="T878" s="98">
        <v>39</v>
      </c>
      <c r="U878" s="98" t="s">
        <v>1697</v>
      </c>
      <c r="V878" s="98">
        <v>66</v>
      </c>
      <c r="W878" s="98" t="s">
        <v>2165</v>
      </c>
      <c r="X878" s="98">
        <v>5</v>
      </c>
      <c r="Y878" s="98" t="s">
        <v>858</v>
      </c>
      <c r="Z878" s="98">
        <v>30</v>
      </c>
      <c r="AA878" s="98" t="s">
        <v>1698</v>
      </c>
      <c r="AB878" s="98">
        <v>8057</v>
      </c>
      <c r="AC878" s="98" t="s">
        <v>2421</v>
      </c>
      <c r="AD878" s="98" t="s">
        <v>5530</v>
      </c>
      <c r="AE878" s="98">
        <v>4961</v>
      </c>
      <c r="AF878" s="98" t="s">
        <v>2418</v>
      </c>
      <c r="AG878" s="98" t="s">
        <v>5412</v>
      </c>
      <c r="AH878" s="98" t="s">
        <v>2419</v>
      </c>
      <c r="AI878" s="98" t="s">
        <v>53</v>
      </c>
      <c r="AJ878" s="98">
        <v>4100</v>
      </c>
      <c r="AO878" s="98">
        <v>2024</v>
      </c>
      <c r="AP878" s="98">
        <v>223</v>
      </c>
      <c r="AQ878" s="98" t="s">
        <v>54</v>
      </c>
      <c r="AR878" s="98" t="s">
        <v>54</v>
      </c>
      <c r="AS878" s="98" t="s">
        <v>54</v>
      </c>
      <c r="AT878" s="98" t="s">
        <v>54</v>
      </c>
      <c r="AU878" s="98" t="s">
        <v>2424</v>
      </c>
      <c r="AY878" s="98" t="s">
        <v>56</v>
      </c>
      <c r="AZ878" s="98" t="s">
        <v>2420</v>
      </c>
      <c r="BA878" s="98" t="s">
        <v>2385</v>
      </c>
      <c r="BB878" s="98" t="s">
        <v>2426</v>
      </c>
      <c r="BD878" s="110" t="str">
        <f t="shared" si="143"/>
        <v>4528RGInt 02 Guarapuava</v>
      </c>
      <c r="BE878" s="110">
        <v>4528</v>
      </c>
      <c r="BF878" s="110" t="s">
        <v>2275</v>
      </c>
      <c r="BG878" s="110">
        <v>8172</v>
      </c>
      <c r="BH878" s="110" t="s">
        <v>34</v>
      </c>
      <c r="BI878" s="110">
        <v>1</v>
      </c>
      <c r="BJ878" s="110">
        <v>1</v>
      </c>
      <c r="BK878" s="110">
        <v>1</v>
      </c>
      <c r="BL878" s="110">
        <v>1</v>
      </c>
      <c r="BN878" s="110">
        <f t="shared" si="144"/>
        <v>4</v>
      </c>
      <c r="BS878" s="110">
        <v>4961</v>
      </c>
      <c r="BT878" s="110" t="str">
        <f t="shared" si="145"/>
        <v>Veículos provenientes de Furto e Roubo recuperados</v>
      </c>
      <c r="BU878" s="111" t="str">
        <f t="shared" si="146"/>
        <v>Não</v>
      </c>
      <c r="BV878" s="111" t="str">
        <f t="shared" si="147"/>
        <v>Não</v>
      </c>
      <c r="BW878" s="111" t="str">
        <f t="shared" si="148"/>
        <v>Não</v>
      </c>
      <c r="BX878" s="111" t="str">
        <f t="shared" si="149"/>
        <v>Não</v>
      </c>
      <c r="BY878" s="110" t="s">
        <v>2424</v>
      </c>
      <c r="BZ878" s="110" t="s">
        <v>121</v>
      </c>
      <c r="CA878" s="110" t="s">
        <v>1277</v>
      </c>
      <c r="CB878" s="110" t="s">
        <v>8374</v>
      </c>
      <c r="CG878" s="110" t="str">
        <f t="shared" ref="CG878:CG941" si="150">CJ878&amp;CM878</f>
        <v>5002Curitiba</v>
      </c>
      <c r="CH878" s="110" t="str">
        <f t="shared" si="142"/>
        <v>5002-1</v>
      </c>
      <c r="CI878" s="110">
        <v>1</v>
      </c>
      <c r="CJ878" s="110">
        <v>5002</v>
      </c>
      <c r="CK878" s="110" t="s">
        <v>33</v>
      </c>
      <c r="CL878" s="110">
        <v>4106902</v>
      </c>
      <c r="CM878" s="110" t="s">
        <v>128</v>
      </c>
      <c r="CN878" s="110">
        <v>7</v>
      </c>
      <c r="CO878" s="110">
        <v>7</v>
      </c>
      <c r="CP878" s="110">
        <v>7</v>
      </c>
      <c r="CQ878" s="110">
        <v>7</v>
      </c>
      <c r="CS878" s="110" t="str">
        <f t="shared" ref="CS878:CS941" si="151">CK878&amp;"-"&amp;CM878</f>
        <v>RGInt 01 Curitiba-Curitiba</v>
      </c>
    </row>
    <row r="879" spans="19:97" x14ac:dyDescent="0.2">
      <c r="S879" s="98">
        <v>5534</v>
      </c>
      <c r="T879" s="98">
        <v>39</v>
      </c>
      <c r="U879" s="98" t="s">
        <v>1697</v>
      </c>
      <c r="V879" s="98">
        <v>66</v>
      </c>
      <c r="W879" s="98" t="s">
        <v>2165</v>
      </c>
      <c r="X879" s="98">
        <v>5</v>
      </c>
      <c r="Y879" s="98" t="s">
        <v>858</v>
      </c>
      <c r="Z879" s="98">
        <v>30</v>
      </c>
      <c r="AA879" s="98" t="s">
        <v>1698</v>
      </c>
      <c r="AB879" s="98">
        <v>8600</v>
      </c>
      <c r="AC879" s="98" t="s">
        <v>2437</v>
      </c>
      <c r="AD879" s="98" t="s">
        <v>1814</v>
      </c>
      <c r="AE879" s="98">
        <v>5534</v>
      </c>
      <c r="AF879" s="98" t="s">
        <v>1815</v>
      </c>
      <c r="AG879" s="98" t="s">
        <v>1816</v>
      </c>
      <c r="AH879" s="98" t="s">
        <v>715</v>
      </c>
      <c r="AI879" s="98" t="s">
        <v>53</v>
      </c>
      <c r="AJ879" s="98">
        <v>4100</v>
      </c>
      <c r="AO879" s="98">
        <v>2024</v>
      </c>
      <c r="AP879" s="98">
        <v>6750</v>
      </c>
      <c r="AQ879" s="98" t="s">
        <v>54</v>
      </c>
      <c r="AR879" s="98" t="s">
        <v>54</v>
      </c>
      <c r="AS879" s="98" t="s">
        <v>54</v>
      </c>
      <c r="AT879" s="98" t="s">
        <v>54</v>
      </c>
      <c r="AY879" s="98" t="s">
        <v>56</v>
      </c>
      <c r="AZ879" s="98" t="s">
        <v>1817</v>
      </c>
      <c r="BA879" s="98" t="s">
        <v>1818</v>
      </c>
      <c r="BB879" s="98" t="s">
        <v>1705</v>
      </c>
      <c r="BD879" s="110" t="str">
        <f t="shared" si="143"/>
        <v>4528RGInt 03 Cascavel</v>
      </c>
      <c r="BE879" s="110">
        <v>4528</v>
      </c>
      <c r="BF879" s="110" t="s">
        <v>2275</v>
      </c>
      <c r="BG879" s="110">
        <v>8172</v>
      </c>
      <c r="BH879" s="110" t="s">
        <v>35</v>
      </c>
      <c r="BI879" s="110">
        <v>5</v>
      </c>
      <c r="BJ879" s="110">
        <v>5</v>
      </c>
      <c r="BK879" s="110">
        <v>5</v>
      </c>
      <c r="BL879" s="110">
        <v>5</v>
      </c>
      <c r="BN879" s="110">
        <f t="shared" si="144"/>
        <v>20</v>
      </c>
      <c r="BS879" s="110">
        <v>5534</v>
      </c>
      <c r="BT879" s="110" t="str">
        <f t="shared" si="145"/>
        <v>Atendimento aos agentes de segurança nos programas biopsicossociais</v>
      </c>
      <c r="BU879" s="111" t="str">
        <f t="shared" si="146"/>
        <v>Não</v>
      </c>
      <c r="BV879" s="111" t="str">
        <f t="shared" si="147"/>
        <v>Não</v>
      </c>
      <c r="BW879" s="111" t="str">
        <f t="shared" si="148"/>
        <v>Não</v>
      </c>
      <c r="BX879" s="111" t="str">
        <f t="shared" si="149"/>
        <v>Não</v>
      </c>
      <c r="BY879" s="110" t="s">
        <v>121</v>
      </c>
      <c r="BZ879" s="110" t="s">
        <v>121</v>
      </c>
      <c r="CA879" s="110" t="s">
        <v>121</v>
      </c>
      <c r="CB879" s="110" t="s">
        <v>8374</v>
      </c>
      <c r="CG879" s="110" t="str">
        <f t="shared" si="150"/>
        <v>5002Guarapuava</v>
      </c>
      <c r="CH879" s="110" t="str">
        <f t="shared" ref="CH879:CH942" si="152">CJ879&amp;"-"&amp;CI879</f>
        <v>5002-2</v>
      </c>
      <c r="CI879" s="110">
        <v>2</v>
      </c>
      <c r="CJ879" s="110">
        <v>5002</v>
      </c>
      <c r="CK879" s="110" t="s">
        <v>34</v>
      </c>
      <c r="CL879" s="110">
        <v>4109401</v>
      </c>
      <c r="CM879" s="110" t="s">
        <v>526</v>
      </c>
      <c r="CN879" s="110">
        <v>1</v>
      </c>
      <c r="CO879" s="110">
        <v>0</v>
      </c>
      <c r="CP879" s="110">
        <v>1</v>
      </c>
      <c r="CQ879" s="110">
        <v>0</v>
      </c>
      <c r="CS879" s="110" t="str">
        <f t="shared" si="151"/>
        <v>RGInt 02 Guarapuava-Guarapuava</v>
      </c>
    </row>
    <row r="880" spans="19:97" x14ac:dyDescent="0.2">
      <c r="S880" s="98">
        <v>5586</v>
      </c>
      <c r="T880" s="98">
        <v>39</v>
      </c>
      <c r="U880" s="98" t="s">
        <v>1697</v>
      </c>
      <c r="V880" s="98">
        <v>66</v>
      </c>
      <c r="W880" s="98" t="s">
        <v>2165</v>
      </c>
      <c r="X880" s="98">
        <v>5</v>
      </c>
      <c r="Y880" s="98" t="s">
        <v>858</v>
      </c>
      <c r="Z880" s="98">
        <v>30</v>
      </c>
      <c r="AA880" s="98" t="s">
        <v>1698</v>
      </c>
      <c r="AB880" s="98">
        <v>8600</v>
      </c>
      <c r="AC880" s="98" t="s">
        <v>2437</v>
      </c>
      <c r="AD880" s="98" t="s">
        <v>1814</v>
      </c>
      <c r="AE880" s="98">
        <v>5586</v>
      </c>
      <c r="AF880" s="98" t="s">
        <v>1820</v>
      </c>
      <c r="AG880" s="98" t="s">
        <v>1821</v>
      </c>
      <c r="AH880" s="98" t="s">
        <v>262</v>
      </c>
      <c r="AI880" s="98" t="s">
        <v>53</v>
      </c>
      <c r="AJ880" s="98">
        <v>4100</v>
      </c>
      <c r="AO880" s="98">
        <v>2024</v>
      </c>
      <c r="AP880" s="98">
        <v>180</v>
      </c>
      <c r="AQ880" s="98" t="s">
        <v>54</v>
      </c>
      <c r="AR880" s="98" t="s">
        <v>54</v>
      </c>
      <c r="AS880" s="98" t="s">
        <v>54</v>
      </c>
      <c r="AT880" s="98" t="s">
        <v>54</v>
      </c>
      <c r="AV880" s="98" t="s">
        <v>129</v>
      </c>
      <c r="AY880" s="98" t="s">
        <v>56</v>
      </c>
      <c r="AZ880" s="98" t="s">
        <v>1822</v>
      </c>
      <c r="BA880" s="98" t="s">
        <v>1823</v>
      </c>
      <c r="BB880" s="98" t="s">
        <v>1824</v>
      </c>
      <c r="BD880" s="110" t="str">
        <f t="shared" si="143"/>
        <v>4528RGInt 04 Maringá</v>
      </c>
      <c r="BE880" s="110">
        <v>4528</v>
      </c>
      <c r="BF880" s="110" t="s">
        <v>2275</v>
      </c>
      <c r="BG880" s="110">
        <v>8172</v>
      </c>
      <c r="BH880" s="110" t="s">
        <v>36</v>
      </c>
      <c r="BI880" s="110">
        <v>5</v>
      </c>
      <c r="BJ880" s="110">
        <v>5</v>
      </c>
      <c r="BK880" s="110">
        <v>5</v>
      </c>
      <c r="BL880" s="110">
        <v>5</v>
      </c>
      <c r="BN880" s="110">
        <f t="shared" si="144"/>
        <v>20</v>
      </c>
      <c r="BS880" s="110">
        <v>5586</v>
      </c>
      <c r="BT880" s="110" t="str">
        <f t="shared" si="145"/>
        <v>Capacitação e aperfeiçoamento de profissionais na área de inteligência</v>
      </c>
      <c r="BU880" s="111" t="str">
        <f t="shared" si="146"/>
        <v>Não</v>
      </c>
      <c r="BV880" s="111" t="str">
        <f t="shared" si="147"/>
        <v>Não</v>
      </c>
      <c r="BW880" s="111" t="str">
        <f t="shared" si="148"/>
        <v>Não</v>
      </c>
      <c r="BX880" s="111" t="str">
        <f t="shared" si="149"/>
        <v>Não</v>
      </c>
      <c r="BY880" s="110" t="s">
        <v>121</v>
      </c>
      <c r="BZ880" s="110" t="s">
        <v>129</v>
      </c>
      <c r="CA880" s="110" t="s">
        <v>121</v>
      </c>
      <c r="CB880" s="110" t="s">
        <v>8374</v>
      </c>
      <c r="CG880" s="110" t="str">
        <f t="shared" si="150"/>
        <v>5002Arapongas</v>
      </c>
      <c r="CH880" s="110" t="str">
        <f t="shared" si="152"/>
        <v>5002-3</v>
      </c>
      <c r="CI880" s="110">
        <v>3</v>
      </c>
      <c r="CJ880" s="110">
        <v>5002</v>
      </c>
      <c r="CK880" s="110" t="s">
        <v>37</v>
      </c>
      <c r="CL880" s="110">
        <v>4101507</v>
      </c>
      <c r="CM880" s="110" t="s">
        <v>2606</v>
      </c>
      <c r="CN880" s="110">
        <v>0</v>
      </c>
      <c r="CO880" s="110">
        <v>1</v>
      </c>
      <c r="CP880" s="110">
        <v>0</v>
      </c>
      <c r="CQ880" s="110">
        <v>0</v>
      </c>
      <c r="CS880" s="110" t="str">
        <f t="shared" si="151"/>
        <v>RGInt 05 Londrina-Arapongas</v>
      </c>
    </row>
    <row r="881" spans="19:97" x14ac:dyDescent="0.2">
      <c r="S881" s="98">
        <v>5334</v>
      </c>
      <c r="T881" s="98">
        <v>39</v>
      </c>
      <c r="U881" s="98" t="s">
        <v>1697</v>
      </c>
      <c r="V881" s="98">
        <v>66</v>
      </c>
      <c r="W881" s="98" t="s">
        <v>2165</v>
      </c>
      <c r="X881" s="98">
        <v>5</v>
      </c>
      <c r="Y881" s="98" t="s">
        <v>858</v>
      </c>
      <c r="Z881" s="98">
        <v>30</v>
      </c>
      <c r="AA881" s="98" t="s">
        <v>1698</v>
      </c>
      <c r="AB881" s="98">
        <v>8600</v>
      </c>
      <c r="AC881" s="98" t="s">
        <v>2437</v>
      </c>
      <c r="AD881" s="98" t="s">
        <v>1814</v>
      </c>
      <c r="AE881" s="98">
        <v>5334</v>
      </c>
      <c r="AF881" s="98" t="s">
        <v>1825</v>
      </c>
      <c r="AG881" s="98" t="s">
        <v>1826</v>
      </c>
      <c r="AH881" s="98" t="s">
        <v>1827</v>
      </c>
      <c r="AI881" s="98" t="s">
        <v>53</v>
      </c>
      <c r="AJ881" s="98">
        <v>4100</v>
      </c>
      <c r="AK881" s="98" t="s">
        <v>33</v>
      </c>
      <c r="AL881" s="98">
        <v>4101</v>
      </c>
      <c r="AO881" s="98">
        <v>2024</v>
      </c>
      <c r="AP881" s="98">
        <v>10000</v>
      </c>
      <c r="AQ881" s="98" t="s">
        <v>54</v>
      </c>
      <c r="AR881" s="98" t="s">
        <v>54</v>
      </c>
      <c r="AS881" s="98" t="s">
        <v>54</v>
      </c>
      <c r="AT881" s="98" t="s">
        <v>54</v>
      </c>
      <c r="AY881" s="98" t="s">
        <v>56</v>
      </c>
      <c r="AZ881" s="98" t="s">
        <v>1828</v>
      </c>
      <c r="BA881" s="98" t="s">
        <v>1835</v>
      </c>
      <c r="BB881" s="98" t="s">
        <v>1830</v>
      </c>
      <c r="BD881" s="110" t="str">
        <f t="shared" ref="BD881:BD944" si="153">BE881&amp;BH881</f>
        <v>4528RGInt 05 Londrina</v>
      </c>
      <c r="BE881" s="110">
        <v>4528</v>
      </c>
      <c r="BF881" s="110" t="s">
        <v>2275</v>
      </c>
      <c r="BG881" s="110">
        <v>8172</v>
      </c>
      <c r="BH881" s="110" t="s">
        <v>37</v>
      </c>
      <c r="BI881" s="110">
        <v>5</v>
      </c>
      <c r="BJ881" s="110">
        <v>5</v>
      </c>
      <c r="BK881" s="110">
        <v>5</v>
      </c>
      <c r="BL881" s="110">
        <v>5</v>
      </c>
      <c r="BN881" s="110">
        <f t="shared" ref="BN881:BN944" si="154">SUM(BI881:BM881)</f>
        <v>20</v>
      </c>
      <c r="BS881" s="110">
        <v>5334</v>
      </c>
      <c r="BT881" s="110" t="str">
        <f t="shared" si="145"/>
        <v>Distribuição de material educativo sobre os malefícios das drogas</v>
      </c>
      <c r="BU881" s="111" t="str">
        <f t="shared" si="146"/>
        <v>Não</v>
      </c>
      <c r="BV881" s="111" t="str">
        <f t="shared" si="147"/>
        <v>Não</v>
      </c>
      <c r="BW881" s="111" t="str">
        <f t="shared" si="148"/>
        <v>Não</v>
      </c>
      <c r="BX881" s="111" t="str">
        <f t="shared" si="149"/>
        <v>Não</v>
      </c>
      <c r="BY881" s="110" t="s">
        <v>121</v>
      </c>
      <c r="BZ881" s="110" t="s">
        <v>121</v>
      </c>
      <c r="CA881" s="110" t="s">
        <v>121</v>
      </c>
      <c r="CB881" s="110" t="s">
        <v>8374</v>
      </c>
      <c r="CG881" s="110" t="str">
        <f t="shared" si="150"/>
        <v>5002Ibiporã</v>
      </c>
      <c r="CH881" s="110" t="str">
        <f t="shared" si="152"/>
        <v>5002-4</v>
      </c>
      <c r="CI881" s="110">
        <v>4</v>
      </c>
      <c r="CJ881" s="110">
        <v>5002</v>
      </c>
      <c r="CK881" s="110" t="s">
        <v>37</v>
      </c>
      <c r="CL881" s="110">
        <v>4109807</v>
      </c>
      <c r="CM881" s="110" t="s">
        <v>142</v>
      </c>
      <c r="CN881" s="110">
        <v>0</v>
      </c>
      <c r="CO881" s="110">
        <v>1</v>
      </c>
      <c r="CP881" s="110">
        <v>0</v>
      </c>
      <c r="CQ881" s="110">
        <v>0</v>
      </c>
      <c r="CS881" s="110" t="str">
        <f t="shared" si="151"/>
        <v>RGInt 05 Londrina-Ibiporã</v>
      </c>
    </row>
    <row r="882" spans="19:97" x14ac:dyDescent="0.2">
      <c r="S882" s="98">
        <v>5332</v>
      </c>
      <c r="T882" s="98">
        <v>39</v>
      </c>
      <c r="U882" s="98" t="s">
        <v>1697</v>
      </c>
      <c r="V882" s="98">
        <v>66</v>
      </c>
      <c r="W882" s="98" t="s">
        <v>2165</v>
      </c>
      <c r="X882" s="98">
        <v>5</v>
      </c>
      <c r="Y882" s="98" t="s">
        <v>858</v>
      </c>
      <c r="Z882" s="98">
        <v>30</v>
      </c>
      <c r="AA882" s="98" t="s">
        <v>1698</v>
      </c>
      <c r="AB882" s="98">
        <v>8600</v>
      </c>
      <c r="AC882" s="98" t="s">
        <v>2437</v>
      </c>
      <c r="AD882" s="98" t="s">
        <v>1814</v>
      </c>
      <c r="AE882" s="98">
        <v>5332</v>
      </c>
      <c r="AF882" s="98" t="s">
        <v>1831</v>
      </c>
      <c r="AG882" s="98" t="s">
        <v>1832</v>
      </c>
      <c r="AH882" s="98" t="s">
        <v>1833</v>
      </c>
      <c r="AI882" s="98" t="s">
        <v>53</v>
      </c>
      <c r="AJ882" s="98">
        <v>4100</v>
      </c>
      <c r="AK882" s="98" t="s">
        <v>33</v>
      </c>
      <c r="AL882" s="98">
        <v>4101</v>
      </c>
      <c r="AO882" s="98">
        <v>2024</v>
      </c>
      <c r="AP882" s="98">
        <v>150</v>
      </c>
      <c r="AQ882" s="98" t="s">
        <v>54</v>
      </c>
      <c r="AR882" s="98" t="s">
        <v>54</v>
      </c>
      <c r="AS882" s="98" t="s">
        <v>54</v>
      </c>
      <c r="AT882" s="98" t="s">
        <v>54</v>
      </c>
      <c r="AY882" s="98" t="s">
        <v>56</v>
      </c>
      <c r="AZ882" s="98" t="s">
        <v>1834</v>
      </c>
      <c r="BA882" s="98" t="s">
        <v>1835</v>
      </c>
      <c r="BB882" s="98" t="s">
        <v>1830</v>
      </c>
      <c r="BD882" s="110" t="str">
        <f t="shared" si="153"/>
        <v>4528RGInt 06 Ponta Grossa</v>
      </c>
      <c r="BE882" s="110">
        <v>4528</v>
      </c>
      <c r="BF882" s="110" t="s">
        <v>2275</v>
      </c>
      <c r="BG882" s="110">
        <v>8172</v>
      </c>
      <c r="BH882" s="110" t="s">
        <v>38</v>
      </c>
      <c r="BI882" s="110">
        <v>3</v>
      </c>
      <c r="BJ882" s="110">
        <v>3</v>
      </c>
      <c r="BK882" s="110">
        <v>3</v>
      </c>
      <c r="BL882" s="110">
        <v>3</v>
      </c>
      <c r="BN882" s="110">
        <f t="shared" si="154"/>
        <v>12</v>
      </c>
      <c r="BS882" s="110">
        <v>5332</v>
      </c>
      <c r="BT882" s="110" t="str">
        <f t="shared" si="145"/>
        <v>Palestras de prevenção ao uso de drogas lícitas e ilícitas</v>
      </c>
      <c r="BU882" s="111" t="str">
        <f t="shared" si="146"/>
        <v>Não</v>
      </c>
      <c r="BV882" s="111" t="str">
        <f t="shared" si="147"/>
        <v>Não</v>
      </c>
      <c r="BW882" s="111" t="str">
        <f t="shared" si="148"/>
        <v>Não</v>
      </c>
      <c r="BX882" s="111" t="str">
        <f t="shared" si="149"/>
        <v>Não</v>
      </c>
      <c r="BY882" s="110" t="s">
        <v>121</v>
      </c>
      <c r="BZ882" s="110" t="s">
        <v>121</v>
      </c>
      <c r="CA882" s="110" t="s">
        <v>121</v>
      </c>
      <c r="CB882" s="110" t="s">
        <v>8374</v>
      </c>
      <c r="CG882" s="110" t="str">
        <f t="shared" si="150"/>
        <v>5002Jacarezinho</v>
      </c>
      <c r="CH882" s="110" t="str">
        <f t="shared" si="152"/>
        <v>5002-5</v>
      </c>
      <c r="CI882" s="110">
        <v>5</v>
      </c>
      <c r="CJ882" s="110">
        <v>5002</v>
      </c>
      <c r="CK882" s="110" t="s">
        <v>37</v>
      </c>
      <c r="CL882" s="110">
        <v>4111803</v>
      </c>
      <c r="CM882" s="110" t="s">
        <v>813</v>
      </c>
      <c r="CN882" s="110">
        <v>0</v>
      </c>
      <c r="CO882" s="110">
        <v>1</v>
      </c>
      <c r="CP882" s="110">
        <v>0</v>
      </c>
      <c r="CQ882" s="110">
        <v>0</v>
      </c>
      <c r="CS882" s="110" t="str">
        <f t="shared" si="151"/>
        <v>RGInt 05 Londrina-Jacarezinho</v>
      </c>
    </row>
    <row r="883" spans="19:97" x14ac:dyDescent="0.2">
      <c r="S883" s="98">
        <v>5331</v>
      </c>
      <c r="T883" s="98">
        <v>39</v>
      </c>
      <c r="U883" s="98" t="s">
        <v>1697</v>
      </c>
      <c r="V883" s="98">
        <v>66</v>
      </c>
      <c r="W883" s="98" t="s">
        <v>2165</v>
      </c>
      <c r="X883" s="98">
        <v>5</v>
      </c>
      <c r="Y883" s="98" t="s">
        <v>858</v>
      </c>
      <c r="Z883" s="98">
        <v>30</v>
      </c>
      <c r="AA883" s="98" t="s">
        <v>1698</v>
      </c>
      <c r="AB883" s="98">
        <v>8600</v>
      </c>
      <c r="AC883" s="98" t="s">
        <v>2437</v>
      </c>
      <c r="AD883" s="98" t="s">
        <v>1814</v>
      </c>
      <c r="AE883" s="98">
        <v>5331</v>
      </c>
      <c r="AF883" s="98" t="s">
        <v>1836</v>
      </c>
      <c r="AG883" s="98" t="s">
        <v>5368</v>
      </c>
      <c r="AH883" s="98" t="s">
        <v>1827</v>
      </c>
      <c r="AI883" s="98" t="s">
        <v>53</v>
      </c>
      <c r="AJ883" s="98">
        <v>4100</v>
      </c>
      <c r="AK883" s="98" t="s">
        <v>33</v>
      </c>
      <c r="AL883" s="98">
        <v>4101</v>
      </c>
      <c r="AO883" s="98">
        <v>2024</v>
      </c>
      <c r="AP883" s="98">
        <v>96000</v>
      </c>
      <c r="AQ883" s="98" t="s">
        <v>54</v>
      </c>
      <c r="AR883" s="98" t="s">
        <v>54</v>
      </c>
      <c r="AS883" s="98" t="s">
        <v>54</v>
      </c>
      <c r="AT883" s="98" t="s">
        <v>54</v>
      </c>
      <c r="AY883" s="98" t="s">
        <v>56</v>
      </c>
      <c r="AZ883" s="98" t="s">
        <v>1837</v>
      </c>
      <c r="BA883" s="98" t="s">
        <v>1835</v>
      </c>
      <c r="BB883" s="98" t="s">
        <v>1830</v>
      </c>
      <c r="BD883" s="110" t="str">
        <f t="shared" si="153"/>
        <v>4529RGInt 01 Curitiba</v>
      </c>
      <c r="BE883" s="110">
        <v>4529</v>
      </c>
      <c r="BF883" s="110" t="s">
        <v>2268</v>
      </c>
      <c r="BG883" s="110">
        <v>7068</v>
      </c>
      <c r="BH883" s="110" t="s">
        <v>33</v>
      </c>
      <c r="BI883" s="110">
        <v>0</v>
      </c>
      <c r="BJ883" s="110">
        <v>500</v>
      </c>
      <c r="BK883" s="110">
        <v>0</v>
      </c>
      <c r="BL883" s="110">
        <v>0</v>
      </c>
      <c r="BN883" s="110">
        <f t="shared" si="154"/>
        <v>500</v>
      </c>
      <c r="BS883" s="110">
        <v>5331</v>
      </c>
      <c r="BT883" s="110" t="str">
        <f t="shared" si="145"/>
        <v>Realização da Campanha Junho Paraná sem Drogas com ações de esclarecimento e incentivo à prevenção e ao tratamento contra o uso indevido de drogas</v>
      </c>
      <c r="BU883" s="111" t="str">
        <f t="shared" si="146"/>
        <v>Não</v>
      </c>
      <c r="BV883" s="111" t="str">
        <f t="shared" si="147"/>
        <v>Não</v>
      </c>
      <c r="BW883" s="111" t="str">
        <f t="shared" si="148"/>
        <v>Não</v>
      </c>
      <c r="BX883" s="111" t="str">
        <f t="shared" si="149"/>
        <v>Não</v>
      </c>
      <c r="BY883" s="110" t="s">
        <v>121</v>
      </c>
      <c r="BZ883" s="110" t="s">
        <v>121</v>
      </c>
      <c r="CA883" s="110" t="s">
        <v>121</v>
      </c>
      <c r="CB883" s="110" t="s">
        <v>8374</v>
      </c>
      <c r="CG883" s="110" t="str">
        <f t="shared" si="150"/>
        <v>5002Londrina</v>
      </c>
      <c r="CH883" s="110" t="str">
        <f t="shared" si="152"/>
        <v>5002-6</v>
      </c>
      <c r="CI883" s="110">
        <v>6</v>
      </c>
      <c r="CJ883" s="110">
        <v>5002</v>
      </c>
      <c r="CK883" s="110" t="s">
        <v>37</v>
      </c>
      <c r="CL883" s="110">
        <v>4113700</v>
      </c>
      <c r="CM883" s="110" t="s">
        <v>326</v>
      </c>
      <c r="CN883" s="110">
        <v>0</v>
      </c>
      <c r="CO883" s="110">
        <v>1</v>
      </c>
      <c r="CP883" s="110">
        <v>0</v>
      </c>
      <c r="CQ883" s="110">
        <v>0</v>
      </c>
      <c r="CS883" s="110" t="str">
        <f t="shared" si="151"/>
        <v>RGInt 05 Londrina-Londrina</v>
      </c>
    </row>
    <row r="884" spans="19:97" x14ac:dyDescent="0.2">
      <c r="S884" s="98">
        <v>5333</v>
      </c>
      <c r="T884" s="98">
        <v>39</v>
      </c>
      <c r="U884" s="98" t="s">
        <v>1697</v>
      </c>
      <c r="V884" s="98">
        <v>66</v>
      </c>
      <c r="W884" s="98" t="s">
        <v>2165</v>
      </c>
      <c r="X884" s="98">
        <v>5</v>
      </c>
      <c r="Y884" s="98" t="s">
        <v>858</v>
      </c>
      <c r="Z884" s="98">
        <v>30</v>
      </c>
      <c r="AA884" s="98" t="s">
        <v>1698</v>
      </c>
      <c r="AB884" s="98">
        <v>8600</v>
      </c>
      <c r="AC884" s="98" t="s">
        <v>2437</v>
      </c>
      <c r="AD884" s="98" t="s">
        <v>1814</v>
      </c>
      <c r="AE884" s="98">
        <v>5333</v>
      </c>
      <c r="AF884" s="98" t="s">
        <v>1840</v>
      </c>
      <c r="AG884" s="98" t="s">
        <v>1841</v>
      </c>
      <c r="AH884" s="98" t="s">
        <v>1842</v>
      </c>
      <c r="AI884" s="98" t="s">
        <v>53</v>
      </c>
      <c r="AJ884" s="98">
        <v>4100</v>
      </c>
      <c r="AK884" s="98" t="s">
        <v>33</v>
      </c>
      <c r="AL884" s="98">
        <v>4101</v>
      </c>
      <c r="AO884" s="98">
        <v>2024</v>
      </c>
      <c r="AP884" s="98">
        <v>100</v>
      </c>
      <c r="AQ884" s="98" t="s">
        <v>54</v>
      </c>
      <c r="AR884" s="98" t="s">
        <v>54</v>
      </c>
      <c r="AS884" s="98" t="s">
        <v>54</v>
      </c>
      <c r="AT884" s="98" t="s">
        <v>54</v>
      </c>
      <c r="AY884" s="98" t="s">
        <v>56</v>
      </c>
      <c r="AZ884" s="98" t="s">
        <v>1843</v>
      </c>
      <c r="BA884" s="98" t="s">
        <v>1835</v>
      </c>
      <c r="BB884" s="98" t="s">
        <v>1830</v>
      </c>
      <c r="BD884" s="110" t="str">
        <f t="shared" si="153"/>
        <v>4530RGInt 03 Cascavel</v>
      </c>
      <c r="BE884" s="110">
        <v>4530</v>
      </c>
      <c r="BF884" s="110" t="s">
        <v>2273</v>
      </c>
      <c r="BG884" s="110">
        <v>7068</v>
      </c>
      <c r="BH884" s="110" t="s">
        <v>35</v>
      </c>
      <c r="BI884" s="110">
        <v>200</v>
      </c>
      <c r="BJ884" s="110">
        <v>0</v>
      </c>
      <c r="BK884" s="110">
        <v>0</v>
      </c>
      <c r="BL884" s="110">
        <v>0</v>
      </c>
      <c r="BN884" s="110">
        <f t="shared" si="154"/>
        <v>200</v>
      </c>
      <c r="BS884" s="110">
        <v>5333</v>
      </c>
      <c r="BT884" s="110" t="str">
        <f t="shared" si="145"/>
        <v>Realização de concurso estadual de vídeos contra as drogas para alunos de ensino médio público e privado</v>
      </c>
      <c r="BU884" s="111" t="str">
        <f t="shared" si="146"/>
        <v>Não</v>
      </c>
      <c r="BV884" s="111" t="str">
        <f t="shared" si="147"/>
        <v>Não</v>
      </c>
      <c r="BW884" s="111" t="str">
        <f t="shared" si="148"/>
        <v>Não</v>
      </c>
      <c r="BX884" s="111" t="str">
        <f t="shared" si="149"/>
        <v>Não</v>
      </c>
      <c r="BY884" s="110" t="s">
        <v>121</v>
      </c>
      <c r="BZ884" s="110" t="s">
        <v>121</v>
      </c>
      <c r="CA884" s="110" t="s">
        <v>121</v>
      </c>
      <c r="CB884" s="110" t="s">
        <v>8374</v>
      </c>
      <c r="CG884" s="110" t="str">
        <f t="shared" si="150"/>
        <v>5002 Total</v>
      </c>
      <c r="CH884" s="110" t="str">
        <f t="shared" si="152"/>
        <v>5002 Total-1</v>
      </c>
      <c r="CI884" s="110">
        <v>1</v>
      </c>
      <c r="CJ884" s="110" t="s">
        <v>7182</v>
      </c>
      <c r="CN884" s="110">
        <v>8</v>
      </c>
      <c r="CO884" s="110">
        <v>11</v>
      </c>
      <c r="CP884" s="110">
        <v>8</v>
      </c>
      <c r="CQ884" s="110">
        <v>7</v>
      </c>
      <c r="CS884" s="110" t="str">
        <f t="shared" si="151"/>
        <v>-</v>
      </c>
    </row>
    <row r="885" spans="19:97" x14ac:dyDescent="0.2">
      <c r="S885" s="98">
        <v>5588</v>
      </c>
      <c r="T885" s="98">
        <v>39</v>
      </c>
      <c r="U885" s="98" t="s">
        <v>1697</v>
      </c>
      <c r="V885" s="98">
        <v>66</v>
      </c>
      <c r="W885" s="98" t="s">
        <v>2165</v>
      </c>
      <c r="X885" s="98">
        <v>5</v>
      </c>
      <c r="Y885" s="98" t="s">
        <v>858</v>
      </c>
      <c r="Z885" s="98">
        <v>30</v>
      </c>
      <c r="AA885" s="98" t="s">
        <v>1698</v>
      </c>
      <c r="AB885" s="98">
        <v>8600</v>
      </c>
      <c r="AC885" s="98" t="s">
        <v>2437</v>
      </c>
      <c r="AD885" s="98" t="s">
        <v>1814</v>
      </c>
      <c r="AE885" s="98">
        <v>5588</v>
      </c>
      <c r="AF885" s="98" t="s">
        <v>1845</v>
      </c>
      <c r="AG885" s="98" t="s">
        <v>1846</v>
      </c>
      <c r="AH885" s="98" t="s">
        <v>1380</v>
      </c>
      <c r="AI885" s="98" t="s">
        <v>53</v>
      </c>
      <c r="AJ885" s="98">
        <v>4100</v>
      </c>
      <c r="AO885" s="98">
        <v>2024</v>
      </c>
      <c r="AP885" s="98">
        <v>2</v>
      </c>
      <c r="AQ885" s="98" t="s">
        <v>54</v>
      </c>
      <c r="AR885" s="98" t="s">
        <v>54</v>
      </c>
      <c r="AS885" s="98" t="s">
        <v>54</v>
      </c>
      <c r="AT885" s="98" t="s">
        <v>54</v>
      </c>
      <c r="AU885" s="98" t="s">
        <v>1847</v>
      </c>
      <c r="AY885" s="98" t="s">
        <v>56</v>
      </c>
      <c r="AZ885" s="98" t="s">
        <v>1848</v>
      </c>
      <c r="BA885" s="98" t="s">
        <v>1849</v>
      </c>
      <c r="BB885" s="98" t="s">
        <v>975</v>
      </c>
      <c r="BD885" s="110" t="str">
        <f t="shared" si="153"/>
        <v>4531RGInt 01 Curitiba</v>
      </c>
      <c r="BE885" s="110">
        <v>4531</v>
      </c>
      <c r="BF885" s="110" t="s">
        <v>2283</v>
      </c>
      <c r="BG885" s="110">
        <v>8172</v>
      </c>
      <c r="BH885" s="110" t="s">
        <v>33</v>
      </c>
      <c r="BI885" s="110">
        <v>45</v>
      </c>
      <c r="BJ885" s="110">
        <v>45</v>
      </c>
      <c r="BK885" s="110">
        <v>45</v>
      </c>
      <c r="BL885" s="110">
        <v>45</v>
      </c>
      <c r="BN885" s="110">
        <f t="shared" si="154"/>
        <v>180</v>
      </c>
      <c r="BS885" s="110">
        <v>5588</v>
      </c>
      <c r="BT885" s="110" t="str">
        <f t="shared" si="145"/>
        <v>Realização de concurso para as forças de segurança</v>
      </c>
      <c r="BU885" s="111" t="str">
        <f t="shared" si="146"/>
        <v>Não</v>
      </c>
      <c r="BV885" s="111" t="str">
        <f t="shared" si="147"/>
        <v>Não</v>
      </c>
      <c r="BW885" s="111" t="str">
        <f t="shared" si="148"/>
        <v>Não</v>
      </c>
      <c r="BX885" s="111" t="str">
        <f t="shared" si="149"/>
        <v>Não</v>
      </c>
      <c r="BY885" s="110" t="s">
        <v>1847</v>
      </c>
      <c r="BZ885" s="110" t="s">
        <v>121</v>
      </c>
      <c r="CA885" s="110" t="s">
        <v>121</v>
      </c>
      <c r="CB885" s="110" t="s">
        <v>8374</v>
      </c>
      <c r="CG885" s="110" t="str">
        <f t="shared" si="150"/>
        <v>5003Missal</v>
      </c>
      <c r="CH885" s="110" t="str">
        <f t="shared" si="152"/>
        <v>5003-1</v>
      </c>
      <c r="CI885" s="110">
        <v>1</v>
      </c>
      <c r="CJ885" s="110">
        <v>5003</v>
      </c>
      <c r="CK885" s="110" t="s">
        <v>35</v>
      </c>
      <c r="CL885" s="110">
        <v>4116059</v>
      </c>
      <c r="CM885" s="110" t="s">
        <v>1212</v>
      </c>
      <c r="CN885" s="110">
        <v>14547.11</v>
      </c>
      <c r="CO885" s="110">
        <v>5000</v>
      </c>
      <c r="CP885" s="110">
        <v>0</v>
      </c>
      <c r="CQ885" s="110">
        <v>0</v>
      </c>
      <c r="CS885" s="110" t="str">
        <f t="shared" si="151"/>
        <v>RGInt 03 Cascavel-Missal</v>
      </c>
    </row>
    <row r="886" spans="19:97" x14ac:dyDescent="0.2">
      <c r="S886" s="98">
        <v>5261</v>
      </c>
      <c r="T886" s="98">
        <v>39</v>
      </c>
      <c r="U886" s="98" t="s">
        <v>1697</v>
      </c>
      <c r="V886" s="98">
        <v>66</v>
      </c>
      <c r="W886" s="98" t="s">
        <v>2165</v>
      </c>
      <c r="X886" s="98">
        <v>5</v>
      </c>
      <c r="Y886" s="98" t="s">
        <v>858</v>
      </c>
      <c r="Z886" s="98">
        <v>30</v>
      </c>
      <c r="AA886" s="98" t="s">
        <v>1698</v>
      </c>
      <c r="AB886" s="98">
        <v>8601</v>
      </c>
      <c r="AC886" s="98" t="s">
        <v>2441</v>
      </c>
      <c r="AD886" s="98" t="s">
        <v>5531</v>
      </c>
      <c r="AE886" s="98">
        <v>5261</v>
      </c>
      <c r="AF886" s="98" t="s">
        <v>1853</v>
      </c>
      <c r="AG886" s="98" t="s">
        <v>1854</v>
      </c>
      <c r="AH886" s="98" t="s">
        <v>790</v>
      </c>
      <c r="AI886" s="98" t="s">
        <v>53</v>
      </c>
      <c r="AJ886" s="98">
        <v>4100</v>
      </c>
      <c r="AK886" s="98" t="s">
        <v>38</v>
      </c>
      <c r="AL886" s="98">
        <v>4106</v>
      </c>
      <c r="AM886" s="98" t="s">
        <v>531</v>
      </c>
      <c r="AN886" s="98">
        <v>4119905</v>
      </c>
      <c r="AO886" s="98">
        <v>2024</v>
      </c>
      <c r="AP886" s="98">
        <v>10</v>
      </c>
      <c r="AQ886" s="98" t="s">
        <v>54</v>
      </c>
      <c r="AR886" s="98" t="s">
        <v>54</v>
      </c>
      <c r="AS886" s="98" t="s">
        <v>54</v>
      </c>
      <c r="AT886" s="98" t="s">
        <v>54</v>
      </c>
      <c r="AV886" s="98" t="s">
        <v>318</v>
      </c>
      <c r="AY886" s="98" t="s">
        <v>56</v>
      </c>
      <c r="AZ886" s="98" t="s">
        <v>1855</v>
      </c>
      <c r="BA886" s="98" t="s">
        <v>1856</v>
      </c>
      <c r="BB886" s="98" t="s">
        <v>2442</v>
      </c>
      <c r="BD886" s="110" t="str">
        <f t="shared" si="153"/>
        <v>4531RGInt 02 Guarapuava</v>
      </c>
      <c r="BE886" s="110">
        <v>4531</v>
      </c>
      <c r="BF886" s="110" t="s">
        <v>2283</v>
      </c>
      <c r="BG886" s="110">
        <v>8172</v>
      </c>
      <c r="BH886" s="110" t="s">
        <v>34</v>
      </c>
      <c r="BI886" s="110">
        <v>19</v>
      </c>
      <c r="BJ886" s="110">
        <v>19</v>
      </c>
      <c r="BK886" s="110">
        <v>19</v>
      </c>
      <c r="BL886" s="110">
        <v>19</v>
      </c>
      <c r="BN886" s="110">
        <f t="shared" si="154"/>
        <v>76</v>
      </c>
      <c r="BS886" s="110">
        <v>5261</v>
      </c>
      <c r="BT886" s="110" t="str">
        <f t="shared" si="145"/>
        <v>Atendimentos realizados no Projeto Paranaense de Atenção ao Óbito - Unidade Técnico Científica Integrada</v>
      </c>
      <c r="BU886" s="111" t="str">
        <f t="shared" si="146"/>
        <v>Não</v>
      </c>
      <c r="BV886" s="111" t="str">
        <f t="shared" si="147"/>
        <v>Não</v>
      </c>
      <c r="BW886" s="111" t="str">
        <f t="shared" si="148"/>
        <v>Não</v>
      </c>
      <c r="BX886" s="111" t="str">
        <f t="shared" si="149"/>
        <v>Não</v>
      </c>
      <c r="BY886" s="110" t="s">
        <v>121</v>
      </c>
      <c r="BZ886" s="110" t="s">
        <v>8205</v>
      </c>
      <c r="CA886" s="110" t="s">
        <v>121</v>
      </c>
      <c r="CB886" s="110" t="s">
        <v>8374</v>
      </c>
      <c r="CG886" s="110" t="str">
        <f t="shared" si="150"/>
        <v>5003 Total</v>
      </c>
      <c r="CH886" s="110" t="str">
        <f t="shared" si="152"/>
        <v>5003 Total-1</v>
      </c>
      <c r="CI886" s="110">
        <v>1</v>
      </c>
      <c r="CJ886" s="110" t="s">
        <v>7183</v>
      </c>
      <c r="CN886" s="110">
        <v>14547.11</v>
      </c>
      <c r="CO886" s="110">
        <v>5000</v>
      </c>
      <c r="CP886" s="110">
        <v>0</v>
      </c>
      <c r="CQ886" s="110">
        <v>0</v>
      </c>
      <c r="CS886" s="110" t="str">
        <f t="shared" si="151"/>
        <v>-</v>
      </c>
    </row>
    <row r="887" spans="19:97" x14ac:dyDescent="0.2">
      <c r="S887" s="98">
        <v>5264</v>
      </c>
      <c r="T887" s="98">
        <v>39</v>
      </c>
      <c r="U887" s="98" t="s">
        <v>1697</v>
      </c>
      <c r="V887" s="98">
        <v>66</v>
      </c>
      <c r="W887" s="98" t="s">
        <v>2165</v>
      </c>
      <c r="X887" s="98">
        <v>5</v>
      </c>
      <c r="Y887" s="98" t="s">
        <v>858</v>
      </c>
      <c r="Z887" s="98">
        <v>30</v>
      </c>
      <c r="AA887" s="98" t="s">
        <v>1698</v>
      </c>
      <c r="AB887" s="98">
        <v>8601</v>
      </c>
      <c r="AC887" s="98" t="s">
        <v>2441</v>
      </c>
      <c r="AD887" s="98" t="s">
        <v>5531</v>
      </c>
      <c r="AE887" s="98">
        <v>5264</v>
      </c>
      <c r="AF887" s="98" t="s">
        <v>1858</v>
      </c>
      <c r="AG887" s="98" t="s">
        <v>1859</v>
      </c>
      <c r="AH887" s="98" t="s">
        <v>710</v>
      </c>
      <c r="AI887" s="98" t="s">
        <v>53</v>
      </c>
      <c r="AJ887" s="98">
        <v>4100</v>
      </c>
      <c r="AO887" s="98">
        <v>2024</v>
      </c>
      <c r="AP887" s="98">
        <v>0</v>
      </c>
      <c r="AQ887" s="98" t="s">
        <v>54</v>
      </c>
      <c r="AR887" s="98" t="s">
        <v>54</v>
      </c>
      <c r="AS887" s="98" t="s">
        <v>54</v>
      </c>
      <c r="AT887" s="98" t="s">
        <v>54</v>
      </c>
      <c r="AV887" s="98" t="s">
        <v>129</v>
      </c>
      <c r="AY887" s="98" t="s">
        <v>56</v>
      </c>
      <c r="AZ887" s="98" t="s">
        <v>1860</v>
      </c>
      <c r="BA887" s="98" t="s">
        <v>1861</v>
      </c>
      <c r="BB887" s="98" t="s">
        <v>1862</v>
      </c>
      <c r="BD887" s="110" t="str">
        <f t="shared" si="153"/>
        <v>4531RGInt 03 Cascavel</v>
      </c>
      <c r="BE887" s="110">
        <v>4531</v>
      </c>
      <c r="BF887" s="110" t="s">
        <v>2283</v>
      </c>
      <c r="BG887" s="110">
        <v>8172</v>
      </c>
      <c r="BH887" s="110" t="s">
        <v>35</v>
      </c>
      <c r="BI887" s="110">
        <v>100</v>
      </c>
      <c r="BJ887" s="110">
        <v>100</v>
      </c>
      <c r="BK887" s="110">
        <v>100</v>
      </c>
      <c r="BL887" s="110">
        <v>100</v>
      </c>
      <c r="BN887" s="110">
        <f t="shared" si="154"/>
        <v>400</v>
      </c>
      <c r="BS887" s="110">
        <v>5264</v>
      </c>
      <c r="BT887" s="110" t="str">
        <f t="shared" si="145"/>
        <v>Capacitação dos servidores da Polícia Científica para fortalecimento de suas atividades</v>
      </c>
      <c r="BU887" s="111" t="str">
        <f t="shared" si="146"/>
        <v>Não</v>
      </c>
      <c r="BV887" s="111" t="str">
        <f t="shared" si="147"/>
        <v>Não</v>
      </c>
      <c r="BW887" s="111" t="str">
        <f t="shared" si="148"/>
        <v>Não</v>
      </c>
      <c r="BX887" s="111" t="str">
        <f t="shared" si="149"/>
        <v>Não</v>
      </c>
      <c r="BY887" s="110" t="s">
        <v>121</v>
      </c>
      <c r="BZ887" s="110" t="s">
        <v>129</v>
      </c>
      <c r="CA887" s="110" t="s">
        <v>121</v>
      </c>
      <c r="CB887" s="110" t="s">
        <v>8374</v>
      </c>
      <c r="CG887" s="110" t="str">
        <f t="shared" si="150"/>
        <v>5004Curitiba</v>
      </c>
      <c r="CH887" s="110" t="str">
        <f t="shared" si="152"/>
        <v>5004-1</v>
      </c>
      <c r="CI887" s="110">
        <v>1</v>
      </c>
      <c r="CJ887" s="110">
        <v>5004</v>
      </c>
      <c r="CK887" s="110" t="s">
        <v>33</v>
      </c>
      <c r="CL887" s="110">
        <v>4106902</v>
      </c>
      <c r="CM887" s="110" t="s">
        <v>128</v>
      </c>
      <c r="CN887" s="110">
        <v>5</v>
      </c>
      <c r="CO887" s="110">
        <v>5</v>
      </c>
      <c r="CP887" s="110">
        <v>5</v>
      </c>
      <c r="CQ887" s="110">
        <v>5</v>
      </c>
      <c r="CS887" s="110" t="str">
        <f t="shared" si="151"/>
        <v>RGInt 01 Curitiba-Curitiba</v>
      </c>
    </row>
    <row r="888" spans="19:97" x14ac:dyDescent="0.2">
      <c r="S888" s="98">
        <v>5267</v>
      </c>
      <c r="T888" s="98">
        <v>39</v>
      </c>
      <c r="U888" s="98" t="s">
        <v>1697</v>
      </c>
      <c r="V888" s="98">
        <v>66</v>
      </c>
      <c r="W888" s="98" t="s">
        <v>2165</v>
      </c>
      <c r="X888" s="98">
        <v>5</v>
      </c>
      <c r="Y888" s="98" t="s">
        <v>858</v>
      </c>
      <c r="Z888" s="98">
        <v>30</v>
      </c>
      <c r="AA888" s="98" t="s">
        <v>1698</v>
      </c>
      <c r="AB888" s="98">
        <v>8601</v>
      </c>
      <c r="AC888" s="98" t="s">
        <v>2441</v>
      </c>
      <c r="AD888" s="98" t="s">
        <v>5531</v>
      </c>
      <c r="AE888" s="98">
        <v>5267</v>
      </c>
      <c r="AF888" s="98" t="s">
        <v>1865</v>
      </c>
      <c r="AG888" s="98" t="s">
        <v>1866</v>
      </c>
      <c r="AH888" s="98" t="s">
        <v>1867</v>
      </c>
      <c r="AI888" s="98" t="s">
        <v>53</v>
      </c>
      <c r="AJ888" s="98">
        <v>4100</v>
      </c>
      <c r="AO888" s="98">
        <v>2024</v>
      </c>
      <c r="AP888" s="98">
        <v>0</v>
      </c>
      <c r="AQ888" s="98" t="s">
        <v>54</v>
      </c>
      <c r="AR888" s="98" t="s">
        <v>54</v>
      </c>
      <c r="AS888" s="98" t="s">
        <v>54</v>
      </c>
      <c r="AT888" s="98" t="s">
        <v>54</v>
      </c>
      <c r="AV888" s="98" t="s">
        <v>226</v>
      </c>
      <c r="AY888" s="98" t="s">
        <v>56</v>
      </c>
      <c r="AZ888" s="98" t="s">
        <v>1868</v>
      </c>
      <c r="BA888" s="98" t="s">
        <v>1869</v>
      </c>
      <c r="BB888" s="98" t="s">
        <v>1870</v>
      </c>
      <c r="BD888" s="110" t="str">
        <f t="shared" si="153"/>
        <v>4531RGInt 04 Maringá</v>
      </c>
      <c r="BE888" s="110">
        <v>4531</v>
      </c>
      <c r="BF888" s="110" t="s">
        <v>2283</v>
      </c>
      <c r="BG888" s="110">
        <v>8172</v>
      </c>
      <c r="BH888" s="110" t="s">
        <v>36</v>
      </c>
      <c r="BI888" s="110">
        <v>115</v>
      </c>
      <c r="BJ888" s="110">
        <v>115</v>
      </c>
      <c r="BK888" s="110">
        <v>115</v>
      </c>
      <c r="BL888" s="110">
        <v>115</v>
      </c>
      <c r="BN888" s="110">
        <f t="shared" si="154"/>
        <v>460</v>
      </c>
      <c r="BS888" s="110">
        <v>5267</v>
      </c>
      <c r="BT888" s="110" t="str">
        <f t="shared" si="145"/>
        <v>Criação de centro integrado de busca e processamento de dados de pessoas desaparecidas</v>
      </c>
      <c r="BU888" s="111" t="str">
        <f t="shared" si="146"/>
        <v>Não</v>
      </c>
      <c r="BV888" s="111" t="str">
        <f t="shared" si="147"/>
        <v>Não</v>
      </c>
      <c r="BW888" s="111" t="str">
        <f t="shared" si="148"/>
        <v>Não</v>
      </c>
      <c r="BX888" s="111" t="str">
        <f t="shared" si="149"/>
        <v>Não</v>
      </c>
      <c r="BY888" s="110" t="s">
        <v>2446</v>
      </c>
      <c r="BZ888" s="110" t="s">
        <v>226</v>
      </c>
      <c r="CA888" s="110" t="s">
        <v>121</v>
      </c>
      <c r="CB888" s="110" t="s">
        <v>8374</v>
      </c>
      <c r="CG888" s="110" t="str">
        <f t="shared" si="150"/>
        <v>5004Cascavel</v>
      </c>
      <c r="CH888" s="110" t="str">
        <f t="shared" si="152"/>
        <v>5004-2</v>
      </c>
      <c r="CI888" s="110">
        <v>2</v>
      </c>
      <c r="CJ888" s="110">
        <v>5004</v>
      </c>
      <c r="CK888" s="110" t="s">
        <v>35</v>
      </c>
      <c r="CL888" s="110">
        <v>4104808</v>
      </c>
      <c r="CM888" s="110" t="s">
        <v>600</v>
      </c>
      <c r="CN888" s="110">
        <v>1</v>
      </c>
      <c r="CO888" s="110">
        <v>1</v>
      </c>
      <c r="CP888" s="110">
        <v>1</v>
      </c>
      <c r="CQ888" s="110">
        <v>1</v>
      </c>
      <c r="CS888" s="110" t="str">
        <f t="shared" si="151"/>
        <v>RGInt 03 Cascavel-Cascavel</v>
      </c>
    </row>
    <row r="889" spans="19:97" x14ac:dyDescent="0.2">
      <c r="S889" s="98">
        <v>5265</v>
      </c>
      <c r="T889" s="98">
        <v>39</v>
      </c>
      <c r="U889" s="98" t="s">
        <v>1697</v>
      </c>
      <c r="V889" s="98">
        <v>66</v>
      </c>
      <c r="W889" s="98" t="s">
        <v>2165</v>
      </c>
      <c r="X889" s="98">
        <v>5</v>
      </c>
      <c r="Y889" s="98" t="s">
        <v>858</v>
      </c>
      <c r="Z889" s="98">
        <v>30</v>
      </c>
      <c r="AA889" s="98" t="s">
        <v>1698</v>
      </c>
      <c r="AB889" s="98">
        <v>8601</v>
      </c>
      <c r="AC889" s="98" t="s">
        <v>2441</v>
      </c>
      <c r="AD889" s="98" t="s">
        <v>5531</v>
      </c>
      <c r="AE889" s="98">
        <v>5265</v>
      </c>
      <c r="AF889" s="98" t="s">
        <v>1872</v>
      </c>
      <c r="AG889" s="98" t="s">
        <v>5370</v>
      </c>
      <c r="AH889" s="98" t="s">
        <v>1466</v>
      </c>
      <c r="AI889" s="98" t="s">
        <v>53</v>
      </c>
      <c r="AJ889" s="98">
        <v>4100</v>
      </c>
      <c r="AO889" s="98">
        <v>2024</v>
      </c>
      <c r="AP889" s="98">
        <v>0</v>
      </c>
      <c r="AQ889" s="98" t="s">
        <v>54</v>
      </c>
      <c r="AR889" s="98" t="s">
        <v>54</v>
      </c>
      <c r="AS889" s="98" t="s">
        <v>54</v>
      </c>
      <c r="AT889" s="98" t="s">
        <v>54</v>
      </c>
      <c r="AY889" s="98" t="s">
        <v>56</v>
      </c>
      <c r="AZ889" s="98" t="s">
        <v>1873</v>
      </c>
      <c r="BA889" s="98" t="s">
        <v>1874</v>
      </c>
      <c r="BB889" s="98" t="s">
        <v>1875</v>
      </c>
      <c r="BD889" s="110" t="str">
        <f t="shared" si="153"/>
        <v>4531RGInt 05 Londrina</v>
      </c>
      <c r="BE889" s="110">
        <v>4531</v>
      </c>
      <c r="BF889" s="110" t="s">
        <v>2283</v>
      </c>
      <c r="BG889" s="110">
        <v>8172</v>
      </c>
      <c r="BH889" s="110" t="s">
        <v>37</v>
      </c>
      <c r="BI889" s="110">
        <v>94</v>
      </c>
      <c r="BJ889" s="110">
        <v>94</v>
      </c>
      <c r="BK889" s="110">
        <v>94</v>
      </c>
      <c r="BL889" s="110">
        <v>94</v>
      </c>
      <c r="BN889" s="110">
        <f t="shared" si="154"/>
        <v>376</v>
      </c>
      <c r="BS889" s="110">
        <v>5265</v>
      </c>
      <c r="BT889" s="110" t="str">
        <f t="shared" si="145"/>
        <v>Exposições do Museu de Ciências Forenses</v>
      </c>
      <c r="BU889" s="111" t="str">
        <f t="shared" si="146"/>
        <v>Não</v>
      </c>
      <c r="BV889" s="111" t="str">
        <f t="shared" si="147"/>
        <v>Não</v>
      </c>
      <c r="BW889" s="111" t="str">
        <f t="shared" si="148"/>
        <v>Não</v>
      </c>
      <c r="BX889" s="111" t="str">
        <f t="shared" si="149"/>
        <v>Não</v>
      </c>
      <c r="BY889" s="110" t="s">
        <v>121</v>
      </c>
      <c r="BZ889" s="110" t="s">
        <v>121</v>
      </c>
      <c r="CA889" s="110" t="s">
        <v>121</v>
      </c>
      <c r="CB889" s="110" t="s">
        <v>8376</v>
      </c>
      <c r="CG889" s="110" t="str">
        <f t="shared" si="150"/>
        <v>5004 Total</v>
      </c>
      <c r="CH889" s="110" t="str">
        <f t="shared" si="152"/>
        <v>5004 Total-1</v>
      </c>
      <c r="CI889" s="110">
        <v>1</v>
      </c>
      <c r="CJ889" s="110" t="s">
        <v>7184</v>
      </c>
      <c r="CN889" s="110">
        <v>6</v>
      </c>
      <c r="CO889" s="110">
        <v>6</v>
      </c>
      <c r="CP889" s="110">
        <v>6</v>
      </c>
      <c r="CQ889" s="110">
        <v>6</v>
      </c>
      <c r="CS889" s="110" t="str">
        <f t="shared" si="151"/>
        <v>-</v>
      </c>
    </row>
    <row r="890" spans="19:97" x14ac:dyDescent="0.2">
      <c r="S890" s="98">
        <v>5266</v>
      </c>
      <c r="T890" s="98">
        <v>39</v>
      </c>
      <c r="U890" s="98" t="s">
        <v>1697</v>
      </c>
      <c r="V890" s="98">
        <v>66</v>
      </c>
      <c r="W890" s="98" t="s">
        <v>2165</v>
      </c>
      <c r="X890" s="98">
        <v>5</v>
      </c>
      <c r="Y890" s="98" t="s">
        <v>858</v>
      </c>
      <c r="Z890" s="98">
        <v>30</v>
      </c>
      <c r="AA890" s="98" t="s">
        <v>1698</v>
      </c>
      <c r="AB890" s="98">
        <v>8601</v>
      </c>
      <c r="AC890" s="98" t="s">
        <v>2441</v>
      </c>
      <c r="AD890" s="98" t="s">
        <v>5531</v>
      </c>
      <c r="AE890" s="98">
        <v>5266</v>
      </c>
      <c r="AF890" s="98" t="s">
        <v>1876</v>
      </c>
      <c r="AG890" s="98" t="s">
        <v>1877</v>
      </c>
      <c r="AH890" s="98" t="s">
        <v>1878</v>
      </c>
      <c r="AI890" s="98" t="s">
        <v>53</v>
      </c>
      <c r="AJ890" s="98">
        <v>4100</v>
      </c>
      <c r="AO890" s="98">
        <v>2024</v>
      </c>
      <c r="AP890" s="98">
        <v>0</v>
      </c>
      <c r="AQ890" s="98" t="s">
        <v>54</v>
      </c>
      <c r="AR890" s="98" t="s">
        <v>54</v>
      </c>
      <c r="AS890" s="98" t="s">
        <v>54</v>
      </c>
      <c r="AT890" s="98" t="s">
        <v>54</v>
      </c>
      <c r="AY890" s="98" t="s">
        <v>56</v>
      </c>
      <c r="AZ890" s="98" t="s">
        <v>1879</v>
      </c>
      <c r="BA890" s="98" t="s">
        <v>1880</v>
      </c>
      <c r="BB890" s="98" t="s">
        <v>1881</v>
      </c>
      <c r="BD890" s="110" t="str">
        <f t="shared" si="153"/>
        <v>4531RGInt 06 Ponta Grossa</v>
      </c>
      <c r="BE890" s="110">
        <v>4531</v>
      </c>
      <c r="BF890" s="110" t="s">
        <v>2283</v>
      </c>
      <c r="BG890" s="110">
        <v>8172</v>
      </c>
      <c r="BH890" s="110" t="s">
        <v>38</v>
      </c>
      <c r="BI890" s="110">
        <v>26</v>
      </c>
      <c r="BJ890" s="110">
        <v>26</v>
      </c>
      <c r="BK890" s="110">
        <v>26</v>
      </c>
      <c r="BL890" s="110">
        <v>26</v>
      </c>
      <c r="BN890" s="110">
        <f t="shared" si="154"/>
        <v>104</v>
      </c>
      <c r="BS890" s="110">
        <v>5266</v>
      </c>
      <c r="BT890" s="110" t="str">
        <f t="shared" si="145"/>
        <v>Fortalecer os procedimentos adotados pela Polícia Científica</v>
      </c>
      <c r="BU890" s="111" t="str">
        <f t="shared" si="146"/>
        <v>Não</v>
      </c>
      <c r="BV890" s="111" t="str">
        <f t="shared" si="147"/>
        <v>Não</v>
      </c>
      <c r="BW890" s="111" t="str">
        <f t="shared" si="148"/>
        <v>Não</v>
      </c>
      <c r="BX890" s="111" t="str">
        <f t="shared" si="149"/>
        <v>Não</v>
      </c>
      <c r="BY890" s="110" t="s">
        <v>121</v>
      </c>
      <c r="BZ890" s="110" t="s">
        <v>121</v>
      </c>
      <c r="CA890" s="110" t="s">
        <v>121</v>
      </c>
      <c r="CB890" s="110" t="s">
        <v>8374</v>
      </c>
      <c r="CG890" s="110" t="str">
        <f t="shared" si="150"/>
        <v>5005Moreira Sales</v>
      </c>
      <c r="CH890" s="110" t="str">
        <f t="shared" si="152"/>
        <v>5005-1</v>
      </c>
      <c r="CI890" s="110">
        <v>1</v>
      </c>
      <c r="CJ890" s="110">
        <v>5005</v>
      </c>
      <c r="CK890" s="110" t="s">
        <v>36</v>
      </c>
      <c r="CL890" s="110">
        <v>4116109</v>
      </c>
      <c r="CM890" s="110" t="s">
        <v>3168</v>
      </c>
      <c r="CN890" s="110">
        <v>11945.33</v>
      </c>
      <c r="CO890" s="110">
        <v>0</v>
      </c>
      <c r="CP890" s="110">
        <v>0</v>
      </c>
      <c r="CQ890" s="110">
        <v>0</v>
      </c>
      <c r="CS890" s="110" t="str">
        <f t="shared" si="151"/>
        <v>RGInt 04 Maringá-Moreira Sales</v>
      </c>
    </row>
    <row r="891" spans="19:97" x14ac:dyDescent="0.2">
      <c r="S891" s="98">
        <v>5262</v>
      </c>
      <c r="T891" s="98">
        <v>39</v>
      </c>
      <c r="U891" s="98" t="s">
        <v>1697</v>
      </c>
      <c r="V891" s="98">
        <v>66</v>
      </c>
      <c r="W891" s="98" t="s">
        <v>2165</v>
      </c>
      <c r="X891" s="98">
        <v>5</v>
      </c>
      <c r="Y891" s="98" t="s">
        <v>858</v>
      </c>
      <c r="Z891" s="98">
        <v>30</v>
      </c>
      <c r="AA891" s="98" t="s">
        <v>1698</v>
      </c>
      <c r="AB891" s="98">
        <v>8601</v>
      </c>
      <c r="AC891" s="98" t="s">
        <v>2441</v>
      </c>
      <c r="AD891" s="98" t="s">
        <v>5531</v>
      </c>
      <c r="AE891" s="98">
        <v>5262</v>
      </c>
      <c r="AF891" s="98" t="s">
        <v>1882</v>
      </c>
      <c r="AG891" s="98" t="s">
        <v>1883</v>
      </c>
      <c r="AH891" s="98" t="s">
        <v>243</v>
      </c>
      <c r="AI891" s="98" t="s">
        <v>53</v>
      </c>
      <c r="AJ891" s="98">
        <v>4100</v>
      </c>
      <c r="AO891" s="98">
        <v>2024</v>
      </c>
      <c r="AP891" s="98">
        <v>0</v>
      </c>
      <c r="AQ891" s="98" t="s">
        <v>54</v>
      </c>
      <c r="AR891" s="98" t="s">
        <v>54</v>
      </c>
      <c r="AS891" s="98" t="s">
        <v>54</v>
      </c>
      <c r="AT891" s="98" t="s">
        <v>54</v>
      </c>
      <c r="AY891" s="98" t="s">
        <v>56</v>
      </c>
      <c r="AZ891" s="98" t="s">
        <v>1884</v>
      </c>
      <c r="BA891" s="98" t="s">
        <v>1851</v>
      </c>
      <c r="BB891" s="98" t="s">
        <v>1885</v>
      </c>
      <c r="BD891" s="110" t="str">
        <f t="shared" si="153"/>
        <v>4532RGInt 01 Curitiba</v>
      </c>
      <c r="BE891" s="110">
        <v>4532</v>
      </c>
      <c r="BF891" s="110" t="s">
        <v>2285</v>
      </c>
      <c r="BG891" s="110">
        <v>8172</v>
      </c>
      <c r="BH891" s="110" t="s">
        <v>33</v>
      </c>
      <c r="BI891" s="110">
        <v>45</v>
      </c>
      <c r="BJ891" s="110">
        <v>45</v>
      </c>
      <c r="BK891" s="110">
        <v>45</v>
      </c>
      <c r="BL891" s="110">
        <v>45</v>
      </c>
      <c r="BN891" s="110">
        <f t="shared" si="154"/>
        <v>180</v>
      </c>
      <c r="BS891" s="110">
        <v>5262</v>
      </c>
      <c r="BT891" s="110" t="str">
        <f t="shared" si="145"/>
        <v>Fortalecimento de mecanismos de segurança associados à custódia de vestígios da Polícia Científica nas suas unidades de atuação</v>
      </c>
      <c r="BU891" s="111" t="str">
        <f t="shared" si="146"/>
        <v>Não</v>
      </c>
      <c r="BV891" s="111" t="str">
        <f t="shared" si="147"/>
        <v>Não</v>
      </c>
      <c r="BW891" s="111" t="str">
        <f t="shared" si="148"/>
        <v>Não</v>
      </c>
      <c r="BX891" s="111" t="str">
        <f t="shared" si="149"/>
        <v>Não</v>
      </c>
      <c r="BY891" s="110" t="s">
        <v>121</v>
      </c>
      <c r="BZ891" s="110" t="s">
        <v>121</v>
      </c>
      <c r="CA891" s="110" t="s">
        <v>121</v>
      </c>
      <c r="CB891" s="110" t="s">
        <v>8374</v>
      </c>
      <c r="CG891" s="110" t="str">
        <f t="shared" si="150"/>
        <v>5005 Total</v>
      </c>
      <c r="CH891" s="110" t="str">
        <f t="shared" si="152"/>
        <v>5005 Total-1</v>
      </c>
      <c r="CI891" s="110">
        <v>1</v>
      </c>
      <c r="CJ891" s="110" t="s">
        <v>7185</v>
      </c>
      <c r="CN891" s="110">
        <v>11945.33</v>
      </c>
      <c r="CO891" s="110">
        <v>0</v>
      </c>
      <c r="CP891" s="110">
        <v>0</v>
      </c>
      <c r="CQ891" s="110">
        <v>0</v>
      </c>
      <c r="CS891" s="110" t="str">
        <f t="shared" si="151"/>
        <v>-</v>
      </c>
    </row>
    <row r="892" spans="19:97" x14ac:dyDescent="0.2">
      <c r="S892" s="98">
        <v>5269</v>
      </c>
      <c r="T892" s="98">
        <v>39</v>
      </c>
      <c r="U892" s="98" t="s">
        <v>1697</v>
      </c>
      <c r="V892" s="98">
        <v>66</v>
      </c>
      <c r="W892" s="98" t="s">
        <v>2165</v>
      </c>
      <c r="X892" s="98">
        <v>5</v>
      </c>
      <c r="Y892" s="98" t="s">
        <v>858</v>
      </c>
      <c r="Z892" s="98">
        <v>30</v>
      </c>
      <c r="AA892" s="98" t="s">
        <v>1698</v>
      </c>
      <c r="AB892" s="98">
        <v>8601</v>
      </c>
      <c r="AC892" s="98" t="s">
        <v>2441</v>
      </c>
      <c r="AD892" s="98" t="s">
        <v>5531</v>
      </c>
      <c r="AE892" s="98">
        <v>5269</v>
      </c>
      <c r="AF892" s="98" t="s">
        <v>1886</v>
      </c>
      <c r="AG892" s="98" t="s">
        <v>1887</v>
      </c>
      <c r="AH892" s="98" t="s">
        <v>243</v>
      </c>
      <c r="AI892" s="98" t="s">
        <v>53</v>
      </c>
      <c r="AJ892" s="98">
        <v>4100</v>
      </c>
      <c r="AK892" s="98" t="s">
        <v>33</v>
      </c>
      <c r="AL892" s="98">
        <v>4101</v>
      </c>
      <c r="AM892" s="98" t="s">
        <v>128</v>
      </c>
      <c r="AN892" s="98">
        <v>4106902</v>
      </c>
      <c r="AO892" s="98">
        <v>2024</v>
      </c>
      <c r="AP892" s="98">
        <v>0</v>
      </c>
      <c r="AQ892" s="98" t="s">
        <v>54</v>
      </c>
      <c r="AR892" s="98" t="s">
        <v>54</v>
      </c>
      <c r="AS892" s="98" t="s">
        <v>54</v>
      </c>
      <c r="AT892" s="98" t="s">
        <v>54</v>
      </c>
      <c r="AU892" s="98" t="s">
        <v>1888</v>
      </c>
      <c r="AY892" s="98" t="s">
        <v>56</v>
      </c>
      <c r="AZ892" s="98" t="s">
        <v>1889</v>
      </c>
      <c r="BA892" s="98" t="s">
        <v>1890</v>
      </c>
      <c r="BB892" s="98" t="s">
        <v>1891</v>
      </c>
      <c r="BD892" s="110" t="str">
        <f t="shared" si="153"/>
        <v>4532RGInt 02 Guarapuava</v>
      </c>
      <c r="BE892" s="110">
        <v>4532</v>
      </c>
      <c r="BF892" s="110" t="s">
        <v>2285</v>
      </c>
      <c r="BG892" s="110">
        <v>8172</v>
      </c>
      <c r="BH892" s="110" t="s">
        <v>34</v>
      </c>
      <c r="BI892" s="110">
        <v>19</v>
      </c>
      <c r="BJ892" s="110">
        <v>19</v>
      </c>
      <c r="BK892" s="110">
        <v>19</v>
      </c>
      <c r="BL892" s="110">
        <v>19</v>
      </c>
      <c r="BN892" s="110">
        <f t="shared" si="154"/>
        <v>76</v>
      </c>
      <c r="BS892" s="110">
        <v>5269</v>
      </c>
      <c r="BT892" s="110" t="str">
        <f t="shared" si="145"/>
        <v>Implantação de robô automatizado em laboratório para análise de DNA coletado de vítimas de violência sexual - Laboratório DNA 2.0</v>
      </c>
      <c r="BU892" s="111" t="str">
        <f t="shared" si="146"/>
        <v>Não</v>
      </c>
      <c r="BV892" s="111" t="str">
        <f t="shared" si="147"/>
        <v>Não</v>
      </c>
      <c r="BW892" s="111" t="str">
        <f t="shared" si="148"/>
        <v>Não</v>
      </c>
      <c r="BX892" s="111" t="str">
        <f t="shared" si="149"/>
        <v>Não</v>
      </c>
      <c r="BY892" s="110" t="s">
        <v>1888</v>
      </c>
      <c r="BZ892" s="110" t="s">
        <v>121</v>
      </c>
      <c r="CA892" s="110" t="s">
        <v>121</v>
      </c>
      <c r="CB892" s="110" t="s">
        <v>8374</v>
      </c>
      <c r="CG892" s="110" t="str">
        <f t="shared" si="150"/>
        <v>5006Nova Aurora</v>
      </c>
      <c r="CH892" s="110" t="str">
        <f t="shared" si="152"/>
        <v>5006-1</v>
      </c>
      <c r="CI892" s="110">
        <v>1</v>
      </c>
      <c r="CJ892" s="110">
        <v>5006</v>
      </c>
      <c r="CK892" s="110" t="s">
        <v>35</v>
      </c>
      <c r="CL892" s="110">
        <v>4116703</v>
      </c>
      <c r="CM892" s="110" t="s">
        <v>508</v>
      </c>
      <c r="CN892" s="110">
        <v>8942.91</v>
      </c>
      <c r="CO892" s="110">
        <v>0</v>
      </c>
      <c r="CP892" s="110">
        <v>0</v>
      </c>
      <c r="CQ892" s="110">
        <v>0</v>
      </c>
      <c r="CS892" s="110" t="str">
        <f t="shared" si="151"/>
        <v>RGInt 03 Cascavel-Nova Aurora</v>
      </c>
    </row>
    <row r="893" spans="19:97" x14ac:dyDescent="0.2">
      <c r="S893" s="98">
        <v>5263</v>
      </c>
      <c r="T893" s="98">
        <v>39</v>
      </c>
      <c r="U893" s="98" t="s">
        <v>1697</v>
      </c>
      <c r="V893" s="98">
        <v>66</v>
      </c>
      <c r="W893" s="98" t="s">
        <v>2165</v>
      </c>
      <c r="X893" s="98">
        <v>5</v>
      </c>
      <c r="Y893" s="98" t="s">
        <v>858</v>
      </c>
      <c r="Z893" s="98">
        <v>30</v>
      </c>
      <c r="AA893" s="98" t="s">
        <v>1698</v>
      </c>
      <c r="AB893" s="98">
        <v>8601</v>
      </c>
      <c r="AC893" s="98" t="s">
        <v>2441</v>
      </c>
      <c r="AD893" s="98" t="s">
        <v>5531</v>
      </c>
      <c r="AE893" s="98">
        <v>5263</v>
      </c>
      <c r="AF893" s="98" t="s">
        <v>5371</v>
      </c>
      <c r="AG893" s="98" t="s">
        <v>5372</v>
      </c>
      <c r="AH893" s="98" t="s">
        <v>944</v>
      </c>
      <c r="AI893" s="98" t="s">
        <v>53</v>
      </c>
      <c r="AJ893" s="98">
        <v>4100</v>
      </c>
      <c r="AO893" s="98">
        <v>2024</v>
      </c>
      <c r="AP893" s="98">
        <v>0</v>
      </c>
      <c r="AQ893" s="98" t="s">
        <v>54</v>
      </c>
      <c r="AR893" s="98" t="s">
        <v>54</v>
      </c>
      <c r="AS893" s="98" t="s">
        <v>54</v>
      </c>
      <c r="AT893" s="98" t="s">
        <v>54</v>
      </c>
      <c r="AV893" s="98" t="s">
        <v>55</v>
      </c>
      <c r="AY893" s="98" t="s">
        <v>56</v>
      </c>
      <c r="AZ893" s="98" t="s">
        <v>1892</v>
      </c>
      <c r="BA893" s="98" t="s">
        <v>1851</v>
      </c>
      <c r="BB893" s="98" t="s">
        <v>1893</v>
      </c>
      <c r="BD893" s="110" t="str">
        <f t="shared" si="153"/>
        <v>4532RGInt 03 Cascavel</v>
      </c>
      <c r="BE893" s="110">
        <v>4532</v>
      </c>
      <c r="BF893" s="110" t="s">
        <v>2285</v>
      </c>
      <c r="BG893" s="110">
        <v>8172</v>
      </c>
      <c r="BH893" s="110" t="s">
        <v>35</v>
      </c>
      <c r="BI893" s="110">
        <v>100</v>
      </c>
      <c r="BJ893" s="110">
        <v>100</v>
      </c>
      <c r="BK893" s="110">
        <v>100</v>
      </c>
      <c r="BL893" s="110">
        <v>100</v>
      </c>
      <c r="BN893" s="110">
        <f t="shared" si="154"/>
        <v>400</v>
      </c>
      <c r="BS893" s="110">
        <v>5263</v>
      </c>
      <c r="BT893" s="110" t="str">
        <f t="shared" si="145"/>
        <v>Inserção de sistemas e ferramentas de tecnologia da informação, em especial sistema de controle de vestígios, utilizando soluções prontas</v>
      </c>
      <c r="BU893" s="111" t="str">
        <f t="shared" si="146"/>
        <v>Não</v>
      </c>
      <c r="BV893" s="111" t="str">
        <f t="shared" si="147"/>
        <v>Não</v>
      </c>
      <c r="BW893" s="111" t="str">
        <f t="shared" si="148"/>
        <v>Não</v>
      </c>
      <c r="BX893" s="111" t="str">
        <f t="shared" si="149"/>
        <v>Não</v>
      </c>
      <c r="BY893" s="110" t="s">
        <v>121</v>
      </c>
      <c r="BZ893" s="110" t="s">
        <v>55</v>
      </c>
      <c r="CA893" s="110" t="s">
        <v>121</v>
      </c>
      <c r="CB893" s="110" t="s">
        <v>8374</v>
      </c>
      <c r="CG893" s="110" t="str">
        <f t="shared" si="150"/>
        <v>5006 Total</v>
      </c>
      <c r="CH893" s="110" t="str">
        <f t="shared" si="152"/>
        <v>5006 Total-1</v>
      </c>
      <c r="CI893" s="110">
        <v>1</v>
      </c>
      <c r="CJ893" s="110" t="s">
        <v>7186</v>
      </c>
      <c r="CN893" s="110">
        <v>8942.91</v>
      </c>
      <c r="CO893" s="110">
        <v>0</v>
      </c>
      <c r="CP893" s="110">
        <v>0</v>
      </c>
      <c r="CQ893" s="110">
        <v>0</v>
      </c>
      <c r="CS893" s="110" t="str">
        <f t="shared" si="151"/>
        <v>-</v>
      </c>
    </row>
    <row r="894" spans="19:97" x14ac:dyDescent="0.2">
      <c r="S894" s="98">
        <v>5270</v>
      </c>
      <c r="T894" s="98">
        <v>39</v>
      </c>
      <c r="U894" s="98" t="s">
        <v>1697</v>
      </c>
      <c r="V894" s="98">
        <v>66</v>
      </c>
      <c r="W894" s="98" t="s">
        <v>2165</v>
      </c>
      <c r="X894" s="98">
        <v>5</v>
      </c>
      <c r="Y894" s="98" t="s">
        <v>858</v>
      </c>
      <c r="Z894" s="98">
        <v>30</v>
      </c>
      <c r="AA894" s="98" t="s">
        <v>1698</v>
      </c>
      <c r="AB894" s="98">
        <v>8601</v>
      </c>
      <c r="AC894" s="98" t="s">
        <v>2441</v>
      </c>
      <c r="AD894" s="98" t="s">
        <v>5531</v>
      </c>
      <c r="AE894" s="98">
        <v>5270</v>
      </c>
      <c r="AF894" s="98" t="s">
        <v>1894</v>
      </c>
      <c r="AG894" s="98" t="s">
        <v>1895</v>
      </c>
      <c r="AH894" s="98" t="s">
        <v>797</v>
      </c>
      <c r="AI894" s="98" t="s">
        <v>53</v>
      </c>
      <c r="AJ894" s="98">
        <v>4100</v>
      </c>
      <c r="AK894" s="98" t="s">
        <v>36</v>
      </c>
      <c r="AL894" s="98">
        <v>4104</v>
      </c>
      <c r="AM894" s="98" t="s">
        <v>503</v>
      </c>
      <c r="AN894" s="98">
        <v>4115200</v>
      </c>
      <c r="AO894" s="98">
        <v>2024</v>
      </c>
      <c r="AP894" s="98">
        <v>1</v>
      </c>
      <c r="AQ894" s="98" t="s">
        <v>54</v>
      </c>
      <c r="AR894" s="98" t="s">
        <v>54</v>
      </c>
      <c r="AS894" s="98" t="s">
        <v>54</v>
      </c>
      <c r="AT894" s="98" t="s">
        <v>54</v>
      </c>
      <c r="AV894" s="98" t="s">
        <v>226</v>
      </c>
      <c r="AY894" s="98" t="s">
        <v>56</v>
      </c>
      <c r="AZ894" s="98" t="s">
        <v>1897</v>
      </c>
      <c r="BA894" s="98" t="s">
        <v>1898</v>
      </c>
      <c r="BB894" s="98" t="s">
        <v>1899</v>
      </c>
      <c r="BD894" s="110" t="str">
        <f t="shared" si="153"/>
        <v>4532RGInt 04 Maringá</v>
      </c>
      <c r="BE894" s="110">
        <v>4532</v>
      </c>
      <c r="BF894" s="110" t="s">
        <v>2285</v>
      </c>
      <c r="BG894" s="110">
        <v>8172</v>
      </c>
      <c r="BH894" s="110" t="s">
        <v>36</v>
      </c>
      <c r="BI894" s="110">
        <v>115</v>
      </c>
      <c r="BJ894" s="110">
        <v>115</v>
      </c>
      <c r="BK894" s="110">
        <v>115</v>
      </c>
      <c r="BL894" s="110">
        <v>115</v>
      </c>
      <c r="BN894" s="110">
        <f t="shared" si="154"/>
        <v>460</v>
      </c>
      <c r="BS894" s="110">
        <v>5270</v>
      </c>
      <c r="BT894" s="110" t="str">
        <f t="shared" si="145"/>
        <v>Instalação de unidades do Laboratório de Balística Forense em Londrina e Maringá</v>
      </c>
      <c r="BU894" s="111" t="str">
        <f t="shared" si="146"/>
        <v>Não</v>
      </c>
      <c r="BV894" s="111" t="str">
        <f t="shared" si="147"/>
        <v>Não</v>
      </c>
      <c r="BW894" s="111" t="str">
        <f t="shared" si="148"/>
        <v>Não</v>
      </c>
      <c r="BX894" s="111" t="str">
        <f t="shared" si="149"/>
        <v>Não</v>
      </c>
      <c r="BY894" s="110" t="s">
        <v>1896</v>
      </c>
      <c r="BZ894" s="110" t="s">
        <v>226</v>
      </c>
      <c r="CA894" s="110" t="s">
        <v>121</v>
      </c>
      <c r="CB894" s="110" t="s">
        <v>8374</v>
      </c>
      <c r="CG894" s="110" t="str">
        <f t="shared" si="150"/>
        <v>5009Reserva</v>
      </c>
      <c r="CH894" s="110" t="str">
        <f t="shared" si="152"/>
        <v>5009-1</v>
      </c>
      <c r="CI894" s="110">
        <v>1</v>
      </c>
      <c r="CJ894" s="110">
        <v>5009</v>
      </c>
      <c r="CK894" s="110" t="s">
        <v>38</v>
      </c>
      <c r="CL894" s="110">
        <v>4121703</v>
      </c>
      <c r="CM894" s="110" t="s">
        <v>384</v>
      </c>
      <c r="CN894" s="110">
        <v>206.65</v>
      </c>
      <c r="CO894" s="110">
        <v>0</v>
      </c>
      <c r="CP894" s="110">
        <v>0</v>
      </c>
      <c r="CQ894" s="110">
        <v>0</v>
      </c>
      <c r="CS894" s="110" t="str">
        <f t="shared" si="151"/>
        <v>RGInt 06 Ponta Grossa-Reserva</v>
      </c>
    </row>
    <row r="895" spans="19:97" x14ac:dyDescent="0.2">
      <c r="S895" s="98">
        <v>5260</v>
      </c>
      <c r="T895" s="98">
        <v>39</v>
      </c>
      <c r="U895" s="98" t="s">
        <v>1697</v>
      </c>
      <c r="V895" s="98">
        <v>66</v>
      </c>
      <c r="W895" s="98" t="s">
        <v>2165</v>
      </c>
      <c r="X895" s="98">
        <v>5</v>
      </c>
      <c r="Y895" s="98" t="s">
        <v>858</v>
      </c>
      <c r="Z895" s="98">
        <v>30</v>
      </c>
      <c r="AA895" s="98" t="s">
        <v>1698</v>
      </c>
      <c r="AB895" s="98">
        <v>8601</v>
      </c>
      <c r="AC895" s="98" t="s">
        <v>2441</v>
      </c>
      <c r="AD895" s="98" t="s">
        <v>5531</v>
      </c>
      <c r="AE895" s="98">
        <v>5260</v>
      </c>
      <c r="AF895" s="98" t="s">
        <v>1900</v>
      </c>
      <c r="AG895" s="98" t="s">
        <v>1901</v>
      </c>
      <c r="AH895" s="98" t="s">
        <v>1902</v>
      </c>
      <c r="AI895" s="98" t="s">
        <v>53</v>
      </c>
      <c r="AJ895" s="98">
        <v>4100</v>
      </c>
      <c r="AK895" s="98" t="s">
        <v>33</v>
      </c>
      <c r="AL895" s="98">
        <v>4101</v>
      </c>
      <c r="AO895" s="98">
        <v>2024</v>
      </c>
      <c r="AP895" s="98">
        <v>53880</v>
      </c>
      <c r="AQ895" s="98" t="s">
        <v>54</v>
      </c>
      <c r="AR895" s="98" t="s">
        <v>54</v>
      </c>
      <c r="AS895" s="98" t="s">
        <v>54</v>
      </c>
      <c r="AT895" s="98" t="s">
        <v>54</v>
      </c>
      <c r="AW895" s="98" t="s">
        <v>1903</v>
      </c>
      <c r="AY895" s="98" t="s">
        <v>56</v>
      </c>
      <c r="AZ895" s="98" t="s">
        <v>1904</v>
      </c>
      <c r="BA895" s="98" t="s">
        <v>1898</v>
      </c>
      <c r="BB895" s="98" t="s">
        <v>1905</v>
      </c>
      <c r="BD895" s="110" t="str">
        <f t="shared" si="153"/>
        <v>4532RGInt 05 Londrina</v>
      </c>
      <c r="BE895" s="110">
        <v>4532</v>
      </c>
      <c r="BF895" s="110" t="s">
        <v>2285</v>
      </c>
      <c r="BG895" s="110">
        <v>8172</v>
      </c>
      <c r="BH895" s="110" t="s">
        <v>37</v>
      </c>
      <c r="BI895" s="110">
        <v>94</v>
      </c>
      <c r="BJ895" s="110">
        <v>94</v>
      </c>
      <c r="BK895" s="110">
        <v>94</v>
      </c>
      <c r="BL895" s="110">
        <v>94</v>
      </c>
      <c r="BN895" s="110">
        <f t="shared" si="154"/>
        <v>376</v>
      </c>
      <c r="BS895" s="110">
        <v>5260</v>
      </c>
      <c r="BT895" s="110" t="str">
        <f t="shared" si="145"/>
        <v>Laudos contemplando todas as naturezas de exame da Polícia Científica concluídos</v>
      </c>
      <c r="BU895" s="111" t="str">
        <f t="shared" si="146"/>
        <v>Não</v>
      </c>
      <c r="BV895" s="111" t="str">
        <f t="shared" si="147"/>
        <v>Não</v>
      </c>
      <c r="BW895" s="111" t="str">
        <f t="shared" si="148"/>
        <v>Não</v>
      </c>
      <c r="BX895" s="111" t="str">
        <f t="shared" si="149"/>
        <v>Não</v>
      </c>
      <c r="BY895" s="110" t="s">
        <v>121</v>
      </c>
      <c r="BZ895" s="110" t="s">
        <v>121</v>
      </c>
      <c r="CA895" s="110" t="s">
        <v>1903</v>
      </c>
      <c r="CB895" s="110" t="s">
        <v>8374</v>
      </c>
      <c r="CG895" s="110" t="str">
        <f t="shared" si="150"/>
        <v>5009 Total</v>
      </c>
      <c r="CH895" s="110" t="str">
        <f t="shared" si="152"/>
        <v>5009 Total-1</v>
      </c>
      <c r="CI895" s="110">
        <v>1</v>
      </c>
      <c r="CJ895" s="110" t="s">
        <v>7187</v>
      </c>
      <c r="CN895" s="110">
        <v>206.65</v>
      </c>
      <c r="CO895" s="110">
        <v>0</v>
      </c>
      <c r="CP895" s="110">
        <v>0</v>
      </c>
      <c r="CQ895" s="110">
        <v>0</v>
      </c>
      <c r="CS895" s="110" t="str">
        <f t="shared" si="151"/>
        <v>-</v>
      </c>
    </row>
    <row r="896" spans="19:97" x14ac:dyDescent="0.2">
      <c r="S896" s="98">
        <v>5268</v>
      </c>
      <c r="T896" s="98">
        <v>39</v>
      </c>
      <c r="U896" s="98" t="s">
        <v>1697</v>
      </c>
      <c r="V896" s="98">
        <v>66</v>
      </c>
      <c r="W896" s="98" t="s">
        <v>2165</v>
      </c>
      <c r="X896" s="98">
        <v>5</v>
      </c>
      <c r="Y896" s="98" t="s">
        <v>858</v>
      </c>
      <c r="Z896" s="98">
        <v>30</v>
      </c>
      <c r="AA896" s="98" t="s">
        <v>1698</v>
      </c>
      <c r="AB896" s="98">
        <v>8601</v>
      </c>
      <c r="AC896" s="98" t="s">
        <v>2441</v>
      </c>
      <c r="AD896" s="98" t="s">
        <v>5531</v>
      </c>
      <c r="AE896" s="98">
        <v>5268</v>
      </c>
      <c r="AF896" s="98" t="s">
        <v>1907</v>
      </c>
      <c r="AG896" s="98" t="s">
        <v>5373</v>
      </c>
      <c r="AH896" s="98" t="s">
        <v>1397</v>
      </c>
      <c r="AI896" s="98" t="s">
        <v>53</v>
      </c>
      <c r="AJ896" s="98">
        <v>4100</v>
      </c>
      <c r="AK896" s="98" t="s">
        <v>33</v>
      </c>
      <c r="AL896" s="98">
        <v>4101</v>
      </c>
      <c r="AM896" s="98" t="s">
        <v>128</v>
      </c>
      <c r="AN896" s="98">
        <v>4106902</v>
      </c>
      <c r="AO896" s="98">
        <v>2024</v>
      </c>
      <c r="AP896" s="98">
        <v>0</v>
      </c>
      <c r="AQ896" s="98" t="s">
        <v>56</v>
      </c>
      <c r="AR896" s="98" t="s">
        <v>54</v>
      </c>
      <c r="AS896" s="98" t="s">
        <v>54</v>
      </c>
      <c r="AT896" s="98" t="s">
        <v>54</v>
      </c>
      <c r="AV896" s="98" t="s">
        <v>2410</v>
      </c>
      <c r="AY896" s="98" t="s">
        <v>56</v>
      </c>
      <c r="AZ896" s="98" t="s">
        <v>1909</v>
      </c>
      <c r="BA896" s="98" t="s">
        <v>1898</v>
      </c>
      <c r="BB896" s="98" t="s">
        <v>1870</v>
      </c>
      <c r="BD896" s="110" t="str">
        <f t="shared" si="153"/>
        <v>4532RGInt 06 Ponta Grossa</v>
      </c>
      <c r="BE896" s="110">
        <v>4532</v>
      </c>
      <c r="BF896" s="110" t="s">
        <v>2285</v>
      </c>
      <c r="BG896" s="110">
        <v>8172</v>
      </c>
      <c r="BH896" s="110" t="s">
        <v>38</v>
      </c>
      <c r="BI896" s="110">
        <v>26</v>
      </c>
      <c r="BJ896" s="110">
        <v>26</v>
      </c>
      <c r="BK896" s="110">
        <v>26</v>
      </c>
      <c r="BL896" s="110">
        <v>26</v>
      </c>
      <c r="BN896" s="110">
        <f t="shared" si="154"/>
        <v>104</v>
      </c>
      <c r="BS896" s="110">
        <v>5268</v>
      </c>
      <c r="BT896" s="110" t="str">
        <f t="shared" si="145"/>
        <v>Perícias realizadas à mulheres vítimas de violência sexual nas dependências da Casa da Mulher Paranaense</v>
      </c>
      <c r="BU896" s="111" t="str">
        <f t="shared" si="146"/>
        <v>Não</v>
      </c>
      <c r="BV896" s="111" t="str">
        <f t="shared" si="147"/>
        <v>Não</v>
      </c>
      <c r="BW896" s="111" t="str">
        <f t="shared" si="148"/>
        <v>Sim</v>
      </c>
      <c r="BX896" s="111" t="str">
        <f t="shared" si="149"/>
        <v>Não</v>
      </c>
      <c r="BY896" s="110" t="s">
        <v>1908</v>
      </c>
      <c r="BZ896" s="110" t="s">
        <v>2410</v>
      </c>
      <c r="CA896" s="110" t="s">
        <v>121</v>
      </c>
      <c r="CB896" s="110" t="s">
        <v>8374</v>
      </c>
      <c r="CG896" s="110" t="str">
        <f t="shared" si="150"/>
        <v>5010Anahy</v>
      </c>
      <c r="CH896" s="110" t="str">
        <f t="shared" si="152"/>
        <v>5010-1</v>
      </c>
      <c r="CI896" s="110">
        <v>1</v>
      </c>
      <c r="CJ896" s="110">
        <v>5010</v>
      </c>
      <c r="CK896" s="110" t="s">
        <v>35</v>
      </c>
      <c r="CL896" s="110">
        <v>4101051</v>
      </c>
      <c r="CM896" s="110" t="s">
        <v>1014</v>
      </c>
      <c r="CN896" s="110">
        <v>206.65</v>
      </c>
      <c r="CO896" s="110">
        <v>0</v>
      </c>
      <c r="CP896" s="110">
        <v>0</v>
      </c>
      <c r="CQ896" s="110">
        <v>0</v>
      </c>
      <c r="CS896" s="110" t="str">
        <f t="shared" si="151"/>
        <v>RGInt 03 Cascavel-Anahy</v>
      </c>
    </row>
    <row r="897" spans="19:97" x14ac:dyDescent="0.2">
      <c r="S897" s="98">
        <v>5272</v>
      </c>
      <c r="T897" s="98">
        <v>39</v>
      </c>
      <c r="U897" s="98" t="s">
        <v>1697</v>
      </c>
      <c r="V897" s="98">
        <v>66</v>
      </c>
      <c r="W897" s="98" t="s">
        <v>2165</v>
      </c>
      <c r="X897" s="98">
        <v>5</v>
      </c>
      <c r="Y897" s="98" t="s">
        <v>858</v>
      </c>
      <c r="Z897" s="98">
        <v>30</v>
      </c>
      <c r="AA897" s="98" t="s">
        <v>1698</v>
      </c>
      <c r="AB897" s="98">
        <v>8601</v>
      </c>
      <c r="AC897" s="98" t="s">
        <v>2441</v>
      </c>
      <c r="AD897" s="98" t="s">
        <v>5531</v>
      </c>
      <c r="AE897" s="98">
        <v>5272</v>
      </c>
      <c r="AF897" s="98" t="s">
        <v>1910</v>
      </c>
      <c r="AG897" s="98" t="s">
        <v>1911</v>
      </c>
      <c r="AH897" s="98" t="s">
        <v>1563</v>
      </c>
      <c r="AI897" s="98" t="s">
        <v>53</v>
      </c>
      <c r="AJ897" s="98">
        <v>4100</v>
      </c>
      <c r="AO897" s="98">
        <v>2024</v>
      </c>
      <c r="AP897" s="98">
        <v>0</v>
      </c>
      <c r="AQ897" s="98" t="s">
        <v>54</v>
      </c>
      <c r="AR897" s="98" t="s">
        <v>54</v>
      </c>
      <c r="AS897" s="98" t="s">
        <v>54</v>
      </c>
      <c r="AT897" s="98" t="s">
        <v>54</v>
      </c>
      <c r="AV897" s="98" t="s">
        <v>72</v>
      </c>
      <c r="AY897" s="98" t="s">
        <v>56</v>
      </c>
      <c r="AZ897" s="98" t="s">
        <v>1912</v>
      </c>
      <c r="BA897" s="98" t="s">
        <v>1880</v>
      </c>
      <c r="BB897" s="98" t="s">
        <v>1913</v>
      </c>
      <c r="BD897" s="110" t="str">
        <f t="shared" si="153"/>
        <v>4533(vazio)</v>
      </c>
      <c r="BE897" s="110">
        <v>4533</v>
      </c>
      <c r="BF897" s="110" t="s">
        <v>2286</v>
      </c>
      <c r="BG897" s="110">
        <v>8172</v>
      </c>
      <c r="BH897" s="110" t="s">
        <v>60</v>
      </c>
      <c r="BI897" s="110">
        <v>380000</v>
      </c>
      <c r="BJ897" s="110">
        <v>455000</v>
      </c>
      <c r="BK897" s="110">
        <v>478000</v>
      </c>
      <c r="BL897" s="110">
        <v>502000</v>
      </c>
      <c r="BN897" s="110">
        <f t="shared" si="154"/>
        <v>1815000</v>
      </c>
      <c r="BS897" s="110">
        <v>5272</v>
      </c>
      <c r="BT897" s="110" t="str">
        <f t="shared" si="145"/>
        <v>Serviço do Centro Integrado de Processamento e Análise de Dados - CIPAD implantado</v>
      </c>
      <c r="BU897" s="111" t="str">
        <f t="shared" si="146"/>
        <v>Não</v>
      </c>
      <c r="BV897" s="111" t="str">
        <f t="shared" si="147"/>
        <v>Não</v>
      </c>
      <c r="BW897" s="111" t="str">
        <f t="shared" si="148"/>
        <v>Não</v>
      </c>
      <c r="BX897" s="111" t="str">
        <f t="shared" si="149"/>
        <v>Não</v>
      </c>
      <c r="BY897" s="110" t="s">
        <v>3859</v>
      </c>
      <c r="BZ897" s="110" t="s">
        <v>72</v>
      </c>
      <c r="CA897" s="110" t="s">
        <v>121</v>
      </c>
      <c r="CB897" s="110" t="s">
        <v>8374</v>
      </c>
      <c r="CG897" s="110" t="str">
        <f t="shared" si="150"/>
        <v>5010 Total</v>
      </c>
      <c r="CH897" s="110" t="str">
        <f t="shared" si="152"/>
        <v>5010 Total-1</v>
      </c>
      <c r="CI897" s="110">
        <v>1</v>
      </c>
      <c r="CJ897" s="110" t="s">
        <v>7188</v>
      </c>
      <c r="CN897" s="110">
        <v>206.65</v>
      </c>
      <c r="CO897" s="110">
        <v>0</v>
      </c>
      <c r="CP897" s="110">
        <v>0</v>
      </c>
      <c r="CQ897" s="110">
        <v>0</v>
      </c>
      <c r="CS897" s="110" t="str">
        <f t="shared" si="151"/>
        <v>-</v>
      </c>
    </row>
    <row r="898" spans="19:97" x14ac:dyDescent="0.2">
      <c r="S898" s="98">
        <v>5271</v>
      </c>
      <c r="T898" s="98">
        <v>39</v>
      </c>
      <c r="U898" s="98" t="s">
        <v>1697</v>
      </c>
      <c r="V898" s="98">
        <v>66</v>
      </c>
      <c r="W898" s="98" t="s">
        <v>2165</v>
      </c>
      <c r="X898" s="98">
        <v>5</v>
      </c>
      <c r="Y898" s="98" t="s">
        <v>858</v>
      </c>
      <c r="Z898" s="98">
        <v>30</v>
      </c>
      <c r="AA898" s="98" t="s">
        <v>1698</v>
      </c>
      <c r="AB898" s="98">
        <v>8601</v>
      </c>
      <c r="AC898" s="98" t="s">
        <v>2441</v>
      </c>
      <c r="AD898" s="98" t="s">
        <v>5531</v>
      </c>
      <c r="AE898" s="98">
        <v>5271</v>
      </c>
      <c r="AF898" s="98" t="s">
        <v>1915</v>
      </c>
      <c r="AG898" s="98" t="s">
        <v>1916</v>
      </c>
      <c r="AH898" s="98" t="s">
        <v>944</v>
      </c>
      <c r="AI898" s="98" t="s">
        <v>53</v>
      </c>
      <c r="AJ898" s="98">
        <v>4100</v>
      </c>
      <c r="AO898" s="98">
        <v>2024</v>
      </c>
      <c r="AP898" s="98">
        <v>0</v>
      </c>
      <c r="AQ898" s="98" t="s">
        <v>54</v>
      </c>
      <c r="AR898" s="98" t="s">
        <v>54</v>
      </c>
      <c r="AS898" s="98" t="s">
        <v>54</v>
      </c>
      <c r="AT898" s="98" t="s">
        <v>54</v>
      </c>
      <c r="AU898" s="98" t="s">
        <v>1917</v>
      </c>
      <c r="AY898" s="98" t="s">
        <v>56</v>
      </c>
      <c r="AZ898" s="98" t="s">
        <v>1918</v>
      </c>
      <c r="BA898" s="98" t="s">
        <v>1898</v>
      </c>
      <c r="BB898" s="98" t="s">
        <v>1919</v>
      </c>
      <c r="BD898" s="110" t="str">
        <f t="shared" si="153"/>
        <v>4534RGInt 01 Curitiba</v>
      </c>
      <c r="BE898" s="110">
        <v>4534</v>
      </c>
      <c r="BF898" s="110" t="s">
        <v>2288</v>
      </c>
      <c r="BG898" s="110">
        <v>8172</v>
      </c>
      <c r="BH898" s="110" t="s">
        <v>33</v>
      </c>
      <c r="BI898" s="110">
        <v>3</v>
      </c>
      <c r="BJ898" s="110">
        <v>3</v>
      </c>
      <c r="BK898" s="110">
        <v>3</v>
      </c>
      <c r="BL898" s="110">
        <v>3</v>
      </c>
      <c r="BN898" s="110">
        <f t="shared" si="154"/>
        <v>12</v>
      </c>
      <c r="BS898" s="110">
        <v>5271</v>
      </c>
      <c r="BT898" s="110" t="str">
        <f t="shared" si="145"/>
        <v>Sistema para integrar perícias policiais de trânsito - Sistrânsito implantado</v>
      </c>
      <c r="BU898" s="111" t="str">
        <f t="shared" si="146"/>
        <v>Não</v>
      </c>
      <c r="BV898" s="111" t="str">
        <f t="shared" si="147"/>
        <v>Não</v>
      </c>
      <c r="BW898" s="111" t="str">
        <f t="shared" si="148"/>
        <v>Não</v>
      </c>
      <c r="BX898" s="111" t="str">
        <f t="shared" si="149"/>
        <v>Não</v>
      </c>
      <c r="BY898" s="110" t="s">
        <v>1917</v>
      </c>
      <c r="BZ898" s="110" t="s">
        <v>121</v>
      </c>
      <c r="CA898" s="110" t="s">
        <v>1903</v>
      </c>
      <c r="CB898" s="110" t="s">
        <v>8374</v>
      </c>
      <c r="CG898" s="110" t="str">
        <f t="shared" si="150"/>
        <v>5012Nova Esperança</v>
      </c>
      <c r="CH898" s="110" t="str">
        <f t="shared" si="152"/>
        <v>5012-1</v>
      </c>
      <c r="CI898" s="110">
        <v>1</v>
      </c>
      <c r="CJ898" s="110">
        <v>5012</v>
      </c>
      <c r="CK898" s="110" t="s">
        <v>36</v>
      </c>
      <c r="CL898" s="110">
        <v>4116901</v>
      </c>
      <c r="CM898" s="110" t="s">
        <v>2038</v>
      </c>
      <c r="CN898" s="110">
        <v>7000</v>
      </c>
      <c r="CO898" s="110">
        <v>7495.56</v>
      </c>
      <c r="CP898" s="110">
        <v>0</v>
      </c>
      <c r="CQ898" s="110">
        <v>0</v>
      </c>
      <c r="CS898" s="110" t="str">
        <f t="shared" si="151"/>
        <v>RGInt 04 Maringá-Nova Esperança</v>
      </c>
    </row>
    <row r="899" spans="19:97" x14ac:dyDescent="0.2">
      <c r="S899" s="98">
        <v>5136</v>
      </c>
      <c r="T899" s="98">
        <v>39</v>
      </c>
      <c r="U899" s="98" t="s">
        <v>1697</v>
      </c>
      <c r="V899" s="98">
        <v>66</v>
      </c>
      <c r="W899" s="98" t="s">
        <v>2165</v>
      </c>
      <c r="X899" s="98">
        <v>5</v>
      </c>
      <c r="Y899" s="98" t="s">
        <v>858</v>
      </c>
      <c r="Z899" s="98">
        <v>30</v>
      </c>
      <c r="AA899" s="98" t="s">
        <v>1698</v>
      </c>
      <c r="AB899" s="98">
        <v>8602</v>
      </c>
      <c r="AC899" s="98" t="s">
        <v>2457</v>
      </c>
      <c r="AD899" s="98" t="s">
        <v>2458</v>
      </c>
      <c r="AE899" s="98">
        <v>5136</v>
      </c>
      <c r="AF899" s="98" t="s">
        <v>2062</v>
      </c>
      <c r="AG899" s="98" t="s">
        <v>2063</v>
      </c>
      <c r="AH899" s="98" t="s">
        <v>2064</v>
      </c>
      <c r="AI899" s="98" t="s">
        <v>53</v>
      </c>
      <c r="AJ899" s="98">
        <v>4100</v>
      </c>
      <c r="AO899" s="98">
        <v>2024</v>
      </c>
      <c r="AP899" s="98">
        <v>200000</v>
      </c>
      <c r="AQ899" s="98" t="s">
        <v>54</v>
      </c>
      <c r="AR899" s="98" t="s">
        <v>54</v>
      </c>
      <c r="AS899" s="98" t="s">
        <v>54</v>
      </c>
      <c r="AT899" s="98" t="s">
        <v>54</v>
      </c>
      <c r="AU899" s="98" t="s">
        <v>2065</v>
      </c>
      <c r="AY899" s="98" t="s">
        <v>56</v>
      </c>
      <c r="AZ899" s="98" t="s">
        <v>2459</v>
      </c>
      <c r="BA899" s="98" t="s">
        <v>2067</v>
      </c>
      <c r="BB899" s="98" t="s">
        <v>2068</v>
      </c>
      <c r="BD899" s="110" t="str">
        <f t="shared" si="153"/>
        <v>4534RGInt 02 Guarapuava</v>
      </c>
      <c r="BE899" s="110">
        <v>4534</v>
      </c>
      <c r="BF899" s="110" t="s">
        <v>2288</v>
      </c>
      <c r="BG899" s="110">
        <v>8172</v>
      </c>
      <c r="BH899" s="110" t="s">
        <v>34</v>
      </c>
      <c r="BI899" s="110">
        <v>1</v>
      </c>
      <c r="BJ899" s="110">
        <v>1</v>
      </c>
      <c r="BK899" s="110">
        <v>1</v>
      </c>
      <c r="BL899" s="110">
        <v>1</v>
      </c>
      <c r="BN899" s="110">
        <f t="shared" si="154"/>
        <v>4</v>
      </c>
      <c r="BS899" s="110">
        <v>5136</v>
      </c>
      <c r="BT899" s="110" t="str">
        <f t="shared" si="145"/>
        <v>Boletim de ocorrência online registrado</v>
      </c>
      <c r="BU899" s="111" t="str">
        <f t="shared" si="146"/>
        <v>Não</v>
      </c>
      <c r="BV899" s="111" t="str">
        <f t="shared" si="147"/>
        <v>Não</v>
      </c>
      <c r="BW899" s="111" t="str">
        <f t="shared" si="148"/>
        <v>Não</v>
      </c>
      <c r="BX899" s="111" t="str">
        <f t="shared" si="149"/>
        <v>Não</v>
      </c>
      <c r="BY899" s="110" t="s">
        <v>2065</v>
      </c>
      <c r="BZ899" s="110" t="s">
        <v>121</v>
      </c>
      <c r="CA899" s="110" t="s">
        <v>121</v>
      </c>
      <c r="CB899" s="110" t="s">
        <v>8374</v>
      </c>
      <c r="CG899" s="110" t="str">
        <f t="shared" si="150"/>
        <v>5012 Total</v>
      </c>
      <c r="CH899" s="110" t="str">
        <f t="shared" si="152"/>
        <v>5012 Total-1</v>
      </c>
      <c r="CI899" s="110">
        <v>1</v>
      </c>
      <c r="CJ899" s="110" t="s">
        <v>7189</v>
      </c>
      <c r="CN899" s="110">
        <v>7000</v>
      </c>
      <c r="CO899" s="110">
        <v>7495.56</v>
      </c>
      <c r="CP899" s="110">
        <v>0</v>
      </c>
      <c r="CQ899" s="110">
        <v>0</v>
      </c>
      <c r="CS899" s="110" t="str">
        <f t="shared" si="151"/>
        <v>-</v>
      </c>
    </row>
    <row r="900" spans="19:97" x14ac:dyDescent="0.2">
      <c r="S900" s="98">
        <v>5138</v>
      </c>
      <c r="T900" s="98">
        <v>39</v>
      </c>
      <c r="U900" s="98" t="s">
        <v>1697</v>
      </c>
      <c r="V900" s="98">
        <v>66</v>
      </c>
      <c r="W900" s="98" t="s">
        <v>2165</v>
      </c>
      <c r="X900" s="98">
        <v>5</v>
      </c>
      <c r="Y900" s="98" t="s">
        <v>858</v>
      </c>
      <c r="Z900" s="98">
        <v>30</v>
      </c>
      <c r="AA900" s="98" t="s">
        <v>1698</v>
      </c>
      <c r="AB900" s="98">
        <v>8602</v>
      </c>
      <c r="AC900" s="98" t="s">
        <v>2457</v>
      </c>
      <c r="AD900" s="98" t="s">
        <v>2458</v>
      </c>
      <c r="AE900" s="98">
        <v>5138</v>
      </c>
      <c r="AF900" s="98" t="s">
        <v>2071</v>
      </c>
      <c r="AG900" s="98" t="s">
        <v>2072</v>
      </c>
      <c r="AH900" s="98" t="s">
        <v>2073</v>
      </c>
      <c r="AI900" s="98" t="s">
        <v>53</v>
      </c>
      <c r="AJ900" s="98">
        <v>4100</v>
      </c>
      <c r="AK900" s="98" t="s">
        <v>33</v>
      </c>
      <c r="AL900" s="98">
        <v>4101</v>
      </c>
      <c r="AO900" s="98">
        <v>2024</v>
      </c>
      <c r="AP900" s="98">
        <v>141000</v>
      </c>
      <c r="AQ900" s="98" t="s">
        <v>54</v>
      </c>
      <c r="AR900" s="98" t="s">
        <v>54</v>
      </c>
      <c r="AS900" s="98" t="s">
        <v>54</v>
      </c>
      <c r="AT900" s="98" t="s">
        <v>54</v>
      </c>
      <c r="AU900" s="98" t="s">
        <v>2065</v>
      </c>
      <c r="AY900" s="98" t="s">
        <v>56</v>
      </c>
      <c r="AZ900" s="98" t="s">
        <v>2461</v>
      </c>
      <c r="BA900" s="98" t="s">
        <v>2067</v>
      </c>
      <c r="BB900" s="98" t="s">
        <v>2068</v>
      </c>
      <c r="BD900" s="110" t="str">
        <f t="shared" si="153"/>
        <v>4534RGInt 03 Cascavel</v>
      </c>
      <c r="BE900" s="110">
        <v>4534</v>
      </c>
      <c r="BF900" s="110" t="s">
        <v>2288</v>
      </c>
      <c r="BG900" s="110">
        <v>8172</v>
      </c>
      <c r="BH900" s="110" t="s">
        <v>35</v>
      </c>
      <c r="BI900" s="110">
        <v>5</v>
      </c>
      <c r="BJ900" s="110">
        <v>5</v>
      </c>
      <c r="BK900" s="110">
        <v>5</v>
      </c>
      <c r="BL900" s="110">
        <v>5</v>
      </c>
      <c r="BN900" s="110">
        <f t="shared" si="154"/>
        <v>20</v>
      </c>
      <c r="BS900" s="110">
        <v>5138</v>
      </c>
      <c r="BT900" s="110" t="str">
        <f t="shared" si="145"/>
        <v>Boletim de ocorrência registrado</v>
      </c>
      <c r="BU900" s="111" t="str">
        <f t="shared" si="146"/>
        <v>Não</v>
      </c>
      <c r="BV900" s="111" t="str">
        <f t="shared" si="147"/>
        <v>Não</v>
      </c>
      <c r="BW900" s="111" t="str">
        <f t="shared" si="148"/>
        <v>Não</v>
      </c>
      <c r="BX900" s="111" t="str">
        <f t="shared" si="149"/>
        <v>Não</v>
      </c>
      <c r="BY900" s="110" t="s">
        <v>2065</v>
      </c>
      <c r="BZ900" s="110" t="s">
        <v>121</v>
      </c>
      <c r="CA900" s="110" t="s">
        <v>121</v>
      </c>
      <c r="CB900" s="110" t="s">
        <v>8374</v>
      </c>
      <c r="CG900" s="110" t="str">
        <f t="shared" si="150"/>
        <v>5014Rancho Alegre</v>
      </c>
      <c r="CH900" s="110" t="str">
        <f t="shared" si="152"/>
        <v>5014-1</v>
      </c>
      <c r="CI900" s="110">
        <v>1</v>
      </c>
      <c r="CJ900" s="110">
        <v>5014</v>
      </c>
      <c r="CK900" s="110" t="s">
        <v>37</v>
      </c>
      <c r="CL900" s="110">
        <v>4121307</v>
      </c>
      <c r="CM900" s="110" t="s">
        <v>3204</v>
      </c>
      <c r="CN900" s="110">
        <v>11318.02</v>
      </c>
      <c r="CO900" s="110">
        <v>0</v>
      </c>
      <c r="CP900" s="110">
        <v>0</v>
      </c>
      <c r="CQ900" s="110">
        <v>0</v>
      </c>
      <c r="CS900" s="110" t="str">
        <f t="shared" si="151"/>
        <v>RGInt 05 Londrina-Rancho Alegre</v>
      </c>
    </row>
    <row r="901" spans="19:97" x14ac:dyDescent="0.2">
      <c r="S901" s="98">
        <v>5150</v>
      </c>
      <c r="T901" s="98">
        <v>39</v>
      </c>
      <c r="U901" s="98" t="s">
        <v>1697</v>
      </c>
      <c r="V901" s="98">
        <v>66</v>
      </c>
      <c r="W901" s="98" t="s">
        <v>2165</v>
      </c>
      <c r="X901" s="98">
        <v>5</v>
      </c>
      <c r="Y901" s="98" t="s">
        <v>858</v>
      </c>
      <c r="Z901" s="98">
        <v>30</v>
      </c>
      <c r="AA901" s="98" t="s">
        <v>1698</v>
      </c>
      <c r="AB901" s="98">
        <v>8602</v>
      </c>
      <c r="AC901" s="98" t="s">
        <v>2457</v>
      </c>
      <c r="AD901" s="98" t="s">
        <v>2458</v>
      </c>
      <c r="AE901" s="98">
        <v>5150</v>
      </c>
      <c r="AF901" s="98" t="s">
        <v>2076</v>
      </c>
      <c r="AG901" s="98" t="s">
        <v>2077</v>
      </c>
      <c r="AH901" s="98" t="s">
        <v>262</v>
      </c>
      <c r="AI901" s="98" t="s">
        <v>53</v>
      </c>
      <c r="AJ901" s="98">
        <v>4100</v>
      </c>
      <c r="AO901" s="98">
        <v>2024</v>
      </c>
      <c r="AP901" s="98">
        <v>2000</v>
      </c>
      <c r="AQ901" s="98" t="s">
        <v>54</v>
      </c>
      <c r="AR901" s="98" t="s">
        <v>54</v>
      </c>
      <c r="AS901" s="98" t="s">
        <v>54</v>
      </c>
      <c r="AT901" s="98" t="s">
        <v>54</v>
      </c>
      <c r="AU901" s="98" t="s">
        <v>2462</v>
      </c>
      <c r="AY901" s="98" t="s">
        <v>56</v>
      </c>
      <c r="AZ901" s="98" t="s">
        <v>2078</v>
      </c>
      <c r="BA901" s="98" t="s">
        <v>2079</v>
      </c>
      <c r="BB901" s="98" t="s">
        <v>2080</v>
      </c>
      <c r="BD901" s="110" t="str">
        <f t="shared" si="153"/>
        <v>4534RGInt 04 Maringá</v>
      </c>
      <c r="BE901" s="110">
        <v>4534</v>
      </c>
      <c r="BF901" s="110" t="s">
        <v>2288</v>
      </c>
      <c r="BG901" s="110">
        <v>8172</v>
      </c>
      <c r="BH901" s="110" t="s">
        <v>36</v>
      </c>
      <c r="BI901" s="110">
        <v>5</v>
      </c>
      <c r="BJ901" s="110">
        <v>5</v>
      </c>
      <c r="BK901" s="110">
        <v>5</v>
      </c>
      <c r="BL901" s="110">
        <v>5</v>
      </c>
      <c r="BN901" s="110">
        <f t="shared" si="154"/>
        <v>20</v>
      </c>
      <c r="BS901" s="110">
        <v>5150</v>
      </c>
      <c r="BT901" s="110" t="str">
        <f t="shared" si="145"/>
        <v>Capacitação e Atualização para todas as Forças de Segurança</v>
      </c>
      <c r="BU901" s="111" t="str">
        <f t="shared" si="146"/>
        <v>Não</v>
      </c>
      <c r="BV901" s="111" t="str">
        <f t="shared" si="147"/>
        <v>Não</v>
      </c>
      <c r="BW901" s="111" t="str">
        <f t="shared" si="148"/>
        <v>Não</v>
      </c>
      <c r="BX901" s="111" t="str">
        <f t="shared" si="149"/>
        <v>Não</v>
      </c>
      <c r="BY901" s="110" t="s">
        <v>2462</v>
      </c>
      <c r="BZ901" s="110" t="s">
        <v>129</v>
      </c>
      <c r="CA901" s="110" t="s">
        <v>121</v>
      </c>
      <c r="CB901" s="110" t="s">
        <v>8374</v>
      </c>
      <c r="CG901" s="110" t="str">
        <f t="shared" si="150"/>
        <v>5014 Total</v>
      </c>
      <c r="CH901" s="110" t="str">
        <f t="shared" si="152"/>
        <v>5014 Total-1</v>
      </c>
      <c r="CI901" s="110">
        <v>1</v>
      </c>
      <c r="CJ901" s="110" t="s">
        <v>7190</v>
      </c>
      <c r="CN901" s="110">
        <v>11318.02</v>
      </c>
      <c r="CO901" s="110">
        <v>0</v>
      </c>
      <c r="CP901" s="110">
        <v>0</v>
      </c>
      <c r="CQ901" s="110">
        <v>0</v>
      </c>
      <c r="CS901" s="110" t="str">
        <f t="shared" si="151"/>
        <v>-</v>
      </c>
    </row>
    <row r="902" spans="19:97" x14ac:dyDescent="0.2">
      <c r="S902" s="98">
        <v>5183</v>
      </c>
      <c r="T902" s="98">
        <v>39</v>
      </c>
      <c r="U902" s="98" t="s">
        <v>1697</v>
      </c>
      <c r="V902" s="98">
        <v>66</v>
      </c>
      <c r="W902" s="98" t="s">
        <v>2165</v>
      </c>
      <c r="X902" s="98">
        <v>5</v>
      </c>
      <c r="Y902" s="98" t="s">
        <v>858</v>
      </c>
      <c r="Z902" s="98">
        <v>30</v>
      </c>
      <c r="AA902" s="98" t="s">
        <v>1698</v>
      </c>
      <c r="AB902" s="98">
        <v>8602</v>
      </c>
      <c r="AC902" s="98" t="s">
        <v>2457</v>
      </c>
      <c r="AD902" s="98" t="s">
        <v>2458</v>
      </c>
      <c r="AE902" s="98">
        <v>5183</v>
      </c>
      <c r="AF902" s="98" t="s">
        <v>2082</v>
      </c>
      <c r="AG902" s="98" t="s">
        <v>2083</v>
      </c>
      <c r="AH902" s="98" t="s">
        <v>262</v>
      </c>
      <c r="AI902" s="98" t="s">
        <v>53</v>
      </c>
      <c r="AJ902" s="98">
        <v>4100</v>
      </c>
      <c r="AO902" s="98">
        <v>2024</v>
      </c>
      <c r="AP902" s="98">
        <v>30</v>
      </c>
      <c r="AQ902" s="98" t="s">
        <v>54</v>
      </c>
      <c r="AR902" s="98" t="s">
        <v>54</v>
      </c>
      <c r="AS902" s="98" t="s">
        <v>54</v>
      </c>
      <c r="AT902" s="98" t="s">
        <v>54</v>
      </c>
      <c r="AV902" s="98" t="s">
        <v>129</v>
      </c>
      <c r="AY902" s="98" t="s">
        <v>56</v>
      </c>
      <c r="AZ902" s="98" t="s">
        <v>2084</v>
      </c>
      <c r="BA902" s="98" t="s">
        <v>2079</v>
      </c>
      <c r="BB902" s="98" t="s">
        <v>2463</v>
      </c>
      <c r="BD902" s="110" t="str">
        <f t="shared" si="153"/>
        <v>4534RGInt 05 Londrina</v>
      </c>
      <c r="BE902" s="110">
        <v>4534</v>
      </c>
      <c r="BF902" s="110" t="s">
        <v>2288</v>
      </c>
      <c r="BG902" s="110">
        <v>8172</v>
      </c>
      <c r="BH902" s="110" t="s">
        <v>37</v>
      </c>
      <c r="BI902" s="110">
        <v>5</v>
      </c>
      <c r="BJ902" s="110">
        <v>5</v>
      </c>
      <c r="BK902" s="110">
        <v>5</v>
      </c>
      <c r="BL902" s="110">
        <v>5</v>
      </c>
      <c r="BN902" s="110">
        <f t="shared" si="154"/>
        <v>20</v>
      </c>
      <c r="BS902" s="110">
        <v>5183</v>
      </c>
      <c r="BT902" s="110" t="str">
        <f t="shared" si="145"/>
        <v>Curso de Especialização para todas as Forças de Segurança</v>
      </c>
      <c r="BU902" s="111" t="str">
        <f t="shared" si="146"/>
        <v>Não</v>
      </c>
      <c r="BV902" s="111" t="str">
        <f t="shared" si="147"/>
        <v>Não</v>
      </c>
      <c r="BW902" s="111" t="str">
        <f t="shared" si="148"/>
        <v>Não</v>
      </c>
      <c r="BX902" s="111" t="str">
        <f t="shared" si="149"/>
        <v>Não</v>
      </c>
      <c r="BY902" s="110" t="s">
        <v>2462</v>
      </c>
      <c r="BZ902" s="110" t="s">
        <v>129</v>
      </c>
      <c r="CA902" s="110" t="s">
        <v>121</v>
      </c>
      <c r="CB902" s="110" t="s">
        <v>8374</v>
      </c>
      <c r="CG902" s="110" t="str">
        <f t="shared" si="150"/>
        <v>5015Realeza</v>
      </c>
      <c r="CH902" s="110" t="str">
        <f t="shared" si="152"/>
        <v>5015-1</v>
      </c>
      <c r="CI902" s="110">
        <v>1</v>
      </c>
      <c r="CJ902" s="110">
        <v>5015</v>
      </c>
      <c r="CK902" s="110" t="s">
        <v>35</v>
      </c>
      <c r="CL902" s="110">
        <v>4121406</v>
      </c>
      <c r="CM902" s="110" t="s">
        <v>1262</v>
      </c>
      <c r="CN902" s="110">
        <v>1639.6</v>
      </c>
      <c r="CO902" s="110">
        <v>0</v>
      </c>
      <c r="CP902" s="110">
        <v>0</v>
      </c>
      <c r="CQ902" s="110">
        <v>0</v>
      </c>
      <c r="CS902" s="110" t="str">
        <f t="shared" si="151"/>
        <v>RGInt 03 Cascavel-Realeza</v>
      </c>
    </row>
    <row r="903" spans="19:97" x14ac:dyDescent="0.2">
      <c r="S903" s="98">
        <v>5149</v>
      </c>
      <c r="T903" s="98">
        <v>39</v>
      </c>
      <c r="U903" s="98" t="s">
        <v>1697</v>
      </c>
      <c r="V903" s="98">
        <v>66</v>
      </c>
      <c r="W903" s="98" t="s">
        <v>2165</v>
      </c>
      <c r="X903" s="98">
        <v>5</v>
      </c>
      <c r="Y903" s="98" t="s">
        <v>858</v>
      </c>
      <c r="Z903" s="98">
        <v>30</v>
      </c>
      <c r="AA903" s="98" t="s">
        <v>1698</v>
      </c>
      <c r="AB903" s="98">
        <v>8602</v>
      </c>
      <c r="AC903" s="98" t="s">
        <v>2457</v>
      </c>
      <c r="AD903" s="98" t="s">
        <v>2458</v>
      </c>
      <c r="AE903" s="98">
        <v>5149</v>
      </c>
      <c r="AF903" s="98" t="s">
        <v>2085</v>
      </c>
      <c r="AG903" s="98" t="s">
        <v>2086</v>
      </c>
      <c r="AH903" s="98" t="s">
        <v>262</v>
      </c>
      <c r="AI903" s="98" t="s">
        <v>53</v>
      </c>
      <c r="AJ903" s="98">
        <v>4100</v>
      </c>
      <c r="AO903" s="98">
        <v>2024</v>
      </c>
      <c r="AP903" s="98">
        <v>200</v>
      </c>
      <c r="AQ903" s="98" t="s">
        <v>54</v>
      </c>
      <c r="AR903" s="98" t="s">
        <v>54</v>
      </c>
      <c r="AS903" s="98" t="s">
        <v>54</v>
      </c>
      <c r="AT903" s="98" t="s">
        <v>54</v>
      </c>
      <c r="AU903" s="98" t="s">
        <v>1847</v>
      </c>
      <c r="AY903" s="98" t="s">
        <v>56</v>
      </c>
      <c r="AZ903" s="98" t="s">
        <v>2464</v>
      </c>
      <c r="BA903" s="98" t="s">
        <v>2079</v>
      </c>
      <c r="BB903" s="98" t="s">
        <v>2080</v>
      </c>
      <c r="BD903" s="110" t="str">
        <f t="shared" si="153"/>
        <v>4534RGInt 06 Ponta Grossa</v>
      </c>
      <c r="BE903" s="110">
        <v>4534</v>
      </c>
      <c r="BF903" s="110" t="s">
        <v>2288</v>
      </c>
      <c r="BG903" s="110">
        <v>8172</v>
      </c>
      <c r="BH903" s="110" t="s">
        <v>38</v>
      </c>
      <c r="BI903" s="110">
        <v>3</v>
      </c>
      <c r="BJ903" s="110">
        <v>3</v>
      </c>
      <c r="BK903" s="110">
        <v>3</v>
      </c>
      <c r="BL903" s="110">
        <v>3</v>
      </c>
      <c r="BN903" s="110">
        <f t="shared" si="154"/>
        <v>12</v>
      </c>
      <c r="BS903" s="110">
        <v>5149</v>
      </c>
      <c r="BT903" s="110" t="str">
        <f t="shared" si="145"/>
        <v>Curso Técnico de Formação realizado pela Escola Superior de Polícia Civil</v>
      </c>
      <c r="BU903" s="111" t="str">
        <f t="shared" si="146"/>
        <v>Não</v>
      </c>
      <c r="BV903" s="111" t="str">
        <f t="shared" si="147"/>
        <v>Não</v>
      </c>
      <c r="BW903" s="111" t="str">
        <f t="shared" si="148"/>
        <v>Não</v>
      </c>
      <c r="BX903" s="111" t="str">
        <f t="shared" si="149"/>
        <v>Não</v>
      </c>
      <c r="BY903" s="110" t="s">
        <v>1847</v>
      </c>
      <c r="BZ903" s="110" t="s">
        <v>129</v>
      </c>
      <c r="CA903" s="110" t="s">
        <v>121</v>
      </c>
      <c r="CB903" s="110" t="s">
        <v>8374</v>
      </c>
      <c r="CG903" s="110" t="str">
        <f t="shared" si="150"/>
        <v>5015 Total</v>
      </c>
      <c r="CH903" s="110" t="str">
        <f t="shared" si="152"/>
        <v>5015 Total-1</v>
      </c>
      <c r="CI903" s="110">
        <v>1</v>
      </c>
      <c r="CJ903" s="110" t="s">
        <v>7191</v>
      </c>
      <c r="CN903" s="110">
        <v>1639.6</v>
      </c>
      <c r="CO903" s="110">
        <v>0</v>
      </c>
      <c r="CP903" s="110">
        <v>0</v>
      </c>
      <c r="CQ903" s="110">
        <v>0</v>
      </c>
      <c r="CS903" s="110" t="str">
        <f t="shared" si="151"/>
        <v>-</v>
      </c>
    </row>
    <row r="904" spans="19:97" x14ac:dyDescent="0.2">
      <c r="S904" s="98">
        <v>5140</v>
      </c>
      <c r="T904" s="98">
        <v>39</v>
      </c>
      <c r="U904" s="98" t="s">
        <v>1697</v>
      </c>
      <c r="V904" s="98">
        <v>66</v>
      </c>
      <c r="W904" s="98" t="s">
        <v>2165</v>
      </c>
      <c r="X904" s="98">
        <v>5</v>
      </c>
      <c r="Y904" s="98" t="s">
        <v>858</v>
      </c>
      <c r="Z904" s="98">
        <v>30</v>
      </c>
      <c r="AA904" s="98" t="s">
        <v>1698</v>
      </c>
      <c r="AB904" s="98">
        <v>8602</v>
      </c>
      <c r="AC904" s="98" t="s">
        <v>2457</v>
      </c>
      <c r="AD904" s="98" t="s">
        <v>2458</v>
      </c>
      <c r="AE904" s="98">
        <v>5140</v>
      </c>
      <c r="AF904" s="98" t="s">
        <v>2089</v>
      </c>
      <c r="AG904" s="98" t="s">
        <v>2090</v>
      </c>
      <c r="AH904" s="98" t="s">
        <v>2091</v>
      </c>
      <c r="AI904" s="98" t="s">
        <v>53</v>
      </c>
      <c r="AJ904" s="98">
        <v>4100</v>
      </c>
      <c r="AO904" s="98">
        <v>2024</v>
      </c>
      <c r="AP904" s="98">
        <v>261614</v>
      </c>
      <c r="AQ904" s="98" t="s">
        <v>54</v>
      </c>
      <c r="AR904" s="98" t="s">
        <v>54</v>
      </c>
      <c r="AS904" s="98" t="s">
        <v>54</v>
      </c>
      <c r="AT904" s="98" t="s">
        <v>54</v>
      </c>
      <c r="AU904" s="98" t="s">
        <v>2065</v>
      </c>
      <c r="AY904" s="98" t="s">
        <v>56</v>
      </c>
      <c r="AZ904" s="98" t="s">
        <v>2092</v>
      </c>
      <c r="BA904" s="98" t="s">
        <v>2093</v>
      </c>
      <c r="BB904" s="98" t="s">
        <v>2094</v>
      </c>
      <c r="BD904" s="110" t="str">
        <f t="shared" si="153"/>
        <v>4535RGInt 02 Guarapuava</v>
      </c>
      <c r="BE904" s="110">
        <v>4535</v>
      </c>
      <c r="BF904" s="110" t="s">
        <v>2281</v>
      </c>
      <c r="BG904" s="110">
        <v>7068</v>
      </c>
      <c r="BH904" s="110" t="s">
        <v>34</v>
      </c>
      <c r="BI904" s="110">
        <v>1000</v>
      </c>
      <c r="BJ904" s="110">
        <v>0</v>
      </c>
      <c r="BK904" s="110">
        <v>0</v>
      </c>
      <c r="BL904" s="110">
        <v>0</v>
      </c>
      <c r="BN904" s="110">
        <f t="shared" si="154"/>
        <v>1000</v>
      </c>
      <c r="BS904" s="110">
        <v>5140</v>
      </c>
      <c r="BT904" s="110" t="str">
        <f t="shared" si="145"/>
        <v>Expedição de atestado de antecedentes criminais</v>
      </c>
      <c r="BU904" s="111" t="str">
        <f t="shared" si="146"/>
        <v>Não</v>
      </c>
      <c r="BV904" s="111" t="str">
        <f t="shared" si="147"/>
        <v>Não</v>
      </c>
      <c r="BW904" s="111" t="str">
        <f t="shared" si="148"/>
        <v>Não</v>
      </c>
      <c r="BX904" s="111" t="str">
        <f t="shared" si="149"/>
        <v>Não</v>
      </c>
      <c r="BY904" s="110" t="s">
        <v>2065</v>
      </c>
      <c r="BZ904" s="110" t="s">
        <v>121</v>
      </c>
      <c r="CA904" s="110" t="s">
        <v>121</v>
      </c>
      <c r="CB904" s="110" t="s">
        <v>8374</v>
      </c>
      <c r="CG904" s="110" t="str">
        <f t="shared" si="150"/>
        <v>5018Curitiba</v>
      </c>
      <c r="CH904" s="110" t="str">
        <f t="shared" si="152"/>
        <v>5018-1</v>
      </c>
      <c r="CI904" s="110">
        <v>1</v>
      </c>
      <c r="CJ904" s="110">
        <v>5018</v>
      </c>
      <c r="CK904" s="110" t="s">
        <v>33</v>
      </c>
      <c r="CL904" s="110">
        <v>4106902</v>
      </c>
      <c r="CM904" s="110" t="s">
        <v>128</v>
      </c>
      <c r="CN904" s="110">
        <v>1</v>
      </c>
      <c r="CO904" s="110">
        <v>1</v>
      </c>
      <c r="CP904" s="110">
        <v>1</v>
      </c>
      <c r="CQ904" s="110">
        <v>1</v>
      </c>
      <c r="CS904" s="110" t="str">
        <f t="shared" si="151"/>
        <v>RGInt 01 Curitiba-Curitiba</v>
      </c>
    </row>
    <row r="905" spans="19:97" x14ac:dyDescent="0.2">
      <c r="S905" s="98">
        <v>5141</v>
      </c>
      <c r="T905" s="98">
        <v>39</v>
      </c>
      <c r="U905" s="98" t="s">
        <v>1697</v>
      </c>
      <c r="V905" s="98">
        <v>66</v>
      </c>
      <c r="W905" s="98" t="s">
        <v>2165</v>
      </c>
      <c r="X905" s="98">
        <v>5</v>
      </c>
      <c r="Y905" s="98" t="s">
        <v>858</v>
      </c>
      <c r="Z905" s="98">
        <v>30</v>
      </c>
      <c r="AA905" s="98" t="s">
        <v>1698</v>
      </c>
      <c r="AB905" s="98">
        <v>8602</v>
      </c>
      <c r="AC905" s="98" t="s">
        <v>2457</v>
      </c>
      <c r="AD905" s="98" t="s">
        <v>2458</v>
      </c>
      <c r="AE905" s="98">
        <v>5141</v>
      </c>
      <c r="AF905" s="98" t="s">
        <v>2096</v>
      </c>
      <c r="AG905" s="98" t="s">
        <v>2097</v>
      </c>
      <c r="AH905" s="98" t="s">
        <v>2091</v>
      </c>
      <c r="AI905" s="98" t="s">
        <v>53</v>
      </c>
      <c r="AJ905" s="98">
        <v>4100</v>
      </c>
      <c r="AO905" s="98">
        <v>2024</v>
      </c>
      <c r="AP905" s="98">
        <v>15924</v>
      </c>
      <c r="AQ905" s="98" t="s">
        <v>54</v>
      </c>
      <c r="AR905" s="98" t="s">
        <v>54</v>
      </c>
      <c r="AS905" s="98" t="s">
        <v>54</v>
      </c>
      <c r="AT905" s="98" t="s">
        <v>54</v>
      </c>
      <c r="AU905" s="98" t="s">
        <v>2065</v>
      </c>
      <c r="AY905" s="98" t="s">
        <v>56</v>
      </c>
      <c r="AZ905" s="98" t="s">
        <v>2098</v>
      </c>
      <c r="BA905" s="98" t="s">
        <v>2093</v>
      </c>
      <c r="BB905" s="98" t="s">
        <v>2094</v>
      </c>
      <c r="BD905" s="110" t="str">
        <f t="shared" si="153"/>
        <v>4536RGInt 01 Curitiba</v>
      </c>
      <c r="BE905" s="110">
        <v>4536</v>
      </c>
      <c r="BF905" s="110" t="s">
        <v>2284</v>
      </c>
      <c r="BG905" s="110">
        <v>7068</v>
      </c>
      <c r="BH905" s="110" t="s">
        <v>33</v>
      </c>
      <c r="BI905" s="110">
        <v>1769</v>
      </c>
      <c r="BJ905" s="110">
        <v>0</v>
      </c>
      <c r="BK905" s="110">
        <v>0</v>
      </c>
      <c r="BL905" s="110">
        <v>0</v>
      </c>
      <c r="BN905" s="110">
        <f t="shared" si="154"/>
        <v>1769</v>
      </c>
      <c r="BS905" s="110">
        <v>5141</v>
      </c>
      <c r="BT905" s="110" t="str">
        <f t="shared" si="145"/>
        <v>Expedição de atestado de cadastro negativo</v>
      </c>
      <c r="BU905" s="111" t="str">
        <f t="shared" si="146"/>
        <v>Não</v>
      </c>
      <c r="BV905" s="111" t="str">
        <f t="shared" si="147"/>
        <v>Não</v>
      </c>
      <c r="BW905" s="111" t="str">
        <f t="shared" si="148"/>
        <v>Não</v>
      </c>
      <c r="BX905" s="111" t="str">
        <f t="shared" si="149"/>
        <v>Não</v>
      </c>
      <c r="BY905" s="110" t="s">
        <v>2065</v>
      </c>
      <c r="BZ905" s="110" t="s">
        <v>121</v>
      </c>
      <c r="CA905" s="110" t="s">
        <v>121</v>
      </c>
      <c r="CB905" s="110" t="s">
        <v>8374</v>
      </c>
      <c r="CG905" s="110" t="str">
        <f t="shared" si="150"/>
        <v>5018 Total</v>
      </c>
      <c r="CH905" s="110" t="str">
        <f t="shared" si="152"/>
        <v>5018 Total-1</v>
      </c>
      <c r="CI905" s="110">
        <v>1</v>
      </c>
      <c r="CJ905" s="110" t="s">
        <v>7192</v>
      </c>
      <c r="CN905" s="110">
        <v>1</v>
      </c>
      <c r="CO905" s="110">
        <v>1</v>
      </c>
      <c r="CP905" s="110">
        <v>1</v>
      </c>
      <c r="CQ905" s="110">
        <v>1</v>
      </c>
      <c r="CS905" s="110" t="str">
        <f t="shared" si="151"/>
        <v>-</v>
      </c>
    </row>
    <row r="906" spans="19:97" x14ac:dyDescent="0.2">
      <c r="S906" s="98">
        <v>5143</v>
      </c>
      <c r="T906" s="98">
        <v>39</v>
      </c>
      <c r="U906" s="98" t="s">
        <v>1697</v>
      </c>
      <c r="V906" s="98">
        <v>66</v>
      </c>
      <c r="W906" s="98" t="s">
        <v>2165</v>
      </c>
      <c r="X906" s="98">
        <v>5</v>
      </c>
      <c r="Y906" s="98" t="s">
        <v>858</v>
      </c>
      <c r="Z906" s="98">
        <v>30</v>
      </c>
      <c r="AA906" s="98" t="s">
        <v>1698</v>
      </c>
      <c r="AB906" s="98">
        <v>8602</v>
      </c>
      <c r="AC906" s="98" t="s">
        <v>2457</v>
      </c>
      <c r="AD906" s="98" t="s">
        <v>2458</v>
      </c>
      <c r="AE906" s="98">
        <v>5143</v>
      </c>
      <c r="AF906" s="98" t="s">
        <v>2100</v>
      </c>
      <c r="AG906" s="98" t="s">
        <v>2101</v>
      </c>
      <c r="AH906" s="98" t="s">
        <v>2091</v>
      </c>
      <c r="AI906" s="98" t="s">
        <v>53</v>
      </c>
      <c r="AJ906" s="98">
        <v>4100</v>
      </c>
      <c r="AO906" s="98">
        <v>2024</v>
      </c>
      <c r="AP906" s="98">
        <v>4126</v>
      </c>
      <c r="AQ906" s="98" t="s">
        <v>54</v>
      </c>
      <c r="AR906" s="98" t="s">
        <v>54</v>
      </c>
      <c r="AS906" s="98" t="s">
        <v>54</v>
      </c>
      <c r="AT906" s="98" t="s">
        <v>54</v>
      </c>
      <c r="AU906" s="98" t="s">
        <v>2065</v>
      </c>
      <c r="AY906" s="98" t="s">
        <v>56</v>
      </c>
      <c r="AZ906" s="98" t="s">
        <v>2102</v>
      </c>
      <c r="BA906" s="98" t="s">
        <v>2093</v>
      </c>
      <c r="BB906" s="98" t="s">
        <v>2094</v>
      </c>
      <c r="BD906" s="110" t="str">
        <f t="shared" si="153"/>
        <v>4537RGInt 01 Curitiba</v>
      </c>
      <c r="BE906" s="110">
        <v>4537</v>
      </c>
      <c r="BF906" s="110" t="s">
        <v>1803</v>
      </c>
      <c r="BG906" s="110">
        <v>7068</v>
      </c>
      <c r="BH906" s="110" t="s">
        <v>33</v>
      </c>
      <c r="BI906" s="110">
        <v>5000</v>
      </c>
      <c r="BJ906" s="110">
        <v>0</v>
      </c>
      <c r="BK906" s="110">
        <v>0</v>
      </c>
      <c r="BL906" s="110">
        <v>0</v>
      </c>
      <c r="BN906" s="110">
        <f t="shared" si="154"/>
        <v>5000</v>
      </c>
      <c r="BS906" s="110">
        <v>5143</v>
      </c>
      <c r="BT906" s="110" t="str">
        <f t="shared" si="145"/>
        <v>Expedição de atestado de cadastro positivo</v>
      </c>
      <c r="BU906" s="111" t="str">
        <f t="shared" si="146"/>
        <v>Não</v>
      </c>
      <c r="BV906" s="111" t="str">
        <f t="shared" si="147"/>
        <v>Não</v>
      </c>
      <c r="BW906" s="111" t="str">
        <f t="shared" si="148"/>
        <v>Não</v>
      </c>
      <c r="BX906" s="111" t="str">
        <f t="shared" si="149"/>
        <v>Não</v>
      </c>
      <c r="BY906" s="110" t="s">
        <v>2065</v>
      </c>
      <c r="BZ906" s="110" t="s">
        <v>121</v>
      </c>
      <c r="CA906" s="110" t="s">
        <v>121</v>
      </c>
      <c r="CB906" s="110" t="s">
        <v>8374</v>
      </c>
      <c r="CG906" s="110" t="str">
        <f t="shared" si="150"/>
        <v>5020Ribeirão Claro</v>
      </c>
      <c r="CH906" s="110" t="str">
        <f t="shared" si="152"/>
        <v>5020-1</v>
      </c>
      <c r="CI906" s="110">
        <v>1</v>
      </c>
      <c r="CJ906" s="110">
        <v>5020</v>
      </c>
      <c r="CK906" s="110" t="s">
        <v>37</v>
      </c>
      <c r="CL906" s="110">
        <v>4121802</v>
      </c>
      <c r="CM906" s="110" t="s">
        <v>3240</v>
      </c>
      <c r="CN906" s="110">
        <v>12100</v>
      </c>
      <c r="CO906" s="110">
        <v>0</v>
      </c>
      <c r="CP906" s="110">
        <v>0</v>
      </c>
      <c r="CQ906" s="110">
        <v>0</v>
      </c>
      <c r="CS906" s="110" t="str">
        <f t="shared" si="151"/>
        <v>RGInt 05 Londrina-Ribeirão Claro</v>
      </c>
    </row>
    <row r="907" spans="19:97" x14ac:dyDescent="0.2">
      <c r="S907" s="98">
        <v>5144</v>
      </c>
      <c r="T907" s="98">
        <v>39</v>
      </c>
      <c r="U907" s="98" t="s">
        <v>1697</v>
      </c>
      <c r="V907" s="98">
        <v>66</v>
      </c>
      <c r="W907" s="98" t="s">
        <v>2165</v>
      </c>
      <c r="X907" s="98">
        <v>5</v>
      </c>
      <c r="Y907" s="98" t="s">
        <v>858</v>
      </c>
      <c r="Z907" s="98">
        <v>30</v>
      </c>
      <c r="AA907" s="98" t="s">
        <v>1698</v>
      </c>
      <c r="AB907" s="98">
        <v>8602</v>
      </c>
      <c r="AC907" s="98" t="s">
        <v>2457</v>
      </c>
      <c r="AD907" s="98" t="s">
        <v>2458</v>
      </c>
      <c r="AE907" s="98">
        <v>5144</v>
      </c>
      <c r="AF907" s="98" t="s">
        <v>2104</v>
      </c>
      <c r="AG907" s="98" t="s">
        <v>2105</v>
      </c>
      <c r="AH907" s="98" t="s">
        <v>2091</v>
      </c>
      <c r="AI907" s="98" t="s">
        <v>53</v>
      </c>
      <c r="AJ907" s="98">
        <v>4100</v>
      </c>
      <c r="AO907" s="98">
        <v>2024</v>
      </c>
      <c r="AP907" s="98">
        <v>12651</v>
      </c>
      <c r="AQ907" s="98" t="s">
        <v>54</v>
      </c>
      <c r="AR907" s="98" t="s">
        <v>54</v>
      </c>
      <c r="AS907" s="98" t="s">
        <v>54</v>
      </c>
      <c r="AT907" s="98" t="s">
        <v>54</v>
      </c>
      <c r="AU907" s="98" t="s">
        <v>2065</v>
      </c>
      <c r="AY907" s="98" t="s">
        <v>56</v>
      </c>
      <c r="AZ907" s="98" t="s">
        <v>2106</v>
      </c>
      <c r="BA907" s="98" t="s">
        <v>2093</v>
      </c>
      <c r="BB907" s="98" t="s">
        <v>2094</v>
      </c>
      <c r="BD907" s="110" t="str">
        <f t="shared" si="153"/>
        <v>4538RGInt 01 Curitiba</v>
      </c>
      <c r="BE907" s="110">
        <v>4538</v>
      </c>
      <c r="BF907" s="110" t="s">
        <v>1805</v>
      </c>
      <c r="BG907" s="110">
        <v>7068</v>
      </c>
      <c r="BH907" s="110" t="s">
        <v>33</v>
      </c>
      <c r="BI907" s="110">
        <v>4146.88</v>
      </c>
      <c r="BJ907" s="110">
        <v>0</v>
      </c>
      <c r="BK907" s="110">
        <v>0</v>
      </c>
      <c r="BL907" s="110">
        <v>0</v>
      </c>
      <c r="BN907" s="110">
        <f t="shared" si="154"/>
        <v>4146.88</v>
      </c>
      <c r="BS907" s="110">
        <v>5144</v>
      </c>
      <c r="BT907" s="110" t="str">
        <f t="shared" si="145"/>
        <v>Expedição de Atestado de profissão</v>
      </c>
      <c r="BU907" s="111" t="str">
        <f t="shared" si="146"/>
        <v>Não</v>
      </c>
      <c r="BV907" s="111" t="str">
        <f t="shared" si="147"/>
        <v>Não</v>
      </c>
      <c r="BW907" s="111" t="str">
        <f t="shared" si="148"/>
        <v>Não</v>
      </c>
      <c r="BX907" s="111" t="str">
        <f t="shared" si="149"/>
        <v>Não</v>
      </c>
      <c r="BY907" s="110" t="s">
        <v>2065</v>
      </c>
      <c r="BZ907" s="110" t="s">
        <v>121</v>
      </c>
      <c r="CA907" s="110" t="s">
        <v>121</v>
      </c>
      <c r="CB907" s="110" t="s">
        <v>8374</v>
      </c>
      <c r="CG907" s="110" t="str">
        <f t="shared" si="150"/>
        <v>5020 Total</v>
      </c>
      <c r="CH907" s="110" t="str">
        <f t="shared" si="152"/>
        <v>5020 Total-1</v>
      </c>
      <c r="CI907" s="110">
        <v>1</v>
      </c>
      <c r="CJ907" s="110" t="s">
        <v>7193</v>
      </c>
      <c r="CN907" s="110">
        <v>12100</v>
      </c>
      <c r="CO907" s="110">
        <v>0</v>
      </c>
      <c r="CP907" s="110">
        <v>0</v>
      </c>
      <c r="CQ907" s="110">
        <v>0</v>
      </c>
      <c r="CS907" s="110" t="str">
        <f t="shared" si="151"/>
        <v>-</v>
      </c>
    </row>
    <row r="908" spans="19:97" x14ac:dyDescent="0.2">
      <c r="S908" s="98">
        <v>5146</v>
      </c>
      <c r="T908" s="98">
        <v>39</v>
      </c>
      <c r="U908" s="98" t="s">
        <v>1697</v>
      </c>
      <c r="V908" s="98">
        <v>66</v>
      </c>
      <c r="W908" s="98" t="s">
        <v>2165</v>
      </c>
      <c r="X908" s="98">
        <v>5</v>
      </c>
      <c r="Y908" s="98" t="s">
        <v>858</v>
      </c>
      <c r="Z908" s="98">
        <v>30</v>
      </c>
      <c r="AA908" s="98" t="s">
        <v>1698</v>
      </c>
      <c r="AB908" s="98">
        <v>8602</v>
      </c>
      <c r="AC908" s="98" t="s">
        <v>2457</v>
      </c>
      <c r="AD908" s="98" t="s">
        <v>2458</v>
      </c>
      <c r="AE908" s="98">
        <v>5146</v>
      </c>
      <c r="AF908" s="98" t="s">
        <v>2107</v>
      </c>
      <c r="AG908" s="98" t="s">
        <v>2108</v>
      </c>
      <c r="AH908" s="98" t="s">
        <v>2109</v>
      </c>
      <c r="AI908" s="98" t="s">
        <v>53</v>
      </c>
      <c r="AJ908" s="98">
        <v>4100</v>
      </c>
      <c r="AK908" s="98" t="s">
        <v>33</v>
      </c>
      <c r="AL908" s="98">
        <v>4101</v>
      </c>
      <c r="AO908" s="98">
        <v>2024</v>
      </c>
      <c r="AP908" s="98">
        <v>307800</v>
      </c>
      <c r="AQ908" s="98" t="s">
        <v>54</v>
      </c>
      <c r="AR908" s="98" t="s">
        <v>54</v>
      </c>
      <c r="AS908" s="98" t="s">
        <v>54</v>
      </c>
      <c r="AT908" s="98" t="s">
        <v>54</v>
      </c>
      <c r="AV908" s="98" t="s">
        <v>318</v>
      </c>
      <c r="AY908" s="98" t="s">
        <v>56</v>
      </c>
      <c r="AZ908" s="98" t="s">
        <v>2110</v>
      </c>
      <c r="BA908" s="98" t="s">
        <v>2093</v>
      </c>
      <c r="BB908" s="98" t="s">
        <v>2094</v>
      </c>
      <c r="BD908" s="110" t="str">
        <f t="shared" si="153"/>
        <v>4539(vazio)</v>
      </c>
      <c r="BE908" s="110">
        <v>4539</v>
      </c>
      <c r="BF908" s="110" t="s">
        <v>997</v>
      </c>
      <c r="BG908" s="110">
        <v>7019</v>
      </c>
      <c r="BH908" s="110" t="s">
        <v>60</v>
      </c>
      <c r="BI908" s="110">
        <v>0</v>
      </c>
      <c r="BJ908" s="110">
        <v>0</v>
      </c>
      <c r="BK908" s="110">
        <v>0</v>
      </c>
      <c r="BL908" s="110">
        <v>1</v>
      </c>
      <c r="BN908" s="110">
        <f t="shared" si="154"/>
        <v>1</v>
      </c>
      <c r="BS908" s="110">
        <v>5146</v>
      </c>
      <c r="BT908" s="110" t="str">
        <f t="shared" si="145"/>
        <v>Expedição de carteira de identidade - RG</v>
      </c>
      <c r="BU908" s="111" t="str">
        <f t="shared" si="146"/>
        <v>Não</v>
      </c>
      <c r="BV908" s="111" t="str">
        <f t="shared" si="147"/>
        <v>Não</v>
      </c>
      <c r="BW908" s="111" t="str">
        <f t="shared" si="148"/>
        <v>Não</v>
      </c>
      <c r="BX908" s="111" t="str">
        <f t="shared" si="149"/>
        <v>Não</v>
      </c>
      <c r="BY908" s="110" t="s">
        <v>3200</v>
      </c>
      <c r="BZ908" s="110" t="s">
        <v>318</v>
      </c>
      <c r="CA908" s="110" t="s">
        <v>121</v>
      </c>
      <c r="CB908" s="110" t="s">
        <v>8374</v>
      </c>
      <c r="CG908" s="110" t="str">
        <f t="shared" si="150"/>
        <v>5021Rio Bonito do Iguaçu</v>
      </c>
      <c r="CH908" s="110" t="str">
        <f t="shared" si="152"/>
        <v>5021-1</v>
      </c>
      <c r="CI908" s="110">
        <v>1</v>
      </c>
      <c r="CJ908" s="110">
        <v>5021</v>
      </c>
      <c r="CK908" s="110" t="s">
        <v>35</v>
      </c>
      <c r="CL908" s="110">
        <v>4122156</v>
      </c>
      <c r="CM908" s="110" t="s">
        <v>412</v>
      </c>
      <c r="CN908" s="110">
        <v>1639.6</v>
      </c>
      <c r="CO908" s="110">
        <v>0</v>
      </c>
      <c r="CP908" s="110">
        <v>0</v>
      </c>
      <c r="CQ908" s="110">
        <v>0</v>
      </c>
      <c r="CS908" s="110" t="str">
        <f t="shared" si="151"/>
        <v>RGInt 03 Cascavel-Rio Bonito do Iguaçu</v>
      </c>
    </row>
    <row r="909" spans="19:97" x14ac:dyDescent="0.2">
      <c r="S909" s="98">
        <v>5147</v>
      </c>
      <c r="T909" s="98">
        <v>39</v>
      </c>
      <c r="U909" s="98" t="s">
        <v>1697</v>
      </c>
      <c r="V909" s="98">
        <v>66</v>
      </c>
      <c r="W909" s="98" t="s">
        <v>2165</v>
      </c>
      <c r="X909" s="98">
        <v>5</v>
      </c>
      <c r="Y909" s="98" t="s">
        <v>858</v>
      </c>
      <c r="Z909" s="98">
        <v>30</v>
      </c>
      <c r="AA909" s="98" t="s">
        <v>1698</v>
      </c>
      <c r="AB909" s="98">
        <v>8602</v>
      </c>
      <c r="AC909" s="98" t="s">
        <v>2457</v>
      </c>
      <c r="AD909" s="98" t="s">
        <v>2458</v>
      </c>
      <c r="AE909" s="98">
        <v>5147</v>
      </c>
      <c r="AF909" s="98" t="s">
        <v>2112</v>
      </c>
      <c r="AG909" s="98" t="s">
        <v>2113</v>
      </c>
      <c r="AH909" s="98" t="s">
        <v>2114</v>
      </c>
      <c r="AI909" s="98" t="s">
        <v>53</v>
      </c>
      <c r="AJ909" s="98">
        <v>4100</v>
      </c>
      <c r="AK909" s="98" t="s">
        <v>33</v>
      </c>
      <c r="AL909" s="98">
        <v>4101</v>
      </c>
      <c r="AO909" s="98">
        <v>2024</v>
      </c>
      <c r="AP909" s="98">
        <v>1005</v>
      </c>
      <c r="AQ909" s="98" t="s">
        <v>54</v>
      </c>
      <c r="AR909" s="98" t="s">
        <v>54</v>
      </c>
      <c r="AS909" s="98" t="s">
        <v>54</v>
      </c>
      <c r="AT909" s="98" t="s">
        <v>54</v>
      </c>
      <c r="AU909" s="98" t="s">
        <v>2115</v>
      </c>
      <c r="AY909" s="98" t="s">
        <v>56</v>
      </c>
      <c r="AZ909" s="98" t="s">
        <v>2116</v>
      </c>
      <c r="BA909" s="98" t="s">
        <v>2117</v>
      </c>
      <c r="BB909" s="98" t="s">
        <v>2068</v>
      </c>
      <c r="BD909" s="110" t="str">
        <f t="shared" si="153"/>
        <v>4540(vazio)</v>
      </c>
      <c r="BE909" s="110">
        <v>4540</v>
      </c>
      <c r="BF909" s="110" t="s">
        <v>1001</v>
      </c>
      <c r="BG909" s="110">
        <v>7019</v>
      </c>
      <c r="BH909" s="110" t="s">
        <v>60</v>
      </c>
      <c r="BI909" s="110">
        <v>0</v>
      </c>
      <c r="BJ909" s="110">
        <v>1</v>
      </c>
      <c r="BK909" s="110">
        <v>0</v>
      </c>
      <c r="BL909" s="110">
        <v>0</v>
      </c>
      <c r="BN909" s="110">
        <f t="shared" si="154"/>
        <v>1</v>
      </c>
      <c r="BS909" s="110">
        <v>5147</v>
      </c>
      <c r="BT909" s="110" t="str">
        <f t="shared" si="145"/>
        <v>Mandados de prisão cumpridos pelas Delegacias de Polícia do Estado</v>
      </c>
      <c r="BU909" s="111" t="str">
        <f t="shared" si="146"/>
        <v>Não</v>
      </c>
      <c r="BV909" s="111" t="str">
        <f t="shared" si="147"/>
        <v>Não</v>
      </c>
      <c r="BW909" s="111" t="str">
        <f t="shared" si="148"/>
        <v>Não</v>
      </c>
      <c r="BX909" s="111" t="str">
        <f t="shared" si="149"/>
        <v>Não</v>
      </c>
      <c r="BY909" s="110" t="s">
        <v>2115</v>
      </c>
      <c r="BZ909" s="110" t="s">
        <v>121</v>
      </c>
      <c r="CA909" s="110" t="s">
        <v>121</v>
      </c>
      <c r="CB909" s="110" t="s">
        <v>8374</v>
      </c>
      <c r="CG909" s="110" t="str">
        <f t="shared" si="150"/>
        <v>5021 Total</v>
      </c>
      <c r="CH909" s="110" t="str">
        <f t="shared" si="152"/>
        <v>5021 Total-1</v>
      </c>
      <c r="CI909" s="110">
        <v>1</v>
      </c>
      <c r="CJ909" s="110" t="s">
        <v>7194</v>
      </c>
      <c r="CN909" s="110">
        <v>1639.6</v>
      </c>
      <c r="CO909" s="110">
        <v>0</v>
      </c>
      <c r="CP909" s="110">
        <v>0</v>
      </c>
      <c r="CQ909" s="110">
        <v>0</v>
      </c>
      <c r="CS909" s="110" t="str">
        <f t="shared" si="151"/>
        <v>-</v>
      </c>
    </row>
    <row r="910" spans="19:97" x14ac:dyDescent="0.2">
      <c r="S910" s="98">
        <v>5148</v>
      </c>
      <c r="T910" s="98">
        <v>39</v>
      </c>
      <c r="U910" s="98" t="s">
        <v>1697</v>
      </c>
      <c r="V910" s="98">
        <v>66</v>
      </c>
      <c r="W910" s="98" t="s">
        <v>2165</v>
      </c>
      <c r="X910" s="98">
        <v>5</v>
      </c>
      <c r="Y910" s="98" t="s">
        <v>858</v>
      </c>
      <c r="Z910" s="98">
        <v>30</v>
      </c>
      <c r="AA910" s="98" t="s">
        <v>1698</v>
      </c>
      <c r="AB910" s="98">
        <v>8602</v>
      </c>
      <c r="AC910" s="98" t="s">
        <v>2457</v>
      </c>
      <c r="AD910" s="98" t="s">
        <v>2458</v>
      </c>
      <c r="AE910" s="98">
        <v>5148</v>
      </c>
      <c r="AF910" s="98" t="s">
        <v>2118</v>
      </c>
      <c r="AG910" s="98" t="s">
        <v>2119</v>
      </c>
      <c r="AH910" s="98" t="s">
        <v>2120</v>
      </c>
      <c r="AI910" s="98" t="s">
        <v>53</v>
      </c>
      <c r="AJ910" s="98">
        <v>4100</v>
      </c>
      <c r="AK910" s="98" t="s">
        <v>33</v>
      </c>
      <c r="AL910" s="98">
        <v>4101</v>
      </c>
      <c r="AO910" s="98">
        <v>2024</v>
      </c>
      <c r="AP910" s="98">
        <v>90</v>
      </c>
      <c r="AQ910" s="98" t="s">
        <v>54</v>
      </c>
      <c r="AR910" s="98" t="s">
        <v>54</v>
      </c>
      <c r="AS910" s="98" t="s">
        <v>54</v>
      </c>
      <c r="AT910" s="98" t="s">
        <v>54</v>
      </c>
      <c r="AU910" s="98" t="s">
        <v>2121</v>
      </c>
      <c r="AY910" s="98" t="s">
        <v>56</v>
      </c>
      <c r="AZ910" s="98" t="s">
        <v>2122</v>
      </c>
      <c r="BA910" s="98" t="s">
        <v>2123</v>
      </c>
      <c r="BB910" s="98" t="s">
        <v>2124</v>
      </c>
      <c r="BD910" s="110" t="str">
        <f t="shared" si="153"/>
        <v>4541(vazio)</v>
      </c>
      <c r="BE910" s="110">
        <v>4541</v>
      </c>
      <c r="BF910" s="110" t="s">
        <v>994</v>
      </c>
      <c r="BG910" s="110">
        <v>7019</v>
      </c>
      <c r="BH910" s="110" t="s">
        <v>60</v>
      </c>
      <c r="BI910" s="110">
        <v>0</v>
      </c>
      <c r="BJ910" s="110">
        <v>0</v>
      </c>
      <c r="BK910" s="110">
        <v>1</v>
      </c>
      <c r="BL910" s="110">
        <v>0</v>
      </c>
      <c r="BN910" s="110">
        <f t="shared" si="154"/>
        <v>1</v>
      </c>
      <c r="BS910" s="110">
        <v>5148</v>
      </c>
      <c r="BT910" s="110" t="str">
        <f t="shared" si="145"/>
        <v>Operação de repressão qualificada orientada pela atividade de inteligência realizada</v>
      </c>
      <c r="BU910" s="111" t="str">
        <f t="shared" si="146"/>
        <v>Não</v>
      </c>
      <c r="BV910" s="111" t="str">
        <f t="shared" si="147"/>
        <v>Não</v>
      </c>
      <c r="BW910" s="111" t="str">
        <f t="shared" si="148"/>
        <v>Não</v>
      </c>
      <c r="BX910" s="111" t="str">
        <f t="shared" si="149"/>
        <v>Não</v>
      </c>
      <c r="BY910" s="110" t="s">
        <v>2121</v>
      </c>
      <c r="BZ910" s="110" t="s">
        <v>121</v>
      </c>
      <c r="CA910" s="110" t="s">
        <v>121</v>
      </c>
      <c r="CB910" s="110" t="s">
        <v>8374</v>
      </c>
      <c r="CG910" s="110" t="str">
        <f t="shared" si="150"/>
        <v>5023Santa Cruz de Monte Castelo</v>
      </c>
      <c r="CH910" s="110" t="str">
        <f t="shared" si="152"/>
        <v>5023-1</v>
      </c>
      <c r="CI910" s="110">
        <v>1</v>
      </c>
      <c r="CJ910" s="110">
        <v>5023</v>
      </c>
      <c r="CK910" s="110" t="s">
        <v>36</v>
      </c>
      <c r="CL910" s="110">
        <v>4123303</v>
      </c>
      <c r="CM910" s="110" t="s">
        <v>2805</v>
      </c>
      <c r="CN910" s="110">
        <v>7525</v>
      </c>
      <c r="CO910" s="110">
        <v>1000</v>
      </c>
      <c r="CP910" s="110">
        <v>1000</v>
      </c>
      <c r="CQ910" s="110">
        <v>0</v>
      </c>
      <c r="CS910" s="110" t="str">
        <f t="shared" si="151"/>
        <v>RGInt 04 Maringá-Santa Cruz de Monte Castelo</v>
      </c>
    </row>
    <row r="911" spans="19:97" x14ac:dyDescent="0.2">
      <c r="S911" s="98">
        <v>5173</v>
      </c>
      <c r="T911" s="98">
        <v>39</v>
      </c>
      <c r="U911" s="98" t="s">
        <v>1697</v>
      </c>
      <c r="V911" s="98">
        <v>66</v>
      </c>
      <c r="W911" s="98" t="s">
        <v>2165</v>
      </c>
      <c r="X911" s="98">
        <v>5</v>
      </c>
      <c r="Y911" s="98" t="s">
        <v>858</v>
      </c>
      <c r="Z911" s="98">
        <v>30</v>
      </c>
      <c r="AA911" s="98" t="s">
        <v>1698</v>
      </c>
      <c r="AB911" s="98">
        <v>8602</v>
      </c>
      <c r="AC911" s="98" t="s">
        <v>2457</v>
      </c>
      <c r="AD911" s="98" t="s">
        <v>2458</v>
      </c>
      <c r="AE911" s="98">
        <v>5173</v>
      </c>
      <c r="AF911" s="98" t="s">
        <v>2126</v>
      </c>
      <c r="AG911" s="98" t="s">
        <v>2127</v>
      </c>
      <c r="AH911" s="98" t="s">
        <v>1878</v>
      </c>
      <c r="AI911" s="98" t="s">
        <v>53</v>
      </c>
      <c r="AJ911" s="98">
        <v>4100</v>
      </c>
      <c r="AK911" s="98" t="s">
        <v>33</v>
      </c>
      <c r="AL911" s="98">
        <v>4101</v>
      </c>
      <c r="AO911" s="98">
        <v>2024</v>
      </c>
      <c r="AP911" s="98">
        <v>100000</v>
      </c>
      <c r="AQ911" s="98" t="s">
        <v>54</v>
      </c>
      <c r="AR911" s="98" t="s">
        <v>54</v>
      </c>
      <c r="AS911" s="98" t="s">
        <v>54</v>
      </c>
      <c r="AT911" s="98" t="s">
        <v>54</v>
      </c>
      <c r="AU911" s="98" t="s">
        <v>2065</v>
      </c>
      <c r="AY911" s="98" t="s">
        <v>56</v>
      </c>
      <c r="AZ911" s="98" t="s">
        <v>2128</v>
      </c>
      <c r="BA911" s="98" t="s">
        <v>2129</v>
      </c>
      <c r="BB911" s="98" t="s">
        <v>2068</v>
      </c>
      <c r="BD911" s="110" t="str">
        <f t="shared" si="153"/>
        <v>4542(vazio)</v>
      </c>
      <c r="BE911" s="110">
        <v>4542</v>
      </c>
      <c r="BF911" s="110" t="s">
        <v>978</v>
      </c>
      <c r="BG911" s="110">
        <v>7019</v>
      </c>
      <c r="BH911" s="110" t="s">
        <v>60</v>
      </c>
      <c r="BI911" s="110">
        <v>1</v>
      </c>
      <c r="BJ911" s="110">
        <v>0</v>
      </c>
      <c r="BK911" s="110">
        <v>0</v>
      </c>
      <c r="BL911" s="110">
        <v>0</v>
      </c>
      <c r="BN911" s="110">
        <f t="shared" si="154"/>
        <v>1</v>
      </c>
      <c r="BS911" s="110">
        <v>5173</v>
      </c>
      <c r="BT911" s="110" t="str">
        <f t="shared" si="145"/>
        <v>Procedimento decorrente da ação de polícia judiciária</v>
      </c>
      <c r="BU911" s="111" t="str">
        <f t="shared" si="146"/>
        <v>Não</v>
      </c>
      <c r="BV911" s="111" t="str">
        <f t="shared" si="147"/>
        <v>Não</v>
      </c>
      <c r="BW911" s="111" t="str">
        <f t="shared" si="148"/>
        <v>Não</v>
      </c>
      <c r="BX911" s="111" t="str">
        <f t="shared" si="149"/>
        <v>Não</v>
      </c>
      <c r="BY911" s="110" t="s">
        <v>2065</v>
      </c>
      <c r="BZ911" s="110" t="s">
        <v>121</v>
      </c>
      <c r="CA911" s="110" t="s">
        <v>121</v>
      </c>
      <c r="CB911" s="110" t="s">
        <v>8374</v>
      </c>
      <c r="CG911" s="110" t="str">
        <f t="shared" si="150"/>
        <v>5023 Total</v>
      </c>
      <c r="CH911" s="110" t="str">
        <f t="shared" si="152"/>
        <v>5023 Total-1</v>
      </c>
      <c r="CI911" s="110">
        <v>1</v>
      </c>
      <c r="CJ911" s="110" t="s">
        <v>7195</v>
      </c>
      <c r="CN911" s="110">
        <v>7525</v>
      </c>
      <c r="CO911" s="110">
        <v>1000</v>
      </c>
      <c r="CP911" s="110">
        <v>1000</v>
      </c>
      <c r="CQ911" s="110">
        <v>0</v>
      </c>
      <c r="CS911" s="110" t="str">
        <f t="shared" si="151"/>
        <v>-</v>
      </c>
    </row>
    <row r="912" spans="19:97" x14ac:dyDescent="0.2">
      <c r="S912" s="98">
        <v>5532</v>
      </c>
      <c r="T912" s="98">
        <v>39</v>
      </c>
      <c r="U912" s="98" t="s">
        <v>1697</v>
      </c>
      <c r="V912" s="98">
        <v>66</v>
      </c>
      <c r="W912" s="98" t="s">
        <v>2165</v>
      </c>
      <c r="X912" s="98">
        <v>5</v>
      </c>
      <c r="Y912" s="98" t="s">
        <v>858</v>
      </c>
      <c r="Z912" s="98">
        <v>30</v>
      </c>
      <c r="AA912" s="98" t="s">
        <v>1698</v>
      </c>
      <c r="AB912" s="98">
        <v>8605</v>
      </c>
      <c r="AC912" s="98" t="s">
        <v>2465</v>
      </c>
      <c r="AD912" s="98" t="s">
        <v>2466</v>
      </c>
      <c r="AE912" s="98">
        <v>5532</v>
      </c>
      <c r="AF912" s="98" t="s">
        <v>2467</v>
      </c>
      <c r="AG912" s="98" t="s">
        <v>2468</v>
      </c>
      <c r="AH912" s="98" t="s">
        <v>243</v>
      </c>
      <c r="AI912" s="98" t="s">
        <v>53</v>
      </c>
      <c r="AJ912" s="98">
        <v>4100</v>
      </c>
      <c r="AO912" s="98">
        <v>2024</v>
      </c>
      <c r="AP912" s="98">
        <v>300</v>
      </c>
      <c r="AQ912" s="98" t="s">
        <v>54</v>
      </c>
      <c r="AR912" s="98" t="s">
        <v>54</v>
      </c>
      <c r="AS912" s="98" t="s">
        <v>54</v>
      </c>
      <c r="AT912" s="98" t="s">
        <v>54</v>
      </c>
      <c r="AU912" s="98" t="s">
        <v>2469</v>
      </c>
      <c r="AY912" s="98" t="s">
        <v>56</v>
      </c>
      <c r="AZ912" s="98" t="s">
        <v>2470</v>
      </c>
      <c r="BA912" s="98" t="s">
        <v>2471</v>
      </c>
      <c r="BB912" s="98" t="s">
        <v>2472</v>
      </c>
      <c r="BD912" s="110" t="str">
        <f t="shared" si="153"/>
        <v>4543(vazio)</v>
      </c>
      <c r="BE912" s="110">
        <v>4543</v>
      </c>
      <c r="BF912" s="110" t="s">
        <v>990</v>
      </c>
      <c r="BG912" s="110">
        <v>7019</v>
      </c>
      <c r="BH912" s="110" t="s">
        <v>60</v>
      </c>
      <c r="BI912" s="110">
        <v>0</v>
      </c>
      <c r="BJ912" s="110">
        <v>1</v>
      </c>
      <c r="BK912" s="110">
        <v>0</v>
      </c>
      <c r="BL912" s="110">
        <v>0</v>
      </c>
      <c r="BN912" s="110">
        <f t="shared" si="154"/>
        <v>1</v>
      </c>
      <c r="BS912" s="110">
        <v>5532</v>
      </c>
      <c r="BT912" s="110" t="str">
        <f t="shared" si="145"/>
        <v>Instalação de equipamento tipo câmeras, nas fardas dos policiais militares</v>
      </c>
      <c r="BU912" s="111" t="str">
        <f t="shared" si="146"/>
        <v>Não</v>
      </c>
      <c r="BV912" s="111" t="str">
        <f t="shared" si="147"/>
        <v>Não</v>
      </c>
      <c r="BW912" s="111" t="str">
        <f t="shared" si="148"/>
        <v>Não</v>
      </c>
      <c r="BX912" s="111" t="str">
        <f t="shared" si="149"/>
        <v>Não</v>
      </c>
      <c r="BY912" s="110" t="s">
        <v>2469</v>
      </c>
      <c r="BZ912" s="110" t="s">
        <v>121</v>
      </c>
      <c r="CA912" s="110" t="s">
        <v>4385</v>
      </c>
      <c r="CB912" s="110" t="s">
        <v>8374</v>
      </c>
      <c r="CG912" s="110" t="str">
        <f t="shared" si="150"/>
        <v>5025São Carlos do Ivaí</v>
      </c>
      <c r="CH912" s="110" t="str">
        <f t="shared" si="152"/>
        <v>5025-1</v>
      </c>
      <c r="CI912" s="110">
        <v>1</v>
      </c>
      <c r="CJ912" s="110">
        <v>5025</v>
      </c>
      <c r="CK912" s="110" t="s">
        <v>36</v>
      </c>
      <c r="CL912" s="110">
        <v>4124608</v>
      </c>
      <c r="CM912" s="110" t="s">
        <v>3274</v>
      </c>
      <c r="CN912" s="110">
        <v>11236</v>
      </c>
      <c r="CO912" s="110">
        <v>0</v>
      </c>
      <c r="CP912" s="110">
        <v>0</v>
      </c>
      <c r="CQ912" s="110">
        <v>0</v>
      </c>
      <c r="CS912" s="110" t="str">
        <f t="shared" si="151"/>
        <v>RGInt 04 Maringá-São Carlos do Ivaí</v>
      </c>
    </row>
    <row r="913" spans="19:97" x14ac:dyDescent="0.2">
      <c r="S913" s="98">
        <v>5454</v>
      </c>
      <c r="T913" s="98">
        <v>39</v>
      </c>
      <c r="U913" s="98" t="s">
        <v>1697</v>
      </c>
      <c r="V913" s="98">
        <v>66</v>
      </c>
      <c r="W913" s="98" t="s">
        <v>2165</v>
      </c>
      <c r="X913" s="98">
        <v>5</v>
      </c>
      <c r="Y913" s="98" t="s">
        <v>858</v>
      </c>
      <c r="Z913" s="98">
        <v>30</v>
      </c>
      <c r="AA913" s="98" t="s">
        <v>1698</v>
      </c>
      <c r="AB913" s="98">
        <v>8607</v>
      </c>
      <c r="AC913" s="98" t="s">
        <v>2473</v>
      </c>
      <c r="AD913" s="98" t="s">
        <v>5532</v>
      </c>
      <c r="AE913" s="98">
        <v>5454</v>
      </c>
      <c r="AF913" s="98" t="s">
        <v>2474</v>
      </c>
      <c r="AG913" s="98" t="s">
        <v>5426</v>
      </c>
      <c r="AH913" s="98" t="s">
        <v>127</v>
      </c>
      <c r="AI913" s="98" t="s">
        <v>53</v>
      </c>
      <c r="AJ913" s="98">
        <v>4100</v>
      </c>
      <c r="AO913" s="98">
        <v>2024</v>
      </c>
      <c r="AP913" s="98">
        <v>200</v>
      </c>
      <c r="AQ913" s="98" t="s">
        <v>54</v>
      </c>
      <c r="AR913" s="98" t="s">
        <v>54</v>
      </c>
      <c r="AS913" s="98" t="s">
        <v>54</v>
      </c>
      <c r="AT913" s="98" t="s">
        <v>54</v>
      </c>
      <c r="AV913" s="98" t="s">
        <v>129</v>
      </c>
      <c r="AY913" s="98" t="s">
        <v>56</v>
      </c>
      <c r="AZ913" s="98" t="s">
        <v>5427</v>
      </c>
      <c r="BA913" s="98" t="s">
        <v>2359</v>
      </c>
      <c r="BB913" s="98" t="s">
        <v>2475</v>
      </c>
      <c r="BD913" s="110" t="str">
        <f t="shared" si="153"/>
        <v>4544(vazio)</v>
      </c>
      <c r="BE913" s="110">
        <v>4544</v>
      </c>
      <c r="BF913" s="110" t="s">
        <v>1005</v>
      </c>
      <c r="BG913" s="110">
        <v>7019</v>
      </c>
      <c r="BH913" s="110" t="s">
        <v>60</v>
      </c>
      <c r="BI913" s="110">
        <v>0</v>
      </c>
      <c r="BJ913" s="110">
        <v>1</v>
      </c>
      <c r="BK913" s="110">
        <v>0</v>
      </c>
      <c r="BL913" s="110">
        <v>0</v>
      </c>
      <c r="BN913" s="110">
        <f t="shared" si="154"/>
        <v>1</v>
      </c>
      <c r="BS913" s="110">
        <v>5454</v>
      </c>
      <c r="BT913" s="110" t="str">
        <f t="shared" si="145"/>
        <v>Cursos de Aperfeiçoamento e Superior, além de instruções e treinamentos continuados para a Polícia Militar</v>
      </c>
      <c r="BU913" s="111" t="str">
        <f t="shared" si="146"/>
        <v>Não</v>
      </c>
      <c r="BV913" s="111" t="str">
        <f t="shared" si="147"/>
        <v>Não</v>
      </c>
      <c r="BW913" s="111" t="str">
        <f t="shared" si="148"/>
        <v>Não</v>
      </c>
      <c r="BX913" s="111" t="str">
        <f t="shared" si="149"/>
        <v>Não</v>
      </c>
      <c r="BY913" s="110" t="s">
        <v>121</v>
      </c>
      <c r="BZ913" s="110" t="s">
        <v>129</v>
      </c>
      <c r="CA913" s="110" t="s">
        <v>121</v>
      </c>
      <c r="CB913" s="110" t="s">
        <v>8374</v>
      </c>
      <c r="CG913" s="110" t="str">
        <f t="shared" si="150"/>
        <v>5025 Total</v>
      </c>
      <c r="CH913" s="110" t="str">
        <f t="shared" si="152"/>
        <v>5025 Total-1</v>
      </c>
      <c r="CI913" s="110">
        <v>1</v>
      </c>
      <c r="CJ913" s="110" t="s">
        <v>7196</v>
      </c>
      <c r="CN913" s="110">
        <v>11236</v>
      </c>
      <c r="CO913" s="110">
        <v>0</v>
      </c>
      <c r="CP913" s="110">
        <v>0</v>
      </c>
      <c r="CQ913" s="110">
        <v>0</v>
      </c>
      <c r="CS913" s="110" t="str">
        <f t="shared" si="151"/>
        <v>-</v>
      </c>
    </row>
    <row r="914" spans="19:97" x14ac:dyDescent="0.2">
      <c r="S914" s="98">
        <v>5455</v>
      </c>
      <c r="T914" s="98">
        <v>39</v>
      </c>
      <c r="U914" s="98" t="s">
        <v>1697</v>
      </c>
      <c r="V914" s="98">
        <v>66</v>
      </c>
      <c r="W914" s="98" t="s">
        <v>2165</v>
      </c>
      <c r="X914" s="98">
        <v>5</v>
      </c>
      <c r="Y914" s="98" t="s">
        <v>858</v>
      </c>
      <c r="Z914" s="98">
        <v>30</v>
      </c>
      <c r="AA914" s="98" t="s">
        <v>1698</v>
      </c>
      <c r="AB914" s="98">
        <v>8607</v>
      </c>
      <c r="AC914" s="98" t="s">
        <v>2473</v>
      </c>
      <c r="AD914" s="98" t="s">
        <v>5532</v>
      </c>
      <c r="AE914" s="98">
        <v>5455</v>
      </c>
      <c r="AF914" s="98" t="s">
        <v>2476</v>
      </c>
      <c r="AG914" s="98" t="s">
        <v>5426</v>
      </c>
      <c r="AH914" s="98" t="s">
        <v>127</v>
      </c>
      <c r="AI914" s="98" t="s">
        <v>53</v>
      </c>
      <c r="AJ914" s="98">
        <v>4100</v>
      </c>
      <c r="AO914" s="98">
        <v>2024</v>
      </c>
      <c r="AP914" s="98">
        <v>250</v>
      </c>
      <c r="AQ914" s="98" t="s">
        <v>54</v>
      </c>
      <c r="AR914" s="98" t="s">
        <v>54</v>
      </c>
      <c r="AS914" s="98" t="s">
        <v>54</v>
      </c>
      <c r="AT914" s="98" t="s">
        <v>54</v>
      </c>
      <c r="AV914" s="98" t="s">
        <v>129</v>
      </c>
      <c r="AY914" s="98" t="s">
        <v>56</v>
      </c>
      <c r="AZ914" s="98" t="s">
        <v>5533</v>
      </c>
      <c r="BA914" s="98" t="s">
        <v>2359</v>
      </c>
      <c r="BB914" s="98" t="s">
        <v>2475</v>
      </c>
      <c r="BD914" s="110" t="str">
        <f t="shared" si="153"/>
        <v>4545RGInt 01 Curitiba</v>
      </c>
      <c r="BE914" s="110">
        <v>4545</v>
      </c>
      <c r="BF914" s="110" t="s">
        <v>2291</v>
      </c>
      <c r="BG914" s="110">
        <v>7068</v>
      </c>
      <c r="BH914" s="110" t="s">
        <v>33</v>
      </c>
      <c r="BI914" s="110">
        <v>0</v>
      </c>
      <c r="BJ914" s="110">
        <v>500</v>
      </c>
      <c r="BK914" s="110">
        <v>0</v>
      </c>
      <c r="BL914" s="110">
        <v>0</v>
      </c>
      <c r="BN914" s="110">
        <f t="shared" si="154"/>
        <v>500</v>
      </c>
      <c r="BS914" s="110">
        <v>5455</v>
      </c>
      <c r="BT914" s="110" t="str">
        <f t="shared" si="145"/>
        <v>Cursos de Especialização, de Capacitação e de Atualização, além de instruções e treinamentos continuados para a Polícia Militar</v>
      </c>
      <c r="BU914" s="111" t="str">
        <f t="shared" si="146"/>
        <v>Não</v>
      </c>
      <c r="BV914" s="111" t="str">
        <f t="shared" si="147"/>
        <v>Não</v>
      </c>
      <c r="BW914" s="111" t="str">
        <f t="shared" si="148"/>
        <v>Não</v>
      </c>
      <c r="BX914" s="111" t="str">
        <f t="shared" si="149"/>
        <v>Não</v>
      </c>
      <c r="BY914" s="110" t="s">
        <v>121</v>
      </c>
      <c r="BZ914" s="110" t="s">
        <v>129</v>
      </c>
      <c r="CA914" s="110" t="s">
        <v>121</v>
      </c>
      <c r="CB914" s="110" t="s">
        <v>8374</v>
      </c>
      <c r="CG914" s="110" t="str">
        <f t="shared" si="150"/>
        <v>5026São Jorge do Ivaí</v>
      </c>
      <c r="CH914" s="110" t="str">
        <f t="shared" si="152"/>
        <v>5026-1</v>
      </c>
      <c r="CI914" s="110">
        <v>1</v>
      </c>
      <c r="CJ914" s="110">
        <v>5026</v>
      </c>
      <c r="CK914" s="110" t="s">
        <v>36</v>
      </c>
      <c r="CL914" s="110">
        <v>4125308</v>
      </c>
      <c r="CM914" s="110" t="s">
        <v>3282</v>
      </c>
      <c r="CN914" s="110">
        <v>18940.64</v>
      </c>
      <c r="CO914" s="110">
        <v>0</v>
      </c>
      <c r="CP914" s="110">
        <v>0</v>
      </c>
      <c r="CQ914" s="110">
        <v>0</v>
      </c>
      <c r="CS914" s="110" t="str">
        <f t="shared" si="151"/>
        <v>RGInt 04 Maringá-São Jorge do Ivaí</v>
      </c>
    </row>
    <row r="915" spans="19:97" x14ac:dyDescent="0.2">
      <c r="S915" s="98">
        <v>5456</v>
      </c>
      <c r="T915" s="98">
        <v>39</v>
      </c>
      <c r="U915" s="98" t="s">
        <v>1697</v>
      </c>
      <c r="V915" s="98">
        <v>66</v>
      </c>
      <c r="W915" s="98" t="s">
        <v>2165</v>
      </c>
      <c r="X915" s="98">
        <v>5</v>
      </c>
      <c r="Y915" s="98" t="s">
        <v>858</v>
      </c>
      <c r="Z915" s="98">
        <v>30</v>
      </c>
      <c r="AA915" s="98" t="s">
        <v>1698</v>
      </c>
      <c r="AB915" s="98">
        <v>8607</v>
      </c>
      <c r="AC915" s="98" t="s">
        <v>2473</v>
      </c>
      <c r="AD915" s="98" t="s">
        <v>5532</v>
      </c>
      <c r="AE915" s="98">
        <v>5456</v>
      </c>
      <c r="AF915" s="98" t="s">
        <v>2477</v>
      </c>
      <c r="AG915" s="98" t="s">
        <v>5426</v>
      </c>
      <c r="AH915" s="98" t="s">
        <v>127</v>
      </c>
      <c r="AI915" s="98" t="s">
        <v>53</v>
      </c>
      <c r="AJ915" s="98">
        <v>4100</v>
      </c>
      <c r="AO915" s="98">
        <v>2024</v>
      </c>
      <c r="AP915" s="98">
        <v>695</v>
      </c>
      <c r="AQ915" s="98" t="s">
        <v>54</v>
      </c>
      <c r="AR915" s="98" t="s">
        <v>54</v>
      </c>
      <c r="AS915" s="98" t="s">
        <v>54</v>
      </c>
      <c r="AT915" s="98" t="s">
        <v>54</v>
      </c>
      <c r="AV915" s="98" t="s">
        <v>129</v>
      </c>
      <c r="AY915" s="98" t="s">
        <v>56</v>
      </c>
      <c r="AZ915" s="98" t="s">
        <v>5533</v>
      </c>
      <c r="BA915" s="98" t="s">
        <v>2359</v>
      </c>
      <c r="BB915" s="98" t="s">
        <v>2475</v>
      </c>
      <c r="BD915" s="110" t="str">
        <f t="shared" si="153"/>
        <v>4546RGInt 04 Maringá</v>
      </c>
      <c r="BE915" s="110">
        <v>4546</v>
      </c>
      <c r="BF915" s="110" t="s">
        <v>1807</v>
      </c>
      <c r="BG915" s="110">
        <v>7068</v>
      </c>
      <c r="BH915" s="110" t="s">
        <v>36</v>
      </c>
      <c r="BI915" s="110">
        <v>0</v>
      </c>
      <c r="BJ915" s="110">
        <v>0</v>
      </c>
      <c r="BK915" s="110">
        <v>1900</v>
      </c>
      <c r="BL915" s="110">
        <v>0</v>
      </c>
      <c r="BN915" s="110">
        <f t="shared" si="154"/>
        <v>1900</v>
      </c>
      <c r="BS915" s="110">
        <v>5456</v>
      </c>
      <c r="BT915" s="110" t="str">
        <f t="shared" si="145"/>
        <v>Cursos de Formação, além de instruções e treinamentos continuados para a Polícia Militar</v>
      </c>
      <c r="BU915" s="111" t="str">
        <f t="shared" si="146"/>
        <v>Não</v>
      </c>
      <c r="BV915" s="111" t="str">
        <f t="shared" si="147"/>
        <v>Não</v>
      </c>
      <c r="BW915" s="111" t="str">
        <f t="shared" si="148"/>
        <v>Não</v>
      </c>
      <c r="BX915" s="111" t="str">
        <f t="shared" si="149"/>
        <v>Não</v>
      </c>
      <c r="BY915" s="110" t="s">
        <v>121</v>
      </c>
      <c r="BZ915" s="110" t="s">
        <v>129</v>
      </c>
      <c r="CA915" s="110" t="s">
        <v>121</v>
      </c>
      <c r="CB915" s="110" t="s">
        <v>8374</v>
      </c>
      <c r="CG915" s="110" t="str">
        <f t="shared" si="150"/>
        <v>5026 Total</v>
      </c>
      <c r="CH915" s="110" t="str">
        <f t="shared" si="152"/>
        <v>5026 Total-1</v>
      </c>
      <c r="CI915" s="110">
        <v>1</v>
      </c>
      <c r="CJ915" s="110" t="s">
        <v>7197</v>
      </c>
      <c r="CN915" s="110">
        <v>18940.64</v>
      </c>
      <c r="CO915" s="110">
        <v>0</v>
      </c>
      <c r="CP915" s="110">
        <v>0</v>
      </c>
      <c r="CQ915" s="110">
        <v>0</v>
      </c>
      <c r="CS915" s="110" t="str">
        <f t="shared" si="151"/>
        <v>-</v>
      </c>
    </row>
    <row r="916" spans="19:97" x14ac:dyDescent="0.2">
      <c r="S916" s="98">
        <v>4871</v>
      </c>
      <c r="T916" s="98">
        <v>39</v>
      </c>
      <c r="U916" s="98" t="s">
        <v>1697</v>
      </c>
      <c r="V916" s="98">
        <v>66</v>
      </c>
      <c r="W916" s="98" t="s">
        <v>2165</v>
      </c>
      <c r="X916" s="98">
        <v>5</v>
      </c>
      <c r="Y916" s="98" t="s">
        <v>858</v>
      </c>
      <c r="Z916" s="98">
        <v>30</v>
      </c>
      <c r="AA916" s="98" t="s">
        <v>1698</v>
      </c>
      <c r="AB916" s="98">
        <v>8608</v>
      </c>
      <c r="AC916" s="98" t="s">
        <v>2478</v>
      </c>
      <c r="AD916" s="98" t="s">
        <v>5534</v>
      </c>
      <c r="AE916" s="98">
        <v>4871</v>
      </c>
      <c r="AF916" s="98" t="s">
        <v>2382</v>
      </c>
      <c r="AG916" s="98" t="s">
        <v>5402</v>
      </c>
      <c r="AH916" s="98" t="s">
        <v>2383</v>
      </c>
      <c r="AI916" s="98" t="s">
        <v>53</v>
      </c>
      <c r="AJ916" s="98">
        <v>4100</v>
      </c>
      <c r="AK916" s="98" t="s">
        <v>33</v>
      </c>
      <c r="AL916" s="98">
        <v>4101</v>
      </c>
      <c r="AO916" s="98">
        <v>2024</v>
      </c>
      <c r="AP916" s="98">
        <v>382</v>
      </c>
      <c r="AQ916" s="98" t="s">
        <v>54</v>
      </c>
      <c r="AR916" s="98" t="s">
        <v>54</v>
      </c>
      <c r="AS916" s="98" t="s">
        <v>54</v>
      </c>
      <c r="AT916" s="98" t="s">
        <v>54</v>
      </c>
      <c r="AV916" s="98" t="s">
        <v>55</v>
      </c>
      <c r="AY916" s="98" t="s">
        <v>56</v>
      </c>
      <c r="AZ916" s="98" t="s">
        <v>2384</v>
      </c>
      <c r="BA916" s="98" t="s">
        <v>2385</v>
      </c>
      <c r="BB916" s="98" t="s">
        <v>2479</v>
      </c>
      <c r="BD916" s="110" t="str">
        <f t="shared" si="153"/>
        <v>4547(vazio)</v>
      </c>
      <c r="BE916" s="110">
        <v>4547</v>
      </c>
      <c r="BF916" s="110" t="s">
        <v>2311</v>
      </c>
      <c r="BG916" s="110">
        <v>8185</v>
      </c>
      <c r="BH916" s="110" t="s">
        <v>60</v>
      </c>
      <c r="BI916" s="110">
        <v>45000</v>
      </c>
      <c r="BJ916" s="110">
        <v>100000</v>
      </c>
      <c r="BK916" s="110">
        <v>100000</v>
      </c>
      <c r="BL916" s="110">
        <v>100000</v>
      </c>
      <c r="BN916" s="110">
        <f t="shared" si="154"/>
        <v>345000</v>
      </c>
      <c r="BS916" s="110">
        <v>4871</v>
      </c>
      <c r="BT916" s="110" t="str">
        <f t="shared" si="145"/>
        <v>Apreensões de Armas de Fogo</v>
      </c>
      <c r="BU916" s="111" t="str">
        <f t="shared" si="146"/>
        <v>Não</v>
      </c>
      <c r="BV916" s="111" t="str">
        <f t="shared" si="147"/>
        <v>Não</v>
      </c>
      <c r="BW916" s="111" t="str">
        <f t="shared" si="148"/>
        <v>Não</v>
      </c>
      <c r="BX916" s="111" t="str">
        <f t="shared" si="149"/>
        <v>Não</v>
      </c>
      <c r="BY916" s="110" t="s">
        <v>121</v>
      </c>
      <c r="BZ916" s="110" t="s">
        <v>55</v>
      </c>
      <c r="CA916" s="110" t="s">
        <v>121</v>
      </c>
      <c r="CB916" s="110" t="s">
        <v>8374</v>
      </c>
      <c r="CG916" s="110" t="str">
        <f t="shared" si="150"/>
        <v>5027Curitiba</v>
      </c>
      <c r="CH916" s="110" t="str">
        <f t="shared" si="152"/>
        <v>5027-1</v>
      </c>
      <c r="CI916" s="110">
        <v>1</v>
      </c>
      <c r="CJ916" s="110">
        <v>5027</v>
      </c>
      <c r="CK916" s="110" t="s">
        <v>33</v>
      </c>
      <c r="CL916" s="110">
        <v>4106902</v>
      </c>
      <c r="CM916" s="110" t="s">
        <v>128</v>
      </c>
      <c r="CN916" s="110">
        <v>1</v>
      </c>
      <c r="CO916" s="110">
        <v>1</v>
      </c>
      <c r="CP916" s="110">
        <v>1</v>
      </c>
      <c r="CQ916" s="110">
        <v>1</v>
      </c>
      <c r="CS916" s="110" t="str">
        <f t="shared" si="151"/>
        <v>RGInt 01 Curitiba-Curitiba</v>
      </c>
    </row>
    <row r="917" spans="19:97" x14ac:dyDescent="0.2">
      <c r="S917" s="98">
        <v>4873</v>
      </c>
      <c r="T917" s="98">
        <v>39</v>
      </c>
      <c r="U917" s="98" t="s">
        <v>1697</v>
      </c>
      <c r="V917" s="98">
        <v>66</v>
      </c>
      <c r="W917" s="98" t="s">
        <v>2165</v>
      </c>
      <c r="X917" s="98">
        <v>5</v>
      </c>
      <c r="Y917" s="98" t="s">
        <v>858</v>
      </c>
      <c r="Z917" s="98">
        <v>30</v>
      </c>
      <c r="AA917" s="98" t="s">
        <v>1698</v>
      </c>
      <c r="AB917" s="98">
        <v>8608</v>
      </c>
      <c r="AC917" s="98" t="s">
        <v>2478</v>
      </c>
      <c r="AD917" s="98" t="s">
        <v>5534</v>
      </c>
      <c r="AE917" s="98">
        <v>4873</v>
      </c>
      <c r="AF917" s="98" t="s">
        <v>2387</v>
      </c>
      <c r="AG917" s="98" t="s">
        <v>5405</v>
      </c>
      <c r="AH917" s="98" t="s">
        <v>2388</v>
      </c>
      <c r="AI917" s="98" t="s">
        <v>53</v>
      </c>
      <c r="AJ917" s="98">
        <v>4100</v>
      </c>
      <c r="AK917" s="98" t="s">
        <v>33</v>
      </c>
      <c r="AL917" s="98">
        <v>4101</v>
      </c>
      <c r="AO917" s="98">
        <v>2024</v>
      </c>
      <c r="AP917" s="98">
        <v>273</v>
      </c>
      <c r="AQ917" s="98" t="s">
        <v>54</v>
      </c>
      <c r="AR917" s="98" t="s">
        <v>54</v>
      </c>
      <c r="AS917" s="98" t="s">
        <v>54</v>
      </c>
      <c r="AT917" s="98" t="s">
        <v>54</v>
      </c>
      <c r="AW917" s="98" t="s">
        <v>2389</v>
      </c>
      <c r="AY917" s="98" t="s">
        <v>56</v>
      </c>
      <c r="AZ917" s="98" t="s">
        <v>2390</v>
      </c>
      <c r="BA917" s="98" t="s">
        <v>2385</v>
      </c>
      <c r="BB917" s="98" t="s">
        <v>2479</v>
      </c>
      <c r="BD917" s="110" t="str">
        <f t="shared" si="153"/>
        <v>4548(vazio)</v>
      </c>
      <c r="BE917" s="110">
        <v>4548</v>
      </c>
      <c r="BF917" s="110" t="s">
        <v>2314</v>
      </c>
      <c r="BG917" s="110">
        <v>8202</v>
      </c>
      <c r="BH917" s="110" t="s">
        <v>60</v>
      </c>
      <c r="BI917" s="110">
        <v>122</v>
      </c>
      <c r="BJ917" s="110">
        <v>122</v>
      </c>
      <c r="BK917" s="110">
        <v>122</v>
      </c>
      <c r="BL917" s="110">
        <v>122</v>
      </c>
      <c r="BN917" s="110">
        <f t="shared" si="154"/>
        <v>488</v>
      </c>
      <c r="BS917" s="110">
        <v>4873</v>
      </c>
      <c r="BT917" s="110" t="str">
        <f t="shared" si="145"/>
        <v>Atendimento de ocorrências com mortes violentas intencionais</v>
      </c>
      <c r="BU917" s="111" t="str">
        <f t="shared" si="146"/>
        <v>Não</v>
      </c>
      <c r="BV917" s="111" t="str">
        <f t="shared" si="147"/>
        <v>Não</v>
      </c>
      <c r="BW917" s="111" t="str">
        <f t="shared" si="148"/>
        <v>Não</v>
      </c>
      <c r="BX917" s="111" t="str">
        <f t="shared" si="149"/>
        <v>Não</v>
      </c>
      <c r="BY917" s="110" t="s">
        <v>121</v>
      </c>
      <c r="BZ917" s="110" t="s">
        <v>121</v>
      </c>
      <c r="CA917" s="110" t="s">
        <v>2389</v>
      </c>
      <c r="CB917" s="110" t="s">
        <v>8374</v>
      </c>
      <c r="CG917" s="110" t="str">
        <f t="shared" si="150"/>
        <v>5027 Total</v>
      </c>
      <c r="CH917" s="110" t="str">
        <f t="shared" si="152"/>
        <v>5027 Total-1</v>
      </c>
      <c r="CI917" s="110">
        <v>1</v>
      </c>
      <c r="CJ917" s="110" t="s">
        <v>7198</v>
      </c>
      <c r="CN917" s="110">
        <v>1</v>
      </c>
      <c r="CO917" s="110">
        <v>1</v>
      </c>
      <c r="CP917" s="110">
        <v>1</v>
      </c>
      <c r="CQ917" s="110">
        <v>1</v>
      </c>
      <c r="CS917" s="110" t="str">
        <f t="shared" si="151"/>
        <v>-</v>
      </c>
    </row>
    <row r="918" spans="19:97" x14ac:dyDescent="0.2">
      <c r="S918" s="98">
        <v>4878</v>
      </c>
      <c r="T918" s="98">
        <v>39</v>
      </c>
      <c r="U918" s="98" t="s">
        <v>1697</v>
      </c>
      <c r="V918" s="98">
        <v>66</v>
      </c>
      <c r="W918" s="98" t="s">
        <v>2165</v>
      </c>
      <c r="X918" s="98">
        <v>5</v>
      </c>
      <c r="Y918" s="98" t="s">
        <v>858</v>
      </c>
      <c r="Z918" s="98">
        <v>30</v>
      </c>
      <c r="AA918" s="98" t="s">
        <v>1698</v>
      </c>
      <c r="AB918" s="98">
        <v>8608</v>
      </c>
      <c r="AC918" s="98" t="s">
        <v>2478</v>
      </c>
      <c r="AD918" s="98" t="s">
        <v>5534</v>
      </c>
      <c r="AE918" s="98">
        <v>4878</v>
      </c>
      <c r="AF918" s="98" t="s">
        <v>2391</v>
      </c>
      <c r="AG918" s="98" t="s">
        <v>5406</v>
      </c>
      <c r="AH918" s="98" t="s">
        <v>2392</v>
      </c>
      <c r="AI918" s="98" t="s">
        <v>53</v>
      </c>
      <c r="AJ918" s="98">
        <v>4100</v>
      </c>
      <c r="AK918" s="98" t="s">
        <v>33</v>
      </c>
      <c r="AL918" s="98">
        <v>4101</v>
      </c>
      <c r="AO918" s="98">
        <v>2024</v>
      </c>
      <c r="AP918" s="98">
        <v>51374</v>
      </c>
      <c r="AQ918" s="98" t="s">
        <v>54</v>
      </c>
      <c r="AR918" s="98" t="s">
        <v>54</v>
      </c>
      <c r="AS918" s="98" t="s">
        <v>54</v>
      </c>
      <c r="AT918" s="98" t="s">
        <v>54</v>
      </c>
      <c r="AW918" s="98" t="s">
        <v>1277</v>
      </c>
      <c r="AY918" s="98" t="s">
        <v>56</v>
      </c>
      <c r="AZ918" s="98" t="s">
        <v>2480</v>
      </c>
      <c r="BA918" s="98" t="s">
        <v>2385</v>
      </c>
      <c r="BB918" s="98" t="s">
        <v>2479</v>
      </c>
      <c r="BD918" s="110" t="str">
        <f t="shared" si="153"/>
        <v>4549RGInt 01 Curitiba</v>
      </c>
      <c r="BE918" s="110">
        <v>4549</v>
      </c>
      <c r="BF918" s="110" t="s">
        <v>1809</v>
      </c>
      <c r="BG918" s="110">
        <v>7068</v>
      </c>
      <c r="BH918" s="110" t="s">
        <v>33</v>
      </c>
      <c r="BI918" s="110">
        <v>0</v>
      </c>
      <c r="BJ918" s="110">
        <v>2500</v>
      </c>
      <c r="BK918" s="110">
        <v>0</v>
      </c>
      <c r="BL918" s="110">
        <v>0</v>
      </c>
      <c r="BN918" s="110">
        <f t="shared" si="154"/>
        <v>2500</v>
      </c>
      <c r="BS918" s="110">
        <v>4878</v>
      </c>
      <c r="BT918" s="110" t="str">
        <f t="shared" si="145"/>
        <v>Atendimento de ocorrências de furtos gerais</v>
      </c>
      <c r="BU918" s="111" t="str">
        <f t="shared" si="146"/>
        <v>Não</v>
      </c>
      <c r="BV918" s="111" t="str">
        <f t="shared" si="147"/>
        <v>Não</v>
      </c>
      <c r="BW918" s="111" t="str">
        <f t="shared" si="148"/>
        <v>Não</v>
      </c>
      <c r="BX918" s="111" t="str">
        <f t="shared" si="149"/>
        <v>Não</v>
      </c>
      <c r="BY918" s="110" t="s">
        <v>121</v>
      </c>
      <c r="BZ918" s="110" t="s">
        <v>121</v>
      </c>
      <c r="CA918" s="110" t="s">
        <v>1277</v>
      </c>
      <c r="CB918" s="110" t="s">
        <v>8374</v>
      </c>
      <c r="CG918" s="110" t="str">
        <f t="shared" si="150"/>
        <v>5030Inajá</v>
      </c>
      <c r="CH918" s="110" t="str">
        <f t="shared" si="152"/>
        <v>5030-1</v>
      </c>
      <c r="CI918" s="110">
        <v>1</v>
      </c>
      <c r="CJ918" s="110">
        <v>5030</v>
      </c>
      <c r="CK918" s="110" t="s">
        <v>36</v>
      </c>
      <c r="CL918" s="110">
        <v>4110300</v>
      </c>
      <c r="CM918" s="110" t="s">
        <v>3293</v>
      </c>
      <c r="CN918" s="110">
        <v>1557.62</v>
      </c>
      <c r="CO918" s="110">
        <v>0</v>
      </c>
      <c r="CP918" s="110">
        <v>0</v>
      </c>
      <c r="CQ918" s="110">
        <v>0</v>
      </c>
      <c r="CS918" s="110" t="str">
        <f t="shared" si="151"/>
        <v>RGInt 04 Maringá-Inajá</v>
      </c>
    </row>
    <row r="919" spans="19:97" x14ac:dyDescent="0.2">
      <c r="S919" s="98">
        <v>4874</v>
      </c>
      <c r="T919" s="98">
        <v>39</v>
      </c>
      <c r="U919" s="98" t="s">
        <v>1697</v>
      </c>
      <c r="V919" s="98">
        <v>66</v>
      </c>
      <c r="W919" s="98" t="s">
        <v>2165</v>
      </c>
      <c r="X919" s="98">
        <v>5</v>
      </c>
      <c r="Y919" s="98" t="s">
        <v>858</v>
      </c>
      <c r="Z919" s="98">
        <v>30</v>
      </c>
      <c r="AA919" s="98" t="s">
        <v>1698</v>
      </c>
      <c r="AB919" s="98">
        <v>8608</v>
      </c>
      <c r="AC919" s="98" t="s">
        <v>2478</v>
      </c>
      <c r="AD919" s="98" t="s">
        <v>5534</v>
      </c>
      <c r="AE919" s="98">
        <v>4874</v>
      </c>
      <c r="AF919" s="98" t="s">
        <v>2395</v>
      </c>
      <c r="AG919" s="98" t="s">
        <v>5407</v>
      </c>
      <c r="AH919" s="98" t="s">
        <v>2396</v>
      </c>
      <c r="AI919" s="98" t="s">
        <v>53</v>
      </c>
      <c r="AJ919" s="98">
        <v>4100</v>
      </c>
      <c r="AK919" s="98" t="s">
        <v>33</v>
      </c>
      <c r="AL919" s="98">
        <v>4101</v>
      </c>
      <c r="AO919" s="98">
        <v>2024</v>
      </c>
      <c r="AP919" s="98">
        <v>9107</v>
      </c>
      <c r="AQ919" s="98" t="s">
        <v>54</v>
      </c>
      <c r="AR919" s="98" t="s">
        <v>54</v>
      </c>
      <c r="AS919" s="98" t="s">
        <v>54</v>
      </c>
      <c r="AT919" s="98" t="s">
        <v>54</v>
      </c>
      <c r="AW919" s="98" t="s">
        <v>1277</v>
      </c>
      <c r="AY919" s="98" t="s">
        <v>56</v>
      </c>
      <c r="AZ919" s="98" t="s">
        <v>2481</v>
      </c>
      <c r="BA919" s="98" t="s">
        <v>2385</v>
      </c>
      <c r="BB919" s="98" t="s">
        <v>2479</v>
      </c>
      <c r="BD919" s="110" t="str">
        <f t="shared" si="153"/>
        <v>4550(vazio)</v>
      </c>
      <c r="BE919" s="110">
        <v>4550</v>
      </c>
      <c r="BF919" s="110" t="s">
        <v>2320</v>
      </c>
      <c r="BG919" s="110">
        <v>8203</v>
      </c>
      <c r="BH919" s="110" t="s">
        <v>60</v>
      </c>
      <c r="BI919" s="110">
        <v>650</v>
      </c>
      <c r="BJ919" s="110">
        <v>650</v>
      </c>
      <c r="BK919" s="110">
        <v>650</v>
      </c>
      <c r="BL919" s="110">
        <v>650</v>
      </c>
      <c r="BN919" s="110">
        <f t="shared" si="154"/>
        <v>2600</v>
      </c>
      <c r="BS919" s="110">
        <v>4874</v>
      </c>
      <c r="BT919" s="110" t="str">
        <f t="shared" si="145"/>
        <v>Atendimento de ocorrências de roubos gerais</v>
      </c>
      <c r="BU919" s="111" t="str">
        <f t="shared" si="146"/>
        <v>Não</v>
      </c>
      <c r="BV919" s="111" t="str">
        <f t="shared" si="147"/>
        <v>Não</v>
      </c>
      <c r="BW919" s="111" t="str">
        <f t="shared" si="148"/>
        <v>Não</v>
      </c>
      <c r="BX919" s="111" t="str">
        <f t="shared" si="149"/>
        <v>Não</v>
      </c>
      <c r="BY919" s="110" t="s">
        <v>121</v>
      </c>
      <c r="BZ919" s="110" t="s">
        <v>121</v>
      </c>
      <c r="CA919" s="110" t="s">
        <v>8330</v>
      </c>
      <c r="CB919" s="110" t="s">
        <v>8374</v>
      </c>
      <c r="CG919" s="110" t="str">
        <f t="shared" si="150"/>
        <v>5030 Total</v>
      </c>
      <c r="CH919" s="110" t="str">
        <f t="shared" si="152"/>
        <v>5030 Total-1</v>
      </c>
      <c r="CI919" s="110">
        <v>1</v>
      </c>
      <c r="CJ919" s="110" t="s">
        <v>7199</v>
      </c>
      <c r="CN919" s="110">
        <v>1557.62</v>
      </c>
      <c r="CO919" s="110">
        <v>0</v>
      </c>
      <c r="CP919" s="110">
        <v>0</v>
      </c>
      <c r="CQ919" s="110">
        <v>0</v>
      </c>
      <c r="CS919" s="110" t="str">
        <f t="shared" si="151"/>
        <v>-</v>
      </c>
    </row>
    <row r="920" spans="19:97" x14ac:dyDescent="0.2">
      <c r="S920" s="98">
        <v>4879</v>
      </c>
      <c r="T920" s="98">
        <v>39</v>
      </c>
      <c r="U920" s="98" t="s">
        <v>1697</v>
      </c>
      <c r="V920" s="98">
        <v>66</v>
      </c>
      <c r="W920" s="98" t="s">
        <v>2165</v>
      </c>
      <c r="X920" s="98">
        <v>5</v>
      </c>
      <c r="Y920" s="98" t="s">
        <v>858</v>
      </c>
      <c r="Z920" s="98">
        <v>30</v>
      </c>
      <c r="AA920" s="98" t="s">
        <v>1698</v>
      </c>
      <c r="AB920" s="98">
        <v>8608</v>
      </c>
      <c r="AC920" s="98" t="s">
        <v>2478</v>
      </c>
      <c r="AD920" s="98" t="s">
        <v>5534</v>
      </c>
      <c r="AE920" s="98">
        <v>4879</v>
      </c>
      <c r="AF920" s="98" t="s">
        <v>2398</v>
      </c>
      <c r="AG920" s="98" t="s">
        <v>5408</v>
      </c>
      <c r="AH920" s="98" t="s">
        <v>2399</v>
      </c>
      <c r="AI920" s="98" t="s">
        <v>53</v>
      </c>
      <c r="AJ920" s="98">
        <v>4100</v>
      </c>
      <c r="AK920" s="98" t="s">
        <v>33</v>
      </c>
      <c r="AL920" s="98">
        <v>4101</v>
      </c>
      <c r="AO920" s="98">
        <v>2024</v>
      </c>
      <c r="AP920" s="98">
        <v>1029</v>
      </c>
      <c r="AQ920" s="98" t="s">
        <v>54</v>
      </c>
      <c r="AR920" s="98" t="s">
        <v>54</v>
      </c>
      <c r="AS920" s="98" t="s">
        <v>54</v>
      </c>
      <c r="AT920" s="98" t="s">
        <v>54</v>
      </c>
      <c r="AY920" s="98" t="s">
        <v>56</v>
      </c>
      <c r="AZ920" s="98" t="s">
        <v>2400</v>
      </c>
      <c r="BA920" s="98" t="s">
        <v>2385</v>
      </c>
      <c r="BB920" s="98" t="s">
        <v>2479</v>
      </c>
      <c r="BD920" s="110" t="str">
        <f t="shared" si="153"/>
        <v>4552RGInt 01 Curitiba</v>
      </c>
      <c r="BE920" s="110">
        <v>4552</v>
      </c>
      <c r="BF920" s="110" t="s">
        <v>2324</v>
      </c>
      <c r="BG920" s="110">
        <v>8431</v>
      </c>
      <c r="BH920" s="110" t="s">
        <v>33</v>
      </c>
      <c r="BI920" s="110">
        <v>648</v>
      </c>
      <c r="BJ920" s="110">
        <v>648</v>
      </c>
      <c r="BK920" s="110">
        <v>648</v>
      </c>
      <c r="BL920" s="110">
        <v>648</v>
      </c>
      <c r="BN920" s="110">
        <f t="shared" si="154"/>
        <v>2592</v>
      </c>
      <c r="BS920" s="110">
        <v>4879</v>
      </c>
      <c r="BT920" s="110" t="str">
        <f t="shared" si="145"/>
        <v>Atendimento de ocorrências de Tráfico de Drogas</v>
      </c>
      <c r="BU920" s="111" t="str">
        <f t="shared" si="146"/>
        <v>Não</v>
      </c>
      <c r="BV920" s="111" t="str">
        <f t="shared" si="147"/>
        <v>Não</v>
      </c>
      <c r="BW920" s="111" t="str">
        <f t="shared" si="148"/>
        <v>Não</v>
      </c>
      <c r="BX920" s="111" t="str">
        <f t="shared" si="149"/>
        <v>Não</v>
      </c>
      <c r="BY920" s="110" t="s">
        <v>121</v>
      </c>
      <c r="BZ920" s="110" t="s">
        <v>121</v>
      </c>
      <c r="CA920" s="110" t="s">
        <v>121</v>
      </c>
      <c r="CB920" s="110" t="s">
        <v>8374</v>
      </c>
      <c r="CG920" s="110" t="str">
        <f t="shared" si="150"/>
        <v>5034Curitiba</v>
      </c>
      <c r="CH920" s="110" t="str">
        <f t="shared" si="152"/>
        <v>5034-1</v>
      </c>
      <c r="CI920" s="110">
        <v>1</v>
      </c>
      <c r="CJ920" s="110">
        <v>5034</v>
      </c>
      <c r="CK920" s="110" t="s">
        <v>33</v>
      </c>
      <c r="CL920" s="110">
        <v>4106902</v>
      </c>
      <c r="CM920" s="110" t="s">
        <v>128</v>
      </c>
      <c r="CN920" s="110">
        <v>3</v>
      </c>
      <c r="CO920" s="110">
        <v>10</v>
      </c>
      <c r="CP920" s="110">
        <v>3</v>
      </c>
      <c r="CQ920" s="110">
        <v>3</v>
      </c>
      <c r="CS920" s="110" t="str">
        <f t="shared" si="151"/>
        <v>RGInt 01 Curitiba-Curitiba</v>
      </c>
    </row>
    <row r="921" spans="19:97" x14ac:dyDescent="0.2">
      <c r="S921" s="98">
        <v>4875</v>
      </c>
      <c r="T921" s="98">
        <v>39</v>
      </c>
      <c r="U921" s="98" t="s">
        <v>1697</v>
      </c>
      <c r="V921" s="98">
        <v>66</v>
      </c>
      <c r="W921" s="98" t="s">
        <v>2165</v>
      </c>
      <c r="X921" s="98">
        <v>5</v>
      </c>
      <c r="Y921" s="98" t="s">
        <v>858</v>
      </c>
      <c r="Z921" s="98">
        <v>30</v>
      </c>
      <c r="AA921" s="98" t="s">
        <v>1698</v>
      </c>
      <c r="AB921" s="98">
        <v>8608</v>
      </c>
      <c r="AC921" s="98" t="s">
        <v>2478</v>
      </c>
      <c r="AD921" s="98" t="s">
        <v>5534</v>
      </c>
      <c r="AE921" s="98">
        <v>4875</v>
      </c>
      <c r="AF921" s="98" t="s">
        <v>2403</v>
      </c>
      <c r="AG921" s="98" t="s">
        <v>5409</v>
      </c>
      <c r="AH921" s="98" t="s">
        <v>2404</v>
      </c>
      <c r="AI921" s="98" t="s">
        <v>53</v>
      </c>
      <c r="AJ921" s="98">
        <v>4100</v>
      </c>
      <c r="AK921" s="98" t="s">
        <v>33</v>
      </c>
      <c r="AL921" s="98">
        <v>4101</v>
      </c>
      <c r="AO921" s="98">
        <v>2024</v>
      </c>
      <c r="AP921" s="98">
        <v>765</v>
      </c>
      <c r="AQ921" s="98" t="s">
        <v>54</v>
      </c>
      <c r="AR921" s="98" t="s">
        <v>54</v>
      </c>
      <c r="AS921" s="98" t="s">
        <v>54</v>
      </c>
      <c r="AT921" s="98" t="s">
        <v>54</v>
      </c>
      <c r="AW921" s="98" t="s">
        <v>2389</v>
      </c>
      <c r="AY921" s="98" t="s">
        <v>56</v>
      </c>
      <c r="AZ921" s="98" t="s">
        <v>2405</v>
      </c>
      <c r="BA921" s="98" t="s">
        <v>2385</v>
      </c>
      <c r="BB921" s="98" t="s">
        <v>2479</v>
      </c>
      <c r="BD921" s="110" t="str">
        <f t="shared" si="153"/>
        <v>4552RGInt 03 Cascavel</v>
      </c>
      <c r="BE921" s="110">
        <v>4552</v>
      </c>
      <c r="BF921" s="110" t="s">
        <v>2324</v>
      </c>
      <c r="BG921" s="110">
        <v>8431</v>
      </c>
      <c r="BH921" s="110" t="s">
        <v>35</v>
      </c>
      <c r="BI921" s="110">
        <v>764</v>
      </c>
      <c r="BJ921" s="110">
        <v>764</v>
      </c>
      <c r="BK921" s="110">
        <v>764</v>
      </c>
      <c r="BL921" s="110">
        <v>764</v>
      </c>
      <c r="BN921" s="110">
        <f t="shared" si="154"/>
        <v>3056</v>
      </c>
      <c r="BS921" s="110">
        <v>4875</v>
      </c>
      <c r="BT921" s="110" t="str">
        <f t="shared" si="145"/>
        <v>Atendimento de ocorrências de veículos roubados</v>
      </c>
      <c r="BU921" s="111" t="str">
        <f t="shared" si="146"/>
        <v>Não</v>
      </c>
      <c r="BV921" s="111" t="str">
        <f t="shared" si="147"/>
        <v>Não</v>
      </c>
      <c r="BW921" s="111" t="str">
        <f t="shared" si="148"/>
        <v>Não</v>
      </c>
      <c r="BX921" s="111" t="str">
        <f t="shared" si="149"/>
        <v>Não</v>
      </c>
      <c r="BY921" s="110" t="s">
        <v>121</v>
      </c>
      <c r="BZ921" s="110" t="s">
        <v>121</v>
      </c>
      <c r="CA921" s="110" t="s">
        <v>8330</v>
      </c>
      <c r="CB921" s="110" t="s">
        <v>8374</v>
      </c>
      <c r="CG921" s="110" t="str">
        <f t="shared" si="150"/>
        <v>5034 Total</v>
      </c>
      <c r="CH921" s="110" t="str">
        <f t="shared" si="152"/>
        <v>5034 Total-1</v>
      </c>
      <c r="CI921" s="110">
        <v>1</v>
      </c>
      <c r="CJ921" s="110" t="s">
        <v>7200</v>
      </c>
      <c r="CN921" s="110">
        <v>3</v>
      </c>
      <c r="CO921" s="110">
        <v>10</v>
      </c>
      <c r="CP921" s="110">
        <v>3</v>
      </c>
      <c r="CQ921" s="110">
        <v>3</v>
      </c>
      <c r="CS921" s="110" t="str">
        <f t="shared" si="151"/>
        <v>-</v>
      </c>
    </row>
    <row r="922" spans="19:97" x14ac:dyDescent="0.2">
      <c r="S922" s="98">
        <v>4876</v>
      </c>
      <c r="T922" s="98">
        <v>39</v>
      </c>
      <c r="U922" s="98" t="s">
        <v>1697</v>
      </c>
      <c r="V922" s="98">
        <v>66</v>
      </c>
      <c r="W922" s="98" t="s">
        <v>2165</v>
      </c>
      <c r="X922" s="98">
        <v>5</v>
      </c>
      <c r="Y922" s="98" t="s">
        <v>858</v>
      </c>
      <c r="Z922" s="98">
        <v>30</v>
      </c>
      <c r="AA922" s="98" t="s">
        <v>1698</v>
      </c>
      <c r="AB922" s="98">
        <v>8608</v>
      </c>
      <c r="AC922" s="98" t="s">
        <v>2478</v>
      </c>
      <c r="AD922" s="98" t="s">
        <v>5534</v>
      </c>
      <c r="AE922" s="98">
        <v>4876</v>
      </c>
      <c r="AF922" s="98" t="s">
        <v>2409</v>
      </c>
      <c r="AG922" s="98" t="s">
        <v>5410</v>
      </c>
      <c r="AH922" s="98" t="s">
        <v>2399</v>
      </c>
      <c r="AI922" s="98" t="s">
        <v>53</v>
      </c>
      <c r="AJ922" s="98">
        <v>4100</v>
      </c>
      <c r="AK922" s="98" t="s">
        <v>33</v>
      </c>
      <c r="AL922" s="98">
        <v>4101</v>
      </c>
      <c r="AO922" s="98">
        <v>2024</v>
      </c>
      <c r="AP922" s="98">
        <v>2623</v>
      </c>
      <c r="AQ922" s="98" t="s">
        <v>56</v>
      </c>
      <c r="AR922" s="98" t="s">
        <v>54</v>
      </c>
      <c r="AS922" s="98" t="s">
        <v>54</v>
      </c>
      <c r="AT922" s="98" t="s">
        <v>54</v>
      </c>
      <c r="AV922" s="98" t="s">
        <v>2410</v>
      </c>
      <c r="AY922" s="98" t="s">
        <v>56</v>
      </c>
      <c r="AZ922" s="98" t="s">
        <v>2411</v>
      </c>
      <c r="BA922" s="98" t="s">
        <v>2385</v>
      </c>
      <c r="BB922" s="98" t="s">
        <v>2479</v>
      </c>
      <c r="BD922" s="110" t="str">
        <f t="shared" si="153"/>
        <v>4552RGInt 04 Maringá</v>
      </c>
      <c r="BE922" s="110">
        <v>4552</v>
      </c>
      <c r="BF922" s="110" t="s">
        <v>2324</v>
      </c>
      <c r="BG922" s="110">
        <v>8431</v>
      </c>
      <c r="BH922" s="110" t="s">
        <v>36</v>
      </c>
      <c r="BI922" s="110">
        <v>348</v>
      </c>
      <c r="BJ922" s="110">
        <v>348</v>
      </c>
      <c r="BK922" s="110">
        <v>348</v>
      </c>
      <c r="BL922" s="110">
        <v>348</v>
      </c>
      <c r="BN922" s="110">
        <f t="shared" si="154"/>
        <v>1392</v>
      </c>
      <c r="BS922" s="110">
        <v>4876</v>
      </c>
      <c r="BT922" s="110" t="str">
        <f t="shared" si="145"/>
        <v>Atendimento de ocorrências de Violência Doméstica</v>
      </c>
      <c r="BU922" s="111" t="str">
        <f t="shared" si="146"/>
        <v>Não</v>
      </c>
      <c r="BV922" s="111" t="str">
        <f t="shared" si="147"/>
        <v>Não</v>
      </c>
      <c r="BW922" s="111" t="str">
        <f t="shared" si="148"/>
        <v>Sim</v>
      </c>
      <c r="BX922" s="111" t="str">
        <f t="shared" si="149"/>
        <v>Não</v>
      </c>
      <c r="BY922" s="110" t="s">
        <v>121</v>
      </c>
      <c r="BZ922" s="110" t="s">
        <v>2410</v>
      </c>
      <c r="CA922" s="110" t="s">
        <v>121</v>
      </c>
      <c r="CB922" s="110" t="s">
        <v>8374</v>
      </c>
      <c r="CG922" s="110" t="str">
        <f t="shared" si="150"/>
        <v>5038Curitiba</v>
      </c>
      <c r="CH922" s="110" t="str">
        <f t="shared" si="152"/>
        <v>5038-1</v>
      </c>
      <c r="CI922" s="110">
        <v>1</v>
      </c>
      <c r="CJ922" s="110">
        <v>5038</v>
      </c>
      <c r="CK922" s="110" t="s">
        <v>33</v>
      </c>
      <c r="CL922" s="110">
        <v>4106902</v>
      </c>
      <c r="CM922" s="110" t="s">
        <v>128</v>
      </c>
      <c r="CN922" s="110">
        <v>5</v>
      </c>
      <c r="CO922" s="110">
        <v>5</v>
      </c>
      <c r="CP922" s="110">
        <v>5</v>
      </c>
      <c r="CQ922" s="110">
        <v>5</v>
      </c>
      <c r="CS922" s="110" t="str">
        <f t="shared" si="151"/>
        <v>RGInt 01 Curitiba-Curitiba</v>
      </c>
    </row>
    <row r="923" spans="19:97" x14ac:dyDescent="0.2">
      <c r="S923" s="98">
        <v>4872</v>
      </c>
      <c r="T923" s="98">
        <v>39</v>
      </c>
      <c r="U923" s="98" t="s">
        <v>1697</v>
      </c>
      <c r="V923" s="98">
        <v>66</v>
      </c>
      <c r="W923" s="98" t="s">
        <v>2165</v>
      </c>
      <c r="X923" s="98">
        <v>5</v>
      </c>
      <c r="Y923" s="98" t="s">
        <v>858</v>
      </c>
      <c r="Z923" s="98">
        <v>30</v>
      </c>
      <c r="AA923" s="98" t="s">
        <v>1698</v>
      </c>
      <c r="AB923" s="98">
        <v>8608</v>
      </c>
      <c r="AC923" s="98" t="s">
        <v>2478</v>
      </c>
      <c r="AD923" s="98" t="s">
        <v>5534</v>
      </c>
      <c r="AE923" s="98">
        <v>4872</v>
      </c>
      <c r="AF923" s="98" t="s">
        <v>2414</v>
      </c>
      <c r="AG923" s="98" t="s">
        <v>5411</v>
      </c>
      <c r="AH923" s="98" t="s">
        <v>2415</v>
      </c>
      <c r="AI923" s="98" t="s">
        <v>53</v>
      </c>
      <c r="AJ923" s="98">
        <v>4100</v>
      </c>
      <c r="AK923" s="98" t="s">
        <v>33</v>
      </c>
      <c r="AL923" s="98">
        <v>4101</v>
      </c>
      <c r="AO923" s="98">
        <v>2024</v>
      </c>
      <c r="AP923" s="98">
        <v>3919</v>
      </c>
      <c r="AQ923" s="98" t="s">
        <v>54</v>
      </c>
      <c r="AR923" s="98" t="s">
        <v>54</v>
      </c>
      <c r="AS923" s="98" t="s">
        <v>54</v>
      </c>
      <c r="AT923" s="98" t="s">
        <v>54</v>
      </c>
      <c r="AW923" s="98" t="s">
        <v>1277</v>
      </c>
      <c r="AY923" s="98" t="s">
        <v>56</v>
      </c>
      <c r="AZ923" s="98" t="s">
        <v>2416</v>
      </c>
      <c r="BA923" s="98" t="s">
        <v>2385</v>
      </c>
      <c r="BB923" s="98" t="s">
        <v>2479</v>
      </c>
      <c r="BD923" s="110" t="str">
        <f t="shared" si="153"/>
        <v>4552RGInt 05 Londrina</v>
      </c>
      <c r="BE923" s="110">
        <v>4552</v>
      </c>
      <c r="BF923" s="110" t="s">
        <v>2324</v>
      </c>
      <c r="BG923" s="110">
        <v>8431</v>
      </c>
      <c r="BH923" s="110" t="s">
        <v>37</v>
      </c>
      <c r="BI923" s="110">
        <v>432</v>
      </c>
      <c r="BJ923" s="110">
        <v>432</v>
      </c>
      <c r="BK923" s="110">
        <v>432</v>
      </c>
      <c r="BL923" s="110">
        <v>432</v>
      </c>
      <c r="BN923" s="110">
        <f t="shared" si="154"/>
        <v>1728</v>
      </c>
      <c r="BS923" s="110">
        <v>4872</v>
      </c>
      <c r="BT923" s="110" t="str">
        <f t="shared" si="145"/>
        <v>Atendimento de ocorrências veículos furtados</v>
      </c>
      <c r="BU923" s="111" t="str">
        <f t="shared" si="146"/>
        <v>Não</v>
      </c>
      <c r="BV923" s="111" t="str">
        <f t="shared" si="147"/>
        <v>Não</v>
      </c>
      <c r="BW923" s="111" t="str">
        <f t="shared" si="148"/>
        <v>Não</v>
      </c>
      <c r="BX923" s="111" t="str">
        <f t="shared" si="149"/>
        <v>Não</v>
      </c>
      <c r="BY923" s="110" t="s">
        <v>121</v>
      </c>
      <c r="BZ923" s="110" t="s">
        <v>121</v>
      </c>
      <c r="CA923" s="110" t="s">
        <v>1277</v>
      </c>
      <c r="CB923" s="110" t="s">
        <v>8374</v>
      </c>
      <c r="CG923" s="110" t="str">
        <f t="shared" si="150"/>
        <v>5038 Total</v>
      </c>
      <c r="CH923" s="110" t="str">
        <f t="shared" si="152"/>
        <v>5038 Total-1</v>
      </c>
      <c r="CI923" s="110">
        <v>1</v>
      </c>
      <c r="CJ923" s="110" t="s">
        <v>7201</v>
      </c>
      <c r="CN923" s="110">
        <v>5</v>
      </c>
      <c r="CO923" s="110">
        <v>5</v>
      </c>
      <c r="CP923" s="110">
        <v>5</v>
      </c>
      <c r="CQ923" s="110">
        <v>5</v>
      </c>
      <c r="CS923" s="110" t="str">
        <f t="shared" si="151"/>
        <v>-</v>
      </c>
    </row>
    <row r="924" spans="19:97" x14ac:dyDescent="0.2">
      <c r="S924" s="98">
        <v>4877</v>
      </c>
      <c r="T924" s="98">
        <v>39</v>
      </c>
      <c r="U924" s="98" t="s">
        <v>1697</v>
      </c>
      <c r="V924" s="98">
        <v>66</v>
      </c>
      <c r="W924" s="98" t="s">
        <v>2165</v>
      </c>
      <c r="X924" s="98">
        <v>5</v>
      </c>
      <c r="Y924" s="98" t="s">
        <v>858</v>
      </c>
      <c r="Z924" s="98">
        <v>30</v>
      </c>
      <c r="AA924" s="98" t="s">
        <v>1698</v>
      </c>
      <c r="AB924" s="98">
        <v>8608</v>
      </c>
      <c r="AC924" s="98" t="s">
        <v>2478</v>
      </c>
      <c r="AD924" s="98" t="s">
        <v>5534</v>
      </c>
      <c r="AE924" s="98">
        <v>4877</v>
      </c>
      <c r="AF924" s="98" t="s">
        <v>2418</v>
      </c>
      <c r="AG924" s="98" t="s">
        <v>5412</v>
      </c>
      <c r="AH924" s="98" t="s">
        <v>2419</v>
      </c>
      <c r="AI924" s="98" t="s">
        <v>53</v>
      </c>
      <c r="AJ924" s="98">
        <v>4100</v>
      </c>
      <c r="AK924" s="98" t="s">
        <v>33</v>
      </c>
      <c r="AL924" s="98">
        <v>4101</v>
      </c>
      <c r="AO924" s="98">
        <v>2024</v>
      </c>
      <c r="AP924" s="98">
        <v>1581</v>
      </c>
      <c r="AQ924" s="98" t="s">
        <v>54</v>
      </c>
      <c r="AR924" s="98" t="s">
        <v>54</v>
      </c>
      <c r="AS924" s="98" t="s">
        <v>54</v>
      </c>
      <c r="AT924" s="98" t="s">
        <v>54</v>
      </c>
      <c r="AW924" s="98" t="s">
        <v>1277</v>
      </c>
      <c r="AY924" s="98" t="s">
        <v>56</v>
      </c>
      <c r="AZ924" s="98" t="s">
        <v>2420</v>
      </c>
      <c r="BA924" s="98" t="s">
        <v>2385</v>
      </c>
      <c r="BB924" s="98" t="s">
        <v>2479</v>
      </c>
      <c r="BD924" s="110" t="str">
        <f t="shared" si="153"/>
        <v>4552RGInt 06 Ponta Grossa</v>
      </c>
      <c r="BE924" s="110">
        <v>4552</v>
      </c>
      <c r="BF924" s="110" t="s">
        <v>2324</v>
      </c>
      <c r="BG924" s="110">
        <v>8431</v>
      </c>
      <c r="BH924" s="110" t="s">
        <v>38</v>
      </c>
      <c r="BI924" s="110">
        <v>140</v>
      </c>
      <c r="BJ924" s="110">
        <v>140</v>
      </c>
      <c r="BK924" s="110">
        <v>140</v>
      </c>
      <c r="BL924" s="110">
        <v>140</v>
      </c>
      <c r="BN924" s="110">
        <f t="shared" si="154"/>
        <v>560</v>
      </c>
      <c r="BS924" s="110">
        <v>4877</v>
      </c>
      <c r="BT924" s="110" t="str">
        <f t="shared" si="145"/>
        <v>Veículos provenientes de Furto e Roubo recuperados</v>
      </c>
      <c r="BU924" s="111" t="str">
        <f t="shared" si="146"/>
        <v>Não</v>
      </c>
      <c r="BV924" s="111" t="str">
        <f t="shared" si="147"/>
        <v>Não</v>
      </c>
      <c r="BW924" s="111" t="str">
        <f t="shared" si="148"/>
        <v>Não</v>
      </c>
      <c r="BX924" s="111" t="str">
        <f t="shared" si="149"/>
        <v>Não</v>
      </c>
      <c r="BY924" s="110" t="s">
        <v>121</v>
      </c>
      <c r="BZ924" s="110" t="s">
        <v>121</v>
      </c>
      <c r="CA924" s="110" t="s">
        <v>1277</v>
      </c>
      <c r="CB924" s="110" t="s">
        <v>8374</v>
      </c>
      <c r="CG924" s="110" t="str">
        <f t="shared" si="150"/>
        <v>5042Bandeirantes</v>
      </c>
      <c r="CH924" s="110" t="str">
        <f t="shared" si="152"/>
        <v>5042-1</v>
      </c>
      <c r="CI924" s="110">
        <v>1</v>
      </c>
      <c r="CJ924" s="110">
        <v>5042</v>
      </c>
      <c r="CK924" s="110" t="s">
        <v>37</v>
      </c>
      <c r="CL924" s="110">
        <v>4102406</v>
      </c>
      <c r="CM924" s="110" t="s">
        <v>2013</v>
      </c>
      <c r="CN924" s="110">
        <v>0.2</v>
      </c>
      <c r="CO924" s="110">
        <v>0</v>
      </c>
      <c r="CP924" s="110">
        <v>0</v>
      </c>
      <c r="CQ924" s="110">
        <v>0</v>
      </c>
      <c r="CS924" s="110" t="str">
        <f t="shared" si="151"/>
        <v>RGInt 05 Londrina-Bandeirantes</v>
      </c>
    </row>
    <row r="925" spans="19:97" x14ac:dyDescent="0.2">
      <c r="S925" s="98">
        <v>4880</v>
      </c>
      <c r="T925" s="98">
        <v>39</v>
      </c>
      <c r="U925" s="98" t="s">
        <v>1697</v>
      </c>
      <c r="V925" s="98">
        <v>66</v>
      </c>
      <c r="W925" s="98" t="s">
        <v>2165</v>
      </c>
      <c r="X925" s="98">
        <v>5</v>
      </c>
      <c r="Y925" s="98" t="s">
        <v>858</v>
      </c>
      <c r="Z925" s="98">
        <v>30</v>
      </c>
      <c r="AA925" s="98" t="s">
        <v>1698</v>
      </c>
      <c r="AB925" s="98">
        <v>8609</v>
      </c>
      <c r="AC925" s="98" t="s">
        <v>2488</v>
      </c>
      <c r="AD925" s="98" t="s">
        <v>5535</v>
      </c>
      <c r="AE925" s="98">
        <v>4880</v>
      </c>
      <c r="AF925" s="98" t="s">
        <v>2382</v>
      </c>
      <c r="AG925" s="98" t="s">
        <v>5402</v>
      </c>
      <c r="AH925" s="98" t="s">
        <v>2383</v>
      </c>
      <c r="AI925" s="98" t="s">
        <v>53</v>
      </c>
      <c r="AJ925" s="98">
        <v>4100</v>
      </c>
      <c r="AK925" s="98" t="s">
        <v>37</v>
      </c>
      <c r="AL925" s="98">
        <v>4105</v>
      </c>
      <c r="AO925" s="98">
        <v>2024</v>
      </c>
      <c r="AP925" s="98">
        <v>642</v>
      </c>
      <c r="AQ925" s="98" t="s">
        <v>54</v>
      </c>
      <c r="AR925" s="98" t="s">
        <v>54</v>
      </c>
      <c r="AS925" s="98" t="s">
        <v>54</v>
      </c>
      <c r="AT925" s="98" t="s">
        <v>54</v>
      </c>
      <c r="AV925" s="98" t="s">
        <v>55</v>
      </c>
      <c r="AY925" s="98" t="s">
        <v>56</v>
      </c>
      <c r="AZ925" s="98" t="s">
        <v>2384</v>
      </c>
      <c r="BA925" s="98" t="s">
        <v>2385</v>
      </c>
      <c r="BB925" s="98" t="s">
        <v>2489</v>
      </c>
      <c r="BD925" s="110" t="str">
        <f t="shared" si="153"/>
        <v>4554RGInt 01 Curitiba</v>
      </c>
      <c r="BE925" s="110">
        <v>4554</v>
      </c>
      <c r="BF925" s="110" t="s">
        <v>2328</v>
      </c>
      <c r="BG925" s="110">
        <v>8434</v>
      </c>
      <c r="BH925" s="110" t="s">
        <v>33</v>
      </c>
      <c r="BI925" s="110">
        <v>45</v>
      </c>
      <c r="BJ925" s="110">
        <v>45</v>
      </c>
      <c r="BK925" s="110">
        <v>45</v>
      </c>
      <c r="BL925" s="110">
        <v>45</v>
      </c>
      <c r="BN925" s="110">
        <f t="shared" si="154"/>
        <v>180</v>
      </c>
      <c r="BS925" s="110">
        <v>4880</v>
      </c>
      <c r="BT925" s="110" t="str">
        <f t="shared" si="145"/>
        <v>Apreensões de Armas de Fogo</v>
      </c>
      <c r="BU925" s="111" t="str">
        <f t="shared" si="146"/>
        <v>Não</v>
      </c>
      <c r="BV925" s="111" t="str">
        <f t="shared" si="147"/>
        <v>Não</v>
      </c>
      <c r="BW925" s="111" t="str">
        <f t="shared" si="148"/>
        <v>Não</v>
      </c>
      <c r="BX925" s="111" t="str">
        <f t="shared" si="149"/>
        <v>Não</v>
      </c>
      <c r="BY925" s="110" t="s">
        <v>121</v>
      </c>
      <c r="BZ925" s="110" t="s">
        <v>55</v>
      </c>
      <c r="CA925" s="110" t="s">
        <v>121</v>
      </c>
      <c r="CB925" s="110" t="s">
        <v>8374</v>
      </c>
      <c r="CG925" s="110" t="str">
        <f t="shared" si="150"/>
        <v>5042 Total</v>
      </c>
      <c r="CH925" s="110" t="str">
        <f t="shared" si="152"/>
        <v>5042 Total-1</v>
      </c>
      <c r="CI925" s="110">
        <v>1</v>
      </c>
      <c r="CJ925" s="110" t="s">
        <v>7202</v>
      </c>
      <c r="CN925" s="110">
        <v>0.2</v>
      </c>
      <c r="CO925" s="110">
        <v>0</v>
      </c>
      <c r="CP925" s="110">
        <v>0</v>
      </c>
      <c r="CQ925" s="110">
        <v>0</v>
      </c>
      <c r="CS925" s="110" t="str">
        <f t="shared" si="151"/>
        <v>-</v>
      </c>
    </row>
    <row r="926" spans="19:97" x14ac:dyDescent="0.2">
      <c r="S926" s="98">
        <v>4882</v>
      </c>
      <c r="T926" s="98">
        <v>39</v>
      </c>
      <c r="U926" s="98" t="s">
        <v>1697</v>
      </c>
      <c r="V926" s="98">
        <v>66</v>
      </c>
      <c r="W926" s="98" t="s">
        <v>2165</v>
      </c>
      <c r="X926" s="98">
        <v>5</v>
      </c>
      <c r="Y926" s="98" t="s">
        <v>858</v>
      </c>
      <c r="Z926" s="98">
        <v>30</v>
      </c>
      <c r="AA926" s="98" t="s">
        <v>1698</v>
      </c>
      <c r="AB926" s="98">
        <v>8609</v>
      </c>
      <c r="AC926" s="98" t="s">
        <v>2488</v>
      </c>
      <c r="AD926" s="98" t="s">
        <v>5535</v>
      </c>
      <c r="AE926" s="98">
        <v>4882</v>
      </c>
      <c r="AF926" s="98" t="s">
        <v>2387</v>
      </c>
      <c r="AG926" s="98" t="s">
        <v>5405</v>
      </c>
      <c r="AH926" s="98" t="s">
        <v>2388</v>
      </c>
      <c r="AI926" s="98" t="s">
        <v>53</v>
      </c>
      <c r="AJ926" s="98">
        <v>4100</v>
      </c>
      <c r="AK926" s="98" t="s">
        <v>37</v>
      </c>
      <c r="AL926" s="98">
        <v>4105</v>
      </c>
      <c r="AO926" s="98">
        <v>2024</v>
      </c>
      <c r="AP926" s="98">
        <v>231</v>
      </c>
      <c r="AQ926" s="98" t="s">
        <v>54</v>
      </c>
      <c r="AR926" s="98" t="s">
        <v>54</v>
      </c>
      <c r="AS926" s="98" t="s">
        <v>54</v>
      </c>
      <c r="AT926" s="98" t="s">
        <v>54</v>
      </c>
      <c r="AW926" s="98" t="s">
        <v>2389</v>
      </c>
      <c r="AY926" s="98" t="s">
        <v>56</v>
      </c>
      <c r="AZ926" s="98" t="s">
        <v>2390</v>
      </c>
      <c r="BA926" s="98" t="s">
        <v>2385</v>
      </c>
      <c r="BB926" s="98" t="s">
        <v>2489</v>
      </c>
      <c r="BD926" s="110" t="str">
        <f t="shared" si="153"/>
        <v>4554RGInt 02 Guarapuava</v>
      </c>
      <c r="BE926" s="110">
        <v>4554</v>
      </c>
      <c r="BF926" s="110" t="s">
        <v>2328</v>
      </c>
      <c r="BG926" s="110">
        <v>8434</v>
      </c>
      <c r="BH926" s="110" t="s">
        <v>34</v>
      </c>
      <c r="BI926" s="110">
        <v>19</v>
      </c>
      <c r="BJ926" s="110">
        <v>19</v>
      </c>
      <c r="BK926" s="110">
        <v>19</v>
      </c>
      <c r="BL926" s="110">
        <v>19</v>
      </c>
      <c r="BN926" s="110">
        <f t="shared" si="154"/>
        <v>76</v>
      </c>
      <c r="BS926" s="110">
        <v>4882</v>
      </c>
      <c r="BT926" s="110" t="str">
        <f t="shared" si="145"/>
        <v>Atendimento de ocorrências com mortes violentas intencionais</v>
      </c>
      <c r="BU926" s="111" t="str">
        <f t="shared" si="146"/>
        <v>Não</v>
      </c>
      <c r="BV926" s="111" t="str">
        <f t="shared" si="147"/>
        <v>Não</v>
      </c>
      <c r="BW926" s="111" t="str">
        <f t="shared" si="148"/>
        <v>Não</v>
      </c>
      <c r="BX926" s="111" t="str">
        <f t="shared" si="149"/>
        <v>Não</v>
      </c>
      <c r="BY926" s="110" t="s">
        <v>121</v>
      </c>
      <c r="BZ926" s="110" t="s">
        <v>121</v>
      </c>
      <c r="CA926" s="110" t="s">
        <v>2389</v>
      </c>
      <c r="CB926" s="110" t="s">
        <v>8374</v>
      </c>
      <c r="CG926" s="110" t="str">
        <f t="shared" si="150"/>
        <v>5059Campo Largo</v>
      </c>
      <c r="CH926" s="110" t="str">
        <f t="shared" si="152"/>
        <v>5059-1</v>
      </c>
      <c r="CI926" s="110">
        <v>1</v>
      </c>
      <c r="CJ926" s="110">
        <v>5059</v>
      </c>
      <c r="CK926" s="110" t="s">
        <v>33</v>
      </c>
      <c r="CL926" s="110">
        <v>4104204</v>
      </c>
      <c r="CM926" s="110" t="s">
        <v>495</v>
      </c>
      <c r="CN926" s="110">
        <v>222.95</v>
      </c>
      <c r="CO926" s="110">
        <v>0</v>
      </c>
      <c r="CP926" s="110">
        <v>0</v>
      </c>
      <c r="CQ926" s="110">
        <v>0</v>
      </c>
      <c r="CS926" s="110" t="str">
        <f t="shared" si="151"/>
        <v>RGInt 01 Curitiba-Campo Largo</v>
      </c>
    </row>
    <row r="927" spans="19:97" x14ac:dyDescent="0.2">
      <c r="S927" s="98">
        <v>4887</v>
      </c>
      <c r="T927" s="98">
        <v>39</v>
      </c>
      <c r="U927" s="98" t="s">
        <v>1697</v>
      </c>
      <c r="V927" s="98">
        <v>66</v>
      </c>
      <c r="W927" s="98" t="s">
        <v>2165</v>
      </c>
      <c r="X927" s="98">
        <v>5</v>
      </c>
      <c r="Y927" s="98" t="s">
        <v>858</v>
      </c>
      <c r="Z927" s="98">
        <v>30</v>
      </c>
      <c r="AA927" s="98" t="s">
        <v>1698</v>
      </c>
      <c r="AB927" s="98">
        <v>8609</v>
      </c>
      <c r="AC927" s="98" t="s">
        <v>2488</v>
      </c>
      <c r="AD927" s="98" t="s">
        <v>5535</v>
      </c>
      <c r="AE927" s="98">
        <v>4887</v>
      </c>
      <c r="AF927" s="98" t="s">
        <v>2391</v>
      </c>
      <c r="AG927" s="98" t="s">
        <v>5406</v>
      </c>
      <c r="AH927" s="98" t="s">
        <v>2392</v>
      </c>
      <c r="AI927" s="98" t="s">
        <v>53</v>
      </c>
      <c r="AJ927" s="98">
        <v>4100</v>
      </c>
      <c r="AK927" s="98" t="s">
        <v>37</v>
      </c>
      <c r="AL927" s="98">
        <v>4105</v>
      </c>
      <c r="AO927" s="98">
        <v>2024</v>
      </c>
      <c r="AP927" s="98">
        <v>24399</v>
      </c>
      <c r="AQ927" s="98" t="s">
        <v>54</v>
      </c>
      <c r="AR927" s="98" t="s">
        <v>54</v>
      </c>
      <c r="AS927" s="98" t="s">
        <v>54</v>
      </c>
      <c r="AT927" s="98" t="s">
        <v>54</v>
      </c>
      <c r="AW927" s="98" t="s">
        <v>1277</v>
      </c>
      <c r="AY927" s="98" t="s">
        <v>56</v>
      </c>
      <c r="AZ927" s="98" t="s">
        <v>2480</v>
      </c>
      <c r="BA927" s="98" t="s">
        <v>2385</v>
      </c>
      <c r="BB927" s="98" t="s">
        <v>2489</v>
      </c>
      <c r="BD927" s="110" t="str">
        <f t="shared" si="153"/>
        <v>4554RGInt 03 Cascavel</v>
      </c>
      <c r="BE927" s="110">
        <v>4554</v>
      </c>
      <c r="BF927" s="110" t="s">
        <v>2328</v>
      </c>
      <c r="BG927" s="110">
        <v>8434</v>
      </c>
      <c r="BH927" s="110" t="s">
        <v>35</v>
      </c>
      <c r="BI927" s="110">
        <v>100</v>
      </c>
      <c r="BJ927" s="110">
        <v>100</v>
      </c>
      <c r="BK927" s="110">
        <v>100</v>
      </c>
      <c r="BL927" s="110">
        <v>100</v>
      </c>
      <c r="BN927" s="110">
        <f t="shared" si="154"/>
        <v>400</v>
      </c>
      <c r="BS927" s="110">
        <v>4887</v>
      </c>
      <c r="BT927" s="110" t="str">
        <f t="shared" si="145"/>
        <v>Atendimento de ocorrências de furtos gerais</v>
      </c>
      <c r="BU927" s="111" t="str">
        <f t="shared" si="146"/>
        <v>Não</v>
      </c>
      <c r="BV927" s="111" t="str">
        <f t="shared" si="147"/>
        <v>Não</v>
      </c>
      <c r="BW927" s="111" t="str">
        <f t="shared" si="148"/>
        <v>Não</v>
      </c>
      <c r="BX927" s="111" t="str">
        <f t="shared" si="149"/>
        <v>Não</v>
      </c>
      <c r="BY927" s="110" t="s">
        <v>121</v>
      </c>
      <c r="BZ927" s="110" t="s">
        <v>121</v>
      </c>
      <c r="CA927" s="110" t="s">
        <v>1277</v>
      </c>
      <c r="CB927" s="110" t="s">
        <v>8374</v>
      </c>
      <c r="CG927" s="110" t="str">
        <f t="shared" si="150"/>
        <v>5059 Total</v>
      </c>
      <c r="CH927" s="110" t="str">
        <f t="shared" si="152"/>
        <v>5059 Total-1</v>
      </c>
      <c r="CI927" s="110">
        <v>1</v>
      </c>
      <c r="CJ927" s="110" t="s">
        <v>7203</v>
      </c>
      <c r="CN927" s="110">
        <v>222.95</v>
      </c>
      <c r="CO927" s="110">
        <v>0</v>
      </c>
      <c r="CP927" s="110">
        <v>0</v>
      </c>
      <c r="CQ927" s="110">
        <v>0</v>
      </c>
      <c r="CS927" s="110" t="str">
        <f t="shared" si="151"/>
        <v>-</v>
      </c>
    </row>
    <row r="928" spans="19:97" x14ac:dyDescent="0.2">
      <c r="S928" s="98">
        <v>4883</v>
      </c>
      <c r="T928" s="98">
        <v>39</v>
      </c>
      <c r="U928" s="98" t="s">
        <v>1697</v>
      </c>
      <c r="V928" s="98">
        <v>66</v>
      </c>
      <c r="W928" s="98" t="s">
        <v>2165</v>
      </c>
      <c r="X928" s="98">
        <v>5</v>
      </c>
      <c r="Y928" s="98" t="s">
        <v>858</v>
      </c>
      <c r="Z928" s="98">
        <v>30</v>
      </c>
      <c r="AA928" s="98" t="s">
        <v>1698</v>
      </c>
      <c r="AB928" s="98">
        <v>8609</v>
      </c>
      <c r="AC928" s="98" t="s">
        <v>2488</v>
      </c>
      <c r="AD928" s="98" t="s">
        <v>5535</v>
      </c>
      <c r="AE928" s="98">
        <v>4883</v>
      </c>
      <c r="AF928" s="98" t="s">
        <v>2395</v>
      </c>
      <c r="AG928" s="98" t="s">
        <v>5407</v>
      </c>
      <c r="AH928" s="98" t="s">
        <v>2396</v>
      </c>
      <c r="AI928" s="98" t="s">
        <v>53</v>
      </c>
      <c r="AJ928" s="98">
        <v>4100</v>
      </c>
      <c r="AK928" s="98" t="s">
        <v>37</v>
      </c>
      <c r="AL928" s="98">
        <v>4105</v>
      </c>
      <c r="AO928" s="98">
        <v>2024</v>
      </c>
      <c r="AP928" s="98">
        <v>2873</v>
      </c>
      <c r="AQ928" s="98" t="s">
        <v>54</v>
      </c>
      <c r="AR928" s="98" t="s">
        <v>54</v>
      </c>
      <c r="AS928" s="98" t="s">
        <v>54</v>
      </c>
      <c r="AT928" s="98" t="s">
        <v>54</v>
      </c>
      <c r="AW928" s="98" t="s">
        <v>2389</v>
      </c>
      <c r="AY928" s="98" t="s">
        <v>56</v>
      </c>
      <c r="AZ928" s="98" t="s">
        <v>2481</v>
      </c>
      <c r="BA928" s="98" t="s">
        <v>2385</v>
      </c>
      <c r="BB928" s="98" t="s">
        <v>2489</v>
      </c>
      <c r="BD928" s="110" t="str">
        <f t="shared" si="153"/>
        <v>4554RGInt 04 Maringá</v>
      </c>
      <c r="BE928" s="110">
        <v>4554</v>
      </c>
      <c r="BF928" s="110" t="s">
        <v>2328</v>
      </c>
      <c r="BG928" s="110">
        <v>8434</v>
      </c>
      <c r="BH928" s="110" t="s">
        <v>36</v>
      </c>
      <c r="BI928" s="110">
        <v>115</v>
      </c>
      <c r="BJ928" s="110">
        <v>115</v>
      </c>
      <c r="BK928" s="110">
        <v>115</v>
      </c>
      <c r="BL928" s="110">
        <v>115</v>
      </c>
      <c r="BN928" s="110">
        <f t="shared" si="154"/>
        <v>460</v>
      </c>
      <c r="BS928" s="110">
        <v>4883</v>
      </c>
      <c r="BT928" s="110" t="str">
        <f t="shared" si="145"/>
        <v>Atendimento de ocorrências de roubos gerais</v>
      </c>
      <c r="BU928" s="111" t="str">
        <f t="shared" si="146"/>
        <v>Não</v>
      </c>
      <c r="BV928" s="111" t="str">
        <f t="shared" si="147"/>
        <v>Não</v>
      </c>
      <c r="BW928" s="111" t="str">
        <f t="shared" si="148"/>
        <v>Não</v>
      </c>
      <c r="BX928" s="111" t="str">
        <f t="shared" si="149"/>
        <v>Não</v>
      </c>
      <c r="BY928" s="110" t="s">
        <v>121</v>
      </c>
      <c r="BZ928" s="110" t="s">
        <v>121</v>
      </c>
      <c r="CA928" s="110" t="s">
        <v>8330</v>
      </c>
      <c r="CB928" s="110" t="s">
        <v>8374</v>
      </c>
      <c r="CG928" s="110" t="str">
        <f t="shared" si="150"/>
        <v>5060Campo Mourão</v>
      </c>
      <c r="CH928" s="110" t="str">
        <f t="shared" si="152"/>
        <v>5060-1</v>
      </c>
      <c r="CI928" s="110">
        <v>1</v>
      </c>
      <c r="CJ928" s="110">
        <v>5060</v>
      </c>
      <c r="CK928" s="110" t="s">
        <v>36</v>
      </c>
      <c r="CL928" s="110">
        <v>4104303</v>
      </c>
      <c r="CM928" s="110" t="s">
        <v>372</v>
      </c>
      <c r="CN928" s="110">
        <v>222.95</v>
      </c>
      <c r="CO928" s="110">
        <v>0</v>
      </c>
      <c r="CP928" s="110">
        <v>0</v>
      </c>
      <c r="CQ928" s="110">
        <v>0</v>
      </c>
      <c r="CS928" s="110" t="str">
        <f t="shared" si="151"/>
        <v>RGInt 04 Maringá-Campo Mourão</v>
      </c>
    </row>
    <row r="929" spans="19:97" x14ac:dyDescent="0.2">
      <c r="S929" s="98">
        <v>4888</v>
      </c>
      <c r="T929" s="98">
        <v>39</v>
      </c>
      <c r="U929" s="98" t="s">
        <v>1697</v>
      </c>
      <c r="V929" s="98">
        <v>66</v>
      </c>
      <c r="W929" s="98" t="s">
        <v>2165</v>
      </c>
      <c r="X929" s="98">
        <v>5</v>
      </c>
      <c r="Y929" s="98" t="s">
        <v>858</v>
      </c>
      <c r="Z929" s="98">
        <v>30</v>
      </c>
      <c r="AA929" s="98" t="s">
        <v>1698</v>
      </c>
      <c r="AB929" s="98">
        <v>8609</v>
      </c>
      <c r="AC929" s="98" t="s">
        <v>2488</v>
      </c>
      <c r="AD929" s="98" t="s">
        <v>5535</v>
      </c>
      <c r="AE929" s="98">
        <v>4888</v>
      </c>
      <c r="AF929" s="98" t="s">
        <v>2398</v>
      </c>
      <c r="AG929" s="98" t="s">
        <v>5408</v>
      </c>
      <c r="AH929" s="98" t="s">
        <v>2399</v>
      </c>
      <c r="AI929" s="98" t="s">
        <v>53</v>
      </c>
      <c r="AJ929" s="98">
        <v>4100</v>
      </c>
      <c r="AK929" s="98" t="s">
        <v>37</v>
      </c>
      <c r="AL929" s="98">
        <v>4105</v>
      </c>
      <c r="AO929" s="98">
        <v>2024</v>
      </c>
      <c r="AP929" s="98">
        <v>1707</v>
      </c>
      <c r="AQ929" s="98" t="s">
        <v>54</v>
      </c>
      <c r="AR929" s="98" t="s">
        <v>54</v>
      </c>
      <c r="AS929" s="98" t="s">
        <v>54</v>
      </c>
      <c r="AT929" s="98" t="s">
        <v>54</v>
      </c>
      <c r="AY929" s="98" t="s">
        <v>56</v>
      </c>
      <c r="AZ929" s="98" t="s">
        <v>2400</v>
      </c>
      <c r="BA929" s="98" t="s">
        <v>2385</v>
      </c>
      <c r="BB929" s="98" t="s">
        <v>2489</v>
      </c>
      <c r="BD929" s="110" t="str">
        <f t="shared" si="153"/>
        <v>4554RGInt 05 Londrina</v>
      </c>
      <c r="BE929" s="110">
        <v>4554</v>
      </c>
      <c r="BF929" s="110" t="s">
        <v>2328</v>
      </c>
      <c r="BG929" s="110">
        <v>8434</v>
      </c>
      <c r="BH929" s="110" t="s">
        <v>37</v>
      </c>
      <c r="BI929" s="110">
        <v>94</v>
      </c>
      <c r="BJ929" s="110">
        <v>94</v>
      </c>
      <c r="BK929" s="110">
        <v>94</v>
      </c>
      <c r="BL929" s="110">
        <v>94</v>
      </c>
      <c r="BN929" s="110">
        <f t="shared" si="154"/>
        <v>376</v>
      </c>
      <c r="BS929" s="110">
        <v>4888</v>
      </c>
      <c r="BT929" s="110" t="str">
        <f t="shared" si="145"/>
        <v>Atendimento de ocorrências de Tráfico de Drogas</v>
      </c>
      <c r="BU929" s="111" t="str">
        <f t="shared" si="146"/>
        <v>Não</v>
      </c>
      <c r="BV929" s="111" t="str">
        <f t="shared" si="147"/>
        <v>Não</v>
      </c>
      <c r="BW929" s="111" t="str">
        <f t="shared" si="148"/>
        <v>Não</v>
      </c>
      <c r="BX929" s="111" t="str">
        <f t="shared" si="149"/>
        <v>Não</v>
      </c>
      <c r="BY929" s="110" t="s">
        <v>121</v>
      </c>
      <c r="BZ929" s="110" t="s">
        <v>121</v>
      </c>
      <c r="CA929" s="110" t="s">
        <v>121</v>
      </c>
      <c r="CB929" s="110" t="s">
        <v>8374</v>
      </c>
      <c r="CG929" s="110" t="str">
        <f t="shared" si="150"/>
        <v>5060 Total</v>
      </c>
      <c r="CH929" s="110" t="str">
        <f t="shared" si="152"/>
        <v>5060 Total-1</v>
      </c>
      <c r="CI929" s="110">
        <v>1</v>
      </c>
      <c r="CJ929" s="110" t="s">
        <v>7204</v>
      </c>
      <c r="CN929" s="110">
        <v>222.95</v>
      </c>
      <c r="CO929" s="110">
        <v>0</v>
      </c>
      <c r="CP929" s="110">
        <v>0</v>
      </c>
      <c r="CQ929" s="110">
        <v>0</v>
      </c>
      <c r="CS929" s="110" t="str">
        <f t="shared" si="151"/>
        <v>-</v>
      </c>
    </row>
    <row r="930" spans="19:97" x14ac:dyDescent="0.2">
      <c r="S930" s="98">
        <v>4884</v>
      </c>
      <c r="T930" s="98">
        <v>39</v>
      </c>
      <c r="U930" s="98" t="s">
        <v>1697</v>
      </c>
      <c r="V930" s="98">
        <v>66</v>
      </c>
      <c r="W930" s="98" t="s">
        <v>2165</v>
      </c>
      <c r="X930" s="98">
        <v>5</v>
      </c>
      <c r="Y930" s="98" t="s">
        <v>858</v>
      </c>
      <c r="Z930" s="98">
        <v>30</v>
      </c>
      <c r="AA930" s="98" t="s">
        <v>1698</v>
      </c>
      <c r="AB930" s="98">
        <v>8609</v>
      </c>
      <c r="AC930" s="98" t="s">
        <v>2488</v>
      </c>
      <c r="AD930" s="98" t="s">
        <v>5535</v>
      </c>
      <c r="AE930" s="98">
        <v>4884</v>
      </c>
      <c r="AF930" s="98" t="s">
        <v>2403</v>
      </c>
      <c r="AG930" s="98" t="s">
        <v>5409</v>
      </c>
      <c r="AH930" s="98" t="s">
        <v>2404</v>
      </c>
      <c r="AI930" s="98" t="s">
        <v>53</v>
      </c>
      <c r="AJ930" s="98">
        <v>4100</v>
      </c>
      <c r="AK930" s="98" t="s">
        <v>37</v>
      </c>
      <c r="AL930" s="98">
        <v>4105</v>
      </c>
      <c r="AO930" s="98">
        <v>2024</v>
      </c>
      <c r="AP930" s="98">
        <v>440</v>
      </c>
      <c r="AQ930" s="98" t="s">
        <v>54</v>
      </c>
      <c r="AR930" s="98" t="s">
        <v>54</v>
      </c>
      <c r="AS930" s="98" t="s">
        <v>54</v>
      </c>
      <c r="AT930" s="98" t="s">
        <v>54</v>
      </c>
      <c r="AW930" s="98" t="s">
        <v>2389</v>
      </c>
      <c r="AY930" s="98" t="s">
        <v>56</v>
      </c>
      <c r="AZ930" s="98" t="s">
        <v>2405</v>
      </c>
      <c r="BA930" s="98" t="s">
        <v>2385</v>
      </c>
      <c r="BB930" s="98" t="s">
        <v>2489</v>
      </c>
      <c r="BD930" s="110" t="str">
        <f t="shared" si="153"/>
        <v>4554RGInt 06 Ponta Grossa</v>
      </c>
      <c r="BE930" s="110">
        <v>4554</v>
      </c>
      <c r="BF930" s="110" t="s">
        <v>2328</v>
      </c>
      <c r="BG930" s="110">
        <v>8434</v>
      </c>
      <c r="BH930" s="110" t="s">
        <v>38</v>
      </c>
      <c r="BI930" s="110">
        <v>26</v>
      </c>
      <c r="BJ930" s="110">
        <v>26</v>
      </c>
      <c r="BK930" s="110">
        <v>26</v>
      </c>
      <c r="BL930" s="110">
        <v>26</v>
      </c>
      <c r="BN930" s="110">
        <f t="shared" si="154"/>
        <v>104</v>
      </c>
      <c r="BS930" s="110">
        <v>4884</v>
      </c>
      <c r="BT930" s="110" t="str">
        <f t="shared" si="145"/>
        <v>Atendimento de ocorrências de veículos roubados</v>
      </c>
      <c r="BU930" s="111" t="str">
        <f t="shared" si="146"/>
        <v>Não</v>
      </c>
      <c r="BV930" s="111" t="str">
        <f t="shared" si="147"/>
        <v>Não</v>
      </c>
      <c r="BW930" s="111" t="str">
        <f t="shared" si="148"/>
        <v>Não</v>
      </c>
      <c r="BX930" s="111" t="str">
        <f t="shared" si="149"/>
        <v>Não</v>
      </c>
      <c r="BY930" s="110" t="s">
        <v>121</v>
      </c>
      <c r="BZ930" s="110" t="s">
        <v>121</v>
      </c>
      <c r="CA930" s="110" t="s">
        <v>8330</v>
      </c>
      <c r="CB930" s="110" t="s">
        <v>8374</v>
      </c>
      <c r="CG930" s="110" t="str">
        <f t="shared" si="150"/>
        <v>5061Cascavel</v>
      </c>
      <c r="CH930" s="110" t="str">
        <f t="shared" si="152"/>
        <v>5061-1</v>
      </c>
      <c r="CI930" s="110">
        <v>1</v>
      </c>
      <c r="CJ930" s="110">
        <v>5061</v>
      </c>
      <c r="CK930" s="110" t="s">
        <v>35</v>
      </c>
      <c r="CL930" s="110">
        <v>4104808</v>
      </c>
      <c r="CM930" s="110" t="s">
        <v>600</v>
      </c>
      <c r="CN930" s="110">
        <v>222.95</v>
      </c>
      <c r="CO930" s="110">
        <v>0</v>
      </c>
      <c r="CP930" s="110">
        <v>0</v>
      </c>
      <c r="CQ930" s="110">
        <v>0</v>
      </c>
      <c r="CS930" s="110" t="str">
        <f t="shared" si="151"/>
        <v>RGInt 03 Cascavel-Cascavel</v>
      </c>
    </row>
    <row r="931" spans="19:97" x14ac:dyDescent="0.2">
      <c r="S931" s="98">
        <v>4885</v>
      </c>
      <c r="T931" s="98">
        <v>39</v>
      </c>
      <c r="U931" s="98" t="s">
        <v>1697</v>
      </c>
      <c r="V931" s="98">
        <v>66</v>
      </c>
      <c r="W931" s="98" t="s">
        <v>2165</v>
      </c>
      <c r="X931" s="98">
        <v>5</v>
      </c>
      <c r="Y931" s="98" t="s">
        <v>858</v>
      </c>
      <c r="Z931" s="98">
        <v>30</v>
      </c>
      <c r="AA931" s="98" t="s">
        <v>1698</v>
      </c>
      <c r="AB931" s="98">
        <v>8609</v>
      </c>
      <c r="AC931" s="98" t="s">
        <v>2488</v>
      </c>
      <c r="AD931" s="98" t="s">
        <v>5535</v>
      </c>
      <c r="AE931" s="98">
        <v>4885</v>
      </c>
      <c r="AF931" s="98" t="s">
        <v>2409</v>
      </c>
      <c r="AG931" s="98" t="s">
        <v>5410</v>
      </c>
      <c r="AH931" s="98" t="s">
        <v>2399</v>
      </c>
      <c r="AI931" s="98" t="s">
        <v>53</v>
      </c>
      <c r="AJ931" s="98">
        <v>4100</v>
      </c>
      <c r="AK931" s="98" t="s">
        <v>37</v>
      </c>
      <c r="AL931" s="98">
        <v>4105</v>
      </c>
      <c r="AO931" s="98">
        <v>2024</v>
      </c>
      <c r="AP931" s="98">
        <v>6038</v>
      </c>
      <c r="AQ931" s="98" t="s">
        <v>56</v>
      </c>
      <c r="AR931" s="98" t="s">
        <v>54</v>
      </c>
      <c r="AS931" s="98" t="s">
        <v>54</v>
      </c>
      <c r="AT931" s="98" t="s">
        <v>54</v>
      </c>
      <c r="AV931" s="98" t="s">
        <v>2410</v>
      </c>
      <c r="AY931" s="98" t="s">
        <v>56</v>
      </c>
      <c r="AZ931" s="98" t="s">
        <v>2411</v>
      </c>
      <c r="BA931" s="98" t="s">
        <v>2385</v>
      </c>
      <c r="BB931" s="98" t="s">
        <v>2489</v>
      </c>
      <c r="BD931" s="110" t="str">
        <f t="shared" si="153"/>
        <v>4555RGInt 01 Curitiba</v>
      </c>
      <c r="BE931" s="110">
        <v>4555</v>
      </c>
      <c r="BF931" s="110" t="s">
        <v>2331</v>
      </c>
      <c r="BG931" s="110">
        <v>8483</v>
      </c>
      <c r="BH931" s="110" t="s">
        <v>33</v>
      </c>
      <c r="BI931" s="110">
        <v>3219</v>
      </c>
      <c r="BJ931" s="110">
        <v>3219</v>
      </c>
      <c r="BK931" s="110">
        <v>3219</v>
      </c>
      <c r="BL931" s="110">
        <v>3219</v>
      </c>
      <c r="BN931" s="110">
        <f t="shared" si="154"/>
        <v>12876</v>
      </c>
      <c r="BS931" s="110">
        <v>4885</v>
      </c>
      <c r="BT931" s="110" t="str">
        <f t="shared" si="145"/>
        <v>Atendimento de ocorrências de Violência Doméstica</v>
      </c>
      <c r="BU931" s="111" t="str">
        <f t="shared" si="146"/>
        <v>Não</v>
      </c>
      <c r="BV931" s="111" t="str">
        <f t="shared" si="147"/>
        <v>Não</v>
      </c>
      <c r="BW931" s="111" t="str">
        <f t="shared" si="148"/>
        <v>Sim</v>
      </c>
      <c r="BX931" s="111" t="str">
        <f t="shared" si="149"/>
        <v>Não</v>
      </c>
      <c r="BY931" s="110" t="s">
        <v>121</v>
      </c>
      <c r="BZ931" s="110" t="s">
        <v>2410</v>
      </c>
      <c r="CA931" s="110" t="s">
        <v>121</v>
      </c>
      <c r="CB931" s="110" t="s">
        <v>8374</v>
      </c>
      <c r="CG931" s="110" t="str">
        <f t="shared" si="150"/>
        <v>5061 Total</v>
      </c>
      <c r="CH931" s="110" t="str">
        <f t="shared" si="152"/>
        <v>5061 Total-1</v>
      </c>
      <c r="CI931" s="110">
        <v>1</v>
      </c>
      <c r="CJ931" s="110" t="s">
        <v>7205</v>
      </c>
      <c r="CN931" s="110">
        <v>222.95</v>
      </c>
      <c r="CO931" s="110">
        <v>0</v>
      </c>
      <c r="CP931" s="110">
        <v>0</v>
      </c>
      <c r="CQ931" s="110">
        <v>0</v>
      </c>
      <c r="CS931" s="110" t="str">
        <f t="shared" si="151"/>
        <v>-</v>
      </c>
    </row>
    <row r="932" spans="19:97" x14ac:dyDescent="0.2">
      <c r="S932" s="98">
        <v>4881</v>
      </c>
      <c r="T932" s="98">
        <v>39</v>
      </c>
      <c r="U932" s="98" t="s">
        <v>1697</v>
      </c>
      <c r="V932" s="98">
        <v>66</v>
      </c>
      <c r="W932" s="98" t="s">
        <v>2165</v>
      </c>
      <c r="X932" s="98">
        <v>5</v>
      </c>
      <c r="Y932" s="98" t="s">
        <v>858</v>
      </c>
      <c r="Z932" s="98">
        <v>30</v>
      </c>
      <c r="AA932" s="98" t="s">
        <v>1698</v>
      </c>
      <c r="AB932" s="98">
        <v>8609</v>
      </c>
      <c r="AC932" s="98" t="s">
        <v>2488</v>
      </c>
      <c r="AD932" s="98" t="s">
        <v>5535</v>
      </c>
      <c r="AE932" s="98">
        <v>4881</v>
      </c>
      <c r="AF932" s="98" t="s">
        <v>2414</v>
      </c>
      <c r="AG932" s="98" t="s">
        <v>5411</v>
      </c>
      <c r="AH932" s="98" t="s">
        <v>2415</v>
      </c>
      <c r="AI932" s="98" t="s">
        <v>53</v>
      </c>
      <c r="AJ932" s="98">
        <v>4100</v>
      </c>
      <c r="AK932" s="98" t="s">
        <v>37</v>
      </c>
      <c r="AL932" s="98">
        <v>4105</v>
      </c>
      <c r="AO932" s="98">
        <v>2024</v>
      </c>
      <c r="AP932" s="98">
        <v>1846</v>
      </c>
      <c r="AQ932" s="98" t="s">
        <v>54</v>
      </c>
      <c r="AR932" s="98" t="s">
        <v>54</v>
      </c>
      <c r="AS932" s="98" t="s">
        <v>54</v>
      </c>
      <c r="AT932" s="98" t="s">
        <v>54</v>
      </c>
      <c r="AW932" s="98" t="s">
        <v>1277</v>
      </c>
      <c r="AY932" s="98" t="s">
        <v>56</v>
      </c>
      <c r="AZ932" s="98" t="s">
        <v>2416</v>
      </c>
      <c r="BA932" s="98" t="s">
        <v>2385</v>
      </c>
      <c r="BB932" s="98" t="s">
        <v>2489</v>
      </c>
      <c r="BD932" s="110" t="str">
        <f t="shared" si="153"/>
        <v>4555RGInt 02 Guarapuava</v>
      </c>
      <c r="BE932" s="110">
        <v>4555</v>
      </c>
      <c r="BF932" s="110" t="s">
        <v>2331</v>
      </c>
      <c r="BG932" s="110">
        <v>8483</v>
      </c>
      <c r="BH932" s="110" t="s">
        <v>34</v>
      </c>
      <c r="BI932" s="110">
        <v>212</v>
      </c>
      <c r="BJ932" s="110">
        <v>212</v>
      </c>
      <c r="BK932" s="110">
        <v>212</v>
      </c>
      <c r="BL932" s="110">
        <v>212</v>
      </c>
      <c r="BN932" s="110">
        <f t="shared" si="154"/>
        <v>848</v>
      </c>
      <c r="BS932" s="110">
        <v>4881</v>
      </c>
      <c r="BT932" s="110" t="str">
        <f t="shared" si="145"/>
        <v>Atendimento de ocorrências veículos furtados</v>
      </c>
      <c r="BU932" s="111" t="str">
        <f t="shared" si="146"/>
        <v>Não</v>
      </c>
      <c r="BV932" s="111" t="str">
        <f t="shared" si="147"/>
        <v>Não</v>
      </c>
      <c r="BW932" s="111" t="str">
        <f t="shared" si="148"/>
        <v>Não</v>
      </c>
      <c r="BX932" s="111" t="str">
        <f t="shared" si="149"/>
        <v>Não</v>
      </c>
      <c r="BY932" s="110" t="s">
        <v>121</v>
      </c>
      <c r="BZ932" s="110" t="s">
        <v>121</v>
      </c>
      <c r="CA932" s="110" t="s">
        <v>1277</v>
      </c>
      <c r="CB932" s="110" t="s">
        <v>8374</v>
      </c>
      <c r="CG932" s="110" t="str">
        <f t="shared" si="150"/>
        <v>5062Cornélio Procópio</v>
      </c>
      <c r="CH932" s="110" t="str">
        <f t="shared" si="152"/>
        <v>5062-1</v>
      </c>
      <c r="CI932" s="110">
        <v>1</v>
      </c>
      <c r="CJ932" s="110">
        <v>5062</v>
      </c>
      <c r="CK932" s="110" t="s">
        <v>37</v>
      </c>
      <c r="CL932" s="110">
        <v>4106407</v>
      </c>
      <c r="CM932" s="110" t="s">
        <v>2227</v>
      </c>
      <c r="CN932" s="110">
        <v>222.95</v>
      </c>
      <c r="CO932" s="110">
        <v>0</v>
      </c>
      <c r="CP932" s="110">
        <v>0</v>
      </c>
      <c r="CQ932" s="110">
        <v>0</v>
      </c>
      <c r="CS932" s="110" t="str">
        <f t="shared" si="151"/>
        <v>RGInt 05 Londrina-Cornélio Procópio</v>
      </c>
    </row>
    <row r="933" spans="19:97" x14ac:dyDescent="0.2">
      <c r="S933" s="98">
        <v>4886</v>
      </c>
      <c r="T933" s="98">
        <v>39</v>
      </c>
      <c r="U933" s="98" t="s">
        <v>1697</v>
      </c>
      <c r="V933" s="98">
        <v>66</v>
      </c>
      <c r="W933" s="98" t="s">
        <v>2165</v>
      </c>
      <c r="X933" s="98">
        <v>5</v>
      </c>
      <c r="Y933" s="98" t="s">
        <v>858</v>
      </c>
      <c r="Z933" s="98">
        <v>30</v>
      </c>
      <c r="AA933" s="98" t="s">
        <v>1698</v>
      </c>
      <c r="AB933" s="98">
        <v>8609</v>
      </c>
      <c r="AC933" s="98" t="s">
        <v>2488</v>
      </c>
      <c r="AD933" s="98" t="s">
        <v>5535</v>
      </c>
      <c r="AE933" s="98">
        <v>4886</v>
      </c>
      <c r="AF933" s="98" t="s">
        <v>2418</v>
      </c>
      <c r="AG933" s="98" t="s">
        <v>5412</v>
      </c>
      <c r="AH933" s="98" t="s">
        <v>2419</v>
      </c>
      <c r="AI933" s="98" t="s">
        <v>53</v>
      </c>
      <c r="AJ933" s="98">
        <v>4100</v>
      </c>
      <c r="AK933" s="98" t="s">
        <v>37</v>
      </c>
      <c r="AL933" s="98">
        <v>4105</v>
      </c>
      <c r="AO933" s="98">
        <v>2024</v>
      </c>
      <c r="AP933" s="98">
        <v>1605</v>
      </c>
      <c r="AQ933" s="98" t="s">
        <v>54</v>
      </c>
      <c r="AR933" s="98" t="s">
        <v>54</v>
      </c>
      <c r="AS933" s="98" t="s">
        <v>54</v>
      </c>
      <c r="AT933" s="98" t="s">
        <v>54</v>
      </c>
      <c r="AW933" s="98" t="s">
        <v>1277</v>
      </c>
      <c r="AY933" s="98" t="s">
        <v>56</v>
      </c>
      <c r="AZ933" s="98" t="s">
        <v>2420</v>
      </c>
      <c r="BA933" s="98" t="s">
        <v>2385</v>
      </c>
      <c r="BB933" s="98" t="s">
        <v>2489</v>
      </c>
      <c r="BD933" s="110" t="str">
        <f t="shared" si="153"/>
        <v>4555RGInt 03 Cascavel</v>
      </c>
      <c r="BE933" s="110">
        <v>4555</v>
      </c>
      <c r="BF933" s="110" t="s">
        <v>2331</v>
      </c>
      <c r="BG933" s="110">
        <v>8483</v>
      </c>
      <c r="BH933" s="110" t="s">
        <v>35</v>
      </c>
      <c r="BI933" s="110">
        <v>368</v>
      </c>
      <c r="BJ933" s="110">
        <v>368</v>
      </c>
      <c r="BK933" s="110">
        <v>368</v>
      </c>
      <c r="BL933" s="110">
        <v>368</v>
      </c>
      <c r="BN933" s="110">
        <f t="shared" si="154"/>
        <v>1472</v>
      </c>
      <c r="BS933" s="110">
        <v>4886</v>
      </c>
      <c r="BT933" s="110" t="str">
        <f t="shared" si="145"/>
        <v>Veículos provenientes de Furto e Roubo recuperados</v>
      </c>
      <c r="BU933" s="111" t="str">
        <f t="shared" si="146"/>
        <v>Não</v>
      </c>
      <c r="BV933" s="111" t="str">
        <f t="shared" si="147"/>
        <v>Não</v>
      </c>
      <c r="BW933" s="111" t="str">
        <f t="shared" si="148"/>
        <v>Não</v>
      </c>
      <c r="BX933" s="111" t="str">
        <f t="shared" si="149"/>
        <v>Não</v>
      </c>
      <c r="BY933" s="110" t="s">
        <v>121</v>
      </c>
      <c r="BZ933" s="110" t="s">
        <v>121</v>
      </c>
      <c r="CA933" s="110" t="s">
        <v>1277</v>
      </c>
      <c r="CB933" s="110" t="s">
        <v>8374</v>
      </c>
      <c r="CG933" s="110" t="str">
        <f t="shared" si="150"/>
        <v>5062 Total</v>
      </c>
      <c r="CH933" s="110" t="str">
        <f t="shared" si="152"/>
        <v>5062 Total-1</v>
      </c>
      <c r="CI933" s="110">
        <v>1</v>
      </c>
      <c r="CJ933" s="110" t="s">
        <v>7206</v>
      </c>
      <c r="CN933" s="110">
        <v>222.95</v>
      </c>
      <c r="CO933" s="110">
        <v>0</v>
      </c>
      <c r="CP933" s="110">
        <v>0</v>
      </c>
      <c r="CQ933" s="110">
        <v>0</v>
      </c>
      <c r="CS933" s="110" t="str">
        <f t="shared" si="151"/>
        <v>-</v>
      </c>
    </row>
    <row r="934" spans="19:97" x14ac:dyDescent="0.2">
      <c r="S934" s="98">
        <v>4889</v>
      </c>
      <c r="T934" s="98">
        <v>39</v>
      </c>
      <c r="U934" s="98" t="s">
        <v>1697</v>
      </c>
      <c r="V934" s="98">
        <v>66</v>
      </c>
      <c r="W934" s="98" t="s">
        <v>2165</v>
      </c>
      <c r="X934" s="98">
        <v>5</v>
      </c>
      <c r="Y934" s="98" t="s">
        <v>858</v>
      </c>
      <c r="Z934" s="98">
        <v>30</v>
      </c>
      <c r="AA934" s="98" t="s">
        <v>1698</v>
      </c>
      <c r="AB934" s="98">
        <v>8610</v>
      </c>
      <c r="AC934" s="98" t="s">
        <v>2501</v>
      </c>
      <c r="AD934" s="98" t="s">
        <v>5536</v>
      </c>
      <c r="AE934" s="98">
        <v>4889</v>
      </c>
      <c r="AF934" s="98" t="s">
        <v>2382</v>
      </c>
      <c r="AG934" s="98" t="s">
        <v>5402</v>
      </c>
      <c r="AH934" s="98" t="s">
        <v>2383</v>
      </c>
      <c r="AI934" s="98" t="s">
        <v>53</v>
      </c>
      <c r="AJ934" s="98">
        <v>4100</v>
      </c>
      <c r="AK934" s="98" t="s">
        <v>36</v>
      </c>
      <c r="AL934" s="98">
        <v>4104</v>
      </c>
      <c r="AO934" s="98">
        <v>2024</v>
      </c>
      <c r="AP934" s="98">
        <v>701</v>
      </c>
      <c r="AQ934" s="98" t="s">
        <v>54</v>
      </c>
      <c r="AR934" s="98" t="s">
        <v>54</v>
      </c>
      <c r="AS934" s="98" t="s">
        <v>54</v>
      </c>
      <c r="AT934" s="98" t="s">
        <v>54</v>
      </c>
      <c r="AV934" s="98" t="s">
        <v>55</v>
      </c>
      <c r="AY934" s="98" t="s">
        <v>56</v>
      </c>
      <c r="AZ934" s="98" t="s">
        <v>2384</v>
      </c>
      <c r="BA934" s="98" t="s">
        <v>2385</v>
      </c>
      <c r="BB934" s="98" t="s">
        <v>2502</v>
      </c>
      <c r="BD934" s="110" t="str">
        <f t="shared" si="153"/>
        <v>4555RGInt 04 Maringá</v>
      </c>
      <c r="BE934" s="110">
        <v>4555</v>
      </c>
      <c r="BF934" s="110" t="s">
        <v>2331</v>
      </c>
      <c r="BG934" s="110">
        <v>8483</v>
      </c>
      <c r="BH934" s="110" t="s">
        <v>36</v>
      </c>
      <c r="BI934" s="110">
        <v>397</v>
      </c>
      <c r="BJ934" s="110">
        <v>397</v>
      </c>
      <c r="BK934" s="110">
        <v>397</v>
      </c>
      <c r="BL934" s="110">
        <v>397</v>
      </c>
      <c r="BN934" s="110">
        <f t="shared" si="154"/>
        <v>1588</v>
      </c>
      <c r="BS934" s="110">
        <v>4889</v>
      </c>
      <c r="BT934" s="110" t="str">
        <f t="shared" si="145"/>
        <v>Apreensões de Armas de Fogo</v>
      </c>
      <c r="BU934" s="111" t="str">
        <f t="shared" si="146"/>
        <v>Não</v>
      </c>
      <c r="BV934" s="111" t="str">
        <f t="shared" si="147"/>
        <v>Não</v>
      </c>
      <c r="BW934" s="111" t="str">
        <f t="shared" si="148"/>
        <v>Não</v>
      </c>
      <c r="BX934" s="111" t="str">
        <f t="shared" si="149"/>
        <v>Não</v>
      </c>
      <c r="BY934" s="110" t="s">
        <v>121</v>
      </c>
      <c r="BZ934" s="110" t="s">
        <v>55</v>
      </c>
      <c r="CA934" s="110" t="s">
        <v>121</v>
      </c>
      <c r="CB934" s="110" t="s">
        <v>8374</v>
      </c>
      <c r="CG934" s="110" t="str">
        <f t="shared" si="150"/>
        <v>5063Fazenda Rio Grande</v>
      </c>
      <c r="CH934" s="110" t="str">
        <f t="shared" si="152"/>
        <v>5063-1</v>
      </c>
      <c r="CI934" s="110">
        <v>1</v>
      </c>
      <c r="CJ934" s="110">
        <v>5063</v>
      </c>
      <c r="CK934" s="110" t="s">
        <v>33</v>
      </c>
      <c r="CL934" s="110">
        <v>4107652</v>
      </c>
      <c r="CM934" s="110" t="s">
        <v>506</v>
      </c>
      <c r="CN934" s="110">
        <v>222.95</v>
      </c>
      <c r="CO934" s="110">
        <v>0</v>
      </c>
      <c r="CP934" s="110">
        <v>0</v>
      </c>
      <c r="CQ934" s="110">
        <v>0</v>
      </c>
      <c r="CS934" s="110" t="str">
        <f t="shared" si="151"/>
        <v>RGInt 01 Curitiba-Fazenda Rio Grande</v>
      </c>
    </row>
    <row r="935" spans="19:97" x14ac:dyDescent="0.2">
      <c r="S935" s="98">
        <v>4897</v>
      </c>
      <c r="T935" s="98">
        <v>39</v>
      </c>
      <c r="U935" s="98" t="s">
        <v>1697</v>
      </c>
      <c r="V935" s="98">
        <v>66</v>
      </c>
      <c r="W935" s="98" t="s">
        <v>2165</v>
      </c>
      <c r="X935" s="98">
        <v>5</v>
      </c>
      <c r="Y935" s="98" t="s">
        <v>858</v>
      </c>
      <c r="Z935" s="98">
        <v>30</v>
      </c>
      <c r="AA935" s="98" t="s">
        <v>1698</v>
      </c>
      <c r="AB935" s="98">
        <v>8610</v>
      </c>
      <c r="AC935" s="98" t="s">
        <v>2501</v>
      </c>
      <c r="AD935" s="98" t="s">
        <v>5536</v>
      </c>
      <c r="AE935" s="98">
        <v>4897</v>
      </c>
      <c r="AF935" s="98" t="s">
        <v>2387</v>
      </c>
      <c r="AG935" s="98" t="s">
        <v>5405</v>
      </c>
      <c r="AH935" s="98" t="s">
        <v>2388</v>
      </c>
      <c r="AI935" s="98" t="s">
        <v>53</v>
      </c>
      <c r="AJ935" s="98">
        <v>4100</v>
      </c>
      <c r="AK935" s="98" t="s">
        <v>36</v>
      </c>
      <c r="AL935" s="98">
        <v>4104</v>
      </c>
      <c r="AO935" s="98">
        <v>2024</v>
      </c>
      <c r="AP935" s="98">
        <v>323</v>
      </c>
      <c r="AQ935" s="98" t="s">
        <v>54</v>
      </c>
      <c r="AR935" s="98" t="s">
        <v>54</v>
      </c>
      <c r="AS935" s="98" t="s">
        <v>54</v>
      </c>
      <c r="AT935" s="98" t="s">
        <v>54</v>
      </c>
      <c r="AW935" s="98" t="s">
        <v>2389</v>
      </c>
      <c r="AY935" s="98" t="s">
        <v>56</v>
      </c>
      <c r="AZ935" s="98" t="s">
        <v>2390</v>
      </c>
      <c r="BA935" s="98" t="s">
        <v>2385</v>
      </c>
      <c r="BB935" s="98" t="s">
        <v>2502</v>
      </c>
      <c r="BD935" s="110" t="str">
        <f t="shared" si="153"/>
        <v>4555RGInt 05 Londrina</v>
      </c>
      <c r="BE935" s="110">
        <v>4555</v>
      </c>
      <c r="BF935" s="110" t="s">
        <v>2331</v>
      </c>
      <c r="BG935" s="110">
        <v>8483</v>
      </c>
      <c r="BH935" s="110" t="s">
        <v>37</v>
      </c>
      <c r="BI935" s="110">
        <v>677</v>
      </c>
      <c r="BJ935" s="110">
        <v>677</v>
      </c>
      <c r="BK935" s="110">
        <v>677</v>
      </c>
      <c r="BL935" s="110">
        <v>677</v>
      </c>
      <c r="BN935" s="110">
        <f t="shared" si="154"/>
        <v>2708</v>
      </c>
      <c r="BS935" s="110">
        <v>4897</v>
      </c>
      <c r="BT935" s="110" t="str">
        <f t="shared" si="145"/>
        <v>Atendimento de ocorrências com mortes violentas intencionais</v>
      </c>
      <c r="BU935" s="111" t="str">
        <f t="shared" si="146"/>
        <v>Não</v>
      </c>
      <c r="BV935" s="111" t="str">
        <f t="shared" si="147"/>
        <v>Não</v>
      </c>
      <c r="BW935" s="111" t="str">
        <f t="shared" si="148"/>
        <v>Não</v>
      </c>
      <c r="BX935" s="111" t="str">
        <f t="shared" si="149"/>
        <v>Não</v>
      </c>
      <c r="BY935" s="110" t="s">
        <v>121</v>
      </c>
      <c r="BZ935" s="110" t="s">
        <v>121</v>
      </c>
      <c r="CA935" s="110" t="s">
        <v>2389</v>
      </c>
      <c r="CB935" s="110" t="s">
        <v>8374</v>
      </c>
      <c r="CG935" s="110" t="str">
        <f t="shared" si="150"/>
        <v>5063 Total</v>
      </c>
      <c r="CH935" s="110" t="str">
        <f t="shared" si="152"/>
        <v>5063 Total-1</v>
      </c>
      <c r="CI935" s="110">
        <v>1</v>
      </c>
      <c r="CJ935" s="110" t="s">
        <v>7207</v>
      </c>
      <c r="CN935" s="110">
        <v>222.95</v>
      </c>
      <c r="CO935" s="110">
        <v>0</v>
      </c>
      <c r="CP935" s="110">
        <v>0</v>
      </c>
      <c r="CQ935" s="110">
        <v>0</v>
      </c>
      <c r="CS935" s="110" t="str">
        <f t="shared" si="151"/>
        <v>-</v>
      </c>
    </row>
    <row r="936" spans="19:97" x14ac:dyDescent="0.2">
      <c r="S936" s="98">
        <v>4906</v>
      </c>
      <c r="T936" s="98">
        <v>39</v>
      </c>
      <c r="U936" s="98" t="s">
        <v>1697</v>
      </c>
      <c r="V936" s="98">
        <v>66</v>
      </c>
      <c r="W936" s="98" t="s">
        <v>2165</v>
      </c>
      <c r="X936" s="98">
        <v>5</v>
      </c>
      <c r="Y936" s="98" t="s">
        <v>858</v>
      </c>
      <c r="Z936" s="98">
        <v>30</v>
      </c>
      <c r="AA936" s="98" t="s">
        <v>1698</v>
      </c>
      <c r="AB936" s="98">
        <v>8610</v>
      </c>
      <c r="AC936" s="98" t="s">
        <v>2501</v>
      </c>
      <c r="AD936" s="98" t="s">
        <v>5536</v>
      </c>
      <c r="AE936" s="98">
        <v>4906</v>
      </c>
      <c r="AF936" s="98" t="s">
        <v>2391</v>
      </c>
      <c r="AG936" s="98" t="s">
        <v>5406</v>
      </c>
      <c r="AH936" s="98" t="s">
        <v>2392</v>
      </c>
      <c r="AI936" s="98" t="s">
        <v>53</v>
      </c>
      <c r="AJ936" s="98">
        <v>4100</v>
      </c>
      <c r="AK936" s="98" t="s">
        <v>36</v>
      </c>
      <c r="AL936" s="98">
        <v>4104</v>
      </c>
      <c r="AO936" s="98">
        <v>2024</v>
      </c>
      <c r="AP936" s="98">
        <v>26551</v>
      </c>
      <c r="AQ936" s="98" t="s">
        <v>54</v>
      </c>
      <c r="AR936" s="98" t="s">
        <v>54</v>
      </c>
      <c r="AS936" s="98" t="s">
        <v>54</v>
      </c>
      <c r="AT936" s="98" t="s">
        <v>54</v>
      </c>
      <c r="AW936" s="98" t="s">
        <v>1277</v>
      </c>
      <c r="AY936" s="98" t="s">
        <v>56</v>
      </c>
      <c r="AZ936" s="98" t="s">
        <v>2480</v>
      </c>
      <c r="BA936" s="98" t="s">
        <v>2385</v>
      </c>
      <c r="BB936" s="98" t="s">
        <v>2502</v>
      </c>
      <c r="BD936" s="110" t="str">
        <f t="shared" si="153"/>
        <v>4555RGInt 06 Ponta Grossa</v>
      </c>
      <c r="BE936" s="110">
        <v>4555</v>
      </c>
      <c r="BF936" s="110" t="s">
        <v>2331</v>
      </c>
      <c r="BG936" s="110">
        <v>8483</v>
      </c>
      <c r="BH936" s="110" t="s">
        <v>38</v>
      </c>
      <c r="BI936" s="110">
        <v>167</v>
      </c>
      <c r="BJ936" s="110">
        <v>167</v>
      </c>
      <c r="BK936" s="110">
        <v>167</v>
      </c>
      <c r="BL936" s="110">
        <v>167</v>
      </c>
      <c r="BN936" s="110">
        <f t="shared" si="154"/>
        <v>668</v>
      </c>
      <c r="BS936" s="110">
        <v>4906</v>
      </c>
      <c r="BT936" s="110" t="str">
        <f t="shared" si="145"/>
        <v>Atendimento de ocorrências de furtos gerais</v>
      </c>
      <c r="BU936" s="111" t="str">
        <f t="shared" si="146"/>
        <v>Não</v>
      </c>
      <c r="BV936" s="111" t="str">
        <f t="shared" si="147"/>
        <v>Não</v>
      </c>
      <c r="BW936" s="111" t="str">
        <f t="shared" si="148"/>
        <v>Não</v>
      </c>
      <c r="BX936" s="111" t="str">
        <f t="shared" si="149"/>
        <v>Não</v>
      </c>
      <c r="BY936" s="110" t="s">
        <v>121</v>
      </c>
      <c r="BZ936" s="110" t="s">
        <v>121</v>
      </c>
      <c r="CA936" s="110" t="s">
        <v>1277</v>
      </c>
      <c r="CB936" s="110" t="s">
        <v>8374</v>
      </c>
      <c r="CG936" s="110" t="str">
        <f t="shared" si="150"/>
        <v>5064Imbituva</v>
      </c>
      <c r="CH936" s="110" t="str">
        <f t="shared" si="152"/>
        <v>5064-1</v>
      </c>
      <c r="CI936" s="110">
        <v>1</v>
      </c>
      <c r="CJ936" s="110">
        <v>5064</v>
      </c>
      <c r="CK936" s="110" t="s">
        <v>38</v>
      </c>
      <c r="CL936" s="110">
        <v>4110102</v>
      </c>
      <c r="CM936" s="110" t="s">
        <v>549</v>
      </c>
      <c r="CN936" s="110">
        <v>222.95</v>
      </c>
      <c r="CO936" s="110">
        <v>0</v>
      </c>
      <c r="CP936" s="110">
        <v>0</v>
      </c>
      <c r="CQ936" s="110">
        <v>0</v>
      </c>
      <c r="CS936" s="110" t="str">
        <f t="shared" si="151"/>
        <v>RGInt 06 Ponta Grossa-Imbituva</v>
      </c>
    </row>
    <row r="937" spans="19:97" x14ac:dyDescent="0.2">
      <c r="S937" s="98">
        <v>4898</v>
      </c>
      <c r="T937" s="98">
        <v>39</v>
      </c>
      <c r="U937" s="98" t="s">
        <v>1697</v>
      </c>
      <c r="V937" s="98">
        <v>66</v>
      </c>
      <c r="W937" s="98" t="s">
        <v>2165</v>
      </c>
      <c r="X937" s="98">
        <v>5</v>
      </c>
      <c r="Y937" s="98" t="s">
        <v>858</v>
      </c>
      <c r="Z937" s="98">
        <v>30</v>
      </c>
      <c r="AA937" s="98" t="s">
        <v>1698</v>
      </c>
      <c r="AB937" s="98">
        <v>8610</v>
      </c>
      <c r="AC937" s="98" t="s">
        <v>2501</v>
      </c>
      <c r="AD937" s="98" t="s">
        <v>5536</v>
      </c>
      <c r="AE937" s="98">
        <v>4898</v>
      </c>
      <c r="AF937" s="98" t="s">
        <v>2395</v>
      </c>
      <c r="AG937" s="98" t="s">
        <v>5407</v>
      </c>
      <c r="AH937" s="98" t="s">
        <v>2396</v>
      </c>
      <c r="AI937" s="98" t="s">
        <v>53</v>
      </c>
      <c r="AJ937" s="98">
        <v>4100</v>
      </c>
      <c r="AK937" s="98" t="s">
        <v>36</v>
      </c>
      <c r="AL937" s="98">
        <v>4104</v>
      </c>
      <c r="AO937" s="98">
        <v>2024</v>
      </c>
      <c r="AP937" s="98">
        <v>2785</v>
      </c>
      <c r="AQ937" s="98" t="s">
        <v>54</v>
      </c>
      <c r="AR937" s="98" t="s">
        <v>54</v>
      </c>
      <c r="AS937" s="98" t="s">
        <v>54</v>
      </c>
      <c r="AT937" s="98" t="s">
        <v>54</v>
      </c>
      <c r="AW937" s="98" t="s">
        <v>2389</v>
      </c>
      <c r="AY937" s="98" t="s">
        <v>56</v>
      </c>
      <c r="AZ937" s="98" t="s">
        <v>2481</v>
      </c>
      <c r="BA937" s="98" t="s">
        <v>2385</v>
      </c>
      <c r="BB937" s="98" t="s">
        <v>2502</v>
      </c>
      <c r="BD937" s="110" t="str">
        <f t="shared" si="153"/>
        <v>4556RGInt 01 Curitiba</v>
      </c>
      <c r="BE937" s="110">
        <v>4556</v>
      </c>
      <c r="BF937" s="110" t="s">
        <v>2334</v>
      </c>
      <c r="BG937" s="110">
        <v>8483</v>
      </c>
      <c r="BH937" s="110" t="s">
        <v>33</v>
      </c>
      <c r="BI937" s="110">
        <v>320</v>
      </c>
      <c r="BJ937" s="110">
        <v>320</v>
      </c>
      <c r="BK937" s="110">
        <v>320</v>
      </c>
      <c r="BL937" s="110">
        <v>320</v>
      </c>
      <c r="BN937" s="110">
        <f t="shared" si="154"/>
        <v>1280</v>
      </c>
      <c r="BS937" s="110">
        <v>4898</v>
      </c>
      <c r="BT937" s="110" t="str">
        <f t="shared" si="145"/>
        <v>Atendimento de ocorrências de roubos gerais</v>
      </c>
      <c r="BU937" s="111" t="str">
        <f t="shared" si="146"/>
        <v>Não</v>
      </c>
      <c r="BV937" s="111" t="str">
        <f t="shared" si="147"/>
        <v>Não</v>
      </c>
      <c r="BW937" s="111" t="str">
        <f t="shared" si="148"/>
        <v>Não</v>
      </c>
      <c r="BX937" s="111" t="str">
        <f t="shared" si="149"/>
        <v>Não</v>
      </c>
      <c r="BY937" s="110" t="s">
        <v>121</v>
      </c>
      <c r="BZ937" s="110" t="s">
        <v>121</v>
      </c>
      <c r="CA937" s="110" t="s">
        <v>8330</v>
      </c>
      <c r="CB937" s="110" t="s">
        <v>8374</v>
      </c>
      <c r="CG937" s="110" t="str">
        <f t="shared" si="150"/>
        <v>5064 Total</v>
      </c>
      <c r="CH937" s="110" t="str">
        <f t="shared" si="152"/>
        <v>5064 Total-1</v>
      </c>
      <c r="CI937" s="110">
        <v>1</v>
      </c>
      <c r="CJ937" s="110" t="s">
        <v>7208</v>
      </c>
      <c r="CN937" s="110">
        <v>222.95</v>
      </c>
      <c r="CO937" s="110">
        <v>0</v>
      </c>
      <c r="CP937" s="110">
        <v>0</v>
      </c>
      <c r="CQ937" s="110">
        <v>0</v>
      </c>
      <c r="CS937" s="110" t="str">
        <f t="shared" si="151"/>
        <v>-</v>
      </c>
    </row>
    <row r="938" spans="19:97" x14ac:dyDescent="0.2">
      <c r="S938" s="98">
        <v>4908</v>
      </c>
      <c r="T938" s="98">
        <v>39</v>
      </c>
      <c r="U938" s="98" t="s">
        <v>1697</v>
      </c>
      <c r="V938" s="98">
        <v>66</v>
      </c>
      <c r="W938" s="98" t="s">
        <v>2165</v>
      </c>
      <c r="X938" s="98">
        <v>5</v>
      </c>
      <c r="Y938" s="98" t="s">
        <v>858</v>
      </c>
      <c r="Z938" s="98">
        <v>30</v>
      </c>
      <c r="AA938" s="98" t="s">
        <v>1698</v>
      </c>
      <c r="AB938" s="98">
        <v>8610</v>
      </c>
      <c r="AC938" s="98" t="s">
        <v>2501</v>
      </c>
      <c r="AD938" s="98" t="s">
        <v>5536</v>
      </c>
      <c r="AE938" s="98">
        <v>4908</v>
      </c>
      <c r="AF938" s="98" t="s">
        <v>2398</v>
      </c>
      <c r="AG938" s="98" t="s">
        <v>5408</v>
      </c>
      <c r="AH938" s="98" t="s">
        <v>2399</v>
      </c>
      <c r="AI938" s="98" t="s">
        <v>53</v>
      </c>
      <c r="AJ938" s="98">
        <v>4100</v>
      </c>
      <c r="AK938" s="98" t="s">
        <v>36</v>
      </c>
      <c r="AL938" s="98">
        <v>4104</v>
      </c>
      <c r="AO938" s="98">
        <v>2024</v>
      </c>
      <c r="AP938" s="98">
        <v>1071</v>
      </c>
      <c r="AQ938" s="98" t="s">
        <v>54</v>
      </c>
      <c r="AR938" s="98" t="s">
        <v>54</v>
      </c>
      <c r="AS938" s="98" t="s">
        <v>54</v>
      </c>
      <c r="AT938" s="98" t="s">
        <v>54</v>
      </c>
      <c r="AY938" s="98" t="s">
        <v>56</v>
      </c>
      <c r="AZ938" s="98" t="s">
        <v>2400</v>
      </c>
      <c r="BA938" s="98" t="s">
        <v>2385</v>
      </c>
      <c r="BB938" s="98" t="s">
        <v>2502</v>
      </c>
      <c r="BD938" s="110" t="str">
        <f t="shared" si="153"/>
        <v>4556RGInt 02 Guarapuava</v>
      </c>
      <c r="BE938" s="110">
        <v>4556</v>
      </c>
      <c r="BF938" s="110" t="s">
        <v>2334</v>
      </c>
      <c r="BG938" s="110">
        <v>8483</v>
      </c>
      <c r="BH938" s="110" t="s">
        <v>34</v>
      </c>
      <c r="BI938" s="110">
        <v>40</v>
      </c>
      <c r="BJ938" s="110">
        <v>40</v>
      </c>
      <c r="BK938" s="110">
        <v>40</v>
      </c>
      <c r="BL938" s="110">
        <v>40</v>
      </c>
      <c r="BN938" s="110">
        <f t="shared" si="154"/>
        <v>160</v>
      </c>
      <c r="BS938" s="110">
        <v>4908</v>
      </c>
      <c r="BT938" s="110" t="str">
        <f t="shared" si="145"/>
        <v>Atendimento de ocorrências de Tráfico de Drogas</v>
      </c>
      <c r="BU938" s="111" t="str">
        <f t="shared" si="146"/>
        <v>Não</v>
      </c>
      <c r="BV938" s="111" t="str">
        <f t="shared" si="147"/>
        <v>Não</v>
      </c>
      <c r="BW938" s="111" t="str">
        <f t="shared" si="148"/>
        <v>Não</v>
      </c>
      <c r="BX938" s="111" t="str">
        <f t="shared" si="149"/>
        <v>Não</v>
      </c>
      <c r="BY938" s="110" t="s">
        <v>121</v>
      </c>
      <c r="BZ938" s="110" t="s">
        <v>121</v>
      </c>
      <c r="CA938" s="110" t="s">
        <v>121</v>
      </c>
      <c r="CB938" s="110" t="s">
        <v>8374</v>
      </c>
      <c r="CG938" s="110" t="str">
        <f t="shared" si="150"/>
        <v>5065Jaguariaíva</v>
      </c>
      <c r="CH938" s="110" t="str">
        <f t="shared" si="152"/>
        <v>5065-1</v>
      </c>
      <c r="CI938" s="110">
        <v>1</v>
      </c>
      <c r="CJ938" s="110">
        <v>5065</v>
      </c>
      <c r="CK938" s="110" t="s">
        <v>38</v>
      </c>
      <c r="CL938" s="110">
        <v>4112009</v>
      </c>
      <c r="CM938" s="110" t="s">
        <v>365</v>
      </c>
      <c r="CN938" s="110">
        <v>222.95</v>
      </c>
      <c r="CO938" s="110">
        <v>0</v>
      </c>
      <c r="CP938" s="110">
        <v>0</v>
      </c>
      <c r="CQ938" s="110">
        <v>0</v>
      </c>
      <c r="CS938" s="110" t="str">
        <f t="shared" si="151"/>
        <v>RGInt 06 Ponta Grossa-Jaguariaíva</v>
      </c>
    </row>
    <row r="939" spans="19:97" x14ac:dyDescent="0.2">
      <c r="S939" s="98">
        <v>4899</v>
      </c>
      <c r="T939" s="98">
        <v>39</v>
      </c>
      <c r="U939" s="98" t="s">
        <v>1697</v>
      </c>
      <c r="V939" s="98">
        <v>66</v>
      </c>
      <c r="W939" s="98" t="s">
        <v>2165</v>
      </c>
      <c r="X939" s="98">
        <v>5</v>
      </c>
      <c r="Y939" s="98" t="s">
        <v>858</v>
      </c>
      <c r="Z939" s="98">
        <v>30</v>
      </c>
      <c r="AA939" s="98" t="s">
        <v>1698</v>
      </c>
      <c r="AB939" s="98">
        <v>8610</v>
      </c>
      <c r="AC939" s="98" t="s">
        <v>2501</v>
      </c>
      <c r="AD939" s="98" t="s">
        <v>5536</v>
      </c>
      <c r="AE939" s="98">
        <v>4899</v>
      </c>
      <c r="AF939" s="98" t="s">
        <v>2403</v>
      </c>
      <c r="AG939" s="98" t="s">
        <v>5409</v>
      </c>
      <c r="AH939" s="98" t="s">
        <v>2404</v>
      </c>
      <c r="AI939" s="98" t="s">
        <v>53</v>
      </c>
      <c r="AJ939" s="98">
        <v>4100</v>
      </c>
      <c r="AK939" s="98" t="s">
        <v>36</v>
      </c>
      <c r="AL939" s="98">
        <v>4104</v>
      </c>
      <c r="AO939" s="98">
        <v>2024</v>
      </c>
      <c r="AP939" s="98">
        <v>613</v>
      </c>
      <c r="AQ939" s="98" t="s">
        <v>54</v>
      </c>
      <c r="AR939" s="98" t="s">
        <v>54</v>
      </c>
      <c r="AS939" s="98" t="s">
        <v>54</v>
      </c>
      <c r="AT939" s="98" t="s">
        <v>54</v>
      </c>
      <c r="AW939" s="98" t="s">
        <v>2389</v>
      </c>
      <c r="AY939" s="98" t="s">
        <v>56</v>
      </c>
      <c r="AZ939" s="98" t="s">
        <v>2405</v>
      </c>
      <c r="BA939" s="98" t="s">
        <v>2385</v>
      </c>
      <c r="BB939" s="98" t="s">
        <v>2502</v>
      </c>
      <c r="BD939" s="110" t="str">
        <f t="shared" si="153"/>
        <v>4556RGInt 03 Cascavel</v>
      </c>
      <c r="BE939" s="110">
        <v>4556</v>
      </c>
      <c r="BF939" s="110" t="s">
        <v>2334</v>
      </c>
      <c r="BG939" s="110">
        <v>8483</v>
      </c>
      <c r="BH939" s="110" t="s">
        <v>35</v>
      </c>
      <c r="BI939" s="110">
        <v>315</v>
      </c>
      <c r="BJ939" s="110">
        <v>315</v>
      </c>
      <c r="BK939" s="110">
        <v>315</v>
      </c>
      <c r="BL939" s="110">
        <v>315</v>
      </c>
      <c r="BN939" s="110">
        <f t="shared" si="154"/>
        <v>1260</v>
      </c>
      <c r="BS939" s="110">
        <v>4899</v>
      </c>
      <c r="BT939" s="110" t="str">
        <f t="shared" ref="BT939:BT1002" si="155">VLOOKUP(BS939,$S:$AF,14,0)</f>
        <v>Atendimento de ocorrências de veículos roubados</v>
      </c>
      <c r="BU939" s="111" t="str">
        <f t="shared" ref="BU939:BU1002" si="156">PROPER(VLOOKUP($BS939,$S:$BB,27,0))</f>
        <v>Não</v>
      </c>
      <c r="BV939" s="111" t="str">
        <f t="shared" ref="BV939:BV1002" si="157">PROPER(VLOOKUP($BS939,$S:$BB,28,0))</f>
        <v>Não</v>
      </c>
      <c r="BW939" s="111" t="str">
        <f t="shared" ref="BW939:BW1002" si="158">PROPER(VLOOKUP($BS939,$S:$BB,25,0))</f>
        <v>Não</v>
      </c>
      <c r="BX939" s="111" t="str">
        <f t="shared" ref="BX939:BX1002" si="159">PROPER(VLOOKUP($BS939,$S:$BB,26,0))</f>
        <v>Não</v>
      </c>
      <c r="BY939" s="110" t="s">
        <v>121</v>
      </c>
      <c r="BZ939" s="110" t="s">
        <v>121</v>
      </c>
      <c r="CA939" s="110" t="s">
        <v>8330</v>
      </c>
      <c r="CB939" s="110" t="s">
        <v>8374</v>
      </c>
      <c r="CG939" s="110" t="str">
        <f t="shared" si="150"/>
        <v>5065 Total</v>
      </c>
      <c r="CH939" s="110" t="str">
        <f t="shared" si="152"/>
        <v>5065 Total-1</v>
      </c>
      <c r="CI939" s="110">
        <v>1</v>
      </c>
      <c r="CJ939" s="110" t="s">
        <v>7209</v>
      </c>
      <c r="CN939" s="110">
        <v>222.95</v>
      </c>
      <c r="CO939" s="110">
        <v>0</v>
      </c>
      <c r="CP939" s="110">
        <v>0</v>
      </c>
      <c r="CQ939" s="110">
        <v>0</v>
      </c>
      <c r="CS939" s="110" t="str">
        <f t="shared" si="151"/>
        <v>-</v>
      </c>
    </row>
    <row r="940" spans="19:97" x14ac:dyDescent="0.2">
      <c r="S940" s="98">
        <v>4902</v>
      </c>
      <c r="T940" s="98">
        <v>39</v>
      </c>
      <c r="U940" s="98" t="s">
        <v>1697</v>
      </c>
      <c r="V940" s="98">
        <v>66</v>
      </c>
      <c r="W940" s="98" t="s">
        <v>2165</v>
      </c>
      <c r="X940" s="98">
        <v>5</v>
      </c>
      <c r="Y940" s="98" t="s">
        <v>858</v>
      </c>
      <c r="Z940" s="98">
        <v>30</v>
      </c>
      <c r="AA940" s="98" t="s">
        <v>1698</v>
      </c>
      <c r="AB940" s="98">
        <v>8610</v>
      </c>
      <c r="AC940" s="98" t="s">
        <v>2501</v>
      </c>
      <c r="AD940" s="98" t="s">
        <v>5536</v>
      </c>
      <c r="AE940" s="98">
        <v>4902</v>
      </c>
      <c r="AF940" s="98" t="s">
        <v>2409</v>
      </c>
      <c r="AG940" s="98" t="s">
        <v>5410</v>
      </c>
      <c r="AH940" s="98" t="s">
        <v>2399</v>
      </c>
      <c r="AI940" s="98" t="s">
        <v>53</v>
      </c>
      <c r="AJ940" s="98">
        <v>4100</v>
      </c>
      <c r="AK940" s="98" t="s">
        <v>36</v>
      </c>
      <c r="AL940" s="98">
        <v>4104</v>
      </c>
      <c r="AO940" s="98">
        <v>2024</v>
      </c>
      <c r="AP940" s="98">
        <v>5045</v>
      </c>
      <c r="AQ940" s="98" t="s">
        <v>56</v>
      </c>
      <c r="AR940" s="98" t="s">
        <v>54</v>
      </c>
      <c r="AS940" s="98" t="s">
        <v>54</v>
      </c>
      <c r="AT940" s="98" t="s">
        <v>54</v>
      </c>
      <c r="AV940" s="98" t="s">
        <v>2410</v>
      </c>
      <c r="AY940" s="98" t="s">
        <v>56</v>
      </c>
      <c r="AZ940" s="98" t="s">
        <v>2411</v>
      </c>
      <c r="BA940" s="98" t="s">
        <v>2385</v>
      </c>
      <c r="BB940" s="98" t="s">
        <v>2502</v>
      </c>
      <c r="BD940" s="110" t="str">
        <f t="shared" si="153"/>
        <v>4556RGInt 04 Maringá</v>
      </c>
      <c r="BE940" s="110">
        <v>4556</v>
      </c>
      <c r="BF940" s="110" t="s">
        <v>2334</v>
      </c>
      <c r="BG940" s="110">
        <v>8483</v>
      </c>
      <c r="BH940" s="110" t="s">
        <v>36</v>
      </c>
      <c r="BI940" s="110">
        <v>310</v>
      </c>
      <c r="BJ940" s="110">
        <v>310</v>
      </c>
      <c r="BK940" s="110">
        <v>310</v>
      </c>
      <c r="BL940" s="110">
        <v>310</v>
      </c>
      <c r="BN940" s="110">
        <f t="shared" si="154"/>
        <v>1240</v>
      </c>
      <c r="BS940" s="110">
        <v>4902</v>
      </c>
      <c r="BT940" s="110" t="str">
        <f t="shared" si="155"/>
        <v>Atendimento de ocorrências de Violência Doméstica</v>
      </c>
      <c r="BU940" s="111" t="str">
        <f t="shared" si="156"/>
        <v>Não</v>
      </c>
      <c r="BV940" s="111" t="str">
        <f t="shared" si="157"/>
        <v>Não</v>
      </c>
      <c r="BW940" s="111" t="str">
        <f t="shared" si="158"/>
        <v>Sim</v>
      </c>
      <c r="BX940" s="111" t="str">
        <f t="shared" si="159"/>
        <v>Não</v>
      </c>
      <c r="BY940" s="110" t="s">
        <v>121</v>
      </c>
      <c r="BZ940" s="110" t="s">
        <v>2410</v>
      </c>
      <c r="CA940" s="110" t="s">
        <v>121</v>
      </c>
      <c r="CB940" s="110" t="s">
        <v>8374</v>
      </c>
      <c r="CG940" s="110" t="str">
        <f t="shared" si="150"/>
        <v>5066Maringá</v>
      </c>
      <c r="CH940" s="110" t="str">
        <f t="shared" si="152"/>
        <v>5066-1</v>
      </c>
      <c r="CI940" s="110">
        <v>1</v>
      </c>
      <c r="CJ940" s="110">
        <v>5066</v>
      </c>
      <c r="CK940" s="110" t="s">
        <v>36</v>
      </c>
      <c r="CL940" s="110">
        <v>4115200</v>
      </c>
      <c r="CM940" s="110" t="s">
        <v>503</v>
      </c>
      <c r="CN940" s="110">
        <v>222.95</v>
      </c>
      <c r="CO940" s="110">
        <v>0</v>
      </c>
      <c r="CP940" s="110">
        <v>0</v>
      </c>
      <c r="CQ940" s="110">
        <v>0</v>
      </c>
      <c r="CS940" s="110" t="str">
        <f t="shared" si="151"/>
        <v>RGInt 04 Maringá-Maringá</v>
      </c>
    </row>
    <row r="941" spans="19:97" x14ac:dyDescent="0.2">
      <c r="S941" s="98">
        <v>4896</v>
      </c>
      <c r="T941" s="98">
        <v>39</v>
      </c>
      <c r="U941" s="98" t="s">
        <v>1697</v>
      </c>
      <c r="V941" s="98">
        <v>66</v>
      </c>
      <c r="W941" s="98" t="s">
        <v>2165</v>
      </c>
      <c r="X941" s="98">
        <v>5</v>
      </c>
      <c r="Y941" s="98" t="s">
        <v>858</v>
      </c>
      <c r="Z941" s="98">
        <v>30</v>
      </c>
      <c r="AA941" s="98" t="s">
        <v>1698</v>
      </c>
      <c r="AB941" s="98">
        <v>8610</v>
      </c>
      <c r="AC941" s="98" t="s">
        <v>2501</v>
      </c>
      <c r="AD941" s="98" t="s">
        <v>5536</v>
      </c>
      <c r="AE941" s="98">
        <v>4896</v>
      </c>
      <c r="AF941" s="98" t="s">
        <v>2414</v>
      </c>
      <c r="AG941" s="98" t="s">
        <v>5411</v>
      </c>
      <c r="AH941" s="98" t="s">
        <v>2415</v>
      </c>
      <c r="AI941" s="98" t="s">
        <v>53</v>
      </c>
      <c r="AJ941" s="98">
        <v>4100</v>
      </c>
      <c r="AK941" s="98" t="s">
        <v>36</v>
      </c>
      <c r="AL941" s="98">
        <v>4104</v>
      </c>
      <c r="AO941" s="98">
        <v>2024</v>
      </c>
      <c r="AP941" s="98">
        <v>2248</v>
      </c>
      <c r="AQ941" s="98" t="s">
        <v>54</v>
      </c>
      <c r="AR941" s="98" t="s">
        <v>54</v>
      </c>
      <c r="AS941" s="98" t="s">
        <v>54</v>
      </c>
      <c r="AT941" s="98" t="s">
        <v>54</v>
      </c>
      <c r="AW941" s="98" t="s">
        <v>1277</v>
      </c>
      <c r="AY941" s="98" t="s">
        <v>56</v>
      </c>
      <c r="AZ941" s="98" t="s">
        <v>2416</v>
      </c>
      <c r="BA941" s="98" t="s">
        <v>2385</v>
      </c>
      <c r="BB941" s="98" t="s">
        <v>2502</v>
      </c>
      <c r="BD941" s="110" t="str">
        <f t="shared" si="153"/>
        <v>4556RGInt 05 Londrina</v>
      </c>
      <c r="BE941" s="110">
        <v>4556</v>
      </c>
      <c r="BF941" s="110" t="s">
        <v>2334</v>
      </c>
      <c r="BG941" s="110">
        <v>8483</v>
      </c>
      <c r="BH941" s="110" t="s">
        <v>37</v>
      </c>
      <c r="BI941" s="110">
        <v>165</v>
      </c>
      <c r="BJ941" s="110">
        <v>165</v>
      </c>
      <c r="BK941" s="110">
        <v>165</v>
      </c>
      <c r="BL941" s="110">
        <v>165</v>
      </c>
      <c r="BN941" s="110">
        <f t="shared" si="154"/>
        <v>660</v>
      </c>
      <c r="BS941" s="110">
        <v>4896</v>
      </c>
      <c r="BT941" s="110" t="str">
        <f t="shared" si="155"/>
        <v>Atendimento de ocorrências veículos furtados</v>
      </c>
      <c r="BU941" s="111" t="str">
        <f t="shared" si="156"/>
        <v>Não</v>
      </c>
      <c r="BV941" s="111" t="str">
        <f t="shared" si="157"/>
        <v>Não</v>
      </c>
      <c r="BW941" s="111" t="str">
        <f t="shared" si="158"/>
        <v>Não</v>
      </c>
      <c r="BX941" s="111" t="str">
        <f t="shared" si="159"/>
        <v>Não</v>
      </c>
      <c r="BY941" s="110" t="s">
        <v>121</v>
      </c>
      <c r="BZ941" s="110" t="s">
        <v>121</v>
      </c>
      <c r="CA941" s="110" t="s">
        <v>1277</v>
      </c>
      <c r="CB941" s="110" t="s">
        <v>8374</v>
      </c>
      <c r="CG941" s="110" t="str">
        <f t="shared" si="150"/>
        <v>5066 Total</v>
      </c>
      <c r="CH941" s="110" t="str">
        <f t="shared" si="152"/>
        <v>5066 Total-1</v>
      </c>
      <c r="CI941" s="110">
        <v>1</v>
      </c>
      <c r="CJ941" s="110" t="s">
        <v>7210</v>
      </c>
      <c r="CN941" s="110">
        <v>222.95</v>
      </c>
      <c r="CO941" s="110">
        <v>0</v>
      </c>
      <c r="CP941" s="110">
        <v>0</v>
      </c>
      <c r="CQ941" s="110">
        <v>0</v>
      </c>
      <c r="CS941" s="110" t="str">
        <f t="shared" si="151"/>
        <v>-</v>
      </c>
    </row>
    <row r="942" spans="19:97" x14ac:dyDescent="0.2">
      <c r="S942" s="98">
        <v>4904</v>
      </c>
      <c r="T942" s="98">
        <v>39</v>
      </c>
      <c r="U942" s="98" t="s">
        <v>1697</v>
      </c>
      <c r="V942" s="98">
        <v>66</v>
      </c>
      <c r="W942" s="98" t="s">
        <v>2165</v>
      </c>
      <c r="X942" s="98">
        <v>5</v>
      </c>
      <c r="Y942" s="98" t="s">
        <v>858</v>
      </c>
      <c r="Z942" s="98">
        <v>30</v>
      </c>
      <c r="AA942" s="98" t="s">
        <v>1698</v>
      </c>
      <c r="AB942" s="98">
        <v>8610</v>
      </c>
      <c r="AC942" s="98" t="s">
        <v>2501</v>
      </c>
      <c r="AD942" s="98" t="s">
        <v>5536</v>
      </c>
      <c r="AE942" s="98">
        <v>4904</v>
      </c>
      <c r="AF942" s="98" t="s">
        <v>2418</v>
      </c>
      <c r="AG942" s="98" t="s">
        <v>5412</v>
      </c>
      <c r="AH942" s="98" t="s">
        <v>2419</v>
      </c>
      <c r="AI942" s="98" t="s">
        <v>53</v>
      </c>
      <c r="AJ942" s="98">
        <v>4100</v>
      </c>
      <c r="AK942" s="98" t="s">
        <v>36</v>
      </c>
      <c r="AL942" s="98">
        <v>4104</v>
      </c>
      <c r="AO942" s="98">
        <v>2024</v>
      </c>
      <c r="AP942" s="98">
        <v>1751</v>
      </c>
      <c r="AQ942" s="98" t="s">
        <v>54</v>
      </c>
      <c r="AR942" s="98" t="s">
        <v>54</v>
      </c>
      <c r="AS942" s="98" t="s">
        <v>54</v>
      </c>
      <c r="AT942" s="98" t="s">
        <v>54</v>
      </c>
      <c r="AW942" s="98" t="s">
        <v>1277</v>
      </c>
      <c r="AY942" s="98" t="s">
        <v>56</v>
      </c>
      <c r="AZ942" s="98" t="s">
        <v>2420</v>
      </c>
      <c r="BA942" s="98" t="s">
        <v>2385</v>
      </c>
      <c r="BB942" s="98" t="s">
        <v>2502</v>
      </c>
      <c r="BD942" s="110" t="str">
        <f t="shared" si="153"/>
        <v>4556RGInt 06 Ponta Grossa</v>
      </c>
      <c r="BE942" s="110">
        <v>4556</v>
      </c>
      <c r="BF942" s="110" t="s">
        <v>2334</v>
      </c>
      <c r="BG942" s="110">
        <v>8483</v>
      </c>
      <c r="BH942" s="110" t="s">
        <v>38</v>
      </c>
      <c r="BI942" s="110">
        <v>90</v>
      </c>
      <c r="BJ942" s="110">
        <v>90</v>
      </c>
      <c r="BK942" s="110">
        <v>90</v>
      </c>
      <c r="BL942" s="110">
        <v>90</v>
      </c>
      <c r="BN942" s="110">
        <f t="shared" si="154"/>
        <v>360</v>
      </c>
      <c r="BS942" s="110">
        <v>4904</v>
      </c>
      <c r="BT942" s="110" t="str">
        <f t="shared" si="155"/>
        <v>Veículos provenientes de Furto e Roubo recuperados</v>
      </c>
      <c r="BU942" s="111" t="str">
        <f t="shared" si="156"/>
        <v>Não</v>
      </c>
      <c r="BV942" s="111" t="str">
        <f t="shared" si="157"/>
        <v>Não</v>
      </c>
      <c r="BW942" s="111" t="str">
        <f t="shared" si="158"/>
        <v>Não</v>
      </c>
      <c r="BX942" s="111" t="str">
        <f t="shared" si="159"/>
        <v>Não</v>
      </c>
      <c r="BY942" s="110" t="s">
        <v>121</v>
      </c>
      <c r="BZ942" s="110" t="s">
        <v>121</v>
      </c>
      <c r="CA942" s="110" t="s">
        <v>1277</v>
      </c>
      <c r="CB942" s="110" t="s">
        <v>8374</v>
      </c>
      <c r="CG942" s="110" t="str">
        <f t="shared" ref="CG942:CG1005" si="160">CJ942&amp;CM942</f>
        <v>5067Prudentópolis</v>
      </c>
      <c r="CH942" s="110" t="str">
        <f t="shared" si="152"/>
        <v>5067-1</v>
      </c>
      <c r="CI942" s="110">
        <v>1</v>
      </c>
      <c r="CJ942" s="110">
        <v>5067</v>
      </c>
      <c r="CK942" s="110" t="s">
        <v>34</v>
      </c>
      <c r="CL942" s="110">
        <v>4120606</v>
      </c>
      <c r="CM942" s="110" t="s">
        <v>540</v>
      </c>
      <c r="CN942" s="110">
        <v>222.95</v>
      </c>
      <c r="CO942" s="110">
        <v>0</v>
      </c>
      <c r="CP942" s="110">
        <v>0</v>
      </c>
      <c r="CQ942" s="110">
        <v>0</v>
      </c>
      <c r="CS942" s="110" t="str">
        <f t="shared" ref="CS942:CS1005" si="161">CK942&amp;"-"&amp;CM942</f>
        <v>RGInt 02 Guarapuava-Prudentópolis</v>
      </c>
    </row>
    <row r="943" spans="19:97" x14ac:dyDescent="0.2">
      <c r="S943" s="98">
        <v>4909</v>
      </c>
      <c r="T943" s="98">
        <v>39</v>
      </c>
      <c r="U943" s="98" t="s">
        <v>1697</v>
      </c>
      <c r="V943" s="98">
        <v>66</v>
      </c>
      <c r="W943" s="98" t="s">
        <v>2165</v>
      </c>
      <c r="X943" s="98">
        <v>5</v>
      </c>
      <c r="Y943" s="98" t="s">
        <v>858</v>
      </c>
      <c r="Z943" s="98">
        <v>30</v>
      </c>
      <c r="AA943" s="98" t="s">
        <v>1698</v>
      </c>
      <c r="AB943" s="98">
        <v>8611</v>
      </c>
      <c r="AC943" s="98" t="s">
        <v>2517</v>
      </c>
      <c r="AD943" s="98" t="s">
        <v>5537</v>
      </c>
      <c r="AE943" s="98">
        <v>4909</v>
      </c>
      <c r="AF943" s="98" t="s">
        <v>2382</v>
      </c>
      <c r="AG943" s="98" t="s">
        <v>5402</v>
      </c>
      <c r="AH943" s="98" t="s">
        <v>2383</v>
      </c>
      <c r="AI943" s="98" t="s">
        <v>53</v>
      </c>
      <c r="AJ943" s="98">
        <v>4100</v>
      </c>
      <c r="AK943" s="98" t="s">
        <v>33</v>
      </c>
      <c r="AL943" s="98">
        <v>4101</v>
      </c>
      <c r="AO943" s="98">
        <v>2024</v>
      </c>
      <c r="AP943" s="98">
        <v>174</v>
      </c>
      <c r="AQ943" s="98" t="s">
        <v>54</v>
      </c>
      <c r="AR943" s="98" t="s">
        <v>54</v>
      </c>
      <c r="AS943" s="98" t="s">
        <v>54</v>
      </c>
      <c r="AT943" s="98" t="s">
        <v>54</v>
      </c>
      <c r="AV943" s="98" t="s">
        <v>55</v>
      </c>
      <c r="AY943" s="98" t="s">
        <v>56</v>
      </c>
      <c r="AZ943" s="98" t="s">
        <v>2384</v>
      </c>
      <c r="BA943" s="98" t="s">
        <v>2385</v>
      </c>
      <c r="BB943" s="98" t="s">
        <v>2518</v>
      </c>
      <c r="BD943" s="110" t="str">
        <f t="shared" si="153"/>
        <v>4557RGInt 01 Curitiba</v>
      </c>
      <c r="BE943" s="110">
        <v>4557</v>
      </c>
      <c r="BF943" s="110" t="s">
        <v>2338</v>
      </c>
      <c r="BG943" s="110">
        <v>8485</v>
      </c>
      <c r="BH943" s="110" t="s">
        <v>33</v>
      </c>
      <c r="BI943" s="110">
        <v>45</v>
      </c>
      <c r="BJ943" s="110">
        <v>45</v>
      </c>
      <c r="BK943" s="110">
        <v>45</v>
      </c>
      <c r="BL943" s="110">
        <v>45</v>
      </c>
      <c r="BN943" s="110">
        <f t="shared" si="154"/>
        <v>180</v>
      </c>
      <c r="BS943" s="110">
        <v>4909</v>
      </c>
      <c r="BT943" s="110" t="str">
        <f t="shared" si="155"/>
        <v>Apreensões de Armas de Fogo</v>
      </c>
      <c r="BU943" s="111" t="str">
        <f t="shared" si="156"/>
        <v>Não</v>
      </c>
      <c r="BV943" s="111" t="str">
        <f t="shared" si="157"/>
        <v>Não</v>
      </c>
      <c r="BW943" s="111" t="str">
        <f t="shared" si="158"/>
        <v>Não</v>
      </c>
      <c r="BX943" s="111" t="str">
        <f t="shared" si="159"/>
        <v>Não</v>
      </c>
      <c r="BY943" s="110" t="s">
        <v>121</v>
      </c>
      <c r="BZ943" s="110" t="s">
        <v>55</v>
      </c>
      <c r="CA943" s="110" t="s">
        <v>121</v>
      </c>
      <c r="CB943" s="110" t="s">
        <v>8374</v>
      </c>
      <c r="CG943" s="110" t="str">
        <f t="shared" si="160"/>
        <v>5067 Total</v>
      </c>
      <c r="CH943" s="110" t="str">
        <f t="shared" ref="CH943:CH1006" si="162">CJ943&amp;"-"&amp;CI943</f>
        <v>5067 Total-1</v>
      </c>
      <c r="CI943" s="110">
        <v>1</v>
      </c>
      <c r="CJ943" s="110" t="s">
        <v>7211</v>
      </c>
      <c r="CN943" s="110">
        <v>222.95</v>
      </c>
      <c r="CO943" s="110">
        <v>0</v>
      </c>
      <c r="CP943" s="110">
        <v>0</v>
      </c>
      <c r="CQ943" s="110">
        <v>0</v>
      </c>
      <c r="CS943" s="110" t="str">
        <f t="shared" si="161"/>
        <v>-</v>
      </c>
    </row>
    <row r="944" spans="19:97" x14ac:dyDescent="0.2">
      <c r="S944" s="98">
        <v>4913</v>
      </c>
      <c r="T944" s="98">
        <v>39</v>
      </c>
      <c r="U944" s="98" t="s">
        <v>1697</v>
      </c>
      <c r="V944" s="98">
        <v>66</v>
      </c>
      <c r="W944" s="98" t="s">
        <v>2165</v>
      </c>
      <c r="X944" s="98">
        <v>5</v>
      </c>
      <c r="Y944" s="98" t="s">
        <v>858</v>
      </c>
      <c r="Z944" s="98">
        <v>30</v>
      </c>
      <c r="AA944" s="98" t="s">
        <v>1698</v>
      </c>
      <c r="AB944" s="98">
        <v>8611</v>
      </c>
      <c r="AC944" s="98" t="s">
        <v>2517</v>
      </c>
      <c r="AD944" s="98" t="s">
        <v>5537</v>
      </c>
      <c r="AE944" s="98">
        <v>4913</v>
      </c>
      <c r="AF944" s="98" t="s">
        <v>2387</v>
      </c>
      <c r="AG944" s="98" t="s">
        <v>5405</v>
      </c>
      <c r="AH944" s="98" t="s">
        <v>2388</v>
      </c>
      <c r="AI944" s="98" t="s">
        <v>53</v>
      </c>
      <c r="AJ944" s="98">
        <v>4100</v>
      </c>
      <c r="AK944" s="98" t="s">
        <v>33</v>
      </c>
      <c r="AL944" s="98">
        <v>4101</v>
      </c>
      <c r="AO944" s="98">
        <v>2024</v>
      </c>
      <c r="AP944" s="98">
        <v>28</v>
      </c>
      <c r="AQ944" s="98" t="s">
        <v>54</v>
      </c>
      <c r="AR944" s="98" t="s">
        <v>54</v>
      </c>
      <c r="AS944" s="98" t="s">
        <v>54</v>
      </c>
      <c r="AT944" s="98" t="s">
        <v>54</v>
      </c>
      <c r="AW944" s="98" t="s">
        <v>2389</v>
      </c>
      <c r="AY944" s="98" t="s">
        <v>56</v>
      </c>
      <c r="AZ944" s="98" t="s">
        <v>2390</v>
      </c>
      <c r="BA944" s="98" t="s">
        <v>2385</v>
      </c>
      <c r="BB944" s="98" t="s">
        <v>2518</v>
      </c>
      <c r="BD944" s="110" t="str">
        <f t="shared" si="153"/>
        <v>4557RGInt 02 Guarapuava</v>
      </c>
      <c r="BE944" s="110">
        <v>4557</v>
      </c>
      <c r="BF944" s="110" t="s">
        <v>2338</v>
      </c>
      <c r="BG944" s="110">
        <v>8485</v>
      </c>
      <c r="BH944" s="110" t="s">
        <v>34</v>
      </c>
      <c r="BI944" s="110">
        <v>19</v>
      </c>
      <c r="BJ944" s="110">
        <v>19</v>
      </c>
      <c r="BK944" s="110">
        <v>19</v>
      </c>
      <c r="BL944" s="110">
        <v>19</v>
      </c>
      <c r="BN944" s="110">
        <f t="shared" si="154"/>
        <v>76</v>
      </c>
      <c r="BS944" s="110">
        <v>4913</v>
      </c>
      <c r="BT944" s="110" t="str">
        <f t="shared" si="155"/>
        <v>Atendimento de ocorrências com mortes violentas intencionais</v>
      </c>
      <c r="BU944" s="111" t="str">
        <f t="shared" si="156"/>
        <v>Não</v>
      </c>
      <c r="BV944" s="111" t="str">
        <f t="shared" si="157"/>
        <v>Não</v>
      </c>
      <c r="BW944" s="111" t="str">
        <f t="shared" si="158"/>
        <v>Não</v>
      </c>
      <c r="BX944" s="111" t="str">
        <f t="shared" si="159"/>
        <v>Não</v>
      </c>
      <c r="BY944" s="110" t="s">
        <v>121</v>
      </c>
      <c r="BZ944" s="110" t="s">
        <v>121</v>
      </c>
      <c r="CA944" s="110" t="s">
        <v>2389</v>
      </c>
      <c r="CB944" s="110" t="s">
        <v>8374</v>
      </c>
      <c r="CG944" s="110" t="str">
        <f t="shared" si="160"/>
        <v>5068Rolândia</v>
      </c>
      <c r="CH944" s="110" t="str">
        <f t="shared" si="162"/>
        <v>5068-1</v>
      </c>
      <c r="CI944" s="110">
        <v>1</v>
      </c>
      <c r="CJ944" s="110">
        <v>5068</v>
      </c>
      <c r="CK944" s="110" t="s">
        <v>37</v>
      </c>
      <c r="CL944" s="110">
        <v>4122404</v>
      </c>
      <c r="CM944" s="110" t="s">
        <v>2222</v>
      </c>
      <c r="CN944" s="110">
        <v>222.95</v>
      </c>
      <c r="CO944" s="110">
        <v>0</v>
      </c>
      <c r="CP944" s="110">
        <v>0</v>
      </c>
      <c r="CQ944" s="110">
        <v>0</v>
      </c>
      <c r="CS944" s="110" t="str">
        <f t="shared" si="161"/>
        <v>RGInt 05 Londrina-Rolândia</v>
      </c>
    </row>
    <row r="945" spans="19:97" x14ac:dyDescent="0.2">
      <c r="S945" s="98">
        <v>4919</v>
      </c>
      <c r="T945" s="98">
        <v>39</v>
      </c>
      <c r="U945" s="98" t="s">
        <v>1697</v>
      </c>
      <c r="V945" s="98">
        <v>66</v>
      </c>
      <c r="W945" s="98" t="s">
        <v>2165</v>
      </c>
      <c r="X945" s="98">
        <v>5</v>
      </c>
      <c r="Y945" s="98" t="s">
        <v>858</v>
      </c>
      <c r="Z945" s="98">
        <v>30</v>
      </c>
      <c r="AA945" s="98" t="s">
        <v>1698</v>
      </c>
      <c r="AB945" s="98">
        <v>8611</v>
      </c>
      <c r="AC945" s="98" t="s">
        <v>2517</v>
      </c>
      <c r="AD945" s="98" t="s">
        <v>5537</v>
      </c>
      <c r="AE945" s="98">
        <v>4919</v>
      </c>
      <c r="AF945" s="98" t="s">
        <v>2391</v>
      </c>
      <c r="AG945" s="98" t="s">
        <v>5406</v>
      </c>
      <c r="AH945" s="98" t="s">
        <v>2392</v>
      </c>
      <c r="AI945" s="98" t="s">
        <v>53</v>
      </c>
      <c r="AJ945" s="98">
        <v>4100</v>
      </c>
      <c r="AK945" s="98" t="s">
        <v>33</v>
      </c>
      <c r="AL945" s="98">
        <v>4101</v>
      </c>
      <c r="AO945" s="98">
        <v>2024</v>
      </c>
      <c r="AP945" s="98">
        <v>2005</v>
      </c>
      <c r="AQ945" s="98" t="s">
        <v>54</v>
      </c>
      <c r="AR945" s="98" t="s">
        <v>54</v>
      </c>
      <c r="AS945" s="98" t="s">
        <v>54</v>
      </c>
      <c r="AT945" s="98" t="s">
        <v>54</v>
      </c>
      <c r="AW945" s="98" t="s">
        <v>1277</v>
      </c>
      <c r="AY945" s="98" t="s">
        <v>56</v>
      </c>
      <c r="AZ945" s="98" t="s">
        <v>2480</v>
      </c>
      <c r="BA945" s="98" t="s">
        <v>2385</v>
      </c>
      <c r="BB945" s="98" t="s">
        <v>2518</v>
      </c>
      <c r="BD945" s="110" t="str">
        <f t="shared" ref="BD945:BD1008" si="163">BE945&amp;BH945</f>
        <v>4557RGInt 03 Cascavel</v>
      </c>
      <c r="BE945" s="110">
        <v>4557</v>
      </c>
      <c r="BF945" s="110" t="s">
        <v>2338</v>
      </c>
      <c r="BG945" s="110">
        <v>8485</v>
      </c>
      <c r="BH945" s="110" t="s">
        <v>35</v>
      </c>
      <c r="BI945" s="110">
        <v>100</v>
      </c>
      <c r="BJ945" s="110">
        <v>100</v>
      </c>
      <c r="BK945" s="110">
        <v>100</v>
      </c>
      <c r="BL945" s="110">
        <v>100</v>
      </c>
      <c r="BN945" s="110">
        <f t="shared" ref="BN945:BN1008" si="164">SUM(BI945:BM945)</f>
        <v>400</v>
      </c>
      <c r="BS945" s="110">
        <v>4919</v>
      </c>
      <c r="BT945" s="110" t="str">
        <f t="shared" si="155"/>
        <v>Atendimento de ocorrências de furtos gerais</v>
      </c>
      <c r="BU945" s="111" t="str">
        <f t="shared" si="156"/>
        <v>Não</v>
      </c>
      <c r="BV945" s="111" t="str">
        <f t="shared" si="157"/>
        <v>Não</v>
      </c>
      <c r="BW945" s="111" t="str">
        <f t="shared" si="158"/>
        <v>Não</v>
      </c>
      <c r="BX945" s="111" t="str">
        <f t="shared" si="159"/>
        <v>Não</v>
      </c>
      <c r="BY945" s="110" t="s">
        <v>121</v>
      </c>
      <c r="BZ945" s="110" t="s">
        <v>121</v>
      </c>
      <c r="CA945" s="110" t="s">
        <v>1277</v>
      </c>
      <c r="CB945" s="110" t="s">
        <v>8374</v>
      </c>
      <c r="CG945" s="110" t="str">
        <f t="shared" si="160"/>
        <v>5068 Total</v>
      </c>
      <c r="CH945" s="110" t="str">
        <f t="shared" si="162"/>
        <v>5068 Total-1</v>
      </c>
      <c r="CI945" s="110">
        <v>1</v>
      </c>
      <c r="CJ945" s="110" t="s">
        <v>7212</v>
      </c>
      <c r="CN945" s="110">
        <v>222.95</v>
      </c>
      <c r="CO945" s="110">
        <v>0</v>
      </c>
      <c r="CP945" s="110">
        <v>0</v>
      </c>
      <c r="CQ945" s="110">
        <v>0</v>
      </c>
      <c r="CS945" s="110" t="str">
        <f t="shared" si="161"/>
        <v>-</v>
      </c>
    </row>
    <row r="946" spans="19:97" x14ac:dyDescent="0.2">
      <c r="S946" s="98">
        <v>4915</v>
      </c>
      <c r="T946" s="98">
        <v>39</v>
      </c>
      <c r="U946" s="98" t="s">
        <v>1697</v>
      </c>
      <c r="V946" s="98">
        <v>66</v>
      </c>
      <c r="W946" s="98" t="s">
        <v>2165</v>
      </c>
      <c r="X946" s="98">
        <v>5</v>
      </c>
      <c r="Y946" s="98" t="s">
        <v>858</v>
      </c>
      <c r="Z946" s="98">
        <v>30</v>
      </c>
      <c r="AA946" s="98" t="s">
        <v>1698</v>
      </c>
      <c r="AB946" s="98">
        <v>8611</v>
      </c>
      <c r="AC946" s="98" t="s">
        <v>2517</v>
      </c>
      <c r="AD946" s="98" t="s">
        <v>5537</v>
      </c>
      <c r="AE946" s="98">
        <v>4915</v>
      </c>
      <c r="AF946" s="98" t="s">
        <v>2395</v>
      </c>
      <c r="AG946" s="98" t="s">
        <v>5407</v>
      </c>
      <c r="AH946" s="98" t="s">
        <v>2396</v>
      </c>
      <c r="AI946" s="98" t="s">
        <v>53</v>
      </c>
      <c r="AJ946" s="98">
        <v>4100</v>
      </c>
      <c r="AK946" s="98" t="s">
        <v>33</v>
      </c>
      <c r="AL946" s="98">
        <v>4101</v>
      </c>
      <c r="AO946" s="98">
        <v>2024</v>
      </c>
      <c r="AP946" s="98">
        <v>191</v>
      </c>
      <c r="AQ946" s="98" t="s">
        <v>54</v>
      </c>
      <c r="AR946" s="98" t="s">
        <v>54</v>
      </c>
      <c r="AS946" s="98" t="s">
        <v>54</v>
      </c>
      <c r="AT946" s="98" t="s">
        <v>54</v>
      </c>
      <c r="AW946" s="98" t="s">
        <v>1277</v>
      </c>
      <c r="AY946" s="98" t="s">
        <v>56</v>
      </c>
      <c r="AZ946" s="98" t="s">
        <v>2481</v>
      </c>
      <c r="BA946" s="98" t="s">
        <v>2385</v>
      </c>
      <c r="BB946" s="98" t="s">
        <v>2518</v>
      </c>
      <c r="BD946" s="110" t="str">
        <f t="shared" si="163"/>
        <v>4557RGInt 04 Maringá</v>
      </c>
      <c r="BE946" s="110">
        <v>4557</v>
      </c>
      <c r="BF946" s="110" t="s">
        <v>2338</v>
      </c>
      <c r="BG946" s="110">
        <v>8485</v>
      </c>
      <c r="BH946" s="110" t="s">
        <v>36</v>
      </c>
      <c r="BI946" s="110">
        <v>115</v>
      </c>
      <c r="BJ946" s="110">
        <v>115</v>
      </c>
      <c r="BK946" s="110">
        <v>115</v>
      </c>
      <c r="BL946" s="110">
        <v>115</v>
      </c>
      <c r="BN946" s="110">
        <f t="shared" si="164"/>
        <v>460</v>
      </c>
      <c r="BS946" s="110">
        <v>4915</v>
      </c>
      <c r="BT946" s="110" t="str">
        <f t="shared" si="155"/>
        <v>Atendimento de ocorrências de roubos gerais</v>
      </c>
      <c r="BU946" s="111" t="str">
        <f t="shared" si="156"/>
        <v>Não</v>
      </c>
      <c r="BV946" s="111" t="str">
        <f t="shared" si="157"/>
        <v>Não</v>
      </c>
      <c r="BW946" s="111" t="str">
        <f t="shared" si="158"/>
        <v>Não</v>
      </c>
      <c r="BX946" s="111" t="str">
        <f t="shared" si="159"/>
        <v>Não</v>
      </c>
      <c r="BY946" s="110" t="s">
        <v>121</v>
      </c>
      <c r="BZ946" s="110" t="s">
        <v>121</v>
      </c>
      <c r="CA946" s="110" t="s">
        <v>8330</v>
      </c>
      <c r="CB946" s="110" t="s">
        <v>8374</v>
      </c>
      <c r="CG946" s="110" t="str">
        <f t="shared" si="160"/>
        <v>5069São Mateus do Sul</v>
      </c>
      <c r="CH946" s="110" t="str">
        <f t="shared" si="162"/>
        <v>5069-1</v>
      </c>
      <c r="CI946" s="110">
        <v>1</v>
      </c>
      <c r="CJ946" s="110">
        <v>5069</v>
      </c>
      <c r="CK946" s="110" t="s">
        <v>33</v>
      </c>
      <c r="CL946" s="110">
        <v>4125605</v>
      </c>
      <c r="CM946" s="110" t="s">
        <v>395</v>
      </c>
      <c r="CN946" s="110">
        <v>222.95</v>
      </c>
      <c r="CO946" s="110">
        <v>0</v>
      </c>
      <c r="CP946" s="110">
        <v>0</v>
      </c>
      <c r="CQ946" s="110">
        <v>0</v>
      </c>
      <c r="CS946" s="110" t="str">
        <f t="shared" si="161"/>
        <v>RGInt 01 Curitiba-São Mateus do Sul</v>
      </c>
    </row>
    <row r="947" spans="19:97" x14ac:dyDescent="0.2">
      <c r="S947" s="98">
        <v>4920</v>
      </c>
      <c r="T947" s="98">
        <v>39</v>
      </c>
      <c r="U947" s="98" t="s">
        <v>1697</v>
      </c>
      <c r="V947" s="98">
        <v>66</v>
      </c>
      <c r="W947" s="98" t="s">
        <v>2165</v>
      </c>
      <c r="X947" s="98">
        <v>5</v>
      </c>
      <c r="Y947" s="98" t="s">
        <v>858</v>
      </c>
      <c r="Z947" s="98">
        <v>30</v>
      </c>
      <c r="AA947" s="98" t="s">
        <v>1698</v>
      </c>
      <c r="AB947" s="98">
        <v>8611</v>
      </c>
      <c r="AC947" s="98" t="s">
        <v>2517</v>
      </c>
      <c r="AD947" s="98" t="s">
        <v>5537</v>
      </c>
      <c r="AE947" s="98">
        <v>4920</v>
      </c>
      <c r="AF947" s="98" t="s">
        <v>2398</v>
      </c>
      <c r="AG947" s="98" t="s">
        <v>5408</v>
      </c>
      <c r="AH947" s="98" t="s">
        <v>2399</v>
      </c>
      <c r="AI947" s="98" t="s">
        <v>53</v>
      </c>
      <c r="AJ947" s="98">
        <v>4100</v>
      </c>
      <c r="AK947" s="98" t="s">
        <v>33</v>
      </c>
      <c r="AL947" s="98">
        <v>4101</v>
      </c>
      <c r="AO947" s="98">
        <v>2024</v>
      </c>
      <c r="AP947" s="98">
        <v>163</v>
      </c>
      <c r="AQ947" s="98" t="s">
        <v>54</v>
      </c>
      <c r="AR947" s="98" t="s">
        <v>54</v>
      </c>
      <c r="AS947" s="98" t="s">
        <v>54</v>
      </c>
      <c r="AT947" s="98" t="s">
        <v>54</v>
      </c>
      <c r="AY947" s="98" t="s">
        <v>56</v>
      </c>
      <c r="AZ947" s="98" t="s">
        <v>2400</v>
      </c>
      <c r="BA947" s="98" t="s">
        <v>2385</v>
      </c>
      <c r="BB947" s="98" t="s">
        <v>2518</v>
      </c>
      <c r="BD947" s="110" t="str">
        <f t="shared" si="163"/>
        <v>4557RGInt 05 Londrina</v>
      </c>
      <c r="BE947" s="110">
        <v>4557</v>
      </c>
      <c r="BF947" s="110" t="s">
        <v>2338</v>
      </c>
      <c r="BG947" s="110">
        <v>8485</v>
      </c>
      <c r="BH947" s="110" t="s">
        <v>37</v>
      </c>
      <c r="BI947" s="110">
        <v>94</v>
      </c>
      <c r="BJ947" s="110">
        <v>94</v>
      </c>
      <c r="BK947" s="110">
        <v>94</v>
      </c>
      <c r="BL947" s="110">
        <v>94</v>
      </c>
      <c r="BN947" s="110">
        <f t="shared" si="164"/>
        <v>376</v>
      </c>
      <c r="BS947" s="110">
        <v>4920</v>
      </c>
      <c r="BT947" s="110" t="str">
        <f t="shared" si="155"/>
        <v>Atendimento de ocorrências de Tráfico de Drogas</v>
      </c>
      <c r="BU947" s="111" t="str">
        <f t="shared" si="156"/>
        <v>Não</v>
      </c>
      <c r="BV947" s="111" t="str">
        <f t="shared" si="157"/>
        <v>Não</v>
      </c>
      <c r="BW947" s="111" t="str">
        <f t="shared" si="158"/>
        <v>Não</v>
      </c>
      <c r="BX947" s="111" t="str">
        <f t="shared" si="159"/>
        <v>Não</v>
      </c>
      <c r="BY947" s="110" t="s">
        <v>121</v>
      </c>
      <c r="BZ947" s="110" t="s">
        <v>121</v>
      </c>
      <c r="CA947" s="110" t="s">
        <v>121</v>
      </c>
      <c r="CB947" s="110" t="s">
        <v>8374</v>
      </c>
      <c r="CG947" s="110" t="str">
        <f t="shared" si="160"/>
        <v>5069 Total</v>
      </c>
      <c r="CH947" s="110" t="str">
        <f t="shared" si="162"/>
        <v>5069 Total-1</v>
      </c>
      <c r="CI947" s="110">
        <v>1</v>
      </c>
      <c r="CJ947" s="110" t="s">
        <v>7213</v>
      </c>
      <c r="CN947" s="110">
        <v>222.95</v>
      </c>
      <c r="CO947" s="110">
        <v>0</v>
      </c>
      <c r="CP947" s="110">
        <v>0</v>
      </c>
      <c r="CQ947" s="110">
        <v>0</v>
      </c>
      <c r="CS947" s="110" t="str">
        <f t="shared" si="161"/>
        <v>-</v>
      </c>
    </row>
    <row r="948" spans="19:97" x14ac:dyDescent="0.2">
      <c r="S948" s="98">
        <v>4916</v>
      </c>
      <c r="T948" s="98">
        <v>39</v>
      </c>
      <c r="U948" s="98" t="s">
        <v>1697</v>
      </c>
      <c r="V948" s="98">
        <v>66</v>
      </c>
      <c r="W948" s="98" t="s">
        <v>2165</v>
      </c>
      <c r="X948" s="98">
        <v>5</v>
      </c>
      <c r="Y948" s="98" t="s">
        <v>858</v>
      </c>
      <c r="Z948" s="98">
        <v>30</v>
      </c>
      <c r="AA948" s="98" t="s">
        <v>1698</v>
      </c>
      <c r="AB948" s="98">
        <v>8611</v>
      </c>
      <c r="AC948" s="98" t="s">
        <v>2517</v>
      </c>
      <c r="AD948" s="98" t="s">
        <v>5537</v>
      </c>
      <c r="AE948" s="98">
        <v>4916</v>
      </c>
      <c r="AF948" s="98" t="s">
        <v>2403</v>
      </c>
      <c r="AG948" s="98" t="s">
        <v>5409</v>
      </c>
      <c r="AH948" s="98" t="s">
        <v>2404</v>
      </c>
      <c r="AI948" s="98" t="s">
        <v>53</v>
      </c>
      <c r="AJ948" s="98">
        <v>4100</v>
      </c>
      <c r="AK948" s="98" t="s">
        <v>33</v>
      </c>
      <c r="AL948" s="98">
        <v>4101</v>
      </c>
      <c r="AO948" s="98">
        <v>2024</v>
      </c>
      <c r="AP948" s="98">
        <v>34</v>
      </c>
      <c r="AQ948" s="98" t="s">
        <v>54</v>
      </c>
      <c r="AR948" s="98" t="s">
        <v>54</v>
      </c>
      <c r="AS948" s="98" t="s">
        <v>54</v>
      </c>
      <c r="AT948" s="98" t="s">
        <v>54</v>
      </c>
      <c r="AW948" s="98" t="s">
        <v>2389</v>
      </c>
      <c r="AY948" s="98" t="s">
        <v>56</v>
      </c>
      <c r="AZ948" s="98" t="s">
        <v>2405</v>
      </c>
      <c r="BA948" s="98" t="s">
        <v>2385</v>
      </c>
      <c r="BB948" s="98" t="s">
        <v>2518</v>
      </c>
      <c r="BD948" s="110" t="str">
        <f t="shared" si="163"/>
        <v>4557RGInt 06 Ponta Grossa</v>
      </c>
      <c r="BE948" s="110">
        <v>4557</v>
      </c>
      <c r="BF948" s="110" t="s">
        <v>2338</v>
      </c>
      <c r="BG948" s="110">
        <v>8485</v>
      </c>
      <c r="BH948" s="110" t="s">
        <v>38</v>
      </c>
      <c r="BI948" s="110">
        <v>26</v>
      </c>
      <c r="BJ948" s="110">
        <v>26</v>
      </c>
      <c r="BK948" s="110">
        <v>26</v>
      </c>
      <c r="BL948" s="110">
        <v>26</v>
      </c>
      <c r="BN948" s="110">
        <f t="shared" si="164"/>
        <v>104</v>
      </c>
      <c r="BS948" s="110">
        <v>4916</v>
      </c>
      <c r="BT948" s="110" t="str">
        <f t="shared" si="155"/>
        <v>Atendimento de ocorrências de veículos roubados</v>
      </c>
      <c r="BU948" s="111" t="str">
        <f t="shared" si="156"/>
        <v>Não</v>
      </c>
      <c r="BV948" s="111" t="str">
        <f t="shared" si="157"/>
        <v>Não</v>
      </c>
      <c r="BW948" s="111" t="str">
        <f t="shared" si="158"/>
        <v>Não</v>
      </c>
      <c r="BX948" s="111" t="str">
        <f t="shared" si="159"/>
        <v>Não</v>
      </c>
      <c r="BY948" s="110" t="s">
        <v>121</v>
      </c>
      <c r="BZ948" s="110" t="s">
        <v>121</v>
      </c>
      <c r="CA948" s="110" t="s">
        <v>8330</v>
      </c>
      <c r="CB948" s="110" t="s">
        <v>8374</v>
      </c>
      <c r="CG948" s="110" t="str">
        <f t="shared" si="160"/>
        <v>5070Guarapuava</v>
      </c>
      <c r="CH948" s="110" t="str">
        <f t="shared" si="162"/>
        <v>5070-1</v>
      </c>
      <c r="CI948" s="110">
        <v>1</v>
      </c>
      <c r="CJ948" s="110">
        <v>5070</v>
      </c>
      <c r="CK948" s="110" t="s">
        <v>34</v>
      </c>
      <c r="CL948" s="110">
        <v>4109401</v>
      </c>
      <c r="CM948" s="110" t="s">
        <v>526</v>
      </c>
      <c r="CN948" s="110">
        <v>222.95</v>
      </c>
      <c r="CO948" s="110">
        <v>0</v>
      </c>
      <c r="CP948" s="110">
        <v>0</v>
      </c>
      <c r="CQ948" s="110">
        <v>0</v>
      </c>
      <c r="CS948" s="110" t="str">
        <f t="shared" si="161"/>
        <v>RGInt 02 Guarapuava-Guarapuava</v>
      </c>
    </row>
    <row r="949" spans="19:97" x14ac:dyDescent="0.2">
      <c r="S949" s="98">
        <v>4917</v>
      </c>
      <c r="T949" s="98">
        <v>39</v>
      </c>
      <c r="U949" s="98" t="s">
        <v>1697</v>
      </c>
      <c r="V949" s="98">
        <v>66</v>
      </c>
      <c r="W949" s="98" t="s">
        <v>2165</v>
      </c>
      <c r="X949" s="98">
        <v>5</v>
      </c>
      <c r="Y949" s="98" t="s">
        <v>858</v>
      </c>
      <c r="Z949" s="98">
        <v>30</v>
      </c>
      <c r="AA949" s="98" t="s">
        <v>1698</v>
      </c>
      <c r="AB949" s="98">
        <v>8611</v>
      </c>
      <c r="AC949" s="98" t="s">
        <v>2517</v>
      </c>
      <c r="AD949" s="98" t="s">
        <v>5537</v>
      </c>
      <c r="AE949" s="98">
        <v>4917</v>
      </c>
      <c r="AF949" s="98" t="s">
        <v>2409</v>
      </c>
      <c r="AG949" s="98" t="s">
        <v>5410</v>
      </c>
      <c r="AH949" s="98" t="s">
        <v>2399</v>
      </c>
      <c r="AI949" s="98" t="s">
        <v>53</v>
      </c>
      <c r="AJ949" s="98">
        <v>4100</v>
      </c>
      <c r="AK949" s="98" t="s">
        <v>33</v>
      </c>
      <c r="AL949" s="98">
        <v>4101</v>
      </c>
      <c r="AO949" s="98">
        <v>2024</v>
      </c>
      <c r="AP949" s="98">
        <v>955</v>
      </c>
      <c r="AQ949" s="98" t="s">
        <v>56</v>
      </c>
      <c r="AR949" s="98" t="s">
        <v>54</v>
      </c>
      <c r="AS949" s="98" t="s">
        <v>54</v>
      </c>
      <c r="AT949" s="98" t="s">
        <v>54</v>
      </c>
      <c r="AV949" s="98" t="s">
        <v>2410</v>
      </c>
      <c r="AY949" s="98" t="s">
        <v>56</v>
      </c>
      <c r="AZ949" s="98" t="s">
        <v>2411</v>
      </c>
      <c r="BA949" s="98" t="s">
        <v>2385</v>
      </c>
      <c r="BB949" s="98" t="s">
        <v>2518</v>
      </c>
      <c r="BD949" s="110" t="str">
        <f t="shared" si="163"/>
        <v>4558RGInt 01 Curitiba</v>
      </c>
      <c r="BE949" s="110">
        <v>4558</v>
      </c>
      <c r="BF949" s="110" t="s">
        <v>2342</v>
      </c>
      <c r="BG949" s="110">
        <v>8485</v>
      </c>
      <c r="BH949" s="110" t="s">
        <v>33</v>
      </c>
      <c r="BI949" s="110">
        <v>45</v>
      </c>
      <c r="BJ949" s="110">
        <v>45</v>
      </c>
      <c r="BK949" s="110">
        <v>45</v>
      </c>
      <c r="BL949" s="110">
        <v>45</v>
      </c>
      <c r="BN949" s="110">
        <f t="shared" si="164"/>
        <v>180</v>
      </c>
      <c r="BS949" s="110">
        <v>4917</v>
      </c>
      <c r="BT949" s="110" t="str">
        <f t="shared" si="155"/>
        <v>Atendimento de ocorrências de Violência Doméstica</v>
      </c>
      <c r="BU949" s="111" t="str">
        <f t="shared" si="156"/>
        <v>Não</v>
      </c>
      <c r="BV949" s="111" t="str">
        <f t="shared" si="157"/>
        <v>Não</v>
      </c>
      <c r="BW949" s="111" t="str">
        <f t="shared" si="158"/>
        <v>Sim</v>
      </c>
      <c r="BX949" s="111" t="str">
        <f t="shared" si="159"/>
        <v>Não</v>
      </c>
      <c r="BY949" s="110" t="s">
        <v>121</v>
      </c>
      <c r="BZ949" s="110" t="s">
        <v>2410</v>
      </c>
      <c r="CA949" s="110" t="s">
        <v>121</v>
      </c>
      <c r="CB949" s="110" t="s">
        <v>8374</v>
      </c>
      <c r="CG949" s="110" t="str">
        <f t="shared" si="160"/>
        <v>5070 Total</v>
      </c>
      <c r="CH949" s="110" t="str">
        <f t="shared" si="162"/>
        <v>5070 Total-1</v>
      </c>
      <c r="CI949" s="110">
        <v>1</v>
      </c>
      <c r="CJ949" s="110" t="s">
        <v>7214</v>
      </c>
      <c r="CN949" s="110">
        <v>222.95</v>
      </c>
      <c r="CO949" s="110">
        <v>0</v>
      </c>
      <c r="CP949" s="110">
        <v>0</v>
      </c>
      <c r="CQ949" s="110">
        <v>0</v>
      </c>
      <c r="CS949" s="110" t="str">
        <f t="shared" si="161"/>
        <v>-</v>
      </c>
    </row>
    <row r="950" spans="19:97" x14ac:dyDescent="0.2">
      <c r="S950" s="98">
        <v>4911</v>
      </c>
      <c r="T950" s="98">
        <v>39</v>
      </c>
      <c r="U950" s="98" t="s">
        <v>1697</v>
      </c>
      <c r="V950" s="98">
        <v>66</v>
      </c>
      <c r="W950" s="98" t="s">
        <v>2165</v>
      </c>
      <c r="X950" s="98">
        <v>5</v>
      </c>
      <c r="Y950" s="98" t="s">
        <v>858</v>
      </c>
      <c r="Z950" s="98">
        <v>30</v>
      </c>
      <c r="AA950" s="98" t="s">
        <v>1698</v>
      </c>
      <c r="AB950" s="98">
        <v>8611</v>
      </c>
      <c r="AC950" s="98" t="s">
        <v>2517</v>
      </c>
      <c r="AD950" s="98" t="s">
        <v>5537</v>
      </c>
      <c r="AE950" s="98">
        <v>4911</v>
      </c>
      <c r="AF950" s="98" t="s">
        <v>2414</v>
      </c>
      <c r="AG950" s="98" t="s">
        <v>5411</v>
      </c>
      <c r="AH950" s="98" t="s">
        <v>2415</v>
      </c>
      <c r="AI950" s="98" t="s">
        <v>53</v>
      </c>
      <c r="AJ950" s="98">
        <v>4100</v>
      </c>
      <c r="AK950" s="98" t="s">
        <v>33</v>
      </c>
      <c r="AL950" s="98">
        <v>4101</v>
      </c>
      <c r="AO950" s="98">
        <v>2024</v>
      </c>
      <c r="AP950" s="98">
        <v>84</v>
      </c>
      <c r="AQ950" s="98" t="s">
        <v>54</v>
      </c>
      <c r="AR950" s="98" t="s">
        <v>54</v>
      </c>
      <c r="AS950" s="98" t="s">
        <v>54</v>
      </c>
      <c r="AT950" s="98" t="s">
        <v>54</v>
      </c>
      <c r="AW950" s="98" t="s">
        <v>1277</v>
      </c>
      <c r="AY950" s="98" t="s">
        <v>56</v>
      </c>
      <c r="AZ950" s="98" t="s">
        <v>2416</v>
      </c>
      <c r="BA950" s="98" t="s">
        <v>2385</v>
      </c>
      <c r="BB950" s="98" t="s">
        <v>2518</v>
      </c>
      <c r="BD950" s="110" t="str">
        <f t="shared" si="163"/>
        <v>4558RGInt 02 Guarapuava</v>
      </c>
      <c r="BE950" s="110">
        <v>4558</v>
      </c>
      <c r="BF950" s="110" t="s">
        <v>2342</v>
      </c>
      <c r="BG950" s="110">
        <v>8485</v>
      </c>
      <c r="BH950" s="110" t="s">
        <v>34</v>
      </c>
      <c r="BI950" s="110">
        <v>19</v>
      </c>
      <c r="BJ950" s="110">
        <v>19</v>
      </c>
      <c r="BK950" s="110">
        <v>19</v>
      </c>
      <c r="BL950" s="110">
        <v>19</v>
      </c>
      <c r="BN950" s="110">
        <f t="shared" si="164"/>
        <v>76</v>
      </c>
      <c r="BS950" s="110">
        <v>4911</v>
      </c>
      <c r="BT950" s="110" t="str">
        <f t="shared" si="155"/>
        <v>Atendimento de ocorrências veículos furtados</v>
      </c>
      <c r="BU950" s="111" t="str">
        <f t="shared" si="156"/>
        <v>Não</v>
      </c>
      <c r="BV950" s="111" t="str">
        <f t="shared" si="157"/>
        <v>Não</v>
      </c>
      <c r="BW950" s="111" t="str">
        <f t="shared" si="158"/>
        <v>Não</v>
      </c>
      <c r="BX950" s="111" t="str">
        <f t="shared" si="159"/>
        <v>Não</v>
      </c>
      <c r="BY950" s="110" t="s">
        <v>121</v>
      </c>
      <c r="BZ950" s="110" t="s">
        <v>121</v>
      </c>
      <c r="CA950" s="110" t="s">
        <v>1277</v>
      </c>
      <c r="CB950" s="110" t="s">
        <v>8374</v>
      </c>
      <c r="CG950" s="110" t="str">
        <f t="shared" si="160"/>
        <v>5071Paranaguá</v>
      </c>
      <c r="CH950" s="110" t="str">
        <f t="shared" si="162"/>
        <v>5071-1</v>
      </c>
      <c r="CI950" s="110">
        <v>1</v>
      </c>
      <c r="CJ950" s="110">
        <v>5071</v>
      </c>
      <c r="CK950" s="110" t="s">
        <v>33</v>
      </c>
      <c r="CL950" s="110">
        <v>4118204</v>
      </c>
      <c r="CM950" s="110" t="s">
        <v>511</v>
      </c>
      <c r="CN950" s="110">
        <v>1961.69</v>
      </c>
      <c r="CO950" s="110">
        <v>0</v>
      </c>
      <c r="CP950" s="110">
        <v>0</v>
      </c>
      <c r="CQ950" s="110">
        <v>0</v>
      </c>
      <c r="CS950" s="110" t="str">
        <f t="shared" si="161"/>
        <v>RGInt 01 Curitiba-Paranaguá</v>
      </c>
    </row>
    <row r="951" spans="19:97" x14ac:dyDescent="0.2">
      <c r="S951" s="98">
        <v>4918</v>
      </c>
      <c r="T951" s="98">
        <v>39</v>
      </c>
      <c r="U951" s="98" t="s">
        <v>1697</v>
      </c>
      <c r="V951" s="98">
        <v>66</v>
      </c>
      <c r="W951" s="98" t="s">
        <v>2165</v>
      </c>
      <c r="X951" s="98">
        <v>5</v>
      </c>
      <c r="Y951" s="98" t="s">
        <v>858</v>
      </c>
      <c r="Z951" s="98">
        <v>30</v>
      </c>
      <c r="AA951" s="98" t="s">
        <v>1698</v>
      </c>
      <c r="AB951" s="98">
        <v>8611</v>
      </c>
      <c r="AC951" s="98" t="s">
        <v>2517</v>
      </c>
      <c r="AD951" s="98" t="s">
        <v>5537</v>
      </c>
      <c r="AE951" s="98">
        <v>4918</v>
      </c>
      <c r="AF951" s="98" t="s">
        <v>2418</v>
      </c>
      <c r="AG951" s="98" t="s">
        <v>5412</v>
      </c>
      <c r="AH951" s="98" t="s">
        <v>2419</v>
      </c>
      <c r="AI951" s="98" t="s">
        <v>53</v>
      </c>
      <c r="AJ951" s="98">
        <v>4100</v>
      </c>
      <c r="AK951" s="98" t="s">
        <v>33</v>
      </c>
      <c r="AL951" s="98">
        <v>4101</v>
      </c>
      <c r="AO951" s="98">
        <v>2024</v>
      </c>
      <c r="AP951" s="98">
        <v>84</v>
      </c>
      <c r="AQ951" s="98" t="s">
        <v>54</v>
      </c>
      <c r="AR951" s="98" t="s">
        <v>54</v>
      </c>
      <c r="AS951" s="98" t="s">
        <v>54</v>
      </c>
      <c r="AT951" s="98" t="s">
        <v>54</v>
      </c>
      <c r="AW951" s="98" t="s">
        <v>1277</v>
      </c>
      <c r="AY951" s="98" t="s">
        <v>56</v>
      </c>
      <c r="AZ951" s="98" t="s">
        <v>2420</v>
      </c>
      <c r="BA951" s="98" t="s">
        <v>2385</v>
      </c>
      <c r="BB951" s="98" t="s">
        <v>2518</v>
      </c>
      <c r="BD951" s="110" t="str">
        <f t="shared" si="163"/>
        <v>4558RGInt 03 Cascavel</v>
      </c>
      <c r="BE951" s="110">
        <v>4558</v>
      </c>
      <c r="BF951" s="110" t="s">
        <v>2342</v>
      </c>
      <c r="BG951" s="110">
        <v>8485</v>
      </c>
      <c r="BH951" s="110" t="s">
        <v>35</v>
      </c>
      <c r="BI951" s="110">
        <v>100</v>
      </c>
      <c r="BJ951" s="110">
        <v>100</v>
      </c>
      <c r="BK951" s="110">
        <v>100</v>
      </c>
      <c r="BL951" s="110">
        <v>100</v>
      </c>
      <c r="BN951" s="110">
        <f t="shared" si="164"/>
        <v>400</v>
      </c>
      <c r="BS951" s="110">
        <v>4918</v>
      </c>
      <c r="BT951" s="110" t="str">
        <f t="shared" si="155"/>
        <v>Veículos provenientes de Furto e Roubo recuperados</v>
      </c>
      <c r="BU951" s="111" t="str">
        <f t="shared" si="156"/>
        <v>Não</v>
      </c>
      <c r="BV951" s="111" t="str">
        <f t="shared" si="157"/>
        <v>Não</v>
      </c>
      <c r="BW951" s="111" t="str">
        <f t="shared" si="158"/>
        <v>Não</v>
      </c>
      <c r="BX951" s="111" t="str">
        <f t="shared" si="159"/>
        <v>Não</v>
      </c>
      <c r="BY951" s="110" t="s">
        <v>121</v>
      </c>
      <c r="BZ951" s="110" t="s">
        <v>121</v>
      </c>
      <c r="CA951" s="110" t="s">
        <v>1277</v>
      </c>
      <c r="CB951" s="110" t="s">
        <v>8374</v>
      </c>
      <c r="CG951" s="110" t="str">
        <f t="shared" si="160"/>
        <v>5071 Total</v>
      </c>
      <c r="CH951" s="110" t="str">
        <f t="shared" si="162"/>
        <v>5071 Total-1</v>
      </c>
      <c r="CI951" s="110">
        <v>1</v>
      </c>
      <c r="CJ951" s="110" t="s">
        <v>7215</v>
      </c>
      <c r="CN951" s="110">
        <v>1961.69</v>
      </c>
      <c r="CO951" s="110">
        <v>0</v>
      </c>
      <c r="CP951" s="110">
        <v>0</v>
      </c>
      <c r="CQ951" s="110">
        <v>0</v>
      </c>
      <c r="CS951" s="110" t="str">
        <f t="shared" si="161"/>
        <v>-</v>
      </c>
    </row>
    <row r="952" spans="19:97" x14ac:dyDescent="0.2">
      <c r="S952" s="98">
        <v>4922</v>
      </c>
      <c r="T952" s="98">
        <v>39</v>
      </c>
      <c r="U952" s="98" t="s">
        <v>1697</v>
      </c>
      <c r="V952" s="98">
        <v>66</v>
      </c>
      <c r="W952" s="98" t="s">
        <v>2165</v>
      </c>
      <c r="X952" s="98">
        <v>5</v>
      </c>
      <c r="Y952" s="98" t="s">
        <v>858</v>
      </c>
      <c r="Z952" s="98">
        <v>30</v>
      </c>
      <c r="AA952" s="98" t="s">
        <v>1698</v>
      </c>
      <c r="AB952" s="98">
        <v>8612</v>
      </c>
      <c r="AC952" s="98" t="s">
        <v>2522</v>
      </c>
      <c r="AD952" s="98" t="s">
        <v>5538</v>
      </c>
      <c r="AE952" s="98">
        <v>4922</v>
      </c>
      <c r="AF952" s="98" t="s">
        <v>2382</v>
      </c>
      <c r="AG952" s="98" t="s">
        <v>5402</v>
      </c>
      <c r="AH952" s="98" t="s">
        <v>2383</v>
      </c>
      <c r="AI952" s="98" t="s">
        <v>53</v>
      </c>
      <c r="AJ952" s="98">
        <v>4100</v>
      </c>
      <c r="AK952" s="98" t="s">
        <v>35</v>
      </c>
      <c r="AL952" s="98">
        <v>4103</v>
      </c>
      <c r="AO952" s="98">
        <v>2024</v>
      </c>
      <c r="AP952" s="98">
        <v>1227</v>
      </c>
      <c r="AQ952" s="98" t="s">
        <v>54</v>
      </c>
      <c r="AR952" s="98" t="s">
        <v>54</v>
      </c>
      <c r="AS952" s="98" t="s">
        <v>54</v>
      </c>
      <c r="AT952" s="98" t="s">
        <v>54</v>
      </c>
      <c r="AV952" s="98" t="s">
        <v>55</v>
      </c>
      <c r="AY952" s="98" t="s">
        <v>56</v>
      </c>
      <c r="AZ952" s="98" t="s">
        <v>2384</v>
      </c>
      <c r="BA952" s="98" t="s">
        <v>2385</v>
      </c>
      <c r="BB952" s="98" t="s">
        <v>2523</v>
      </c>
      <c r="BD952" s="110" t="str">
        <f t="shared" si="163"/>
        <v>4558RGInt 04 Maringá</v>
      </c>
      <c r="BE952" s="110">
        <v>4558</v>
      </c>
      <c r="BF952" s="110" t="s">
        <v>2342</v>
      </c>
      <c r="BG952" s="110">
        <v>8485</v>
      </c>
      <c r="BH952" s="110" t="s">
        <v>36</v>
      </c>
      <c r="BI952" s="110">
        <v>115</v>
      </c>
      <c r="BJ952" s="110">
        <v>115</v>
      </c>
      <c r="BK952" s="110">
        <v>115</v>
      </c>
      <c r="BL952" s="110">
        <v>115</v>
      </c>
      <c r="BN952" s="110">
        <f t="shared" si="164"/>
        <v>460</v>
      </c>
      <c r="BS952" s="110">
        <v>4922</v>
      </c>
      <c r="BT952" s="110" t="str">
        <f t="shared" si="155"/>
        <v>Apreensões de Armas de Fogo</v>
      </c>
      <c r="BU952" s="111" t="str">
        <f t="shared" si="156"/>
        <v>Não</v>
      </c>
      <c r="BV952" s="111" t="str">
        <f t="shared" si="157"/>
        <v>Não</v>
      </c>
      <c r="BW952" s="111" t="str">
        <f t="shared" si="158"/>
        <v>Não</v>
      </c>
      <c r="BX952" s="111" t="str">
        <f t="shared" si="159"/>
        <v>Não</v>
      </c>
      <c r="BY952" s="110" t="s">
        <v>121</v>
      </c>
      <c r="BZ952" s="110" t="s">
        <v>55</v>
      </c>
      <c r="CA952" s="110" t="s">
        <v>121</v>
      </c>
      <c r="CB952" s="110" t="s">
        <v>8374</v>
      </c>
      <c r="CG952" s="110" t="str">
        <f t="shared" si="160"/>
        <v>5072Prudentópolis</v>
      </c>
      <c r="CH952" s="110" t="str">
        <f t="shared" si="162"/>
        <v>5072-1</v>
      </c>
      <c r="CI952" s="110">
        <v>1</v>
      </c>
      <c r="CJ952" s="110">
        <v>5072</v>
      </c>
      <c r="CK952" s="110" t="s">
        <v>34</v>
      </c>
      <c r="CL952" s="110">
        <v>4120606</v>
      </c>
      <c r="CM952" s="110" t="s">
        <v>540</v>
      </c>
      <c r="CN952" s="110">
        <v>1183.67</v>
      </c>
      <c r="CO952" s="110">
        <v>1183.67</v>
      </c>
      <c r="CP952" s="110">
        <v>0</v>
      </c>
      <c r="CQ952" s="110">
        <v>0</v>
      </c>
      <c r="CS952" s="110" t="str">
        <f t="shared" si="161"/>
        <v>RGInt 02 Guarapuava-Prudentópolis</v>
      </c>
    </row>
    <row r="953" spans="19:97" x14ac:dyDescent="0.2">
      <c r="S953" s="98">
        <v>4926</v>
      </c>
      <c r="T953" s="98">
        <v>39</v>
      </c>
      <c r="U953" s="98" t="s">
        <v>1697</v>
      </c>
      <c r="V953" s="98">
        <v>66</v>
      </c>
      <c r="W953" s="98" t="s">
        <v>2165</v>
      </c>
      <c r="X953" s="98">
        <v>5</v>
      </c>
      <c r="Y953" s="98" t="s">
        <v>858</v>
      </c>
      <c r="Z953" s="98">
        <v>30</v>
      </c>
      <c r="AA953" s="98" t="s">
        <v>1698</v>
      </c>
      <c r="AB953" s="98">
        <v>8612</v>
      </c>
      <c r="AC953" s="98" t="s">
        <v>2522</v>
      </c>
      <c r="AD953" s="98" t="s">
        <v>5538</v>
      </c>
      <c r="AE953" s="98">
        <v>4926</v>
      </c>
      <c r="AF953" s="98" t="s">
        <v>2387</v>
      </c>
      <c r="AG953" s="98" t="s">
        <v>5405</v>
      </c>
      <c r="AH953" s="98" t="s">
        <v>2388</v>
      </c>
      <c r="AI953" s="98" t="s">
        <v>53</v>
      </c>
      <c r="AJ953" s="98">
        <v>4100</v>
      </c>
      <c r="AK953" s="98" t="s">
        <v>35</v>
      </c>
      <c r="AL953" s="98">
        <v>4103</v>
      </c>
      <c r="AO953" s="98">
        <v>2024</v>
      </c>
      <c r="AP953" s="98">
        <v>409</v>
      </c>
      <c r="AQ953" s="98" t="s">
        <v>54</v>
      </c>
      <c r="AR953" s="98" t="s">
        <v>54</v>
      </c>
      <c r="AS953" s="98" t="s">
        <v>54</v>
      </c>
      <c r="AT953" s="98" t="s">
        <v>54</v>
      </c>
      <c r="AW953" s="98" t="s">
        <v>2389</v>
      </c>
      <c r="AY953" s="98" t="s">
        <v>56</v>
      </c>
      <c r="AZ953" s="98" t="s">
        <v>2390</v>
      </c>
      <c r="BA953" s="98" t="s">
        <v>2385</v>
      </c>
      <c r="BB953" s="98" t="s">
        <v>2523</v>
      </c>
      <c r="BD953" s="110" t="str">
        <f t="shared" si="163"/>
        <v>4558RGInt 05 Londrina</v>
      </c>
      <c r="BE953" s="110">
        <v>4558</v>
      </c>
      <c r="BF953" s="110" t="s">
        <v>2342</v>
      </c>
      <c r="BG953" s="110">
        <v>8485</v>
      </c>
      <c r="BH953" s="110" t="s">
        <v>37</v>
      </c>
      <c r="BI953" s="110">
        <v>94</v>
      </c>
      <c r="BJ953" s="110">
        <v>94</v>
      </c>
      <c r="BK953" s="110">
        <v>94</v>
      </c>
      <c r="BL953" s="110">
        <v>94</v>
      </c>
      <c r="BN953" s="110">
        <f t="shared" si="164"/>
        <v>376</v>
      </c>
      <c r="BS953" s="110">
        <v>4926</v>
      </c>
      <c r="BT953" s="110" t="str">
        <f t="shared" si="155"/>
        <v>Atendimento de ocorrências com mortes violentas intencionais</v>
      </c>
      <c r="BU953" s="111" t="str">
        <f t="shared" si="156"/>
        <v>Não</v>
      </c>
      <c r="BV953" s="111" t="str">
        <f t="shared" si="157"/>
        <v>Não</v>
      </c>
      <c r="BW953" s="111" t="str">
        <f t="shared" si="158"/>
        <v>Não</v>
      </c>
      <c r="BX953" s="111" t="str">
        <f t="shared" si="159"/>
        <v>Não</v>
      </c>
      <c r="BY953" s="110" t="s">
        <v>121</v>
      </c>
      <c r="BZ953" s="110" t="s">
        <v>121</v>
      </c>
      <c r="CA953" s="110" t="s">
        <v>2389</v>
      </c>
      <c r="CB953" s="110" t="s">
        <v>8374</v>
      </c>
      <c r="CG953" s="110" t="str">
        <f t="shared" si="160"/>
        <v>5072 Total</v>
      </c>
      <c r="CH953" s="110" t="str">
        <f t="shared" si="162"/>
        <v>5072 Total-1</v>
      </c>
      <c r="CI953" s="110">
        <v>1</v>
      </c>
      <c r="CJ953" s="110" t="s">
        <v>7216</v>
      </c>
      <c r="CN953" s="110">
        <v>1183.67</v>
      </c>
      <c r="CO953" s="110">
        <v>1183.67</v>
      </c>
      <c r="CP953" s="110">
        <v>0</v>
      </c>
      <c r="CQ953" s="110">
        <v>0</v>
      </c>
      <c r="CS953" s="110" t="str">
        <f t="shared" si="161"/>
        <v>-</v>
      </c>
    </row>
    <row r="954" spans="19:97" x14ac:dyDescent="0.2">
      <c r="S954" s="98">
        <v>4940</v>
      </c>
      <c r="T954" s="98">
        <v>39</v>
      </c>
      <c r="U954" s="98" t="s">
        <v>1697</v>
      </c>
      <c r="V954" s="98">
        <v>66</v>
      </c>
      <c r="W954" s="98" t="s">
        <v>2165</v>
      </c>
      <c r="X954" s="98">
        <v>5</v>
      </c>
      <c r="Y954" s="98" t="s">
        <v>858</v>
      </c>
      <c r="Z954" s="98">
        <v>30</v>
      </c>
      <c r="AA954" s="98" t="s">
        <v>1698</v>
      </c>
      <c r="AB954" s="98">
        <v>8612</v>
      </c>
      <c r="AC954" s="98" t="s">
        <v>2522</v>
      </c>
      <c r="AD954" s="98" t="s">
        <v>5538</v>
      </c>
      <c r="AE954" s="98">
        <v>4940</v>
      </c>
      <c r="AF954" s="98" t="s">
        <v>2391</v>
      </c>
      <c r="AG954" s="98" t="s">
        <v>5406</v>
      </c>
      <c r="AH954" s="98" t="s">
        <v>2392</v>
      </c>
      <c r="AI954" s="98" t="s">
        <v>53</v>
      </c>
      <c r="AJ954" s="98">
        <v>4100</v>
      </c>
      <c r="AK954" s="98" t="s">
        <v>35</v>
      </c>
      <c r="AL954" s="98">
        <v>4103</v>
      </c>
      <c r="AO954" s="98">
        <v>2024</v>
      </c>
      <c r="AP954" s="98">
        <v>25600</v>
      </c>
      <c r="AQ954" s="98" t="s">
        <v>54</v>
      </c>
      <c r="AR954" s="98" t="s">
        <v>54</v>
      </c>
      <c r="AS954" s="98" t="s">
        <v>54</v>
      </c>
      <c r="AT954" s="98" t="s">
        <v>54</v>
      </c>
      <c r="AW954" s="98" t="s">
        <v>1277</v>
      </c>
      <c r="AY954" s="98" t="s">
        <v>56</v>
      </c>
      <c r="AZ954" s="98" t="s">
        <v>2480</v>
      </c>
      <c r="BA954" s="98" t="s">
        <v>2385</v>
      </c>
      <c r="BB954" s="98" t="s">
        <v>2523</v>
      </c>
      <c r="BD954" s="110" t="str">
        <f t="shared" si="163"/>
        <v>4558RGInt 06 Ponta Grossa</v>
      </c>
      <c r="BE954" s="110">
        <v>4558</v>
      </c>
      <c r="BF954" s="110" t="s">
        <v>2342</v>
      </c>
      <c r="BG954" s="110">
        <v>8485</v>
      </c>
      <c r="BH954" s="110" t="s">
        <v>38</v>
      </c>
      <c r="BI954" s="110">
        <v>26</v>
      </c>
      <c r="BJ954" s="110">
        <v>26</v>
      </c>
      <c r="BK954" s="110">
        <v>26</v>
      </c>
      <c r="BL954" s="110">
        <v>26</v>
      </c>
      <c r="BN954" s="110">
        <f t="shared" si="164"/>
        <v>104</v>
      </c>
      <c r="BS954" s="110">
        <v>4940</v>
      </c>
      <c r="BT954" s="110" t="str">
        <f t="shared" si="155"/>
        <v>Atendimento de ocorrências de furtos gerais</v>
      </c>
      <c r="BU954" s="111" t="str">
        <f t="shared" si="156"/>
        <v>Não</v>
      </c>
      <c r="BV954" s="111" t="str">
        <f t="shared" si="157"/>
        <v>Não</v>
      </c>
      <c r="BW954" s="111" t="str">
        <f t="shared" si="158"/>
        <v>Não</v>
      </c>
      <c r="BX954" s="111" t="str">
        <f t="shared" si="159"/>
        <v>Não</v>
      </c>
      <c r="BY954" s="110" t="s">
        <v>121</v>
      </c>
      <c r="BZ954" s="110" t="s">
        <v>121</v>
      </c>
      <c r="CA954" s="110" t="s">
        <v>1277</v>
      </c>
      <c r="CB954" s="110" t="s">
        <v>8374</v>
      </c>
      <c r="CG954" s="110" t="str">
        <f t="shared" si="160"/>
        <v>5074São José dos Pinhais</v>
      </c>
      <c r="CH954" s="110" t="str">
        <f t="shared" si="162"/>
        <v>5074-1</v>
      </c>
      <c r="CI954" s="110">
        <v>1</v>
      </c>
      <c r="CJ954" s="110">
        <v>5074</v>
      </c>
      <c r="CK954" s="110" t="s">
        <v>33</v>
      </c>
      <c r="CL954" s="110">
        <v>4125506</v>
      </c>
      <c r="CM954" s="110" t="s">
        <v>134</v>
      </c>
      <c r="CN954" s="110">
        <v>1.2</v>
      </c>
      <c r="CO954" s="110">
        <v>0</v>
      </c>
      <c r="CP954" s="110">
        <v>0</v>
      </c>
      <c r="CQ954" s="110">
        <v>0</v>
      </c>
      <c r="CS954" s="110" t="str">
        <f t="shared" si="161"/>
        <v>RGInt 01 Curitiba-São José dos Pinhais</v>
      </c>
    </row>
    <row r="955" spans="19:97" x14ac:dyDescent="0.2">
      <c r="S955" s="98">
        <v>4927</v>
      </c>
      <c r="T955" s="98">
        <v>39</v>
      </c>
      <c r="U955" s="98" t="s">
        <v>1697</v>
      </c>
      <c r="V955" s="98">
        <v>66</v>
      </c>
      <c r="W955" s="98" t="s">
        <v>2165</v>
      </c>
      <c r="X955" s="98">
        <v>5</v>
      </c>
      <c r="Y955" s="98" t="s">
        <v>858</v>
      </c>
      <c r="Z955" s="98">
        <v>30</v>
      </c>
      <c r="AA955" s="98" t="s">
        <v>1698</v>
      </c>
      <c r="AB955" s="98">
        <v>8612</v>
      </c>
      <c r="AC955" s="98" t="s">
        <v>2522</v>
      </c>
      <c r="AD955" s="98" t="s">
        <v>5538</v>
      </c>
      <c r="AE955" s="98">
        <v>4927</v>
      </c>
      <c r="AF955" s="98" t="s">
        <v>2395</v>
      </c>
      <c r="AG955" s="98" t="s">
        <v>5407</v>
      </c>
      <c r="AH955" s="98" t="s">
        <v>2396</v>
      </c>
      <c r="AI955" s="98" t="s">
        <v>53</v>
      </c>
      <c r="AJ955" s="98">
        <v>4100</v>
      </c>
      <c r="AK955" s="98" t="s">
        <v>35</v>
      </c>
      <c r="AL955" s="98">
        <v>4103</v>
      </c>
      <c r="AO955" s="98">
        <v>2024</v>
      </c>
      <c r="AP955" s="98">
        <v>2934</v>
      </c>
      <c r="AQ955" s="98" t="s">
        <v>54</v>
      </c>
      <c r="AR955" s="98" t="s">
        <v>54</v>
      </c>
      <c r="AS955" s="98" t="s">
        <v>54</v>
      </c>
      <c r="AT955" s="98" t="s">
        <v>54</v>
      </c>
      <c r="AW955" s="98" t="s">
        <v>1277</v>
      </c>
      <c r="AY955" s="98" t="s">
        <v>56</v>
      </c>
      <c r="AZ955" s="98" t="s">
        <v>2481</v>
      </c>
      <c r="BA955" s="98" t="s">
        <v>2385</v>
      </c>
      <c r="BB955" s="98" t="s">
        <v>2523</v>
      </c>
      <c r="BD955" s="110" t="str">
        <f t="shared" si="163"/>
        <v>4559RGInt 01 Curitiba</v>
      </c>
      <c r="BE955" s="110">
        <v>4559</v>
      </c>
      <c r="BF955" s="110" t="s">
        <v>2345</v>
      </c>
      <c r="BG955" s="110">
        <v>8373</v>
      </c>
      <c r="BH955" s="110" t="s">
        <v>33</v>
      </c>
      <c r="BI955" s="110">
        <v>8894</v>
      </c>
      <c r="BJ955" s="110">
        <v>9605</v>
      </c>
      <c r="BK955" s="110">
        <v>9605</v>
      </c>
      <c r="BL955" s="110">
        <v>9605</v>
      </c>
      <c r="BN955" s="110">
        <f t="shared" si="164"/>
        <v>37709</v>
      </c>
      <c r="BS955" s="110">
        <v>4927</v>
      </c>
      <c r="BT955" s="110" t="str">
        <f t="shared" si="155"/>
        <v>Atendimento de ocorrências de roubos gerais</v>
      </c>
      <c r="BU955" s="111" t="str">
        <f t="shared" si="156"/>
        <v>Não</v>
      </c>
      <c r="BV955" s="111" t="str">
        <f t="shared" si="157"/>
        <v>Não</v>
      </c>
      <c r="BW955" s="111" t="str">
        <f t="shared" si="158"/>
        <v>Não</v>
      </c>
      <c r="BX955" s="111" t="str">
        <f t="shared" si="159"/>
        <v>Não</v>
      </c>
      <c r="BY955" s="110" t="s">
        <v>121</v>
      </c>
      <c r="BZ955" s="110" t="s">
        <v>121</v>
      </c>
      <c r="CA955" s="110" t="s">
        <v>8330</v>
      </c>
      <c r="CB955" s="110" t="s">
        <v>8374</v>
      </c>
      <c r="CG955" s="110" t="str">
        <f t="shared" si="160"/>
        <v>5074 Total</v>
      </c>
      <c r="CH955" s="110" t="str">
        <f t="shared" si="162"/>
        <v>5074 Total-1</v>
      </c>
      <c r="CI955" s="110">
        <v>1</v>
      </c>
      <c r="CJ955" s="110" t="s">
        <v>7217</v>
      </c>
      <c r="CN955" s="110">
        <v>1.2</v>
      </c>
      <c r="CO955" s="110">
        <v>0</v>
      </c>
      <c r="CP955" s="110">
        <v>0</v>
      </c>
      <c r="CQ955" s="110">
        <v>0</v>
      </c>
      <c r="CS955" s="110" t="str">
        <f t="shared" si="161"/>
        <v>-</v>
      </c>
    </row>
    <row r="956" spans="19:97" x14ac:dyDescent="0.2">
      <c r="S956" s="98">
        <v>4942</v>
      </c>
      <c r="T956" s="98">
        <v>39</v>
      </c>
      <c r="U956" s="98" t="s">
        <v>1697</v>
      </c>
      <c r="V956" s="98">
        <v>66</v>
      </c>
      <c r="W956" s="98" t="s">
        <v>2165</v>
      </c>
      <c r="X956" s="98">
        <v>5</v>
      </c>
      <c r="Y956" s="98" t="s">
        <v>858</v>
      </c>
      <c r="Z956" s="98">
        <v>30</v>
      </c>
      <c r="AA956" s="98" t="s">
        <v>1698</v>
      </c>
      <c r="AB956" s="98">
        <v>8612</v>
      </c>
      <c r="AC956" s="98" t="s">
        <v>2522</v>
      </c>
      <c r="AD956" s="98" t="s">
        <v>5538</v>
      </c>
      <c r="AE956" s="98">
        <v>4942</v>
      </c>
      <c r="AF956" s="98" t="s">
        <v>2398</v>
      </c>
      <c r="AG956" s="98" t="s">
        <v>5408</v>
      </c>
      <c r="AH956" s="98" t="s">
        <v>2399</v>
      </c>
      <c r="AI956" s="98" t="s">
        <v>53</v>
      </c>
      <c r="AJ956" s="98">
        <v>4100</v>
      </c>
      <c r="AK956" s="98" t="s">
        <v>35</v>
      </c>
      <c r="AL956" s="98">
        <v>4103</v>
      </c>
      <c r="AO956" s="98">
        <v>2024</v>
      </c>
      <c r="AP956" s="98">
        <v>1473</v>
      </c>
      <c r="AQ956" s="98" t="s">
        <v>54</v>
      </c>
      <c r="AR956" s="98" t="s">
        <v>54</v>
      </c>
      <c r="AS956" s="98" t="s">
        <v>54</v>
      </c>
      <c r="AT956" s="98" t="s">
        <v>54</v>
      </c>
      <c r="AY956" s="98" t="s">
        <v>56</v>
      </c>
      <c r="AZ956" s="98" t="s">
        <v>2400</v>
      </c>
      <c r="BA956" s="98" t="s">
        <v>2385</v>
      </c>
      <c r="BB956" s="98" t="s">
        <v>2523</v>
      </c>
      <c r="BD956" s="110" t="str">
        <f t="shared" si="163"/>
        <v>4559RGInt 02 Guarapuava</v>
      </c>
      <c r="BE956" s="110">
        <v>4559</v>
      </c>
      <c r="BF956" s="110" t="s">
        <v>2345</v>
      </c>
      <c r="BG956" s="110">
        <v>8373</v>
      </c>
      <c r="BH956" s="110" t="s">
        <v>34</v>
      </c>
      <c r="BI956" s="110">
        <v>1986</v>
      </c>
      <c r="BJ956" s="110">
        <v>2155</v>
      </c>
      <c r="BK956" s="110">
        <v>2155</v>
      </c>
      <c r="BL956" s="110">
        <v>2155</v>
      </c>
      <c r="BN956" s="110">
        <f t="shared" si="164"/>
        <v>8451</v>
      </c>
      <c r="BS956" s="110">
        <v>4942</v>
      </c>
      <c r="BT956" s="110" t="str">
        <f t="shared" si="155"/>
        <v>Atendimento de ocorrências de Tráfico de Drogas</v>
      </c>
      <c r="BU956" s="111" t="str">
        <f t="shared" si="156"/>
        <v>Não</v>
      </c>
      <c r="BV956" s="111" t="str">
        <f t="shared" si="157"/>
        <v>Não</v>
      </c>
      <c r="BW956" s="111" t="str">
        <f t="shared" si="158"/>
        <v>Não</v>
      </c>
      <c r="BX956" s="111" t="str">
        <f t="shared" si="159"/>
        <v>Não</v>
      </c>
      <c r="BY956" s="110" t="s">
        <v>121</v>
      </c>
      <c r="BZ956" s="110" t="s">
        <v>121</v>
      </c>
      <c r="CA956" s="110" t="s">
        <v>121</v>
      </c>
      <c r="CB956" s="110" t="s">
        <v>8374</v>
      </c>
      <c r="CG956" s="110" t="str">
        <f t="shared" si="160"/>
        <v>5076Lapa</v>
      </c>
      <c r="CH956" s="110" t="str">
        <f t="shared" si="162"/>
        <v>5076-1</v>
      </c>
      <c r="CI956" s="110">
        <v>1</v>
      </c>
      <c r="CJ956" s="110">
        <v>5076</v>
      </c>
      <c r="CK956" s="110" t="s">
        <v>33</v>
      </c>
      <c r="CL956" s="110">
        <v>4113205</v>
      </c>
      <c r="CM956" s="110" t="s">
        <v>297</v>
      </c>
      <c r="CN956" s="110">
        <v>2330.4</v>
      </c>
      <c r="CO956" s="110">
        <v>0</v>
      </c>
      <c r="CP956" s="110">
        <v>0</v>
      </c>
      <c r="CQ956" s="110">
        <v>0</v>
      </c>
      <c r="CS956" s="110" t="str">
        <f t="shared" si="161"/>
        <v>RGInt 01 Curitiba-Lapa</v>
      </c>
    </row>
    <row r="957" spans="19:97" x14ac:dyDescent="0.2">
      <c r="S957" s="98">
        <v>4930</v>
      </c>
      <c r="T957" s="98">
        <v>39</v>
      </c>
      <c r="U957" s="98" t="s">
        <v>1697</v>
      </c>
      <c r="V957" s="98">
        <v>66</v>
      </c>
      <c r="W957" s="98" t="s">
        <v>2165</v>
      </c>
      <c r="X957" s="98">
        <v>5</v>
      </c>
      <c r="Y957" s="98" t="s">
        <v>858</v>
      </c>
      <c r="Z957" s="98">
        <v>30</v>
      </c>
      <c r="AA957" s="98" t="s">
        <v>1698</v>
      </c>
      <c r="AB957" s="98">
        <v>8612</v>
      </c>
      <c r="AC957" s="98" t="s">
        <v>2522</v>
      </c>
      <c r="AD957" s="98" t="s">
        <v>5538</v>
      </c>
      <c r="AE957" s="98">
        <v>4930</v>
      </c>
      <c r="AF957" s="98" t="s">
        <v>2403</v>
      </c>
      <c r="AG957" s="98" t="s">
        <v>5409</v>
      </c>
      <c r="AH957" s="98" t="s">
        <v>2404</v>
      </c>
      <c r="AI957" s="98" t="s">
        <v>53</v>
      </c>
      <c r="AJ957" s="98">
        <v>4100</v>
      </c>
      <c r="AK957" s="98" t="s">
        <v>35</v>
      </c>
      <c r="AL957" s="98">
        <v>4103</v>
      </c>
      <c r="AO957" s="98">
        <v>2024</v>
      </c>
      <c r="AP957" s="98">
        <v>625</v>
      </c>
      <c r="AQ957" s="98" t="s">
        <v>54</v>
      </c>
      <c r="AR957" s="98" t="s">
        <v>54</v>
      </c>
      <c r="AS957" s="98" t="s">
        <v>54</v>
      </c>
      <c r="AT957" s="98" t="s">
        <v>54</v>
      </c>
      <c r="AW957" s="98" t="s">
        <v>2389</v>
      </c>
      <c r="AY957" s="98" t="s">
        <v>56</v>
      </c>
      <c r="AZ957" s="98" t="s">
        <v>2405</v>
      </c>
      <c r="BA957" s="98" t="s">
        <v>2385</v>
      </c>
      <c r="BB957" s="98" t="s">
        <v>2523</v>
      </c>
      <c r="BD957" s="110" t="str">
        <f t="shared" si="163"/>
        <v>4559RGInt 03 Cascavel</v>
      </c>
      <c r="BE957" s="110">
        <v>4559</v>
      </c>
      <c r="BF957" s="110" t="s">
        <v>2345</v>
      </c>
      <c r="BG957" s="110">
        <v>8373</v>
      </c>
      <c r="BH957" s="110" t="s">
        <v>35</v>
      </c>
      <c r="BI957" s="110">
        <v>9673</v>
      </c>
      <c r="BJ957" s="110">
        <v>10457</v>
      </c>
      <c r="BK957" s="110">
        <v>10457</v>
      </c>
      <c r="BL957" s="110">
        <v>10457</v>
      </c>
      <c r="BN957" s="110">
        <f t="shared" si="164"/>
        <v>41044</v>
      </c>
      <c r="BS957" s="110">
        <v>4930</v>
      </c>
      <c r="BT957" s="110" t="str">
        <f t="shared" si="155"/>
        <v>Atendimento de ocorrências de veículos roubados</v>
      </c>
      <c r="BU957" s="111" t="str">
        <f t="shared" si="156"/>
        <v>Não</v>
      </c>
      <c r="BV957" s="111" t="str">
        <f t="shared" si="157"/>
        <v>Não</v>
      </c>
      <c r="BW957" s="111" t="str">
        <f t="shared" si="158"/>
        <v>Não</v>
      </c>
      <c r="BX957" s="111" t="str">
        <f t="shared" si="159"/>
        <v>Não</v>
      </c>
      <c r="BY957" s="110" t="s">
        <v>121</v>
      </c>
      <c r="BZ957" s="110" t="s">
        <v>121</v>
      </c>
      <c r="CA957" s="110" t="s">
        <v>8330</v>
      </c>
      <c r="CB957" s="110" t="s">
        <v>8374</v>
      </c>
      <c r="CG957" s="110" t="str">
        <f t="shared" si="160"/>
        <v>5076 Total</v>
      </c>
      <c r="CH957" s="110" t="str">
        <f t="shared" si="162"/>
        <v>5076 Total-1</v>
      </c>
      <c r="CI957" s="110">
        <v>1</v>
      </c>
      <c r="CJ957" s="110" t="s">
        <v>7218</v>
      </c>
      <c r="CN957" s="110">
        <v>2330.4</v>
      </c>
      <c r="CO957" s="110">
        <v>0</v>
      </c>
      <c r="CP957" s="110">
        <v>0</v>
      </c>
      <c r="CQ957" s="110">
        <v>0</v>
      </c>
      <c r="CS957" s="110" t="str">
        <f t="shared" si="161"/>
        <v>-</v>
      </c>
    </row>
    <row r="958" spans="19:97" x14ac:dyDescent="0.2">
      <c r="S958" s="98">
        <v>4935</v>
      </c>
      <c r="T958" s="98">
        <v>39</v>
      </c>
      <c r="U958" s="98" t="s">
        <v>1697</v>
      </c>
      <c r="V958" s="98">
        <v>66</v>
      </c>
      <c r="W958" s="98" t="s">
        <v>2165</v>
      </c>
      <c r="X958" s="98">
        <v>5</v>
      </c>
      <c r="Y958" s="98" t="s">
        <v>858</v>
      </c>
      <c r="Z958" s="98">
        <v>30</v>
      </c>
      <c r="AA958" s="98" t="s">
        <v>1698</v>
      </c>
      <c r="AB958" s="98">
        <v>8612</v>
      </c>
      <c r="AC958" s="98" t="s">
        <v>2522</v>
      </c>
      <c r="AD958" s="98" t="s">
        <v>5538</v>
      </c>
      <c r="AE958" s="98">
        <v>4935</v>
      </c>
      <c r="AF958" s="98" t="s">
        <v>2409</v>
      </c>
      <c r="AG958" s="98" t="s">
        <v>5410</v>
      </c>
      <c r="AH958" s="98" t="s">
        <v>2399</v>
      </c>
      <c r="AI958" s="98" t="s">
        <v>53</v>
      </c>
      <c r="AJ958" s="98">
        <v>4100</v>
      </c>
      <c r="AK958" s="98" t="s">
        <v>35</v>
      </c>
      <c r="AL958" s="98">
        <v>4103</v>
      </c>
      <c r="AO958" s="98">
        <v>2024</v>
      </c>
      <c r="AP958" s="98">
        <v>7590</v>
      </c>
      <c r="AQ958" s="98" t="s">
        <v>56</v>
      </c>
      <c r="AR958" s="98" t="s">
        <v>54</v>
      </c>
      <c r="AS958" s="98" t="s">
        <v>54</v>
      </c>
      <c r="AT958" s="98" t="s">
        <v>54</v>
      </c>
      <c r="AV958" s="98" t="s">
        <v>2410</v>
      </c>
      <c r="AY958" s="98" t="s">
        <v>56</v>
      </c>
      <c r="AZ958" s="98" t="s">
        <v>2411</v>
      </c>
      <c r="BA958" s="98" t="s">
        <v>2385</v>
      </c>
      <c r="BB958" s="98" t="s">
        <v>2523</v>
      </c>
      <c r="BD958" s="110" t="str">
        <f t="shared" si="163"/>
        <v>4559RGInt 04 Maringá</v>
      </c>
      <c r="BE958" s="110">
        <v>4559</v>
      </c>
      <c r="BF958" s="110" t="s">
        <v>2345</v>
      </c>
      <c r="BG958" s="110">
        <v>8373</v>
      </c>
      <c r="BH958" s="110" t="s">
        <v>36</v>
      </c>
      <c r="BI958" s="110">
        <v>9099</v>
      </c>
      <c r="BJ958" s="110">
        <v>9837</v>
      </c>
      <c r="BK958" s="110">
        <v>9837</v>
      </c>
      <c r="BL958" s="110">
        <v>9837</v>
      </c>
      <c r="BN958" s="110">
        <f t="shared" si="164"/>
        <v>38610</v>
      </c>
      <c r="BS958" s="110">
        <v>4935</v>
      </c>
      <c r="BT958" s="110" t="str">
        <f t="shared" si="155"/>
        <v>Atendimento de ocorrências de Violência Doméstica</v>
      </c>
      <c r="BU958" s="111" t="str">
        <f t="shared" si="156"/>
        <v>Não</v>
      </c>
      <c r="BV958" s="111" t="str">
        <f t="shared" si="157"/>
        <v>Não</v>
      </c>
      <c r="BW958" s="111" t="str">
        <f t="shared" si="158"/>
        <v>Sim</v>
      </c>
      <c r="BX958" s="111" t="str">
        <f t="shared" si="159"/>
        <v>Não</v>
      </c>
      <c r="BY958" s="110" t="s">
        <v>121</v>
      </c>
      <c r="BZ958" s="110" t="s">
        <v>2410</v>
      </c>
      <c r="CA958" s="110" t="s">
        <v>121</v>
      </c>
      <c r="CB958" s="110" t="s">
        <v>8374</v>
      </c>
      <c r="CG958" s="110" t="str">
        <f t="shared" si="160"/>
        <v>5080Diamante do Norte</v>
      </c>
      <c r="CH958" s="110" t="str">
        <f t="shared" si="162"/>
        <v>5080-1</v>
      </c>
      <c r="CI958" s="110">
        <v>1</v>
      </c>
      <c r="CJ958" s="110">
        <v>5080</v>
      </c>
      <c r="CK958" s="110" t="s">
        <v>36</v>
      </c>
      <c r="CL958" s="110">
        <v>4107108</v>
      </c>
      <c r="CM958" s="110" t="s">
        <v>370</v>
      </c>
      <c r="CN958" s="110">
        <v>242.75</v>
      </c>
      <c r="CO958" s="110">
        <v>0</v>
      </c>
      <c r="CP958" s="110">
        <v>0</v>
      </c>
      <c r="CQ958" s="110">
        <v>0</v>
      </c>
      <c r="CS958" s="110" t="str">
        <f t="shared" si="161"/>
        <v>RGInt 04 Maringá-Diamante do Norte</v>
      </c>
    </row>
    <row r="959" spans="19:97" x14ac:dyDescent="0.2">
      <c r="S959" s="98">
        <v>4924</v>
      </c>
      <c r="T959" s="98">
        <v>39</v>
      </c>
      <c r="U959" s="98" t="s">
        <v>1697</v>
      </c>
      <c r="V959" s="98">
        <v>66</v>
      </c>
      <c r="W959" s="98" t="s">
        <v>2165</v>
      </c>
      <c r="X959" s="98">
        <v>5</v>
      </c>
      <c r="Y959" s="98" t="s">
        <v>858</v>
      </c>
      <c r="Z959" s="98">
        <v>30</v>
      </c>
      <c r="AA959" s="98" t="s">
        <v>1698</v>
      </c>
      <c r="AB959" s="98">
        <v>8612</v>
      </c>
      <c r="AC959" s="98" t="s">
        <v>2522</v>
      </c>
      <c r="AD959" s="98" t="s">
        <v>5538</v>
      </c>
      <c r="AE959" s="98">
        <v>4924</v>
      </c>
      <c r="AF959" s="98" t="s">
        <v>2414</v>
      </c>
      <c r="AG959" s="98" t="s">
        <v>5411</v>
      </c>
      <c r="AH959" s="98" t="s">
        <v>2415</v>
      </c>
      <c r="AI959" s="98" t="s">
        <v>53</v>
      </c>
      <c r="AJ959" s="98">
        <v>4100</v>
      </c>
      <c r="AK959" s="98" t="s">
        <v>35</v>
      </c>
      <c r="AL959" s="98">
        <v>4103</v>
      </c>
      <c r="AO959" s="98">
        <v>2024</v>
      </c>
      <c r="AP959" s="98">
        <v>2727</v>
      </c>
      <c r="AQ959" s="98" t="s">
        <v>54</v>
      </c>
      <c r="AR959" s="98" t="s">
        <v>54</v>
      </c>
      <c r="AS959" s="98" t="s">
        <v>54</v>
      </c>
      <c r="AT959" s="98" t="s">
        <v>54</v>
      </c>
      <c r="AW959" s="98" t="s">
        <v>1277</v>
      </c>
      <c r="AY959" s="98" t="s">
        <v>56</v>
      </c>
      <c r="AZ959" s="98" t="s">
        <v>2416</v>
      </c>
      <c r="BA959" s="98" t="s">
        <v>2385</v>
      </c>
      <c r="BB959" s="98" t="s">
        <v>2523</v>
      </c>
      <c r="BD959" s="110" t="str">
        <f t="shared" si="163"/>
        <v>4559RGInt 05 Londrina</v>
      </c>
      <c r="BE959" s="110">
        <v>4559</v>
      </c>
      <c r="BF959" s="110" t="s">
        <v>2345</v>
      </c>
      <c r="BG959" s="110">
        <v>8373</v>
      </c>
      <c r="BH959" s="110" t="s">
        <v>37</v>
      </c>
      <c r="BI959" s="110">
        <v>11512</v>
      </c>
      <c r="BJ959" s="110">
        <v>12443</v>
      </c>
      <c r="BK959" s="110">
        <v>12443</v>
      </c>
      <c r="BL959" s="110">
        <v>12443</v>
      </c>
      <c r="BN959" s="110">
        <f t="shared" si="164"/>
        <v>48841</v>
      </c>
      <c r="BS959" s="110">
        <v>4924</v>
      </c>
      <c r="BT959" s="110" t="str">
        <f t="shared" si="155"/>
        <v>Atendimento de ocorrências veículos furtados</v>
      </c>
      <c r="BU959" s="111" t="str">
        <f t="shared" si="156"/>
        <v>Não</v>
      </c>
      <c r="BV959" s="111" t="str">
        <f t="shared" si="157"/>
        <v>Não</v>
      </c>
      <c r="BW959" s="111" t="str">
        <f t="shared" si="158"/>
        <v>Não</v>
      </c>
      <c r="BX959" s="111" t="str">
        <f t="shared" si="159"/>
        <v>Não</v>
      </c>
      <c r="BY959" s="110" t="s">
        <v>121</v>
      </c>
      <c r="BZ959" s="110" t="s">
        <v>121</v>
      </c>
      <c r="CA959" s="110" t="s">
        <v>1277</v>
      </c>
      <c r="CB959" s="110" t="s">
        <v>8374</v>
      </c>
      <c r="CG959" s="110" t="str">
        <f t="shared" si="160"/>
        <v>5080 Total</v>
      </c>
      <c r="CH959" s="110" t="str">
        <f t="shared" si="162"/>
        <v>5080 Total-1</v>
      </c>
      <c r="CI959" s="110">
        <v>1</v>
      </c>
      <c r="CJ959" s="110" t="s">
        <v>7219</v>
      </c>
      <c r="CN959" s="110">
        <v>242.75</v>
      </c>
      <c r="CO959" s="110">
        <v>0</v>
      </c>
      <c r="CP959" s="110">
        <v>0</v>
      </c>
      <c r="CQ959" s="110">
        <v>0</v>
      </c>
      <c r="CS959" s="110" t="str">
        <f t="shared" si="161"/>
        <v>-</v>
      </c>
    </row>
    <row r="960" spans="19:97" x14ac:dyDescent="0.2">
      <c r="S960" s="98">
        <v>4936</v>
      </c>
      <c r="T960" s="98">
        <v>39</v>
      </c>
      <c r="U960" s="98" t="s">
        <v>1697</v>
      </c>
      <c r="V960" s="98">
        <v>66</v>
      </c>
      <c r="W960" s="98" t="s">
        <v>2165</v>
      </c>
      <c r="X960" s="98">
        <v>5</v>
      </c>
      <c r="Y960" s="98" t="s">
        <v>858</v>
      </c>
      <c r="Z960" s="98">
        <v>30</v>
      </c>
      <c r="AA960" s="98" t="s">
        <v>1698</v>
      </c>
      <c r="AB960" s="98">
        <v>8612</v>
      </c>
      <c r="AC960" s="98" t="s">
        <v>2522</v>
      </c>
      <c r="AD960" s="98" t="s">
        <v>5538</v>
      </c>
      <c r="AE960" s="98">
        <v>4936</v>
      </c>
      <c r="AF960" s="98" t="s">
        <v>2418</v>
      </c>
      <c r="AG960" s="98" t="s">
        <v>5412</v>
      </c>
      <c r="AH960" s="98" t="s">
        <v>2419</v>
      </c>
      <c r="AI960" s="98" t="s">
        <v>53</v>
      </c>
      <c r="AJ960" s="98">
        <v>4100</v>
      </c>
      <c r="AK960" s="98" t="s">
        <v>35</v>
      </c>
      <c r="AL960" s="98">
        <v>4103</v>
      </c>
      <c r="AO960" s="98">
        <v>2024</v>
      </c>
      <c r="AP960" s="98">
        <v>2316</v>
      </c>
      <c r="AQ960" s="98" t="s">
        <v>54</v>
      </c>
      <c r="AR960" s="98" t="s">
        <v>54</v>
      </c>
      <c r="AS960" s="98" t="s">
        <v>54</v>
      </c>
      <c r="AT960" s="98" t="s">
        <v>54</v>
      </c>
      <c r="AW960" s="98" t="s">
        <v>1277</v>
      </c>
      <c r="AY960" s="98" t="s">
        <v>56</v>
      </c>
      <c r="AZ960" s="98" t="s">
        <v>2420</v>
      </c>
      <c r="BA960" s="98" t="s">
        <v>2385</v>
      </c>
      <c r="BB960" s="98" t="s">
        <v>2523</v>
      </c>
      <c r="BD960" s="110" t="str">
        <f t="shared" si="163"/>
        <v>4559RGInt 06 Ponta Grossa</v>
      </c>
      <c r="BE960" s="110">
        <v>4559</v>
      </c>
      <c r="BF960" s="110" t="s">
        <v>2345</v>
      </c>
      <c r="BG960" s="110">
        <v>8373</v>
      </c>
      <c r="BH960" s="110" t="s">
        <v>38</v>
      </c>
      <c r="BI960" s="110">
        <v>3833</v>
      </c>
      <c r="BJ960" s="110">
        <v>4141</v>
      </c>
      <c r="BK960" s="110">
        <v>4141</v>
      </c>
      <c r="BL960" s="110">
        <v>4141</v>
      </c>
      <c r="BN960" s="110">
        <f t="shared" si="164"/>
        <v>16256</v>
      </c>
      <c r="BS960" s="110">
        <v>4936</v>
      </c>
      <c r="BT960" s="110" t="str">
        <f t="shared" si="155"/>
        <v>Veículos provenientes de Furto e Roubo recuperados</v>
      </c>
      <c r="BU960" s="111" t="str">
        <f t="shared" si="156"/>
        <v>Não</v>
      </c>
      <c r="BV960" s="111" t="str">
        <f t="shared" si="157"/>
        <v>Não</v>
      </c>
      <c r="BW960" s="111" t="str">
        <f t="shared" si="158"/>
        <v>Não</v>
      </c>
      <c r="BX960" s="111" t="str">
        <f t="shared" si="159"/>
        <v>Não</v>
      </c>
      <c r="BY960" s="110" t="s">
        <v>121</v>
      </c>
      <c r="BZ960" s="110" t="s">
        <v>121</v>
      </c>
      <c r="CA960" s="110" t="s">
        <v>1277</v>
      </c>
      <c r="CB960" s="110" t="s">
        <v>8374</v>
      </c>
      <c r="CG960" s="110" t="str">
        <f t="shared" si="160"/>
        <v>5082Guaraqueçaba</v>
      </c>
      <c r="CH960" s="110" t="str">
        <f t="shared" si="162"/>
        <v>5082-1</v>
      </c>
      <c r="CI960" s="110">
        <v>1</v>
      </c>
      <c r="CJ960" s="110">
        <v>5082</v>
      </c>
      <c r="CK960" s="110" t="s">
        <v>33</v>
      </c>
      <c r="CL960" s="110">
        <v>4109500</v>
      </c>
      <c r="CM960" s="110" t="s">
        <v>2252</v>
      </c>
      <c r="CN960" s="110">
        <v>436.95</v>
      </c>
      <c r="CO960" s="110">
        <v>0</v>
      </c>
      <c r="CP960" s="110">
        <v>0</v>
      </c>
      <c r="CQ960" s="110">
        <v>0</v>
      </c>
      <c r="CS960" s="110" t="str">
        <f t="shared" si="161"/>
        <v>RGInt 01 Curitiba-Guaraqueçaba</v>
      </c>
    </row>
    <row r="961" spans="19:97" x14ac:dyDescent="0.2">
      <c r="S961" s="98">
        <v>4966</v>
      </c>
      <c r="T961" s="98">
        <v>39</v>
      </c>
      <c r="U961" s="98" t="s">
        <v>1697</v>
      </c>
      <c r="V961" s="98">
        <v>66</v>
      </c>
      <c r="W961" s="98" t="s">
        <v>2165</v>
      </c>
      <c r="X961" s="98">
        <v>5</v>
      </c>
      <c r="Y961" s="98" t="s">
        <v>858</v>
      </c>
      <c r="Z961" s="98">
        <v>30</v>
      </c>
      <c r="AA961" s="98" t="s">
        <v>1698</v>
      </c>
      <c r="AB961" s="98">
        <v>8613</v>
      </c>
      <c r="AC961" s="98" t="s">
        <v>2524</v>
      </c>
      <c r="AD961" s="98" t="s">
        <v>5539</v>
      </c>
      <c r="AE961" s="98">
        <v>4966</v>
      </c>
      <c r="AF961" s="98" t="s">
        <v>2422</v>
      </c>
      <c r="AG961" s="98" t="s">
        <v>5415</v>
      </c>
      <c r="AH961" s="98" t="s">
        <v>2423</v>
      </c>
      <c r="AI961" s="98" t="s">
        <v>53</v>
      </c>
      <c r="AJ961" s="98">
        <v>4100</v>
      </c>
      <c r="AO961" s="98">
        <v>2024</v>
      </c>
      <c r="AP961" s="98">
        <v>64</v>
      </c>
      <c r="AQ961" s="98" t="s">
        <v>54</v>
      </c>
      <c r="AR961" s="98" t="s">
        <v>54</v>
      </c>
      <c r="AS961" s="98" t="s">
        <v>54</v>
      </c>
      <c r="AT961" s="98" t="s">
        <v>54</v>
      </c>
      <c r="AY961" s="98" t="s">
        <v>56</v>
      </c>
      <c r="AZ961" s="98" t="s">
        <v>2425</v>
      </c>
      <c r="BA961" s="98" t="s">
        <v>2385</v>
      </c>
      <c r="BB961" s="98" t="s">
        <v>2525</v>
      </c>
      <c r="BD961" s="110" t="str">
        <f t="shared" si="163"/>
        <v>4560RGInt 01 Curitiba</v>
      </c>
      <c r="BE961" s="110">
        <v>4560</v>
      </c>
      <c r="BF961" s="110" t="s">
        <v>2348</v>
      </c>
      <c r="BG961" s="110">
        <v>8562</v>
      </c>
      <c r="BH961" s="110" t="s">
        <v>33</v>
      </c>
      <c r="BI961" s="110">
        <v>1909</v>
      </c>
      <c r="BJ961" s="110">
        <v>0</v>
      </c>
      <c r="BK961" s="110">
        <v>0</v>
      </c>
      <c r="BL961" s="110">
        <v>0</v>
      </c>
      <c r="BN961" s="110">
        <f t="shared" si="164"/>
        <v>1909</v>
      </c>
      <c r="BS961" s="110">
        <v>4966</v>
      </c>
      <c r="BT961" s="110" t="str">
        <f t="shared" si="155"/>
        <v>Apreensão de cocaína</v>
      </c>
      <c r="BU961" s="111" t="str">
        <f t="shared" si="156"/>
        <v>Não</v>
      </c>
      <c r="BV961" s="111" t="str">
        <f t="shared" si="157"/>
        <v>Não</v>
      </c>
      <c r="BW961" s="111" t="str">
        <f t="shared" si="158"/>
        <v>Não</v>
      </c>
      <c r="BX961" s="111" t="str">
        <f t="shared" si="159"/>
        <v>Não</v>
      </c>
      <c r="BY961" s="110" t="s">
        <v>121</v>
      </c>
      <c r="BZ961" s="110" t="s">
        <v>121</v>
      </c>
      <c r="CA961" s="110" t="s">
        <v>121</v>
      </c>
      <c r="CB961" s="110" t="s">
        <v>8374</v>
      </c>
      <c r="CG961" s="110" t="str">
        <f t="shared" si="160"/>
        <v>5082 Total</v>
      </c>
      <c r="CH961" s="110" t="str">
        <f t="shared" si="162"/>
        <v>5082 Total-1</v>
      </c>
      <c r="CI961" s="110">
        <v>1</v>
      </c>
      <c r="CJ961" s="110" t="s">
        <v>7220</v>
      </c>
      <c r="CN961" s="110">
        <v>436.95</v>
      </c>
      <c r="CO961" s="110">
        <v>0</v>
      </c>
      <c r="CP961" s="110">
        <v>0</v>
      </c>
      <c r="CQ961" s="110">
        <v>0</v>
      </c>
      <c r="CS961" s="110" t="str">
        <f t="shared" si="161"/>
        <v>-</v>
      </c>
    </row>
    <row r="962" spans="19:97" x14ac:dyDescent="0.2">
      <c r="S962" s="98">
        <v>4967</v>
      </c>
      <c r="T962" s="98">
        <v>39</v>
      </c>
      <c r="U962" s="98" t="s">
        <v>1697</v>
      </c>
      <c r="V962" s="98">
        <v>66</v>
      </c>
      <c r="W962" s="98" t="s">
        <v>2165</v>
      </c>
      <c r="X962" s="98">
        <v>5</v>
      </c>
      <c r="Y962" s="98" t="s">
        <v>858</v>
      </c>
      <c r="Z962" s="98">
        <v>30</v>
      </c>
      <c r="AA962" s="98" t="s">
        <v>1698</v>
      </c>
      <c r="AB962" s="98">
        <v>8613</v>
      </c>
      <c r="AC962" s="98" t="s">
        <v>2524</v>
      </c>
      <c r="AD962" s="98" t="s">
        <v>5539</v>
      </c>
      <c r="AE962" s="98">
        <v>4967</v>
      </c>
      <c r="AF962" s="98" t="s">
        <v>2427</v>
      </c>
      <c r="AG962" s="98" t="s">
        <v>5418</v>
      </c>
      <c r="AH962" s="98" t="s">
        <v>2423</v>
      </c>
      <c r="AI962" s="98" t="s">
        <v>53</v>
      </c>
      <c r="AJ962" s="98">
        <v>4100</v>
      </c>
      <c r="AO962" s="98">
        <v>2024</v>
      </c>
      <c r="AP962" s="98">
        <v>6.7</v>
      </c>
      <c r="AQ962" s="98" t="s">
        <v>54</v>
      </c>
      <c r="AR962" s="98" t="s">
        <v>54</v>
      </c>
      <c r="AS962" s="98" t="s">
        <v>54</v>
      </c>
      <c r="AT962" s="98" t="s">
        <v>54</v>
      </c>
      <c r="AY962" s="98" t="s">
        <v>56</v>
      </c>
      <c r="AZ962" s="98" t="s">
        <v>2428</v>
      </c>
      <c r="BA962" s="98" t="s">
        <v>2385</v>
      </c>
      <c r="BB962" s="98" t="s">
        <v>2525</v>
      </c>
      <c r="BD962" s="110" t="str">
        <f t="shared" si="163"/>
        <v>4561RGInt 01 Curitiba</v>
      </c>
      <c r="BE962" s="110">
        <v>4561</v>
      </c>
      <c r="BF962" s="110" t="s">
        <v>2351</v>
      </c>
      <c r="BG962" s="110">
        <v>8562</v>
      </c>
      <c r="BH962" s="110" t="s">
        <v>33</v>
      </c>
      <c r="BI962" s="110">
        <v>2954</v>
      </c>
      <c r="BJ962" s="110">
        <v>0</v>
      </c>
      <c r="BK962" s="110">
        <v>0</v>
      </c>
      <c r="BL962" s="110">
        <v>0</v>
      </c>
      <c r="BN962" s="110">
        <f t="shared" si="164"/>
        <v>2954</v>
      </c>
      <c r="BS962" s="110">
        <v>4967</v>
      </c>
      <c r="BT962" s="110" t="str">
        <f t="shared" si="155"/>
        <v>Apreensão de crack</v>
      </c>
      <c r="BU962" s="111" t="str">
        <f t="shared" si="156"/>
        <v>Não</v>
      </c>
      <c r="BV962" s="111" t="str">
        <f t="shared" si="157"/>
        <v>Não</v>
      </c>
      <c r="BW962" s="111" t="str">
        <f t="shared" si="158"/>
        <v>Não</v>
      </c>
      <c r="BX962" s="111" t="str">
        <f t="shared" si="159"/>
        <v>Não</v>
      </c>
      <c r="BY962" s="110" t="s">
        <v>121</v>
      </c>
      <c r="BZ962" s="110" t="s">
        <v>121</v>
      </c>
      <c r="CA962" s="110" t="s">
        <v>121</v>
      </c>
      <c r="CB962" s="110" t="s">
        <v>8374</v>
      </c>
      <c r="CG962" s="110" t="str">
        <f t="shared" si="160"/>
        <v>5083Primeiro de Maio</v>
      </c>
      <c r="CH962" s="110" t="str">
        <f t="shared" si="162"/>
        <v>5083-1</v>
      </c>
      <c r="CI962" s="110">
        <v>1</v>
      </c>
      <c r="CJ962" s="110">
        <v>5083</v>
      </c>
      <c r="CK962" s="110" t="s">
        <v>37</v>
      </c>
      <c r="CL962" s="110">
        <v>4120507</v>
      </c>
      <c r="CM962" s="110" t="s">
        <v>3438</v>
      </c>
      <c r="CN962" s="110">
        <v>728.25</v>
      </c>
      <c r="CO962" s="110">
        <v>0</v>
      </c>
      <c r="CP962" s="110">
        <v>0</v>
      </c>
      <c r="CQ962" s="110">
        <v>0</v>
      </c>
      <c r="CS962" s="110" t="str">
        <f t="shared" si="161"/>
        <v>RGInt 05 Londrina-Primeiro de Maio</v>
      </c>
    </row>
    <row r="963" spans="19:97" x14ac:dyDescent="0.2">
      <c r="S963" s="98">
        <v>4969</v>
      </c>
      <c r="T963" s="98">
        <v>39</v>
      </c>
      <c r="U963" s="98" t="s">
        <v>1697</v>
      </c>
      <c r="V963" s="98">
        <v>66</v>
      </c>
      <c r="W963" s="98" t="s">
        <v>2165</v>
      </c>
      <c r="X963" s="98">
        <v>5</v>
      </c>
      <c r="Y963" s="98" t="s">
        <v>858</v>
      </c>
      <c r="Z963" s="98">
        <v>30</v>
      </c>
      <c r="AA963" s="98" t="s">
        <v>1698</v>
      </c>
      <c r="AB963" s="98">
        <v>8613</v>
      </c>
      <c r="AC963" s="98" t="s">
        <v>2524</v>
      </c>
      <c r="AD963" s="98" t="s">
        <v>5539</v>
      </c>
      <c r="AE963" s="98">
        <v>4969</v>
      </c>
      <c r="AF963" s="98" t="s">
        <v>2431</v>
      </c>
      <c r="AG963" s="98" t="s">
        <v>5419</v>
      </c>
      <c r="AH963" s="98" t="s">
        <v>2423</v>
      </c>
      <c r="AI963" s="98" t="s">
        <v>53</v>
      </c>
      <c r="AJ963" s="98">
        <v>4100</v>
      </c>
      <c r="AO963" s="98">
        <v>2024</v>
      </c>
      <c r="AP963" s="98">
        <v>25700</v>
      </c>
      <c r="AQ963" s="98" t="s">
        <v>54</v>
      </c>
      <c r="AR963" s="98" t="s">
        <v>54</v>
      </c>
      <c r="AS963" s="98" t="s">
        <v>54</v>
      </c>
      <c r="AT963" s="98" t="s">
        <v>54</v>
      </c>
      <c r="AY963" s="98" t="s">
        <v>56</v>
      </c>
      <c r="AZ963" s="98" t="s">
        <v>2432</v>
      </c>
      <c r="BA963" s="98" t="s">
        <v>2385</v>
      </c>
      <c r="BB963" s="98" t="s">
        <v>2525</v>
      </c>
      <c r="BD963" s="110" t="str">
        <f t="shared" si="163"/>
        <v>4562RGInt 01 Curitiba</v>
      </c>
      <c r="BE963" s="110">
        <v>4562</v>
      </c>
      <c r="BF963" s="110" t="s">
        <v>2354</v>
      </c>
      <c r="BG963" s="110">
        <v>8562</v>
      </c>
      <c r="BH963" s="110" t="s">
        <v>33</v>
      </c>
      <c r="BI963" s="110">
        <v>500</v>
      </c>
      <c r="BJ963" s="110">
        <v>0</v>
      </c>
      <c r="BK963" s="110">
        <v>0</v>
      </c>
      <c r="BL963" s="110">
        <v>0</v>
      </c>
      <c r="BN963" s="110">
        <f t="shared" si="164"/>
        <v>500</v>
      </c>
      <c r="BS963" s="110">
        <v>4969</v>
      </c>
      <c r="BT963" s="110" t="str">
        <f t="shared" si="155"/>
        <v>Apreensão de maconha</v>
      </c>
      <c r="BU963" s="111" t="str">
        <f t="shared" si="156"/>
        <v>Não</v>
      </c>
      <c r="BV963" s="111" t="str">
        <f t="shared" si="157"/>
        <v>Não</v>
      </c>
      <c r="BW963" s="111" t="str">
        <f t="shared" si="158"/>
        <v>Não</v>
      </c>
      <c r="BX963" s="111" t="str">
        <f t="shared" si="159"/>
        <v>Não</v>
      </c>
      <c r="BY963" s="110" t="s">
        <v>121</v>
      </c>
      <c r="BZ963" s="110" t="s">
        <v>121</v>
      </c>
      <c r="CA963" s="110" t="s">
        <v>121</v>
      </c>
      <c r="CB963" s="110" t="s">
        <v>8374</v>
      </c>
      <c r="CG963" s="110" t="str">
        <f t="shared" si="160"/>
        <v>5083 Total</v>
      </c>
      <c r="CH963" s="110" t="str">
        <f t="shared" si="162"/>
        <v>5083 Total-1</v>
      </c>
      <c r="CI963" s="110">
        <v>1</v>
      </c>
      <c r="CJ963" s="110" t="s">
        <v>7221</v>
      </c>
      <c r="CN963" s="110">
        <v>728.25</v>
      </c>
      <c r="CO963" s="110">
        <v>0</v>
      </c>
      <c r="CP963" s="110">
        <v>0</v>
      </c>
      <c r="CQ963" s="110">
        <v>0</v>
      </c>
      <c r="CS963" s="110" t="str">
        <f t="shared" si="161"/>
        <v>-</v>
      </c>
    </row>
    <row r="964" spans="19:97" x14ac:dyDescent="0.2">
      <c r="S964" s="98">
        <v>4971</v>
      </c>
      <c r="T964" s="98">
        <v>39</v>
      </c>
      <c r="U964" s="98" t="s">
        <v>1697</v>
      </c>
      <c r="V964" s="98">
        <v>66</v>
      </c>
      <c r="W964" s="98" t="s">
        <v>2165</v>
      </c>
      <c r="X964" s="98">
        <v>5</v>
      </c>
      <c r="Y964" s="98" t="s">
        <v>858</v>
      </c>
      <c r="Z964" s="98">
        <v>30</v>
      </c>
      <c r="AA964" s="98" t="s">
        <v>1698</v>
      </c>
      <c r="AB964" s="98">
        <v>8613</v>
      </c>
      <c r="AC964" s="98" t="s">
        <v>2524</v>
      </c>
      <c r="AD964" s="98" t="s">
        <v>5539</v>
      </c>
      <c r="AE964" s="98">
        <v>4971</v>
      </c>
      <c r="AF964" s="98" t="s">
        <v>2382</v>
      </c>
      <c r="AG964" s="98" t="s">
        <v>5402</v>
      </c>
      <c r="AH964" s="98" t="s">
        <v>2383</v>
      </c>
      <c r="AI964" s="98" t="s">
        <v>53</v>
      </c>
      <c r="AJ964" s="98">
        <v>4100</v>
      </c>
      <c r="AO964" s="98">
        <v>2024</v>
      </c>
      <c r="AP964" s="98">
        <v>268</v>
      </c>
      <c r="AQ964" s="98" t="s">
        <v>54</v>
      </c>
      <c r="AR964" s="98" t="s">
        <v>54</v>
      </c>
      <c r="AS964" s="98" t="s">
        <v>54</v>
      </c>
      <c r="AT964" s="98" t="s">
        <v>54</v>
      </c>
      <c r="AV964" s="98" t="s">
        <v>55</v>
      </c>
      <c r="AY964" s="98" t="s">
        <v>56</v>
      </c>
      <c r="AZ964" s="98" t="s">
        <v>2384</v>
      </c>
      <c r="BA964" s="98" t="s">
        <v>2385</v>
      </c>
      <c r="BB964" s="98" t="s">
        <v>2525</v>
      </c>
      <c r="BD964" s="110" t="str">
        <f t="shared" si="163"/>
        <v>4563RGInt 04 Maringá</v>
      </c>
      <c r="BE964" s="110">
        <v>4563</v>
      </c>
      <c r="BF964" s="110" t="s">
        <v>2361</v>
      </c>
      <c r="BG964" s="110">
        <v>8562</v>
      </c>
      <c r="BH964" s="110" t="s">
        <v>36</v>
      </c>
      <c r="BI964" s="110">
        <v>0</v>
      </c>
      <c r="BJ964" s="110">
        <v>800</v>
      </c>
      <c r="BK964" s="110">
        <v>0</v>
      </c>
      <c r="BL964" s="110">
        <v>0</v>
      </c>
      <c r="BN964" s="110">
        <f t="shared" si="164"/>
        <v>800</v>
      </c>
      <c r="BS964" s="110">
        <v>4971</v>
      </c>
      <c r="BT964" s="110" t="str">
        <f t="shared" si="155"/>
        <v>Apreensões de Armas de Fogo</v>
      </c>
      <c r="BU964" s="111" t="str">
        <f t="shared" si="156"/>
        <v>Não</v>
      </c>
      <c r="BV964" s="111" t="str">
        <f t="shared" si="157"/>
        <v>Não</v>
      </c>
      <c r="BW964" s="111" t="str">
        <f t="shared" si="158"/>
        <v>Não</v>
      </c>
      <c r="BX964" s="111" t="str">
        <f t="shared" si="159"/>
        <v>Não</v>
      </c>
      <c r="BY964" s="110" t="s">
        <v>121</v>
      </c>
      <c r="BZ964" s="110" t="s">
        <v>55</v>
      </c>
      <c r="CA964" s="110" t="s">
        <v>121</v>
      </c>
      <c r="CB964" s="110" t="s">
        <v>8374</v>
      </c>
      <c r="CG964" s="110" t="str">
        <f t="shared" si="160"/>
        <v>5084Sertanópolis</v>
      </c>
      <c r="CH964" s="110" t="str">
        <f t="shared" si="162"/>
        <v>5084-1</v>
      </c>
      <c r="CI964" s="110">
        <v>1</v>
      </c>
      <c r="CJ964" s="110">
        <v>5084</v>
      </c>
      <c r="CK964" s="110" t="s">
        <v>37</v>
      </c>
      <c r="CL964" s="110">
        <v>4126504</v>
      </c>
      <c r="CM964" s="110" t="s">
        <v>2838</v>
      </c>
      <c r="CN964" s="110">
        <v>339.85</v>
      </c>
      <c r="CO964" s="110">
        <v>0</v>
      </c>
      <c r="CP964" s="110">
        <v>0</v>
      </c>
      <c r="CQ964" s="110">
        <v>0</v>
      </c>
      <c r="CS964" s="110" t="str">
        <f t="shared" si="161"/>
        <v>RGInt 05 Londrina-Sertanópolis</v>
      </c>
    </row>
    <row r="965" spans="19:97" x14ac:dyDescent="0.2">
      <c r="S965" s="98">
        <v>4974</v>
      </c>
      <c r="T965" s="98">
        <v>39</v>
      </c>
      <c r="U965" s="98" t="s">
        <v>1697</v>
      </c>
      <c r="V965" s="98">
        <v>66</v>
      </c>
      <c r="W965" s="98" t="s">
        <v>2165</v>
      </c>
      <c r="X965" s="98">
        <v>5</v>
      </c>
      <c r="Y965" s="98" t="s">
        <v>858</v>
      </c>
      <c r="Z965" s="98">
        <v>30</v>
      </c>
      <c r="AA965" s="98" t="s">
        <v>1698</v>
      </c>
      <c r="AB965" s="98">
        <v>8613</v>
      </c>
      <c r="AC965" s="98" t="s">
        <v>2524</v>
      </c>
      <c r="AD965" s="98" t="s">
        <v>5539</v>
      </c>
      <c r="AE965" s="98">
        <v>4974</v>
      </c>
      <c r="AF965" s="98" t="s">
        <v>2530</v>
      </c>
      <c r="AG965" s="98" t="s">
        <v>5442</v>
      </c>
      <c r="AH965" s="98" t="s">
        <v>2531</v>
      </c>
      <c r="AI965" s="98" t="s">
        <v>53</v>
      </c>
      <c r="AJ965" s="98">
        <v>4100</v>
      </c>
      <c r="AO965" s="98">
        <v>2024</v>
      </c>
      <c r="AP965" s="98">
        <v>720</v>
      </c>
      <c r="AQ965" s="98" t="s">
        <v>54</v>
      </c>
      <c r="AR965" s="98" t="s">
        <v>54</v>
      </c>
      <c r="AS965" s="98" t="s">
        <v>54</v>
      </c>
      <c r="AT965" s="98" t="s">
        <v>54</v>
      </c>
      <c r="AW965" s="98" t="s">
        <v>2532</v>
      </c>
      <c r="AY965" s="98" t="s">
        <v>56</v>
      </c>
      <c r="AZ965" s="98" t="s">
        <v>2533</v>
      </c>
      <c r="BA965" s="98" t="s">
        <v>2534</v>
      </c>
      <c r="BB965" s="98" t="s">
        <v>2525</v>
      </c>
      <c r="BD965" s="110" t="str">
        <f t="shared" si="163"/>
        <v>4564RGInt 01 Curitiba</v>
      </c>
      <c r="BE965" s="110">
        <v>4564</v>
      </c>
      <c r="BF965" s="110" t="s">
        <v>2364</v>
      </c>
      <c r="BG965" s="110">
        <v>8562</v>
      </c>
      <c r="BH965" s="110" t="s">
        <v>33</v>
      </c>
      <c r="BI965" s="110">
        <v>45</v>
      </c>
      <c r="BJ965" s="110">
        <v>0</v>
      </c>
      <c r="BK965" s="110">
        <v>0</v>
      </c>
      <c r="BL965" s="110">
        <v>0</v>
      </c>
      <c r="BN965" s="110">
        <f t="shared" si="164"/>
        <v>45</v>
      </c>
      <c r="BS965" s="110">
        <v>4974</v>
      </c>
      <c r="BT965" s="110" t="str">
        <f t="shared" si="155"/>
        <v>Atendimento de ocorrências com mortes em acidentes de trânsito nas Rodovias Estaduais</v>
      </c>
      <c r="BU965" s="111" t="str">
        <f t="shared" si="156"/>
        <v>Não</v>
      </c>
      <c r="BV965" s="111" t="str">
        <f t="shared" si="157"/>
        <v>Não</v>
      </c>
      <c r="BW965" s="111" t="str">
        <f t="shared" si="158"/>
        <v>Não</v>
      </c>
      <c r="BX965" s="111" t="str">
        <f t="shared" si="159"/>
        <v>Não</v>
      </c>
      <c r="BY965" s="110" t="s">
        <v>121</v>
      </c>
      <c r="BZ965" s="110" t="s">
        <v>121</v>
      </c>
      <c r="CA965" s="110" t="s">
        <v>2532</v>
      </c>
      <c r="CB965" s="110" t="s">
        <v>8374</v>
      </c>
      <c r="CG965" s="110" t="str">
        <f t="shared" si="160"/>
        <v>5084 Total</v>
      </c>
      <c r="CH965" s="110" t="str">
        <f t="shared" si="162"/>
        <v>5084 Total-1</v>
      </c>
      <c r="CI965" s="110">
        <v>1</v>
      </c>
      <c r="CJ965" s="110" t="s">
        <v>7222</v>
      </c>
      <c r="CN965" s="110">
        <v>339.85</v>
      </c>
      <c r="CO965" s="110">
        <v>0</v>
      </c>
      <c r="CP965" s="110">
        <v>0</v>
      </c>
      <c r="CQ965" s="110">
        <v>0</v>
      </c>
      <c r="CS965" s="110" t="str">
        <f t="shared" si="161"/>
        <v>-</v>
      </c>
    </row>
    <row r="966" spans="19:97" x14ac:dyDescent="0.2">
      <c r="S966" s="98">
        <v>4976</v>
      </c>
      <c r="T966" s="98">
        <v>39</v>
      </c>
      <c r="U966" s="98" t="s">
        <v>1697</v>
      </c>
      <c r="V966" s="98">
        <v>66</v>
      </c>
      <c r="W966" s="98" t="s">
        <v>2165</v>
      </c>
      <c r="X966" s="98">
        <v>5</v>
      </c>
      <c r="Y966" s="98" t="s">
        <v>858</v>
      </c>
      <c r="Z966" s="98">
        <v>30</v>
      </c>
      <c r="AA966" s="98" t="s">
        <v>1698</v>
      </c>
      <c r="AB966" s="98">
        <v>8613</v>
      </c>
      <c r="AC966" s="98" t="s">
        <v>2524</v>
      </c>
      <c r="AD966" s="98" t="s">
        <v>5539</v>
      </c>
      <c r="AE966" s="98">
        <v>4976</v>
      </c>
      <c r="AF966" s="98" t="s">
        <v>2536</v>
      </c>
      <c r="AG966" s="98" t="s">
        <v>5443</v>
      </c>
      <c r="AH966" s="98" t="s">
        <v>2537</v>
      </c>
      <c r="AI966" s="98" t="s">
        <v>53</v>
      </c>
      <c r="AJ966" s="98">
        <v>4100</v>
      </c>
      <c r="AK966" s="98" t="s">
        <v>33</v>
      </c>
      <c r="AL966" s="98">
        <v>4101</v>
      </c>
      <c r="AO966" s="98">
        <v>2024</v>
      </c>
      <c r="AP966" s="98">
        <v>42</v>
      </c>
      <c r="AQ966" s="98" t="s">
        <v>54</v>
      </c>
      <c r="AR966" s="98" t="s">
        <v>54</v>
      </c>
      <c r="AS966" s="98" t="s">
        <v>54</v>
      </c>
      <c r="AT966" s="98" t="s">
        <v>54</v>
      </c>
      <c r="AW966" s="98" t="s">
        <v>2532</v>
      </c>
      <c r="AY966" s="98" t="s">
        <v>56</v>
      </c>
      <c r="AZ966" s="98" t="s">
        <v>2533</v>
      </c>
      <c r="BA966" s="98" t="s">
        <v>2534</v>
      </c>
      <c r="BB966" s="98" t="s">
        <v>2525</v>
      </c>
      <c r="BD966" s="110" t="str">
        <f t="shared" si="163"/>
        <v>4564RGInt 02 Guarapuava</v>
      </c>
      <c r="BE966" s="110">
        <v>4564</v>
      </c>
      <c r="BF966" s="110" t="s">
        <v>2364</v>
      </c>
      <c r="BG966" s="110">
        <v>8562</v>
      </c>
      <c r="BH966" s="110" t="s">
        <v>34</v>
      </c>
      <c r="BI966" s="110">
        <v>19</v>
      </c>
      <c r="BJ966" s="110">
        <v>0</v>
      </c>
      <c r="BK966" s="110">
        <v>0</v>
      </c>
      <c r="BL966" s="110">
        <v>0</v>
      </c>
      <c r="BN966" s="110">
        <f t="shared" si="164"/>
        <v>19</v>
      </c>
      <c r="BS966" s="110">
        <v>4976</v>
      </c>
      <c r="BT966" s="110" t="str">
        <f t="shared" si="155"/>
        <v>Atendimento de ocorrências com mortes em acidentes de trânsito urbano em Curitiba e Região Metropolitana</v>
      </c>
      <c r="BU966" s="111" t="str">
        <f t="shared" si="156"/>
        <v>Não</v>
      </c>
      <c r="BV966" s="111" t="str">
        <f t="shared" si="157"/>
        <v>Não</v>
      </c>
      <c r="BW966" s="111" t="str">
        <f t="shared" si="158"/>
        <v>Não</v>
      </c>
      <c r="BX966" s="111" t="str">
        <f t="shared" si="159"/>
        <v>Não</v>
      </c>
      <c r="BY966" s="110" t="s">
        <v>121</v>
      </c>
      <c r="BZ966" s="110" t="s">
        <v>121</v>
      </c>
      <c r="CA966" s="110" t="s">
        <v>2532</v>
      </c>
      <c r="CB966" s="110" t="s">
        <v>8374</v>
      </c>
      <c r="CG966" s="110" t="str">
        <f t="shared" si="160"/>
        <v>5088Querência do Norte</v>
      </c>
      <c r="CH966" s="110" t="str">
        <f t="shared" si="162"/>
        <v>5088-1</v>
      </c>
      <c r="CI966" s="110">
        <v>1</v>
      </c>
      <c r="CJ966" s="110">
        <v>5088</v>
      </c>
      <c r="CK966" s="110" t="s">
        <v>36</v>
      </c>
      <c r="CL966" s="110">
        <v>4121000</v>
      </c>
      <c r="CM966" s="110" t="s">
        <v>3454</v>
      </c>
      <c r="CN966" s="110">
        <v>7597.48</v>
      </c>
      <c r="CO966" s="110">
        <v>0</v>
      </c>
      <c r="CP966" s="110">
        <v>0</v>
      </c>
      <c r="CQ966" s="110">
        <v>0</v>
      </c>
      <c r="CS966" s="110" t="str">
        <f t="shared" si="161"/>
        <v>RGInt 04 Maringá-Querência do Norte</v>
      </c>
    </row>
    <row r="967" spans="19:97" x14ac:dyDescent="0.2">
      <c r="S967" s="98">
        <v>4978</v>
      </c>
      <c r="T967" s="98">
        <v>39</v>
      </c>
      <c r="U967" s="98" t="s">
        <v>1697</v>
      </c>
      <c r="V967" s="98">
        <v>66</v>
      </c>
      <c r="W967" s="98" t="s">
        <v>2165</v>
      </c>
      <c r="X967" s="98">
        <v>5</v>
      </c>
      <c r="Y967" s="98" t="s">
        <v>858</v>
      </c>
      <c r="Z967" s="98">
        <v>30</v>
      </c>
      <c r="AA967" s="98" t="s">
        <v>1698</v>
      </c>
      <c r="AB967" s="98">
        <v>8613</v>
      </c>
      <c r="AC967" s="98" t="s">
        <v>2524</v>
      </c>
      <c r="AD967" s="98" t="s">
        <v>5539</v>
      </c>
      <c r="AE967" s="98">
        <v>4978</v>
      </c>
      <c r="AF967" s="98" t="s">
        <v>2538</v>
      </c>
      <c r="AG967" s="98" t="s">
        <v>5444</v>
      </c>
      <c r="AH967" s="98" t="s">
        <v>2539</v>
      </c>
      <c r="AI967" s="98" t="s">
        <v>53</v>
      </c>
      <c r="AJ967" s="98">
        <v>4100</v>
      </c>
      <c r="AO967" s="98">
        <v>2024</v>
      </c>
      <c r="AP967" s="98">
        <v>4459</v>
      </c>
      <c r="AQ967" s="98" t="s">
        <v>54</v>
      </c>
      <c r="AR967" s="98" t="s">
        <v>54</v>
      </c>
      <c r="AS967" s="98" t="s">
        <v>54</v>
      </c>
      <c r="AT967" s="98" t="s">
        <v>54</v>
      </c>
      <c r="AU967" s="98" t="s">
        <v>417</v>
      </c>
      <c r="AY967" s="98" t="s">
        <v>56</v>
      </c>
      <c r="AZ967" s="98" t="s">
        <v>2540</v>
      </c>
      <c r="BA967" s="98" t="s">
        <v>2540</v>
      </c>
      <c r="BB967" s="98" t="s">
        <v>2525</v>
      </c>
      <c r="BD967" s="110" t="str">
        <f t="shared" si="163"/>
        <v>4564RGInt 03 Cascavel</v>
      </c>
      <c r="BE967" s="110">
        <v>4564</v>
      </c>
      <c r="BF967" s="110" t="s">
        <v>2364</v>
      </c>
      <c r="BG967" s="110">
        <v>8562</v>
      </c>
      <c r="BH967" s="110" t="s">
        <v>35</v>
      </c>
      <c r="BI967" s="110">
        <v>100</v>
      </c>
      <c r="BJ967" s="110">
        <v>0</v>
      </c>
      <c r="BK967" s="110">
        <v>0</v>
      </c>
      <c r="BL967" s="110">
        <v>0</v>
      </c>
      <c r="BN967" s="110">
        <f t="shared" si="164"/>
        <v>100</v>
      </c>
      <c r="BS967" s="110">
        <v>4978</v>
      </c>
      <c r="BT967" s="110" t="str">
        <f t="shared" si="155"/>
        <v>Monitoramento do desmatamento em áreas de preservação</v>
      </c>
      <c r="BU967" s="111" t="str">
        <f t="shared" si="156"/>
        <v>Não</v>
      </c>
      <c r="BV967" s="111" t="str">
        <f t="shared" si="157"/>
        <v>Não</v>
      </c>
      <c r="BW967" s="111" t="str">
        <f t="shared" si="158"/>
        <v>Não</v>
      </c>
      <c r="BX967" s="111" t="str">
        <f t="shared" si="159"/>
        <v>Não</v>
      </c>
      <c r="BY967" s="110" t="s">
        <v>417</v>
      </c>
      <c r="BZ967" s="110" t="s">
        <v>121</v>
      </c>
      <c r="CA967" s="110" t="s">
        <v>3193</v>
      </c>
      <c r="CB967" s="110" t="s">
        <v>8374</v>
      </c>
      <c r="CG967" s="110" t="str">
        <f t="shared" si="160"/>
        <v>5088 Total</v>
      </c>
      <c r="CH967" s="110" t="str">
        <f t="shared" si="162"/>
        <v>5088 Total-1</v>
      </c>
      <c r="CI967" s="110">
        <v>1</v>
      </c>
      <c r="CJ967" s="110" t="s">
        <v>7223</v>
      </c>
      <c r="CN967" s="110">
        <v>7597.48</v>
      </c>
      <c r="CO967" s="110">
        <v>0</v>
      </c>
      <c r="CP967" s="110">
        <v>0</v>
      </c>
      <c r="CQ967" s="110">
        <v>0</v>
      </c>
      <c r="CS967" s="110" t="str">
        <f t="shared" si="161"/>
        <v>-</v>
      </c>
    </row>
    <row r="968" spans="19:97" x14ac:dyDescent="0.2">
      <c r="S968" s="98">
        <v>4984</v>
      </c>
      <c r="T968" s="98">
        <v>39</v>
      </c>
      <c r="U968" s="98" t="s">
        <v>1697</v>
      </c>
      <c r="V968" s="98">
        <v>66</v>
      </c>
      <c r="W968" s="98" t="s">
        <v>2165</v>
      </c>
      <c r="X968" s="98">
        <v>5</v>
      </c>
      <c r="Y968" s="98" t="s">
        <v>858</v>
      </c>
      <c r="Z968" s="98">
        <v>30</v>
      </c>
      <c r="AA968" s="98" t="s">
        <v>1698</v>
      </c>
      <c r="AB968" s="98">
        <v>8613</v>
      </c>
      <c r="AC968" s="98" t="s">
        <v>2524</v>
      </c>
      <c r="AD968" s="98" t="s">
        <v>5539</v>
      </c>
      <c r="AE968" s="98">
        <v>4984</v>
      </c>
      <c r="AF968" s="98" t="s">
        <v>2418</v>
      </c>
      <c r="AG968" s="98" t="s">
        <v>5412</v>
      </c>
      <c r="AH968" s="98" t="s">
        <v>2419</v>
      </c>
      <c r="AI968" s="98" t="s">
        <v>53</v>
      </c>
      <c r="AJ968" s="98">
        <v>4100</v>
      </c>
      <c r="AO968" s="98">
        <v>2024</v>
      </c>
      <c r="AP968" s="98">
        <v>137</v>
      </c>
      <c r="AQ968" s="98" t="s">
        <v>54</v>
      </c>
      <c r="AR968" s="98" t="s">
        <v>54</v>
      </c>
      <c r="AS968" s="98" t="s">
        <v>54</v>
      </c>
      <c r="AT968" s="98" t="s">
        <v>54</v>
      </c>
      <c r="AW968" s="98" t="s">
        <v>1277</v>
      </c>
      <c r="AY968" s="98" t="s">
        <v>56</v>
      </c>
      <c r="AZ968" s="98" t="s">
        <v>2420</v>
      </c>
      <c r="BA968" s="98" t="s">
        <v>2385</v>
      </c>
      <c r="BB968" s="98" t="s">
        <v>2525</v>
      </c>
      <c r="BD968" s="110" t="str">
        <f t="shared" si="163"/>
        <v>4564RGInt 04 Maringá</v>
      </c>
      <c r="BE968" s="110">
        <v>4564</v>
      </c>
      <c r="BF968" s="110" t="s">
        <v>2364</v>
      </c>
      <c r="BG968" s="110">
        <v>8562</v>
      </c>
      <c r="BH968" s="110" t="s">
        <v>36</v>
      </c>
      <c r="BI968" s="110">
        <v>115</v>
      </c>
      <c r="BJ968" s="110">
        <v>0</v>
      </c>
      <c r="BK968" s="110">
        <v>0</v>
      </c>
      <c r="BL968" s="110">
        <v>0</v>
      </c>
      <c r="BN968" s="110">
        <f t="shared" si="164"/>
        <v>115</v>
      </c>
      <c r="BS968" s="110">
        <v>4984</v>
      </c>
      <c r="BT968" s="110" t="str">
        <f t="shared" si="155"/>
        <v>Veículos provenientes de Furto e Roubo recuperados</v>
      </c>
      <c r="BU968" s="111" t="str">
        <f t="shared" si="156"/>
        <v>Não</v>
      </c>
      <c r="BV968" s="111" t="str">
        <f t="shared" si="157"/>
        <v>Não</v>
      </c>
      <c r="BW968" s="111" t="str">
        <f t="shared" si="158"/>
        <v>Não</v>
      </c>
      <c r="BX968" s="111" t="str">
        <f t="shared" si="159"/>
        <v>Não</v>
      </c>
      <c r="BY968" s="110" t="s">
        <v>121</v>
      </c>
      <c r="BZ968" s="110" t="s">
        <v>121</v>
      </c>
      <c r="CA968" s="110" t="s">
        <v>1277</v>
      </c>
      <c r="CB968" s="110" t="s">
        <v>8374</v>
      </c>
      <c r="CG968" s="110" t="str">
        <f t="shared" si="160"/>
        <v>5089Santa Cruz de Monte Castelo</v>
      </c>
      <c r="CH968" s="110" t="str">
        <f t="shared" si="162"/>
        <v>5089-1</v>
      </c>
      <c r="CI968" s="110">
        <v>1</v>
      </c>
      <c r="CJ968" s="110">
        <v>5089</v>
      </c>
      <c r="CK968" s="110" t="s">
        <v>36</v>
      </c>
      <c r="CL968" s="110">
        <v>4123303</v>
      </c>
      <c r="CM968" s="110" t="s">
        <v>2805</v>
      </c>
      <c r="CN968" s="110">
        <v>7626.7</v>
      </c>
      <c r="CO968" s="110">
        <v>0</v>
      </c>
      <c r="CP968" s="110">
        <v>0</v>
      </c>
      <c r="CQ968" s="110">
        <v>0</v>
      </c>
      <c r="CS968" s="110" t="str">
        <f t="shared" si="161"/>
        <v>RGInt 04 Maringá-Santa Cruz de Monte Castelo</v>
      </c>
    </row>
    <row r="969" spans="19:97" x14ac:dyDescent="0.2">
      <c r="S969" s="98">
        <v>5108</v>
      </c>
      <c r="T969" s="98">
        <v>39</v>
      </c>
      <c r="U969" s="98" t="s">
        <v>1697</v>
      </c>
      <c r="V969" s="98">
        <v>66</v>
      </c>
      <c r="W969" s="98" t="s">
        <v>2165</v>
      </c>
      <c r="X969" s="98">
        <v>5</v>
      </c>
      <c r="Y969" s="98" t="s">
        <v>858</v>
      </c>
      <c r="Z969" s="98">
        <v>30</v>
      </c>
      <c r="AA969" s="98" t="s">
        <v>1698</v>
      </c>
      <c r="AB969" s="98">
        <v>8614</v>
      </c>
      <c r="AC969" s="98" t="s">
        <v>2543</v>
      </c>
      <c r="AD969" s="98" t="s">
        <v>5540</v>
      </c>
      <c r="AE969" s="98">
        <v>5108</v>
      </c>
      <c r="AF969" s="98" t="s">
        <v>2132</v>
      </c>
      <c r="AG969" s="98" t="s">
        <v>5422</v>
      </c>
      <c r="AH969" s="98" t="s">
        <v>790</v>
      </c>
      <c r="AI969" s="98" t="s">
        <v>53</v>
      </c>
      <c r="AJ969" s="98">
        <v>4100</v>
      </c>
      <c r="AO969" s="98">
        <v>2024</v>
      </c>
      <c r="AP969" s="98">
        <v>116823</v>
      </c>
      <c r="AQ969" s="98" t="s">
        <v>54</v>
      </c>
      <c r="AR969" s="98" t="s">
        <v>54</v>
      </c>
      <c r="AS969" s="98" t="s">
        <v>54</v>
      </c>
      <c r="AT969" s="98" t="s">
        <v>54</v>
      </c>
      <c r="AV969" s="98" t="s">
        <v>729</v>
      </c>
      <c r="AY969" s="98" t="s">
        <v>56</v>
      </c>
      <c r="AZ969" s="98" t="s">
        <v>2133</v>
      </c>
      <c r="BA969" s="98" t="s">
        <v>2134</v>
      </c>
      <c r="BB969" s="98" t="s">
        <v>2135</v>
      </c>
      <c r="BD969" s="110" t="str">
        <f t="shared" si="163"/>
        <v>4564RGInt 05 Londrina</v>
      </c>
      <c r="BE969" s="110">
        <v>4564</v>
      </c>
      <c r="BF969" s="110" t="s">
        <v>2364</v>
      </c>
      <c r="BG969" s="110">
        <v>8562</v>
      </c>
      <c r="BH969" s="110" t="s">
        <v>37</v>
      </c>
      <c r="BI969" s="110">
        <v>94</v>
      </c>
      <c r="BJ969" s="110">
        <v>0</v>
      </c>
      <c r="BK969" s="110">
        <v>0</v>
      </c>
      <c r="BL969" s="110">
        <v>0</v>
      </c>
      <c r="BN969" s="110">
        <f t="shared" si="164"/>
        <v>94</v>
      </c>
      <c r="BS969" s="110">
        <v>5108</v>
      </c>
      <c r="BT969" s="110" t="str">
        <f t="shared" si="155"/>
        <v>Atendimento hospitalar aos policiais militares e familiares</v>
      </c>
      <c r="BU969" s="111" t="str">
        <f t="shared" si="156"/>
        <v>Não</v>
      </c>
      <c r="BV969" s="111" t="str">
        <f t="shared" si="157"/>
        <v>Não</v>
      </c>
      <c r="BW969" s="111" t="str">
        <f t="shared" si="158"/>
        <v>Não</v>
      </c>
      <c r="BX969" s="111" t="str">
        <f t="shared" si="159"/>
        <v>Não</v>
      </c>
      <c r="BY969" s="110" t="s">
        <v>121</v>
      </c>
      <c r="BZ969" s="110" t="s">
        <v>729</v>
      </c>
      <c r="CA969" s="110" t="s">
        <v>121</v>
      </c>
      <c r="CB969" s="110" t="s">
        <v>8374</v>
      </c>
      <c r="CG969" s="110" t="str">
        <f t="shared" si="160"/>
        <v>5089 Total</v>
      </c>
      <c r="CH969" s="110" t="str">
        <f t="shared" si="162"/>
        <v>5089 Total-1</v>
      </c>
      <c r="CI969" s="110">
        <v>1</v>
      </c>
      <c r="CJ969" s="110" t="s">
        <v>7224</v>
      </c>
      <c r="CN969" s="110">
        <v>7626.7</v>
      </c>
      <c r="CO969" s="110">
        <v>0</v>
      </c>
      <c r="CP969" s="110">
        <v>0</v>
      </c>
      <c r="CQ969" s="110">
        <v>0</v>
      </c>
      <c r="CS969" s="110" t="str">
        <f t="shared" si="161"/>
        <v>-</v>
      </c>
    </row>
    <row r="970" spans="19:97" x14ac:dyDescent="0.2">
      <c r="S970" s="98">
        <v>5109</v>
      </c>
      <c r="T970" s="98">
        <v>39</v>
      </c>
      <c r="U970" s="98" t="s">
        <v>1697</v>
      </c>
      <c r="V970" s="98">
        <v>66</v>
      </c>
      <c r="W970" s="98" t="s">
        <v>2165</v>
      </c>
      <c r="X970" s="98">
        <v>5</v>
      </c>
      <c r="Y970" s="98" t="s">
        <v>858</v>
      </c>
      <c r="Z970" s="98">
        <v>30</v>
      </c>
      <c r="AA970" s="98" t="s">
        <v>1698</v>
      </c>
      <c r="AB970" s="98">
        <v>8614</v>
      </c>
      <c r="AC970" s="98" t="s">
        <v>2543</v>
      </c>
      <c r="AD970" s="98" t="s">
        <v>5540</v>
      </c>
      <c r="AE970" s="98">
        <v>5109</v>
      </c>
      <c r="AF970" s="98" t="s">
        <v>2136</v>
      </c>
      <c r="AG970" s="98" t="s">
        <v>5423</v>
      </c>
      <c r="AH970" s="98" t="s">
        <v>790</v>
      </c>
      <c r="AI970" s="98" t="s">
        <v>53</v>
      </c>
      <c r="AJ970" s="98">
        <v>4100</v>
      </c>
      <c r="AO970" s="98">
        <v>2024</v>
      </c>
      <c r="AP970" s="98">
        <v>292233</v>
      </c>
      <c r="AQ970" s="98" t="s">
        <v>54</v>
      </c>
      <c r="AR970" s="98" t="s">
        <v>54</v>
      </c>
      <c r="AS970" s="98" t="s">
        <v>54</v>
      </c>
      <c r="AT970" s="98" t="s">
        <v>54</v>
      </c>
      <c r="AV970" s="98" t="s">
        <v>729</v>
      </c>
      <c r="AY970" s="98" t="s">
        <v>56</v>
      </c>
      <c r="AZ970" s="98" t="s">
        <v>2137</v>
      </c>
      <c r="BA970" s="98" t="s">
        <v>2134</v>
      </c>
      <c r="BB970" s="98" t="s">
        <v>2135</v>
      </c>
      <c r="BD970" s="110" t="str">
        <f t="shared" si="163"/>
        <v>4564RGInt 06 Ponta Grossa</v>
      </c>
      <c r="BE970" s="110">
        <v>4564</v>
      </c>
      <c r="BF970" s="110" t="s">
        <v>2364</v>
      </c>
      <c r="BG970" s="110">
        <v>8562</v>
      </c>
      <c r="BH970" s="110" t="s">
        <v>38</v>
      </c>
      <c r="BI970" s="110">
        <v>26</v>
      </c>
      <c r="BJ970" s="110">
        <v>0</v>
      </c>
      <c r="BK970" s="110">
        <v>0</v>
      </c>
      <c r="BL970" s="110">
        <v>0</v>
      </c>
      <c r="BN970" s="110">
        <f t="shared" si="164"/>
        <v>26</v>
      </c>
      <c r="BS970" s="110">
        <v>5109</v>
      </c>
      <c r="BT970" s="110" t="str">
        <f t="shared" si="155"/>
        <v>Atendimento laboratorial aos policiais militares e seus dependentes</v>
      </c>
      <c r="BU970" s="111" t="str">
        <f t="shared" si="156"/>
        <v>Não</v>
      </c>
      <c r="BV970" s="111" t="str">
        <f t="shared" si="157"/>
        <v>Não</v>
      </c>
      <c r="BW970" s="111" t="str">
        <f t="shared" si="158"/>
        <v>Não</v>
      </c>
      <c r="BX970" s="111" t="str">
        <f t="shared" si="159"/>
        <v>Não</v>
      </c>
      <c r="BY970" s="110" t="s">
        <v>121</v>
      </c>
      <c r="BZ970" s="110" t="s">
        <v>729</v>
      </c>
      <c r="CA970" s="110" t="s">
        <v>121</v>
      </c>
      <c r="CB970" s="110" t="s">
        <v>8374</v>
      </c>
      <c r="CG970" s="110" t="str">
        <f t="shared" si="160"/>
        <v>5090Imbituva</v>
      </c>
      <c r="CH970" s="110" t="str">
        <f t="shared" si="162"/>
        <v>5090-1</v>
      </c>
      <c r="CI970" s="110">
        <v>1</v>
      </c>
      <c r="CJ970" s="110">
        <v>5090</v>
      </c>
      <c r="CK970" s="110" t="s">
        <v>38</v>
      </c>
      <c r="CL970" s="110">
        <v>4110102</v>
      </c>
      <c r="CM970" s="110" t="s">
        <v>549</v>
      </c>
      <c r="CN970" s="110">
        <v>96952.67</v>
      </c>
      <c r="CO970" s="110">
        <v>128</v>
      </c>
      <c r="CP970" s="110">
        <v>0</v>
      </c>
      <c r="CQ970" s="110">
        <v>0</v>
      </c>
      <c r="CS970" s="110" t="str">
        <f t="shared" si="161"/>
        <v>RGInt 06 Ponta Grossa-Imbituva</v>
      </c>
    </row>
    <row r="971" spans="19:97" x14ac:dyDescent="0.2">
      <c r="S971" s="98">
        <v>5110</v>
      </c>
      <c r="T971" s="98">
        <v>39</v>
      </c>
      <c r="U971" s="98" t="s">
        <v>1697</v>
      </c>
      <c r="V971" s="98">
        <v>66</v>
      </c>
      <c r="W971" s="98" t="s">
        <v>2165</v>
      </c>
      <c r="X971" s="98">
        <v>5</v>
      </c>
      <c r="Y971" s="98" t="s">
        <v>858</v>
      </c>
      <c r="Z971" s="98">
        <v>30</v>
      </c>
      <c r="AA971" s="98" t="s">
        <v>1698</v>
      </c>
      <c r="AB971" s="98">
        <v>8614</v>
      </c>
      <c r="AC971" s="98" t="s">
        <v>2543</v>
      </c>
      <c r="AD971" s="98" t="s">
        <v>5540</v>
      </c>
      <c r="AE971" s="98">
        <v>5110</v>
      </c>
      <c r="AF971" s="98" t="s">
        <v>2138</v>
      </c>
      <c r="AG971" s="98" t="s">
        <v>5422</v>
      </c>
      <c r="AH971" s="98" t="s">
        <v>790</v>
      </c>
      <c r="AI971" s="98" t="s">
        <v>53</v>
      </c>
      <c r="AJ971" s="98">
        <v>4100</v>
      </c>
      <c r="AO971" s="98">
        <v>2024</v>
      </c>
      <c r="AP971" s="98">
        <v>176171</v>
      </c>
      <c r="AQ971" s="98" t="s">
        <v>54</v>
      </c>
      <c r="AR971" s="98" t="s">
        <v>54</v>
      </c>
      <c r="AS971" s="98" t="s">
        <v>54</v>
      </c>
      <c r="AT971" s="98" t="s">
        <v>54</v>
      </c>
      <c r="AV971" s="98" t="s">
        <v>729</v>
      </c>
      <c r="AY971" s="98" t="s">
        <v>56</v>
      </c>
      <c r="AZ971" s="98" t="s">
        <v>2139</v>
      </c>
      <c r="BA971" s="98" t="s">
        <v>2134</v>
      </c>
      <c r="BB971" s="98" t="s">
        <v>2135</v>
      </c>
      <c r="BD971" s="110" t="str">
        <f t="shared" si="163"/>
        <v>4565RGInt 01 Curitiba</v>
      </c>
      <c r="BE971" s="110">
        <v>4565</v>
      </c>
      <c r="BF971" s="110" t="s">
        <v>2367</v>
      </c>
      <c r="BG971" s="110">
        <v>8562</v>
      </c>
      <c r="BH971" s="110" t="s">
        <v>33</v>
      </c>
      <c r="BI971" s="110">
        <v>45</v>
      </c>
      <c r="BJ971" s="110">
        <v>45</v>
      </c>
      <c r="BK971" s="110">
        <v>45</v>
      </c>
      <c r="BL971" s="110">
        <v>45</v>
      </c>
      <c r="BN971" s="110">
        <f t="shared" si="164"/>
        <v>180</v>
      </c>
      <c r="BS971" s="110">
        <v>5110</v>
      </c>
      <c r="BT971" s="110" t="str">
        <f t="shared" si="155"/>
        <v>Atendimento médico aos policiais militares e familiares</v>
      </c>
      <c r="BU971" s="111" t="str">
        <f t="shared" si="156"/>
        <v>Não</v>
      </c>
      <c r="BV971" s="111" t="str">
        <f t="shared" si="157"/>
        <v>Não</v>
      </c>
      <c r="BW971" s="111" t="str">
        <f t="shared" si="158"/>
        <v>Não</v>
      </c>
      <c r="BX971" s="111" t="str">
        <f t="shared" si="159"/>
        <v>Não</v>
      </c>
      <c r="BY971" s="110" t="s">
        <v>121</v>
      </c>
      <c r="BZ971" s="110" t="s">
        <v>729</v>
      </c>
      <c r="CA971" s="110" t="s">
        <v>121</v>
      </c>
      <c r="CB971" s="110" t="s">
        <v>8374</v>
      </c>
      <c r="CG971" s="110" t="str">
        <f t="shared" si="160"/>
        <v>5090 Total</v>
      </c>
      <c r="CH971" s="110" t="str">
        <f t="shared" si="162"/>
        <v>5090 Total-1</v>
      </c>
      <c r="CI971" s="110">
        <v>1</v>
      </c>
      <c r="CJ971" s="110" t="s">
        <v>7225</v>
      </c>
      <c r="CN971" s="110">
        <v>96952.67</v>
      </c>
      <c r="CO971" s="110">
        <v>128</v>
      </c>
      <c r="CP971" s="110">
        <v>0</v>
      </c>
      <c r="CQ971" s="110">
        <v>0</v>
      </c>
      <c r="CS971" s="110" t="str">
        <f t="shared" si="161"/>
        <v>-</v>
      </c>
    </row>
    <row r="972" spans="19:97" x14ac:dyDescent="0.2">
      <c r="S972" s="98">
        <v>5111</v>
      </c>
      <c r="T972" s="98">
        <v>39</v>
      </c>
      <c r="U972" s="98" t="s">
        <v>1697</v>
      </c>
      <c r="V972" s="98">
        <v>66</v>
      </c>
      <c r="W972" s="98" t="s">
        <v>2165</v>
      </c>
      <c r="X972" s="98">
        <v>5</v>
      </c>
      <c r="Y972" s="98" t="s">
        <v>858</v>
      </c>
      <c r="Z972" s="98">
        <v>30</v>
      </c>
      <c r="AA972" s="98" t="s">
        <v>1698</v>
      </c>
      <c r="AB972" s="98">
        <v>8614</v>
      </c>
      <c r="AC972" s="98" t="s">
        <v>2543</v>
      </c>
      <c r="AD972" s="98" t="s">
        <v>5540</v>
      </c>
      <c r="AE972" s="98">
        <v>5111</v>
      </c>
      <c r="AF972" s="98" t="s">
        <v>2140</v>
      </c>
      <c r="AG972" s="98" t="s">
        <v>5422</v>
      </c>
      <c r="AH972" s="98" t="s">
        <v>790</v>
      </c>
      <c r="AI972" s="98" t="s">
        <v>53</v>
      </c>
      <c r="AJ972" s="98">
        <v>4100</v>
      </c>
      <c r="AO972" s="98">
        <v>2024</v>
      </c>
      <c r="AP972" s="98">
        <v>16645</v>
      </c>
      <c r="AQ972" s="98" t="s">
        <v>54</v>
      </c>
      <c r="AR972" s="98" t="s">
        <v>54</v>
      </c>
      <c r="AS972" s="98" t="s">
        <v>54</v>
      </c>
      <c r="AT972" s="98" t="s">
        <v>54</v>
      </c>
      <c r="AY972" s="98" t="s">
        <v>56</v>
      </c>
      <c r="AZ972" s="98" t="s">
        <v>2141</v>
      </c>
      <c r="BA972" s="98" t="s">
        <v>2134</v>
      </c>
      <c r="BB972" s="98" t="s">
        <v>2135</v>
      </c>
      <c r="BD972" s="110" t="str">
        <f t="shared" si="163"/>
        <v>4565RGInt 02 Guarapuava</v>
      </c>
      <c r="BE972" s="110">
        <v>4565</v>
      </c>
      <c r="BF972" s="110" t="s">
        <v>2367</v>
      </c>
      <c r="BG972" s="110">
        <v>8562</v>
      </c>
      <c r="BH972" s="110" t="s">
        <v>34</v>
      </c>
      <c r="BI972" s="110">
        <v>19</v>
      </c>
      <c r="BJ972" s="110">
        <v>19</v>
      </c>
      <c r="BK972" s="110">
        <v>19</v>
      </c>
      <c r="BL972" s="110">
        <v>19</v>
      </c>
      <c r="BN972" s="110">
        <f t="shared" si="164"/>
        <v>76</v>
      </c>
      <c r="BS972" s="110">
        <v>5111</v>
      </c>
      <c r="BT972" s="110" t="str">
        <f t="shared" si="155"/>
        <v>Atendimento odontológico aos policiais militares e familiares</v>
      </c>
      <c r="BU972" s="111" t="str">
        <f t="shared" si="156"/>
        <v>Não</v>
      </c>
      <c r="BV972" s="111" t="str">
        <f t="shared" si="157"/>
        <v>Não</v>
      </c>
      <c r="BW972" s="111" t="str">
        <f t="shared" si="158"/>
        <v>Não</v>
      </c>
      <c r="BX972" s="111" t="str">
        <f t="shared" si="159"/>
        <v>Não</v>
      </c>
      <c r="BY972" s="110" t="s">
        <v>121</v>
      </c>
      <c r="BZ972" s="110" t="s">
        <v>121</v>
      </c>
      <c r="CA972" s="110" t="s">
        <v>121</v>
      </c>
      <c r="CB972" s="110" t="s">
        <v>8374</v>
      </c>
      <c r="CG972" s="110" t="str">
        <f t="shared" si="160"/>
        <v>5091Wenceslau Braz</v>
      </c>
      <c r="CH972" s="110" t="str">
        <f t="shared" si="162"/>
        <v>5091-1</v>
      </c>
      <c r="CI972" s="110">
        <v>1</v>
      </c>
      <c r="CJ972" s="110">
        <v>5091</v>
      </c>
      <c r="CK972" s="110" t="s">
        <v>37</v>
      </c>
      <c r="CL972" s="110">
        <v>4128500</v>
      </c>
      <c r="CM972" s="110" t="s">
        <v>575</v>
      </c>
      <c r="CN972" s="110">
        <v>60210.81</v>
      </c>
      <c r="CO972" s="110">
        <v>190</v>
      </c>
      <c r="CP972" s="110">
        <v>0</v>
      </c>
      <c r="CQ972" s="110">
        <v>0</v>
      </c>
      <c r="CS972" s="110" t="str">
        <f t="shared" si="161"/>
        <v>RGInt 05 Londrina-Wenceslau Braz</v>
      </c>
    </row>
    <row r="973" spans="19:97" x14ac:dyDescent="0.2">
      <c r="S973" s="98">
        <v>4122</v>
      </c>
      <c r="T973" s="98">
        <v>39</v>
      </c>
      <c r="U973" s="98" t="s">
        <v>1697</v>
      </c>
      <c r="V973" s="98">
        <v>66</v>
      </c>
      <c r="W973" s="98" t="s">
        <v>2165</v>
      </c>
      <c r="X973" s="98">
        <v>5</v>
      </c>
      <c r="Y973" s="98" t="s">
        <v>858</v>
      </c>
      <c r="Z973" s="98">
        <v>31</v>
      </c>
      <c r="AA973" s="98" t="s">
        <v>859</v>
      </c>
      <c r="AB973" s="98">
        <v>8036</v>
      </c>
      <c r="AC973" s="98" t="s">
        <v>2553</v>
      </c>
      <c r="AD973" s="98" t="s">
        <v>5541</v>
      </c>
      <c r="AE973" s="98">
        <v>4122</v>
      </c>
      <c r="AF973" s="98" t="s">
        <v>1232</v>
      </c>
      <c r="AG973" s="98" t="s">
        <v>5460</v>
      </c>
      <c r="AH973" s="98" t="s">
        <v>2554</v>
      </c>
      <c r="AI973" s="98" t="s">
        <v>53</v>
      </c>
      <c r="AJ973" s="98">
        <v>4100</v>
      </c>
      <c r="AO973" s="98">
        <v>2024</v>
      </c>
      <c r="AP973" s="98">
        <v>500</v>
      </c>
      <c r="AQ973" s="98" t="s">
        <v>54</v>
      </c>
      <c r="AR973" s="98" t="s">
        <v>54</v>
      </c>
      <c r="AS973" s="98" t="s">
        <v>54</v>
      </c>
      <c r="AT973" s="98" t="s">
        <v>54</v>
      </c>
      <c r="AU973" s="98" t="s">
        <v>1233</v>
      </c>
      <c r="AY973" s="98" t="s">
        <v>56</v>
      </c>
      <c r="AZ973" s="98" t="s">
        <v>2555</v>
      </c>
      <c r="BA973" s="98" t="s">
        <v>2556</v>
      </c>
      <c r="BB973" s="98" t="s">
        <v>2557</v>
      </c>
      <c r="BD973" s="110" t="str">
        <f t="shared" si="163"/>
        <v>4565RGInt 03 Cascavel</v>
      </c>
      <c r="BE973" s="110">
        <v>4565</v>
      </c>
      <c r="BF973" s="110" t="s">
        <v>2367</v>
      </c>
      <c r="BG973" s="110">
        <v>8562</v>
      </c>
      <c r="BH973" s="110" t="s">
        <v>35</v>
      </c>
      <c r="BI973" s="110">
        <v>100</v>
      </c>
      <c r="BJ973" s="110">
        <v>100</v>
      </c>
      <c r="BK973" s="110">
        <v>100</v>
      </c>
      <c r="BL973" s="110">
        <v>100</v>
      </c>
      <c r="BN973" s="110">
        <f t="shared" si="164"/>
        <v>400</v>
      </c>
      <c r="BS973" s="110">
        <v>4122</v>
      </c>
      <c r="BT973" s="110" t="str">
        <f t="shared" si="155"/>
        <v>Brigadistas credenciados na Rede Estadual de Atendimento à Emergências e Desastres</v>
      </c>
      <c r="BU973" s="111" t="str">
        <f t="shared" si="156"/>
        <v>Não</v>
      </c>
      <c r="BV973" s="111" t="str">
        <f t="shared" si="157"/>
        <v>Não</v>
      </c>
      <c r="BW973" s="111" t="str">
        <f t="shared" si="158"/>
        <v>Não</v>
      </c>
      <c r="BX973" s="111" t="str">
        <f t="shared" si="159"/>
        <v>Não</v>
      </c>
      <c r="BY973" s="110" t="s">
        <v>1233</v>
      </c>
      <c r="BZ973" s="110" t="s">
        <v>121</v>
      </c>
      <c r="CA973" s="110" t="s">
        <v>8330</v>
      </c>
      <c r="CB973" s="110" t="s">
        <v>8374</v>
      </c>
      <c r="CG973" s="110" t="str">
        <f t="shared" si="160"/>
        <v>5091 Total</v>
      </c>
      <c r="CH973" s="110" t="str">
        <f t="shared" si="162"/>
        <v>5091 Total-1</v>
      </c>
      <c r="CI973" s="110">
        <v>1</v>
      </c>
      <c r="CJ973" s="110" t="s">
        <v>7226</v>
      </c>
      <c r="CN973" s="110">
        <v>60210.81</v>
      </c>
      <c r="CO973" s="110">
        <v>190</v>
      </c>
      <c r="CP973" s="110">
        <v>0</v>
      </c>
      <c r="CQ973" s="110">
        <v>0</v>
      </c>
      <c r="CS973" s="110" t="str">
        <f t="shared" si="161"/>
        <v>-</v>
      </c>
    </row>
    <row r="974" spans="19:97" x14ac:dyDescent="0.2">
      <c r="S974" s="98">
        <v>4123</v>
      </c>
      <c r="T974" s="98">
        <v>39</v>
      </c>
      <c r="U974" s="98" t="s">
        <v>1697</v>
      </c>
      <c r="V974" s="98">
        <v>66</v>
      </c>
      <c r="W974" s="98" t="s">
        <v>2165</v>
      </c>
      <c r="X974" s="98">
        <v>5</v>
      </c>
      <c r="Y974" s="98" t="s">
        <v>858</v>
      </c>
      <c r="Z974" s="98">
        <v>31</v>
      </c>
      <c r="AA974" s="98" t="s">
        <v>859</v>
      </c>
      <c r="AB974" s="98">
        <v>8036</v>
      </c>
      <c r="AC974" s="98" t="s">
        <v>2553</v>
      </c>
      <c r="AD974" s="98" t="s">
        <v>5541</v>
      </c>
      <c r="AE974" s="98">
        <v>4123</v>
      </c>
      <c r="AF974" s="98" t="s">
        <v>1241</v>
      </c>
      <c r="AG974" s="98" t="s">
        <v>5461</v>
      </c>
      <c r="AH974" s="98" t="s">
        <v>127</v>
      </c>
      <c r="AI974" s="98" t="s">
        <v>53</v>
      </c>
      <c r="AJ974" s="98">
        <v>4100</v>
      </c>
      <c r="AO974" s="98">
        <v>2024</v>
      </c>
      <c r="AP974" s="98">
        <v>1500</v>
      </c>
      <c r="AQ974" s="98" t="s">
        <v>54</v>
      </c>
      <c r="AR974" s="98" t="s">
        <v>54</v>
      </c>
      <c r="AS974" s="98" t="s">
        <v>54</v>
      </c>
      <c r="AT974" s="98" t="s">
        <v>54</v>
      </c>
      <c r="AU974" s="98" t="s">
        <v>1242</v>
      </c>
      <c r="AY974" s="98" t="s">
        <v>56</v>
      </c>
      <c r="AZ974" s="98" t="s">
        <v>2560</v>
      </c>
      <c r="BA974" s="98" t="s">
        <v>2556</v>
      </c>
      <c r="BB974" s="98" t="s">
        <v>1242</v>
      </c>
      <c r="BD974" s="110" t="str">
        <f t="shared" si="163"/>
        <v>4565RGInt 04 Maringá</v>
      </c>
      <c r="BE974" s="110">
        <v>4565</v>
      </c>
      <c r="BF974" s="110" t="s">
        <v>2367</v>
      </c>
      <c r="BG974" s="110">
        <v>8562</v>
      </c>
      <c r="BH974" s="110" t="s">
        <v>36</v>
      </c>
      <c r="BI974" s="110">
        <v>115</v>
      </c>
      <c r="BJ974" s="110">
        <v>115</v>
      </c>
      <c r="BK974" s="110">
        <v>115</v>
      </c>
      <c r="BL974" s="110">
        <v>115</v>
      </c>
      <c r="BN974" s="110">
        <f t="shared" si="164"/>
        <v>460</v>
      </c>
      <c r="BS974" s="110">
        <v>4123</v>
      </c>
      <c r="BT974" s="110" t="str">
        <f t="shared" si="155"/>
        <v>Cursos de especialização, capacitação ou aperfeiçoamento para bombeiros militares</v>
      </c>
      <c r="BU974" s="111" t="str">
        <f t="shared" si="156"/>
        <v>Não</v>
      </c>
      <c r="BV974" s="111" t="str">
        <f t="shared" si="157"/>
        <v>Não</v>
      </c>
      <c r="BW974" s="111" t="str">
        <f t="shared" si="158"/>
        <v>Não</v>
      </c>
      <c r="BX974" s="111" t="str">
        <f t="shared" si="159"/>
        <v>Não</v>
      </c>
      <c r="BY974" s="110" t="s">
        <v>1242</v>
      </c>
      <c r="BZ974" s="110" t="s">
        <v>121</v>
      </c>
      <c r="CA974" s="110" t="s">
        <v>121</v>
      </c>
      <c r="CB974" s="110" t="s">
        <v>8374</v>
      </c>
      <c r="CG974" s="110" t="str">
        <f t="shared" si="160"/>
        <v>5093Piraquara</v>
      </c>
      <c r="CH974" s="110" t="str">
        <f t="shared" si="162"/>
        <v>5093-1</v>
      </c>
      <c r="CI974" s="110">
        <v>1</v>
      </c>
      <c r="CJ974" s="110">
        <v>5093</v>
      </c>
      <c r="CK974" s="110" t="s">
        <v>33</v>
      </c>
      <c r="CL974" s="110">
        <v>4119509</v>
      </c>
      <c r="CM974" s="110" t="s">
        <v>519</v>
      </c>
      <c r="CN974" s="110">
        <v>14611.92</v>
      </c>
      <c r="CO974" s="110">
        <v>3460.79</v>
      </c>
      <c r="CP974" s="110">
        <v>38451.9</v>
      </c>
      <c r="CQ974" s="110">
        <v>327435.34000000003</v>
      </c>
      <c r="CS974" s="110" t="str">
        <f t="shared" si="161"/>
        <v>RGInt 01 Curitiba-Piraquara</v>
      </c>
    </row>
    <row r="975" spans="19:97" x14ac:dyDescent="0.2">
      <c r="S975" s="98">
        <v>4124</v>
      </c>
      <c r="T975" s="98">
        <v>39</v>
      </c>
      <c r="U975" s="98" t="s">
        <v>1697</v>
      </c>
      <c r="V975" s="98">
        <v>66</v>
      </c>
      <c r="W975" s="98" t="s">
        <v>2165</v>
      </c>
      <c r="X975" s="98">
        <v>5</v>
      </c>
      <c r="Y975" s="98" t="s">
        <v>858</v>
      </c>
      <c r="Z975" s="98">
        <v>31</v>
      </c>
      <c r="AA975" s="98" t="s">
        <v>859</v>
      </c>
      <c r="AB975" s="98">
        <v>8036</v>
      </c>
      <c r="AC975" s="98" t="s">
        <v>2553</v>
      </c>
      <c r="AD975" s="98" t="s">
        <v>5541</v>
      </c>
      <c r="AE975" s="98">
        <v>4124</v>
      </c>
      <c r="AF975" s="98" t="s">
        <v>1248</v>
      </c>
      <c r="AG975" s="98" t="s">
        <v>5462</v>
      </c>
      <c r="AH975" s="98" t="s">
        <v>262</v>
      </c>
      <c r="AI975" s="98" t="s">
        <v>53</v>
      </c>
      <c r="AJ975" s="98">
        <v>4100</v>
      </c>
      <c r="AO975" s="98">
        <v>2024</v>
      </c>
      <c r="AP975" s="98">
        <v>215</v>
      </c>
      <c r="AQ975" s="98" t="s">
        <v>54</v>
      </c>
      <c r="AR975" s="98" t="s">
        <v>54</v>
      </c>
      <c r="AS975" s="98" t="s">
        <v>54</v>
      </c>
      <c r="AT975" s="98" t="s">
        <v>54</v>
      </c>
      <c r="AU975" s="98" t="s">
        <v>1242</v>
      </c>
      <c r="AY975" s="98" t="s">
        <v>56</v>
      </c>
      <c r="AZ975" s="98" t="s">
        <v>2563</v>
      </c>
      <c r="BA975" s="98" t="s">
        <v>2556</v>
      </c>
      <c r="BB975" s="98" t="s">
        <v>1242</v>
      </c>
      <c r="BD975" s="110" t="str">
        <f t="shared" si="163"/>
        <v>4565RGInt 05 Londrina</v>
      </c>
      <c r="BE975" s="110">
        <v>4565</v>
      </c>
      <c r="BF975" s="110" t="s">
        <v>2367</v>
      </c>
      <c r="BG975" s="110">
        <v>8562</v>
      </c>
      <c r="BH975" s="110" t="s">
        <v>37</v>
      </c>
      <c r="BI975" s="110">
        <v>94</v>
      </c>
      <c r="BJ975" s="110">
        <v>94</v>
      </c>
      <c r="BK975" s="110">
        <v>94</v>
      </c>
      <c r="BL975" s="110">
        <v>94</v>
      </c>
      <c r="BN975" s="110">
        <f t="shared" si="164"/>
        <v>376</v>
      </c>
      <c r="BS975" s="110">
        <v>4124</v>
      </c>
      <c r="BT975" s="110" t="str">
        <f t="shared" si="155"/>
        <v>Cursos de formação aos novos membros do Corpo de Bombeiros, para desempenho eficiente e seguro das suas funções</v>
      </c>
      <c r="BU975" s="111" t="str">
        <f t="shared" si="156"/>
        <v>Não</v>
      </c>
      <c r="BV975" s="111" t="str">
        <f t="shared" si="157"/>
        <v>Não</v>
      </c>
      <c r="BW975" s="111" t="str">
        <f t="shared" si="158"/>
        <v>Não</v>
      </c>
      <c r="BX975" s="111" t="str">
        <f t="shared" si="159"/>
        <v>Não</v>
      </c>
      <c r="BY975" s="110" t="s">
        <v>1242</v>
      </c>
      <c r="BZ975" s="110" t="s">
        <v>121</v>
      </c>
      <c r="CA975" s="110" t="s">
        <v>121</v>
      </c>
      <c r="CB975" s="110" t="s">
        <v>8374</v>
      </c>
      <c r="CG975" s="110" t="str">
        <f t="shared" si="160"/>
        <v>5093 Total</v>
      </c>
      <c r="CH975" s="110" t="str">
        <f t="shared" si="162"/>
        <v>5093 Total-1</v>
      </c>
      <c r="CI975" s="110">
        <v>1</v>
      </c>
      <c r="CJ975" s="110" t="s">
        <v>7227</v>
      </c>
      <c r="CN975" s="110">
        <v>14611.92</v>
      </c>
      <c r="CO975" s="110">
        <v>3460.79</v>
      </c>
      <c r="CP975" s="110">
        <v>38451.9</v>
      </c>
      <c r="CQ975" s="110">
        <v>327435.34000000003</v>
      </c>
      <c r="CS975" s="110" t="str">
        <f t="shared" si="161"/>
        <v>-</v>
      </c>
    </row>
    <row r="976" spans="19:97" x14ac:dyDescent="0.2">
      <c r="S976" s="98">
        <v>4132</v>
      </c>
      <c r="T976" s="98">
        <v>39</v>
      </c>
      <c r="U976" s="98" t="s">
        <v>1697</v>
      </c>
      <c r="V976" s="98">
        <v>66</v>
      </c>
      <c r="W976" s="98" t="s">
        <v>2165</v>
      </c>
      <c r="X976" s="98">
        <v>5</v>
      </c>
      <c r="Y976" s="98" t="s">
        <v>858</v>
      </c>
      <c r="Z976" s="98">
        <v>31</v>
      </c>
      <c r="AA976" s="98" t="s">
        <v>859</v>
      </c>
      <c r="AB976" s="98">
        <v>8045</v>
      </c>
      <c r="AC976" s="98" t="s">
        <v>2566</v>
      </c>
      <c r="AD976" s="98" t="s">
        <v>5542</v>
      </c>
      <c r="AE976" s="98">
        <v>4132</v>
      </c>
      <c r="AF976" s="98" t="s">
        <v>1276</v>
      </c>
      <c r="AG976" s="98" t="s">
        <v>5451</v>
      </c>
      <c r="AH976" s="98" t="s">
        <v>790</v>
      </c>
      <c r="AI976" s="98" t="s">
        <v>53</v>
      </c>
      <c r="AJ976" s="98">
        <v>4100</v>
      </c>
      <c r="AK976" s="98" t="s">
        <v>33</v>
      </c>
      <c r="AL976" s="98">
        <v>4101</v>
      </c>
      <c r="AO976" s="98">
        <v>2024</v>
      </c>
      <c r="AP976" s="98">
        <v>32000</v>
      </c>
      <c r="AQ976" s="98" t="s">
        <v>54</v>
      </c>
      <c r="AR976" s="98" t="s">
        <v>54</v>
      </c>
      <c r="AS976" s="98" t="s">
        <v>54</v>
      </c>
      <c r="AT976" s="98" t="s">
        <v>54</v>
      </c>
      <c r="AW976" s="98" t="s">
        <v>1277</v>
      </c>
      <c r="AY976" s="98" t="s">
        <v>56</v>
      </c>
      <c r="AZ976" s="98" t="s">
        <v>2567</v>
      </c>
      <c r="BA976" s="98" t="s">
        <v>2568</v>
      </c>
      <c r="BB976" s="98" t="s">
        <v>2569</v>
      </c>
      <c r="BD976" s="110" t="str">
        <f t="shared" si="163"/>
        <v>4565RGInt 06 Ponta Grossa</v>
      </c>
      <c r="BE976" s="110">
        <v>4565</v>
      </c>
      <c r="BF976" s="110" t="s">
        <v>2367</v>
      </c>
      <c r="BG976" s="110">
        <v>8562</v>
      </c>
      <c r="BH976" s="110" t="s">
        <v>38</v>
      </c>
      <c r="BI976" s="110">
        <v>26</v>
      </c>
      <c r="BJ976" s="110">
        <v>26</v>
      </c>
      <c r="BK976" s="110">
        <v>26</v>
      </c>
      <c r="BL976" s="110">
        <v>26</v>
      </c>
      <c r="BN976" s="110">
        <f t="shared" si="164"/>
        <v>104</v>
      </c>
      <c r="BS976" s="110">
        <v>4132</v>
      </c>
      <c r="BT976" s="110" t="str">
        <f t="shared" si="155"/>
        <v>Atendimento a situações de emergência do Corpo de Bombeiros, exceto Atendimento Pré-Hospitalar</v>
      </c>
      <c r="BU976" s="111" t="str">
        <f t="shared" si="156"/>
        <v>Não</v>
      </c>
      <c r="BV976" s="111" t="str">
        <f t="shared" si="157"/>
        <v>Não</v>
      </c>
      <c r="BW976" s="111" t="str">
        <f t="shared" si="158"/>
        <v>Não</v>
      </c>
      <c r="BX976" s="111" t="str">
        <f t="shared" si="159"/>
        <v>Não</v>
      </c>
      <c r="BY976" s="110" t="s">
        <v>121</v>
      </c>
      <c r="BZ976" s="110" t="s">
        <v>121</v>
      </c>
      <c r="CA976" s="110" t="s">
        <v>1277</v>
      </c>
      <c r="CB976" s="110" t="s">
        <v>8374</v>
      </c>
      <c r="CG976" s="110" t="str">
        <f t="shared" si="160"/>
        <v>5097Colombo</v>
      </c>
      <c r="CH976" s="110" t="str">
        <f t="shared" si="162"/>
        <v>5097-1</v>
      </c>
      <c r="CI976" s="110">
        <v>1</v>
      </c>
      <c r="CJ976" s="110">
        <v>5097</v>
      </c>
      <c r="CK976" s="110" t="s">
        <v>33</v>
      </c>
      <c r="CL976" s="110">
        <v>4105805</v>
      </c>
      <c r="CM976" s="110" t="s">
        <v>458</v>
      </c>
      <c r="CN976" s="110">
        <v>1</v>
      </c>
      <c r="CO976" s="110">
        <v>1</v>
      </c>
      <c r="CP976" s="110">
        <v>1</v>
      </c>
      <c r="CQ976" s="110">
        <v>1</v>
      </c>
      <c r="CS976" s="110" t="str">
        <f t="shared" si="161"/>
        <v>RGInt 01 Curitiba-Colombo</v>
      </c>
    </row>
    <row r="977" spans="19:97" x14ac:dyDescent="0.2">
      <c r="S977" s="98">
        <v>4128</v>
      </c>
      <c r="T977" s="98">
        <v>39</v>
      </c>
      <c r="U977" s="98" t="s">
        <v>1697</v>
      </c>
      <c r="V977" s="98">
        <v>66</v>
      </c>
      <c r="W977" s="98" t="s">
        <v>2165</v>
      </c>
      <c r="X977" s="98">
        <v>5</v>
      </c>
      <c r="Y977" s="98" t="s">
        <v>858</v>
      </c>
      <c r="Z977" s="98">
        <v>31</v>
      </c>
      <c r="AA977" s="98" t="s">
        <v>859</v>
      </c>
      <c r="AB977" s="98">
        <v>8045</v>
      </c>
      <c r="AC977" s="98" t="s">
        <v>2566</v>
      </c>
      <c r="AD977" s="98" t="s">
        <v>5542</v>
      </c>
      <c r="AE977" s="98">
        <v>4128</v>
      </c>
      <c r="AF977" s="98" t="s">
        <v>1257</v>
      </c>
      <c r="AG977" s="98" t="s">
        <v>5453</v>
      </c>
      <c r="AH977" s="98" t="s">
        <v>182</v>
      </c>
      <c r="AI977" s="98" t="s">
        <v>53</v>
      </c>
      <c r="AJ977" s="98">
        <v>4100</v>
      </c>
      <c r="AK977" s="98" t="s">
        <v>33</v>
      </c>
      <c r="AL977" s="98">
        <v>4101</v>
      </c>
      <c r="AO977" s="98">
        <v>2024</v>
      </c>
      <c r="AP977" s="98">
        <v>5000</v>
      </c>
      <c r="AQ977" s="98" t="s">
        <v>54</v>
      </c>
      <c r="AR977" s="98" t="s">
        <v>54</v>
      </c>
      <c r="AS977" s="98" t="s">
        <v>54</v>
      </c>
      <c r="AT977" s="98" t="s">
        <v>54</v>
      </c>
      <c r="AY977" s="98" t="s">
        <v>56</v>
      </c>
      <c r="AZ977" s="98" t="s">
        <v>2572</v>
      </c>
      <c r="BA977" s="98" t="s">
        <v>2573</v>
      </c>
      <c r="BB977" s="98" t="s">
        <v>2574</v>
      </c>
      <c r="BD977" s="110" t="str">
        <f t="shared" si="163"/>
        <v>4566(vazio)</v>
      </c>
      <c r="BE977" s="110">
        <v>4566</v>
      </c>
      <c r="BF977" s="110" t="s">
        <v>50</v>
      </c>
      <c r="BG977" s="110">
        <v>8000</v>
      </c>
      <c r="BH977" s="110" t="s">
        <v>60</v>
      </c>
      <c r="BI977" s="110">
        <v>3</v>
      </c>
      <c r="BJ977" s="110">
        <v>3</v>
      </c>
      <c r="BK977" s="110">
        <v>3</v>
      </c>
      <c r="BL977" s="110">
        <v>3</v>
      </c>
      <c r="BN977" s="110">
        <f t="shared" si="164"/>
        <v>12</v>
      </c>
      <c r="BS977" s="110">
        <v>4128</v>
      </c>
      <c r="BT977" s="110" t="str">
        <f t="shared" si="155"/>
        <v>Fiscalizações realizadas pelo Corpo de Bombeiros Militar em edificações, estabelecimentos e áreas de risco</v>
      </c>
      <c r="BU977" s="111" t="str">
        <f t="shared" si="156"/>
        <v>Não</v>
      </c>
      <c r="BV977" s="111" t="str">
        <f t="shared" si="157"/>
        <v>Não</v>
      </c>
      <c r="BW977" s="111" t="str">
        <f t="shared" si="158"/>
        <v>Não</v>
      </c>
      <c r="BX977" s="111" t="str">
        <f t="shared" si="159"/>
        <v>Não</v>
      </c>
      <c r="BY977" s="110" t="s">
        <v>121</v>
      </c>
      <c r="BZ977" s="110" t="s">
        <v>121</v>
      </c>
      <c r="CA977" s="110" t="s">
        <v>121</v>
      </c>
      <c r="CB977" s="110" t="s">
        <v>8374</v>
      </c>
      <c r="CG977" s="110" t="str">
        <f t="shared" si="160"/>
        <v>5097Curitiba</v>
      </c>
      <c r="CH977" s="110" t="str">
        <f t="shared" si="162"/>
        <v>5097-2</v>
      </c>
      <c r="CI977" s="110">
        <v>2</v>
      </c>
      <c r="CJ977" s="110">
        <v>5097</v>
      </c>
      <c r="CK977" s="110" t="s">
        <v>33</v>
      </c>
      <c r="CL977" s="110">
        <v>4106902</v>
      </c>
      <c r="CM977" s="110" t="s">
        <v>128</v>
      </c>
      <c r="CN977" s="110">
        <v>1</v>
      </c>
      <c r="CO977" s="110">
        <v>1</v>
      </c>
      <c r="CP977" s="110">
        <v>1</v>
      </c>
      <c r="CQ977" s="110">
        <v>1</v>
      </c>
      <c r="CS977" s="110" t="str">
        <f t="shared" si="161"/>
        <v>RGInt 01 Curitiba-Curitiba</v>
      </c>
    </row>
    <row r="978" spans="19:97" x14ac:dyDescent="0.2">
      <c r="S978" s="98">
        <v>4129</v>
      </c>
      <c r="T978" s="98">
        <v>39</v>
      </c>
      <c r="U978" s="98" t="s">
        <v>1697</v>
      </c>
      <c r="V978" s="98">
        <v>66</v>
      </c>
      <c r="W978" s="98" t="s">
        <v>2165</v>
      </c>
      <c r="X978" s="98">
        <v>5</v>
      </c>
      <c r="Y978" s="98" t="s">
        <v>858</v>
      </c>
      <c r="Z978" s="98">
        <v>31</v>
      </c>
      <c r="AA978" s="98" t="s">
        <v>859</v>
      </c>
      <c r="AB978" s="98">
        <v>8045</v>
      </c>
      <c r="AC978" s="98" t="s">
        <v>2566</v>
      </c>
      <c r="AD978" s="98" t="s">
        <v>5542</v>
      </c>
      <c r="AE978" s="98">
        <v>4129</v>
      </c>
      <c r="AF978" s="98" t="s">
        <v>5455</v>
      </c>
      <c r="AG978" s="98" t="s">
        <v>5456</v>
      </c>
      <c r="AH978" s="98" t="s">
        <v>2578</v>
      </c>
      <c r="AI978" s="98" t="s">
        <v>53</v>
      </c>
      <c r="AJ978" s="98">
        <v>4100</v>
      </c>
      <c r="AK978" s="98" t="s">
        <v>33</v>
      </c>
      <c r="AL978" s="98">
        <v>4101</v>
      </c>
      <c r="AO978" s="98">
        <v>2024</v>
      </c>
      <c r="AP978" s="98">
        <v>25000</v>
      </c>
      <c r="AQ978" s="98" t="s">
        <v>54</v>
      </c>
      <c r="AR978" s="98" t="s">
        <v>54</v>
      </c>
      <c r="AS978" s="98" t="s">
        <v>54</v>
      </c>
      <c r="AT978" s="98" t="s">
        <v>54</v>
      </c>
      <c r="AY978" s="98" t="s">
        <v>56</v>
      </c>
      <c r="AZ978" s="98" t="s">
        <v>2579</v>
      </c>
      <c r="BA978" s="98" t="s">
        <v>2573</v>
      </c>
      <c r="BB978" s="98" t="s">
        <v>2574</v>
      </c>
      <c r="BD978" s="110" t="str">
        <f t="shared" si="163"/>
        <v>4567RGInt 01 Curitiba</v>
      </c>
      <c r="BE978" s="110">
        <v>4567</v>
      </c>
      <c r="BF978" s="110" t="s">
        <v>125</v>
      </c>
      <c r="BG978" s="110">
        <v>8000</v>
      </c>
      <c r="BH978" s="110" t="s">
        <v>33</v>
      </c>
      <c r="BI978" s="110">
        <v>2000</v>
      </c>
      <c r="BJ978" s="110">
        <v>2000</v>
      </c>
      <c r="BK978" s="110">
        <v>2000</v>
      </c>
      <c r="BL978" s="110">
        <v>2000</v>
      </c>
      <c r="BN978" s="110">
        <f t="shared" si="164"/>
        <v>8000</v>
      </c>
      <c r="BS978" s="110">
        <v>4129</v>
      </c>
      <c r="BT978" s="110" t="str">
        <f t="shared" si="155"/>
        <v>Vistorias realizadas pelo Corpo de Bombeiros Militar em edificações, estabelecimentos e áreas de risco</v>
      </c>
      <c r="BU978" s="111" t="str">
        <f t="shared" si="156"/>
        <v>Não</v>
      </c>
      <c r="BV978" s="111" t="str">
        <f t="shared" si="157"/>
        <v>Não</v>
      </c>
      <c r="BW978" s="111" t="str">
        <f t="shared" si="158"/>
        <v>Não</v>
      </c>
      <c r="BX978" s="111" t="str">
        <f t="shared" si="159"/>
        <v>Não</v>
      </c>
      <c r="BY978" s="110" t="s">
        <v>121</v>
      </c>
      <c r="BZ978" s="110" t="s">
        <v>121</v>
      </c>
      <c r="CA978" s="110" t="s">
        <v>121</v>
      </c>
      <c r="CB978" s="110" t="s">
        <v>8374</v>
      </c>
      <c r="CG978" s="110" t="str">
        <f t="shared" si="160"/>
        <v>5097São José dos Pinhais</v>
      </c>
      <c r="CH978" s="110" t="str">
        <f t="shared" si="162"/>
        <v>5097-3</v>
      </c>
      <c r="CI978" s="110">
        <v>3</v>
      </c>
      <c r="CJ978" s="110">
        <v>5097</v>
      </c>
      <c r="CK978" s="110" t="s">
        <v>33</v>
      </c>
      <c r="CL978" s="110">
        <v>4125506</v>
      </c>
      <c r="CM978" s="110" t="s">
        <v>134</v>
      </c>
      <c r="CN978" s="110">
        <v>1</v>
      </c>
      <c r="CO978" s="110">
        <v>1</v>
      </c>
      <c r="CP978" s="110">
        <v>1</v>
      </c>
      <c r="CQ978" s="110">
        <v>1</v>
      </c>
      <c r="CS978" s="110" t="str">
        <f t="shared" si="161"/>
        <v>RGInt 01 Curitiba-São José dos Pinhais</v>
      </c>
    </row>
    <row r="979" spans="19:97" x14ac:dyDescent="0.2">
      <c r="S979" s="98">
        <v>4160</v>
      </c>
      <c r="T979" s="98">
        <v>39</v>
      </c>
      <c r="U979" s="98" t="s">
        <v>1697</v>
      </c>
      <c r="V979" s="98">
        <v>66</v>
      </c>
      <c r="W979" s="98" t="s">
        <v>2165</v>
      </c>
      <c r="X979" s="98">
        <v>5</v>
      </c>
      <c r="Y979" s="98" t="s">
        <v>858</v>
      </c>
      <c r="Z979" s="98">
        <v>31</v>
      </c>
      <c r="AA979" s="98" t="s">
        <v>859</v>
      </c>
      <c r="AB979" s="98">
        <v>8046</v>
      </c>
      <c r="AC979" s="98" t="s">
        <v>2580</v>
      </c>
      <c r="AD979" s="98" t="s">
        <v>5543</v>
      </c>
      <c r="AE979" s="98">
        <v>4160</v>
      </c>
      <c r="AF979" s="98" t="s">
        <v>1276</v>
      </c>
      <c r="AG979" s="98" t="s">
        <v>5451</v>
      </c>
      <c r="AH979" s="98" t="s">
        <v>790</v>
      </c>
      <c r="AI979" s="98" t="s">
        <v>53</v>
      </c>
      <c r="AJ979" s="98">
        <v>4100</v>
      </c>
      <c r="AK979" s="98" t="s">
        <v>37</v>
      </c>
      <c r="AL979" s="98">
        <v>4105</v>
      </c>
      <c r="AO979" s="98">
        <v>2024</v>
      </c>
      <c r="AP979" s="98">
        <v>31000</v>
      </c>
      <c r="AQ979" s="98" t="s">
        <v>54</v>
      </c>
      <c r="AR979" s="98" t="s">
        <v>54</v>
      </c>
      <c r="AS979" s="98" t="s">
        <v>54</v>
      </c>
      <c r="AT979" s="98" t="s">
        <v>54</v>
      </c>
      <c r="AY979" s="98" t="s">
        <v>56</v>
      </c>
      <c r="AZ979" s="98" t="s">
        <v>2567</v>
      </c>
      <c r="BA979" s="98" t="s">
        <v>2568</v>
      </c>
      <c r="BB979" s="98" t="s">
        <v>2581</v>
      </c>
      <c r="BD979" s="110" t="str">
        <f t="shared" si="163"/>
        <v>4569(vazio)</v>
      </c>
      <c r="BE979" s="110">
        <v>4569</v>
      </c>
      <c r="BF979" s="110" t="s">
        <v>912</v>
      </c>
      <c r="BG979" s="110">
        <v>7515</v>
      </c>
      <c r="BH979" s="110" t="s">
        <v>60</v>
      </c>
      <c r="BI979" s="110">
        <v>3500</v>
      </c>
      <c r="BJ979" s="110">
        <v>3500</v>
      </c>
      <c r="BK979" s="110">
        <v>3500</v>
      </c>
      <c r="BL979" s="110">
        <v>3500</v>
      </c>
      <c r="BN979" s="110">
        <f t="shared" si="164"/>
        <v>14000</v>
      </c>
      <c r="BS979" s="110">
        <v>4160</v>
      </c>
      <c r="BT979" s="110" t="str">
        <f t="shared" si="155"/>
        <v>Atendimento a situações de emergência do Corpo de Bombeiros, exceto Atendimento Pré-Hospitalar</v>
      </c>
      <c r="BU979" s="111" t="str">
        <f t="shared" si="156"/>
        <v>Não</v>
      </c>
      <c r="BV979" s="111" t="str">
        <f t="shared" si="157"/>
        <v>Não</v>
      </c>
      <c r="BW979" s="111" t="str">
        <f t="shared" si="158"/>
        <v>Não</v>
      </c>
      <c r="BX979" s="111" t="str">
        <f t="shared" si="159"/>
        <v>Não</v>
      </c>
      <c r="BY979" s="110" t="s">
        <v>121</v>
      </c>
      <c r="BZ979" s="110" t="s">
        <v>121</v>
      </c>
      <c r="CA979" s="110" t="s">
        <v>121</v>
      </c>
      <c r="CB979" s="110" t="s">
        <v>8374</v>
      </c>
      <c r="CG979" s="110" t="str">
        <f t="shared" si="160"/>
        <v>5097Cascavel</v>
      </c>
      <c r="CH979" s="110" t="str">
        <f t="shared" si="162"/>
        <v>5097-4</v>
      </c>
      <c r="CI979" s="110">
        <v>4</v>
      </c>
      <c r="CJ979" s="110">
        <v>5097</v>
      </c>
      <c r="CK979" s="110" t="s">
        <v>35</v>
      </c>
      <c r="CL979" s="110">
        <v>4104808</v>
      </c>
      <c r="CM979" s="110" t="s">
        <v>600</v>
      </c>
      <c r="CN979" s="110">
        <v>1</v>
      </c>
      <c r="CO979" s="110">
        <v>1</v>
      </c>
      <c r="CP979" s="110">
        <v>1</v>
      </c>
      <c r="CQ979" s="110">
        <v>1</v>
      </c>
      <c r="CS979" s="110" t="str">
        <f t="shared" si="161"/>
        <v>RGInt 03 Cascavel-Cascavel</v>
      </c>
    </row>
    <row r="980" spans="19:97" x14ac:dyDescent="0.2">
      <c r="S980" s="98">
        <v>4162</v>
      </c>
      <c r="T980" s="98">
        <v>39</v>
      </c>
      <c r="U980" s="98" t="s">
        <v>1697</v>
      </c>
      <c r="V980" s="98">
        <v>66</v>
      </c>
      <c r="W980" s="98" t="s">
        <v>2165</v>
      </c>
      <c r="X980" s="98">
        <v>5</v>
      </c>
      <c r="Y980" s="98" t="s">
        <v>858</v>
      </c>
      <c r="Z980" s="98">
        <v>31</v>
      </c>
      <c r="AA980" s="98" t="s">
        <v>859</v>
      </c>
      <c r="AB980" s="98">
        <v>8046</v>
      </c>
      <c r="AC980" s="98" t="s">
        <v>2580</v>
      </c>
      <c r="AD980" s="98" t="s">
        <v>5543</v>
      </c>
      <c r="AE980" s="98">
        <v>4162</v>
      </c>
      <c r="AF980" s="98" t="s">
        <v>1257</v>
      </c>
      <c r="AG980" s="98" t="s">
        <v>5453</v>
      </c>
      <c r="AH980" s="98" t="s">
        <v>182</v>
      </c>
      <c r="AI980" s="98" t="s">
        <v>53</v>
      </c>
      <c r="AJ980" s="98">
        <v>4100</v>
      </c>
      <c r="AK980" s="98" t="s">
        <v>37</v>
      </c>
      <c r="AL980" s="98">
        <v>4105</v>
      </c>
      <c r="AO980" s="98">
        <v>2024</v>
      </c>
      <c r="AP980" s="98">
        <v>3000</v>
      </c>
      <c r="AQ980" s="98" t="s">
        <v>54</v>
      </c>
      <c r="AR980" s="98" t="s">
        <v>54</v>
      </c>
      <c r="AS980" s="98" t="s">
        <v>54</v>
      </c>
      <c r="AT980" s="98" t="s">
        <v>54</v>
      </c>
      <c r="AY980" s="98" t="s">
        <v>56</v>
      </c>
      <c r="AZ980" s="98" t="s">
        <v>2572</v>
      </c>
      <c r="BA980" s="98" t="s">
        <v>2573</v>
      </c>
      <c r="BB980" s="98" t="s">
        <v>2583</v>
      </c>
      <c r="BD980" s="110" t="str">
        <f t="shared" si="163"/>
        <v>4570RGInt 03 Cascavel</v>
      </c>
      <c r="BE980" s="110">
        <v>4570</v>
      </c>
      <c r="BF980" s="110" t="s">
        <v>2277</v>
      </c>
      <c r="BG980" s="110">
        <v>7068</v>
      </c>
      <c r="BH980" s="110" t="s">
        <v>35</v>
      </c>
      <c r="BI980" s="110">
        <v>580</v>
      </c>
      <c r="BJ980" s="110">
        <v>0</v>
      </c>
      <c r="BK980" s="110">
        <v>0</v>
      </c>
      <c r="BL980" s="110">
        <v>0</v>
      </c>
      <c r="BN980" s="110">
        <f t="shared" si="164"/>
        <v>580</v>
      </c>
      <c r="BS980" s="110">
        <v>4162</v>
      </c>
      <c r="BT980" s="110" t="str">
        <f t="shared" si="155"/>
        <v>Fiscalizações realizadas pelo Corpo de Bombeiros Militar em edificações, estabelecimentos e áreas de risco</v>
      </c>
      <c r="BU980" s="111" t="str">
        <f t="shared" si="156"/>
        <v>Não</v>
      </c>
      <c r="BV980" s="111" t="str">
        <f t="shared" si="157"/>
        <v>Não</v>
      </c>
      <c r="BW980" s="111" t="str">
        <f t="shared" si="158"/>
        <v>Não</v>
      </c>
      <c r="BX980" s="111" t="str">
        <f t="shared" si="159"/>
        <v>Não</v>
      </c>
      <c r="BY980" s="110" t="s">
        <v>121</v>
      </c>
      <c r="BZ980" s="110" t="s">
        <v>121</v>
      </c>
      <c r="CA980" s="110" t="s">
        <v>121</v>
      </c>
      <c r="CB980" s="110" t="s">
        <v>8374</v>
      </c>
      <c r="CG980" s="110" t="str">
        <f t="shared" si="160"/>
        <v>5097Foz do Iguaçu</v>
      </c>
      <c r="CH980" s="110" t="str">
        <f t="shared" si="162"/>
        <v>5097-5</v>
      </c>
      <c r="CI980" s="110">
        <v>5</v>
      </c>
      <c r="CJ980" s="110">
        <v>5097</v>
      </c>
      <c r="CK980" s="110" t="s">
        <v>35</v>
      </c>
      <c r="CL980" s="110">
        <v>4108304</v>
      </c>
      <c r="CM980" s="110" t="s">
        <v>407</v>
      </c>
      <c r="CN980" s="110">
        <v>1</v>
      </c>
      <c r="CO980" s="110">
        <v>1</v>
      </c>
      <c r="CP980" s="110">
        <v>1</v>
      </c>
      <c r="CQ980" s="110">
        <v>1</v>
      </c>
      <c r="CS980" s="110" t="str">
        <f t="shared" si="161"/>
        <v>RGInt 03 Cascavel-Foz do Iguaçu</v>
      </c>
    </row>
    <row r="981" spans="19:97" x14ac:dyDescent="0.2">
      <c r="S981" s="98">
        <v>4161</v>
      </c>
      <c r="T981" s="98">
        <v>39</v>
      </c>
      <c r="U981" s="98" t="s">
        <v>1697</v>
      </c>
      <c r="V981" s="98">
        <v>66</v>
      </c>
      <c r="W981" s="98" t="s">
        <v>2165</v>
      </c>
      <c r="X981" s="98">
        <v>5</v>
      </c>
      <c r="Y981" s="98" t="s">
        <v>858</v>
      </c>
      <c r="Z981" s="98">
        <v>31</v>
      </c>
      <c r="AA981" s="98" t="s">
        <v>859</v>
      </c>
      <c r="AB981" s="98">
        <v>8046</v>
      </c>
      <c r="AC981" s="98" t="s">
        <v>2580</v>
      </c>
      <c r="AD981" s="98" t="s">
        <v>5543</v>
      </c>
      <c r="AE981" s="98">
        <v>4161</v>
      </c>
      <c r="AF981" s="98" t="s">
        <v>5455</v>
      </c>
      <c r="AG981" s="98" t="s">
        <v>5456</v>
      </c>
      <c r="AH981" s="98" t="s">
        <v>2578</v>
      </c>
      <c r="AI981" s="98" t="s">
        <v>53</v>
      </c>
      <c r="AJ981" s="98">
        <v>4100</v>
      </c>
      <c r="AK981" s="98" t="s">
        <v>37</v>
      </c>
      <c r="AL981" s="98">
        <v>4105</v>
      </c>
      <c r="AO981" s="98">
        <v>2024</v>
      </c>
      <c r="AP981" s="98">
        <v>15000</v>
      </c>
      <c r="AQ981" s="98" t="s">
        <v>54</v>
      </c>
      <c r="AR981" s="98" t="s">
        <v>54</v>
      </c>
      <c r="AS981" s="98" t="s">
        <v>54</v>
      </c>
      <c r="AT981" s="98" t="s">
        <v>54</v>
      </c>
      <c r="AY981" s="98" t="s">
        <v>56</v>
      </c>
      <c r="AZ981" s="98" t="s">
        <v>2579</v>
      </c>
      <c r="BA981" s="98" t="s">
        <v>2573</v>
      </c>
      <c r="BB981" s="98" t="s">
        <v>2581</v>
      </c>
      <c r="BD981" s="110" t="str">
        <f t="shared" si="163"/>
        <v>4572(vazio)</v>
      </c>
      <c r="BE981" s="110">
        <v>4572</v>
      </c>
      <c r="BF981" s="110" t="s">
        <v>924</v>
      </c>
      <c r="BG981" s="110">
        <v>7515</v>
      </c>
      <c r="BH981" s="110" t="s">
        <v>60</v>
      </c>
      <c r="BI981" s="110">
        <v>3000</v>
      </c>
      <c r="BJ981" s="110">
        <v>3000</v>
      </c>
      <c r="BK981" s="110">
        <v>3000</v>
      </c>
      <c r="BL981" s="110">
        <v>3000</v>
      </c>
      <c r="BN981" s="110">
        <f t="shared" si="164"/>
        <v>12000</v>
      </c>
      <c r="BS981" s="110">
        <v>4161</v>
      </c>
      <c r="BT981" s="110" t="str">
        <f t="shared" si="155"/>
        <v>Vistorias realizadas pelo Corpo de Bombeiros Militar em edificações, estabelecimentos e áreas de risco</v>
      </c>
      <c r="BU981" s="111" t="str">
        <f t="shared" si="156"/>
        <v>Não</v>
      </c>
      <c r="BV981" s="111" t="str">
        <f t="shared" si="157"/>
        <v>Não</v>
      </c>
      <c r="BW981" s="111" t="str">
        <f t="shared" si="158"/>
        <v>Não</v>
      </c>
      <c r="BX981" s="111" t="str">
        <f t="shared" si="159"/>
        <v>Não</v>
      </c>
      <c r="BY981" s="110" t="s">
        <v>121</v>
      </c>
      <c r="BZ981" s="110" t="s">
        <v>121</v>
      </c>
      <c r="CA981" s="110" t="s">
        <v>121</v>
      </c>
      <c r="CB981" s="110" t="s">
        <v>8374</v>
      </c>
      <c r="CG981" s="110" t="str">
        <f t="shared" si="160"/>
        <v>5097Maringá</v>
      </c>
      <c r="CH981" s="110" t="str">
        <f t="shared" si="162"/>
        <v>5097-6</v>
      </c>
      <c r="CI981" s="110">
        <v>6</v>
      </c>
      <c r="CJ981" s="110">
        <v>5097</v>
      </c>
      <c r="CK981" s="110" t="s">
        <v>36</v>
      </c>
      <c r="CL981" s="110">
        <v>4115200</v>
      </c>
      <c r="CM981" s="110" t="s">
        <v>503</v>
      </c>
      <c r="CN981" s="110">
        <v>1</v>
      </c>
      <c r="CO981" s="110">
        <v>1</v>
      </c>
      <c r="CP981" s="110">
        <v>1</v>
      </c>
      <c r="CQ981" s="110">
        <v>1</v>
      </c>
      <c r="CS981" s="110" t="str">
        <f t="shared" si="161"/>
        <v>RGInt 04 Maringá-Maringá</v>
      </c>
    </row>
    <row r="982" spans="19:97" x14ac:dyDescent="0.2">
      <c r="S982" s="98">
        <v>4166</v>
      </c>
      <c r="T982" s="98">
        <v>39</v>
      </c>
      <c r="U982" s="98" t="s">
        <v>1697</v>
      </c>
      <c r="V982" s="98">
        <v>66</v>
      </c>
      <c r="W982" s="98" t="s">
        <v>2165</v>
      </c>
      <c r="X982" s="98">
        <v>5</v>
      </c>
      <c r="Y982" s="98" t="s">
        <v>858</v>
      </c>
      <c r="Z982" s="98">
        <v>31</v>
      </c>
      <c r="AA982" s="98" t="s">
        <v>859</v>
      </c>
      <c r="AB982" s="98">
        <v>8048</v>
      </c>
      <c r="AC982" s="98" t="s">
        <v>2587</v>
      </c>
      <c r="AD982" s="98" t="s">
        <v>5544</v>
      </c>
      <c r="AE982" s="98">
        <v>4166</v>
      </c>
      <c r="AF982" s="98" t="s">
        <v>1276</v>
      </c>
      <c r="AG982" s="98" t="s">
        <v>5451</v>
      </c>
      <c r="AH982" s="98" t="s">
        <v>790</v>
      </c>
      <c r="AI982" s="98" t="s">
        <v>53</v>
      </c>
      <c r="AJ982" s="98">
        <v>4100</v>
      </c>
      <c r="AK982" s="98" t="s">
        <v>35</v>
      </c>
      <c r="AL982" s="98">
        <v>4103</v>
      </c>
      <c r="AO982" s="98">
        <v>2024</v>
      </c>
      <c r="AP982" s="98">
        <v>19000</v>
      </c>
      <c r="AQ982" s="98" t="s">
        <v>54</v>
      </c>
      <c r="AR982" s="98" t="s">
        <v>54</v>
      </c>
      <c r="AS982" s="98" t="s">
        <v>54</v>
      </c>
      <c r="AT982" s="98" t="s">
        <v>54</v>
      </c>
      <c r="AW982" s="98" t="s">
        <v>1277</v>
      </c>
      <c r="AY982" s="98" t="s">
        <v>56</v>
      </c>
      <c r="AZ982" s="98" t="s">
        <v>2567</v>
      </c>
      <c r="BA982" s="98" t="s">
        <v>2568</v>
      </c>
      <c r="BB982" s="98" t="s">
        <v>2588</v>
      </c>
      <c r="BD982" s="110" t="str">
        <f t="shared" si="163"/>
        <v>4573(vazio)</v>
      </c>
      <c r="BE982" s="110">
        <v>4573</v>
      </c>
      <c r="BF982" s="110" t="s">
        <v>906</v>
      </c>
      <c r="BG982" s="110">
        <v>7515</v>
      </c>
      <c r="BH982" s="110" t="s">
        <v>60</v>
      </c>
      <c r="BI982" s="110">
        <v>12</v>
      </c>
      <c r="BJ982" s="110">
        <v>12</v>
      </c>
      <c r="BK982" s="110">
        <v>12</v>
      </c>
      <c r="BL982" s="110">
        <v>12</v>
      </c>
      <c r="BN982" s="110">
        <f t="shared" si="164"/>
        <v>48</v>
      </c>
      <c r="BS982" s="110">
        <v>4166</v>
      </c>
      <c r="BT982" s="110" t="str">
        <f t="shared" si="155"/>
        <v>Atendimento a situações de emergência do Corpo de Bombeiros, exceto Atendimento Pré-Hospitalar</v>
      </c>
      <c r="BU982" s="111" t="str">
        <f t="shared" si="156"/>
        <v>Não</v>
      </c>
      <c r="BV982" s="111" t="str">
        <f t="shared" si="157"/>
        <v>Não</v>
      </c>
      <c r="BW982" s="111" t="str">
        <f t="shared" si="158"/>
        <v>Não</v>
      </c>
      <c r="BX982" s="111" t="str">
        <f t="shared" si="159"/>
        <v>Não</v>
      </c>
      <c r="BY982" s="110" t="s">
        <v>121</v>
      </c>
      <c r="BZ982" s="110" t="s">
        <v>121</v>
      </c>
      <c r="CA982" s="110" t="s">
        <v>1277</v>
      </c>
      <c r="CB982" s="110" t="s">
        <v>8374</v>
      </c>
      <c r="CG982" s="110" t="str">
        <f t="shared" si="160"/>
        <v>5097Londrina</v>
      </c>
      <c r="CH982" s="110" t="str">
        <f t="shared" si="162"/>
        <v>5097-7</v>
      </c>
      <c r="CI982" s="110">
        <v>7</v>
      </c>
      <c r="CJ982" s="110">
        <v>5097</v>
      </c>
      <c r="CK982" s="110" t="s">
        <v>37</v>
      </c>
      <c r="CL982" s="110">
        <v>4113700</v>
      </c>
      <c r="CM982" s="110" t="s">
        <v>326</v>
      </c>
      <c r="CN982" s="110">
        <v>1</v>
      </c>
      <c r="CO982" s="110">
        <v>1</v>
      </c>
      <c r="CP982" s="110">
        <v>1</v>
      </c>
      <c r="CQ982" s="110">
        <v>1</v>
      </c>
      <c r="CS982" s="110" t="str">
        <f t="shared" si="161"/>
        <v>RGInt 05 Londrina-Londrina</v>
      </c>
    </row>
    <row r="983" spans="19:97" x14ac:dyDescent="0.2">
      <c r="S983" s="98">
        <v>4167</v>
      </c>
      <c r="T983" s="98">
        <v>39</v>
      </c>
      <c r="U983" s="98" t="s">
        <v>1697</v>
      </c>
      <c r="V983" s="98">
        <v>66</v>
      </c>
      <c r="W983" s="98" t="s">
        <v>2165</v>
      </c>
      <c r="X983" s="98">
        <v>5</v>
      </c>
      <c r="Y983" s="98" t="s">
        <v>858</v>
      </c>
      <c r="Z983" s="98">
        <v>31</v>
      </c>
      <c r="AA983" s="98" t="s">
        <v>859</v>
      </c>
      <c r="AB983" s="98">
        <v>8048</v>
      </c>
      <c r="AC983" s="98" t="s">
        <v>2587</v>
      </c>
      <c r="AD983" s="98" t="s">
        <v>5544</v>
      </c>
      <c r="AE983" s="98">
        <v>4167</v>
      </c>
      <c r="AF983" s="98" t="s">
        <v>1257</v>
      </c>
      <c r="AG983" s="98" t="s">
        <v>5453</v>
      </c>
      <c r="AH983" s="98" t="s">
        <v>182</v>
      </c>
      <c r="AI983" s="98" t="s">
        <v>53</v>
      </c>
      <c r="AJ983" s="98">
        <v>4100</v>
      </c>
      <c r="AK983" s="98" t="s">
        <v>35</v>
      </c>
      <c r="AL983" s="98">
        <v>4103</v>
      </c>
      <c r="AO983" s="98">
        <v>2024</v>
      </c>
      <c r="AP983" s="98">
        <v>4000</v>
      </c>
      <c r="AQ983" s="98" t="s">
        <v>54</v>
      </c>
      <c r="AR983" s="98" t="s">
        <v>54</v>
      </c>
      <c r="AS983" s="98" t="s">
        <v>54</v>
      </c>
      <c r="AT983" s="98" t="s">
        <v>54</v>
      </c>
      <c r="AY983" s="98" t="s">
        <v>56</v>
      </c>
      <c r="AZ983" s="98" t="s">
        <v>2572</v>
      </c>
      <c r="BA983" s="98" t="s">
        <v>2573</v>
      </c>
      <c r="BB983" s="98" t="s">
        <v>2590</v>
      </c>
      <c r="BD983" s="110" t="str">
        <f t="shared" si="163"/>
        <v>4574(vazio)</v>
      </c>
      <c r="BE983" s="110">
        <v>4574</v>
      </c>
      <c r="BF983" s="110" t="s">
        <v>2159</v>
      </c>
      <c r="BG983" s="110">
        <v>8031</v>
      </c>
      <c r="BH983" s="110" t="s">
        <v>60</v>
      </c>
      <c r="BI983" s="110">
        <v>1</v>
      </c>
      <c r="BJ983" s="110">
        <v>1</v>
      </c>
      <c r="BK983" s="110">
        <v>1</v>
      </c>
      <c r="BL983" s="110">
        <v>0</v>
      </c>
      <c r="BN983" s="110">
        <f t="shared" si="164"/>
        <v>3</v>
      </c>
      <c r="BS983" s="110">
        <v>4167</v>
      </c>
      <c r="BT983" s="110" t="str">
        <f t="shared" si="155"/>
        <v>Fiscalizações realizadas pelo Corpo de Bombeiros Militar em edificações, estabelecimentos e áreas de risco</v>
      </c>
      <c r="BU983" s="111" t="str">
        <f t="shared" si="156"/>
        <v>Não</v>
      </c>
      <c r="BV983" s="111" t="str">
        <f t="shared" si="157"/>
        <v>Não</v>
      </c>
      <c r="BW983" s="111" t="str">
        <f t="shared" si="158"/>
        <v>Não</v>
      </c>
      <c r="BX983" s="111" t="str">
        <f t="shared" si="159"/>
        <v>Não</v>
      </c>
      <c r="BY983" s="110" t="s">
        <v>121</v>
      </c>
      <c r="BZ983" s="110" t="s">
        <v>121</v>
      </c>
      <c r="CA983" s="110" t="s">
        <v>121</v>
      </c>
      <c r="CB983" s="110" t="s">
        <v>8374</v>
      </c>
      <c r="CG983" s="110" t="str">
        <f t="shared" si="160"/>
        <v>5097Ponta Grossa</v>
      </c>
      <c r="CH983" s="110" t="str">
        <f t="shared" si="162"/>
        <v>5097-8</v>
      </c>
      <c r="CI983" s="110">
        <v>8</v>
      </c>
      <c r="CJ983" s="110">
        <v>5097</v>
      </c>
      <c r="CK983" s="110" t="s">
        <v>38</v>
      </c>
      <c r="CL983" s="110">
        <v>4119905</v>
      </c>
      <c r="CM983" s="110" t="s">
        <v>531</v>
      </c>
      <c r="CN983" s="110">
        <v>1</v>
      </c>
      <c r="CO983" s="110">
        <v>1</v>
      </c>
      <c r="CP983" s="110">
        <v>1</v>
      </c>
      <c r="CQ983" s="110">
        <v>1</v>
      </c>
      <c r="CS983" s="110" t="str">
        <f t="shared" si="161"/>
        <v>RGInt 06 Ponta Grossa-Ponta Grossa</v>
      </c>
    </row>
    <row r="984" spans="19:97" x14ac:dyDescent="0.2">
      <c r="S984" s="98">
        <v>4168</v>
      </c>
      <c r="T984" s="98">
        <v>39</v>
      </c>
      <c r="U984" s="98" t="s">
        <v>1697</v>
      </c>
      <c r="V984" s="98">
        <v>66</v>
      </c>
      <c r="W984" s="98" t="s">
        <v>2165</v>
      </c>
      <c r="X984" s="98">
        <v>5</v>
      </c>
      <c r="Y984" s="98" t="s">
        <v>858</v>
      </c>
      <c r="Z984" s="98">
        <v>31</v>
      </c>
      <c r="AA984" s="98" t="s">
        <v>859</v>
      </c>
      <c r="AB984" s="98">
        <v>8048</v>
      </c>
      <c r="AC984" s="98" t="s">
        <v>2587</v>
      </c>
      <c r="AD984" s="98" t="s">
        <v>5544</v>
      </c>
      <c r="AE984" s="98">
        <v>4168</v>
      </c>
      <c r="AF984" s="98" t="s">
        <v>5455</v>
      </c>
      <c r="AG984" s="98" t="s">
        <v>5456</v>
      </c>
      <c r="AH984" s="98" t="s">
        <v>2578</v>
      </c>
      <c r="AI984" s="98" t="s">
        <v>53</v>
      </c>
      <c r="AJ984" s="98">
        <v>4100</v>
      </c>
      <c r="AK984" s="98" t="s">
        <v>35</v>
      </c>
      <c r="AL984" s="98">
        <v>4103</v>
      </c>
      <c r="AO984" s="98">
        <v>2024</v>
      </c>
      <c r="AP984" s="98">
        <v>13500</v>
      </c>
      <c r="AQ984" s="98" t="s">
        <v>54</v>
      </c>
      <c r="AR984" s="98" t="s">
        <v>54</v>
      </c>
      <c r="AS984" s="98" t="s">
        <v>54</v>
      </c>
      <c r="AT984" s="98" t="s">
        <v>54</v>
      </c>
      <c r="AY984" s="98" t="s">
        <v>56</v>
      </c>
      <c r="AZ984" s="98" t="s">
        <v>2579</v>
      </c>
      <c r="BA984" s="98" t="s">
        <v>2573</v>
      </c>
      <c r="BB984" s="98" t="s">
        <v>2590</v>
      </c>
      <c r="BD984" s="110" t="str">
        <f t="shared" si="163"/>
        <v>4576(vazio)</v>
      </c>
      <c r="BE984" s="110">
        <v>4576</v>
      </c>
      <c r="BF984" s="110" t="s">
        <v>927</v>
      </c>
      <c r="BG984" s="110">
        <v>7515</v>
      </c>
      <c r="BH984" s="110" t="s">
        <v>60</v>
      </c>
      <c r="BI984" s="110">
        <v>100</v>
      </c>
      <c r="BJ984" s="110">
        <v>150</v>
      </c>
      <c r="BK984" s="110">
        <v>150</v>
      </c>
      <c r="BL984" s="110">
        <v>150</v>
      </c>
      <c r="BN984" s="110">
        <f t="shared" si="164"/>
        <v>550</v>
      </c>
      <c r="BS984" s="110">
        <v>4168</v>
      </c>
      <c r="BT984" s="110" t="str">
        <f t="shared" si="155"/>
        <v>Vistorias realizadas pelo Corpo de Bombeiros Militar em edificações, estabelecimentos e áreas de risco</v>
      </c>
      <c r="BU984" s="111" t="str">
        <f t="shared" si="156"/>
        <v>Não</v>
      </c>
      <c r="BV984" s="111" t="str">
        <f t="shared" si="157"/>
        <v>Não</v>
      </c>
      <c r="BW984" s="111" t="str">
        <f t="shared" si="158"/>
        <v>Não</v>
      </c>
      <c r="BX984" s="111" t="str">
        <f t="shared" si="159"/>
        <v>Não</v>
      </c>
      <c r="BY984" s="110" t="s">
        <v>121</v>
      </c>
      <c r="BZ984" s="110" t="s">
        <v>121</v>
      </c>
      <c r="CA984" s="110" t="s">
        <v>121</v>
      </c>
      <c r="CB984" s="110" t="s">
        <v>8374</v>
      </c>
      <c r="CG984" s="110" t="str">
        <f t="shared" si="160"/>
        <v>5097 Total</v>
      </c>
      <c r="CH984" s="110" t="str">
        <f t="shared" si="162"/>
        <v>5097 Total-1</v>
      </c>
      <c r="CI984" s="110">
        <v>1</v>
      </c>
      <c r="CJ984" s="110" t="s">
        <v>7228</v>
      </c>
      <c r="CN984" s="110">
        <v>8</v>
      </c>
      <c r="CO984" s="110">
        <v>8</v>
      </c>
      <c r="CP984" s="110">
        <v>8</v>
      </c>
      <c r="CQ984" s="110">
        <v>8</v>
      </c>
      <c r="CS984" s="110" t="str">
        <f t="shared" si="161"/>
        <v>-</v>
      </c>
    </row>
    <row r="985" spans="19:97" x14ac:dyDescent="0.2">
      <c r="S985" s="98">
        <v>7120</v>
      </c>
      <c r="T985" s="98">
        <v>39</v>
      </c>
      <c r="U985" s="98" t="s">
        <v>1697</v>
      </c>
      <c r="V985" s="98">
        <v>66</v>
      </c>
      <c r="W985" s="98" t="s">
        <v>2165</v>
      </c>
      <c r="X985" s="98">
        <v>5</v>
      </c>
      <c r="Y985" s="98" t="s">
        <v>858</v>
      </c>
      <c r="Z985" s="98">
        <v>31</v>
      </c>
      <c r="AA985" s="98" t="s">
        <v>859</v>
      </c>
      <c r="AB985" s="98">
        <v>8606</v>
      </c>
      <c r="AC985" s="98" t="s">
        <v>5545</v>
      </c>
      <c r="AD985" s="98" t="s">
        <v>5546</v>
      </c>
      <c r="AE985" s="98">
        <v>7120</v>
      </c>
      <c r="AF985" s="98" t="s">
        <v>5547</v>
      </c>
      <c r="AG985" s="98" t="s">
        <v>5548</v>
      </c>
      <c r="AH985" s="98" t="s">
        <v>954</v>
      </c>
      <c r="AI985" s="98" t="s">
        <v>53</v>
      </c>
      <c r="AJ985" s="98">
        <v>4100</v>
      </c>
      <c r="AO985" s="98">
        <v>2024</v>
      </c>
      <c r="AP985" s="98">
        <v>0</v>
      </c>
      <c r="AQ985" s="98" t="s">
        <v>54</v>
      </c>
      <c r="AR985" s="98" t="s">
        <v>54</v>
      </c>
      <c r="AS985" s="98" t="s">
        <v>54</v>
      </c>
      <c r="AT985" s="98" t="s">
        <v>54</v>
      </c>
      <c r="AY985" s="98" t="s">
        <v>56</v>
      </c>
      <c r="AZ985" s="98" t="s">
        <v>5549</v>
      </c>
      <c r="BA985" s="98" t="s">
        <v>2154</v>
      </c>
      <c r="BB985" s="98" t="s">
        <v>5550</v>
      </c>
      <c r="BD985" s="110" t="str">
        <f t="shared" si="163"/>
        <v>4577(vazio)</v>
      </c>
      <c r="BE985" s="110">
        <v>4577</v>
      </c>
      <c r="BF985" s="110" t="s">
        <v>919</v>
      </c>
      <c r="BG985" s="110">
        <v>7515</v>
      </c>
      <c r="BH985" s="110" t="s">
        <v>60</v>
      </c>
      <c r="BI985" s="110">
        <v>60</v>
      </c>
      <c r="BJ985" s="110">
        <v>60</v>
      </c>
      <c r="BK985" s="110">
        <v>60</v>
      </c>
      <c r="BL985" s="110">
        <v>60</v>
      </c>
      <c r="BN985" s="110">
        <f t="shared" si="164"/>
        <v>240</v>
      </c>
      <c r="BS985" s="110">
        <v>7120</v>
      </c>
      <c r="BT985" s="110" t="str">
        <f t="shared" si="155"/>
        <v>Modernização do parque tecnológico do CBMPR</v>
      </c>
      <c r="BU985" s="111" t="str">
        <f t="shared" si="156"/>
        <v>Não</v>
      </c>
      <c r="BV985" s="111" t="str">
        <f t="shared" si="157"/>
        <v>Não</v>
      </c>
      <c r="BW985" s="111" t="str">
        <f t="shared" si="158"/>
        <v>Não</v>
      </c>
      <c r="BX985" s="111" t="str">
        <f t="shared" si="159"/>
        <v>Não</v>
      </c>
      <c r="BY985" s="110" t="s">
        <v>121</v>
      </c>
      <c r="BZ985" s="110" t="s">
        <v>121</v>
      </c>
      <c r="CA985" s="110" t="s">
        <v>121</v>
      </c>
      <c r="CB985" s="110" t="s">
        <v>8122</v>
      </c>
      <c r="CG985" s="110" t="str">
        <f t="shared" si="160"/>
        <v>5098Paranaguá</v>
      </c>
      <c r="CH985" s="110" t="str">
        <f t="shared" si="162"/>
        <v>5098-1</v>
      </c>
      <c r="CI985" s="110">
        <v>1</v>
      </c>
      <c r="CJ985" s="110">
        <v>5098</v>
      </c>
      <c r="CK985" s="110" t="s">
        <v>33</v>
      </c>
      <c r="CL985" s="110">
        <v>4118204</v>
      </c>
      <c r="CM985" s="110" t="s">
        <v>511</v>
      </c>
      <c r="CN985" s="110">
        <v>0</v>
      </c>
      <c r="CO985" s="110">
        <v>0</v>
      </c>
      <c r="CP985" s="110">
        <v>1</v>
      </c>
      <c r="CQ985" s="110">
        <v>0</v>
      </c>
      <c r="CS985" s="110" t="str">
        <f t="shared" si="161"/>
        <v>RGInt 01 Curitiba-Paranaguá</v>
      </c>
    </row>
    <row r="986" spans="19:97" x14ac:dyDescent="0.2">
      <c r="S986" s="98">
        <v>7037</v>
      </c>
      <c r="T986" s="98">
        <v>39</v>
      </c>
      <c r="U986" s="98" t="s">
        <v>1697</v>
      </c>
      <c r="V986" s="98">
        <v>66</v>
      </c>
      <c r="W986" s="98" t="s">
        <v>2165</v>
      </c>
      <c r="X986" s="98">
        <v>5</v>
      </c>
      <c r="Y986" s="98" t="s">
        <v>858</v>
      </c>
      <c r="Z986" s="98">
        <v>31</v>
      </c>
      <c r="AA986" s="98" t="s">
        <v>859</v>
      </c>
      <c r="AB986" s="98">
        <v>8606</v>
      </c>
      <c r="AC986" s="98" t="s">
        <v>5545</v>
      </c>
      <c r="AD986" s="98" t="s">
        <v>5546</v>
      </c>
      <c r="AE986" s="98">
        <v>7037</v>
      </c>
      <c r="AF986" s="98" t="s">
        <v>1424</v>
      </c>
      <c r="AG986" s="98" t="s">
        <v>5468</v>
      </c>
      <c r="AH986" s="98" t="s">
        <v>954</v>
      </c>
      <c r="AI986" s="98" t="s">
        <v>53</v>
      </c>
      <c r="AJ986" s="98">
        <v>4100</v>
      </c>
      <c r="AO986" s="98">
        <v>2024</v>
      </c>
      <c r="AP986" s="98">
        <v>0</v>
      </c>
      <c r="AQ986" s="98" t="s">
        <v>54</v>
      </c>
      <c r="AR986" s="98" t="s">
        <v>54</v>
      </c>
      <c r="AS986" s="98" t="s">
        <v>54</v>
      </c>
      <c r="AT986" s="98" t="s">
        <v>54</v>
      </c>
      <c r="AY986" s="98" t="s">
        <v>56</v>
      </c>
      <c r="AZ986" s="98" t="s">
        <v>5551</v>
      </c>
      <c r="BA986" s="98" t="s">
        <v>2154</v>
      </c>
      <c r="BB986" s="98" t="s">
        <v>5550</v>
      </c>
      <c r="BD986" s="110" t="str">
        <f t="shared" si="163"/>
        <v>4578RGInt 01 Curitiba</v>
      </c>
      <c r="BE986" s="110">
        <v>4578</v>
      </c>
      <c r="BF986" s="110" t="s">
        <v>2401</v>
      </c>
      <c r="BG986" s="110">
        <v>7025</v>
      </c>
      <c r="BH986" s="110" t="s">
        <v>33</v>
      </c>
      <c r="BI986" s="110">
        <v>14</v>
      </c>
      <c r="BJ986" s="110">
        <v>14</v>
      </c>
      <c r="BK986" s="110">
        <v>14</v>
      </c>
      <c r="BL986" s="110">
        <v>14</v>
      </c>
      <c r="BN986" s="110">
        <f t="shared" si="164"/>
        <v>56</v>
      </c>
      <c r="BS986" s="110">
        <v>7037</v>
      </c>
      <c r="BT986" s="110" t="str">
        <f t="shared" si="155"/>
        <v>Renovação da frota de viaturas e equipamentos operacionais do Corpo de Bombeiros Militar do Paraná</v>
      </c>
      <c r="BU986" s="111" t="str">
        <f t="shared" si="156"/>
        <v>Não</v>
      </c>
      <c r="BV986" s="111" t="str">
        <f t="shared" si="157"/>
        <v>Não</v>
      </c>
      <c r="BW986" s="111" t="str">
        <f t="shared" si="158"/>
        <v>Não</v>
      </c>
      <c r="BX986" s="111" t="str">
        <f t="shared" si="159"/>
        <v>Não</v>
      </c>
      <c r="BY986" s="110" t="s">
        <v>121</v>
      </c>
      <c r="BZ986" s="110" t="s">
        <v>121</v>
      </c>
      <c r="CA986" s="110" t="s">
        <v>121</v>
      </c>
      <c r="CB986" s="110" t="s">
        <v>8375</v>
      </c>
      <c r="CG986" s="110" t="str">
        <f t="shared" si="160"/>
        <v>5098Guarapuava</v>
      </c>
      <c r="CH986" s="110" t="str">
        <f t="shared" si="162"/>
        <v>5098-2</v>
      </c>
      <c r="CI986" s="110">
        <v>2</v>
      </c>
      <c r="CJ986" s="110">
        <v>5098</v>
      </c>
      <c r="CK986" s="110" t="s">
        <v>34</v>
      </c>
      <c r="CL986" s="110">
        <v>4109401</v>
      </c>
      <c r="CM986" s="110" t="s">
        <v>526</v>
      </c>
      <c r="CN986" s="110">
        <v>0</v>
      </c>
      <c r="CO986" s="110">
        <v>1</v>
      </c>
      <c r="CP986" s="110">
        <v>0</v>
      </c>
      <c r="CQ986" s="110">
        <v>0</v>
      </c>
      <c r="CS986" s="110" t="str">
        <f t="shared" si="161"/>
        <v>RGInt 02 Guarapuava-Guarapuava</v>
      </c>
    </row>
    <row r="987" spans="19:97" x14ac:dyDescent="0.2">
      <c r="S987" s="98">
        <v>5536</v>
      </c>
      <c r="T987" s="98">
        <v>39</v>
      </c>
      <c r="U987" s="98" t="s">
        <v>1697</v>
      </c>
      <c r="V987" s="98">
        <v>68</v>
      </c>
      <c r="W987" s="98" t="s">
        <v>2594</v>
      </c>
      <c r="X987" s="98">
        <v>5</v>
      </c>
      <c r="Y987" s="98" t="s">
        <v>858</v>
      </c>
      <c r="Z987" s="98">
        <v>30</v>
      </c>
      <c r="AA987" s="98" t="s">
        <v>1698</v>
      </c>
      <c r="AB987" s="98">
        <v>8385</v>
      </c>
      <c r="AC987" s="98" t="s">
        <v>2595</v>
      </c>
      <c r="AD987" s="98" t="s">
        <v>5552</v>
      </c>
      <c r="AE987" s="98">
        <v>5536</v>
      </c>
      <c r="AF987" s="98" t="s">
        <v>2183</v>
      </c>
      <c r="AG987" s="98" t="s">
        <v>2184</v>
      </c>
      <c r="AH987" s="98" t="s">
        <v>212</v>
      </c>
      <c r="AI987" s="98" t="s">
        <v>53</v>
      </c>
      <c r="AJ987" s="98">
        <v>4100</v>
      </c>
      <c r="AK987" s="98" t="s">
        <v>35</v>
      </c>
      <c r="AL987" s="98">
        <v>4103</v>
      </c>
      <c r="AM987" s="98" t="s">
        <v>800</v>
      </c>
      <c r="AN987" s="98">
        <v>4113304</v>
      </c>
      <c r="AO987" s="98">
        <v>2024</v>
      </c>
      <c r="AP987" s="98">
        <v>9948.86</v>
      </c>
      <c r="AQ987" s="98" t="s">
        <v>54</v>
      </c>
      <c r="AR987" s="98" t="s">
        <v>54</v>
      </c>
      <c r="AS987" s="98" t="s">
        <v>54</v>
      </c>
      <c r="AT987" s="98" t="s">
        <v>54</v>
      </c>
      <c r="AV987" s="98" t="s">
        <v>226</v>
      </c>
      <c r="AY987" s="98" t="s">
        <v>56</v>
      </c>
      <c r="AZ987" s="98" t="s">
        <v>1710</v>
      </c>
      <c r="BA987" s="98" t="s">
        <v>2169</v>
      </c>
      <c r="BB987" s="98" t="s">
        <v>1705</v>
      </c>
      <c r="BD987" s="110" t="str">
        <f t="shared" si="163"/>
        <v>4578RGInt 02 Guarapuava</v>
      </c>
      <c r="BE987" s="110">
        <v>4578</v>
      </c>
      <c r="BF987" s="110" t="s">
        <v>2401</v>
      </c>
      <c r="BG987" s="110">
        <v>7025</v>
      </c>
      <c r="BH987" s="110" t="s">
        <v>34</v>
      </c>
      <c r="BI987" s="110">
        <v>12</v>
      </c>
      <c r="BJ987" s="110">
        <v>12</v>
      </c>
      <c r="BK987" s="110">
        <v>12</v>
      </c>
      <c r="BL987" s="110">
        <v>12</v>
      </c>
      <c r="BN987" s="110">
        <f t="shared" si="164"/>
        <v>48</v>
      </c>
      <c r="BS987" s="110">
        <v>5536</v>
      </c>
      <c r="BT987" s="110" t="str">
        <f t="shared" si="155"/>
        <v>Construção da Casa de Custódia de Laranjeiras do Sul</v>
      </c>
      <c r="BU987" s="111" t="str">
        <f t="shared" si="156"/>
        <v>Não</v>
      </c>
      <c r="BV987" s="111" t="str">
        <f t="shared" si="157"/>
        <v>Não</v>
      </c>
      <c r="BW987" s="111" t="str">
        <f t="shared" si="158"/>
        <v>Não</v>
      </c>
      <c r="BX987" s="111" t="str">
        <f t="shared" si="159"/>
        <v>Não</v>
      </c>
      <c r="BY987" s="110" t="s">
        <v>121</v>
      </c>
      <c r="BZ987" s="110" t="s">
        <v>226</v>
      </c>
      <c r="CA987" s="110" t="s">
        <v>121</v>
      </c>
      <c r="CB987" s="110" t="s">
        <v>8374</v>
      </c>
      <c r="CG987" s="110" t="str">
        <f t="shared" si="160"/>
        <v>5098Cascavel</v>
      </c>
      <c r="CH987" s="110" t="str">
        <f t="shared" si="162"/>
        <v>5098-3</v>
      </c>
      <c r="CI987" s="110">
        <v>3</v>
      </c>
      <c r="CJ987" s="110">
        <v>5098</v>
      </c>
      <c r="CK987" s="110" t="s">
        <v>35</v>
      </c>
      <c r="CL987" s="110">
        <v>4104808</v>
      </c>
      <c r="CM987" s="110" t="s">
        <v>600</v>
      </c>
      <c r="CN987" s="110">
        <v>1</v>
      </c>
      <c r="CO987" s="110">
        <v>0</v>
      </c>
      <c r="CP987" s="110">
        <v>0</v>
      </c>
      <c r="CQ987" s="110">
        <v>0</v>
      </c>
      <c r="CS987" s="110" t="str">
        <f t="shared" si="161"/>
        <v>RGInt 03 Cascavel-Cascavel</v>
      </c>
    </row>
    <row r="988" spans="19:97" x14ac:dyDescent="0.2">
      <c r="S988" s="98">
        <v>5537</v>
      </c>
      <c r="T988" s="98">
        <v>39</v>
      </c>
      <c r="U988" s="98" t="s">
        <v>1697</v>
      </c>
      <c r="V988" s="98">
        <v>68</v>
      </c>
      <c r="W988" s="98" t="s">
        <v>2594</v>
      </c>
      <c r="X988" s="98">
        <v>5</v>
      </c>
      <c r="Y988" s="98" t="s">
        <v>858</v>
      </c>
      <c r="Z988" s="98">
        <v>30</v>
      </c>
      <c r="AA988" s="98" t="s">
        <v>1698</v>
      </c>
      <c r="AB988" s="98">
        <v>8385</v>
      </c>
      <c r="AC988" s="98" t="s">
        <v>2595</v>
      </c>
      <c r="AD988" s="98" t="s">
        <v>5552</v>
      </c>
      <c r="AE988" s="98">
        <v>5537</v>
      </c>
      <c r="AF988" s="98" t="s">
        <v>2597</v>
      </c>
      <c r="AG988" s="98" t="s">
        <v>2598</v>
      </c>
      <c r="AH988" s="98" t="s">
        <v>212</v>
      </c>
      <c r="AI988" s="98" t="s">
        <v>53</v>
      </c>
      <c r="AJ988" s="98">
        <v>4100</v>
      </c>
      <c r="AK988" s="98" t="s">
        <v>36</v>
      </c>
      <c r="AL988" s="98">
        <v>4104</v>
      </c>
      <c r="AM988" s="98" t="s">
        <v>2325</v>
      </c>
      <c r="AN988" s="98">
        <v>4128104</v>
      </c>
      <c r="AO988" s="98">
        <v>2024</v>
      </c>
      <c r="AP988" s="98">
        <v>9915.08</v>
      </c>
      <c r="AQ988" s="98" t="s">
        <v>54</v>
      </c>
      <c r="AR988" s="98" t="s">
        <v>54</v>
      </c>
      <c r="AS988" s="98" t="s">
        <v>54</v>
      </c>
      <c r="AT988" s="98" t="s">
        <v>54</v>
      </c>
      <c r="AV988" s="98" t="s">
        <v>226</v>
      </c>
      <c r="AY988" s="98" t="s">
        <v>56</v>
      </c>
      <c r="AZ988" s="98" t="s">
        <v>1710</v>
      </c>
      <c r="BA988" s="98" t="s">
        <v>2169</v>
      </c>
      <c r="BB988" s="98" t="s">
        <v>1705</v>
      </c>
      <c r="BD988" s="110" t="str">
        <f t="shared" si="163"/>
        <v>4578RGInt 03 Cascavel</v>
      </c>
      <c r="BE988" s="110">
        <v>4578</v>
      </c>
      <c r="BF988" s="110" t="s">
        <v>2401</v>
      </c>
      <c r="BG988" s="110">
        <v>7025</v>
      </c>
      <c r="BH988" s="110" t="s">
        <v>35</v>
      </c>
      <c r="BI988" s="110">
        <v>30</v>
      </c>
      <c r="BJ988" s="110">
        <v>30</v>
      </c>
      <c r="BK988" s="110">
        <v>30</v>
      </c>
      <c r="BL988" s="110">
        <v>30</v>
      </c>
      <c r="BN988" s="110">
        <f t="shared" si="164"/>
        <v>120</v>
      </c>
      <c r="BS988" s="110">
        <v>5537</v>
      </c>
      <c r="BT988" s="110" t="str">
        <f t="shared" si="155"/>
        <v>Construção da Casa de Custódia de Umuarama</v>
      </c>
      <c r="BU988" s="111" t="str">
        <f t="shared" si="156"/>
        <v>Não</v>
      </c>
      <c r="BV988" s="111" t="str">
        <f t="shared" si="157"/>
        <v>Não</v>
      </c>
      <c r="BW988" s="111" t="str">
        <f t="shared" si="158"/>
        <v>Não</v>
      </c>
      <c r="BX988" s="111" t="str">
        <f t="shared" si="159"/>
        <v>Não</v>
      </c>
      <c r="BY988" s="110" t="s">
        <v>121</v>
      </c>
      <c r="BZ988" s="110" t="s">
        <v>226</v>
      </c>
      <c r="CA988" s="110" t="s">
        <v>121</v>
      </c>
      <c r="CB988" s="110" t="s">
        <v>8374</v>
      </c>
      <c r="CG988" s="110" t="str">
        <f t="shared" si="160"/>
        <v>5098Foz do Iguaçu</v>
      </c>
      <c r="CH988" s="110" t="str">
        <f t="shared" si="162"/>
        <v>5098-4</v>
      </c>
      <c r="CI988" s="110">
        <v>4</v>
      </c>
      <c r="CJ988" s="110">
        <v>5098</v>
      </c>
      <c r="CK988" s="110" t="s">
        <v>35</v>
      </c>
      <c r="CL988" s="110">
        <v>4108304</v>
      </c>
      <c r="CM988" s="110" t="s">
        <v>407</v>
      </c>
      <c r="CN988" s="110">
        <v>1</v>
      </c>
      <c r="CO988" s="110">
        <v>0</v>
      </c>
      <c r="CP988" s="110">
        <v>0</v>
      </c>
      <c r="CQ988" s="110">
        <v>0</v>
      </c>
      <c r="CS988" s="110" t="str">
        <f t="shared" si="161"/>
        <v>RGInt 03 Cascavel-Foz do Iguaçu</v>
      </c>
    </row>
    <row r="989" spans="19:97" x14ac:dyDescent="0.2">
      <c r="S989" s="98">
        <v>5614</v>
      </c>
      <c r="T989" s="98">
        <v>39</v>
      </c>
      <c r="U989" s="98" t="s">
        <v>1697</v>
      </c>
      <c r="V989" s="98">
        <v>68</v>
      </c>
      <c r="W989" s="98" t="s">
        <v>2594</v>
      </c>
      <c r="X989" s="98">
        <v>5</v>
      </c>
      <c r="Y989" s="98" t="s">
        <v>858</v>
      </c>
      <c r="Z989" s="98">
        <v>30</v>
      </c>
      <c r="AA989" s="98" t="s">
        <v>1698</v>
      </c>
      <c r="AB989" s="98">
        <v>8385</v>
      </c>
      <c r="AC989" s="98" t="s">
        <v>2595</v>
      </c>
      <c r="AD989" s="98" t="s">
        <v>5552</v>
      </c>
      <c r="AE989" s="98">
        <v>5614</v>
      </c>
      <c r="AF989" s="98" t="s">
        <v>2601</v>
      </c>
      <c r="AG989" s="98" t="s">
        <v>5553</v>
      </c>
      <c r="AH989" s="98" t="s">
        <v>212</v>
      </c>
      <c r="AI989" s="98" t="s">
        <v>53</v>
      </c>
      <c r="AJ989" s="98">
        <v>4100</v>
      </c>
      <c r="AK989" s="98" t="s">
        <v>35</v>
      </c>
      <c r="AL989" s="98">
        <v>4103</v>
      </c>
      <c r="AM989" s="98" t="s">
        <v>407</v>
      </c>
      <c r="AN989" s="98">
        <v>4108304</v>
      </c>
      <c r="AO989" s="98">
        <v>2024</v>
      </c>
      <c r="AP989" s="98">
        <v>500</v>
      </c>
      <c r="AQ989" s="98" t="s">
        <v>54</v>
      </c>
      <c r="AR989" s="98" t="s">
        <v>54</v>
      </c>
      <c r="AS989" s="98" t="s">
        <v>54</v>
      </c>
      <c r="AT989" s="98" t="s">
        <v>54</v>
      </c>
      <c r="AV989" s="98" t="s">
        <v>226</v>
      </c>
      <c r="AY989" s="98" t="s">
        <v>56</v>
      </c>
      <c r="AZ989" s="98" t="s">
        <v>1710</v>
      </c>
      <c r="BA989" s="98" t="s">
        <v>2169</v>
      </c>
      <c r="BB989" s="98" t="s">
        <v>1705</v>
      </c>
      <c r="BD989" s="110" t="str">
        <f t="shared" si="163"/>
        <v>4578RGInt 04 Maringá</v>
      </c>
      <c r="BE989" s="110">
        <v>4578</v>
      </c>
      <c r="BF989" s="110" t="s">
        <v>2401</v>
      </c>
      <c r="BG989" s="110">
        <v>7025</v>
      </c>
      <c r="BH989" s="110" t="s">
        <v>36</v>
      </c>
      <c r="BI989" s="110">
        <v>28</v>
      </c>
      <c r="BJ989" s="110">
        <v>28</v>
      </c>
      <c r="BK989" s="110">
        <v>28</v>
      </c>
      <c r="BL989" s="110">
        <v>28</v>
      </c>
      <c r="BN989" s="110">
        <f t="shared" si="164"/>
        <v>112</v>
      </c>
      <c r="BS989" s="110">
        <v>5614</v>
      </c>
      <c r="BT989" s="110" t="str">
        <f t="shared" si="155"/>
        <v>Construção de barracão, em Foz do Iguaçu</v>
      </c>
      <c r="BU989" s="111" t="str">
        <f t="shared" si="156"/>
        <v>Não</v>
      </c>
      <c r="BV989" s="111" t="str">
        <f t="shared" si="157"/>
        <v>Não</v>
      </c>
      <c r="BW989" s="111" t="str">
        <f t="shared" si="158"/>
        <v>Não</v>
      </c>
      <c r="BX989" s="111" t="str">
        <f t="shared" si="159"/>
        <v>Não</v>
      </c>
      <c r="BY989" s="110" t="s">
        <v>121</v>
      </c>
      <c r="BZ989" s="110" t="s">
        <v>226</v>
      </c>
      <c r="CA989" s="110" t="s">
        <v>121</v>
      </c>
      <c r="CB989" s="110" t="s">
        <v>8375</v>
      </c>
      <c r="CG989" s="110" t="str">
        <f t="shared" si="160"/>
        <v>5098Pato Branco</v>
      </c>
      <c r="CH989" s="110" t="str">
        <f t="shared" si="162"/>
        <v>5098-5</v>
      </c>
      <c r="CI989" s="110">
        <v>5</v>
      </c>
      <c r="CJ989" s="110">
        <v>5098</v>
      </c>
      <c r="CK989" s="110" t="s">
        <v>35</v>
      </c>
      <c r="CL989" s="110">
        <v>4118501</v>
      </c>
      <c r="CM989" s="110" t="s">
        <v>138</v>
      </c>
      <c r="CN989" s="110">
        <v>1</v>
      </c>
      <c r="CO989" s="110">
        <v>0</v>
      </c>
      <c r="CP989" s="110">
        <v>0</v>
      </c>
      <c r="CQ989" s="110">
        <v>0</v>
      </c>
      <c r="CS989" s="110" t="str">
        <f t="shared" si="161"/>
        <v>RGInt 03 Cascavel-Pato Branco</v>
      </c>
    </row>
    <row r="990" spans="19:97" x14ac:dyDescent="0.2">
      <c r="S990" s="98">
        <v>7174</v>
      </c>
      <c r="T990" s="98">
        <v>39</v>
      </c>
      <c r="U990" s="98" t="s">
        <v>1697</v>
      </c>
      <c r="V990" s="98">
        <v>68</v>
      </c>
      <c r="W990" s="98" t="s">
        <v>2594</v>
      </c>
      <c r="X990" s="98">
        <v>5</v>
      </c>
      <c r="Y990" s="98" t="s">
        <v>858</v>
      </c>
      <c r="Z990" s="98">
        <v>30</v>
      </c>
      <c r="AA990" s="98" t="s">
        <v>1698</v>
      </c>
      <c r="AB990" s="98">
        <v>8385</v>
      </c>
      <c r="AC990" s="98" t="s">
        <v>2595</v>
      </c>
      <c r="AD990" s="98" t="s">
        <v>5552</v>
      </c>
      <c r="AE990" s="98">
        <v>7174</v>
      </c>
      <c r="AF990" s="98" t="s">
        <v>1951</v>
      </c>
      <c r="AG990" s="98" t="s">
        <v>5378</v>
      </c>
      <c r="AH990" s="98" t="s">
        <v>1952</v>
      </c>
      <c r="AI990" s="98" t="s">
        <v>53</v>
      </c>
      <c r="AJ990" s="98">
        <v>4100</v>
      </c>
      <c r="AK990" s="98" t="s">
        <v>36</v>
      </c>
      <c r="AL990" s="98">
        <v>4104</v>
      </c>
      <c r="AM990" s="98" t="s">
        <v>503</v>
      </c>
      <c r="AN990" s="98">
        <v>4115200</v>
      </c>
      <c r="AO990" s="98">
        <v>2024</v>
      </c>
      <c r="AP990" s="98">
        <v>0</v>
      </c>
      <c r="AQ990" s="98" t="s">
        <v>54</v>
      </c>
      <c r="AR990" s="98" t="s">
        <v>54</v>
      </c>
      <c r="AS990" s="98" t="s">
        <v>54</v>
      </c>
      <c r="AT990" s="98" t="s">
        <v>54</v>
      </c>
      <c r="AY990" s="98" t="s">
        <v>56</v>
      </c>
      <c r="AZ990" s="98" t="s">
        <v>1710</v>
      </c>
      <c r="BA990" s="98" t="s">
        <v>5224</v>
      </c>
      <c r="BB990" s="98" t="s">
        <v>5225</v>
      </c>
      <c r="BD990" s="110" t="str">
        <f t="shared" si="163"/>
        <v>4578RGInt 05 Londrina</v>
      </c>
      <c r="BE990" s="110">
        <v>4578</v>
      </c>
      <c r="BF990" s="110" t="s">
        <v>2401</v>
      </c>
      <c r="BG990" s="110">
        <v>7025</v>
      </c>
      <c r="BH990" s="110" t="s">
        <v>37</v>
      </c>
      <c r="BI990" s="110">
        <v>24</v>
      </c>
      <c r="BJ990" s="110">
        <v>24</v>
      </c>
      <c r="BK990" s="110">
        <v>24</v>
      </c>
      <c r="BL990" s="110">
        <v>24</v>
      </c>
      <c r="BN990" s="110">
        <f t="shared" si="164"/>
        <v>96</v>
      </c>
      <c r="BS990" s="110">
        <v>7174</v>
      </c>
      <c r="BT990" s="110" t="str">
        <f t="shared" si="155"/>
        <v>Construção de reservatório elevado na Casa de Custódia de Maringá</v>
      </c>
      <c r="BU990" s="111" t="str">
        <f t="shared" si="156"/>
        <v>Não</v>
      </c>
      <c r="BV990" s="111" t="str">
        <f t="shared" si="157"/>
        <v>Não</v>
      </c>
      <c r="BW990" s="111" t="str">
        <f t="shared" si="158"/>
        <v>Não</v>
      </c>
      <c r="BX990" s="111" t="str">
        <f t="shared" si="159"/>
        <v>Não</v>
      </c>
      <c r="BY990" s="110" t="s">
        <v>121</v>
      </c>
      <c r="BZ990" s="110" t="s">
        <v>121</v>
      </c>
      <c r="CA990" s="110" t="s">
        <v>121</v>
      </c>
      <c r="CB990" s="110" t="s">
        <v>8122</v>
      </c>
      <c r="CG990" s="110" t="str">
        <f t="shared" si="160"/>
        <v>5098Maringá</v>
      </c>
      <c r="CH990" s="110" t="str">
        <f t="shared" si="162"/>
        <v>5098-6</v>
      </c>
      <c r="CI990" s="110">
        <v>6</v>
      </c>
      <c r="CJ990" s="110">
        <v>5098</v>
      </c>
      <c r="CK990" s="110" t="s">
        <v>36</v>
      </c>
      <c r="CL990" s="110">
        <v>4115200</v>
      </c>
      <c r="CM990" s="110" t="s">
        <v>503</v>
      </c>
      <c r="CN990" s="110">
        <v>1</v>
      </c>
      <c r="CO990" s="110">
        <v>0</v>
      </c>
      <c r="CP990" s="110">
        <v>0</v>
      </c>
      <c r="CQ990" s="110">
        <v>0</v>
      </c>
      <c r="CS990" s="110" t="str">
        <f t="shared" si="161"/>
        <v>RGInt 04 Maringá-Maringá</v>
      </c>
    </row>
    <row r="991" spans="19:97" x14ac:dyDescent="0.2">
      <c r="S991" s="98">
        <v>7127</v>
      </c>
      <c r="T991" s="98">
        <v>39</v>
      </c>
      <c r="U991" s="98" t="s">
        <v>1697</v>
      </c>
      <c r="V991" s="98">
        <v>68</v>
      </c>
      <c r="W991" s="98" t="s">
        <v>2594</v>
      </c>
      <c r="X991" s="98">
        <v>5</v>
      </c>
      <c r="Y991" s="98" t="s">
        <v>858</v>
      </c>
      <c r="Z991" s="98">
        <v>30</v>
      </c>
      <c r="AA991" s="98" t="s">
        <v>1698</v>
      </c>
      <c r="AB991" s="98">
        <v>8385</v>
      </c>
      <c r="AC991" s="98" t="s">
        <v>2595</v>
      </c>
      <c r="AD991" s="98" t="s">
        <v>5552</v>
      </c>
      <c r="AE991" s="98">
        <v>7127</v>
      </c>
      <c r="AF991" s="98" t="s">
        <v>5554</v>
      </c>
      <c r="AG991" s="98" t="s">
        <v>5555</v>
      </c>
      <c r="AH991" s="98" t="s">
        <v>212</v>
      </c>
      <c r="AI991" s="98" t="s">
        <v>53</v>
      </c>
      <c r="AJ991" s="98">
        <v>4100</v>
      </c>
      <c r="AK991" s="98" t="s">
        <v>33</v>
      </c>
      <c r="AL991" s="98">
        <v>4101</v>
      </c>
      <c r="AM991" s="98" t="s">
        <v>134</v>
      </c>
      <c r="AN991" s="98">
        <v>4125506</v>
      </c>
      <c r="AO991" s="98">
        <v>2024</v>
      </c>
      <c r="AP991" s="98">
        <v>0</v>
      </c>
      <c r="AQ991" s="98" t="s">
        <v>54</v>
      </c>
      <c r="AR991" s="98" t="s">
        <v>54</v>
      </c>
      <c r="AS991" s="98" t="s">
        <v>54</v>
      </c>
      <c r="AT991" s="98" t="s">
        <v>54</v>
      </c>
      <c r="AV991" s="98" t="s">
        <v>226</v>
      </c>
      <c r="AY991" s="98" t="s">
        <v>56</v>
      </c>
      <c r="AZ991" s="98" t="s">
        <v>1752</v>
      </c>
      <c r="BA991" s="98" t="s">
        <v>5224</v>
      </c>
      <c r="BB991" s="98" t="s">
        <v>5225</v>
      </c>
      <c r="BD991" s="110" t="str">
        <f t="shared" si="163"/>
        <v>4578RGInt 06 Ponta Grossa</v>
      </c>
      <c r="BE991" s="110">
        <v>4578</v>
      </c>
      <c r="BF991" s="110" t="s">
        <v>2401</v>
      </c>
      <c r="BG991" s="110">
        <v>7025</v>
      </c>
      <c r="BH991" s="110" t="s">
        <v>38</v>
      </c>
      <c r="BI991" s="110">
        <v>12</v>
      </c>
      <c r="BJ991" s="110">
        <v>12</v>
      </c>
      <c r="BK991" s="110">
        <v>12</v>
      </c>
      <c r="BL991" s="110">
        <v>12</v>
      </c>
      <c r="BN991" s="110">
        <f t="shared" si="164"/>
        <v>48</v>
      </c>
      <c r="BS991" s="110">
        <v>7127</v>
      </c>
      <c r="BT991" s="110" t="str">
        <f t="shared" si="155"/>
        <v>Construção de Reservatório Elevado na Casa de Custódia de São José dos Pinhais</v>
      </c>
      <c r="BU991" s="111" t="str">
        <f t="shared" si="156"/>
        <v>Não</v>
      </c>
      <c r="BV991" s="111" t="str">
        <f t="shared" si="157"/>
        <v>Não</v>
      </c>
      <c r="BW991" s="111" t="str">
        <f t="shared" si="158"/>
        <v>Não</v>
      </c>
      <c r="BX991" s="111" t="str">
        <f t="shared" si="159"/>
        <v>Não</v>
      </c>
      <c r="BY991" s="110" t="s">
        <v>121</v>
      </c>
      <c r="BZ991" s="110" t="s">
        <v>226</v>
      </c>
      <c r="CA991" s="110" t="s">
        <v>121</v>
      </c>
      <c r="CB991" s="110" t="s">
        <v>8375</v>
      </c>
      <c r="CG991" s="110" t="str">
        <f t="shared" si="160"/>
        <v>5098Umuarama</v>
      </c>
      <c r="CH991" s="110" t="str">
        <f t="shared" si="162"/>
        <v>5098-7</v>
      </c>
      <c r="CI991" s="110">
        <v>7</v>
      </c>
      <c r="CJ991" s="110">
        <v>5098</v>
      </c>
      <c r="CK991" s="110" t="s">
        <v>36</v>
      </c>
      <c r="CL991" s="110">
        <v>4128104</v>
      </c>
      <c r="CM991" s="110" t="s">
        <v>2325</v>
      </c>
      <c r="CN991" s="110">
        <v>0</v>
      </c>
      <c r="CO991" s="110">
        <v>1</v>
      </c>
      <c r="CP991" s="110">
        <v>0</v>
      </c>
      <c r="CQ991" s="110">
        <v>0</v>
      </c>
      <c r="CS991" s="110" t="str">
        <f t="shared" si="161"/>
        <v>RGInt 04 Maringá-Umuarama</v>
      </c>
    </row>
    <row r="992" spans="19:97" x14ac:dyDescent="0.2">
      <c r="S992" s="98">
        <v>7175</v>
      </c>
      <c r="T992" s="98">
        <v>39</v>
      </c>
      <c r="U992" s="98" t="s">
        <v>1697</v>
      </c>
      <c r="V992" s="98">
        <v>68</v>
      </c>
      <c r="W992" s="98" t="s">
        <v>2594</v>
      </c>
      <c r="X992" s="98">
        <v>5</v>
      </c>
      <c r="Y992" s="98" t="s">
        <v>858</v>
      </c>
      <c r="Z992" s="98">
        <v>30</v>
      </c>
      <c r="AA992" s="98" t="s">
        <v>1698</v>
      </c>
      <c r="AB992" s="98">
        <v>8385</v>
      </c>
      <c r="AC992" s="98" t="s">
        <v>2595</v>
      </c>
      <c r="AD992" s="98" t="s">
        <v>5552</v>
      </c>
      <c r="AE992" s="98">
        <v>7175</v>
      </c>
      <c r="AF992" s="98" t="s">
        <v>1954</v>
      </c>
      <c r="AG992" s="98" t="s">
        <v>5379</v>
      </c>
      <c r="AH992" s="98" t="s">
        <v>1952</v>
      </c>
      <c r="AI992" s="98" t="s">
        <v>53</v>
      </c>
      <c r="AJ992" s="98">
        <v>4100</v>
      </c>
      <c r="AK992" s="98" t="s">
        <v>34</v>
      </c>
      <c r="AL992" s="98">
        <v>4102</v>
      </c>
      <c r="AM992" s="98" t="s">
        <v>526</v>
      </c>
      <c r="AN992" s="98">
        <v>4109401</v>
      </c>
      <c r="AO992" s="98">
        <v>2024</v>
      </c>
      <c r="AP992" s="98">
        <v>0</v>
      </c>
      <c r="AQ992" s="98" t="s">
        <v>54</v>
      </c>
      <c r="AR992" s="98" t="s">
        <v>54</v>
      </c>
      <c r="AS992" s="98" t="s">
        <v>54</v>
      </c>
      <c r="AT992" s="98" t="s">
        <v>54</v>
      </c>
      <c r="AY992" s="98" t="s">
        <v>56</v>
      </c>
      <c r="AZ992" s="98" t="s">
        <v>1710</v>
      </c>
      <c r="BA992" s="98" t="s">
        <v>5224</v>
      </c>
      <c r="BB992" s="98" t="s">
        <v>5225</v>
      </c>
      <c r="BD992" s="110" t="str">
        <f t="shared" si="163"/>
        <v>4579RGInt 01 Curitiba</v>
      </c>
      <c r="BE992" s="110">
        <v>4579</v>
      </c>
      <c r="BF992" s="110" t="s">
        <v>2406</v>
      </c>
      <c r="BG992" s="110">
        <v>7055</v>
      </c>
      <c r="BH992" s="110" t="s">
        <v>33</v>
      </c>
      <c r="BI992" s="110">
        <v>74</v>
      </c>
      <c r="BJ992" s="110">
        <v>74</v>
      </c>
      <c r="BK992" s="110">
        <v>74</v>
      </c>
      <c r="BL992" s="110">
        <v>74</v>
      </c>
      <c r="BN992" s="110">
        <f t="shared" si="164"/>
        <v>296</v>
      </c>
      <c r="BS992" s="110">
        <v>7175</v>
      </c>
      <c r="BT992" s="110" t="str">
        <f t="shared" si="155"/>
        <v>Construção de reservatório elevado na Penitenciária Estadual de Guarapuava Unidade de Progressão</v>
      </c>
      <c r="BU992" s="111" t="str">
        <f t="shared" si="156"/>
        <v>Não</v>
      </c>
      <c r="BV992" s="111" t="str">
        <f t="shared" si="157"/>
        <v>Não</v>
      </c>
      <c r="BW992" s="111" t="str">
        <f t="shared" si="158"/>
        <v>Não</v>
      </c>
      <c r="BX992" s="111" t="str">
        <f t="shared" si="159"/>
        <v>Não</v>
      </c>
      <c r="BY992" s="110" t="s">
        <v>121</v>
      </c>
      <c r="BZ992" s="110" t="s">
        <v>121</v>
      </c>
      <c r="CA992" s="110" t="s">
        <v>121</v>
      </c>
      <c r="CB992" s="110" t="s">
        <v>8122</v>
      </c>
      <c r="CG992" s="110" t="str">
        <f t="shared" si="160"/>
        <v>5098Jacarezinho</v>
      </c>
      <c r="CH992" s="110" t="str">
        <f t="shared" si="162"/>
        <v>5098-8</v>
      </c>
      <c r="CI992" s="110">
        <v>8</v>
      </c>
      <c r="CJ992" s="110">
        <v>5098</v>
      </c>
      <c r="CK992" s="110" t="s">
        <v>37</v>
      </c>
      <c r="CL992" s="110">
        <v>4111803</v>
      </c>
      <c r="CM992" s="110" t="s">
        <v>813</v>
      </c>
      <c r="CN992" s="110">
        <v>0</v>
      </c>
      <c r="CO992" s="110">
        <v>0</v>
      </c>
      <c r="CP992" s="110">
        <v>0</v>
      </c>
      <c r="CQ992" s="110">
        <v>1</v>
      </c>
      <c r="CS992" s="110" t="str">
        <f t="shared" si="161"/>
        <v>RGInt 05 Londrina-Jacarezinho</v>
      </c>
    </row>
    <row r="993" spans="19:97" x14ac:dyDescent="0.2">
      <c r="S993" s="98">
        <v>7176</v>
      </c>
      <c r="T993" s="98">
        <v>39</v>
      </c>
      <c r="U993" s="98" t="s">
        <v>1697</v>
      </c>
      <c r="V993" s="98">
        <v>68</v>
      </c>
      <c r="W993" s="98" t="s">
        <v>2594</v>
      </c>
      <c r="X993" s="98">
        <v>5</v>
      </c>
      <c r="Y993" s="98" t="s">
        <v>858</v>
      </c>
      <c r="Z993" s="98">
        <v>30</v>
      </c>
      <c r="AA993" s="98" t="s">
        <v>1698</v>
      </c>
      <c r="AB993" s="98">
        <v>8385</v>
      </c>
      <c r="AC993" s="98" t="s">
        <v>2595</v>
      </c>
      <c r="AD993" s="98" t="s">
        <v>5552</v>
      </c>
      <c r="AE993" s="98">
        <v>7176</v>
      </c>
      <c r="AF993" s="98" t="s">
        <v>1967</v>
      </c>
      <c r="AG993" s="98" t="s">
        <v>5381</v>
      </c>
      <c r="AH993" s="98" t="s">
        <v>212</v>
      </c>
      <c r="AI993" s="98" t="s">
        <v>53</v>
      </c>
      <c r="AJ993" s="98">
        <v>4100</v>
      </c>
      <c r="AK993" s="98" t="s">
        <v>33</v>
      </c>
      <c r="AL993" s="98">
        <v>4101</v>
      </c>
      <c r="AM993" s="98" t="s">
        <v>519</v>
      </c>
      <c r="AN993" s="98">
        <v>4119509</v>
      </c>
      <c r="AO993" s="98">
        <v>2024</v>
      </c>
      <c r="AP993" s="98">
        <v>0</v>
      </c>
      <c r="AQ993" s="98" t="s">
        <v>54</v>
      </c>
      <c r="AR993" s="98" t="s">
        <v>54</v>
      </c>
      <c r="AS993" s="98" t="s">
        <v>54</v>
      </c>
      <c r="AT993" s="98" t="s">
        <v>54</v>
      </c>
      <c r="AY993" s="98" t="s">
        <v>56</v>
      </c>
      <c r="AZ993" s="98" t="s">
        <v>1710</v>
      </c>
      <c r="BA993" s="98" t="s">
        <v>5224</v>
      </c>
      <c r="BB993" s="98" t="s">
        <v>5225</v>
      </c>
      <c r="BD993" s="110" t="str">
        <f t="shared" si="163"/>
        <v>4579RGInt 02 Guarapuava</v>
      </c>
      <c r="BE993" s="110">
        <v>4579</v>
      </c>
      <c r="BF993" s="110" t="s">
        <v>2406</v>
      </c>
      <c r="BG993" s="110">
        <v>7055</v>
      </c>
      <c r="BH993" s="110" t="s">
        <v>34</v>
      </c>
      <c r="BI993" s="110">
        <v>114</v>
      </c>
      <c r="BJ993" s="110">
        <v>114</v>
      </c>
      <c r="BK993" s="110">
        <v>114</v>
      </c>
      <c r="BL993" s="110">
        <v>114</v>
      </c>
      <c r="BN993" s="110">
        <f t="shared" si="164"/>
        <v>456</v>
      </c>
      <c r="BS993" s="110">
        <v>7176</v>
      </c>
      <c r="BT993" s="110" t="str">
        <f t="shared" si="155"/>
        <v>Construção dos barracões de almoxarifado e academia, em Piraquara</v>
      </c>
      <c r="BU993" s="111" t="str">
        <f t="shared" si="156"/>
        <v>Não</v>
      </c>
      <c r="BV993" s="111" t="str">
        <f t="shared" si="157"/>
        <v>Não</v>
      </c>
      <c r="BW993" s="111" t="str">
        <f t="shared" si="158"/>
        <v>Não</v>
      </c>
      <c r="BX993" s="111" t="str">
        <f t="shared" si="159"/>
        <v>Não</v>
      </c>
      <c r="BY993" s="110" t="s">
        <v>121</v>
      </c>
      <c r="BZ993" s="110" t="s">
        <v>121</v>
      </c>
      <c r="CA993" s="110" t="s">
        <v>121</v>
      </c>
      <c r="CB993" s="110" t="s">
        <v>8122</v>
      </c>
      <c r="CG993" s="110" t="str">
        <f t="shared" si="160"/>
        <v>5098Londrina</v>
      </c>
      <c r="CH993" s="110" t="str">
        <f t="shared" si="162"/>
        <v>5098-9</v>
      </c>
      <c r="CI993" s="110">
        <v>9</v>
      </c>
      <c r="CJ993" s="110">
        <v>5098</v>
      </c>
      <c r="CK993" s="110" t="s">
        <v>37</v>
      </c>
      <c r="CL993" s="110">
        <v>4113700</v>
      </c>
      <c r="CM993" s="110" t="s">
        <v>326</v>
      </c>
      <c r="CN993" s="110">
        <v>1</v>
      </c>
      <c r="CO993" s="110">
        <v>0</v>
      </c>
      <c r="CP993" s="110">
        <v>0</v>
      </c>
      <c r="CQ993" s="110">
        <v>0</v>
      </c>
      <c r="CS993" s="110" t="str">
        <f t="shared" si="161"/>
        <v>RGInt 05 Londrina-Londrina</v>
      </c>
    </row>
    <row r="994" spans="19:97" x14ac:dyDescent="0.2">
      <c r="S994" s="98">
        <v>5613</v>
      </c>
      <c r="T994" s="98">
        <v>39</v>
      </c>
      <c r="U994" s="98" t="s">
        <v>1697</v>
      </c>
      <c r="V994" s="98">
        <v>68</v>
      </c>
      <c r="W994" s="98" t="s">
        <v>2594</v>
      </c>
      <c r="X994" s="98">
        <v>5</v>
      </c>
      <c r="Y994" s="98" t="s">
        <v>858</v>
      </c>
      <c r="Z994" s="98">
        <v>30</v>
      </c>
      <c r="AA994" s="98" t="s">
        <v>1698</v>
      </c>
      <c r="AB994" s="98">
        <v>8385</v>
      </c>
      <c r="AC994" s="98" t="s">
        <v>2595</v>
      </c>
      <c r="AD994" s="98" t="s">
        <v>5552</v>
      </c>
      <c r="AE994" s="98">
        <v>5613</v>
      </c>
      <c r="AF994" s="98" t="s">
        <v>2604</v>
      </c>
      <c r="AG994" s="98" t="s">
        <v>2605</v>
      </c>
      <c r="AH994" s="98" t="s">
        <v>212</v>
      </c>
      <c r="AI994" s="98" t="s">
        <v>53</v>
      </c>
      <c r="AJ994" s="98">
        <v>4100</v>
      </c>
      <c r="AK994" s="98" t="s">
        <v>37</v>
      </c>
      <c r="AL994" s="98">
        <v>4105</v>
      </c>
      <c r="AM994" s="98" t="s">
        <v>2606</v>
      </c>
      <c r="AN994" s="98">
        <v>4101507</v>
      </c>
      <c r="AO994" s="98">
        <v>2024</v>
      </c>
      <c r="AP994" s="98">
        <v>9950</v>
      </c>
      <c r="AQ994" s="98" t="s">
        <v>54</v>
      </c>
      <c r="AR994" s="98" t="s">
        <v>54</v>
      </c>
      <c r="AS994" s="98" t="s">
        <v>54</v>
      </c>
      <c r="AT994" s="98" t="s">
        <v>54</v>
      </c>
      <c r="AV994" s="98" t="s">
        <v>226</v>
      </c>
      <c r="AY994" s="98" t="s">
        <v>56</v>
      </c>
      <c r="AZ994" s="98" t="s">
        <v>1710</v>
      </c>
      <c r="BA994" s="98" t="s">
        <v>2169</v>
      </c>
      <c r="BB994" s="98" t="s">
        <v>1705</v>
      </c>
      <c r="BD994" s="110" t="str">
        <f t="shared" si="163"/>
        <v>4579RGInt 03 Cascavel</v>
      </c>
      <c r="BE994" s="110">
        <v>4579</v>
      </c>
      <c r="BF994" s="110" t="s">
        <v>2406</v>
      </c>
      <c r="BG994" s="110">
        <v>7055</v>
      </c>
      <c r="BH994" s="110" t="s">
        <v>35</v>
      </c>
      <c r="BI994" s="110">
        <v>121</v>
      </c>
      <c r="BJ994" s="110">
        <v>121</v>
      </c>
      <c r="BK994" s="110">
        <v>121</v>
      </c>
      <c r="BL994" s="110">
        <v>121</v>
      </c>
      <c r="BN994" s="110">
        <f t="shared" si="164"/>
        <v>484</v>
      </c>
      <c r="BS994" s="110">
        <v>5613</v>
      </c>
      <c r="BT994" s="110" t="str">
        <f t="shared" si="155"/>
        <v>Construção Unidade de Progressão, em Arapongas</v>
      </c>
      <c r="BU994" s="111" t="str">
        <f t="shared" si="156"/>
        <v>Não</v>
      </c>
      <c r="BV994" s="111" t="str">
        <f t="shared" si="157"/>
        <v>Não</v>
      </c>
      <c r="BW994" s="111" t="str">
        <f t="shared" si="158"/>
        <v>Não</v>
      </c>
      <c r="BX994" s="111" t="str">
        <f t="shared" si="159"/>
        <v>Não</v>
      </c>
      <c r="BY994" s="110" t="s">
        <v>121</v>
      </c>
      <c r="BZ994" s="110" t="s">
        <v>226</v>
      </c>
      <c r="CA994" s="110" t="s">
        <v>121</v>
      </c>
      <c r="CB994" s="110" t="s">
        <v>8375</v>
      </c>
      <c r="CG994" s="110" t="str">
        <f t="shared" si="160"/>
        <v>5098Ponta Grossa</v>
      </c>
      <c r="CH994" s="110" t="str">
        <f t="shared" si="162"/>
        <v>5098-10</v>
      </c>
      <c r="CI994" s="110">
        <v>10</v>
      </c>
      <c r="CJ994" s="110">
        <v>5098</v>
      </c>
      <c r="CK994" s="110" t="s">
        <v>38</v>
      </c>
      <c r="CL994" s="110">
        <v>4119905</v>
      </c>
      <c r="CM994" s="110" t="s">
        <v>531</v>
      </c>
      <c r="CN994" s="110">
        <v>1</v>
      </c>
      <c r="CO994" s="110">
        <v>0</v>
      </c>
      <c r="CP994" s="110">
        <v>0</v>
      </c>
      <c r="CQ994" s="110">
        <v>0</v>
      </c>
      <c r="CS994" s="110" t="str">
        <f t="shared" si="161"/>
        <v>RGInt 06 Ponta Grossa-Ponta Grossa</v>
      </c>
    </row>
    <row r="995" spans="19:97" x14ac:dyDescent="0.2">
      <c r="S995" s="98">
        <v>5612</v>
      </c>
      <c r="T995" s="98">
        <v>39</v>
      </c>
      <c r="U995" s="98" t="s">
        <v>1697</v>
      </c>
      <c r="V995" s="98">
        <v>68</v>
      </c>
      <c r="W995" s="98" t="s">
        <v>2594</v>
      </c>
      <c r="X995" s="98">
        <v>5</v>
      </c>
      <c r="Y995" s="98" t="s">
        <v>858</v>
      </c>
      <c r="Z995" s="98">
        <v>30</v>
      </c>
      <c r="AA995" s="98" t="s">
        <v>1698</v>
      </c>
      <c r="AB995" s="98">
        <v>8385</v>
      </c>
      <c r="AC995" s="98" t="s">
        <v>2595</v>
      </c>
      <c r="AD995" s="98" t="s">
        <v>5552</v>
      </c>
      <c r="AE995" s="98">
        <v>5612</v>
      </c>
      <c r="AF995" s="98" t="s">
        <v>2608</v>
      </c>
      <c r="AG995" s="98" t="s">
        <v>5556</v>
      </c>
      <c r="AH995" s="98" t="s">
        <v>212</v>
      </c>
      <c r="AI995" s="98" t="s">
        <v>53</v>
      </c>
      <c r="AJ995" s="98">
        <v>4100</v>
      </c>
      <c r="AK995" s="98" t="s">
        <v>35</v>
      </c>
      <c r="AL995" s="98">
        <v>4103</v>
      </c>
      <c r="AM995" s="98" t="s">
        <v>600</v>
      </c>
      <c r="AN995" s="98">
        <v>4104808</v>
      </c>
      <c r="AO995" s="98">
        <v>2024</v>
      </c>
      <c r="AP995" s="98">
        <v>9950</v>
      </c>
      <c r="AQ995" s="98" t="s">
        <v>54</v>
      </c>
      <c r="AR995" s="98" t="s">
        <v>54</v>
      </c>
      <c r="AS995" s="98" t="s">
        <v>54</v>
      </c>
      <c r="AT995" s="98" t="s">
        <v>54</v>
      </c>
      <c r="AV995" s="98" t="s">
        <v>226</v>
      </c>
      <c r="AY995" s="98" t="s">
        <v>56</v>
      </c>
      <c r="AZ995" s="98" t="s">
        <v>1710</v>
      </c>
      <c r="BA995" s="98" t="s">
        <v>2169</v>
      </c>
      <c r="BB995" s="98" t="s">
        <v>1705</v>
      </c>
      <c r="BD995" s="110" t="str">
        <f t="shared" si="163"/>
        <v>4579RGInt 04 Maringá</v>
      </c>
      <c r="BE995" s="110">
        <v>4579</v>
      </c>
      <c r="BF995" s="110" t="s">
        <v>2406</v>
      </c>
      <c r="BG995" s="110">
        <v>7055</v>
      </c>
      <c r="BH995" s="110" t="s">
        <v>36</v>
      </c>
      <c r="BI995" s="110">
        <v>127</v>
      </c>
      <c r="BJ995" s="110">
        <v>127</v>
      </c>
      <c r="BK995" s="110">
        <v>127</v>
      </c>
      <c r="BL995" s="110">
        <v>127</v>
      </c>
      <c r="BN995" s="110">
        <f t="shared" si="164"/>
        <v>508</v>
      </c>
      <c r="BS995" s="110">
        <v>5612</v>
      </c>
      <c r="BT995" s="110" t="str">
        <f t="shared" si="155"/>
        <v>Construção Unidade de Progressão, em Cascavel</v>
      </c>
      <c r="BU995" s="111" t="str">
        <f t="shared" si="156"/>
        <v>Não</v>
      </c>
      <c r="BV995" s="111" t="str">
        <f t="shared" si="157"/>
        <v>Não</v>
      </c>
      <c r="BW995" s="111" t="str">
        <f t="shared" si="158"/>
        <v>Não</v>
      </c>
      <c r="BX995" s="111" t="str">
        <f t="shared" si="159"/>
        <v>Não</v>
      </c>
      <c r="BY995" s="110" t="s">
        <v>121</v>
      </c>
      <c r="BZ995" s="110" t="s">
        <v>226</v>
      </c>
      <c r="CA995" s="110" t="s">
        <v>121</v>
      </c>
      <c r="CB995" s="110" t="s">
        <v>8375</v>
      </c>
      <c r="CG995" s="110" t="str">
        <f t="shared" si="160"/>
        <v>5098 Total</v>
      </c>
      <c r="CH995" s="110" t="str">
        <f t="shared" si="162"/>
        <v>5098 Total-1</v>
      </c>
      <c r="CI995" s="110">
        <v>1</v>
      </c>
      <c r="CJ995" s="110" t="s">
        <v>7229</v>
      </c>
      <c r="CN995" s="110">
        <v>6</v>
      </c>
      <c r="CO995" s="110">
        <v>2</v>
      </c>
      <c r="CP995" s="110">
        <v>1</v>
      </c>
      <c r="CQ995" s="110">
        <v>1</v>
      </c>
      <c r="CS995" s="110" t="str">
        <f t="shared" si="161"/>
        <v>-</v>
      </c>
    </row>
    <row r="996" spans="19:97" x14ac:dyDescent="0.2">
      <c r="S996" s="98">
        <v>5611</v>
      </c>
      <c r="T996" s="98">
        <v>39</v>
      </c>
      <c r="U996" s="98" t="s">
        <v>1697</v>
      </c>
      <c r="V996" s="98">
        <v>68</v>
      </c>
      <c r="W996" s="98" t="s">
        <v>2594</v>
      </c>
      <c r="X996" s="98">
        <v>5</v>
      </c>
      <c r="Y996" s="98" t="s">
        <v>858</v>
      </c>
      <c r="Z996" s="98">
        <v>30</v>
      </c>
      <c r="AA996" s="98" t="s">
        <v>1698</v>
      </c>
      <c r="AB996" s="98">
        <v>8385</v>
      </c>
      <c r="AC996" s="98" t="s">
        <v>2595</v>
      </c>
      <c r="AD996" s="98" t="s">
        <v>5552</v>
      </c>
      <c r="AE996" s="98">
        <v>5611</v>
      </c>
      <c r="AF996" s="98" t="s">
        <v>2611</v>
      </c>
      <c r="AG996" s="98" t="s">
        <v>2612</v>
      </c>
      <c r="AH996" s="98" t="s">
        <v>212</v>
      </c>
      <c r="AI996" s="98" t="s">
        <v>53</v>
      </c>
      <c r="AJ996" s="98">
        <v>4100</v>
      </c>
      <c r="AK996" s="98" t="s">
        <v>36</v>
      </c>
      <c r="AL996" s="98">
        <v>4104</v>
      </c>
      <c r="AM996" s="98" t="s">
        <v>454</v>
      </c>
      <c r="AN996" s="98">
        <v>4105508</v>
      </c>
      <c r="AO996" s="98">
        <v>2024</v>
      </c>
      <c r="AP996" s="98">
        <v>9950</v>
      </c>
      <c r="AQ996" s="98" t="s">
        <v>54</v>
      </c>
      <c r="AR996" s="98" t="s">
        <v>54</v>
      </c>
      <c r="AS996" s="98" t="s">
        <v>54</v>
      </c>
      <c r="AT996" s="98" t="s">
        <v>54</v>
      </c>
      <c r="AV996" s="98" t="s">
        <v>226</v>
      </c>
      <c r="AY996" s="98" t="s">
        <v>56</v>
      </c>
      <c r="AZ996" s="98" t="s">
        <v>1710</v>
      </c>
      <c r="BA996" s="98" t="s">
        <v>2169</v>
      </c>
      <c r="BB996" s="98" t="s">
        <v>1705</v>
      </c>
      <c r="BD996" s="110" t="str">
        <f t="shared" si="163"/>
        <v>4579RGInt 05 Londrina</v>
      </c>
      <c r="BE996" s="110">
        <v>4579</v>
      </c>
      <c r="BF996" s="110" t="s">
        <v>2406</v>
      </c>
      <c r="BG996" s="110">
        <v>7055</v>
      </c>
      <c r="BH996" s="110" t="s">
        <v>37</v>
      </c>
      <c r="BI996" s="110">
        <v>107</v>
      </c>
      <c r="BJ996" s="110">
        <v>107</v>
      </c>
      <c r="BK996" s="110">
        <v>107</v>
      </c>
      <c r="BL996" s="110">
        <v>107</v>
      </c>
      <c r="BN996" s="110">
        <f t="shared" si="164"/>
        <v>428</v>
      </c>
      <c r="BS996" s="110">
        <v>5611</v>
      </c>
      <c r="BT996" s="110" t="str">
        <f t="shared" si="155"/>
        <v>Construção Unidade de Progressão, em Cianorte</v>
      </c>
      <c r="BU996" s="111" t="str">
        <f t="shared" si="156"/>
        <v>Não</v>
      </c>
      <c r="BV996" s="111" t="str">
        <f t="shared" si="157"/>
        <v>Não</v>
      </c>
      <c r="BW996" s="111" t="str">
        <f t="shared" si="158"/>
        <v>Não</v>
      </c>
      <c r="BX996" s="111" t="str">
        <f t="shared" si="159"/>
        <v>Não</v>
      </c>
      <c r="BY996" s="110" t="s">
        <v>121</v>
      </c>
      <c r="BZ996" s="110" t="s">
        <v>226</v>
      </c>
      <c r="CA996" s="110" t="s">
        <v>121</v>
      </c>
      <c r="CB996" s="110" t="s">
        <v>8375</v>
      </c>
      <c r="CG996" s="110" t="str">
        <f t="shared" si="160"/>
        <v>5125Foz do Iguaçu</v>
      </c>
      <c r="CH996" s="110" t="str">
        <f t="shared" si="162"/>
        <v>5125-1</v>
      </c>
      <c r="CI996" s="110">
        <v>1</v>
      </c>
      <c r="CJ996" s="110">
        <v>5125</v>
      </c>
      <c r="CK996" s="110" t="s">
        <v>35</v>
      </c>
      <c r="CL996" s="110">
        <v>4108304</v>
      </c>
      <c r="CM996" s="110" t="s">
        <v>407</v>
      </c>
      <c r="CN996" s="110">
        <v>8</v>
      </c>
      <c r="CO996" s="110">
        <v>7</v>
      </c>
      <c r="CP996" s="110">
        <v>0</v>
      </c>
      <c r="CQ996" s="110">
        <v>0</v>
      </c>
      <c r="CS996" s="110" t="str">
        <f t="shared" si="161"/>
        <v>RGInt 03 Cascavel-Foz do Iguaçu</v>
      </c>
    </row>
    <row r="997" spans="19:97" x14ac:dyDescent="0.2">
      <c r="S997" s="98">
        <v>5539</v>
      </c>
      <c r="T997" s="98">
        <v>39</v>
      </c>
      <c r="U997" s="98" t="s">
        <v>1697</v>
      </c>
      <c r="V997" s="98">
        <v>68</v>
      </c>
      <c r="W997" s="98" t="s">
        <v>2594</v>
      </c>
      <c r="X997" s="98">
        <v>5</v>
      </c>
      <c r="Y997" s="98" t="s">
        <v>858</v>
      </c>
      <c r="Z997" s="98">
        <v>30</v>
      </c>
      <c r="AA997" s="98" t="s">
        <v>1698</v>
      </c>
      <c r="AB997" s="98">
        <v>8385</v>
      </c>
      <c r="AC997" s="98" t="s">
        <v>2595</v>
      </c>
      <c r="AD997" s="98" t="s">
        <v>5552</v>
      </c>
      <c r="AE997" s="98">
        <v>5539</v>
      </c>
      <c r="AF997" s="98" t="s">
        <v>2614</v>
      </c>
      <c r="AG997" s="98" t="s">
        <v>2615</v>
      </c>
      <c r="AH997" s="98" t="s">
        <v>212</v>
      </c>
      <c r="AI997" s="98" t="s">
        <v>53</v>
      </c>
      <c r="AJ997" s="98">
        <v>4100</v>
      </c>
      <c r="AK997" s="98" t="s">
        <v>33</v>
      </c>
      <c r="AL997" s="98">
        <v>4101</v>
      </c>
      <c r="AM997" s="98" t="s">
        <v>515</v>
      </c>
      <c r="AN997" s="98">
        <v>4119152</v>
      </c>
      <c r="AO997" s="98">
        <v>2024</v>
      </c>
      <c r="AP997" s="98">
        <v>8406</v>
      </c>
      <c r="AQ997" s="98" t="s">
        <v>54</v>
      </c>
      <c r="AR997" s="98" t="s">
        <v>54</v>
      </c>
      <c r="AS997" s="98" t="s">
        <v>54</v>
      </c>
      <c r="AT997" s="98" t="s">
        <v>54</v>
      </c>
      <c r="AV997" s="98" t="s">
        <v>226</v>
      </c>
      <c r="AY997" s="98" t="s">
        <v>56</v>
      </c>
      <c r="AZ997" s="98" t="s">
        <v>1710</v>
      </c>
      <c r="BA997" s="98" t="s">
        <v>2169</v>
      </c>
      <c r="BB997" s="98" t="s">
        <v>1705</v>
      </c>
      <c r="BD997" s="110" t="str">
        <f t="shared" si="163"/>
        <v>4579RGInt 06 Ponta Grossa</v>
      </c>
      <c r="BE997" s="110">
        <v>4579</v>
      </c>
      <c r="BF997" s="110" t="s">
        <v>2406</v>
      </c>
      <c r="BG997" s="110">
        <v>7055</v>
      </c>
      <c r="BH997" s="110" t="s">
        <v>38</v>
      </c>
      <c r="BI997" s="110">
        <v>127</v>
      </c>
      <c r="BJ997" s="110">
        <v>127</v>
      </c>
      <c r="BK997" s="110">
        <v>127</v>
      </c>
      <c r="BL997" s="110">
        <v>127</v>
      </c>
      <c r="BN997" s="110">
        <f t="shared" si="164"/>
        <v>508</v>
      </c>
      <c r="BS997" s="110">
        <v>5539</v>
      </c>
      <c r="BT997" s="110" t="str">
        <f t="shared" si="155"/>
        <v>Reforma do Complexo Médico Penal de Pinhais</v>
      </c>
      <c r="BU997" s="111" t="str">
        <f t="shared" si="156"/>
        <v>Não</v>
      </c>
      <c r="BV997" s="111" t="str">
        <f t="shared" si="157"/>
        <v>Não</v>
      </c>
      <c r="BW997" s="111" t="str">
        <f t="shared" si="158"/>
        <v>Não</v>
      </c>
      <c r="BX997" s="111" t="str">
        <f t="shared" si="159"/>
        <v>Não</v>
      </c>
      <c r="BY997" s="110" t="s">
        <v>121</v>
      </c>
      <c r="BZ997" s="110" t="s">
        <v>226</v>
      </c>
      <c r="CA997" s="110" t="s">
        <v>121</v>
      </c>
      <c r="CB997" s="110" t="s">
        <v>8374</v>
      </c>
      <c r="CG997" s="110" t="str">
        <f t="shared" si="160"/>
        <v>5125 Total</v>
      </c>
      <c r="CH997" s="110" t="str">
        <f t="shared" si="162"/>
        <v>5125 Total-1</v>
      </c>
      <c r="CI997" s="110">
        <v>1</v>
      </c>
      <c r="CJ997" s="110" t="s">
        <v>7230</v>
      </c>
      <c r="CN997" s="110">
        <v>8</v>
      </c>
      <c r="CO997" s="110">
        <v>7</v>
      </c>
      <c r="CP997" s="110">
        <v>0</v>
      </c>
      <c r="CQ997" s="110">
        <v>0</v>
      </c>
      <c r="CS997" s="110" t="str">
        <f t="shared" si="161"/>
        <v>-</v>
      </c>
    </row>
    <row r="998" spans="19:97" x14ac:dyDescent="0.2">
      <c r="S998" s="98">
        <v>5538</v>
      </c>
      <c r="T998" s="98">
        <v>39</v>
      </c>
      <c r="U998" s="98" t="s">
        <v>1697</v>
      </c>
      <c r="V998" s="98">
        <v>68</v>
      </c>
      <c r="W998" s="98" t="s">
        <v>2594</v>
      </c>
      <c r="X998" s="98">
        <v>5</v>
      </c>
      <c r="Y998" s="98" t="s">
        <v>858</v>
      </c>
      <c r="Z998" s="98">
        <v>30</v>
      </c>
      <c r="AA998" s="98" t="s">
        <v>1698</v>
      </c>
      <c r="AB998" s="98">
        <v>8385</v>
      </c>
      <c r="AC998" s="98" t="s">
        <v>2595</v>
      </c>
      <c r="AD998" s="98" t="s">
        <v>5552</v>
      </c>
      <c r="AE998" s="98">
        <v>5538</v>
      </c>
      <c r="AF998" s="98" t="s">
        <v>2619</v>
      </c>
      <c r="AG998" s="98" t="s">
        <v>2620</v>
      </c>
      <c r="AH998" s="98" t="s">
        <v>212</v>
      </c>
      <c r="AI998" s="98" t="s">
        <v>53</v>
      </c>
      <c r="AJ998" s="98">
        <v>4100</v>
      </c>
      <c r="AK998" s="98" t="s">
        <v>33</v>
      </c>
      <c r="AL998" s="98">
        <v>4101</v>
      </c>
      <c r="AM998" s="98" t="s">
        <v>519</v>
      </c>
      <c r="AN998" s="98">
        <v>4119509</v>
      </c>
      <c r="AO998" s="98">
        <v>2024</v>
      </c>
      <c r="AP998" s="98">
        <v>22062</v>
      </c>
      <c r="AQ998" s="98" t="s">
        <v>54</v>
      </c>
      <c r="AR998" s="98" t="s">
        <v>54</v>
      </c>
      <c r="AS998" s="98" t="s">
        <v>54</v>
      </c>
      <c r="AT998" s="98" t="s">
        <v>54</v>
      </c>
      <c r="AV998" s="98" t="s">
        <v>226</v>
      </c>
      <c r="AY998" s="98" t="s">
        <v>56</v>
      </c>
      <c r="AZ998" s="98" t="s">
        <v>1710</v>
      </c>
      <c r="BA998" s="98" t="s">
        <v>2169</v>
      </c>
      <c r="BB998" s="98" t="s">
        <v>1705</v>
      </c>
      <c r="BD998" s="110" t="str">
        <f t="shared" si="163"/>
        <v>4580RGInt 01 Curitiba</v>
      </c>
      <c r="BE998" s="110">
        <v>4580</v>
      </c>
      <c r="BF998" s="110" t="s">
        <v>2412</v>
      </c>
      <c r="BG998" s="110">
        <v>8066</v>
      </c>
      <c r="BH998" s="110" t="s">
        <v>33</v>
      </c>
      <c r="BI998" s="110">
        <v>1500</v>
      </c>
      <c r="BJ998" s="110">
        <v>1500</v>
      </c>
      <c r="BK998" s="110">
        <v>1500</v>
      </c>
      <c r="BL998" s="110">
        <v>1500</v>
      </c>
      <c r="BN998" s="110">
        <f t="shared" si="164"/>
        <v>6000</v>
      </c>
      <c r="BS998" s="110">
        <v>5538</v>
      </c>
      <c r="BT998" s="110" t="str">
        <f t="shared" si="155"/>
        <v>Reforma na Colônia Penal Agroindustrial</v>
      </c>
      <c r="BU998" s="111" t="str">
        <f t="shared" si="156"/>
        <v>Não</v>
      </c>
      <c r="BV998" s="111" t="str">
        <f t="shared" si="157"/>
        <v>Não</v>
      </c>
      <c r="BW998" s="111" t="str">
        <f t="shared" si="158"/>
        <v>Não</v>
      </c>
      <c r="BX998" s="111" t="str">
        <f t="shared" si="159"/>
        <v>Não</v>
      </c>
      <c r="BY998" s="110" t="s">
        <v>121</v>
      </c>
      <c r="BZ998" s="110" t="s">
        <v>226</v>
      </c>
      <c r="CA998" s="110" t="s">
        <v>121</v>
      </c>
      <c r="CB998" s="110" t="s">
        <v>8374</v>
      </c>
      <c r="CG998" s="110" t="str">
        <f t="shared" si="160"/>
        <v>5126Cascavel</v>
      </c>
      <c r="CH998" s="110" t="str">
        <f t="shared" si="162"/>
        <v>5126-1</v>
      </c>
      <c r="CI998" s="110">
        <v>1</v>
      </c>
      <c r="CJ998" s="110">
        <v>5126</v>
      </c>
      <c r="CK998" s="110" t="s">
        <v>35</v>
      </c>
      <c r="CL998" s="110">
        <v>4104808</v>
      </c>
      <c r="CM998" s="110" t="s">
        <v>600</v>
      </c>
      <c r="CN998" s="110">
        <v>1</v>
      </c>
      <c r="CO998" s="110">
        <v>0</v>
      </c>
      <c r="CP998" s="110">
        <v>0</v>
      </c>
      <c r="CQ998" s="110">
        <v>0</v>
      </c>
      <c r="CS998" s="110" t="str">
        <f t="shared" si="161"/>
        <v>RGInt 03 Cascavel-Cascavel</v>
      </c>
    </row>
    <row r="999" spans="19:97" x14ac:dyDescent="0.2">
      <c r="S999" s="98">
        <v>7149</v>
      </c>
      <c r="T999" s="98">
        <v>39</v>
      </c>
      <c r="U999" s="98" t="s">
        <v>1697</v>
      </c>
      <c r="V999" s="98">
        <v>68</v>
      </c>
      <c r="W999" s="98" t="s">
        <v>2594</v>
      </c>
      <c r="X999" s="98">
        <v>5</v>
      </c>
      <c r="Y999" s="98" t="s">
        <v>858</v>
      </c>
      <c r="Z999" s="98">
        <v>30</v>
      </c>
      <c r="AA999" s="98" t="s">
        <v>1698</v>
      </c>
      <c r="AB999" s="98">
        <v>8385</v>
      </c>
      <c r="AC999" s="98" t="s">
        <v>2595</v>
      </c>
      <c r="AD999" s="98" t="s">
        <v>5552</v>
      </c>
      <c r="AE999" s="98">
        <v>7149</v>
      </c>
      <c r="AF999" s="98" t="s">
        <v>2055</v>
      </c>
      <c r="AG999" s="98" t="s">
        <v>5385</v>
      </c>
      <c r="AH999" s="98" t="s">
        <v>212</v>
      </c>
      <c r="AI999" s="98" t="s">
        <v>53</v>
      </c>
      <c r="AJ999" s="98">
        <v>4100</v>
      </c>
      <c r="AK999" s="98" t="s">
        <v>37</v>
      </c>
      <c r="AL999" s="98">
        <v>4105</v>
      </c>
      <c r="AM999" s="98" t="s">
        <v>326</v>
      </c>
      <c r="AN999" s="98">
        <v>4113700</v>
      </c>
      <c r="AO999" s="98">
        <v>2024</v>
      </c>
      <c r="AP999" s="98">
        <v>0</v>
      </c>
      <c r="AQ999" s="98" t="s">
        <v>54</v>
      </c>
      <c r="AR999" s="98" t="s">
        <v>54</v>
      </c>
      <c r="AS999" s="98" t="s">
        <v>54</v>
      </c>
      <c r="AT999" s="98" t="s">
        <v>54</v>
      </c>
      <c r="AV999" s="98" t="s">
        <v>226</v>
      </c>
      <c r="AY999" s="98" t="s">
        <v>56</v>
      </c>
      <c r="AZ999" s="98" t="s">
        <v>1710</v>
      </c>
      <c r="BA999" s="98" t="s">
        <v>5224</v>
      </c>
      <c r="BB999" s="98" t="s">
        <v>5225</v>
      </c>
      <c r="BD999" s="110" t="str">
        <f t="shared" si="163"/>
        <v>4580RGInt 02 Guarapuava</v>
      </c>
      <c r="BE999" s="110">
        <v>4580</v>
      </c>
      <c r="BF999" s="110" t="s">
        <v>2412</v>
      </c>
      <c r="BG999" s="110">
        <v>8066</v>
      </c>
      <c r="BH999" s="110" t="s">
        <v>34</v>
      </c>
      <c r="BI999" s="110">
        <v>1500</v>
      </c>
      <c r="BJ999" s="110">
        <v>1500</v>
      </c>
      <c r="BK999" s="110">
        <v>1500</v>
      </c>
      <c r="BL999" s="110">
        <v>1500</v>
      </c>
      <c r="BN999" s="110">
        <f t="shared" si="164"/>
        <v>6000</v>
      </c>
      <c r="BS999" s="110">
        <v>7149</v>
      </c>
      <c r="BT999" s="110" t="str">
        <f t="shared" si="155"/>
        <v>Reforma na Penitenciária Estadual de Londrina II</v>
      </c>
      <c r="BU999" s="111" t="str">
        <f t="shared" si="156"/>
        <v>Não</v>
      </c>
      <c r="BV999" s="111" t="str">
        <f t="shared" si="157"/>
        <v>Não</v>
      </c>
      <c r="BW999" s="111" t="str">
        <f t="shared" si="158"/>
        <v>Não</v>
      </c>
      <c r="BX999" s="111" t="str">
        <f t="shared" si="159"/>
        <v>Não</v>
      </c>
      <c r="BY999" s="110" t="s">
        <v>121</v>
      </c>
      <c r="BZ999" s="110" t="s">
        <v>226</v>
      </c>
      <c r="CA999" s="110" t="s">
        <v>121</v>
      </c>
      <c r="CB999" s="110" t="s">
        <v>8375</v>
      </c>
      <c r="CG999" s="110" t="str">
        <f t="shared" si="160"/>
        <v>5126 Total</v>
      </c>
      <c r="CH999" s="110" t="str">
        <f t="shared" si="162"/>
        <v>5126 Total-1</v>
      </c>
      <c r="CI999" s="110">
        <v>1</v>
      </c>
      <c r="CJ999" s="110" t="s">
        <v>7231</v>
      </c>
      <c r="CN999" s="110">
        <v>1</v>
      </c>
      <c r="CO999" s="110">
        <v>0</v>
      </c>
      <c r="CP999" s="110">
        <v>0</v>
      </c>
      <c r="CQ999" s="110">
        <v>0</v>
      </c>
      <c r="CS999" s="110" t="str">
        <f t="shared" si="161"/>
        <v>-</v>
      </c>
    </row>
    <row r="1000" spans="19:97" x14ac:dyDescent="0.2">
      <c r="S1000" s="98">
        <v>6080</v>
      </c>
      <c r="T1000" s="98">
        <v>41</v>
      </c>
      <c r="U1000" s="98" t="s">
        <v>2622</v>
      </c>
      <c r="V1000" s="98">
        <v>1</v>
      </c>
      <c r="W1000" s="98" t="s">
        <v>724</v>
      </c>
      <c r="X1000" s="98">
        <v>5</v>
      </c>
      <c r="Y1000" s="98" t="s">
        <v>858</v>
      </c>
      <c r="Z1000" s="98">
        <v>32</v>
      </c>
      <c r="AA1000" s="98" t="s">
        <v>2623</v>
      </c>
      <c r="AB1000" s="98">
        <v>7015</v>
      </c>
      <c r="AC1000" s="98" t="s">
        <v>2624</v>
      </c>
      <c r="AD1000" s="98" t="s">
        <v>2625</v>
      </c>
      <c r="AE1000" s="98">
        <v>6080</v>
      </c>
      <c r="AF1000" s="98" t="s">
        <v>2626</v>
      </c>
      <c r="AG1000" s="98" t="s">
        <v>2627</v>
      </c>
      <c r="AH1000" s="98" t="s">
        <v>212</v>
      </c>
      <c r="AI1000" s="98" t="s">
        <v>53</v>
      </c>
      <c r="AJ1000" s="98">
        <v>4100</v>
      </c>
      <c r="AK1000" s="98" t="s">
        <v>33</v>
      </c>
      <c r="AL1000" s="98">
        <v>4101</v>
      </c>
      <c r="AM1000" s="98" t="s">
        <v>489</v>
      </c>
      <c r="AN1000" s="98">
        <v>4101804</v>
      </c>
      <c r="AO1000" s="98">
        <v>2024</v>
      </c>
      <c r="AP1000" s="98">
        <v>0</v>
      </c>
      <c r="AQ1000" s="98" t="s">
        <v>54</v>
      </c>
      <c r="AR1000" s="98" t="s">
        <v>54</v>
      </c>
      <c r="AS1000" s="98" t="s">
        <v>54</v>
      </c>
      <c r="AT1000" s="98" t="s">
        <v>54</v>
      </c>
      <c r="AY1000" s="98" t="s">
        <v>56</v>
      </c>
      <c r="AZ1000" s="98" t="s">
        <v>2628</v>
      </c>
      <c r="BA1000" s="98" t="s">
        <v>2629</v>
      </c>
      <c r="BB1000" s="98" t="s">
        <v>2630</v>
      </c>
      <c r="BD1000" s="110" t="str">
        <f t="shared" si="163"/>
        <v>4580RGInt 03 Cascavel</v>
      </c>
      <c r="BE1000" s="110">
        <v>4580</v>
      </c>
      <c r="BF1000" s="110" t="s">
        <v>2412</v>
      </c>
      <c r="BG1000" s="110">
        <v>8066</v>
      </c>
      <c r="BH1000" s="110" t="s">
        <v>35</v>
      </c>
      <c r="BI1000" s="110">
        <v>1000</v>
      </c>
      <c r="BJ1000" s="110">
        <v>1000</v>
      </c>
      <c r="BK1000" s="110">
        <v>1000</v>
      </c>
      <c r="BL1000" s="110">
        <v>1000</v>
      </c>
      <c r="BN1000" s="110">
        <f t="shared" si="164"/>
        <v>4000</v>
      </c>
      <c r="BS1000" s="110">
        <v>6080</v>
      </c>
      <c r="BT1000" s="110" t="str">
        <f t="shared" si="155"/>
        <v>Ampliação de Escola para a Rede Estadual de educação para suprir déficit de vagas, em Araucária</v>
      </c>
      <c r="BU1000" s="111" t="str">
        <f t="shared" si="156"/>
        <v>Não</v>
      </c>
      <c r="BV1000" s="111" t="str">
        <f t="shared" si="157"/>
        <v>Não</v>
      </c>
      <c r="BW1000" s="111" t="str">
        <f t="shared" si="158"/>
        <v>Não</v>
      </c>
      <c r="BX1000" s="111" t="str">
        <f t="shared" si="159"/>
        <v>Não</v>
      </c>
      <c r="BY1000" s="110" t="s">
        <v>121</v>
      </c>
      <c r="BZ1000" s="110" t="s">
        <v>121</v>
      </c>
      <c r="CA1000" s="110" t="s">
        <v>121</v>
      </c>
      <c r="CB1000" s="110" t="s">
        <v>8122</v>
      </c>
      <c r="CG1000" s="110" t="str">
        <f t="shared" si="160"/>
        <v>5155Cascavel</v>
      </c>
      <c r="CH1000" s="110" t="str">
        <f t="shared" si="162"/>
        <v>5155-1</v>
      </c>
      <c r="CI1000" s="110">
        <v>1</v>
      </c>
      <c r="CJ1000" s="110">
        <v>5155</v>
      </c>
      <c r="CK1000" s="110" t="s">
        <v>35</v>
      </c>
      <c r="CL1000" s="110">
        <v>4104808</v>
      </c>
      <c r="CM1000" s="110" t="s">
        <v>600</v>
      </c>
      <c r="CN1000" s="110">
        <v>1</v>
      </c>
      <c r="CO1000" s="110">
        <v>0</v>
      </c>
      <c r="CP1000" s="110">
        <v>800</v>
      </c>
      <c r="CQ1000" s="110">
        <v>800</v>
      </c>
      <c r="CS1000" s="110" t="str">
        <f t="shared" si="161"/>
        <v>RGInt 03 Cascavel-Cascavel</v>
      </c>
    </row>
    <row r="1001" spans="19:97" x14ac:dyDescent="0.2">
      <c r="S1001" s="98">
        <v>6081</v>
      </c>
      <c r="T1001" s="98">
        <v>41</v>
      </c>
      <c r="U1001" s="98" t="s">
        <v>2622</v>
      </c>
      <c r="V1001" s="98">
        <v>1</v>
      </c>
      <c r="W1001" s="98" t="s">
        <v>724</v>
      </c>
      <c r="X1001" s="98">
        <v>5</v>
      </c>
      <c r="Y1001" s="98" t="s">
        <v>858</v>
      </c>
      <c r="Z1001" s="98">
        <v>32</v>
      </c>
      <c r="AA1001" s="98" t="s">
        <v>2623</v>
      </c>
      <c r="AB1001" s="98">
        <v>7015</v>
      </c>
      <c r="AC1001" s="98" t="s">
        <v>2624</v>
      </c>
      <c r="AD1001" s="98" t="s">
        <v>2625</v>
      </c>
      <c r="AE1001" s="98">
        <v>6081</v>
      </c>
      <c r="AF1001" s="98" t="s">
        <v>2633</v>
      </c>
      <c r="AG1001" s="98" t="s">
        <v>2627</v>
      </c>
      <c r="AH1001" s="98" t="s">
        <v>212</v>
      </c>
      <c r="AI1001" s="98" t="s">
        <v>53</v>
      </c>
      <c r="AJ1001" s="98">
        <v>4100</v>
      </c>
      <c r="AK1001" s="98" t="s">
        <v>33</v>
      </c>
      <c r="AL1001" s="98">
        <v>4101</v>
      </c>
      <c r="AM1001" s="98" t="s">
        <v>458</v>
      </c>
      <c r="AN1001" s="98">
        <v>4105805</v>
      </c>
      <c r="AO1001" s="98">
        <v>2024</v>
      </c>
      <c r="AP1001" s="98">
        <v>0</v>
      </c>
      <c r="AQ1001" s="98" t="s">
        <v>54</v>
      </c>
      <c r="AR1001" s="98" t="s">
        <v>54</v>
      </c>
      <c r="AS1001" s="98" t="s">
        <v>54</v>
      </c>
      <c r="AT1001" s="98" t="s">
        <v>54</v>
      </c>
      <c r="AY1001" s="98" t="s">
        <v>56</v>
      </c>
      <c r="AZ1001" s="98" t="s">
        <v>2628</v>
      </c>
      <c r="BA1001" s="98" t="s">
        <v>2629</v>
      </c>
      <c r="BB1001" s="98" t="s">
        <v>2630</v>
      </c>
      <c r="BD1001" s="110" t="str">
        <f t="shared" si="163"/>
        <v>4580RGInt 04 Maringá</v>
      </c>
      <c r="BE1001" s="110">
        <v>4580</v>
      </c>
      <c r="BF1001" s="110" t="s">
        <v>2412</v>
      </c>
      <c r="BG1001" s="110">
        <v>8066</v>
      </c>
      <c r="BH1001" s="110" t="s">
        <v>36</v>
      </c>
      <c r="BI1001" s="110">
        <v>750</v>
      </c>
      <c r="BJ1001" s="110">
        <v>750</v>
      </c>
      <c r="BK1001" s="110">
        <v>750</v>
      </c>
      <c r="BL1001" s="110">
        <v>750</v>
      </c>
      <c r="BN1001" s="110">
        <f t="shared" si="164"/>
        <v>3000</v>
      </c>
      <c r="BS1001" s="110">
        <v>6081</v>
      </c>
      <c r="BT1001" s="110" t="str">
        <f t="shared" si="155"/>
        <v>Ampliação de Escola para a Rede Estadual de educação para suprir déficit de vagas, em Colombo</v>
      </c>
      <c r="BU1001" s="111" t="str">
        <f t="shared" si="156"/>
        <v>Não</v>
      </c>
      <c r="BV1001" s="111" t="str">
        <f t="shared" si="157"/>
        <v>Não</v>
      </c>
      <c r="BW1001" s="111" t="str">
        <f t="shared" si="158"/>
        <v>Não</v>
      </c>
      <c r="BX1001" s="111" t="str">
        <f t="shared" si="159"/>
        <v>Não</v>
      </c>
      <c r="BY1001" s="110" t="s">
        <v>121</v>
      </c>
      <c r="BZ1001" s="110" t="s">
        <v>121</v>
      </c>
      <c r="CA1001" s="110" t="s">
        <v>121</v>
      </c>
      <c r="CB1001" s="110" t="s">
        <v>8122</v>
      </c>
      <c r="CG1001" s="110" t="str">
        <f t="shared" si="160"/>
        <v>5155 Total</v>
      </c>
      <c r="CH1001" s="110" t="str">
        <f t="shared" si="162"/>
        <v>5155 Total-1</v>
      </c>
      <c r="CI1001" s="110">
        <v>1</v>
      </c>
      <c r="CJ1001" s="110" t="s">
        <v>7232</v>
      </c>
      <c r="CN1001" s="110">
        <v>1</v>
      </c>
      <c r="CO1001" s="110">
        <v>0</v>
      </c>
      <c r="CP1001" s="110">
        <v>800</v>
      </c>
      <c r="CQ1001" s="110">
        <v>800</v>
      </c>
      <c r="CS1001" s="110" t="str">
        <f t="shared" si="161"/>
        <v>-</v>
      </c>
    </row>
    <row r="1002" spans="19:97" x14ac:dyDescent="0.2">
      <c r="S1002" s="98">
        <v>6082</v>
      </c>
      <c r="T1002" s="98">
        <v>41</v>
      </c>
      <c r="U1002" s="98" t="s">
        <v>2622</v>
      </c>
      <c r="V1002" s="98">
        <v>1</v>
      </c>
      <c r="W1002" s="98" t="s">
        <v>724</v>
      </c>
      <c r="X1002" s="98">
        <v>5</v>
      </c>
      <c r="Y1002" s="98" t="s">
        <v>858</v>
      </c>
      <c r="Z1002" s="98">
        <v>32</v>
      </c>
      <c r="AA1002" s="98" t="s">
        <v>2623</v>
      </c>
      <c r="AB1002" s="98">
        <v>7015</v>
      </c>
      <c r="AC1002" s="98" t="s">
        <v>2624</v>
      </c>
      <c r="AD1002" s="98" t="s">
        <v>2625</v>
      </c>
      <c r="AE1002" s="98">
        <v>6082</v>
      </c>
      <c r="AF1002" s="98" t="s">
        <v>2635</v>
      </c>
      <c r="AG1002" s="98" t="s">
        <v>2627</v>
      </c>
      <c r="AH1002" s="98" t="s">
        <v>212</v>
      </c>
      <c r="AI1002" s="98" t="s">
        <v>53</v>
      </c>
      <c r="AJ1002" s="98">
        <v>4100</v>
      </c>
      <c r="AK1002" s="98" t="s">
        <v>33</v>
      </c>
      <c r="AL1002" s="98">
        <v>4101</v>
      </c>
      <c r="AM1002" s="98" t="s">
        <v>506</v>
      </c>
      <c r="AN1002" s="98">
        <v>4107652</v>
      </c>
      <c r="AO1002" s="98">
        <v>2024</v>
      </c>
      <c r="AP1002" s="98">
        <v>0</v>
      </c>
      <c r="AQ1002" s="98" t="s">
        <v>54</v>
      </c>
      <c r="AR1002" s="98" t="s">
        <v>54</v>
      </c>
      <c r="AS1002" s="98" t="s">
        <v>54</v>
      </c>
      <c r="AT1002" s="98" t="s">
        <v>54</v>
      </c>
      <c r="AY1002" s="98" t="s">
        <v>56</v>
      </c>
      <c r="AZ1002" s="98" t="s">
        <v>2628</v>
      </c>
      <c r="BA1002" s="98" t="s">
        <v>2629</v>
      </c>
      <c r="BB1002" s="98" t="s">
        <v>2630</v>
      </c>
      <c r="BD1002" s="110" t="str">
        <f t="shared" si="163"/>
        <v>4580RGInt 05 Londrina</v>
      </c>
      <c r="BE1002" s="110">
        <v>4580</v>
      </c>
      <c r="BF1002" s="110" t="s">
        <v>2412</v>
      </c>
      <c r="BG1002" s="110">
        <v>8066</v>
      </c>
      <c r="BH1002" s="110" t="s">
        <v>37</v>
      </c>
      <c r="BI1002" s="110">
        <v>750</v>
      </c>
      <c r="BJ1002" s="110">
        <v>750</v>
      </c>
      <c r="BK1002" s="110">
        <v>750</v>
      </c>
      <c r="BL1002" s="110">
        <v>750</v>
      </c>
      <c r="BN1002" s="110">
        <f t="shared" si="164"/>
        <v>3000</v>
      </c>
      <c r="BS1002" s="110">
        <v>6082</v>
      </c>
      <c r="BT1002" s="110" t="str">
        <f t="shared" si="155"/>
        <v>Ampliação de Escola para a Rede Estadual de educação para suprir déficit de vagas, em Fazenda Rio Grande</v>
      </c>
      <c r="BU1002" s="111" t="str">
        <f t="shared" si="156"/>
        <v>Não</v>
      </c>
      <c r="BV1002" s="111" t="str">
        <f t="shared" si="157"/>
        <v>Não</v>
      </c>
      <c r="BW1002" s="111" t="str">
        <f t="shared" si="158"/>
        <v>Não</v>
      </c>
      <c r="BX1002" s="111" t="str">
        <f t="shared" si="159"/>
        <v>Não</v>
      </c>
      <c r="BY1002" s="110" t="s">
        <v>121</v>
      </c>
      <c r="BZ1002" s="110" t="s">
        <v>121</v>
      </c>
      <c r="CA1002" s="110" t="s">
        <v>121</v>
      </c>
      <c r="CB1002" s="110" t="s">
        <v>8122</v>
      </c>
      <c r="CG1002" s="110" t="str">
        <f t="shared" si="160"/>
        <v>5156Foz do Iguaçu</v>
      </c>
      <c r="CH1002" s="110" t="str">
        <f t="shared" si="162"/>
        <v>5156-1</v>
      </c>
      <c r="CI1002" s="110">
        <v>1</v>
      </c>
      <c r="CJ1002" s="110">
        <v>5156</v>
      </c>
      <c r="CK1002" s="110" t="s">
        <v>35</v>
      </c>
      <c r="CL1002" s="110">
        <v>4108304</v>
      </c>
      <c r="CM1002" s="110" t="s">
        <v>407</v>
      </c>
      <c r="CN1002" s="110">
        <v>1</v>
      </c>
      <c r="CO1002" s="110">
        <v>0</v>
      </c>
      <c r="CP1002" s="110">
        <v>1230</v>
      </c>
      <c r="CQ1002" s="110">
        <v>1230</v>
      </c>
      <c r="CS1002" s="110" t="str">
        <f t="shared" si="161"/>
        <v>RGInt 03 Cascavel-Foz do Iguaçu</v>
      </c>
    </row>
    <row r="1003" spans="19:97" x14ac:dyDescent="0.2">
      <c r="S1003" s="98">
        <v>6083</v>
      </c>
      <c r="T1003" s="98">
        <v>41</v>
      </c>
      <c r="U1003" s="98" t="s">
        <v>2622</v>
      </c>
      <c r="V1003" s="98">
        <v>1</v>
      </c>
      <c r="W1003" s="98" t="s">
        <v>724</v>
      </c>
      <c r="X1003" s="98">
        <v>5</v>
      </c>
      <c r="Y1003" s="98" t="s">
        <v>858</v>
      </c>
      <c r="Z1003" s="98">
        <v>32</v>
      </c>
      <c r="AA1003" s="98" t="s">
        <v>2623</v>
      </c>
      <c r="AB1003" s="98">
        <v>7015</v>
      </c>
      <c r="AC1003" s="98" t="s">
        <v>2624</v>
      </c>
      <c r="AD1003" s="98" t="s">
        <v>2625</v>
      </c>
      <c r="AE1003" s="98">
        <v>6083</v>
      </c>
      <c r="AF1003" s="98" t="s">
        <v>2638</v>
      </c>
      <c r="AG1003" s="98" t="s">
        <v>2627</v>
      </c>
      <c r="AH1003" s="98" t="s">
        <v>212</v>
      </c>
      <c r="AI1003" s="98" t="s">
        <v>53</v>
      </c>
      <c r="AJ1003" s="98">
        <v>4100</v>
      </c>
      <c r="AK1003" s="98" t="s">
        <v>33</v>
      </c>
      <c r="AL1003" s="98">
        <v>4101</v>
      </c>
      <c r="AM1003" s="98" t="s">
        <v>519</v>
      </c>
      <c r="AN1003" s="98">
        <v>4119509</v>
      </c>
      <c r="AO1003" s="98">
        <v>2024</v>
      </c>
      <c r="AP1003" s="98">
        <v>0</v>
      </c>
      <c r="AQ1003" s="98" t="s">
        <v>54</v>
      </c>
      <c r="AR1003" s="98" t="s">
        <v>54</v>
      </c>
      <c r="AS1003" s="98" t="s">
        <v>54</v>
      </c>
      <c r="AT1003" s="98" t="s">
        <v>54</v>
      </c>
      <c r="AY1003" s="98" t="s">
        <v>56</v>
      </c>
      <c r="AZ1003" s="98" t="s">
        <v>2628</v>
      </c>
      <c r="BA1003" s="98" t="s">
        <v>2629</v>
      </c>
      <c r="BB1003" s="98" t="s">
        <v>2630</v>
      </c>
      <c r="BD1003" s="110" t="str">
        <f t="shared" si="163"/>
        <v>4580RGInt 06 Ponta Grossa</v>
      </c>
      <c r="BE1003" s="110">
        <v>4580</v>
      </c>
      <c r="BF1003" s="110" t="s">
        <v>2412</v>
      </c>
      <c r="BG1003" s="110">
        <v>8066</v>
      </c>
      <c r="BH1003" s="110" t="s">
        <v>38</v>
      </c>
      <c r="BI1003" s="110">
        <v>1500</v>
      </c>
      <c r="BJ1003" s="110">
        <v>1500</v>
      </c>
      <c r="BK1003" s="110">
        <v>1500</v>
      </c>
      <c r="BL1003" s="110">
        <v>1500</v>
      </c>
      <c r="BN1003" s="110">
        <f t="shared" si="164"/>
        <v>6000</v>
      </c>
      <c r="BS1003" s="110">
        <v>6083</v>
      </c>
      <c r="BT1003" s="110" t="str">
        <f t="shared" ref="BT1003:BT1066" si="165">VLOOKUP(BS1003,$S:$AF,14,0)</f>
        <v>Ampliação de Escola para a Rede Estadual de educação para suprir déficit de vagas, em Piraquara</v>
      </c>
      <c r="BU1003" s="111" t="str">
        <f t="shared" ref="BU1003:BU1066" si="166">PROPER(VLOOKUP($BS1003,$S:$BB,27,0))</f>
        <v>Não</v>
      </c>
      <c r="BV1003" s="111" t="str">
        <f t="shared" ref="BV1003:BV1066" si="167">PROPER(VLOOKUP($BS1003,$S:$BB,28,0))</f>
        <v>Não</v>
      </c>
      <c r="BW1003" s="111" t="str">
        <f t="shared" ref="BW1003:BW1066" si="168">PROPER(VLOOKUP($BS1003,$S:$BB,25,0))</f>
        <v>Não</v>
      </c>
      <c r="BX1003" s="111" t="str">
        <f t="shared" ref="BX1003:BX1066" si="169">PROPER(VLOOKUP($BS1003,$S:$BB,26,0))</f>
        <v>Não</v>
      </c>
      <c r="BY1003" s="110" t="s">
        <v>121</v>
      </c>
      <c r="BZ1003" s="110" t="s">
        <v>121</v>
      </c>
      <c r="CA1003" s="110" t="s">
        <v>121</v>
      </c>
      <c r="CB1003" s="110" t="s">
        <v>8122</v>
      </c>
      <c r="CG1003" s="110" t="str">
        <f t="shared" si="160"/>
        <v>5156 Total</v>
      </c>
      <c r="CH1003" s="110" t="str">
        <f t="shared" si="162"/>
        <v>5156 Total-1</v>
      </c>
      <c r="CI1003" s="110">
        <v>1</v>
      </c>
      <c r="CJ1003" s="110" t="s">
        <v>7233</v>
      </c>
      <c r="CN1003" s="110">
        <v>1</v>
      </c>
      <c r="CO1003" s="110">
        <v>0</v>
      </c>
      <c r="CP1003" s="110">
        <v>1230</v>
      </c>
      <c r="CQ1003" s="110">
        <v>1230</v>
      </c>
      <c r="CS1003" s="110" t="str">
        <f t="shared" si="161"/>
        <v>-</v>
      </c>
    </row>
    <row r="1004" spans="19:97" x14ac:dyDescent="0.2">
      <c r="S1004" s="98">
        <v>4071</v>
      </c>
      <c r="T1004" s="98">
        <v>41</v>
      </c>
      <c r="U1004" s="98" t="s">
        <v>2622</v>
      </c>
      <c r="V1004" s="98">
        <v>1</v>
      </c>
      <c r="W1004" s="98" t="s">
        <v>724</v>
      </c>
      <c r="X1004" s="98">
        <v>5</v>
      </c>
      <c r="Y1004" s="98" t="s">
        <v>858</v>
      </c>
      <c r="Z1004" s="98">
        <v>32</v>
      </c>
      <c r="AA1004" s="98" t="s">
        <v>2623</v>
      </c>
      <c r="AB1004" s="98">
        <v>7015</v>
      </c>
      <c r="AC1004" s="98" t="s">
        <v>2624</v>
      </c>
      <c r="AD1004" s="98" t="s">
        <v>2625</v>
      </c>
      <c r="AE1004" s="98">
        <v>4071</v>
      </c>
      <c r="AF1004" s="98" t="s">
        <v>1048</v>
      </c>
      <c r="AG1004" s="98" t="s">
        <v>2641</v>
      </c>
      <c r="AH1004" s="98" t="s">
        <v>212</v>
      </c>
      <c r="AI1004" s="98" t="s">
        <v>53</v>
      </c>
      <c r="AJ1004" s="98">
        <v>4100</v>
      </c>
      <c r="AK1004" s="98" t="s">
        <v>33</v>
      </c>
      <c r="AL1004" s="98">
        <v>4101</v>
      </c>
      <c r="AM1004" s="98" t="s">
        <v>489</v>
      </c>
      <c r="AN1004" s="98">
        <v>4101804</v>
      </c>
      <c r="AO1004" s="98">
        <v>2024</v>
      </c>
      <c r="AP1004" s="98">
        <v>0</v>
      </c>
      <c r="AQ1004" s="98" t="s">
        <v>54</v>
      </c>
      <c r="AR1004" s="98" t="s">
        <v>54</v>
      </c>
      <c r="AS1004" s="98" t="s">
        <v>56</v>
      </c>
      <c r="AT1004" s="98" t="s">
        <v>54</v>
      </c>
      <c r="AV1004" s="98" t="s">
        <v>2724</v>
      </c>
      <c r="AY1004" s="98" t="s">
        <v>56</v>
      </c>
      <c r="AZ1004" s="98" t="s">
        <v>2628</v>
      </c>
      <c r="BA1004" s="98" t="s">
        <v>2643</v>
      </c>
      <c r="BB1004" s="98" t="s">
        <v>2644</v>
      </c>
      <c r="BD1004" s="110" t="str">
        <f t="shared" si="163"/>
        <v>4581RGInt 01 Curitiba</v>
      </c>
      <c r="BE1004" s="110">
        <v>4581</v>
      </c>
      <c r="BF1004" s="110" t="s">
        <v>2417</v>
      </c>
      <c r="BG1004" s="110">
        <v>8068</v>
      </c>
      <c r="BH1004" s="110" t="s">
        <v>33</v>
      </c>
      <c r="BI1004" s="110">
        <v>200</v>
      </c>
      <c r="BJ1004" s="110">
        <v>200</v>
      </c>
      <c r="BK1004" s="110">
        <v>200</v>
      </c>
      <c r="BL1004" s="110">
        <v>200</v>
      </c>
      <c r="BN1004" s="110">
        <f t="shared" si="164"/>
        <v>800</v>
      </c>
      <c r="BS1004" s="110">
        <v>4071</v>
      </c>
      <c r="BT1004" s="110" t="str">
        <f t="shared" si="165"/>
        <v>Ampliação de Escolas para a Rede Estadual de educação para suprir déficit de vagas</v>
      </c>
      <c r="BU1004" s="111" t="str">
        <f t="shared" si="166"/>
        <v>Sim</v>
      </c>
      <c r="BV1004" s="111" t="str">
        <f t="shared" si="167"/>
        <v>Não</v>
      </c>
      <c r="BW1004" s="111" t="str">
        <f t="shared" si="168"/>
        <v>Não</v>
      </c>
      <c r="BX1004" s="111" t="str">
        <f t="shared" si="169"/>
        <v>Não</v>
      </c>
      <c r="BY1004" s="110" t="s">
        <v>1049</v>
      </c>
      <c r="BZ1004" s="110" t="s">
        <v>2724</v>
      </c>
      <c r="CA1004" s="110" t="s">
        <v>121</v>
      </c>
      <c r="CB1004" s="110" t="s">
        <v>8122</v>
      </c>
      <c r="CG1004" s="110" t="str">
        <f t="shared" si="160"/>
        <v>5157Londrina</v>
      </c>
      <c r="CH1004" s="110" t="str">
        <f t="shared" si="162"/>
        <v>5157-1</v>
      </c>
      <c r="CI1004" s="110">
        <v>1</v>
      </c>
      <c r="CJ1004" s="110">
        <v>5157</v>
      </c>
      <c r="CK1004" s="110" t="s">
        <v>37</v>
      </c>
      <c r="CL1004" s="110">
        <v>4113700</v>
      </c>
      <c r="CM1004" s="110" t="s">
        <v>326</v>
      </c>
      <c r="CN1004" s="110">
        <v>1</v>
      </c>
      <c r="CO1004" s="110">
        <v>0</v>
      </c>
      <c r="CP1004" s="110">
        <v>3100</v>
      </c>
      <c r="CQ1004" s="110">
        <v>3100</v>
      </c>
      <c r="CS1004" s="110" t="str">
        <f t="shared" si="161"/>
        <v>RGInt 05 Londrina-Londrina</v>
      </c>
    </row>
    <row r="1005" spans="19:97" x14ac:dyDescent="0.2">
      <c r="S1005" s="98">
        <v>6084</v>
      </c>
      <c r="T1005" s="98">
        <v>41</v>
      </c>
      <c r="U1005" s="98" t="s">
        <v>2622</v>
      </c>
      <c r="V1005" s="98">
        <v>1</v>
      </c>
      <c r="W1005" s="98" t="s">
        <v>724</v>
      </c>
      <c r="X1005" s="98">
        <v>5</v>
      </c>
      <c r="Y1005" s="98" t="s">
        <v>858</v>
      </c>
      <c r="Z1005" s="98">
        <v>32</v>
      </c>
      <c r="AA1005" s="98" t="s">
        <v>2623</v>
      </c>
      <c r="AB1005" s="98">
        <v>7015</v>
      </c>
      <c r="AC1005" s="98" t="s">
        <v>2624</v>
      </c>
      <c r="AD1005" s="98" t="s">
        <v>2625</v>
      </c>
      <c r="AE1005" s="98">
        <v>6084</v>
      </c>
      <c r="AF1005" s="98" t="s">
        <v>2647</v>
      </c>
      <c r="AG1005" s="98" t="s">
        <v>2648</v>
      </c>
      <c r="AH1005" s="98" t="s">
        <v>212</v>
      </c>
      <c r="AI1005" s="98" t="s">
        <v>53</v>
      </c>
      <c r="AJ1005" s="98">
        <v>4100</v>
      </c>
      <c r="AK1005" s="98" t="s">
        <v>33</v>
      </c>
      <c r="AL1005" s="98">
        <v>4101</v>
      </c>
      <c r="AM1005" s="98" t="s">
        <v>511</v>
      </c>
      <c r="AN1005" s="98">
        <v>4118204</v>
      </c>
      <c r="AO1005" s="98">
        <v>2024</v>
      </c>
      <c r="AP1005" s="98">
        <v>0</v>
      </c>
      <c r="AQ1005" s="98" t="s">
        <v>54</v>
      </c>
      <c r="AR1005" s="98" t="s">
        <v>54</v>
      </c>
      <c r="AS1005" s="98" t="s">
        <v>54</v>
      </c>
      <c r="AT1005" s="98" t="s">
        <v>54</v>
      </c>
      <c r="AY1005" s="98" t="s">
        <v>56</v>
      </c>
      <c r="AZ1005" s="98" t="s">
        <v>2628</v>
      </c>
      <c r="BA1005" s="98" t="s">
        <v>2629</v>
      </c>
      <c r="BB1005" s="98" t="s">
        <v>2630</v>
      </c>
      <c r="BD1005" s="110" t="str">
        <f t="shared" si="163"/>
        <v>4581RGInt 02 Guarapuava</v>
      </c>
      <c r="BE1005" s="110">
        <v>4581</v>
      </c>
      <c r="BF1005" s="110" t="s">
        <v>2417</v>
      </c>
      <c r="BG1005" s="110">
        <v>8068</v>
      </c>
      <c r="BH1005" s="110" t="s">
        <v>34</v>
      </c>
      <c r="BI1005" s="110">
        <v>800</v>
      </c>
      <c r="BJ1005" s="110">
        <v>800</v>
      </c>
      <c r="BK1005" s="110">
        <v>800</v>
      </c>
      <c r="BL1005" s="110">
        <v>800</v>
      </c>
      <c r="BN1005" s="110">
        <f t="shared" si="164"/>
        <v>3200</v>
      </c>
      <c r="BS1005" s="110">
        <v>6084</v>
      </c>
      <c r="BT1005" s="110" t="str">
        <f t="shared" si="165"/>
        <v>Ampliação do Colégio Estadual Alberto Gomes Veiga, em Paranaguá</v>
      </c>
      <c r="BU1005" s="111" t="str">
        <f t="shared" si="166"/>
        <v>Não</v>
      </c>
      <c r="BV1005" s="111" t="str">
        <f t="shared" si="167"/>
        <v>Não</v>
      </c>
      <c r="BW1005" s="111" t="str">
        <f t="shared" si="168"/>
        <v>Não</v>
      </c>
      <c r="BX1005" s="111" t="str">
        <f t="shared" si="169"/>
        <v>Não</v>
      </c>
      <c r="BY1005" s="110" t="s">
        <v>121</v>
      </c>
      <c r="BZ1005" s="110" t="s">
        <v>121</v>
      </c>
      <c r="CA1005" s="110" t="s">
        <v>121</v>
      </c>
      <c r="CB1005" s="110" t="s">
        <v>8122</v>
      </c>
      <c r="CG1005" s="110" t="str">
        <f t="shared" si="160"/>
        <v>5157 Total</v>
      </c>
      <c r="CH1005" s="110" t="str">
        <f t="shared" si="162"/>
        <v>5157 Total-1</v>
      </c>
      <c r="CI1005" s="110">
        <v>1</v>
      </c>
      <c r="CJ1005" s="110" t="s">
        <v>7234</v>
      </c>
      <c r="CN1005" s="110">
        <v>1</v>
      </c>
      <c r="CO1005" s="110">
        <v>0</v>
      </c>
      <c r="CP1005" s="110">
        <v>3100</v>
      </c>
      <c r="CQ1005" s="110">
        <v>3100</v>
      </c>
      <c r="CS1005" s="110" t="str">
        <f t="shared" si="161"/>
        <v>-</v>
      </c>
    </row>
    <row r="1006" spans="19:97" x14ac:dyDescent="0.2">
      <c r="S1006" s="98">
        <v>6085</v>
      </c>
      <c r="T1006" s="98">
        <v>41</v>
      </c>
      <c r="U1006" s="98" t="s">
        <v>2622</v>
      </c>
      <c r="V1006" s="98">
        <v>1</v>
      </c>
      <c r="W1006" s="98" t="s">
        <v>724</v>
      </c>
      <c r="X1006" s="98">
        <v>5</v>
      </c>
      <c r="Y1006" s="98" t="s">
        <v>858</v>
      </c>
      <c r="Z1006" s="98">
        <v>32</v>
      </c>
      <c r="AA1006" s="98" t="s">
        <v>2623</v>
      </c>
      <c r="AB1006" s="98">
        <v>7015</v>
      </c>
      <c r="AC1006" s="98" t="s">
        <v>2624</v>
      </c>
      <c r="AD1006" s="98" t="s">
        <v>2625</v>
      </c>
      <c r="AE1006" s="98">
        <v>6085</v>
      </c>
      <c r="AF1006" s="98" t="s">
        <v>2650</v>
      </c>
      <c r="AG1006" s="98" t="s">
        <v>2651</v>
      </c>
      <c r="AH1006" s="98" t="s">
        <v>212</v>
      </c>
      <c r="AI1006" s="98" t="s">
        <v>53</v>
      </c>
      <c r="AJ1006" s="98">
        <v>4100</v>
      </c>
      <c r="AK1006" s="98" t="s">
        <v>38</v>
      </c>
      <c r="AL1006" s="98">
        <v>4106</v>
      </c>
      <c r="AM1006" s="98" t="s">
        <v>549</v>
      </c>
      <c r="AN1006" s="98">
        <v>4110102</v>
      </c>
      <c r="AO1006" s="98">
        <v>2024</v>
      </c>
      <c r="AP1006" s="98">
        <v>0</v>
      </c>
      <c r="AQ1006" s="98" t="s">
        <v>54</v>
      </c>
      <c r="AR1006" s="98" t="s">
        <v>54</v>
      </c>
      <c r="AS1006" s="98" t="s">
        <v>54</v>
      </c>
      <c r="AT1006" s="98" t="s">
        <v>54</v>
      </c>
      <c r="AY1006" s="98" t="s">
        <v>56</v>
      </c>
      <c r="AZ1006" s="98" t="s">
        <v>2628</v>
      </c>
      <c r="BA1006" s="98" t="s">
        <v>2629</v>
      </c>
      <c r="BB1006" s="98" t="s">
        <v>2630</v>
      </c>
      <c r="BD1006" s="110" t="str">
        <f t="shared" si="163"/>
        <v>4581RGInt 03 Cascavel</v>
      </c>
      <c r="BE1006" s="110">
        <v>4581</v>
      </c>
      <c r="BF1006" s="110" t="s">
        <v>2417</v>
      </c>
      <c r="BG1006" s="110">
        <v>8068</v>
      </c>
      <c r="BH1006" s="110" t="s">
        <v>35</v>
      </c>
      <c r="BI1006" s="110">
        <v>300</v>
      </c>
      <c r="BJ1006" s="110">
        <v>300</v>
      </c>
      <c r="BK1006" s="110">
        <v>300</v>
      </c>
      <c r="BL1006" s="110">
        <v>300</v>
      </c>
      <c r="BN1006" s="110">
        <f t="shared" si="164"/>
        <v>1200</v>
      </c>
      <c r="BS1006" s="110">
        <v>6085</v>
      </c>
      <c r="BT1006" s="110" t="str">
        <f t="shared" si="165"/>
        <v>Ampliação do Colégio Estadual Alcides Munhoz, em Imbituva</v>
      </c>
      <c r="BU1006" s="111" t="str">
        <f t="shared" si="166"/>
        <v>Não</v>
      </c>
      <c r="BV1006" s="111" t="str">
        <f t="shared" si="167"/>
        <v>Não</v>
      </c>
      <c r="BW1006" s="111" t="str">
        <f t="shared" si="168"/>
        <v>Não</v>
      </c>
      <c r="BX1006" s="111" t="str">
        <f t="shared" si="169"/>
        <v>Não</v>
      </c>
      <c r="BY1006" s="110" t="s">
        <v>121</v>
      </c>
      <c r="BZ1006" s="110" t="s">
        <v>121</v>
      </c>
      <c r="CA1006" s="110" t="s">
        <v>121</v>
      </c>
      <c r="CB1006" s="110" t="s">
        <v>8122</v>
      </c>
      <c r="CG1006" s="110" t="str">
        <f t="shared" ref="CG1006:CG1069" si="170">CJ1006&amp;CM1006</f>
        <v>5158São José dos Pinhais</v>
      </c>
      <c r="CH1006" s="110" t="str">
        <f t="shared" si="162"/>
        <v>5158-1</v>
      </c>
      <c r="CI1006" s="110">
        <v>1</v>
      </c>
      <c r="CJ1006" s="110">
        <v>5158</v>
      </c>
      <c r="CK1006" s="110" t="s">
        <v>33</v>
      </c>
      <c r="CL1006" s="110">
        <v>4125506</v>
      </c>
      <c r="CM1006" s="110" t="s">
        <v>134</v>
      </c>
      <c r="CN1006" s="110">
        <v>1</v>
      </c>
      <c r="CO1006" s="110">
        <v>0</v>
      </c>
      <c r="CP1006" s="110">
        <v>2130</v>
      </c>
      <c r="CQ1006" s="110">
        <v>2130</v>
      </c>
      <c r="CS1006" s="110" t="str">
        <f t="shared" ref="CS1006:CS1069" si="171">CK1006&amp;"-"&amp;CM1006</f>
        <v>RGInt 01 Curitiba-São José dos Pinhais</v>
      </c>
    </row>
    <row r="1007" spans="19:97" x14ac:dyDescent="0.2">
      <c r="S1007" s="98">
        <v>6902</v>
      </c>
      <c r="T1007" s="98">
        <v>41</v>
      </c>
      <c r="U1007" s="98" t="s">
        <v>2622</v>
      </c>
      <c r="V1007" s="98">
        <v>1</v>
      </c>
      <c r="W1007" s="98" t="s">
        <v>724</v>
      </c>
      <c r="X1007" s="98">
        <v>5</v>
      </c>
      <c r="Y1007" s="98" t="s">
        <v>858</v>
      </c>
      <c r="Z1007" s="98">
        <v>32</v>
      </c>
      <c r="AA1007" s="98" t="s">
        <v>2623</v>
      </c>
      <c r="AB1007" s="98">
        <v>7015</v>
      </c>
      <c r="AC1007" s="98" t="s">
        <v>2624</v>
      </c>
      <c r="AD1007" s="98" t="s">
        <v>2625</v>
      </c>
      <c r="AE1007" s="98">
        <v>6902</v>
      </c>
      <c r="AF1007" s="98" t="s">
        <v>5557</v>
      </c>
      <c r="AG1007" s="98" t="s">
        <v>5558</v>
      </c>
      <c r="AH1007" s="98" t="s">
        <v>212</v>
      </c>
      <c r="AI1007" s="98" t="s">
        <v>53</v>
      </c>
      <c r="AJ1007" s="98">
        <v>4100</v>
      </c>
      <c r="AK1007" s="98" t="s">
        <v>36</v>
      </c>
      <c r="AL1007" s="98">
        <v>4104</v>
      </c>
      <c r="AM1007" s="98" t="s">
        <v>223</v>
      </c>
      <c r="AN1007" s="98">
        <v>4126256</v>
      </c>
      <c r="AO1007" s="98">
        <v>2024</v>
      </c>
      <c r="AP1007" s="98">
        <v>0</v>
      </c>
      <c r="AQ1007" s="98" t="s">
        <v>54</v>
      </c>
      <c r="AR1007" s="98" t="s">
        <v>54</v>
      </c>
      <c r="AS1007" s="98" t="s">
        <v>56</v>
      </c>
      <c r="AT1007" s="98" t="s">
        <v>54</v>
      </c>
      <c r="AV1007" s="98" t="s">
        <v>2724</v>
      </c>
      <c r="AY1007" s="98" t="s">
        <v>56</v>
      </c>
      <c r="AZ1007" s="98" t="s">
        <v>2628</v>
      </c>
      <c r="BA1007" s="98" t="s">
        <v>5559</v>
      </c>
      <c r="BB1007" s="98" t="s">
        <v>5560</v>
      </c>
      <c r="BD1007" s="110" t="str">
        <f t="shared" si="163"/>
        <v>4581RGInt 04 Maringá</v>
      </c>
      <c r="BE1007" s="110">
        <v>4581</v>
      </c>
      <c r="BF1007" s="110" t="s">
        <v>2417</v>
      </c>
      <c r="BG1007" s="110">
        <v>8068</v>
      </c>
      <c r="BH1007" s="110" t="s">
        <v>36</v>
      </c>
      <c r="BI1007" s="110">
        <v>100</v>
      </c>
      <c r="BJ1007" s="110">
        <v>100</v>
      </c>
      <c r="BK1007" s="110">
        <v>100</v>
      </c>
      <c r="BL1007" s="110">
        <v>100</v>
      </c>
      <c r="BN1007" s="110">
        <f t="shared" si="164"/>
        <v>400</v>
      </c>
      <c r="BS1007" s="110">
        <v>6902</v>
      </c>
      <c r="BT1007" s="110" t="str">
        <f t="shared" si="165"/>
        <v>Ampliação do Colégio Estadual Antônio Francisco Lisboa, no município de Sarandi</v>
      </c>
      <c r="BU1007" s="111" t="str">
        <f t="shared" si="166"/>
        <v>Sim</v>
      </c>
      <c r="BV1007" s="111" t="str">
        <f t="shared" si="167"/>
        <v>Não</v>
      </c>
      <c r="BW1007" s="111" t="str">
        <f t="shared" si="168"/>
        <v>Não</v>
      </c>
      <c r="BX1007" s="111" t="str">
        <f t="shared" si="169"/>
        <v>Não</v>
      </c>
      <c r="BY1007" s="110" t="s">
        <v>121</v>
      </c>
      <c r="BZ1007" s="110" t="s">
        <v>2724</v>
      </c>
      <c r="CA1007" s="110" t="s">
        <v>121</v>
      </c>
      <c r="CB1007" s="110" t="s">
        <v>8122</v>
      </c>
      <c r="CG1007" s="110" t="str">
        <f t="shared" si="170"/>
        <v>5158 Total</v>
      </c>
      <c r="CH1007" s="110" t="str">
        <f t="shared" ref="CH1007:CH1070" si="172">CJ1007&amp;"-"&amp;CI1007</f>
        <v>5158 Total-1</v>
      </c>
      <c r="CI1007" s="110">
        <v>1</v>
      </c>
      <c r="CJ1007" s="110" t="s">
        <v>7235</v>
      </c>
      <c r="CN1007" s="110">
        <v>1</v>
      </c>
      <c r="CO1007" s="110">
        <v>0</v>
      </c>
      <c r="CP1007" s="110">
        <v>2130</v>
      </c>
      <c r="CQ1007" s="110">
        <v>2130</v>
      </c>
      <c r="CS1007" s="110" t="str">
        <f t="shared" si="171"/>
        <v>-</v>
      </c>
    </row>
    <row r="1008" spans="19:97" x14ac:dyDescent="0.2">
      <c r="S1008" s="98">
        <v>6903</v>
      </c>
      <c r="T1008" s="98">
        <v>41</v>
      </c>
      <c r="U1008" s="98" t="s">
        <v>2622</v>
      </c>
      <c r="V1008" s="98">
        <v>1</v>
      </c>
      <c r="W1008" s="98" t="s">
        <v>724</v>
      </c>
      <c r="X1008" s="98">
        <v>5</v>
      </c>
      <c r="Y1008" s="98" t="s">
        <v>858</v>
      </c>
      <c r="Z1008" s="98">
        <v>32</v>
      </c>
      <c r="AA1008" s="98" t="s">
        <v>2623</v>
      </c>
      <c r="AB1008" s="98">
        <v>7015</v>
      </c>
      <c r="AC1008" s="98" t="s">
        <v>2624</v>
      </c>
      <c r="AD1008" s="98" t="s">
        <v>2625</v>
      </c>
      <c r="AE1008" s="98">
        <v>6903</v>
      </c>
      <c r="AF1008" s="98" t="s">
        <v>5561</v>
      </c>
      <c r="AG1008" s="98" t="s">
        <v>5562</v>
      </c>
      <c r="AH1008" s="98" t="s">
        <v>212</v>
      </c>
      <c r="AI1008" s="98" t="s">
        <v>53</v>
      </c>
      <c r="AJ1008" s="98">
        <v>4100</v>
      </c>
      <c r="AK1008" s="98" t="s">
        <v>33</v>
      </c>
      <c r="AL1008" s="98">
        <v>4101</v>
      </c>
      <c r="AM1008" s="98" t="s">
        <v>134</v>
      </c>
      <c r="AN1008" s="98">
        <v>4125506</v>
      </c>
      <c r="AO1008" s="98">
        <v>2024</v>
      </c>
      <c r="AP1008" s="98">
        <v>0</v>
      </c>
      <c r="AQ1008" s="98" t="s">
        <v>54</v>
      </c>
      <c r="AR1008" s="98" t="s">
        <v>54</v>
      </c>
      <c r="AS1008" s="98" t="s">
        <v>56</v>
      </c>
      <c r="AT1008" s="98" t="s">
        <v>54</v>
      </c>
      <c r="AV1008" s="98" t="s">
        <v>2724</v>
      </c>
      <c r="AY1008" s="98" t="s">
        <v>56</v>
      </c>
      <c r="AZ1008" s="98" t="s">
        <v>5563</v>
      </c>
      <c r="BA1008" s="98" t="s">
        <v>5559</v>
      </c>
      <c r="BB1008" s="98" t="s">
        <v>5560</v>
      </c>
      <c r="BD1008" s="110" t="str">
        <f t="shared" si="163"/>
        <v>4581RGInt 05 Londrina</v>
      </c>
      <c r="BE1008" s="110">
        <v>4581</v>
      </c>
      <c r="BF1008" s="110" t="s">
        <v>2417</v>
      </c>
      <c r="BG1008" s="110">
        <v>8068</v>
      </c>
      <c r="BH1008" s="110" t="s">
        <v>37</v>
      </c>
      <c r="BI1008" s="110">
        <v>100</v>
      </c>
      <c r="BJ1008" s="110">
        <v>100</v>
      </c>
      <c r="BK1008" s="110">
        <v>100</v>
      </c>
      <c r="BL1008" s="110">
        <v>100</v>
      </c>
      <c r="BN1008" s="110">
        <f t="shared" si="164"/>
        <v>400</v>
      </c>
      <c r="BS1008" s="110">
        <v>6903</v>
      </c>
      <c r="BT1008" s="110" t="str">
        <f t="shared" si="165"/>
        <v>Ampliação do Colégio Estadual Antônio Vieira, no município de São José dos Pinhais</v>
      </c>
      <c r="BU1008" s="111" t="str">
        <f t="shared" si="166"/>
        <v>Sim</v>
      </c>
      <c r="BV1008" s="111" t="str">
        <f t="shared" si="167"/>
        <v>Não</v>
      </c>
      <c r="BW1008" s="111" t="str">
        <f t="shared" si="168"/>
        <v>Não</v>
      </c>
      <c r="BX1008" s="111" t="str">
        <f t="shared" si="169"/>
        <v>Não</v>
      </c>
      <c r="BY1008" s="110" t="s">
        <v>121</v>
      </c>
      <c r="BZ1008" s="110" t="s">
        <v>2724</v>
      </c>
      <c r="CA1008" s="110" t="s">
        <v>121</v>
      </c>
      <c r="CB1008" s="110" t="s">
        <v>8122</v>
      </c>
      <c r="CG1008" s="110" t="str">
        <f t="shared" si="170"/>
        <v>5162Piraquara</v>
      </c>
      <c r="CH1008" s="110" t="str">
        <f t="shared" si="172"/>
        <v>5162-1</v>
      </c>
      <c r="CI1008" s="110">
        <v>1</v>
      </c>
      <c r="CJ1008" s="110">
        <v>5162</v>
      </c>
      <c r="CK1008" s="110" t="s">
        <v>33</v>
      </c>
      <c r="CL1008" s="110">
        <v>4119509</v>
      </c>
      <c r="CM1008" s="110" t="s">
        <v>519</v>
      </c>
      <c r="CN1008" s="110">
        <v>1</v>
      </c>
      <c r="CO1008" s="110">
        <v>2315.5500000000002</v>
      </c>
      <c r="CP1008" s="110">
        <v>0</v>
      </c>
      <c r="CQ1008" s="110">
        <v>0</v>
      </c>
      <c r="CS1008" s="110" t="str">
        <f t="shared" si="171"/>
        <v>RGInt 01 Curitiba-Piraquara</v>
      </c>
    </row>
    <row r="1009" spans="19:97" x14ac:dyDescent="0.2">
      <c r="S1009" s="98">
        <v>6086</v>
      </c>
      <c r="T1009" s="98">
        <v>41</v>
      </c>
      <c r="U1009" s="98" t="s">
        <v>2622</v>
      </c>
      <c r="V1009" s="98">
        <v>1</v>
      </c>
      <c r="W1009" s="98" t="s">
        <v>724</v>
      </c>
      <c r="X1009" s="98">
        <v>5</v>
      </c>
      <c r="Y1009" s="98" t="s">
        <v>858</v>
      </c>
      <c r="Z1009" s="98">
        <v>32</v>
      </c>
      <c r="AA1009" s="98" t="s">
        <v>2623</v>
      </c>
      <c r="AB1009" s="98">
        <v>7015</v>
      </c>
      <c r="AC1009" s="98" t="s">
        <v>2624</v>
      </c>
      <c r="AD1009" s="98" t="s">
        <v>2625</v>
      </c>
      <c r="AE1009" s="98">
        <v>6086</v>
      </c>
      <c r="AF1009" s="98" t="s">
        <v>2655</v>
      </c>
      <c r="AG1009" s="98" t="s">
        <v>2656</v>
      </c>
      <c r="AH1009" s="98" t="s">
        <v>212</v>
      </c>
      <c r="AI1009" s="98" t="s">
        <v>53</v>
      </c>
      <c r="AJ1009" s="98">
        <v>4100</v>
      </c>
      <c r="AK1009" s="98" t="s">
        <v>35</v>
      </c>
      <c r="AL1009" s="98">
        <v>4103</v>
      </c>
      <c r="AM1009" s="98" t="s">
        <v>533</v>
      </c>
      <c r="AN1009" s="98">
        <v>4115804</v>
      </c>
      <c r="AO1009" s="98">
        <v>2024</v>
      </c>
      <c r="AP1009" s="98">
        <v>0</v>
      </c>
      <c r="AQ1009" s="98" t="s">
        <v>54</v>
      </c>
      <c r="AR1009" s="98" t="s">
        <v>54</v>
      </c>
      <c r="AS1009" s="98" t="s">
        <v>54</v>
      </c>
      <c r="AT1009" s="98" t="s">
        <v>54</v>
      </c>
      <c r="AY1009" s="98" t="s">
        <v>56</v>
      </c>
      <c r="AZ1009" s="98" t="s">
        <v>2628</v>
      </c>
      <c r="BA1009" s="98" t="s">
        <v>2629</v>
      </c>
      <c r="BB1009" s="98" t="s">
        <v>2630</v>
      </c>
      <c r="BD1009" s="110" t="str">
        <f t="shared" ref="BD1009:BD1072" si="173">BE1009&amp;BH1009</f>
        <v>4581RGInt 06 Ponta Grossa</v>
      </c>
      <c r="BE1009" s="110">
        <v>4581</v>
      </c>
      <c r="BF1009" s="110" t="s">
        <v>2417</v>
      </c>
      <c r="BG1009" s="110">
        <v>8068</v>
      </c>
      <c r="BH1009" s="110" t="s">
        <v>38</v>
      </c>
      <c r="BI1009" s="110">
        <v>500</v>
      </c>
      <c r="BJ1009" s="110">
        <v>500</v>
      </c>
      <c r="BK1009" s="110">
        <v>500</v>
      </c>
      <c r="BL1009" s="110">
        <v>500</v>
      </c>
      <c r="BN1009" s="110">
        <f t="shared" ref="BN1009:BN1072" si="174">SUM(BI1009:BM1009)</f>
        <v>2000</v>
      </c>
      <c r="BS1009" s="110">
        <v>6086</v>
      </c>
      <c r="BT1009" s="110" t="str">
        <f t="shared" si="165"/>
        <v>Ampliação do Colégio Estadual Belo Horizonte, em Medianeira</v>
      </c>
      <c r="BU1009" s="111" t="str">
        <f t="shared" si="166"/>
        <v>Não</v>
      </c>
      <c r="BV1009" s="111" t="str">
        <f t="shared" si="167"/>
        <v>Não</v>
      </c>
      <c r="BW1009" s="111" t="str">
        <f t="shared" si="168"/>
        <v>Não</v>
      </c>
      <c r="BX1009" s="111" t="str">
        <f t="shared" si="169"/>
        <v>Não</v>
      </c>
      <c r="BY1009" s="110" t="s">
        <v>121</v>
      </c>
      <c r="BZ1009" s="110" t="s">
        <v>121</v>
      </c>
      <c r="CA1009" s="110" t="s">
        <v>121</v>
      </c>
      <c r="CB1009" s="110" t="s">
        <v>8122</v>
      </c>
      <c r="CG1009" s="110" t="str">
        <f t="shared" si="170"/>
        <v>5162 Total</v>
      </c>
      <c r="CH1009" s="110" t="str">
        <f t="shared" si="172"/>
        <v>5162 Total-1</v>
      </c>
      <c r="CI1009" s="110">
        <v>1</v>
      </c>
      <c r="CJ1009" s="110" t="s">
        <v>7236</v>
      </c>
      <c r="CN1009" s="110">
        <v>1</v>
      </c>
      <c r="CO1009" s="110">
        <v>2315.5500000000002</v>
      </c>
      <c r="CP1009" s="110">
        <v>0</v>
      </c>
      <c r="CQ1009" s="110">
        <v>0</v>
      </c>
      <c r="CS1009" s="110" t="str">
        <f t="shared" si="171"/>
        <v>-</v>
      </c>
    </row>
    <row r="1010" spans="19:97" x14ac:dyDescent="0.2">
      <c r="S1010" s="98">
        <v>6087</v>
      </c>
      <c r="T1010" s="98">
        <v>41</v>
      </c>
      <c r="U1010" s="98" t="s">
        <v>2622</v>
      </c>
      <c r="V1010" s="98">
        <v>1</v>
      </c>
      <c r="W1010" s="98" t="s">
        <v>724</v>
      </c>
      <c r="X1010" s="98">
        <v>5</v>
      </c>
      <c r="Y1010" s="98" t="s">
        <v>858</v>
      </c>
      <c r="Z1010" s="98">
        <v>32</v>
      </c>
      <c r="AA1010" s="98" t="s">
        <v>2623</v>
      </c>
      <c r="AB1010" s="98">
        <v>7015</v>
      </c>
      <c r="AC1010" s="98" t="s">
        <v>2624</v>
      </c>
      <c r="AD1010" s="98" t="s">
        <v>2625</v>
      </c>
      <c r="AE1010" s="98">
        <v>6087</v>
      </c>
      <c r="AF1010" s="98" t="s">
        <v>2658</v>
      </c>
      <c r="AG1010" s="98" t="s">
        <v>5564</v>
      </c>
      <c r="AH1010" s="98" t="s">
        <v>212</v>
      </c>
      <c r="AI1010" s="98" t="s">
        <v>53</v>
      </c>
      <c r="AJ1010" s="98">
        <v>4100</v>
      </c>
      <c r="AK1010" s="98" t="s">
        <v>38</v>
      </c>
      <c r="AL1010" s="98">
        <v>4106</v>
      </c>
      <c r="AM1010" s="98" t="s">
        <v>531</v>
      </c>
      <c r="AN1010" s="98">
        <v>4119905</v>
      </c>
      <c r="AO1010" s="98">
        <v>2024</v>
      </c>
      <c r="AP1010" s="98">
        <v>0</v>
      </c>
      <c r="AQ1010" s="98" t="s">
        <v>54</v>
      </c>
      <c r="AR1010" s="98" t="s">
        <v>54</v>
      </c>
      <c r="AS1010" s="98" t="s">
        <v>54</v>
      </c>
      <c r="AT1010" s="98" t="s">
        <v>54</v>
      </c>
      <c r="AY1010" s="98" t="s">
        <v>56</v>
      </c>
      <c r="AZ1010" s="98" t="s">
        <v>2628</v>
      </c>
      <c r="BA1010" s="98" t="s">
        <v>2629</v>
      </c>
      <c r="BB1010" s="98" t="s">
        <v>2630</v>
      </c>
      <c r="BD1010" s="110" t="str">
        <f t="shared" si="173"/>
        <v>4593(vazio)</v>
      </c>
      <c r="BE1010" s="110">
        <v>4593</v>
      </c>
      <c r="BF1010" s="110" t="s">
        <v>1598</v>
      </c>
      <c r="BG1010" s="110">
        <v>8495</v>
      </c>
      <c r="BH1010" s="110" t="s">
        <v>60</v>
      </c>
      <c r="BI1010" s="110">
        <v>1</v>
      </c>
      <c r="BJ1010" s="110">
        <v>2</v>
      </c>
      <c r="BK1010" s="110">
        <v>4</v>
      </c>
      <c r="BL1010" s="110">
        <v>4</v>
      </c>
      <c r="BN1010" s="110">
        <f t="shared" si="174"/>
        <v>11</v>
      </c>
      <c r="BS1010" s="110">
        <v>6087</v>
      </c>
      <c r="BT1010" s="110" t="str">
        <f t="shared" si="165"/>
        <v>Ampliação do Colégio Estadual Bento Mossurunga, do Colégio Estadual Nossa Senhora das Graças e do Colégio Estadual Padre Pedro Grzelczaki, em Ponta Grossa</v>
      </c>
      <c r="BU1010" s="111" t="str">
        <f t="shared" si="166"/>
        <v>Não</v>
      </c>
      <c r="BV1010" s="111" t="str">
        <f t="shared" si="167"/>
        <v>Não</v>
      </c>
      <c r="BW1010" s="111" t="str">
        <f t="shared" si="168"/>
        <v>Não</v>
      </c>
      <c r="BX1010" s="111" t="str">
        <f t="shared" si="169"/>
        <v>Não</v>
      </c>
      <c r="BY1010" s="110" t="s">
        <v>121</v>
      </c>
      <c r="BZ1010" s="110" t="s">
        <v>121</v>
      </c>
      <c r="CA1010" s="110" t="s">
        <v>121</v>
      </c>
      <c r="CB1010" s="110" t="s">
        <v>8122</v>
      </c>
      <c r="CG1010" s="110" t="str">
        <f t="shared" si="170"/>
        <v>5163Londrina</v>
      </c>
      <c r="CH1010" s="110" t="str">
        <f t="shared" si="172"/>
        <v>5163-1</v>
      </c>
      <c r="CI1010" s="110">
        <v>1</v>
      </c>
      <c r="CJ1010" s="110">
        <v>5163</v>
      </c>
      <c r="CK1010" s="110" t="s">
        <v>37</v>
      </c>
      <c r="CL1010" s="110">
        <v>4113700</v>
      </c>
      <c r="CM1010" s="110" t="s">
        <v>326</v>
      </c>
      <c r="CN1010" s="110">
        <v>1</v>
      </c>
      <c r="CO1010" s="110">
        <v>0</v>
      </c>
      <c r="CP1010" s="110">
        <v>0</v>
      </c>
      <c r="CQ1010" s="110">
        <v>0</v>
      </c>
      <c r="CS1010" s="110" t="str">
        <f t="shared" si="171"/>
        <v>RGInt 05 Londrina-Londrina</v>
      </c>
    </row>
    <row r="1011" spans="19:97" x14ac:dyDescent="0.2">
      <c r="S1011" s="98">
        <v>6904</v>
      </c>
      <c r="T1011" s="98">
        <v>41</v>
      </c>
      <c r="U1011" s="98" t="s">
        <v>2622</v>
      </c>
      <c r="V1011" s="98">
        <v>1</v>
      </c>
      <c r="W1011" s="98" t="s">
        <v>724</v>
      </c>
      <c r="X1011" s="98">
        <v>5</v>
      </c>
      <c r="Y1011" s="98" t="s">
        <v>858</v>
      </c>
      <c r="Z1011" s="98">
        <v>32</v>
      </c>
      <c r="AA1011" s="98" t="s">
        <v>2623</v>
      </c>
      <c r="AB1011" s="98">
        <v>7015</v>
      </c>
      <c r="AC1011" s="98" t="s">
        <v>2624</v>
      </c>
      <c r="AD1011" s="98" t="s">
        <v>2625</v>
      </c>
      <c r="AE1011" s="98">
        <v>6904</v>
      </c>
      <c r="AF1011" s="98" t="s">
        <v>5565</v>
      </c>
      <c r="AG1011" s="98" t="s">
        <v>5558</v>
      </c>
      <c r="AH1011" s="98" t="s">
        <v>212</v>
      </c>
      <c r="AI1011" s="98" t="s">
        <v>53</v>
      </c>
      <c r="AJ1011" s="98">
        <v>4100</v>
      </c>
      <c r="AK1011" s="98" t="s">
        <v>38</v>
      </c>
      <c r="AL1011" s="98">
        <v>4106</v>
      </c>
      <c r="AM1011" s="98" t="s">
        <v>531</v>
      </c>
      <c r="AN1011" s="98">
        <v>4119905</v>
      </c>
      <c r="AO1011" s="98">
        <v>2024</v>
      </c>
      <c r="AP1011" s="98">
        <v>0</v>
      </c>
      <c r="AQ1011" s="98" t="s">
        <v>54</v>
      </c>
      <c r="AR1011" s="98" t="s">
        <v>54</v>
      </c>
      <c r="AS1011" s="98" t="s">
        <v>56</v>
      </c>
      <c r="AT1011" s="98" t="s">
        <v>54</v>
      </c>
      <c r="AV1011" s="98" t="s">
        <v>2724</v>
      </c>
      <c r="AY1011" s="98" t="s">
        <v>56</v>
      </c>
      <c r="AZ1011" s="98" t="s">
        <v>2628</v>
      </c>
      <c r="BA1011" s="98" t="s">
        <v>5559</v>
      </c>
      <c r="BB1011" s="98" t="s">
        <v>5560</v>
      </c>
      <c r="BD1011" s="110" t="str">
        <f t="shared" si="173"/>
        <v>4594(vazio)</v>
      </c>
      <c r="BE1011" s="110">
        <v>4594</v>
      </c>
      <c r="BF1011" s="110" t="s">
        <v>6365</v>
      </c>
      <c r="BG1011" s="110">
        <v>8663</v>
      </c>
      <c r="BH1011" s="110" t="s">
        <v>60</v>
      </c>
      <c r="BI1011" s="110">
        <v>0</v>
      </c>
      <c r="BJ1011" s="110">
        <v>30</v>
      </c>
      <c r="BK1011" s="110">
        <v>0</v>
      </c>
      <c r="BL1011" s="110">
        <v>30</v>
      </c>
      <c r="BN1011" s="110">
        <f t="shared" si="174"/>
        <v>60</v>
      </c>
      <c r="BS1011" s="110">
        <v>6904</v>
      </c>
      <c r="BT1011" s="110" t="str">
        <f t="shared" si="165"/>
        <v>Ampliação do Colégio Estadual Bento Mossurunga, no município de Ponta Grossa</v>
      </c>
      <c r="BU1011" s="111" t="str">
        <f t="shared" si="166"/>
        <v>Sim</v>
      </c>
      <c r="BV1011" s="111" t="str">
        <f t="shared" si="167"/>
        <v>Não</v>
      </c>
      <c r="BW1011" s="111" t="str">
        <f t="shared" si="168"/>
        <v>Não</v>
      </c>
      <c r="BX1011" s="111" t="str">
        <f t="shared" si="169"/>
        <v>Não</v>
      </c>
      <c r="BY1011" s="110" t="s">
        <v>121</v>
      </c>
      <c r="BZ1011" s="110" t="s">
        <v>2724</v>
      </c>
      <c r="CA1011" s="110" t="s">
        <v>121</v>
      </c>
      <c r="CB1011" s="110" t="s">
        <v>8122</v>
      </c>
      <c r="CG1011" s="110" t="str">
        <f t="shared" si="170"/>
        <v>5163 Total</v>
      </c>
      <c r="CH1011" s="110" t="str">
        <f t="shared" si="172"/>
        <v>5163 Total-1</v>
      </c>
      <c r="CI1011" s="110">
        <v>1</v>
      </c>
      <c r="CJ1011" s="110" t="s">
        <v>7237</v>
      </c>
      <c r="CN1011" s="110">
        <v>1</v>
      </c>
      <c r="CO1011" s="110">
        <v>0</v>
      </c>
      <c r="CP1011" s="110">
        <v>0</v>
      </c>
      <c r="CQ1011" s="110">
        <v>0</v>
      </c>
      <c r="CS1011" s="110" t="str">
        <f t="shared" si="171"/>
        <v>-</v>
      </c>
    </row>
    <row r="1012" spans="19:97" x14ac:dyDescent="0.2">
      <c r="S1012" s="98">
        <v>6088</v>
      </c>
      <c r="T1012" s="98">
        <v>41</v>
      </c>
      <c r="U1012" s="98" t="s">
        <v>2622</v>
      </c>
      <c r="V1012" s="98">
        <v>1</v>
      </c>
      <c r="W1012" s="98" t="s">
        <v>724</v>
      </c>
      <c r="X1012" s="98">
        <v>5</v>
      </c>
      <c r="Y1012" s="98" t="s">
        <v>858</v>
      </c>
      <c r="Z1012" s="98">
        <v>32</v>
      </c>
      <c r="AA1012" s="98" t="s">
        <v>2623</v>
      </c>
      <c r="AB1012" s="98">
        <v>7015</v>
      </c>
      <c r="AC1012" s="98" t="s">
        <v>2624</v>
      </c>
      <c r="AD1012" s="98" t="s">
        <v>2625</v>
      </c>
      <c r="AE1012" s="98">
        <v>6088</v>
      </c>
      <c r="AF1012" s="98" t="s">
        <v>2661</v>
      </c>
      <c r="AG1012" s="98" t="s">
        <v>2662</v>
      </c>
      <c r="AH1012" s="98" t="s">
        <v>212</v>
      </c>
      <c r="AI1012" s="98" t="s">
        <v>53</v>
      </c>
      <c r="AJ1012" s="98">
        <v>4100</v>
      </c>
      <c r="AK1012" s="98" t="s">
        <v>38</v>
      </c>
      <c r="AL1012" s="98">
        <v>4106</v>
      </c>
      <c r="AM1012" s="98" t="s">
        <v>2663</v>
      </c>
      <c r="AN1012" s="98">
        <v>4101606</v>
      </c>
      <c r="AO1012" s="98">
        <v>2024</v>
      </c>
      <c r="AP1012" s="98">
        <v>0</v>
      </c>
      <c r="AQ1012" s="98" t="s">
        <v>54</v>
      </c>
      <c r="AR1012" s="98" t="s">
        <v>54</v>
      </c>
      <c r="AS1012" s="98" t="s">
        <v>54</v>
      </c>
      <c r="AT1012" s="98" t="s">
        <v>54</v>
      </c>
      <c r="AY1012" s="98" t="s">
        <v>56</v>
      </c>
      <c r="AZ1012" s="98" t="s">
        <v>2628</v>
      </c>
      <c r="BA1012" s="98" t="s">
        <v>2629</v>
      </c>
      <c r="BB1012" s="98" t="s">
        <v>2630</v>
      </c>
      <c r="BD1012" s="110" t="str">
        <f t="shared" si="173"/>
        <v>4595(vazio)</v>
      </c>
      <c r="BE1012" s="110">
        <v>4595</v>
      </c>
      <c r="BF1012" s="110" t="s">
        <v>2429</v>
      </c>
      <c r="BG1012" s="110">
        <v>8663</v>
      </c>
      <c r="BH1012" s="110" t="s">
        <v>60</v>
      </c>
      <c r="BI1012" s="110">
        <v>3</v>
      </c>
      <c r="BJ1012" s="110">
        <v>2</v>
      </c>
      <c r="BK1012" s="110">
        <v>3</v>
      </c>
      <c r="BL1012" s="110">
        <v>2</v>
      </c>
      <c r="BN1012" s="110">
        <f t="shared" si="174"/>
        <v>10</v>
      </c>
      <c r="BS1012" s="110">
        <v>6088</v>
      </c>
      <c r="BT1012" s="110" t="str">
        <f t="shared" si="165"/>
        <v>Ampliação do Colégio Estadual Carmelina F Pedroso, em Arapoti</v>
      </c>
      <c r="BU1012" s="111" t="str">
        <f t="shared" si="166"/>
        <v>Não</v>
      </c>
      <c r="BV1012" s="111" t="str">
        <f t="shared" si="167"/>
        <v>Não</v>
      </c>
      <c r="BW1012" s="111" t="str">
        <f t="shared" si="168"/>
        <v>Não</v>
      </c>
      <c r="BX1012" s="111" t="str">
        <f t="shared" si="169"/>
        <v>Não</v>
      </c>
      <c r="BY1012" s="110" t="s">
        <v>121</v>
      </c>
      <c r="BZ1012" s="110" t="s">
        <v>121</v>
      </c>
      <c r="CA1012" s="110" t="s">
        <v>121</v>
      </c>
      <c r="CB1012" s="110" t="s">
        <v>8122</v>
      </c>
      <c r="CG1012" s="110" t="str">
        <f t="shared" si="170"/>
        <v>5165Pato Branco</v>
      </c>
      <c r="CH1012" s="110" t="str">
        <f t="shared" si="172"/>
        <v>5165-1</v>
      </c>
      <c r="CI1012" s="110">
        <v>1</v>
      </c>
      <c r="CJ1012" s="110">
        <v>5165</v>
      </c>
      <c r="CK1012" s="110" t="s">
        <v>35</v>
      </c>
      <c r="CL1012" s="110">
        <v>4118501</v>
      </c>
      <c r="CM1012" s="110" t="s">
        <v>138</v>
      </c>
      <c r="CN1012" s="110">
        <v>1</v>
      </c>
      <c r="CO1012" s="110">
        <v>0</v>
      </c>
      <c r="CP1012" s="110">
        <v>0</v>
      </c>
      <c r="CQ1012" s="110">
        <v>0</v>
      </c>
      <c r="CS1012" s="110" t="str">
        <f t="shared" si="171"/>
        <v>RGInt 03 Cascavel-Pato Branco</v>
      </c>
    </row>
    <row r="1013" spans="19:97" x14ac:dyDescent="0.2">
      <c r="S1013" s="98">
        <v>6089</v>
      </c>
      <c r="T1013" s="98">
        <v>41</v>
      </c>
      <c r="U1013" s="98" t="s">
        <v>2622</v>
      </c>
      <c r="V1013" s="98">
        <v>1</v>
      </c>
      <c r="W1013" s="98" t="s">
        <v>724</v>
      </c>
      <c r="X1013" s="98">
        <v>5</v>
      </c>
      <c r="Y1013" s="98" t="s">
        <v>858</v>
      </c>
      <c r="Z1013" s="98">
        <v>32</v>
      </c>
      <c r="AA1013" s="98" t="s">
        <v>2623</v>
      </c>
      <c r="AB1013" s="98">
        <v>7015</v>
      </c>
      <c r="AC1013" s="98" t="s">
        <v>2624</v>
      </c>
      <c r="AD1013" s="98" t="s">
        <v>2625</v>
      </c>
      <c r="AE1013" s="98">
        <v>6089</v>
      </c>
      <c r="AF1013" s="98" t="s">
        <v>2666</v>
      </c>
      <c r="AG1013" s="98" t="s">
        <v>2667</v>
      </c>
      <c r="AH1013" s="98" t="s">
        <v>212</v>
      </c>
      <c r="AI1013" s="98" t="s">
        <v>53</v>
      </c>
      <c r="AJ1013" s="98">
        <v>4100</v>
      </c>
      <c r="AK1013" s="98" t="s">
        <v>33</v>
      </c>
      <c r="AL1013" s="98">
        <v>4101</v>
      </c>
      <c r="AM1013" s="98" t="s">
        <v>495</v>
      </c>
      <c r="AN1013" s="98">
        <v>4104204</v>
      </c>
      <c r="AO1013" s="98">
        <v>2024</v>
      </c>
      <c r="AP1013" s="98">
        <v>0</v>
      </c>
      <c r="AQ1013" s="98" t="s">
        <v>54</v>
      </c>
      <c r="AR1013" s="98" t="s">
        <v>54</v>
      </c>
      <c r="AS1013" s="98" t="s">
        <v>54</v>
      </c>
      <c r="AT1013" s="98" t="s">
        <v>54</v>
      </c>
      <c r="AY1013" s="98" t="s">
        <v>56</v>
      </c>
      <c r="AZ1013" s="98" t="s">
        <v>2628</v>
      </c>
      <c r="BA1013" s="98" t="s">
        <v>2629</v>
      </c>
      <c r="BB1013" s="98" t="s">
        <v>2630</v>
      </c>
      <c r="BD1013" s="110" t="str">
        <f t="shared" si="173"/>
        <v>4596(vazio)</v>
      </c>
      <c r="BE1013" s="110">
        <v>4596</v>
      </c>
      <c r="BF1013" s="110" t="s">
        <v>2433</v>
      </c>
      <c r="BG1013" s="110">
        <v>8663</v>
      </c>
      <c r="BH1013" s="110" t="s">
        <v>60</v>
      </c>
      <c r="BI1013" s="110">
        <v>900</v>
      </c>
      <c r="BJ1013" s="110">
        <v>900</v>
      </c>
      <c r="BK1013" s="110">
        <v>0</v>
      </c>
      <c r="BL1013" s="110">
        <v>900</v>
      </c>
      <c r="BN1013" s="110">
        <f t="shared" si="174"/>
        <v>2700</v>
      </c>
      <c r="BS1013" s="110">
        <v>6089</v>
      </c>
      <c r="BT1013" s="110" t="str">
        <f t="shared" si="165"/>
        <v>Ampliação do Colégio Estadual Djalma Marinho, em Campo Largo</v>
      </c>
      <c r="BU1013" s="111" t="str">
        <f t="shared" si="166"/>
        <v>Não</v>
      </c>
      <c r="BV1013" s="111" t="str">
        <f t="shared" si="167"/>
        <v>Não</v>
      </c>
      <c r="BW1013" s="111" t="str">
        <f t="shared" si="168"/>
        <v>Não</v>
      </c>
      <c r="BX1013" s="111" t="str">
        <f t="shared" si="169"/>
        <v>Não</v>
      </c>
      <c r="BY1013" s="110" t="s">
        <v>121</v>
      </c>
      <c r="BZ1013" s="110" t="s">
        <v>121</v>
      </c>
      <c r="CA1013" s="110" t="s">
        <v>121</v>
      </c>
      <c r="CB1013" s="110" t="s">
        <v>8122</v>
      </c>
      <c r="CG1013" s="110" t="str">
        <f t="shared" si="170"/>
        <v>5165 Total</v>
      </c>
      <c r="CH1013" s="110" t="str">
        <f t="shared" si="172"/>
        <v>5165 Total-1</v>
      </c>
      <c r="CI1013" s="110">
        <v>1</v>
      </c>
      <c r="CJ1013" s="110" t="s">
        <v>7238</v>
      </c>
      <c r="CN1013" s="110">
        <v>1</v>
      </c>
      <c r="CO1013" s="110">
        <v>0</v>
      </c>
      <c r="CP1013" s="110">
        <v>0</v>
      </c>
      <c r="CQ1013" s="110">
        <v>0</v>
      </c>
      <c r="CS1013" s="110" t="str">
        <f t="shared" si="171"/>
        <v>-</v>
      </c>
    </row>
    <row r="1014" spans="19:97" x14ac:dyDescent="0.2">
      <c r="S1014" s="98">
        <v>6090</v>
      </c>
      <c r="T1014" s="98">
        <v>41</v>
      </c>
      <c r="U1014" s="98" t="s">
        <v>2622</v>
      </c>
      <c r="V1014" s="98">
        <v>1</v>
      </c>
      <c r="W1014" s="98" t="s">
        <v>724</v>
      </c>
      <c r="X1014" s="98">
        <v>5</v>
      </c>
      <c r="Y1014" s="98" t="s">
        <v>858</v>
      </c>
      <c r="Z1014" s="98">
        <v>32</v>
      </c>
      <c r="AA1014" s="98" t="s">
        <v>2623</v>
      </c>
      <c r="AB1014" s="98">
        <v>7015</v>
      </c>
      <c r="AC1014" s="98" t="s">
        <v>2624</v>
      </c>
      <c r="AD1014" s="98" t="s">
        <v>2625</v>
      </c>
      <c r="AE1014" s="98">
        <v>6090</v>
      </c>
      <c r="AF1014" s="98" t="s">
        <v>2671</v>
      </c>
      <c r="AG1014" s="98" t="s">
        <v>2672</v>
      </c>
      <c r="AH1014" s="98" t="s">
        <v>212</v>
      </c>
      <c r="AI1014" s="98" t="s">
        <v>53</v>
      </c>
      <c r="AJ1014" s="98">
        <v>4100</v>
      </c>
      <c r="AK1014" s="98" t="s">
        <v>34</v>
      </c>
      <c r="AL1014" s="98">
        <v>4102</v>
      </c>
      <c r="AM1014" s="98" t="s">
        <v>526</v>
      </c>
      <c r="AN1014" s="98">
        <v>4109401</v>
      </c>
      <c r="AO1014" s="98">
        <v>2024</v>
      </c>
      <c r="AP1014" s="98">
        <v>0</v>
      </c>
      <c r="AQ1014" s="98" t="s">
        <v>54</v>
      </c>
      <c r="AR1014" s="98" t="s">
        <v>54</v>
      </c>
      <c r="AS1014" s="98" t="s">
        <v>54</v>
      </c>
      <c r="AT1014" s="98" t="s">
        <v>54</v>
      </c>
      <c r="AY1014" s="98" t="s">
        <v>56</v>
      </c>
      <c r="AZ1014" s="98" t="s">
        <v>2628</v>
      </c>
      <c r="BA1014" s="98" t="s">
        <v>2629</v>
      </c>
      <c r="BB1014" s="98" t="s">
        <v>2630</v>
      </c>
      <c r="BD1014" s="110" t="str">
        <f t="shared" si="173"/>
        <v>4597(vazio)</v>
      </c>
      <c r="BE1014" s="110">
        <v>4597</v>
      </c>
      <c r="BF1014" s="110" t="s">
        <v>2434</v>
      </c>
      <c r="BG1014" s="110">
        <v>8663</v>
      </c>
      <c r="BH1014" s="110" t="s">
        <v>60</v>
      </c>
      <c r="BI1014" s="110">
        <v>1</v>
      </c>
      <c r="BJ1014" s="110">
        <v>0</v>
      </c>
      <c r="BK1014" s="110">
        <v>0</v>
      </c>
      <c r="BL1014" s="110">
        <v>0</v>
      </c>
      <c r="BN1014" s="110">
        <f t="shared" si="174"/>
        <v>1</v>
      </c>
      <c r="BS1014" s="110">
        <v>6090</v>
      </c>
      <c r="BT1014" s="110" t="str">
        <f t="shared" si="165"/>
        <v>Ampliação do Colégio Estadual Dulce Maschio, em Guarapuava</v>
      </c>
      <c r="BU1014" s="111" t="str">
        <f t="shared" si="166"/>
        <v>Não</v>
      </c>
      <c r="BV1014" s="111" t="str">
        <f t="shared" si="167"/>
        <v>Não</v>
      </c>
      <c r="BW1014" s="111" t="str">
        <f t="shared" si="168"/>
        <v>Não</v>
      </c>
      <c r="BX1014" s="111" t="str">
        <f t="shared" si="169"/>
        <v>Não</v>
      </c>
      <c r="BY1014" s="110" t="s">
        <v>121</v>
      </c>
      <c r="BZ1014" s="110" t="s">
        <v>121</v>
      </c>
      <c r="CA1014" s="110" t="s">
        <v>121</v>
      </c>
      <c r="CB1014" s="110" t="s">
        <v>8122</v>
      </c>
      <c r="CG1014" s="110" t="str">
        <f t="shared" si="170"/>
        <v>5166Maringá</v>
      </c>
      <c r="CH1014" s="110" t="str">
        <f t="shared" si="172"/>
        <v>5166-1</v>
      </c>
      <c r="CI1014" s="110">
        <v>1</v>
      </c>
      <c r="CJ1014" s="110">
        <v>5166</v>
      </c>
      <c r="CK1014" s="110" t="s">
        <v>36</v>
      </c>
      <c r="CL1014" s="110">
        <v>4115200</v>
      </c>
      <c r="CM1014" s="110" t="s">
        <v>503</v>
      </c>
      <c r="CN1014" s="110">
        <v>384.69</v>
      </c>
      <c r="CO1014" s="110">
        <v>0</v>
      </c>
      <c r="CP1014" s="110">
        <v>0</v>
      </c>
      <c r="CQ1014" s="110">
        <v>0</v>
      </c>
      <c r="CS1014" s="110" t="str">
        <f t="shared" si="171"/>
        <v>RGInt 04 Maringá-Maringá</v>
      </c>
    </row>
    <row r="1015" spans="19:97" x14ac:dyDescent="0.2">
      <c r="S1015" s="98">
        <v>6091</v>
      </c>
      <c r="T1015" s="98">
        <v>41</v>
      </c>
      <c r="U1015" s="98" t="s">
        <v>2622</v>
      </c>
      <c r="V1015" s="98">
        <v>1</v>
      </c>
      <c r="W1015" s="98" t="s">
        <v>724</v>
      </c>
      <c r="X1015" s="98">
        <v>5</v>
      </c>
      <c r="Y1015" s="98" t="s">
        <v>858</v>
      </c>
      <c r="Z1015" s="98">
        <v>32</v>
      </c>
      <c r="AA1015" s="98" t="s">
        <v>2623</v>
      </c>
      <c r="AB1015" s="98">
        <v>7015</v>
      </c>
      <c r="AC1015" s="98" t="s">
        <v>2624</v>
      </c>
      <c r="AD1015" s="98" t="s">
        <v>2625</v>
      </c>
      <c r="AE1015" s="98">
        <v>6091</v>
      </c>
      <c r="AF1015" s="98" t="s">
        <v>5566</v>
      </c>
      <c r="AG1015" s="98" t="s">
        <v>5567</v>
      </c>
      <c r="AH1015" s="98" t="s">
        <v>212</v>
      </c>
      <c r="AI1015" s="98" t="s">
        <v>53</v>
      </c>
      <c r="AJ1015" s="98">
        <v>4100</v>
      </c>
      <c r="AK1015" s="98" t="s">
        <v>36</v>
      </c>
      <c r="AL1015" s="98">
        <v>4104</v>
      </c>
      <c r="AM1015" s="98" t="s">
        <v>223</v>
      </c>
      <c r="AN1015" s="98">
        <v>4126256</v>
      </c>
      <c r="AO1015" s="98">
        <v>2024</v>
      </c>
      <c r="AP1015" s="98">
        <v>0</v>
      </c>
      <c r="AQ1015" s="98" t="s">
        <v>54</v>
      </c>
      <c r="AR1015" s="98" t="s">
        <v>54</v>
      </c>
      <c r="AS1015" s="98" t="s">
        <v>54</v>
      </c>
      <c r="AT1015" s="98" t="s">
        <v>54</v>
      </c>
      <c r="AY1015" s="98" t="s">
        <v>56</v>
      </c>
      <c r="AZ1015" s="98" t="s">
        <v>2628</v>
      </c>
      <c r="BA1015" s="98" t="s">
        <v>2629</v>
      </c>
      <c r="BB1015" s="98" t="s">
        <v>2630</v>
      </c>
      <c r="BD1015" s="110" t="str">
        <f t="shared" si="173"/>
        <v>4598(vazio)</v>
      </c>
      <c r="BE1015" s="110">
        <v>4598</v>
      </c>
      <c r="BF1015" s="110" t="s">
        <v>2435</v>
      </c>
      <c r="BG1015" s="110">
        <v>8663</v>
      </c>
      <c r="BH1015" s="110" t="s">
        <v>60</v>
      </c>
      <c r="BI1015" s="110">
        <v>100</v>
      </c>
      <c r="BJ1015" s="110">
        <v>370</v>
      </c>
      <c r="BK1015" s="110">
        <v>380</v>
      </c>
      <c r="BL1015" s="110">
        <v>390</v>
      </c>
      <c r="BN1015" s="110">
        <f t="shared" si="174"/>
        <v>1240</v>
      </c>
      <c r="BS1015" s="110">
        <v>6091</v>
      </c>
      <c r="BT1015" s="110" t="str">
        <f t="shared" si="165"/>
        <v>Ampliação do Colégio Estadual Helena Kolody - do Colégio Estadual Antônio Francisco Lisboa, em Sarandi</v>
      </c>
      <c r="BU1015" s="111" t="str">
        <f t="shared" si="166"/>
        <v>Não</v>
      </c>
      <c r="BV1015" s="111" t="str">
        <f t="shared" si="167"/>
        <v>Não</v>
      </c>
      <c r="BW1015" s="111" t="str">
        <f t="shared" si="168"/>
        <v>Não</v>
      </c>
      <c r="BX1015" s="111" t="str">
        <f t="shared" si="169"/>
        <v>Não</v>
      </c>
      <c r="BY1015" s="110" t="s">
        <v>121</v>
      </c>
      <c r="BZ1015" s="110" t="s">
        <v>121</v>
      </c>
      <c r="CA1015" s="110" t="s">
        <v>121</v>
      </c>
      <c r="CB1015" s="110" t="s">
        <v>8122</v>
      </c>
      <c r="CG1015" s="110" t="str">
        <f t="shared" si="170"/>
        <v>5166 Total</v>
      </c>
      <c r="CH1015" s="110" t="str">
        <f t="shared" si="172"/>
        <v>5166 Total-1</v>
      </c>
      <c r="CI1015" s="110">
        <v>1</v>
      </c>
      <c r="CJ1015" s="110" t="s">
        <v>7239</v>
      </c>
      <c r="CN1015" s="110">
        <v>384.69</v>
      </c>
      <c r="CO1015" s="110">
        <v>0</v>
      </c>
      <c r="CP1015" s="110">
        <v>0</v>
      </c>
      <c r="CQ1015" s="110">
        <v>0</v>
      </c>
      <c r="CS1015" s="110" t="str">
        <f t="shared" si="171"/>
        <v>-</v>
      </c>
    </row>
    <row r="1016" spans="19:97" x14ac:dyDescent="0.2">
      <c r="S1016" s="98">
        <v>6905</v>
      </c>
      <c r="T1016" s="98">
        <v>41</v>
      </c>
      <c r="U1016" s="98" t="s">
        <v>2622</v>
      </c>
      <c r="V1016" s="98">
        <v>1</v>
      </c>
      <c r="W1016" s="98" t="s">
        <v>724</v>
      </c>
      <c r="X1016" s="98">
        <v>5</v>
      </c>
      <c r="Y1016" s="98" t="s">
        <v>858</v>
      </c>
      <c r="Z1016" s="98">
        <v>32</v>
      </c>
      <c r="AA1016" s="98" t="s">
        <v>2623</v>
      </c>
      <c r="AB1016" s="98">
        <v>7015</v>
      </c>
      <c r="AC1016" s="98" t="s">
        <v>2624</v>
      </c>
      <c r="AD1016" s="98" t="s">
        <v>2625</v>
      </c>
      <c r="AE1016" s="98">
        <v>6905</v>
      </c>
      <c r="AF1016" s="98" t="s">
        <v>5568</v>
      </c>
      <c r="AG1016" s="98" t="s">
        <v>5558</v>
      </c>
      <c r="AH1016" s="98" t="s">
        <v>212</v>
      </c>
      <c r="AI1016" s="98" t="s">
        <v>53</v>
      </c>
      <c r="AJ1016" s="98">
        <v>4100</v>
      </c>
      <c r="AK1016" s="98" t="s">
        <v>36</v>
      </c>
      <c r="AL1016" s="98">
        <v>4104</v>
      </c>
      <c r="AM1016" s="98" t="s">
        <v>223</v>
      </c>
      <c r="AN1016" s="98">
        <v>4126256</v>
      </c>
      <c r="AO1016" s="98">
        <v>2024</v>
      </c>
      <c r="AP1016" s="98">
        <v>0</v>
      </c>
      <c r="AQ1016" s="98" t="s">
        <v>54</v>
      </c>
      <c r="AR1016" s="98" t="s">
        <v>54</v>
      </c>
      <c r="AS1016" s="98" t="s">
        <v>56</v>
      </c>
      <c r="AT1016" s="98" t="s">
        <v>54</v>
      </c>
      <c r="AV1016" s="98" t="s">
        <v>2724</v>
      </c>
      <c r="AY1016" s="98" t="s">
        <v>56</v>
      </c>
      <c r="AZ1016" s="98" t="s">
        <v>2628</v>
      </c>
      <c r="BA1016" s="98" t="s">
        <v>5559</v>
      </c>
      <c r="BB1016" s="98" t="s">
        <v>5560</v>
      </c>
      <c r="BD1016" s="110" t="str">
        <f t="shared" si="173"/>
        <v>4599(vazio)</v>
      </c>
      <c r="BE1016" s="110">
        <v>4599</v>
      </c>
      <c r="BF1016" s="110" t="s">
        <v>2436</v>
      </c>
      <c r="BG1016" s="110">
        <v>8663</v>
      </c>
      <c r="BH1016" s="110" t="s">
        <v>60</v>
      </c>
      <c r="BI1016" s="110">
        <v>0</v>
      </c>
      <c r="BJ1016" s="110">
        <v>1</v>
      </c>
      <c r="BK1016" s="110">
        <v>0</v>
      </c>
      <c r="BL1016" s="110">
        <v>1</v>
      </c>
      <c r="BN1016" s="110">
        <f t="shared" si="174"/>
        <v>2</v>
      </c>
      <c r="BS1016" s="110">
        <v>6905</v>
      </c>
      <c r="BT1016" s="110" t="str">
        <f t="shared" si="165"/>
        <v>Ampliação do Colégio Estadual Helena Kolody, no município de Sarandi</v>
      </c>
      <c r="BU1016" s="111" t="str">
        <f t="shared" si="166"/>
        <v>Sim</v>
      </c>
      <c r="BV1016" s="111" t="str">
        <f t="shared" si="167"/>
        <v>Não</v>
      </c>
      <c r="BW1016" s="111" t="str">
        <f t="shared" si="168"/>
        <v>Não</v>
      </c>
      <c r="BX1016" s="111" t="str">
        <f t="shared" si="169"/>
        <v>Não</v>
      </c>
      <c r="BY1016" s="110" t="s">
        <v>121</v>
      </c>
      <c r="BZ1016" s="110" t="s">
        <v>2724</v>
      </c>
      <c r="CA1016" s="110" t="s">
        <v>121</v>
      </c>
      <c r="CB1016" s="110" t="s">
        <v>8122</v>
      </c>
      <c r="CG1016" s="110" t="str">
        <f t="shared" si="170"/>
        <v>5167Curitiba</v>
      </c>
      <c r="CH1016" s="110" t="str">
        <f t="shared" si="172"/>
        <v>5167-1</v>
      </c>
      <c r="CI1016" s="110">
        <v>1</v>
      </c>
      <c r="CJ1016" s="110">
        <v>5167</v>
      </c>
      <c r="CK1016" s="110" t="s">
        <v>33</v>
      </c>
      <c r="CL1016" s="110">
        <v>4106902</v>
      </c>
      <c r="CM1016" s="110" t="s">
        <v>128</v>
      </c>
      <c r="CN1016" s="110">
        <v>0</v>
      </c>
      <c r="CO1016" s="110">
        <v>0</v>
      </c>
      <c r="CP1016" s="110">
        <v>1000</v>
      </c>
      <c r="CQ1016" s="110">
        <v>1000</v>
      </c>
      <c r="CS1016" s="110" t="str">
        <f t="shared" si="171"/>
        <v>RGInt 01 Curitiba-Curitiba</v>
      </c>
    </row>
    <row r="1017" spans="19:97" x14ac:dyDescent="0.2">
      <c r="S1017" s="98">
        <v>6092</v>
      </c>
      <c r="T1017" s="98">
        <v>41</v>
      </c>
      <c r="U1017" s="98" t="s">
        <v>2622</v>
      </c>
      <c r="V1017" s="98">
        <v>1</v>
      </c>
      <c r="W1017" s="98" t="s">
        <v>724</v>
      </c>
      <c r="X1017" s="98">
        <v>5</v>
      </c>
      <c r="Y1017" s="98" t="s">
        <v>858</v>
      </c>
      <c r="Z1017" s="98">
        <v>32</v>
      </c>
      <c r="AA1017" s="98" t="s">
        <v>2623</v>
      </c>
      <c r="AB1017" s="98">
        <v>7015</v>
      </c>
      <c r="AC1017" s="98" t="s">
        <v>2624</v>
      </c>
      <c r="AD1017" s="98" t="s">
        <v>2625</v>
      </c>
      <c r="AE1017" s="98">
        <v>6092</v>
      </c>
      <c r="AF1017" s="98" t="s">
        <v>2677</v>
      </c>
      <c r="AG1017" s="98" t="s">
        <v>2678</v>
      </c>
      <c r="AH1017" s="98" t="s">
        <v>212</v>
      </c>
      <c r="AI1017" s="98" t="s">
        <v>53</v>
      </c>
      <c r="AJ1017" s="98">
        <v>4100</v>
      </c>
      <c r="AK1017" s="98" t="s">
        <v>33</v>
      </c>
      <c r="AL1017" s="98">
        <v>4101</v>
      </c>
      <c r="AM1017" s="98" t="s">
        <v>134</v>
      </c>
      <c r="AN1017" s="98">
        <v>4125506</v>
      </c>
      <c r="AO1017" s="98">
        <v>2024</v>
      </c>
      <c r="AP1017" s="98">
        <v>0</v>
      </c>
      <c r="AQ1017" s="98" t="s">
        <v>54</v>
      </c>
      <c r="AR1017" s="98" t="s">
        <v>54</v>
      </c>
      <c r="AS1017" s="98" t="s">
        <v>54</v>
      </c>
      <c r="AT1017" s="98" t="s">
        <v>54</v>
      </c>
      <c r="AY1017" s="98" t="s">
        <v>56</v>
      </c>
      <c r="AZ1017" s="98" t="s">
        <v>2628</v>
      </c>
      <c r="BA1017" s="98" t="s">
        <v>2629</v>
      </c>
      <c r="BB1017" s="98" t="s">
        <v>2630</v>
      </c>
      <c r="BD1017" s="110" t="str">
        <f t="shared" si="173"/>
        <v>4601(vazio)</v>
      </c>
      <c r="BE1017" s="110">
        <v>4601</v>
      </c>
      <c r="BF1017" s="110" t="s">
        <v>2438</v>
      </c>
      <c r="BG1017" s="110">
        <v>8071</v>
      </c>
      <c r="BH1017" s="110" t="s">
        <v>60</v>
      </c>
      <c r="BI1017" s="110">
        <v>800</v>
      </c>
      <c r="BJ1017" s="110">
        <v>800</v>
      </c>
      <c r="BK1017" s="110">
        <v>800</v>
      </c>
      <c r="BL1017" s="110">
        <v>800</v>
      </c>
      <c r="BN1017" s="110">
        <f t="shared" si="174"/>
        <v>3200</v>
      </c>
      <c r="BS1017" s="110">
        <v>6092</v>
      </c>
      <c r="BT1017" s="110" t="str">
        <f t="shared" si="165"/>
        <v>Ampliação do Colégio Estadual Herbert De Souza, em São José dos Pinhais</v>
      </c>
      <c r="BU1017" s="111" t="str">
        <f t="shared" si="166"/>
        <v>Não</v>
      </c>
      <c r="BV1017" s="111" t="str">
        <f t="shared" si="167"/>
        <v>Não</v>
      </c>
      <c r="BW1017" s="111" t="str">
        <f t="shared" si="168"/>
        <v>Não</v>
      </c>
      <c r="BX1017" s="111" t="str">
        <f t="shared" si="169"/>
        <v>Não</v>
      </c>
      <c r="BY1017" s="110" t="s">
        <v>121</v>
      </c>
      <c r="BZ1017" s="110" t="s">
        <v>121</v>
      </c>
      <c r="CA1017" s="110" t="s">
        <v>121</v>
      </c>
      <c r="CB1017" s="110" t="s">
        <v>8122</v>
      </c>
      <c r="CG1017" s="110" t="str">
        <f t="shared" si="170"/>
        <v>5167Fazenda Rio Grande</v>
      </c>
      <c r="CH1017" s="110" t="str">
        <f t="shared" si="172"/>
        <v>5167-2</v>
      </c>
      <c r="CI1017" s="110">
        <v>2</v>
      </c>
      <c r="CJ1017" s="110">
        <v>5167</v>
      </c>
      <c r="CK1017" s="110" t="s">
        <v>33</v>
      </c>
      <c r="CL1017" s="110">
        <v>4107652</v>
      </c>
      <c r="CM1017" s="110" t="s">
        <v>506</v>
      </c>
      <c r="CN1017" s="110">
        <v>0</v>
      </c>
      <c r="CO1017" s="110">
        <v>0</v>
      </c>
      <c r="CP1017" s="110">
        <v>230</v>
      </c>
      <c r="CQ1017" s="110">
        <v>230</v>
      </c>
      <c r="CS1017" s="110" t="str">
        <f t="shared" si="171"/>
        <v>RGInt 01 Curitiba-Fazenda Rio Grande</v>
      </c>
    </row>
    <row r="1018" spans="19:97" x14ac:dyDescent="0.2">
      <c r="S1018" s="98">
        <v>6076</v>
      </c>
      <c r="T1018" s="98">
        <v>41</v>
      </c>
      <c r="U1018" s="98" t="s">
        <v>2622</v>
      </c>
      <c r="V1018" s="98">
        <v>1</v>
      </c>
      <c r="W1018" s="98" t="s">
        <v>724</v>
      </c>
      <c r="X1018" s="98">
        <v>5</v>
      </c>
      <c r="Y1018" s="98" t="s">
        <v>858</v>
      </c>
      <c r="Z1018" s="98">
        <v>32</v>
      </c>
      <c r="AA1018" s="98" t="s">
        <v>2623</v>
      </c>
      <c r="AB1018" s="98">
        <v>7015</v>
      </c>
      <c r="AC1018" s="98" t="s">
        <v>2624</v>
      </c>
      <c r="AD1018" s="98" t="s">
        <v>2625</v>
      </c>
      <c r="AE1018" s="98">
        <v>6076</v>
      </c>
      <c r="AF1018" s="98" t="s">
        <v>2680</v>
      </c>
      <c r="AG1018" s="98" t="s">
        <v>2681</v>
      </c>
      <c r="AH1018" s="98" t="s">
        <v>212</v>
      </c>
      <c r="AI1018" s="98" t="s">
        <v>53</v>
      </c>
      <c r="AJ1018" s="98">
        <v>4100</v>
      </c>
      <c r="AK1018" s="98" t="s">
        <v>35</v>
      </c>
      <c r="AL1018" s="98">
        <v>4103</v>
      </c>
      <c r="AM1018" s="98" t="s">
        <v>407</v>
      </c>
      <c r="AN1018" s="98">
        <v>4108304</v>
      </c>
      <c r="AO1018" s="98">
        <v>2024</v>
      </c>
      <c r="AP1018" s="98">
        <v>0</v>
      </c>
      <c r="AQ1018" s="98" t="s">
        <v>54</v>
      </c>
      <c r="AR1018" s="98" t="s">
        <v>54</v>
      </c>
      <c r="AS1018" s="98" t="s">
        <v>56</v>
      </c>
      <c r="AT1018" s="98" t="s">
        <v>54</v>
      </c>
      <c r="AV1018" s="98" t="s">
        <v>2724</v>
      </c>
      <c r="AY1018" s="98" t="s">
        <v>56</v>
      </c>
      <c r="AZ1018" s="98" t="s">
        <v>2628</v>
      </c>
      <c r="BA1018" s="98" t="s">
        <v>2629</v>
      </c>
      <c r="BB1018" s="98" t="s">
        <v>2630</v>
      </c>
      <c r="BD1018" s="110" t="str">
        <f t="shared" si="173"/>
        <v>4604RGInt 05 Londrina</v>
      </c>
      <c r="BE1018" s="110">
        <v>4604</v>
      </c>
      <c r="BF1018" s="110" t="s">
        <v>2439</v>
      </c>
      <c r="BG1018" s="110">
        <v>8075</v>
      </c>
      <c r="BH1018" s="110" t="s">
        <v>37</v>
      </c>
      <c r="BI1018" s="110">
        <v>219000</v>
      </c>
      <c r="BJ1018" s="110">
        <v>240000</v>
      </c>
      <c r="BK1018" s="110">
        <v>240000</v>
      </c>
      <c r="BL1018" s="110">
        <v>240000</v>
      </c>
      <c r="BN1018" s="110">
        <f t="shared" si="174"/>
        <v>939000</v>
      </c>
      <c r="BS1018" s="110">
        <v>6076</v>
      </c>
      <c r="BT1018" s="110" t="str">
        <f t="shared" si="165"/>
        <v>Ampliação do Colégio Estadual Jorge Schimmelpfeng, em Foz do Iguaçu</v>
      </c>
      <c r="BU1018" s="111" t="str">
        <f t="shared" si="166"/>
        <v>Sim</v>
      </c>
      <c r="BV1018" s="111" t="str">
        <f t="shared" si="167"/>
        <v>Não</v>
      </c>
      <c r="BW1018" s="111" t="str">
        <f t="shared" si="168"/>
        <v>Não</v>
      </c>
      <c r="BX1018" s="111" t="str">
        <f t="shared" si="169"/>
        <v>Não</v>
      </c>
      <c r="BY1018" s="110" t="s">
        <v>1049</v>
      </c>
      <c r="BZ1018" s="110" t="s">
        <v>2724</v>
      </c>
      <c r="CA1018" s="110" t="s">
        <v>121</v>
      </c>
      <c r="CB1018" s="110" t="s">
        <v>8122</v>
      </c>
      <c r="CG1018" s="110" t="str">
        <f t="shared" si="170"/>
        <v>5167Piraquara</v>
      </c>
      <c r="CH1018" s="110" t="str">
        <f t="shared" si="172"/>
        <v>5167-3</v>
      </c>
      <c r="CI1018" s="110">
        <v>3</v>
      </c>
      <c r="CJ1018" s="110">
        <v>5167</v>
      </c>
      <c r="CK1018" s="110" t="s">
        <v>33</v>
      </c>
      <c r="CL1018" s="110">
        <v>4119509</v>
      </c>
      <c r="CM1018" s="110" t="s">
        <v>519</v>
      </c>
      <c r="CN1018" s="110">
        <v>0</v>
      </c>
      <c r="CO1018" s="110">
        <v>0</v>
      </c>
      <c r="CP1018" s="110">
        <v>193</v>
      </c>
      <c r="CQ1018" s="110">
        <v>193</v>
      </c>
      <c r="CS1018" s="110" t="str">
        <f t="shared" si="171"/>
        <v>RGInt 01 Curitiba-Piraquara</v>
      </c>
    </row>
    <row r="1019" spans="19:97" x14ac:dyDescent="0.2">
      <c r="S1019" s="98">
        <v>6093</v>
      </c>
      <c r="T1019" s="98">
        <v>41</v>
      </c>
      <c r="U1019" s="98" t="s">
        <v>2622</v>
      </c>
      <c r="V1019" s="98">
        <v>1</v>
      </c>
      <c r="W1019" s="98" t="s">
        <v>724</v>
      </c>
      <c r="X1019" s="98">
        <v>5</v>
      </c>
      <c r="Y1019" s="98" t="s">
        <v>858</v>
      </c>
      <c r="Z1019" s="98">
        <v>32</v>
      </c>
      <c r="AA1019" s="98" t="s">
        <v>2623</v>
      </c>
      <c r="AB1019" s="98">
        <v>7015</v>
      </c>
      <c r="AC1019" s="98" t="s">
        <v>2624</v>
      </c>
      <c r="AD1019" s="98" t="s">
        <v>2625</v>
      </c>
      <c r="AE1019" s="98">
        <v>6093</v>
      </c>
      <c r="AF1019" s="98" t="s">
        <v>2683</v>
      </c>
      <c r="AG1019" s="98" t="s">
        <v>5569</v>
      </c>
      <c r="AH1019" s="98" t="s">
        <v>212</v>
      </c>
      <c r="AI1019" s="98" t="s">
        <v>53</v>
      </c>
      <c r="AJ1019" s="98">
        <v>4100</v>
      </c>
      <c r="AK1019" s="98" t="s">
        <v>33</v>
      </c>
      <c r="AL1019" s="98">
        <v>4101</v>
      </c>
      <c r="AM1019" s="98" t="s">
        <v>128</v>
      </c>
      <c r="AN1019" s="98">
        <v>4106902</v>
      </c>
      <c r="AO1019" s="98">
        <v>2024</v>
      </c>
      <c r="AP1019" s="98">
        <v>0</v>
      </c>
      <c r="AQ1019" s="98" t="s">
        <v>54</v>
      </c>
      <c r="AR1019" s="98" t="s">
        <v>54</v>
      </c>
      <c r="AS1019" s="98" t="s">
        <v>54</v>
      </c>
      <c r="AT1019" s="98" t="s">
        <v>54</v>
      </c>
      <c r="AY1019" s="98" t="s">
        <v>56</v>
      </c>
      <c r="AZ1019" s="98" t="s">
        <v>2628</v>
      </c>
      <c r="BA1019" s="98" t="s">
        <v>2629</v>
      </c>
      <c r="BB1019" s="98" t="s">
        <v>2630</v>
      </c>
      <c r="BD1019" s="110" t="str">
        <f t="shared" si="173"/>
        <v>4607RGInt 06 Ponta Grossa</v>
      </c>
      <c r="BE1019" s="110">
        <v>4607</v>
      </c>
      <c r="BF1019" s="110" t="s">
        <v>2439</v>
      </c>
      <c r="BG1019" s="110">
        <v>8076</v>
      </c>
      <c r="BH1019" s="110" t="s">
        <v>38</v>
      </c>
      <c r="BI1019" s="110">
        <v>90000</v>
      </c>
      <c r="BJ1019" s="110">
        <v>90000</v>
      </c>
      <c r="BK1019" s="110">
        <v>90000</v>
      </c>
      <c r="BL1019" s="110">
        <v>90000</v>
      </c>
      <c r="BN1019" s="110">
        <f t="shared" si="174"/>
        <v>360000</v>
      </c>
      <c r="BS1019" s="110">
        <v>6093</v>
      </c>
      <c r="BT1019" s="110" t="str">
        <f t="shared" si="165"/>
        <v>Ampliação do Colégio Estadual Luiz Carlos Paula e Souza e do Colégio Estadual Professor Nilo Brandão, em Curitiba</v>
      </c>
      <c r="BU1019" s="111" t="str">
        <f t="shared" si="166"/>
        <v>Não</v>
      </c>
      <c r="BV1019" s="111" t="str">
        <f t="shared" si="167"/>
        <v>Não</v>
      </c>
      <c r="BW1019" s="111" t="str">
        <f t="shared" si="168"/>
        <v>Não</v>
      </c>
      <c r="BX1019" s="111" t="str">
        <f t="shared" si="169"/>
        <v>Não</v>
      </c>
      <c r="BY1019" s="110" t="s">
        <v>121</v>
      </c>
      <c r="BZ1019" s="110" t="s">
        <v>121</v>
      </c>
      <c r="CA1019" s="110" t="s">
        <v>121</v>
      </c>
      <c r="CB1019" s="110" t="s">
        <v>8122</v>
      </c>
      <c r="CG1019" s="110" t="str">
        <f t="shared" si="170"/>
        <v>5167São José dos Pinhais</v>
      </c>
      <c r="CH1019" s="110" t="str">
        <f t="shared" si="172"/>
        <v>5167-4</v>
      </c>
      <c r="CI1019" s="110">
        <v>4</v>
      </c>
      <c r="CJ1019" s="110">
        <v>5167</v>
      </c>
      <c r="CK1019" s="110" t="s">
        <v>33</v>
      </c>
      <c r="CL1019" s="110">
        <v>4125506</v>
      </c>
      <c r="CM1019" s="110" t="s">
        <v>134</v>
      </c>
      <c r="CN1019" s="110">
        <v>0</v>
      </c>
      <c r="CO1019" s="110">
        <v>0</v>
      </c>
      <c r="CP1019" s="110">
        <v>135</v>
      </c>
      <c r="CQ1019" s="110">
        <v>135</v>
      </c>
      <c r="CS1019" s="110" t="str">
        <f t="shared" si="171"/>
        <v>RGInt 01 Curitiba-São José dos Pinhais</v>
      </c>
    </row>
    <row r="1020" spans="19:97" x14ac:dyDescent="0.2">
      <c r="S1020" s="98">
        <v>6906</v>
      </c>
      <c r="T1020" s="98">
        <v>41</v>
      </c>
      <c r="U1020" s="98" t="s">
        <v>2622</v>
      </c>
      <c r="V1020" s="98">
        <v>1</v>
      </c>
      <c r="W1020" s="98" t="s">
        <v>724</v>
      </c>
      <c r="X1020" s="98">
        <v>5</v>
      </c>
      <c r="Y1020" s="98" t="s">
        <v>858</v>
      </c>
      <c r="Z1020" s="98">
        <v>32</v>
      </c>
      <c r="AA1020" s="98" t="s">
        <v>2623</v>
      </c>
      <c r="AB1020" s="98">
        <v>7015</v>
      </c>
      <c r="AC1020" s="98" t="s">
        <v>2624</v>
      </c>
      <c r="AD1020" s="98" t="s">
        <v>2625</v>
      </c>
      <c r="AE1020" s="98">
        <v>6906</v>
      </c>
      <c r="AF1020" s="98" t="s">
        <v>5570</v>
      </c>
      <c r="AG1020" s="98" t="s">
        <v>5558</v>
      </c>
      <c r="AH1020" s="98" t="s">
        <v>212</v>
      </c>
      <c r="AI1020" s="98" t="s">
        <v>53</v>
      </c>
      <c r="AJ1020" s="98">
        <v>4100</v>
      </c>
      <c r="AK1020" s="98" t="s">
        <v>33</v>
      </c>
      <c r="AL1020" s="98">
        <v>4101</v>
      </c>
      <c r="AM1020" s="98" t="s">
        <v>128</v>
      </c>
      <c r="AN1020" s="98">
        <v>4106902</v>
      </c>
      <c r="AO1020" s="98">
        <v>2024</v>
      </c>
      <c r="AP1020" s="98">
        <v>0</v>
      </c>
      <c r="AQ1020" s="98" t="s">
        <v>54</v>
      </c>
      <c r="AR1020" s="98" t="s">
        <v>54</v>
      </c>
      <c r="AS1020" s="98" t="s">
        <v>56</v>
      </c>
      <c r="AT1020" s="98" t="s">
        <v>54</v>
      </c>
      <c r="AV1020" s="98" t="s">
        <v>2724</v>
      </c>
      <c r="AY1020" s="98" t="s">
        <v>56</v>
      </c>
      <c r="AZ1020" s="98" t="s">
        <v>2628</v>
      </c>
      <c r="BA1020" s="98" t="s">
        <v>5559</v>
      </c>
      <c r="BB1020" s="98" t="s">
        <v>5560</v>
      </c>
      <c r="BD1020" s="110" t="str">
        <f t="shared" si="173"/>
        <v>4608RGInt 04 Maringá</v>
      </c>
      <c r="BE1020" s="110">
        <v>4608</v>
      </c>
      <c r="BF1020" s="110" t="s">
        <v>2439</v>
      </c>
      <c r="BG1020" s="110">
        <v>8077</v>
      </c>
      <c r="BH1020" s="110" t="s">
        <v>36</v>
      </c>
      <c r="BI1020" s="110">
        <v>120000</v>
      </c>
      <c r="BJ1020" s="110">
        <v>120000</v>
      </c>
      <c r="BK1020" s="110">
        <v>120000</v>
      </c>
      <c r="BL1020" s="110">
        <v>120000</v>
      </c>
      <c r="BN1020" s="110">
        <f t="shared" si="174"/>
        <v>480000</v>
      </c>
      <c r="BS1020" s="110">
        <v>6906</v>
      </c>
      <c r="BT1020" s="110" t="str">
        <f t="shared" si="165"/>
        <v>Ampliação do Colégio Estadual Luiz Carlos Paula e Souza, no município de Curitiba</v>
      </c>
      <c r="BU1020" s="111" t="str">
        <f t="shared" si="166"/>
        <v>Sim</v>
      </c>
      <c r="BV1020" s="111" t="str">
        <f t="shared" si="167"/>
        <v>Não</v>
      </c>
      <c r="BW1020" s="111" t="str">
        <f t="shared" si="168"/>
        <v>Não</v>
      </c>
      <c r="BX1020" s="111" t="str">
        <f t="shared" si="169"/>
        <v>Não</v>
      </c>
      <c r="BY1020" s="110" t="s">
        <v>121</v>
      </c>
      <c r="BZ1020" s="110" t="s">
        <v>2724</v>
      </c>
      <c r="CA1020" s="110" t="s">
        <v>121</v>
      </c>
      <c r="CB1020" s="110" t="s">
        <v>8122</v>
      </c>
      <c r="CG1020" s="110" t="str">
        <f t="shared" si="170"/>
        <v>5167Cascavel</v>
      </c>
      <c r="CH1020" s="110" t="str">
        <f t="shared" si="172"/>
        <v>5167-5</v>
      </c>
      <c r="CI1020" s="110">
        <v>5</v>
      </c>
      <c r="CJ1020" s="110">
        <v>5167</v>
      </c>
      <c r="CK1020" s="110" t="s">
        <v>35</v>
      </c>
      <c r="CL1020" s="110">
        <v>4104808</v>
      </c>
      <c r="CM1020" s="110" t="s">
        <v>600</v>
      </c>
      <c r="CN1020" s="110">
        <v>0</v>
      </c>
      <c r="CO1020" s="110">
        <v>0</v>
      </c>
      <c r="CP1020" s="110">
        <v>520</v>
      </c>
      <c r="CQ1020" s="110">
        <v>520</v>
      </c>
      <c r="CS1020" s="110" t="str">
        <f t="shared" si="171"/>
        <v>RGInt 03 Cascavel-Cascavel</v>
      </c>
    </row>
    <row r="1021" spans="19:97" x14ac:dyDescent="0.2">
      <c r="S1021" s="98">
        <v>6907</v>
      </c>
      <c r="T1021" s="98">
        <v>41</v>
      </c>
      <c r="U1021" s="98" t="s">
        <v>2622</v>
      </c>
      <c r="V1021" s="98">
        <v>1</v>
      </c>
      <c r="W1021" s="98" t="s">
        <v>724</v>
      </c>
      <c r="X1021" s="98">
        <v>5</v>
      </c>
      <c r="Y1021" s="98" t="s">
        <v>858</v>
      </c>
      <c r="Z1021" s="98">
        <v>32</v>
      </c>
      <c r="AA1021" s="98" t="s">
        <v>2623</v>
      </c>
      <c r="AB1021" s="98">
        <v>7015</v>
      </c>
      <c r="AC1021" s="98" t="s">
        <v>2624</v>
      </c>
      <c r="AD1021" s="98" t="s">
        <v>2625</v>
      </c>
      <c r="AE1021" s="98">
        <v>6907</v>
      </c>
      <c r="AF1021" s="98" t="s">
        <v>5571</v>
      </c>
      <c r="AG1021" s="98" t="s">
        <v>5558</v>
      </c>
      <c r="AH1021" s="98" t="s">
        <v>212</v>
      </c>
      <c r="AI1021" s="98" t="s">
        <v>53</v>
      </c>
      <c r="AJ1021" s="98">
        <v>4100</v>
      </c>
      <c r="AK1021" s="98" t="s">
        <v>38</v>
      </c>
      <c r="AL1021" s="98">
        <v>4106</v>
      </c>
      <c r="AM1021" s="98" t="s">
        <v>531</v>
      </c>
      <c r="AN1021" s="98">
        <v>4119905</v>
      </c>
      <c r="AO1021" s="98">
        <v>2024</v>
      </c>
      <c r="AP1021" s="98">
        <v>0</v>
      </c>
      <c r="AQ1021" s="98" t="s">
        <v>54</v>
      </c>
      <c r="AR1021" s="98" t="s">
        <v>54</v>
      </c>
      <c r="AS1021" s="98" t="s">
        <v>56</v>
      </c>
      <c r="AT1021" s="98" t="s">
        <v>54</v>
      </c>
      <c r="AV1021" s="98" t="s">
        <v>2724</v>
      </c>
      <c r="AY1021" s="98" t="s">
        <v>56</v>
      </c>
      <c r="AZ1021" s="98" t="s">
        <v>2628</v>
      </c>
      <c r="BA1021" s="98" t="s">
        <v>5559</v>
      </c>
      <c r="BB1021" s="98" t="s">
        <v>5560</v>
      </c>
      <c r="BD1021" s="110" t="str">
        <f t="shared" si="173"/>
        <v>4609RGInt 03 Cascavel</v>
      </c>
      <c r="BE1021" s="110">
        <v>4609</v>
      </c>
      <c r="BF1021" s="110" t="s">
        <v>2439</v>
      </c>
      <c r="BG1021" s="110">
        <v>8078</v>
      </c>
      <c r="BH1021" s="110" t="s">
        <v>35</v>
      </c>
      <c r="BI1021" s="110">
        <v>96790</v>
      </c>
      <c r="BJ1021" s="110">
        <v>96790</v>
      </c>
      <c r="BK1021" s="110">
        <v>96790</v>
      </c>
      <c r="BL1021" s="110">
        <v>96790</v>
      </c>
      <c r="BN1021" s="110">
        <f t="shared" si="174"/>
        <v>387160</v>
      </c>
      <c r="BS1021" s="110">
        <v>6907</v>
      </c>
      <c r="BT1021" s="110" t="str">
        <f t="shared" si="165"/>
        <v>Ampliação do Colégio Estadual Nossa Senhora das Graças, no município de Ponta Grossa</v>
      </c>
      <c r="BU1021" s="111" t="str">
        <f t="shared" si="166"/>
        <v>Sim</v>
      </c>
      <c r="BV1021" s="111" t="str">
        <f t="shared" si="167"/>
        <v>Não</v>
      </c>
      <c r="BW1021" s="111" t="str">
        <f t="shared" si="168"/>
        <v>Não</v>
      </c>
      <c r="BX1021" s="111" t="str">
        <f t="shared" si="169"/>
        <v>Não</v>
      </c>
      <c r="BY1021" s="110" t="s">
        <v>121</v>
      </c>
      <c r="BZ1021" s="110" t="s">
        <v>2724</v>
      </c>
      <c r="CA1021" s="110" t="s">
        <v>121</v>
      </c>
      <c r="CB1021" s="110" t="s">
        <v>8122</v>
      </c>
      <c r="CG1021" s="110" t="str">
        <f t="shared" si="170"/>
        <v>5167Foz do Iguaçu</v>
      </c>
      <c r="CH1021" s="110" t="str">
        <f t="shared" si="172"/>
        <v>5167-6</v>
      </c>
      <c r="CI1021" s="110">
        <v>6</v>
      </c>
      <c r="CJ1021" s="110">
        <v>5167</v>
      </c>
      <c r="CK1021" s="110" t="s">
        <v>35</v>
      </c>
      <c r="CL1021" s="110">
        <v>4108304</v>
      </c>
      <c r="CM1021" s="110" t="s">
        <v>407</v>
      </c>
      <c r="CN1021" s="110">
        <v>0</v>
      </c>
      <c r="CO1021" s="110">
        <v>0</v>
      </c>
      <c r="CP1021" s="110">
        <v>350</v>
      </c>
      <c r="CQ1021" s="110">
        <v>350</v>
      </c>
      <c r="CS1021" s="110" t="str">
        <f t="shared" si="171"/>
        <v>RGInt 03 Cascavel-Foz do Iguaçu</v>
      </c>
    </row>
    <row r="1022" spans="19:97" x14ac:dyDescent="0.2">
      <c r="S1022" s="98">
        <v>6079</v>
      </c>
      <c r="T1022" s="98">
        <v>41</v>
      </c>
      <c r="U1022" s="98" t="s">
        <v>2622</v>
      </c>
      <c r="V1022" s="98">
        <v>1</v>
      </c>
      <c r="W1022" s="98" t="s">
        <v>724</v>
      </c>
      <c r="X1022" s="98">
        <v>5</v>
      </c>
      <c r="Y1022" s="98" t="s">
        <v>858</v>
      </c>
      <c r="Z1022" s="98">
        <v>32</v>
      </c>
      <c r="AA1022" s="98" t="s">
        <v>2623</v>
      </c>
      <c r="AB1022" s="98">
        <v>7015</v>
      </c>
      <c r="AC1022" s="98" t="s">
        <v>2624</v>
      </c>
      <c r="AD1022" s="98" t="s">
        <v>2625</v>
      </c>
      <c r="AE1022" s="98">
        <v>6079</v>
      </c>
      <c r="AF1022" s="98" t="s">
        <v>2685</v>
      </c>
      <c r="AG1022" s="98" t="s">
        <v>5572</v>
      </c>
      <c r="AH1022" s="98" t="s">
        <v>212</v>
      </c>
      <c r="AI1022" s="98" t="s">
        <v>53</v>
      </c>
      <c r="AJ1022" s="98">
        <v>4100</v>
      </c>
      <c r="AK1022" s="98" t="s">
        <v>33</v>
      </c>
      <c r="AL1022" s="98">
        <v>4101</v>
      </c>
      <c r="AM1022" s="98" t="s">
        <v>515</v>
      </c>
      <c r="AN1022" s="98">
        <v>4119152</v>
      </c>
      <c r="AO1022" s="98">
        <v>2024</v>
      </c>
      <c r="AP1022" s="98">
        <v>0</v>
      </c>
      <c r="AQ1022" s="98" t="s">
        <v>54</v>
      </c>
      <c r="AR1022" s="98" t="s">
        <v>54</v>
      </c>
      <c r="AS1022" s="98" t="s">
        <v>54</v>
      </c>
      <c r="AT1022" s="98" t="s">
        <v>54</v>
      </c>
      <c r="AY1022" s="98" t="s">
        <v>56</v>
      </c>
      <c r="AZ1022" s="98" t="s">
        <v>2628</v>
      </c>
      <c r="BA1022" s="98" t="s">
        <v>2629</v>
      </c>
      <c r="BB1022" s="98" t="s">
        <v>2630</v>
      </c>
      <c r="BD1022" s="110" t="str">
        <f t="shared" si="173"/>
        <v>4610(vazio)</v>
      </c>
      <c r="BE1022" s="110">
        <v>4610</v>
      </c>
      <c r="BF1022" s="110" t="s">
        <v>2440</v>
      </c>
      <c r="BG1022" s="110">
        <v>8080</v>
      </c>
      <c r="BH1022" s="110" t="s">
        <v>60</v>
      </c>
      <c r="BI1022" s="110">
        <v>80</v>
      </c>
      <c r="BJ1022" s="110">
        <v>80</v>
      </c>
      <c r="BK1022" s="110">
        <v>80</v>
      </c>
      <c r="BL1022" s="110">
        <v>80</v>
      </c>
      <c r="BN1022" s="110">
        <f t="shared" si="174"/>
        <v>320</v>
      </c>
      <c r="BS1022" s="110">
        <v>6079</v>
      </c>
      <c r="BT1022" s="110" t="str">
        <f t="shared" si="165"/>
        <v>Ampliação do Colégio Estadual Oscar Joseph D'Plácido e Silva - do Colégio Estadual Semiramis de Barros Braga, em Pinhais</v>
      </c>
      <c r="BU1022" s="111" t="str">
        <f t="shared" si="166"/>
        <v>Não</v>
      </c>
      <c r="BV1022" s="111" t="str">
        <f t="shared" si="167"/>
        <v>Não</v>
      </c>
      <c r="BW1022" s="111" t="str">
        <f t="shared" si="168"/>
        <v>Não</v>
      </c>
      <c r="BX1022" s="111" t="str">
        <f t="shared" si="169"/>
        <v>Não</v>
      </c>
      <c r="BY1022" s="110" t="s">
        <v>121</v>
      </c>
      <c r="BZ1022" s="110" t="s">
        <v>121</v>
      </c>
      <c r="CA1022" s="110" t="s">
        <v>121</v>
      </c>
      <c r="CB1022" s="110" t="s">
        <v>8122</v>
      </c>
      <c r="CG1022" s="110" t="str">
        <f t="shared" si="170"/>
        <v>5167Laranjeiras do Sul</v>
      </c>
      <c r="CH1022" s="110" t="str">
        <f t="shared" si="172"/>
        <v>5167-7</v>
      </c>
      <c r="CI1022" s="110">
        <v>7</v>
      </c>
      <c r="CJ1022" s="110">
        <v>5167</v>
      </c>
      <c r="CK1022" s="110" t="s">
        <v>35</v>
      </c>
      <c r="CL1022" s="110">
        <v>4113304</v>
      </c>
      <c r="CM1022" s="110" t="s">
        <v>800</v>
      </c>
      <c r="CN1022" s="110">
        <v>0</v>
      </c>
      <c r="CO1022" s="110">
        <v>0</v>
      </c>
      <c r="CP1022" s="110">
        <v>280</v>
      </c>
      <c r="CQ1022" s="110">
        <v>280</v>
      </c>
      <c r="CS1022" s="110" t="str">
        <f t="shared" si="171"/>
        <v>RGInt 03 Cascavel-Laranjeiras do Sul</v>
      </c>
    </row>
    <row r="1023" spans="19:97" x14ac:dyDescent="0.2">
      <c r="S1023" s="98">
        <v>6908</v>
      </c>
      <c r="T1023" s="98">
        <v>41</v>
      </c>
      <c r="U1023" s="98" t="s">
        <v>2622</v>
      </c>
      <c r="V1023" s="98">
        <v>1</v>
      </c>
      <c r="W1023" s="98" t="s">
        <v>724</v>
      </c>
      <c r="X1023" s="98">
        <v>5</v>
      </c>
      <c r="Y1023" s="98" t="s">
        <v>858</v>
      </c>
      <c r="Z1023" s="98">
        <v>32</v>
      </c>
      <c r="AA1023" s="98" t="s">
        <v>2623</v>
      </c>
      <c r="AB1023" s="98">
        <v>7015</v>
      </c>
      <c r="AC1023" s="98" t="s">
        <v>2624</v>
      </c>
      <c r="AD1023" s="98" t="s">
        <v>2625</v>
      </c>
      <c r="AE1023" s="98">
        <v>6908</v>
      </c>
      <c r="AF1023" s="98" t="s">
        <v>5573</v>
      </c>
      <c r="AG1023" s="98" t="s">
        <v>5558</v>
      </c>
      <c r="AH1023" s="98" t="s">
        <v>212</v>
      </c>
      <c r="AI1023" s="98" t="s">
        <v>53</v>
      </c>
      <c r="AJ1023" s="98">
        <v>4100</v>
      </c>
      <c r="AK1023" s="98" t="s">
        <v>33</v>
      </c>
      <c r="AL1023" s="98">
        <v>4101</v>
      </c>
      <c r="AM1023" s="98" t="s">
        <v>515</v>
      </c>
      <c r="AN1023" s="98">
        <v>4119152</v>
      </c>
      <c r="AO1023" s="98">
        <v>2024</v>
      </c>
      <c r="AP1023" s="98">
        <v>0</v>
      </c>
      <c r="AQ1023" s="98" t="s">
        <v>54</v>
      </c>
      <c r="AR1023" s="98" t="s">
        <v>54</v>
      </c>
      <c r="AS1023" s="98" t="s">
        <v>56</v>
      </c>
      <c r="AT1023" s="98" t="s">
        <v>54</v>
      </c>
      <c r="AV1023" s="98" t="s">
        <v>2724</v>
      </c>
      <c r="AY1023" s="98" t="s">
        <v>56</v>
      </c>
      <c r="AZ1023" s="98" t="s">
        <v>2628</v>
      </c>
      <c r="BA1023" s="98" t="s">
        <v>5559</v>
      </c>
      <c r="BB1023" s="98" t="s">
        <v>5560</v>
      </c>
      <c r="BD1023" s="110" t="str">
        <f t="shared" si="173"/>
        <v>4612(vazio)</v>
      </c>
      <c r="BE1023" s="110">
        <v>4612</v>
      </c>
      <c r="BF1023" s="110" t="s">
        <v>6323</v>
      </c>
      <c r="BG1023" s="110">
        <v>8410</v>
      </c>
      <c r="BH1023" s="110" t="s">
        <v>60</v>
      </c>
      <c r="BI1023" s="110">
        <v>80</v>
      </c>
      <c r="BJ1023" s="110">
        <v>80</v>
      </c>
      <c r="BK1023" s="110">
        <v>80</v>
      </c>
      <c r="BL1023" s="110">
        <v>80</v>
      </c>
      <c r="BN1023" s="110">
        <f t="shared" si="174"/>
        <v>320</v>
      </c>
      <c r="BS1023" s="110">
        <v>6908</v>
      </c>
      <c r="BT1023" s="110" t="str">
        <f t="shared" si="165"/>
        <v>Ampliação do Colégio Estadual Oscar Joseph D'Plácido e Silva, no município de Pinhais</v>
      </c>
      <c r="BU1023" s="111" t="str">
        <f t="shared" si="166"/>
        <v>Sim</v>
      </c>
      <c r="BV1023" s="111" t="str">
        <f t="shared" si="167"/>
        <v>Não</v>
      </c>
      <c r="BW1023" s="111" t="str">
        <f t="shared" si="168"/>
        <v>Não</v>
      </c>
      <c r="BX1023" s="111" t="str">
        <f t="shared" si="169"/>
        <v>Não</v>
      </c>
      <c r="BY1023" s="110" t="s">
        <v>121</v>
      </c>
      <c r="BZ1023" s="110" t="s">
        <v>2724</v>
      </c>
      <c r="CA1023" s="110" t="s">
        <v>121</v>
      </c>
      <c r="CB1023" s="110" t="s">
        <v>8122</v>
      </c>
      <c r="CG1023" s="110" t="str">
        <f t="shared" si="170"/>
        <v>5167Pato Branco</v>
      </c>
      <c r="CH1023" s="110" t="str">
        <f t="shared" si="172"/>
        <v>5167-8</v>
      </c>
      <c r="CI1023" s="110">
        <v>8</v>
      </c>
      <c r="CJ1023" s="110">
        <v>5167</v>
      </c>
      <c r="CK1023" s="110" t="s">
        <v>35</v>
      </c>
      <c r="CL1023" s="110">
        <v>4118501</v>
      </c>
      <c r="CM1023" s="110" t="s">
        <v>138</v>
      </c>
      <c r="CN1023" s="110">
        <v>0</v>
      </c>
      <c r="CO1023" s="110">
        <v>0</v>
      </c>
      <c r="CP1023" s="110">
        <v>35</v>
      </c>
      <c r="CQ1023" s="110">
        <v>35</v>
      </c>
      <c r="CS1023" s="110" t="str">
        <f t="shared" si="171"/>
        <v>RGInt 03 Cascavel-Pato Branco</v>
      </c>
    </row>
    <row r="1024" spans="19:97" x14ac:dyDescent="0.2">
      <c r="S1024" s="98">
        <v>6909</v>
      </c>
      <c r="T1024" s="98">
        <v>41</v>
      </c>
      <c r="U1024" s="98" t="s">
        <v>2622</v>
      </c>
      <c r="V1024" s="98">
        <v>1</v>
      </c>
      <c r="W1024" s="98" t="s">
        <v>724</v>
      </c>
      <c r="X1024" s="98">
        <v>5</v>
      </c>
      <c r="Y1024" s="98" t="s">
        <v>858</v>
      </c>
      <c r="Z1024" s="98">
        <v>32</v>
      </c>
      <c r="AA1024" s="98" t="s">
        <v>2623</v>
      </c>
      <c r="AB1024" s="98">
        <v>7015</v>
      </c>
      <c r="AC1024" s="98" t="s">
        <v>2624</v>
      </c>
      <c r="AD1024" s="98" t="s">
        <v>2625</v>
      </c>
      <c r="AE1024" s="98">
        <v>6909</v>
      </c>
      <c r="AF1024" s="98" t="s">
        <v>5574</v>
      </c>
      <c r="AG1024" s="98" t="s">
        <v>5575</v>
      </c>
      <c r="AH1024" s="98" t="s">
        <v>212</v>
      </c>
      <c r="AI1024" s="98" t="s">
        <v>53</v>
      </c>
      <c r="AJ1024" s="98">
        <v>4100</v>
      </c>
      <c r="AK1024" s="98" t="s">
        <v>38</v>
      </c>
      <c r="AL1024" s="98">
        <v>4106</v>
      </c>
      <c r="AM1024" s="98" t="s">
        <v>531</v>
      </c>
      <c r="AN1024" s="98">
        <v>4119905</v>
      </c>
      <c r="AO1024" s="98">
        <v>2024</v>
      </c>
      <c r="AP1024" s="98">
        <v>0</v>
      </c>
      <c r="AQ1024" s="98" t="s">
        <v>54</v>
      </c>
      <c r="AR1024" s="98" t="s">
        <v>54</v>
      </c>
      <c r="AS1024" s="98" t="s">
        <v>56</v>
      </c>
      <c r="AT1024" s="98" t="s">
        <v>54</v>
      </c>
      <c r="AV1024" s="98" t="s">
        <v>2724</v>
      </c>
      <c r="AY1024" s="98" t="s">
        <v>56</v>
      </c>
      <c r="AZ1024" s="98" t="s">
        <v>5563</v>
      </c>
      <c r="BA1024" s="98" t="s">
        <v>5559</v>
      </c>
      <c r="BB1024" s="98" t="s">
        <v>5560</v>
      </c>
      <c r="BD1024" s="110" t="str">
        <f t="shared" si="173"/>
        <v>4613(vazio)</v>
      </c>
      <c r="BE1024" s="110">
        <v>4613</v>
      </c>
      <c r="BF1024" s="110" t="s">
        <v>2443</v>
      </c>
      <c r="BG1024" s="110">
        <v>8410</v>
      </c>
      <c r="BH1024" s="110" t="s">
        <v>60</v>
      </c>
      <c r="BI1024" s="110">
        <v>3800</v>
      </c>
      <c r="BJ1024" s="110">
        <v>4500</v>
      </c>
      <c r="BK1024" s="110">
        <v>3800</v>
      </c>
      <c r="BL1024" s="110">
        <v>4500</v>
      </c>
      <c r="BN1024" s="110">
        <f t="shared" si="174"/>
        <v>16600</v>
      </c>
      <c r="BS1024" s="110">
        <v>6909</v>
      </c>
      <c r="BT1024" s="110" t="str">
        <f t="shared" si="165"/>
        <v>Ampliação do Colégio Estadual Padre Arnaldo Jansen, no município de Ponta Grossa</v>
      </c>
      <c r="BU1024" s="111" t="str">
        <f t="shared" si="166"/>
        <v>Sim</v>
      </c>
      <c r="BV1024" s="111" t="str">
        <f t="shared" si="167"/>
        <v>Não</v>
      </c>
      <c r="BW1024" s="111" t="str">
        <f t="shared" si="168"/>
        <v>Não</v>
      </c>
      <c r="BX1024" s="111" t="str">
        <f t="shared" si="169"/>
        <v>Não</v>
      </c>
      <c r="BY1024" s="110" t="s">
        <v>121</v>
      </c>
      <c r="BZ1024" s="110" t="s">
        <v>2724</v>
      </c>
      <c r="CA1024" s="110" t="s">
        <v>121</v>
      </c>
      <c r="CB1024" s="110" t="s">
        <v>8122</v>
      </c>
      <c r="CG1024" s="110" t="str">
        <f t="shared" si="170"/>
        <v>5167Toledo</v>
      </c>
      <c r="CH1024" s="110" t="str">
        <f t="shared" si="172"/>
        <v>5167-9</v>
      </c>
      <c r="CI1024" s="110">
        <v>9</v>
      </c>
      <c r="CJ1024" s="110">
        <v>5167</v>
      </c>
      <c r="CK1024" s="110" t="s">
        <v>35</v>
      </c>
      <c r="CL1024" s="110">
        <v>4127700</v>
      </c>
      <c r="CM1024" s="110" t="s">
        <v>578</v>
      </c>
      <c r="CN1024" s="110">
        <v>0</v>
      </c>
      <c r="CO1024" s="110">
        <v>0</v>
      </c>
      <c r="CP1024" s="110">
        <v>200</v>
      </c>
      <c r="CQ1024" s="110">
        <v>200</v>
      </c>
      <c r="CS1024" s="110" t="str">
        <f t="shared" si="171"/>
        <v>RGInt 03 Cascavel-Toledo</v>
      </c>
    </row>
    <row r="1025" spans="19:97" x14ac:dyDescent="0.2">
      <c r="S1025" s="98">
        <v>6910</v>
      </c>
      <c r="T1025" s="98">
        <v>41</v>
      </c>
      <c r="U1025" s="98" t="s">
        <v>2622</v>
      </c>
      <c r="V1025" s="98">
        <v>1</v>
      </c>
      <c r="W1025" s="98" t="s">
        <v>724</v>
      </c>
      <c r="X1025" s="98">
        <v>5</v>
      </c>
      <c r="Y1025" s="98" t="s">
        <v>858</v>
      </c>
      <c r="Z1025" s="98">
        <v>32</v>
      </c>
      <c r="AA1025" s="98" t="s">
        <v>2623</v>
      </c>
      <c r="AB1025" s="98">
        <v>7015</v>
      </c>
      <c r="AC1025" s="98" t="s">
        <v>2624</v>
      </c>
      <c r="AD1025" s="98" t="s">
        <v>2625</v>
      </c>
      <c r="AE1025" s="98">
        <v>6910</v>
      </c>
      <c r="AF1025" s="98" t="s">
        <v>5576</v>
      </c>
      <c r="AG1025" s="98" t="s">
        <v>5558</v>
      </c>
      <c r="AH1025" s="98" t="s">
        <v>212</v>
      </c>
      <c r="AI1025" s="98" t="s">
        <v>53</v>
      </c>
      <c r="AJ1025" s="98">
        <v>4100</v>
      </c>
      <c r="AK1025" s="98" t="s">
        <v>38</v>
      </c>
      <c r="AL1025" s="98">
        <v>4106</v>
      </c>
      <c r="AM1025" s="98" t="s">
        <v>531</v>
      </c>
      <c r="AN1025" s="98">
        <v>4119905</v>
      </c>
      <c r="AO1025" s="98">
        <v>2024</v>
      </c>
      <c r="AP1025" s="98">
        <v>0</v>
      </c>
      <c r="AQ1025" s="98" t="s">
        <v>54</v>
      </c>
      <c r="AR1025" s="98" t="s">
        <v>54</v>
      </c>
      <c r="AS1025" s="98" t="s">
        <v>56</v>
      </c>
      <c r="AT1025" s="98" t="s">
        <v>54</v>
      </c>
      <c r="AV1025" s="98" t="s">
        <v>2724</v>
      </c>
      <c r="AY1025" s="98" t="s">
        <v>56</v>
      </c>
      <c r="AZ1025" s="98" t="s">
        <v>2628</v>
      </c>
      <c r="BA1025" s="98" t="s">
        <v>5559</v>
      </c>
      <c r="BB1025" s="98" t="s">
        <v>5560</v>
      </c>
      <c r="BD1025" s="110" t="str">
        <f t="shared" si="173"/>
        <v>4614(vazio)</v>
      </c>
      <c r="BE1025" s="110">
        <v>4614</v>
      </c>
      <c r="BF1025" s="110" t="s">
        <v>2445</v>
      </c>
      <c r="BG1025" s="110">
        <v>8410</v>
      </c>
      <c r="BH1025" s="110" t="s">
        <v>60</v>
      </c>
      <c r="BI1025" s="110">
        <v>380</v>
      </c>
      <c r="BJ1025" s="110">
        <v>3000</v>
      </c>
      <c r="BK1025" s="110">
        <v>3000</v>
      </c>
      <c r="BL1025" s="110">
        <v>3000</v>
      </c>
      <c r="BN1025" s="110">
        <f t="shared" si="174"/>
        <v>9380</v>
      </c>
      <c r="BS1025" s="110">
        <v>6910</v>
      </c>
      <c r="BT1025" s="110" t="str">
        <f t="shared" si="165"/>
        <v>Ampliação do Colégio Estadual Padre Pedro Grzelczaki, no município de Ponta Grossa</v>
      </c>
      <c r="BU1025" s="111" t="str">
        <f t="shared" si="166"/>
        <v>Sim</v>
      </c>
      <c r="BV1025" s="111" t="str">
        <f t="shared" si="167"/>
        <v>Não</v>
      </c>
      <c r="BW1025" s="111" t="str">
        <f t="shared" si="168"/>
        <v>Não</v>
      </c>
      <c r="BX1025" s="111" t="str">
        <f t="shared" si="169"/>
        <v>Não</v>
      </c>
      <c r="BY1025" s="110" t="s">
        <v>121</v>
      </c>
      <c r="BZ1025" s="110" t="s">
        <v>2724</v>
      </c>
      <c r="CA1025" s="110" t="s">
        <v>121</v>
      </c>
      <c r="CB1025" s="110" t="s">
        <v>8122</v>
      </c>
      <c r="CG1025" s="110" t="str">
        <f t="shared" si="170"/>
        <v>5167Campo Mourão</v>
      </c>
      <c r="CH1025" s="110" t="str">
        <f t="shared" si="172"/>
        <v>5167-10</v>
      </c>
      <c r="CI1025" s="110">
        <v>10</v>
      </c>
      <c r="CJ1025" s="110">
        <v>5167</v>
      </c>
      <c r="CK1025" s="110" t="s">
        <v>36</v>
      </c>
      <c r="CL1025" s="110">
        <v>4104303</v>
      </c>
      <c r="CM1025" s="110" t="s">
        <v>372</v>
      </c>
      <c r="CN1025" s="110">
        <v>0</v>
      </c>
      <c r="CO1025" s="110">
        <v>0</v>
      </c>
      <c r="CP1025" s="110">
        <v>120</v>
      </c>
      <c r="CQ1025" s="110">
        <v>120</v>
      </c>
      <c r="CS1025" s="110" t="str">
        <f t="shared" si="171"/>
        <v>RGInt 04 Maringá-Campo Mourão</v>
      </c>
    </row>
    <row r="1026" spans="19:97" x14ac:dyDescent="0.2">
      <c r="S1026" s="98">
        <v>6913</v>
      </c>
      <c r="T1026" s="98">
        <v>41</v>
      </c>
      <c r="U1026" s="98" t="s">
        <v>2622</v>
      </c>
      <c r="V1026" s="98">
        <v>1</v>
      </c>
      <c r="W1026" s="98" t="s">
        <v>724</v>
      </c>
      <c r="X1026" s="98">
        <v>5</v>
      </c>
      <c r="Y1026" s="98" t="s">
        <v>858</v>
      </c>
      <c r="Z1026" s="98">
        <v>32</v>
      </c>
      <c r="AA1026" s="98" t="s">
        <v>2623</v>
      </c>
      <c r="AB1026" s="98">
        <v>7015</v>
      </c>
      <c r="AC1026" s="98" t="s">
        <v>2624</v>
      </c>
      <c r="AD1026" s="98" t="s">
        <v>2625</v>
      </c>
      <c r="AE1026" s="98">
        <v>6913</v>
      </c>
      <c r="AF1026" s="98" t="s">
        <v>5577</v>
      </c>
      <c r="AG1026" s="98" t="s">
        <v>5578</v>
      </c>
      <c r="AH1026" s="98" t="s">
        <v>212</v>
      </c>
      <c r="AI1026" s="98" t="s">
        <v>53</v>
      </c>
      <c r="AJ1026" s="98">
        <v>4100</v>
      </c>
      <c r="AK1026" s="98" t="s">
        <v>33</v>
      </c>
      <c r="AL1026" s="98">
        <v>4101</v>
      </c>
      <c r="AM1026" s="98" t="s">
        <v>489</v>
      </c>
      <c r="AN1026" s="98">
        <v>4101804</v>
      </c>
      <c r="AO1026" s="98">
        <v>2024</v>
      </c>
      <c r="AP1026" s="98">
        <v>0</v>
      </c>
      <c r="AQ1026" s="98" t="s">
        <v>54</v>
      </c>
      <c r="AR1026" s="98" t="s">
        <v>54</v>
      </c>
      <c r="AS1026" s="98" t="s">
        <v>56</v>
      </c>
      <c r="AT1026" s="98" t="s">
        <v>54</v>
      </c>
      <c r="AV1026" s="98" t="s">
        <v>2724</v>
      </c>
      <c r="AY1026" s="98" t="s">
        <v>56</v>
      </c>
      <c r="AZ1026" s="98" t="s">
        <v>5563</v>
      </c>
      <c r="BA1026" s="98" t="s">
        <v>5559</v>
      </c>
      <c r="BB1026" s="98" t="s">
        <v>5560</v>
      </c>
      <c r="BD1026" s="110" t="str">
        <f t="shared" si="173"/>
        <v>4615(vazio)</v>
      </c>
      <c r="BE1026" s="110">
        <v>4615</v>
      </c>
      <c r="BF1026" s="110" t="s">
        <v>2447</v>
      </c>
      <c r="BG1026" s="110">
        <v>8410</v>
      </c>
      <c r="BH1026" s="110" t="s">
        <v>60</v>
      </c>
      <c r="BI1026" s="110">
        <v>1</v>
      </c>
      <c r="BJ1026" s="110">
        <v>0</v>
      </c>
      <c r="BK1026" s="110">
        <v>1</v>
      </c>
      <c r="BL1026" s="110">
        <v>0</v>
      </c>
      <c r="BN1026" s="110">
        <f t="shared" si="174"/>
        <v>2</v>
      </c>
      <c r="BS1026" s="110">
        <v>6913</v>
      </c>
      <c r="BT1026" s="110" t="str">
        <f t="shared" si="165"/>
        <v>Ampliação do Colégio Estadual Professora Marilze da Luz Brand, no município de Araucária</v>
      </c>
      <c r="BU1026" s="111" t="str">
        <f t="shared" si="166"/>
        <v>Sim</v>
      </c>
      <c r="BV1026" s="111" t="str">
        <f t="shared" si="167"/>
        <v>Não</v>
      </c>
      <c r="BW1026" s="111" t="str">
        <f t="shared" si="168"/>
        <v>Não</v>
      </c>
      <c r="BX1026" s="111" t="str">
        <f t="shared" si="169"/>
        <v>Não</v>
      </c>
      <c r="BY1026" s="110" t="s">
        <v>121</v>
      </c>
      <c r="BZ1026" s="110" t="s">
        <v>2724</v>
      </c>
      <c r="CA1026" s="110" t="s">
        <v>121</v>
      </c>
      <c r="CB1026" s="110" t="s">
        <v>8122</v>
      </c>
      <c r="CG1026" s="110" t="str">
        <f t="shared" si="170"/>
        <v>5167Maringá</v>
      </c>
      <c r="CH1026" s="110" t="str">
        <f t="shared" si="172"/>
        <v>5167-11</v>
      </c>
      <c r="CI1026" s="110">
        <v>11</v>
      </c>
      <c r="CJ1026" s="110">
        <v>5167</v>
      </c>
      <c r="CK1026" s="110" t="s">
        <v>36</v>
      </c>
      <c r="CL1026" s="110">
        <v>4115200</v>
      </c>
      <c r="CM1026" s="110" t="s">
        <v>503</v>
      </c>
      <c r="CN1026" s="110">
        <v>0</v>
      </c>
      <c r="CO1026" s="110">
        <v>0</v>
      </c>
      <c r="CP1026" s="110">
        <v>220</v>
      </c>
      <c r="CQ1026" s="110">
        <v>220</v>
      </c>
      <c r="CS1026" s="110" t="str">
        <f t="shared" si="171"/>
        <v>RGInt 04 Maringá-Maringá</v>
      </c>
    </row>
    <row r="1027" spans="19:97" x14ac:dyDescent="0.2">
      <c r="S1027" s="98">
        <v>6914</v>
      </c>
      <c r="T1027" s="98">
        <v>41</v>
      </c>
      <c r="U1027" s="98" t="s">
        <v>2622</v>
      </c>
      <c r="V1027" s="98">
        <v>1</v>
      </c>
      <c r="W1027" s="98" t="s">
        <v>724</v>
      </c>
      <c r="X1027" s="98">
        <v>5</v>
      </c>
      <c r="Y1027" s="98" t="s">
        <v>858</v>
      </c>
      <c r="Z1027" s="98">
        <v>32</v>
      </c>
      <c r="AA1027" s="98" t="s">
        <v>2623</v>
      </c>
      <c r="AB1027" s="98">
        <v>7015</v>
      </c>
      <c r="AC1027" s="98" t="s">
        <v>2624</v>
      </c>
      <c r="AD1027" s="98" t="s">
        <v>2625</v>
      </c>
      <c r="AE1027" s="98">
        <v>6914</v>
      </c>
      <c r="AF1027" s="98" t="s">
        <v>5579</v>
      </c>
      <c r="AG1027" s="98" t="s">
        <v>5580</v>
      </c>
      <c r="AH1027" s="98" t="s">
        <v>4216</v>
      </c>
      <c r="AI1027" s="98" t="s">
        <v>53</v>
      </c>
      <c r="AJ1027" s="98">
        <v>4100</v>
      </c>
      <c r="AK1027" s="98" t="s">
        <v>33</v>
      </c>
      <c r="AL1027" s="98">
        <v>4101</v>
      </c>
      <c r="AM1027" s="98" t="s">
        <v>519</v>
      </c>
      <c r="AN1027" s="98">
        <v>4119509</v>
      </c>
      <c r="AO1027" s="98">
        <v>2024</v>
      </c>
      <c r="AP1027" s="98">
        <v>0</v>
      </c>
      <c r="AQ1027" s="98" t="s">
        <v>54</v>
      </c>
      <c r="AR1027" s="98" t="s">
        <v>54</v>
      </c>
      <c r="AS1027" s="98" t="s">
        <v>56</v>
      </c>
      <c r="AT1027" s="98" t="s">
        <v>54</v>
      </c>
      <c r="AV1027" s="98" t="s">
        <v>2724</v>
      </c>
      <c r="AY1027" s="98" t="s">
        <v>56</v>
      </c>
      <c r="AZ1027" s="98" t="s">
        <v>5563</v>
      </c>
      <c r="BA1027" s="98" t="s">
        <v>5559</v>
      </c>
      <c r="BB1027" s="98" t="s">
        <v>5560</v>
      </c>
      <c r="BD1027" s="110" t="str">
        <f t="shared" si="173"/>
        <v>4616RGInt 01 Curitiba</v>
      </c>
      <c r="BE1027" s="110">
        <v>4616</v>
      </c>
      <c r="BF1027" s="110" t="s">
        <v>2448</v>
      </c>
      <c r="BG1027" s="110">
        <v>8410</v>
      </c>
      <c r="BH1027" s="110" t="s">
        <v>33</v>
      </c>
      <c r="BI1027" s="110">
        <v>2</v>
      </c>
      <c r="BJ1027" s="110">
        <v>1</v>
      </c>
      <c r="BK1027" s="110">
        <v>0</v>
      </c>
      <c r="BL1027" s="110">
        <v>1</v>
      </c>
      <c r="BN1027" s="110">
        <f t="shared" si="174"/>
        <v>4</v>
      </c>
      <c r="BS1027" s="110">
        <v>6914</v>
      </c>
      <c r="BT1027" s="110" t="str">
        <f t="shared" si="165"/>
        <v>Ampliação do Colégio Estadual Professora Rosilda de Oliveira, no município de Piraquara</v>
      </c>
      <c r="BU1027" s="111" t="str">
        <f t="shared" si="166"/>
        <v>Sim</v>
      </c>
      <c r="BV1027" s="111" t="str">
        <f t="shared" si="167"/>
        <v>Não</v>
      </c>
      <c r="BW1027" s="111" t="str">
        <f t="shared" si="168"/>
        <v>Não</v>
      </c>
      <c r="BX1027" s="111" t="str">
        <f t="shared" si="169"/>
        <v>Não</v>
      </c>
      <c r="BY1027" s="110" t="s">
        <v>121</v>
      </c>
      <c r="BZ1027" s="110" t="s">
        <v>2724</v>
      </c>
      <c r="CA1027" s="110" t="s">
        <v>121</v>
      </c>
      <c r="CB1027" s="110" t="s">
        <v>8122</v>
      </c>
      <c r="CG1027" s="110" t="str">
        <f t="shared" si="170"/>
        <v>5167Paranavaí</v>
      </c>
      <c r="CH1027" s="110" t="str">
        <f t="shared" si="172"/>
        <v>5167-12</v>
      </c>
      <c r="CI1027" s="110">
        <v>12</v>
      </c>
      <c r="CJ1027" s="110">
        <v>5167</v>
      </c>
      <c r="CK1027" s="110" t="s">
        <v>36</v>
      </c>
      <c r="CL1027" s="110">
        <v>4118402</v>
      </c>
      <c r="CM1027" s="110" t="s">
        <v>517</v>
      </c>
      <c r="CN1027" s="110">
        <v>0</v>
      </c>
      <c r="CO1027" s="110">
        <v>0</v>
      </c>
      <c r="CP1027" s="110">
        <v>210</v>
      </c>
      <c r="CQ1027" s="110">
        <v>210</v>
      </c>
      <c r="CS1027" s="110" t="str">
        <f t="shared" si="171"/>
        <v>RGInt 04 Maringá-Paranavaí</v>
      </c>
    </row>
    <row r="1028" spans="19:97" x14ac:dyDescent="0.2">
      <c r="S1028" s="98">
        <v>6915</v>
      </c>
      <c r="T1028" s="98">
        <v>41</v>
      </c>
      <c r="U1028" s="98" t="s">
        <v>2622</v>
      </c>
      <c r="V1028" s="98">
        <v>1</v>
      </c>
      <c r="W1028" s="98" t="s">
        <v>724</v>
      </c>
      <c r="X1028" s="98">
        <v>5</v>
      </c>
      <c r="Y1028" s="98" t="s">
        <v>858</v>
      </c>
      <c r="Z1028" s="98">
        <v>32</v>
      </c>
      <c r="AA1028" s="98" t="s">
        <v>2623</v>
      </c>
      <c r="AB1028" s="98">
        <v>7015</v>
      </c>
      <c r="AC1028" s="98" t="s">
        <v>2624</v>
      </c>
      <c r="AD1028" s="98" t="s">
        <v>2625</v>
      </c>
      <c r="AE1028" s="98">
        <v>6915</v>
      </c>
      <c r="AF1028" s="98" t="s">
        <v>5581</v>
      </c>
      <c r="AG1028" s="98" t="s">
        <v>5582</v>
      </c>
      <c r="AH1028" s="98" t="s">
        <v>212</v>
      </c>
      <c r="AI1028" s="98" t="s">
        <v>53</v>
      </c>
      <c r="AJ1028" s="98">
        <v>4100</v>
      </c>
      <c r="AK1028" s="98" t="s">
        <v>33</v>
      </c>
      <c r="AL1028" s="98">
        <v>4101</v>
      </c>
      <c r="AM1028" s="98" t="s">
        <v>535</v>
      </c>
      <c r="AN1028" s="98">
        <v>4119954</v>
      </c>
      <c r="AO1028" s="98">
        <v>2024</v>
      </c>
      <c r="AP1028" s="98">
        <v>0</v>
      </c>
      <c r="AQ1028" s="98" t="s">
        <v>54</v>
      </c>
      <c r="AR1028" s="98" t="s">
        <v>54</v>
      </c>
      <c r="AS1028" s="98" t="s">
        <v>56</v>
      </c>
      <c r="AT1028" s="98" t="s">
        <v>54</v>
      </c>
      <c r="AV1028" s="98" t="s">
        <v>2724</v>
      </c>
      <c r="AY1028" s="98" t="s">
        <v>56</v>
      </c>
      <c r="AZ1028" s="98" t="s">
        <v>5563</v>
      </c>
      <c r="BA1028" s="98" t="s">
        <v>5559</v>
      </c>
      <c r="BB1028" s="98" t="s">
        <v>5560</v>
      </c>
      <c r="BD1028" s="110" t="str">
        <f t="shared" si="173"/>
        <v>4616RGInt 02 Guarapuava</v>
      </c>
      <c r="BE1028" s="110">
        <v>4616</v>
      </c>
      <c r="BF1028" s="110" t="s">
        <v>2448</v>
      </c>
      <c r="BG1028" s="110">
        <v>8410</v>
      </c>
      <c r="BH1028" s="110" t="s">
        <v>34</v>
      </c>
      <c r="BI1028" s="110">
        <v>0</v>
      </c>
      <c r="BJ1028" s="110">
        <v>1</v>
      </c>
      <c r="BK1028" s="110">
        <v>0</v>
      </c>
      <c r="BL1028" s="110">
        <v>1</v>
      </c>
      <c r="BN1028" s="110">
        <f t="shared" si="174"/>
        <v>2</v>
      </c>
      <c r="BS1028" s="110">
        <v>6915</v>
      </c>
      <c r="BT1028" s="110" t="str">
        <f t="shared" si="165"/>
        <v>Ampliação do Colégio Estadual Professora Sully Vilarinho, no município de Pontal do Paraná</v>
      </c>
      <c r="BU1028" s="111" t="str">
        <f t="shared" si="166"/>
        <v>Sim</v>
      </c>
      <c r="BV1028" s="111" t="str">
        <f t="shared" si="167"/>
        <v>Não</v>
      </c>
      <c r="BW1028" s="111" t="str">
        <f t="shared" si="168"/>
        <v>Não</v>
      </c>
      <c r="BX1028" s="111" t="str">
        <f t="shared" si="169"/>
        <v>Não</v>
      </c>
      <c r="BY1028" s="110" t="s">
        <v>121</v>
      </c>
      <c r="BZ1028" s="110" t="s">
        <v>2724</v>
      </c>
      <c r="CA1028" s="110" t="s">
        <v>121</v>
      </c>
      <c r="CB1028" s="110" t="s">
        <v>8122</v>
      </c>
      <c r="CG1028" s="110" t="str">
        <f t="shared" si="170"/>
        <v>5167Umuarama</v>
      </c>
      <c r="CH1028" s="110" t="str">
        <f t="shared" si="172"/>
        <v>5167-13</v>
      </c>
      <c r="CI1028" s="110">
        <v>13</v>
      </c>
      <c r="CJ1028" s="110">
        <v>5167</v>
      </c>
      <c r="CK1028" s="110" t="s">
        <v>36</v>
      </c>
      <c r="CL1028" s="110">
        <v>4128104</v>
      </c>
      <c r="CM1028" s="110" t="s">
        <v>2325</v>
      </c>
      <c r="CN1028" s="110">
        <v>0</v>
      </c>
      <c r="CO1028" s="110">
        <v>0</v>
      </c>
      <c r="CP1028" s="110">
        <v>130</v>
      </c>
      <c r="CQ1028" s="110">
        <v>130</v>
      </c>
      <c r="CS1028" s="110" t="str">
        <f t="shared" si="171"/>
        <v>RGInt 04 Maringá-Umuarama</v>
      </c>
    </row>
    <row r="1029" spans="19:97" x14ac:dyDescent="0.2">
      <c r="S1029" s="98">
        <v>6911</v>
      </c>
      <c r="T1029" s="98">
        <v>41</v>
      </c>
      <c r="U1029" s="98" t="s">
        <v>2622</v>
      </c>
      <c r="V1029" s="98">
        <v>1</v>
      </c>
      <c r="W1029" s="98" t="s">
        <v>724</v>
      </c>
      <c r="X1029" s="98">
        <v>5</v>
      </c>
      <c r="Y1029" s="98" t="s">
        <v>858</v>
      </c>
      <c r="Z1029" s="98">
        <v>32</v>
      </c>
      <c r="AA1029" s="98" t="s">
        <v>2623</v>
      </c>
      <c r="AB1029" s="98">
        <v>7015</v>
      </c>
      <c r="AC1029" s="98" t="s">
        <v>2624</v>
      </c>
      <c r="AD1029" s="98" t="s">
        <v>2625</v>
      </c>
      <c r="AE1029" s="98">
        <v>6911</v>
      </c>
      <c r="AF1029" s="98" t="s">
        <v>5583</v>
      </c>
      <c r="AG1029" s="98" t="s">
        <v>5584</v>
      </c>
      <c r="AH1029" s="98" t="s">
        <v>212</v>
      </c>
      <c r="AI1029" s="98" t="s">
        <v>53</v>
      </c>
      <c r="AJ1029" s="98">
        <v>4100</v>
      </c>
      <c r="AK1029" s="98" t="s">
        <v>33</v>
      </c>
      <c r="AL1029" s="98">
        <v>4101</v>
      </c>
      <c r="AM1029" s="98" t="s">
        <v>515</v>
      </c>
      <c r="AN1029" s="98">
        <v>4119152</v>
      </c>
      <c r="AO1029" s="98">
        <v>2024</v>
      </c>
      <c r="AP1029" s="98">
        <v>0</v>
      </c>
      <c r="AQ1029" s="98" t="s">
        <v>54</v>
      </c>
      <c r="AR1029" s="98" t="s">
        <v>54</v>
      </c>
      <c r="AS1029" s="98" t="s">
        <v>56</v>
      </c>
      <c r="AT1029" s="98" t="s">
        <v>54</v>
      </c>
      <c r="AV1029" s="98" t="s">
        <v>2724</v>
      </c>
      <c r="AY1029" s="98" t="s">
        <v>56</v>
      </c>
      <c r="AZ1029" s="98" t="s">
        <v>5563</v>
      </c>
      <c r="BA1029" s="98" t="s">
        <v>5559</v>
      </c>
      <c r="BB1029" s="98" t="s">
        <v>5560</v>
      </c>
      <c r="BD1029" s="110" t="str">
        <f t="shared" si="173"/>
        <v>4616RGInt 03 Cascavel</v>
      </c>
      <c r="BE1029" s="110">
        <v>4616</v>
      </c>
      <c r="BF1029" s="110" t="s">
        <v>2448</v>
      </c>
      <c r="BG1029" s="110">
        <v>8410</v>
      </c>
      <c r="BH1029" s="110" t="s">
        <v>35</v>
      </c>
      <c r="BI1029" s="110">
        <v>0</v>
      </c>
      <c r="BJ1029" s="110">
        <v>0</v>
      </c>
      <c r="BK1029" s="110">
        <v>2</v>
      </c>
      <c r="BL1029" s="110">
        <v>1</v>
      </c>
      <c r="BN1029" s="110">
        <f t="shared" si="174"/>
        <v>3</v>
      </c>
      <c r="BS1029" s="110">
        <v>6911</v>
      </c>
      <c r="BT1029" s="110" t="str">
        <f t="shared" si="165"/>
        <v>Ampliação do Colégio Estadual Professor Daniel Rocha, no município de Pinhais</v>
      </c>
      <c r="BU1029" s="111" t="str">
        <f t="shared" si="166"/>
        <v>Sim</v>
      </c>
      <c r="BV1029" s="111" t="str">
        <f t="shared" si="167"/>
        <v>Não</v>
      </c>
      <c r="BW1029" s="111" t="str">
        <f t="shared" si="168"/>
        <v>Não</v>
      </c>
      <c r="BX1029" s="111" t="str">
        <f t="shared" si="169"/>
        <v>Não</v>
      </c>
      <c r="BY1029" s="110" t="s">
        <v>121</v>
      </c>
      <c r="BZ1029" s="110" t="s">
        <v>2724</v>
      </c>
      <c r="CA1029" s="110" t="s">
        <v>121</v>
      </c>
      <c r="CB1029" s="110" t="s">
        <v>8122</v>
      </c>
      <c r="CG1029" s="110" t="str">
        <f t="shared" si="170"/>
        <v>5167Londrina</v>
      </c>
      <c r="CH1029" s="110" t="str">
        <f t="shared" si="172"/>
        <v>5167-14</v>
      </c>
      <c r="CI1029" s="110">
        <v>14</v>
      </c>
      <c r="CJ1029" s="110">
        <v>5167</v>
      </c>
      <c r="CK1029" s="110" t="s">
        <v>37</v>
      </c>
      <c r="CL1029" s="110">
        <v>4113700</v>
      </c>
      <c r="CM1029" s="110" t="s">
        <v>326</v>
      </c>
      <c r="CN1029" s="110">
        <v>0</v>
      </c>
      <c r="CO1029" s="110">
        <v>0</v>
      </c>
      <c r="CP1029" s="110">
        <v>410</v>
      </c>
      <c r="CQ1029" s="110">
        <v>410</v>
      </c>
      <c r="CS1029" s="110" t="str">
        <f t="shared" si="171"/>
        <v>RGInt 05 Londrina-Londrina</v>
      </c>
    </row>
    <row r="1030" spans="19:97" x14ac:dyDescent="0.2">
      <c r="S1030" s="98">
        <v>6094</v>
      </c>
      <c r="T1030" s="98">
        <v>41</v>
      </c>
      <c r="U1030" s="98" t="s">
        <v>2622</v>
      </c>
      <c r="V1030" s="98">
        <v>1</v>
      </c>
      <c r="W1030" s="98" t="s">
        <v>724</v>
      </c>
      <c r="X1030" s="98">
        <v>5</v>
      </c>
      <c r="Y1030" s="98" t="s">
        <v>858</v>
      </c>
      <c r="Z1030" s="98">
        <v>32</v>
      </c>
      <c r="AA1030" s="98" t="s">
        <v>2623</v>
      </c>
      <c r="AB1030" s="98">
        <v>7015</v>
      </c>
      <c r="AC1030" s="98" t="s">
        <v>2624</v>
      </c>
      <c r="AD1030" s="98" t="s">
        <v>2625</v>
      </c>
      <c r="AE1030" s="98">
        <v>6094</v>
      </c>
      <c r="AF1030" s="98" t="s">
        <v>2687</v>
      </c>
      <c r="AG1030" s="98" t="s">
        <v>2688</v>
      </c>
      <c r="AH1030" s="98" t="s">
        <v>212</v>
      </c>
      <c r="AI1030" s="98" t="s">
        <v>53</v>
      </c>
      <c r="AJ1030" s="98">
        <v>4100</v>
      </c>
      <c r="AK1030" s="98" t="s">
        <v>37</v>
      </c>
      <c r="AL1030" s="98">
        <v>4105</v>
      </c>
      <c r="AM1030" s="98" t="s">
        <v>326</v>
      </c>
      <c r="AN1030" s="98">
        <v>4113700</v>
      </c>
      <c r="AO1030" s="98">
        <v>2024</v>
      </c>
      <c r="AP1030" s="98">
        <v>0</v>
      </c>
      <c r="AQ1030" s="98" t="s">
        <v>54</v>
      </c>
      <c r="AR1030" s="98" t="s">
        <v>54</v>
      </c>
      <c r="AS1030" s="98" t="s">
        <v>54</v>
      </c>
      <c r="AT1030" s="98" t="s">
        <v>54</v>
      </c>
      <c r="AY1030" s="98" t="s">
        <v>56</v>
      </c>
      <c r="AZ1030" s="98" t="s">
        <v>2628</v>
      </c>
      <c r="BA1030" s="98" t="s">
        <v>2629</v>
      </c>
      <c r="BB1030" s="98" t="s">
        <v>2630</v>
      </c>
      <c r="BD1030" s="110" t="str">
        <f t="shared" si="173"/>
        <v>4616RGInt 04 Maringá</v>
      </c>
      <c r="BE1030" s="110">
        <v>4616</v>
      </c>
      <c r="BF1030" s="110" t="s">
        <v>2448</v>
      </c>
      <c r="BG1030" s="110">
        <v>8410</v>
      </c>
      <c r="BH1030" s="110" t="s">
        <v>36</v>
      </c>
      <c r="BI1030" s="110">
        <v>0</v>
      </c>
      <c r="BJ1030" s="110">
        <v>0</v>
      </c>
      <c r="BK1030" s="110">
        <v>1</v>
      </c>
      <c r="BL1030" s="110">
        <v>1</v>
      </c>
      <c r="BN1030" s="110">
        <f t="shared" si="174"/>
        <v>2</v>
      </c>
      <c r="BS1030" s="110">
        <v>6094</v>
      </c>
      <c r="BT1030" s="110" t="str">
        <f t="shared" si="165"/>
        <v>Ampliação do Colégio Estadual Professor José Carlos Pinotti, em Londrina</v>
      </c>
      <c r="BU1030" s="111" t="str">
        <f t="shared" si="166"/>
        <v>Não</v>
      </c>
      <c r="BV1030" s="111" t="str">
        <f t="shared" si="167"/>
        <v>Não</v>
      </c>
      <c r="BW1030" s="111" t="str">
        <f t="shared" si="168"/>
        <v>Não</v>
      </c>
      <c r="BX1030" s="111" t="str">
        <f t="shared" si="169"/>
        <v>Não</v>
      </c>
      <c r="BY1030" s="110" t="s">
        <v>121</v>
      </c>
      <c r="BZ1030" s="110" t="s">
        <v>121</v>
      </c>
      <c r="CA1030" s="110" t="s">
        <v>121</v>
      </c>
      <c r="CB1030" s="110" t="s">
        <v>8122</v>
      </c>
      <c r="CG1030" s="110" t="str">
        <f t="shared" si="170"/>
        <v>5167Santo Antônio da Platina</v>
      </c>
      <c r="CH1030" s="110" t="str">
        <f t="shared" si="172"/>
        <v>5167-15</v>
      </c>
      <c r="CI1030" s="110">
        <v>15</v>
      </c>
      <c r="CJ1030" s="110">
        <v>5167</v>
      </c>
      <c r="CK1030" s="110" t="s">
        <v>37</v>
      </c>
      <c r="CL1030" s="110">
        <v>4124103</v>
      </c>
      <c r="CM1030" s="110" t="s">
        <v>591</v>
      </c>
      <c r="CN1030" s="110">
        <v>0</v>
      </c>
      <c r="CO1030" s="110">
        <v>0</v>
      </c>
      <c r="CP1030" s="110">
        <v>175</v>
      </c>
      <c r="CQ1030" s="110">
        <v>175</v>
      </c>
      <c r="CS1030" s="110" t="str">
        <f t="shared" si="171"/>
        <v>RGInt 05 Londrina-Santo Antônio da Platina</v>
      </c>
    </row>
    <row r="1031" spans="19:97" x14ac:dyDescent="0.2">
      <c r="S1031" s="98">
        <v>6912</v>
      </c>
      <c r="T1031" s="98">
        <v>41</v>
      </c>
      <c r="U1031" s="98" t="s">
        <v>2622</v>
      </c>
      <c r="V1031" s="98">
        <v>1</v>
      </c>
      <c r="W1031" s="98" t="s">
        <v>724</v>
      </c>
      <c r="X1031" s="98">
        <v>5</v>
      </c>
      <c r="Y1031" s="98" t="s">
        <v>858</v>
      </c>
      <c r="Z1031" s="98">
        <v>32</v>
      </c>
      <c r="AA1031" s="98" t="s">
        <v>2623</v>
      </c>
      <c r="AB1031" s="98">
        <v>7015</v>
      </c>
      <c r="AC1031" s="98" t="s">
        <v>2624</v>
      </c>
      <c r="AD1031" s="98" t="s">
        <v>2625</v>
      </c>
      <c r="AE1031" s="98">
        <v>6912</v>
      </c>
      <c r="AF1031" s="98" t="s">
        <v>5585</v>
      </c>
      <c r="AG1031" s="98" t="s">
        <v>5558</v>
      </c>
      <c r="AH1031" s="98" t="s">
        <v>212</v>
      </c>
      <c r="AI1031" s="98" t="s">
        <v>53</v>
      </c>
      <c r="AJ1031" s="98">
        <v>4100</v>
      </c>
      <c r="AK1031" s="98" t="s">
        <v>33</v>
      </c>
      <c r="AL1031" s="98">
        <v>4101</v>
      </c>
      <c r="AM1031" s="98" t="s">
        <v>128</v>
      </c>
      <c r="AN1031" s="98">
        <v>4106902</v>
      </c>
      <c r="AO1031" s="98">
        <v>2024</v>
      </c>
      <c r="AP1031" s="98">
        <v>0</v>
      </c>
      <c r="AQ1031" s="98" t="s">
        <v>54</v>
      </c>
      <c r="AR1031" s="98" t="s">
        <v>54</v>
      </c>
      <c r="AS1031" s="98" t="s">
        <v>56</v>
      </c>
      <c r="AT1031" s="98" t="s">
        <v>54</v>
      </c>
      <c r="AV1031" s="98" t="s">
        <v>2724</v>
      </c>
      <c r="AY1031" s="98" t="s">
        <v>56</v>
      </c>
      <c r="AZ1031" s="98" t="s">
        <v>2628</v>
      </c>
      <c r="BA1031" s="98" t="s">
        <v>5559</v>
      </c>
      <c r="BB1031" s="98" t="s">
        <v>5560</v>
      </c>
      <c r="BD1031" s="110" t="str">
        <f t="shared" si="173"/>
        <v>4616RGInt 05 Londrina</v>
      </c>
      <c r="BE1031" s="110">
        <v>4616</v>
      </c>
      <c r="BF1031" s="110" t="s">
        <v>2448</v>
      </c>
      <c r="BG1031" s="110">
        <v>8410</v>
      </c>
      <c r="BH1031" s="110" t="s">
        <v>37</v>
      </c>
      <c r="BI1031" s="110">
        <v>0</v>
      </c>
      <c r="BJ1031" s="110">
        <v>0</v>
      </c>
      <c r="BK1031" s="110">
        <v>2</v>
      </c>
      <c r="BL1031" s="110">
        <v>1</v>
      </c>
      <c r="BN1031" s="110">
        <f t="shared" si="174"/>
        <v>3</v>
      </c>
      <c r="BS1031" s="110">
        <v>6912</v>
      </c>
      <c r="BT1031" s="110" t="str">
        <f t="shared" si="165"/>
        <v>Ampliação do Colégio Estadual Professor Nilo Brandão, no município de Curitiba</v>
      </c>
      <c r="BU1031" s="111" t="str">
        <f t="shared" si="166"/>
        <v>Sim</v>
      </c>
      <c r="BV1031" s="111" t="str">
        <f t="shared" si="167"/>
        <v>Não</v>
      </c>
      <c r="BW1031" s="111" t="str">
        <f t="shared" si="168"/>
        <v>Não</v>
      </c>
      <c r="BX1031" s="111" t="str">
        <f t="shared" si="169"/>
        <v>Não</v>
      </c>
      <c r="BY1031" s="110" t="s">
        <v>121</v>
      </c>
      <c r="BZ1031" s="110" t="s">
        <v>2724</v>
      </c>
      <c r="CA1031" s="110" t="s">
        <v>121</v>
      </c>
      <c r="CB1031" s="110" t="s">
        <v>8122</v>
      </c>
      <c r="CG1031" s="110" t="str">
        <f t="shared" si="170"/>
        <v>5167Ponta Grossa</v>
      </c>
      <c r="CH1031" s="110" t="str">
        <f t="shared" si="172"/>
        <v>5167-16</v>
      </c>
      <c r="CI1031" s="110">
        <v>16</v>
      </c>
      <c r="CJ1031" s="110">
        <v>5167</v>
      </c>
      <c r="CK1031" s="110" t="s">
        <v>38</v>
      </c>
      <c r="CL1031" s="110">
        <v>4119905</v>
      </c>
      <c r="CM1031" s="110" t="s">
        <v>531</v>
      </c>
      <c r="CN1031" s="110">
        <v>0</v>
      </c>
      <c r="CO1031" s="110">
        <v>0</v>
      </c>
      <c r="CP1031" s="110">
        <v>320</v>
      </c>
      <c r="CQ1031" s="110">
        <v>320</v>
      </c>
      <c r="CS1031" s="110" t="str">
        <f t="shared" si="171"/>
        <v>RGInt 06 Ponta Grossa-Ponta Grossa</v>
      </c>
    </row>
    <row r="1032" spans="19:97" x14ac:dyDescent="0.2">
      <c r="S1032" s="98">
        <v>6916</v>
      </c>
      <c r="T1032" s="98">
        <v>41</v>
      </c>
      <c r="U1032" s="98" t="s">
        <v>2622</v>
      </c>
      <c r="V1032" s="98">
        <v>1</v>
      </c>
      <c r="W1032" s="98" t="s">
        <v>724</v>
      </c>
      <c r="X1032" s="98">
        <v>5</v>
      </c>
      <c r="Y1032" s="98" t="s">
        <v>858</v>
      </c>
      <c r="Z1032" s="98">
        <v>32</v>
      </c>
      <c r="AA1032" s="98" t="s">
        <v>2623</v>
      </c>
      <c r="AB1032" s="98">
        <v>7015</v>
      </c>
      <c r="AC1032" s="98" t="s">
        <v>2624</v>
      </c>
      <c r="AD1032" s="98" t="s">
        <v>2625</v>
      </c>
      <c r="AE1032" s="98">
        <v>6916</v>
      </c>
      <c r="AF1032" s="98" t="s">
        <v>5586</v>
      </c>
      <c r="AG1032" s="98" t="s">
        <v>5587</v>
      </c>
      <c r="AH1032" s="98" t="s">
        <v>212</v>
      </c>
      <c r="AI1032" s="98" t="s">
        <v>53</v>
      </c>
      <c r="AJ1032" s="98">
        <v>4100</v>
      </c>
      <c r="AK1032" s="98" t="s">
        <v>33</v>
      </c>
      <c r="AL1032" s="98">
        <v>4101</v>
      </c>
      <c r="AM1032" s="98" t="s">
        <v>495</v>
      </c>
      <c r="AN1032" s="98">
        <v>4104204</v>
      </c>
      <c r="AO1032" s="98">
        <v>2024</v>
      </c>
      <c r="AP1032" s="98">
        <v>0</v>
      </c>
      <c r="AQ1032" s="98" t="s">
        <v>54</v>
      </c>
      <c r="AR1032" s="98" t="s">
        <v>54</v>
      </c>
      <c r="AS1032" s="98" t="s">
        <v>56</v>
      </c>
      <c r="AT1032" s="98" t="s">
        <v>54</v>
      </c>
      <c r="AV1032" s="98" t="s">
        <v>2724</v>
      </c>
      <c r="AY1032" s="98" t="s">
        <v>56</v>
      </c>
      <c r="AZ1032" s="98" t="s">
        <v>5563</v>
      </c>
      <c r="BA1032" s="98" t="s">
        <v>5559</v>
      </c>
      <c r="BB1032" s="98" t="s">
        <v>5560</v>
      </c>
      <c r="BD1032" s="110" t="str">
        <f t="shared" si="173"/>
        <v>4616RGInt 06 Ponta Grossa</v>
      </c>
      <c r="BE1032" s="110">
        <v>4616</v>
      </c>
      <c r="BF1032" s="110" t="s">
        <v>2448</v>
      </c>
      <c r="BG1032" s="110">
        <v>8410</v>
      </c>
      <c r="BH1032" s="110" t="s">
        <v>38</v>
      </c>
      <c r="BI1032" s="110">
        <v>1</v>
      </c>
      <c r="BJ1032" s="110">
        <v>1</v>
      </c>
      <c r="BK1032" s="110">
        <v>0</v>
      </c>
      <c r="BL1032" s="110">
        <v>0</v>
      </c>
      <c r="BN1032" s="110">
        <f t="shared" si="174"/>
        <v>2</v>
      </c>
      <c r="BS1032" s="110">
        <v>6916</v>
      </c>
      <c r="BT1032" s="110" t="str">
        <f t="shared" si="165"/>
        <v>Ampliação do Colégio Estadual São Pedro e São Paulo, no município de Campo Largo</v>
      </c>
      <c r="BU1032" s="111" t="str">
        <f t="shared" si="166"/>
        <v>Sim</v>
      </c>
      <c r="BV1032" s="111" t="str">
        <f t="shared" si="167"/>
        <v>Não</v>
      </c>
      <c r="BW1032" s="111" t="str">
        <f t="shared" si="168"/>
        <v>Não</v>
      </c>
      <c r="BX1032" s="111" t="str">
        <f t="shared" si="169"/>
        <v>Não</v>
      </c>
      <c r="BY1032" s="110" t="s">
        <v>121</v>
      </c>
      <c r="BZ1032" s="110" t="s">
        <v>2724</v>
      </c>
      <c r="CA1032" s="110" t="s">
        <v>121</v>
      </c>
      <c r="CB1032" s="110" t="s">
        <v>8122</v>
      </c>
      <c r="CG1032" s="110" t="str">
        <f t="shared" si="170"/>
        <v>5167 Total</v>
      </c>
      <c r="CH1032" s="110" t="str">
        <f t="shared" si="172"/>
        <v>5167 Total-1</v>
      </c>
      <c r="CI1032" s="110">
        <v>1</v>
      </c>
      <c r="CJ1032" s="110" t="s">
        <v>7240</v>
      </c>
      <c r="CN1032" s="110">
        <v>0</v>
      </c>
      <c r="CO1032" s="110">
        <v>0</v>
      </c>
      <c r="CP1032" s="110">
        <v>4528</v>
      </c>
      <c r="CQ1032" s="110">
        <v>4528</v>
      </c>
      <c r="CS1032" s="110" t="str">
        <f t="shared" si="171"/>
        <v>-</v>
      </c>
    </row>
    <row r="1033" spans="19:97" x14ac:dyDescent="0.2">
      <c r="S1033" s="98">
        <v>6917</v>
      </c>
      <c r="T1033" s="98">
        <v>41</v>
      </c>
      <c r="U1033" s="98" t="s">
        <v>2622</v>
      </c>
      <c r="V1033" s="98">
        <v>1</v>
      </c>
      <c r="W1033" s="98" t="s">
        <v>724</v>
      </c>
      <c r="X1033" s="98">
        <v>5</v>
      </c>
      <c r="Y1033" s="98" t="s">
        <v>858</v>
      </c>
      <c r="Z1033" s="98">
        <v>32</v>
      </c>
      <c r="AA1033" s="98" t="s">
        <v>2623</v>
      </c>
      <c r="AB1033" s="98">
        <v>7015</v>
      </c>
      <c r="AC1033" s="98" t="s">
        <v>2624</v>
      </c>
      <c r="AD1033" s="98" t="s">
        <v>2625</v>
      </c>
      <c r="AE1033" s="98">
        <v>6917</v>
      </c>
      <c r="AF1033" s="98" t="s">
        <v>5588</v>
      </c>
      <c r="AG1033" s="98" t="s">
        <v>5558</v>
      </c>
      <c r="AH1033" s="98" t="s">
        <v>212</v>
      </c>
      <c r="AI1033" s="98" t="s">
        <v>53</v>
      </c>
      <c r="AJ1033" s="98">
        <v>4100</v>
      </c>
      <c r="AK1033" s="98" t="s">
        <v>33</v>
      </c>
      <c r="AL1033" s="98">
        <v>4101</v>
      </c>
      <c r="AM1033" s="98" t="s">
        <v>515</v>
      </c>
      <c r="AN1033" s="98">
        <v>4119152</v>
      </c>
      <c r="AO1033" s="98">
        <v>2024</v>
      </c>
      <c r="AP1033" s="98">
        <v>0</v>
      </c>
      <c r="AQ1033" s="98" t="s">
        <v>54</v>
      </c>
      <c r="AR1033" s="98" t="s">
        <v>54</v>
      </c>
      <c r="AS1033" s="98" t="s">
        <v>56</v>
      </c>
      <c r="AT1033" s="98" t="s">
        <v>54</v>
      </c>
      <c r="AV1033" s="98" t="s">
        <v>2724</v>
      </c>
      <c r="AY1033" s="98" t="s">
        <v>56</v>
      </c>
      <c r="AZ1033" s="98" t="s">
        <v>2628</v>
      </c>
      <c r="BA1033" s="98" t="s">
        <v>5559</v>
      </c>
      <c r="BB1033" s="98" t="s">
        <v>5560</v>
      </c>
      <c r="BD1033" s="110" t="str">
        <f t="shared" si="173"/>
        <v>4617(vazio)</v>
      </c>
      <c r="BE1033" s="110">
        <v>4617</v>
      </c>
      <c r="BF1033" s="110" t="s">
        <v>2449</v>
      </c>
      <c r="BG1033" s="110">
        <v>8410</v>
      </c>
      <c r="BH1033" s="110" t="s">
        <v>60</v>
      </c>
      <c r="BI1033" s="110">
        <v>1</v>
      </c>
      <c r="BJ1033" s="110">
        <v>0</v>
      </c>
      <c r="BK1033" s="110">
        <v>0</v>
      </c>
      <c r="BL1033" s="110">
        <v>0</v>
      </c>
      <c r="BN1033" s="110">
        <f t="shared" si="174"/>
        <v>1</v>
      </c>
      <c r="BS1033" s="110">
        <v>6917</v>
      </c>
      <c r="BT1033" s="110" t="str">
        <f t="shared" si="165"/>
        <v>Ampliação do Colégio Estadual Semiramis de Barros Braga, no município de Pinhais</v>
      </c>
      <c r="BU1033" s="111" t="str">
        <f t="shared" si="166"/>
        <v>Sim</v>
      </c>
      <c r="BV1033" s="111" t="str">
        <f t="shared" si="167"/>
        <v>Não</v>
      </c>
      <c r="BW1033" s="111" t="str">
        <f t="shared" si="168"/>
        <v>Não</v>
      </c>
      <c r="BX1033" s="111" t="str">
        <f t="shared" si="169"/>
        <v>Não</v>
      </c>
      <c r="BY1033" s="110" t="s">
        <v>121</v>
      </c>
      <c r="BZ1033" s="110" t="s">
        <v>2724</v>
      </c>
      <c r="CA1033" s="110" t="s">
        <v>121</v>
      </c>
      <c r="CB1033" s="110" t="s">
        <v>8122</v>
      </c>
      <c r="CG1033" s="110" t="str">
        <f t="shared" si="170"/>
        <v>5168Londrina</v>
      </c>
      <c r="CH1033" s="110" t="str">
        <f t="shared" si="172"/>
        <v>5168-1</v>
      </c>
      <c r="CI1033" s="110">
        <v>1</v>
      </c>
      <c r="CJ1033" s="110">
        <v>5168</v>
      </c>
      <c r="CK1033" s="110" t="s">
        <v>37</v>
      </c>
      <c r="CL1033" s="110">
        <v>4113700</v>
      </c>
      <c r="CM1033" s="110" t="s">
        <v>326</v>
      </c>
      <c r="CN1033" s="110">
        <v>1000</v>
      </c>
      <c r="CO1033" s="110">
        <v>1000</v>
      </c>
      <c r="CP1033" s="110">
        <v>0</v>
      </c>
      <c r="CQ1033" s="110">
        <v>0</v>
      </c>
      <c r="CS1033" s="110" t="str">
        <f t="shared" si="171"/>
        <v>RGInt 05 Londrina-Londrina</v>
      </c>
    </row>
    <row r="1034" spans="19:97" x14ac:dyDescent="0.2">
      <c r="S1034" s="98">
        <v>6095</v>
      </c>
      <c r="T1034" s="98">
        <v>41</v>
      </c>
      <c r="U1034" s="98" t="s">
        <v>2622</v>
      </c>
      <c r="V1034" s="98">
        <v>1</v>
      </c>
      <c r="W1034" s="98" t="s">
        <v>724</v>
      </c>
      <c r="X1034" s="98">
        <v>5</v>
      </c>
      <c r="Y1034" s="98" t="s">
        <v>858</v>
      </c>
      <c r="Z1034" s="98">
        <v>32</v>
      </c>
      <c r="AA1034" s="98" t="s">
        <v>2623</v>
      </c>
      <c r="AB1034" s="98">
        <v>7015</v>
      </c>
      <c r="AC1034" s="98" t="s">
        <v>2624</v>
      </c>
      <c r="AD1034" s="98" t="s">
        <v>2625</v>
      </c>
      <c r="AE1034" s="98">
        <v>6095</v>
      </c>
      <c r="AF1034" s="98" t="s">
        <v>5589</v>
      </c>
      <c r="AG1034" s="98" t="s">
        <v>2690</v>
      </c>
      <c r="AH1034" s="98" t="s">
        <v>212</v>
      </c>
      <c r="AI1034" s="98" t="s">
        <v>53</v>
      </c>
      <c r="AJ1034" s="98">
        <v>4100</v>
      </c>
      <c r="AK1034" s="98" t="s">
        <v>36</v>
      </c>
      <c r="AL1034" s="98">
        <v>4104</v>
      </c>
      <c r="AM1034" s="98" t="s">
        <v>503</v>
      </c>
      <c r="AN1034" s="98">
        <v>4115200</v>
      </c>
      <c r="AO1034" s="98">
        <v>2024</v>
      </c>
      <c r="AP1034" s="98">
        <v>0</v>
      </c>
      <c r="AQ1034" s="98" t="s">
        <v>54</v>
      </c>
      <c r="AR1034" s="98" t="s">
        <v>54</v>
      </c>
      <c r="AS1034" s="98" t="s">
        <v>54</v>
      </c>
      <c r="AT1034" s="98" t="s">
        <v>54</v>
      </c>
      <c r="AY1034" s="98" t="s">
        <v>56</v>
      </c>
      <c r="AZ1034" s="98" t="s">
        <v>2628</v>
      </c>
      <c r="BA1034" s="98" t="s">
        <v>2629</v>
      </c>
      <c r="BB1034" s="98" t="s">
        <v>2630</v>
      </c>
      <c r="BD1034" s="110" t="str">
        <f t="shared" si="173"/>
        <v>4618(vazio)</v>
      </c>
      <c r="BE1034" s="110">
        <v>4618</v>
      </c>
      <c r="BF1034" s="110" t="s">
        <v>2450</v>
      </c>
      <c r="BG1034" s="110">
        <v>8410</v>
      </c>
      <c r="BH1034" s="110" t="s">
        <v>60</v>
      </c>
      <c r="BI1034" s="110">
        <v>5</v>
      </c>
      <c r="BJ1034" s="110">
        <v>5</v>
      </c>
      <c r="BK1034" s="110">
        <v>5</v>
      </c>
      <c r="BL1034" s="110">
        <v>5</v>
      </c>
      <c r="BN1034" s="110">
        <f t="shared" si="174"/>
        <v>20</v>
      </c>
      <c r="BS1034" s="110">
        <v>6095</v>
      </c>
      <c r="BT1034" s="110" t="str">
        <f t="shared" si="165"/>
        <v>Ampliação do Colégio Estadual Tancredo Neves, em Maringá</v>
      </c>
      <c r="BU1034" s="111" t="str">
        <f t="shared" si="166"/>
        <v>Não</v>
      </c>
      <c r="BV1034" s="111" t="str">
        <f t="shared" si="167"/>
        <v>Não</v>
      </c>
      <c r="BW1034" s="111" t="str">
        <f t="shared" si="168"/>
        <v>Não</v>
      </c>
      <c r="BX1034" s="111" t="str">
        <f t="shared" si="169"/>
        <v>Não</v>
      </c>
      <c r="BY1034" s="110" t="s">
        <v>121</v>
      </c>
      <c r="BZ1034" s="110" t="s">
        <v>121</v>
      </c>
      <c r="CA1034" s="110" t="s">
        <v>121</v>
      </c>
      <c r="CB1034" s="110" t="s">
        <v>8122</v>
      </c>
      <c r="CG1034" s="110" t="str">
        <f t="shared" si="170"/>
        <v>5168 Total</v>
      </c>
      <c r="CH1034" s="110" t="str">
        <f t="shared" si="172"/>
        <v>5168 Total-1</v>
      </c>
      <c r="CI1034" s="110">
        <v>1</v>
      </c>
      <c r="CJ1034" s="110" t="s">
        <v>7241</v>
      </c>
      <c r="CN1034" s="110">
        <v>1000</v>
      </c>
      <c r="CO1034" s="110">
        <v>1000</v>
      </c>
      <c r="CP1034" s="110">
        <v>0</v>
      </c>
      <c r="CQ1034" s="110">
        <v>0</v>
      </c>
      <c r="CS1034" s="110" t="str">
        <f t="shared" si="171"/>
        <v>-</v>
      </c>
    </row>
    <row r="1035" spans="19:97" x14ac:dyDescent="0.2">
      <c r="S1035" s="98">
        <v>4072</v>
      </c>
      <c r="T1035" s="98">
        <v>41</v>
      </c>
      <c r="U1035" s="98" t="s">
        <v>2622</v>
      </c>
      <c r="V1035" s="98">
        <v>1</v>
      </c>
      <c r="W1035" s="98" t="s">
        <v>724</v>
      </c>
      <c r="X1035" s="98">
        <v>5</v>
      </c>
      <c r="Y1035" s="98" t="s">
        <v>858</v>
      </c>
      <c r="Z1035" s="98">
        <v>32</v>
      </c>
      <c r="AA1035" s="98" t="s">
        <v>2623</v>
      </c>
      <c r="AB1035" s="98">
        <v>7015</v>
      </c>
      <c r="AC1035" s="98" t="s">
        <v>2624</v>
      </c>
      <c r="AD1035" s="98" t="s">
        <v>2625</v>
      </c>
      <c r="AE1035" s="98">
        <v>4072</v>
      </c>
      <c r="AF1035" s="98" t="s">
        <v>1060</v>
      </c>
      <c r="AG1035" s="98" t="s">
        <v>2692</v>
      </c>
      <c r="AH1035" s="98" t="s">
        <v>212</v>
      </c>
      <c r="AI1035" s="98" t="s">
        <v>53</v>
      </c>
      <c r="AJ1035" s="98">
        <v>4100</v>
      </c>
      <c r="AK1035" s="98" t="s">
        <v>33</v>
      </c>
      <c r="AL1035" s="98">
        <v>4101</v>
      </c>
      <c r="AM1035" s="98" t="s">
        <v>489</v>
      </c>
      <c r="AN1035" s="98">
        <v>4101804</v>
      </c>
      <c r="AO1035" s="98">
        <v>2024</v>
      </c>
      <c r="AP1035" s="98">
        <v>448</v>
      </c>
      <c r="AQ1035" s="98" t="s">
        <v>54</v>
      </c>
      <c r="AR1035" s="98" t="s">
        <v>54</v>
      </c>
      <c r="AS1035" s="98" t="s">
        <v>56</v>
      </c>
      <c r="AT1035" s="98" t="s">
        <v>54</v>
      </c>
      <c r="AV1035" s="98" t="s">
        <v>2724</v>
      </c>
      <c r="AY1035" s="98" t="s">
        <v>56</v>
      </c>
      <c r="AZ1035" s="98" t="s">
        <v>2693</v>
      </c>
      <c r="BA1035" s="98" t="s">
        <v>2643</v>
      </c>
      <c r="BB1035" s="98" t="s">
        <v>2694</v>
      </c>
      <c r="BD1035" s="110" t="str">
        <f t="shared" si="173"/>
        <v>4619(vazio)</v>
      </c>
      <c r="BE1035" s="110">
        <v>4619</v>
      </c>
      <c r="BF1035" s="110" t="s">
        <v>6339</v>
      </c>
      <c r="BG1035" s="110">
        <v>8410</v>
      </c>
      <c r="BH1035" s="110" t="s">
        <v>60</v>
      </c>
      <c r="BI1035" s="110">
        <v>850</v>
      </c>
      <c r="BJ1035" s="110">
        <v>0</v>
      </c>
      <c r="BK1035" s="110">
        <v>0</v>
      </c>
      <c r="BL1035" s="110">
        <v>0</v>
      </c>
      <c r="BN1035" s="110">
        <f t="shared" si="174"/>
        <v>850</v>
      </c>
      <c r="BS1035" s="110">
        <v>4072</v>
      </c>
      <c r="BT1035" s="110" t="str">
        <f t="shared" si="165"/>
        <v>Construção de Escolas do Futuro para a Rede Estadual de Educação</v>
      </c>
      <c r="BU1035" s="111" t="str">
        <f t="shared" si="166"/>
        <v>Sim</v>
      </c>
      <c r="BV1035" s="111" t="str">
        <f t="shared" si="167"/>
        <v>Não</v>
      </c>
      <c r="BW1035" s="111" t="str">
        <f t="shared" si="168"/>
        <v>Não</v>
      </c>
      <c r="BX1035" s="111" t="str">
        <f t="shared" si="169"/>
        <v>Não</v>
      </c>
      <c r="BY1035" s="110" t="s">
        <v>1061</v>
      </c>
      <c r="BZ1035" s="110" t="s">
        <v>8206</v>
      </c>
      <c r="CA1035" s="110" t="s">
        <v>121</v>
      </c>
      <c r="CB1035" s="110" t="s">
        <v>8122</v>
      </c>
      <c r="CG1035" s="110" t="str">
        <f t="shared" si="170"/>
        <v>5169Curitiba</v>
      </c>
      <c r="CH1035" s="110" t="str">
        <f t="shared" si="172"/>
        <v>5169-1</v>
      </c>
      <c r="CI1035" s="110">
        <v>1</v>
      </c>
      <c r="CJ1035" s="110">
        <v>5169</v>
      </c>
      <c r="CK1035" s="110" t="s">
        <v>33</v>
      </c>
      <c r="CL1035" s="110">
        <v>4106902</v>
      </c>
      <c r="CM1035" s="110" t="s">
        <v>128</v>
      </c>
      <c r="CN1035" s="110">
        <v>2</v>
      </c>
      <c r="CO1035" s="110">
        <v>0</v>
      </c>
      <c r="CP1035" s="110">
        <v>0</v>
      </c>
      <c r="CQ1035" s="110">
        <v>0</v>
      </c>
      <c r="CS1035" s="110" t="str">
        <f t="shared" si="171"/>
        <v>RGInt 01 Curitiba-Curitiba</v>
      </c>
    </row>
    <row r="1036" spans="19:97" x14ac:dyDescent="0.2">
      <c r="S1036" s="98">
        <v>6097</v>
      </c>
      <c r="T1036" s="98">
        <v>41</v>
      </c>
      <c r="U1036" s="98" t="s">
        <v>2622</v>
      </c>
      <c r="V1036" s="98">
        <v>1</v>
      </c>
      <c r="W1036" s="98" t="s">
        <v>724</v>
      </c>
      <c r="X1036" s="98">
        <v>5</v>
      </c>
      <c r="Y1036" s="98" t="s">
        <v>858</v>
      </c>
      <c r="Z1036" s="98">
        <v>32</v>
      </c>
      <c r="AA1036" s="98" t="s">
        <v>2623</v>
      </c>
      <c r="AB1036" s="98">
        <v>7015</v>
      </c>
      <c r="AC1036" s="98" t="s">
        <v>2624</v>
      </c>
      <c r="AD1036" s="98" t="s">
        <v>2625</v>
      </c>
      <c r="AE1036" s="98">
        <v>6097</v>
      </c>
      <c r="AF1036" s="98" t="s">
        <v>2696</v>
      </c>
      <c r="AG1036" s="98" t="s">
        <v>2697</v>
      </c>
      <c r="AH1036" s="98" t="s">
        <v>212</v>
      </c>
      <c r="AI1036" s="98" t="s">
        <v>53</v>
      </c>
      <c r="AJ1036" s="98">
        <v>4100</v>
      </c>
      <c r="AK1036" s="98" t="s">
        <v>33</v>
      </c>
      <c r="AL1036" s="98">
        <v>4101</v>
      </c>
      <c r="AM1036" s="98" t="s">
        <v>519</v>
      </c>
      <c r="AN1036" s="98">
        <v>4119509</v>
      </c>
      <c r="AO1036" s="98">
        <v>2024</v>
      </c>
      <c r="AP1036" s="98">
        <v>0</v>
      </c>
      <c r="AQ1036" s="98" t="s">
        <v>54</v>
      </c>
      <c r="AR1036" s="98" t="s">
        <v>54</v>
      </c>
      <c r="AS1036" s="98" t="s">
        <v>54</v>
      </c>
      <c r="AT1036" s="98" t="s">
        <v>54</v>
      </c>
      <c r="AY1036" s="98" t="s">
        <v>56</v>
      </c>
      <c r="AZ1036" s="98" t="s">
        <v>2698</v>
      </c>
      <c r="BA1036" s="98" t="s">
        <v>2629</v>
      </c>
      <c r="BB1036" s="98" t="s">
        <v>2630</v>
      </c>
      <c r="BD1036" s="110" t="str">
        <f t="shared" si="173"/>
        <v>4620(vazio)</v>
      </c>
      <c r="BE1036" s="110">
        <v>4620</v>
      </c>
      <c r="BF1036" s="110" t="s">
        <v>2451</v>
      </c>
      <c r="BG1036" s="110">
        <v>8410</v>
      </c>
      <c r="BH1036" s="110" t="s">
        <v>60</v>
      </c>
      <c r="BI1036" s="110">
        <v>1</v>
      </c>
      <c r="BJ1036" s="110">
        <v>1</v>
      </c>
      <c r="BK1036" s="110">
        <v>1</v>
      </c>
      <c r="BL1036" s="110">
        <v>1</v>
      </c>
      <c r="BN1036" s="110">
        <f t="shared" si="174"/>
        <v>4</v>
      </c>
      <c r="BS1036" s="110">
        <v>6097</v>
      </c>
      <c r="BT1036" s="110" t="str">
        <f t="shared" si="165"/>
        <v>Construção de Escolas do Futuro para a Rede Estadual de Educação, Escola nova 1 - Jardim Holandês, em Piraquara</v>
      </c>
      <c r="BU1036" s="111" t="str">
        <f t="shared" si="166"/>
        <v>Não</v>
      </c>
      <c r="BV1036" s="111" t="str">
        <f t="shared" si="167"/>
        <v>Não</v>
      </c>
      <c r="BW1036" s="111" t="str">
        <f t="shared" si="168"/>
        <v>Não</v>
      </c>
      <c r="BX1036" s="111" t="str">
        <f t="shared" si="169"/>
        <v>Não</v>
      </c>
      <c r="BY1036" s="110" t="s">
        <v>121</v>
      </c>
      <c r="BZ1036" s="110" t="s">
        <v>121</v>
      </c>
      <c r="CA1036" s="110" t="s">
        <v>121</v>
      </c>
      <c r="CB1036" s="110" t="s">
        <v>8122</v>
      </c>
      <c r="CG1036" s="110" t="str">
        <f t="shared" si="170"/>
        <v>5169 Total</v>
      </c>
      <c r="CH1036" s="110" t="str">
        <f t="shared" si="172"/>
        <v>5169 Total-1</v>
      </c>
      <c r="CI1036" s="110">
        <v>1</v>
      </c>
      <c r="CJ1036" s="110" t="s">
        <v>7242</v>
      </c>
      <c r="CN1036" s="110">
        <v>2</v>
      </c>
      <c r="CO1036" s="110">
        <v>0</v>
      </c>
      <c r="CP1036" s="110">
        <v>0</v>
      </c>
      <c r="CQ1036" s="110">
        <v>0</v>
      </c>
      <c r="CS1036" s="110" t="str">
        <f t="shared" si="171"/>
        <v>-</v>
      </c>
    </row>
    <row r="1037" spans="19:97" x14ac:dyDescent="0.2">
      <c r="S1037" s="98">
        <v>6098</v>
      </c>
      <c r="T1037" s="98">
        <v>41</v>
      </c>
      <c r="U1037" s="98" t="s">
        <v>2622</v>
      </c>
      <c r="V1037" s="98">
        <v>1</v>
      </c>
      <c r="W1037" s="98" t="s">
        <v>724</v>
      </c>
      <c r="X1037" s="98">
        <v>5</v>
      </c>
      <c r="Y1037" s="98" t="s">
        <v>858</v>
      </c>
      <c r="Z1037" s="98">
        <v>32</v>
      </c>
      <c r="AA1037" s="98" t="s">
        <v>2623</v>
      </c>
      <c r="AB1037" s="98">
        <v>7015</v>
      </c>
      <c r="AC1037" s="98" t="s">
        <v>2624</v>
      </c>
      <c r="AD1037" s="98" t="s">
        <v>2625</v>
      </c>
      <c r="AE1037" s="98">
        <v>6098</v>
      </c>
      <c r="AF1037" s="98" t="s">
        <v>2701</v>
      </c>
      <c r="AG1037" s="98" t="s">
        <v>2702</v>
      </c>
      <c r="AH1037" s="98" t="s">
        <v>212</v>
      </c>
      <c r="AI1037" s="98" t="s">
        <v>53</v>
      </c>
      <c r="AJ1037" s="98">
        <v>4100</v>
      </c>
      <c r="AK1037" s="98" t="s">
        <v>38</v>
      </c>
      <c r="AL1037" s="98">
        <v>4106</v>
      </c>
      <c r="AM1037" s="98" t="s">
        <v>531</v>
      </c>
      <c r="AN1037" s="98">
        <v>4119905</v>
      </c>
      <c r="AO1037" s="98">
        <v>2024</v>
      </c>
      <c r="AP1037" s="98">
        <v>0</v>
      </c>
      <c r="AQ1037" s="98" t="s">
        <v>54</v>
      </c>
      <c r="AR1037" s="98" t="s">
        <v>54</v>
      </c>
      <c r="AS1037" s="98" t="s">
        <v>54</v>
      </c>
      <c r="AT1037" s="98" t="s">
        <v>54</v>
      </c>
      <c r="AY1037" s="98" t="s">
        <v>56</v>
      </c>
      <c r="AZ1037" s="98" t="s">
        <v>2698</v>
      </c>
      <c r="BA1037" s="98" t="s">
        <v>2629</v>
      </c>
      <c r="BB1037" s="98" t="s">
        <v>2630</v>
      </c>
      <c r="BD1037" s="110" t="str">
        <f t="shared" si="173"/>
        <v>4621(vazio)</v>
      </c>
      <c r="BE1037" s="110">
        <v>4621</v>
      </c>
      <c r="BF1037" s="110" t="s">
        <v>2452</v>
      </c>
      <c r="BG1037" s="110">
        <v>8410</v>
      </c>
      <c r="BH1037" s="110" t="s">
        <v>60</v>
      </c>
      <c r="BI1037" s="110">
        <v>0</v>
      </c>
      <c r="BJ1037" s="110">
        <v>0</v>
      </c>
      <c r="BK1037" s="110">
        <v>1</v>
      </c>
      <c r="BL1037" s="110">
        <v>1</v>
      </c>
      <c r="BN1037" s="110">
        <f t="shared" si="174"/>
        <v>2</v>
      </c>
      <c r="BS1037" s="110">
        <v>6098</v>
      </c>
      <c r="BT1037" s="110" t="str">
        <f t="shared" si="165"/>
        <v>Construção de Escolas do Futuro para a Rede Estadual de Educação, Escola nova 2 - Gralha Azul, em Ponta Grossa</v>
      </c>
      <c r="BU1037" s="111" t="str">
        <f t="shared" si="166"/>
        <v>Não</v>
      </c>
      <c r="BV1037" s="111" t="str">
        <f t="shared" si="167"/>
        <v>Não</v>
      </c>
      <c r="BW1037" s="111" t="str">
        <f t="shared" si="168"/>
        <v>Não</v>
      </c>
      <c r="BX1037" s="111" t="str">
        <f t="shared" si="169"/>
        <v>Não</v>
      </c>
      <c r="BY1037" s="110" t="s">
        <v>121</v>
      </c>
      <c r="BZ1037" s="110" t="s">
        <v>121</v>
      </c>
      <c r="CA1037" s="110" t="s">
        <v>121</v>
      </c>
      <c r="CB1037" s="110" t="s">
        <v>8122</v>
      </c>
      <c r="CG1037" s="110" t="str">
        <f t="shared" si="170"/>
        <v>5171Curitiba</v>
      </c>
      <c r="CH1037" s="110" t="str">
        <f t="shared" si="172"/>
        <v>5171-1</v>
      </c>
      <c r="CI1037" s="110">
        <v>1</v>
      </c>
      <c r="CJ1037" s="110">
        <v>5171</v>
      </c>
      <c r="CK1037" s="110" t="s">
        <v>33</v>
      </c>
      <c r="CL1037" s="110">
        <v>4106902</v>
      </c>
      <c r="CM1037" s="110" t="s">
        <v>128</v>
      </c>
      <c r="CN1037" s="110">
        <v>9</v>
      </c>
      <c r="CO1037" s="110">
        <v>0</v>
      </c>
      <c r="CP1037" s="110">
        <v>0</v>
      </c>
      <c r="CQ1037" s="110">
        <v>0</v>
      </c>
      <c r="CS1037" s="110" t="str">
        <f t="shared" si="171"/>
        <v>RGInt 01 Curitiba-Curitiba</v>
      </c>
    </row>
    <row r="1038" spans="19:97" x14ac:dyDescent="0.2">
      <c r="S1038" s="98">
        <v>6099</v>
      </c>
      <c r="T1038" s="98">
        <v>41</v>
      </c>
      <c r="U1038" s="98" t="s">
        <v>2622</v>
      </c>
      <c r="V1038" s="98">
        <v>1</v>
      </c>
      <c r="W1038" s="98" t="s">
        <v>724</v>
      </c>
      <c r="X1038" s="98">
        <v>5</v>
      </c>
      <c r="Y1038" s="98" t="s">
        <v>858</v>
      </c>
      <c r="Z1038" s="98">
        <v>32</v>
      </c>
      <c r="AA1038" s="98" t="s">
        <v>2623</v>
      </c>
      <c r="AB1038" s="98">
        <v>7015</v>
      </c>
      <c r="AC1038" s="98" t="s">
        <v>2624</v>
      </c>
      <c r="AD1038" s="98" t="s">
        <v>2625</v>
      </c>
      <c r="AE1038" s="98">
        <v>6099</v>
      </c>
      <c r="AF1038" s="98" t="s">
        <v>2704</v>
      </c>
      <c r="AG1038" s="98" t="s">
        <v>2705</v>
      </c>
      <c r="AH1038" s="98" t="s">
        <v>212</v>
      </c>
      <c r="AI1038" s="98" t="s">
        <v>53</v>
      </c>
      <c r="AJ1038" s="98">
        <v>4100</v>
      </c>
      <c r="AK1038" s="98" t="s">
        <v>33</v>
      </c>
      <c r="AL1038" s="98">
        <v>4101</v>
      </c>
      <c r="AM1038" s="98" t="s">
        <v>128</v>
      </c>
      <c r="AN1038" s="98">
        <v>4106902</v>
      </c>
      <c r="AO1038" s="98">
        <v>2024</v>
      </c>
      <c r="AP1038" s="98">
        <v>0</v>
      </c>
      <c r="AQ1038" s="98" t="s">
        <v>54</v>
      </c>
      <c r="AR1038" s="98" t="s">
        <v>54</v>
      </c>
      <c r="AS1038" s="98" t="s">
        <v>54</v>
      </c>
      <c r="AT1038" s="98" t="s">
        <v>54</v>
      </c>
      <c r="AY1038" s="98" t="s">
        <v>56</v>
      </c>
      <c r="AZ1038" s="98" t="s">
        <v>2698</v>
      </c>
      <c r="BA1038" s="98" t="s">
        <v>2629</v>
      </c>
      <c r="BB1038" s="98" t="s">
        <v>2630</v>
      </c>
      <c r="BD1038" s="110" t="str">
        <f t="shared" si="173"/>
        <v>4622(vazio)</v>
      </c>
      <c r="BE1038" s="110">
        <v>4622</v>
      </c>
      <c r="BF1038" s="110" t="s">
        <v>2453</v>
      </c>
      <c r="BG1038" s="110">
        <v>8410</v>
      </c>
      <c r="BH1038" s="110" t="s">
        <v>60</v>
      </c>
      <c r="BI1038" s="110">
        <v>3</v>
      </c>
      <c r="BJ1038" s="110">
        <v>12</v>
      </c>
      <c r="BK1038" s="110">
        <v>15</v>
      </c>
      <c r="BL1038" s="110">
        <v>20</v>
      </c>
      <c r="BN1038" s="110">
        <f t="shared" si="174"/>
        <v>50</v>
      </c>
      <c r="BS1038" s="110">
        <v>6099</v>
      </c>
      <c r="BT1038" s="110" t="str">
        <f t="shared" si="165"/>
        <v>Construção de Escolas do Futuro para a Rede Estadual de Educação, Escola nova 3 - Gralha Azul, em Fazenda Rio Grande</v>
      </c>
      <c r="BU1038" s="111" t="str">
        <f t="shared" si="166"/>
        <v>Não</v>
      </c>
      <c r="BV1038" s="111" t="str">
        <f t="shared" si="167"/>
        <v>Não</v>
      </c>
      <c r="BW1038" s="111" t="str">
        <f t="shared" si="168"/>
        <v>Não</v>
      </c>
      <c r="BX1038" s="111" t="str">
        <f t="shared" si="169"/>
        <v>Não</v>
      </c>
      <c r="BY1038" s="110" t="s">
        <v>121</v>
      </c>
      <c r="BZ1038" s="110" t="s">
        <v>121</v>
      </c>
      <c r="CA1038" s="110" t="s">
        <v>121</v>
      </c>
      <c r="CB1038" s="110" t="s">
        <v>8122</v>
      </c>
      <c r="CG1038" s="110" t="str">
        <f t="shared" si="170"/>
        <v>5171Paranaguá</v>
      </c>
      <c r="CH1038" s="110" t="str">
        <f t="shared" si="172"/>
        <v>5171-2</v>
      </c>
      <c r="CI1038" s="110">
        <v>2</v>
      </c>
      <c r="CJ1038" s="110">
        <v>5171</v>
      </c>
      <c r="CK1038" s="110" t="s">
        <v>33</v>
      </c>
      <c r="CL1038" s="110">
        <v>4118204</v>
      </c>
      <c r="CM1038" s="110" t="s">
        <v>511</v>
      </c>
      <c r="CN1038" s="110">
        <v>1</v>
      </c>
      <c r="CO1038" s="110">
        <v>0</v>
      </c>
      <c r="CP1038" s="110">
        <v>0</v>
      </c>
      <c r="CQ1038" s="110">
        <v>0</v>
      </c>
      <c r="CS1038" s="110" t="str">
        <f t="shared" si="171"/>
        <v>RGInt 01 Curitiba-Paranaguá</v>
      </c>
    </row>
    <row r="1039" spans="19:97" x14ac:dyDescent="0.2">
      <c r="S1039" s="98">
        <v>6096</v>
      </c>
      <c r="T1039" s="98">
        <v>41</v>
      </c>
      <c r="U1039" s="98" t="s">
        <v>2622</v>
      </c>
      <c r="V1039" s="98">
        <v>1</v>
      </c>
      <c r="W1039" s="98" t="s">
        <v>724</v>
      </c>
      <c r="X1039" s="98">
        <v>5</v>
      </c>
      <c r="Y1039" s="98" t="s">
        <v>858</v>
      </c>
      <c r="Z1039" s="98">
        <v>32</v>
      </c>
      <c r="AA1039" s="98" t="s">
        <v>2623</v>
      </c>
      <c r="AB1039" s="98">
        <v>7015</v>
      </c>
      <c r="AC1039" s="98" t="s">
        <v>2624</v>
      </c>
      <c r="AD1039" s="98" t="s">
        <v>2625</v>
      </c>
      <c r="AE1039" s="98">
        <v>6096</v>
      </c>
      <c r="AF1039" s="98" t="s">
        <v>2707</v>
      </c>
      <c r="AG1039" s="98" t="s">
        <v>2708</v>
      </c>
      <c r="AH1039" s="98" t="s">
        <v>212</v>
      </c>
      <c r="AI1039" s="98" t="s">
        <v>53</v>
      </c>
      <c r="AJ1039" s="98">
        <v>4100</v>
      </c>
      <c r="AK1039" s="98" t="s">
        <v>35</v>
      </c>
      <c r="AL1039" s="98">
        <v>4103</v>
      </c>
      <c r="AM1039" s="98" t="s">
        <v>578</v>
      </c>
      <c r="AN1039" s="98">
        <v>4127700</v>
      </c>
      <c r="AO1039" s="98">
        <v>2024</v>
      </c>
      <c r="AP1039" s="98">
        <v>0</v>
      </c>
      <c r="AQ1039" s="98" t="s">
        <v>54</v>
      </c>
      <c r="AR1039" s="98" t="s">
        <v>54</v>
      </c>
      <c r="AS1039" s="98" t="s">
        <v>54</v>
      </c>
      <c r="AT1039" s="98" t="s">
        <v>54</v>
      </c>
      <c r="AY1039" s="98" t="s">
        <v>56</v>
      </c>
      <c r="AZ1039" s="98" t="s">
        <v>2698</v>
      </c>
      <c r="BA1039" s="98" t="s">
        <v>2629</v>
      </c>
      <c r="BB1039" s="98" t="s">
        <v>2630</v>
      </c>
      <c r="BD1039" s="110" t="str">
        <f t="shared" si="173"/>
        <v>4623RGInt 05 Londrina</v>
      </c>
      <c r="BE1039" s="110">
        <v>4623</v>
      </c>
      <c r="BF1039" s="110" t="s">
        <v>2455</v>
      </c>
      <c r="BG1039" s="110">
        <v>8116</v>
      </c>
      <c r="BH1039" s="110" t="s">
        <v>37</v>
      </c>
      <c r="BI1039" s="110">
        <v>1800</v>
      </c>
      <c r="BJ1039" s="110">
        <v>2000</v>
      </c>
      <c r="BK1039" s="110">
        <v>1980</v>
      </c>
      <c r="BL1039" s="110">
        <v>1980</v>
      </c>
      <c r="BN1039" s="110">
        <f t="shared" si="174"/>
        <v>7760</v>
      </c>
      <c r="BS1039" s="110">
        <v>6096</v>
      </c>
      <c r="BT1039" s="110" t="str">
        <f t="shared" si="165"/>
        <v>Construção de Escolas do Futuro para a Rede Estadual de Educação, Escola nova 4 - Pinheirinho, em Toledo</v>
      </c>
      <c r="BU1039" s="111" t="str">
        <f t="shared" si="166"/>
        <v>Não</v>
      </c>
      <c r="BV1039" s="111" t="str">
        <f t="shared" si="167"/>
        <v>Não</v>
      </c>
      <c r="BW1039" s="111" t="str">
        <f t="shared" si="168"/>
        <v>Não</v>
      </c>
      <c r="BX1039" s="111" t="str">
        <f t="shared" si="169"/>
        <v>Não</v>
      </c>
      <c r="BY1039" s="110" t="s">
        <v>121</v>
      </c>
      <c r="BZ1039" s="110" t="s">
        <v>121</v>
      </c>
      <c r="CA1039" s="110" t="s">
        <v>121</v>
      </c>
      <c r="CB1039" s="110" t="s">
        <v>8122</v>
      </c>
      <c r="CG1039" s="110" t="str">
        <f t="shared" si="170"/>
        <v>5171Cascavel</v>
      </c>
      <c r="CH1039" s="110" t="str">
        <f t="shared" si="172"/>
        <v>5171-3</v>
      </c>
      <c r="CI1039" s="110">
        <v>3</v>
      </c>
      <c r="CJ1039" s="110">
        <v>5171</v>
      </c>
      <c r="CK1039" s="110" t="s">
        <v>35</v>
      </c>
      <c r="CL1039" s="110">
        <v>4104808</v>
      </c>
      <c r="CM1039" s="110" t="s">
        <v>600</v>
      </c>
      <c r="CN1039" s="110">
        <v>1</v>
      </c>
      <c r="CO1039" s="110">
        <v>0</v>
      </c>
      <c r="CP1039" s="110">
        <v>0</v>
      </c>
      <c r="CQ1039" s="110">
        <v>0</v>
      </c>
      <c r="CS1039" s="110" t="str">
        <f t="shared" si="171"/>
        <v>RGInt 03 Cascavel-Cascavel</v>
      </c>
    </row>
    <row r="1040" spans="19:97" x14ac:dyDescent="0.2">
      <c r="S1040" s="98">
        <v>6100</v>
      </c>
      <c r="T1040" s="98">
        <v>41</v>
      </c>
      <c r="U1040" s="98" t="s">
        <v>2622</v>
      </c>
      <c r="V1040" s="98">
        <v>1</v>
      </c>
      <c r="W1040" s="98" t="s">
        <v>724</v>
      </c>
      <c r="X1040" s="98">
        <v>5</v>
      </c>
      <c r="Y1040" s="98" t="s">
        <v>858</v>
      </c>
      <c r="Z1040" s="98">
        <v>32</v>
      </c>
      <c r="AA1040" s="98" t="s">
        <v>2623</v>
      </c>
      <c r="AB1040" s="98">
        <v>7015</v>
      </c>
      <c r="AC1040" s="98" t="s">
        <v>2624</v>
      </c>
      <c r="AD1040" s="98" t="s">
        <v>2625</v>
      </c>
      <c r="AE1040" s="98">
        <v>6100</v>
      </c>
      <c r="AF1040" s="98" t="s">
        <v>2710</v>
      </c>
      <c r="AG1040" s="98" t="s">
        <v>2711</v>
      </c>
      <c r="AH1040" s="98" t="s">
        <v>212</v>
      </c>
      <c r="AI1040" s="98" t="s">
        <v>53</v>
      </c>
      <c r="AJ1040" s="98">
        <v>4100</v>
      </c>
      <c r="AK1040" s="98" t="s">
        <v>33</v>
      </c>
      <c r="AL1040" s="98">
        <v>4101</v>
      </c>
      <c r="AM1040" s="98" t="s">
        <v>489</v>
      </c>
      <c r="AN1040" s="98">
        <v>4101804</v>
      </c>
      <c r="AO1040" s="98">
        <v>2024</v>
      </c>
      <c r="AP1040" s="98">
        <v>0</v>
      </c>
      <c r="AQ1040" s="98" t="s">
        <v>54</v>
      </c>
      <c r="AR1040" s="98" t="s">
        <v>54</v>
      </c>
      <c r="AS1040" s="98" t="s">
        <v>54</v>
      </c>
      <c r="AT1040" s="98" t="s">
        <v>54</v>
      </c>
      <c r="AY1040" s="98" t="s">
        <v>56</v>
      </c>
      <c r="AZ1040" s="98" t="s">
        <v>2698</v>
      </c>
      <c r="BA1040" s="98" t="s">
        <v>2629</v>
      </c>
      <c r="BB1040" s="98" t="s">
        <v>2630</v>
      </c>
      <c r="BD1040" s="110" t="str">
        <f t="shared" si="173"/>
        <v>4624RGInt 05 Londrina</v>
      </c>
      <c r="BE1040" s="110">
        <v>4624</v>
      </c>
      <c r="BF1040" s="110" t="s">
        <v>2456</v>
      </c>
      <c r="BG1040" s="110">
        <v>8116</v>
      </c>
      <c r="BH1040" s="110" t="s">
        <v>37</v>
      </c>
      <c r="BI1040" s="110">
        <v>550</v>
      </c>
      <c r="BJ1040" s="110">
        <v>550</v>
      </c>
      <c r="BK1040" s="110">
        <v>550</v>
      </c>
      <c r="BL1040" s="110">
        <v>550</v>
      </c>
      <c r="BN1040" s="110">
        <f t="shared" si="174"/>
        <v>2200</v>
      </c>
      <c r="BS1040" s="110">
        <v>6100</v>
      </c>
      <c r="BT1040" s="110" t="str">
        <f t="shared" si="165"/>
        <v>Construção de Escolas do Futuro para a Rede Estadual de Educação, Escola nova 5 - Jardim dos Pássaros, em Araucária</v>
      </c>
      <c r="BU1040" s="111" t="str">
        <f t="shared" si="166"/>
        <v>Não</v>
      </c>
      <c r="BV1040" s="111" t="str">
        <f t="shared" si="167"/>
        <v>Não</v>
      </c>
      <c r="BW1040" s="111" t="str">
        <f t="shared" si="168"/>
        <v>Não</v>
      </c>
      <c r="BX1040" s="111" t="str">
        <f t="shared" si="169"/>
        <v>Não</v>
      </c>
      <c r="BY1040" s="110" t="s">
        <v>121</v>
      </c>
      <c r="BZ1040" s="110" t="s">
        <v>121</v>
      </c>
      <c r="CA1040" s="110" t="s">
        <v>121</v>
      </c>
      <c r="CB1040" s="110" t="s">
        <v>8122</v>
      </c>
      <c r="CG1040" s="110" t="str">
        <f t="shared" si="170"/>
        <v>5171Foz do Iguaçu</v>
      </c>
      <c r="CH1040" s="110" t="str">
        <f t="shared" si="172"/>
        <v>5171-4</v>
      </c>
      <c r="CI1040" s="110">
        <v>4</v>
      </c>
      <c r="CJ1040" s="110">
        <v>5171</v>
      </c>
      <c r="CK1040" s="110" t="s">
        <v>35</v>
      </c>
      <c r="CL1040" s="110">
        <v>4108304</v>
      </c>
      <c r="CM1040" s="110" t="s">
        <v>407</v>
      </c>
      <c r="CN1040" s="110">
        <v>1</v>
      </c>
      <c r="CO1040" s="110">
        <v>0</v>
      </c>
      <c r="CP1040" s="110">
        <v>0</v>
      </c>
      <c r="CQ1040" s="110">
        <v>0</v>
      </c>
      <c r="CS1040" s="110" t="str">
        <f t="shared" si="171"/>
        <v>RGInt 03 Cascavel-Foz do Iguaçu</v>
      </c>
    </row>
    <row r="1041" spans="19:97" x14ac:dyDescent="0.2">
      <c r="S1041" s="98">
        <v>6101</v>
      </c>
      <c r="T1041" s="98">
        <v>41</v>
      </c>
      <c r="U1041" s="98" t="s">
        <v>2622</v>
      </c>
      <c r="V1041" s="98">
        <v>1</v>
      </c>
      <c r="W1041" s="98" t="s">
        <v>724</v>
      </c>
      <c r="X1041" s="98">
        <v>5</v>
      </c>
      <c r="Y1041" s="98" t="s">
        <v>858</v>
      </c>
      <c r="Z1041" s="98">
        <v>32</v>
      </c>
      <c r="AA1041" s="98" t="s">
        <v>2623</v>
      </c>
      <c r="AB1041" s="98">
        <v>7015</v>
      </c>
      <c r="AC1041" s="98" t="s">
        <v>2624</v>
      </c>
      <c r="AD1041" s="98" t="s">
        <v>2625</v>
      </c>
      <c r="AE1041" s="98">
        <v>6101</v>
      </c>
      <c r="AF1041" s="98" t="s">
        <v>5590</v>
      </c>
      <c r="AG1041" s="98" t="s">
        <v>2714</v>
      </c>
      <c r="AH1041" s="98" t="s">
        <v>212</v>
      </c>
      <c r="AI1041" s="98" t="s">
        <v>53</v>
      </c>
      <c r="AJ1041" s="98">
        <v>4100</v>
      </c>
      <c r="AK1041" s="98" t="s">
        <v>33</v>
      </c>
      <c r="AL1041" s="98">
        <v>4101</v>
      </c>
      <c r="AM1041" s="98" t="s">
        <v>134</v>
      </c>
      <c r="AN1041" s="98">
        <v>4125506</v>
      </c>
      <c r="AO1041" s="98">
        <v>2024</v>
      </c>
      <c r="AP1041" s="98">
        <v>0</v>
      </c>
      <c r="AQ1041" s="98" t="s">
        <v>54</v>
      </c>
      <c r="AR1041" s="98" t="s">
        <v>54</v>
      </c>
      <c r="AS1041" s="98" t="s">
        <v>54</v>
      </c>
      <c r="AT1041" s="98" t="s">
        <v>54</v>
      </c>
      <c r="AY1041" s="98" t="s">
        <v>56</v>
      </c>
      <c r="AZ1041" s="98" t="s">
        <v>2698</v>
      </c>
      <c r="BA1041" s="98" t="s">
        <v>2629</v>
      </c>
      <c r="BB1041" s="98" t="s">
        <v>2630</v>
      </c>
      <c r="BD1041" s="110" t="str">
        <f t="shared" si="173"/>
        <v>4625RGInt 06 Ponta Grossa</v>
      </c>
      <c r="BE1041" s="110">
        <v>4625</v>
      </c>
      <c r="BF1041" s="110" t="s">
        <v>475</v>
      </c>
      <c r="BG1041" s="110">
        <v>7101</v>
      </c>
      <c r="BH1041" s="110" t="s">
        <v>38</v>
      </c>
      <c r="BI1041" s="110">
        <v>0</v>
      </c>
      <c r="BJ1041" s="110">
        <v>50</v>
      </c>
      <c r="BK1041" s="110">
        <v>300</v>
      </c>
      <c r="BL1041" s="110">
        <v>300</v>
      </c>
      <c r="BN1041" s="110">
        <f t="shared" si="174"/>
        <v>650</v>
      </c>
      <c r="BS1041" s="110">
        <v>6101</v>
      </c>
      <c r="BT1041" s="110" t="str">
        <f t="shared" si="165"/>
        <v>Construção de Escolas do Futuro para a Rede Estadual de Educação, Escola nova 6 - Guatupé, em São José dos Pinhais</v>
      </c>
      <c r="BU1041" s="111" t="str">
        <f t="shared" si="166"/>
        <v>Não</v>
      </c>
      <c r="BV1041" s="111" t="str">
        <f t="shared" si="167"/>
        <v>Não</v>
      </c>
      <c r="BW1041" s="111" t="str">
        <f t="shared" si="168"/>
        <v>Não</v>
      </c>
      <c r="BX1041" s="111" t="str">
        <f t="shared" si="169"/>
        <v>Não</v>
      </c>
      <c r="BY1041" s="110" t="s">
        <v>121</v>
      </c>
      <c r="BZ1041" s="110" t="s">
        <v>121</v>
      </c>
      <c r="CA1041" s="110" t="s">
        <v>121</v>
      </c>
      <c r="CB1041" s="110" t="s">
        <v>8122</v>
      </c>
      <c r="CG1041" s="110" t="str">
        <f t="shared" si="170"/>
        <v>5171Maringá</v>
      </c>
      <c r="CH1041" s="110" t="str">
        <f t="shared" si="172"/>
        <v>5171-5</v>
      </c>
      <c r="CI1041" s="110">
        <v>5</v>
      </c>
      <c r="CJ1041" s="110">
        <v>5171</v>
      </c>
      <c r="CK1041" s="110" t="s">
        <v>36</v>
      </c>
      <c r="CL1041" s="110">
        <v>4115200</v>
      </c>
      <c r="CM1041" s="110" t="s">
        <v>503</v>
      </c>
      <c r="CN1041" s="110">
        <v>1</v>
      </c>
      <c r="CO1041" s="110">
        <v>0</v>
      </c>
      <c r="CP1041" s="110">
        <v>0</v>
      </c>
      <c r="CQ1041" s="110">
        <v>0</v>
      </c>
      <c r="CS1041" s="110" t="str">
        <f t="shared" si="171"/>
        <v>RGInt 04 Maringá-Maringá</v>
      </c>
    </row>
    <row r="1042" spans="19:97" x14ac:dyDescent="0.2">
      <c r="S1042" s="98">
        <v>6102</v>
      </c>
      <c r="T1042" s="98">
        <v>41</v>
      </c>
      <c r="U1042" s="98" t="s">
        <v>2622</v>
      </c>
      <c r="V1042" s="98">
        <v>1</v>
      </c>
      <c r="W1042" s="98" t="s">
        <v>724</v>
      </c>
      <c r="X1042" s="98">
        <v>5</v>
      </c>
      <c r="Y1042" s="98" t="s">
        <v>858</v>
      </c>
      <c r="Z1042" s="98">
        <v>32</v>
      </c>
      <c r="AA1042" s="98" t="s">
        <v>2623</v>
      </c>
      <c r="AB1042" s="98">
        <v>7015</v>
      </c>
      <c r="AC1042" s="98" t="s">
        <v>2624</v>
      </c>
      <c r="AD1042" s="98" t="s">
        <v>2625</v>
      </c>
      <c r="AE1042" s="98">
        <v>6102</v>
      </c>
      <c r="AF1042" s="98" t="s">
        <v>2716</v>
      </c>
      <c r="AG1042" s="98" t="s">
        <v>2717</v>
      </c>
      <c r="AH1042" s="98" t="s">
        <v>212</v>
      </c>
      <c r="AI1042" s="98" t="s">
        <v>53</v>
      </c>
      <c r="AJ1042" s="98">
        <v>4100</v>
      </c>
      <c r="AK1042" s="98" t="s">
        <v>33</v>
      </c>
      <c r="AL1042" s="98">
        <v>4101</v>
      </c>
      <c r="AM1042" s="98" t="s">
        <v>128</v>
      </c>
      <c r="AN1042" s="98">
        <v>4106902</v>
      </c>
      <c r="AO1042" s="98">
        <v>2024</v>
      </c>
      <c r="AP1042" s="98">
        <v>0</v>
      </c>
      <c r="AQ1042" s="98" t="s">
        <v>54</v>
      </c>
      <c r="AR1042" s="98" t="s">
        <v>54</v>
      </c>
      <c r="AS1042" s="98" t="s">
        <v>54</v>
      </c>
      <c r="AT1042" s="98" t="s">
        <v>54</v>
      </c>
      <c r="AY1042" s="98" t="s">
        <v>56</v>
      </c>
      <c r="AZ1042" s="98" t="s">
        <v>2698</v>
      </c>
      <c r="BA1042" s="98" t="s">
        <v>2629</v>
      </c>
      <c r="BB1042" s="98" t="s">
        <v>2630</v>
      </c>
      <c r="BD1042" s="110" t="str">
        <f t="shared" si="173"/>
        <v>4627RGInt 05 Londrina</v>
      </c>
      <c r="BE1042" s="110">
        <v>4627</v>
      </c>
      <c r="BF1042" s="110" t="s">
        <v>2460</v>
      </c>
      <c r="BG1042" s="110">
        <v>8116</v>
      </c>
      <c r="BH1042" s="110" t="s">
        <v>37</v>
      </c>
      <c r="BI1042" s="110">
        <v>800</v>
      </c>
      <c r="BJ1042" s="110">
        <v>1200</v>
      </c>
      <c r="BK1042" s="110">
        <v>1200</v>
      </c>
      <c r="BL1042" s="110">
        <v>1200</v>
      </c>
      <c r="BN1042" s="110">
        <f t="shared" si="174"/>
        <v>4400</v>
      </c>
      <c r="BS1042" s="110">
        <v>6102</v>
      </c>
      <c r="BT1042" s="110" t="str">
        <f t="shared" si="165"/>
        <v>Construção de Escolas do Futuro para a Rede Estadual de Educação, Escola nova 7 - Tatuquara, em Curitiba</v>
      </c>
      <c r="BU1042" s="111" t="str">
        <f t="shared" si="166"/>
        <v>Não</v>
      </c>
      <c r="BV1042" s="111" t="str">
        <f t="shared" si="167"/>
        <v>Não</v>
      </c>
      <c r="BW1042" s="111" t="str">
        <f t="shared" si="168"/>
        <v>Não</v>
      </c>
      <c r="BX1042" s="111" t="str">
        <f t="shared" si="169"/>
        <v>Não</v>
      </c>
      <c r="BY1042" s="110" t="s">
        <v>121</v>
      </c>
      <c r="BZ1042" s="110" t="s">
        <v>121</v>
      </c>
      <c r="CA1042" s="110" t="s">
        <v>121</v>
      </c>
      <c r="CB1042" s="110" t="s">
        <v>8122</v>
      </c>
      <c r="CG1042" s="110" t="str">
        <f t="shared" si="170"/>
        <v>5171Londrina</v>
      </c>
      <c r="CH1042" s="110" t="str">
        <f t="shared" si="172"/>
        <v>5171-6</v>
      </c>
      <c r="CI1042" s="110">
        <v>6</v>
      </c>
      <c r="CJ1042" s="110">
        <v>5171</v>
      </c>
      <c r="CK1042" s="110" t="s">
        <v>37</v>
      </c>
      <c r="CL1042" s="110">
        <v>4113700</v>
      </c>
      <c r="CM1042" s="110" t="s">
        <v>326</v>
      </c>
      <c r="CN1042" s="110">
        <v>1</v>
      </c>
      <c r="CO1042" s="110">
        <v>0</v>
      </c>
      <c r="CP1042" s="110">
        <v>0</v>
      </c>
      <c r="CQ1042" s="110">
        <v>0</v>
      </c>
      <c r="CS1042" s="110" t="str">
        <f t="shared" si="171"/>
        <v>RGInt 05 Londrina-Londrina</v>
      </c>
    </row>
    <row r="1043" spans="19:97" x14ac:dyDescent="0.2">
      <c r="S1043" s="98">
        <v>6408</v>
      </c>
      <c r="T1043" s="98">
        <v>41</v>
      </c>
      <c r="U1043" s="98" t="s">
        <v>2622</v>
      </c>
      <c r="V1043" s="98">
        <v>1</v>
      </c>
      <c r="W1043" s="98" t="s">
        <v>724</v>
      </c>
      <c r="X1043" s="98">
        <v>5</v>
      </c>
      <c r="Y1043" s="98" t="s">
        <v>858</v>
      </c>
      <c r="Z1043" s="98">
        <v>32</v>
      </c>
      <c r="AA1043" s="98" t="s">
        <v>2623</v>
      </c>
      <c r="AB1043" s="98">
        <v>7015</v>
      </c>
      <c r="AC1043" s="98" t="s">
        <v>2624</v>
      </c>
      <c r="AD1043" s="98" t="s">
        <v>2625</v>
      </c>
      <c r="AE1043" s="98">
        <v>6408</v>
      </c>
      <c r="AF1043" s="98" t="s">
        <v>5591</v>
      </c>
      <c r="AG1043" s="98" t="s">
        <v>5592</v>
      </c>
      <c r="AH1043" s="98" t="s">
        <v>5593</v>
      </c>
      <c r="AI1043" s="98" t="s">
        <v>53</v>
      </c>
      <c r="AJ1043" s="98">
        <v>4100</v>
      </c>
      <c r="AO1043" s="98">
        <v>2024</v>
      </c>
      <c r="AP1043" s="98">
        <v>0</v>
      </c>
      <c r="AQ1043" s="98" t="s">
        <v>54</v>
      </c>
      <c r="AR1043" s="98" t="s">
        <v>54</v>
      </c>
      <c r="AS1043" s="98" t="s">
        <v>56</v>
      </c>
      <c r="AT1043" s="98" t="s">
        <v>54</v>
      </c>
      <c r="AV1043" s="98" t="s">
        <v>2724</v>
      </c>
      <c r="AY1043" s="98" t="s">
        <v>56</v>
      </c>
      <c r="AZ1043" s="98" t="s">
        <v>5594</v>
      </c>
      <c r="BA1043" s="98" t="s">
        <v>5595</v>
      </c>
      <c r="BB1043" s="98" t="s">
        <v>5596</v>
      </c>
      <c r="BD1043" s="110" t="str">
        <f t="shared" si="173"/>
        <v>4628RGInt 06 Ponta Grossa</v>
      </c>
      <c r="BE1043" s="110">
        <v>4628</v>
      </c>
      <c r="BF1043" s="110" t="s">
        <v>2455</v>
      </c>
      <c r="BG1043" s="110">
        <v>8119</v>
      </c>
      <c r="BH1043" s="110" t="s">
        <v>38</v>
      </c>
      <c r="BI1043" s="110">
        <v>900</v>
      </c>
      <c r="BJ1043" s="110">
        <v>900</v>
      </c>
      <c r="BK1043" s="110">
        <v>900</v>
      </c>
      <c r="BL1043" s="110">
        <v>900</v>
      </c>
      <c r="BN1043" s="110">
        <f t="shared" si="174"/>
        <v>3600</v>
      </c>
      <c r="BS1043" s="110">
        <v>6408</v>
      </c>
      <c r="BT1043" s="110" t="str">
        <f t="shared" si="165"/>
        <v>Estudantes avaliados com a implantação de sistema avaliativo da Educação Profissional e Tecnológica</v>
      </c>
      <c r="BU1043" s="111" t="str">
        <f t="shared" si="166"/>
        <v>Sim</v>
      </c>
      <c r="BV1043" s="111" t="str">
        <f t="shared" si="167"/>
        <v>Não</v>
      </c>
      <c r="BW1043" s="111" t="str">
        <f t="shared" si="168"/>
        <v>Não</v>
      </c>
      <c r="BX1043" s="111" t="str">
        <f t="shared" si="169"/>
        <v>Não</v>
      </c>
      <c r="BY1043" s="110" t="s">
        <v>121</v>
      </c>
      <c r="BZ1043" s="110" t="s">
        <v>2724</v>
      </c>
      <c r="CA1043" s="110" t="s">
        <v>121</v>
      </c>
      <c r="CB1043" s="110" t="s">
        <v>8122</v>
      </c>
      <c r="CG1043" s="110" t="str">
        <f t="shared" si="170"/>
        <v>5171Ponta Grossa</v>
      </c>
      <c r="CH1043" s="110" t="str">
        <f t="shared" si="172"/>
        <v>5171-7</v>
      </c>
      <c r="CI1043" s="110">
        <v>7</v>
      </c>
      <c r="CJ1043" s="110">
        <v>5171</v>
      </c>
      <c r="CK1043" s="110" t="s">
        <v>38</v>
      </c>
      <c r="CL1043" s="110">
        <v>4119905</v>
      </c>
      <c r="CM1043" s="110" t="s">
        <v>531</v>
      </c>
      <c r="CN1043" s="110">
        <v>1</v>
      </c>
      <c r="CO1043" s="110">
        <v>0</v>
      </c>
      <c r="CP1043" s="110">
        <v>0</v>
      </c>
      <c r="CQ1043" s="110">
        <v>0</v>
      </c>
      <c r="CS1043" s="110" t="str">
        <f t="shared" si="171"/>
        <v>RGInt 06 Ponta Grossa-Ponta Grossa</v>
      </c>
    </row>
    <row r="1044" spans="19:97" x14ac:dyDescent="0.2">
      <c r="S1044" s="98">
        <v>6409</v>
      </c>
      <c r="T1044" s="98">
        <v>41</v>
      </c>
      <c r="U1044" s="98" t="s">
        <v>2622</v>
      </c>
      <c r="V1044" s="98">
        <v>1</v>
      </c>
      <c r="W1044" s="98" t="s">
        <v>724</v>
      </c>
      <c r="X1044" s="98">
        <v>5</v>
      </c>
      <c r="Y1044" s="98" t="s">
        <v>858</v>
      </c>
      <c r="Z1044" s="98">
        <v>32</v>
      </c>
      <c r="AA1044" s="98" t="s">
        <v>2623</v>
      </c>
      <c r="AB1044" s="98">
        <v>7015</v>
      </c>
      <c r="AC1044" s="98" t="s">
        <v>2624</v>
      </c>
      <c r="AD1044" s="98" t="s">
        <v>2625</v>
      </c>
      <c r="AE1044" s="98">
        <v>6409</v>
      </c>
      <c r="AF1044" s="98" t="s">
        <v>5597</v>
      </c>
      <c r="AG1044" s="98" t="s">
        <v>5598</v>
      </c>
      <c r="AH1044" s="98" t="s">
        <v>2720</v>
      </c>
      <c r="AI1044" s="98" t="s">
        <v>53</v>
      </c>
      <c r="AJ1044" s="98">
        <v>4100</v>
      </c>
      <c r="AO1044" s="98">
        <v>2024</v>
      </c>
      <c r="AP1044" s="98">
        <v>0</v>
      </c>
      <c r="AQ1044" s="98" t="s">
        <v>54</v>
      </c>
      <c r="AR1044" s="98" t="s">
        <v>54</v>
      </c>
      <c r="AS1044" s="98" t="s">
        <v>56</v>
      </c>
      <c r="AT1044" s="98" t="s">
        <v>54</v>
      </c>
      <c r="AV1044" s="98" t="s">
        <v>2724</v>
      </c>
      <c r="AY1044" s="98" t="s">
        <v>56</v>
      </c>
      <c r="AZ1044" s="98" t="s">
        <v>5599</v>
      </c>
      <c r="BA1044" s="98" t="s">
        <v>5600</v>
      </c>
      <c r="BB1044" s="98" t="s">
        <v>2630</v>
      </c>
      <c r="BD1044" s="110" t="str">
        <f t="shared" si="173"/>
        <v>4630RGInt 06 Ponta Grossa</v>
      </c>
      <c r="BE1044" s="110">
        <v>4630</v>
      </c>
      <c r="BF1044" s="110" t="s">
        <v>2456</v>
      </c>
      <c r="BG1044" s="110">
        <v>8119</v>
      </c>
      <c r="BH1044" s="110" t="s">
        <v>38</v>
      </c>
      <c r="BI1044" s="110">
        <v>220</v>
      </c>
      <c r="BJ1044" s="110">
        <v>220</v>
      </c>
      <c r="BK1044" s="110">
        <v>220</v>
      </c>
      <c r="BL1044" s="110">
        <v>220</v>
      </c>
      <c r="BN1044" s="110">
        <f t="shared" si="174"/>
        <v>880</v>
      </c>
      <c r="BS1044" s="110">
        <v>6409</v>
      </c>
      <c r="BT1044" s="110" t="str">
        <f t="shared" si="165"/>
        <v>Estudantes beneficiados com acervos bibliográficos físicos para a Educação Profissional e Tecnológica</v>
      </c>
      <c r="BU1044" s="111" t="str">
        <f t="shared" si="166"/>
        <v>Sim</v>
      </c>
      <c r="BV1044" s="111" t="str">
        <f t="shared" si="167"/>
        <v>Não</v>
      </c>
      <c r="BW1044" s="111" t="str">
        <f t="shared" si="168"/>
        <v>Não</v>
      </c>
      <c r="BX1044" s="111" t="str">
        <f t="shared" si="169"/>
        <v>Não</v>
      </c>
      <c r="BY1044" s="110" t="s">
        <v>121</v>
      </c>
      <c r="BZ1044" s="110" t="s">
        <v>2724</v>
      </c>
      <c r="CA1044" s="110" t="s">
        <v>121</v>
      </c>
      <c r="CB1044" s="110" t="s">
        <v>8122</v>
      </c>
      <c r="CG1044" s="110" t="str">
        <f t="shared" si="170"/>
        <v>5171 Total</v>
      </c>
      <c r="CH1044" s="110" t="str">
        <f t="shared" si="172"/>
        <v>5171 Total-1</v>
      </c>
      <c r="CI1044" s="110">
        <v>1</v>
      </c>
      <c r="CJ1044" s="110" t="s">
        <v>7243</v>
      </c>
      <c r="CN1044" s="110">
        <v>15</v>
      </c>
      <c r="CO1044" s="110">
        <v>0</v>
      </c>
      <c r="CP1044" s="110">
        <v>0</v>
      </c>
      <c r="CQ1044" s="110">
        <v>0</v>
      </c>
      <c r="CS1044" s="110" t="str">
        <f t="shared" si="171"/>
        <v>-</v>
      </c>
    </row>
    <row r="1045" spans="19:97" x14ac:dyDescent="0.2">
      <c r="S1045" s="98">
        <v>4068</v>
      </c>
      <c r="T1045" s="98">
        <v>41</v>
      </c>
      <c r="U1045" s="98" t="s">
        <v>2622</v>
      </c>
      <c r="V1045" s="98">
        <v>1</v>
      </c>
      <c r="W1045" s="98" t="s">
        <v>724</v>
      </c>
      <c r="X1045" s="98">
        <v>5</v>
      </c>
      <c r="Y1045" s="98" t="s">
        <v>858</v>
      </c>
      <c r="Z1045" s="98">
        <v>32</v>
      </c>
      <c r="AA1045" s="98" t="s">
        <v>2623</v>
      </c>
      <c r="AB1045" s="98">
        <v>7015</v>
      </c>
      <c r="AC1045" s="98" t="s">
        <v>2624</v>
      </c>
      <c r="AD1045" s="98" t="s">
        <v>2625</v>
      </c>
      <c r="AE1045" s="98">
        <v>4068</v>
      </c>
      <c r="AF1045" s="98" t="s">
        <v>1031</v>
      </c>
      <c r="AG1045" s="98" t="s">
        <v>2719</v>
      </c>
      <c r="AH1045" s="98" t="s">
        <v>2720</v>
      </c>
      <c r="AI1045" s="98" t="s">
        <v>53</v>
      </c>
      <c r="AJ1045" s="98">
        <v>4100</v>
      </c>
      <c r="AO1045" s="98">
        <v>2024</v>
      </c>
      <c r="AP1045" s="98">
        <v>25000</v>
      </c>
      <c r="AQ1045" s="98" t="s">
        <v>54</v>
      </c>
      <c r="AR1045" s="98" t="s">
        <v>54</v>
      </c>
      <c r="AS1045" s="98" t="s">
        <v>56</v>
      </c>
      <c r="AT1045" s="98" t="s">
        <v>54</v>
      </c>
      <c r="AV1045" s="98" t="s">
        <v>2724</v>
      </c>
      <c r="AY1045" s="98" t="s">
        <v>56</v>
      </c>
      <c r="AZ1045" s="98" t="s">
        <v>2721</v>
      </c>
      <c r="BA1045" s="98" t="s">
        <v>2643</v>
      </c>
      <c r="BB1045" s="98" t="s">
        <v>2722</v>
      </c>
      <c r="BD1045" s="110" t="str">
        <f t="shared" si="173"/>
        <v>4631RGInt 06 Ponta Grossa</v>
      </c>
      <c r="BE1045" s="110">
        <v>4631</v>
      </c>
      <c r="BF1045" s="110" t="s">
        <v>2460</v>
      </c>
      <c r="BG1045" s="110">
        <v>8119</v>
      </c>
      <c r="BH1045" s="110" t="s">
        <v>38</v>
      </c>
      <c r="BI1045" s="110">
        <v>450</v>
      </c>
      <c r="BJ1045" s="110">
        <v>450</v>
      </c>
      <c r="BK1045" s="110">
        <v>450</v>
      </c>
      <c r="BL1045" s="110">
        <v>450</v>
      </c>
      <c r="BN1045" s="110">
        <f t="shared" si="174"/>
        <v>1800</v>
      </c>
      <c r="BS1045" s="110">
        <v>4068</v>
      </c>
      <c r="BT1045" s="110" t="str">
        <f t="shared" si="165"/>
        <v>Estudantes beneficiados com ações de Integração entre Escola e Mercado de Trabalho</v>
      </c>
      <c r="BU1045" s="111" t="str">
        <f t="shared" si="166"/>
        <v>Sim</v>
      </c>
      <c r="BV1045" s="111" t="str">
        <f t="shared" si="167"/>
        <v>Não</v>
      </c>
      <c r="BW1045" s="111" t="str">
        <f t="shared" si="168"/>
        <v>Não</v>
      </c>
      <c r="BX1045" s="111" t="str">
        <f t="shared" si="169"/>
        <v>Não</v>
      </c>
      <c r="BY1045" s="110" t="s">
        <v>968</v>
      </c>
      <c r="BZ1045" s="110" t="s">
        <v>8207</v>
      </c>
      <c r="CA1045" s="110" t="s">
        <v>121</v>
      </c>
      <c r="CB1045" s="110" t="s">
        <v>8122</v>
      </c>
      <c r="CG1045" s="110" t="str">
        <f t="shared" si="170"/>
        <v>5172Curitiba</v>
      </c>
      <c r="CH1045" s="110" t="str">
        <f t="shared" si="172"/>
        <v>5172-1</v>
      </c>
      <c r="CI1045" s="110">
        <v>1</v>
      </c>
      <c r="CJ1045" s="110">
        <v>5172</v>
      </c>
      <c r="CK1045" s="110" t="s">
        <v>33</v>
      </c>
      <c r="CL1045" s="110">
        <v>4106902</v>
      </c>
      <c r="CM1045" s="110" t="s">
        <v>128</v>
      </c>
      <c r="CN1045" s="110">
        <v>16</v>
      </c>
      <c r="CO1045" s="110">
        <v>0</v>
      </c>
      <c r="CP1045" s="110">
        <v>0</v>
      </c>
      <c r="CQ1045" s="110">
        <v>0</v>
      </c>
      <c r="CS1045" s="110" t="str">
        <f t="shared" si="171"/>
        <v>RGInt 01 Curitiba-Curitiba</v>
      </c>
    </row>
    <row r="1046" spans="19:97" x14ac:dyDescent="0.2">
      <c r="S1046" s="98">
        <v>4069</v>
      </c>
      <c r="T1046" s="98">
        <v>41</v>
      </c>
      <c r="U1046" s="98" t="s">
        <v>2622</v>
      </c>
      <c r="V1046" s="98">
        <v>1</v>
      </c>
      <c r="W1046" s="98" t="s">
        <v>724</v>
      </c>
      <c r="X1046" s="98">
        <v>5</v>
      </c>
      <c r="Y1046" s="98" t="s">
        <v>858</v>
      </c>
      <c r="Z1046" s="98">
        <v>32</v>
      </c>
      <c r="AA1046" s="98" t="s">
        <v>2623</v>
      </c>
      <c r="AB1046" s="98">
        <v>7015</v>
      </c>
      <c r="AC1046" s="98" t="s">
        <v>2624</v>
      </c>
      <c r="AD1046" s="98" t="s">
        <v>2625</v>
      </c>
      <c r="AE1046" s="98">
        <v>4069</v>
      </c>
      <c r="AF1046" s="98" t="s">
        <v>1037</v>
      </c>
      <c r="AG1046" s="98" t="s">
        <v>5601</v>
      </c>
      <c r="AH1046" s="98" t="s">
        <v>2720</v>
      </c>
      <c r="AI1046" s="98" t="s">
        <v>53</v>
      </c>
      <c r="AJ1046" s="98">
        <v>4100</v>
      </c>
      <c r="AO1046" s="98">
        <v>2024</v>
      </c>
      <c r="AP1046" s="98">
        <v>35000</v>
      </c>
      <c r="AQ1046" s="98" t="s">
        <v>54</v>
      </c>
      <c r="AR1046" s="98" t="s">
        <v>54</v>
      </c>
      <c r="AS1046" s="98" t="s">
        <v>56</v>
      </c>
      <c r="AT1046" s="98" t="s">
        <v>54</v>
      </c>
      <c r="AV1046" s="98" t="s">
        <v>2724</v>
      </c>
      <c r="AY1046" s="98" t="s">
        <v>56</v>
      </c>
      <c r="AZ1046" s="98" t="s">
        <v>2725</v>
      </c>
      <c r="BA1046" s="98" t="s">
        <v>2643</v>
      </c>
      <c r="BB1046" s="98" t="s">
        <v>2694</v>
      </c>
      <c r="BD1046" s="110" t="str">
        <f t="shared" si="173"/>
        <v>4633RGInt 04 Maringá</v>
      </c>
      <c r="BE1046" s="110">
        <v>4633</v>
      </c>
      <c r="BF1046" s="110" t="s">
        <v>2455</v>
      </c>
      <c r="BG1046" s="110">
        <v>8122</v>
      </c>
      <c r="BH1046" s="110" t="s">
        <v>36</v>
      </c>
      <c r="BI1046" s="110">
        <v>1750</v>
      </c>
      <c r="BJ1046" s="110">
        <v>1750</v>
      </c>
      <c r="BK1046" s="110">
        <v>1750</v>
      </c>
      <c r="BL1046" s="110">
        <v>1750</v>
      </c>
      <c r="BN1046" s="110">
        <f t="shared" si="174"/>
        <v>7000</v>
      </c>
      <c r="BS1046" s="110">
        <v>4069</v>
      </c>
      <c r="BT1046" s="110" t="str">
        <f t="shared" si="165"/>
        <v>Estudantes beneficiados com plataforma digital de acervos bibliográficos para a Educação Profissional e Tecnológica</v>
      </c>
      <c r="BU1046" s="111" t="str">
        <f t="shared" si="166"/>
        <v>Sim</v>
      </c>
      <c r="BV1046" s="111" t="str">
        <f t="shared" si="167"/>
        <v>Não</v>
      </c>
      <c r="BW1046" s="111" t="str">
        <f t="shared" si="168"/>
        <v>Não</v>
      </c>
      <c r="BX1046" s="111" t="str">
        <f t="shared" si="169"/>
        <v>Não</v>
      </c>
      <c r="BY1046" s="110" t="s">
        <v>968</v>
      </c>
      <c r="BZ1046" s="110" t="s">
        <v>2724</v>
      </c>
      <c r="CA1046" s="110" t="s">
        <v>121</v>
      </c>
      <c r="CB1046" s="110" t="s">
        <v>8122</v>
      </c>
      <c r="CG1046" s="110" t="str">
        <f t="shared" si="170"/>
        <v>5172 Total</v>
      </c>
      <c r="CH1046" s="110" t="str">
        <f t="shared" si="172"/>
        <v>5172 Total-1</v>
      </c>
      <c r="CI1046" s="110">
        <v>1</v>
      </c>
      <c r="CJ1046" s="110" t="s">
        <v>7244</v>
      </c>
      <c r="CN1046" s="110">
        <v>16</v>
      </c>
      <c r="CO1046" s="110">
        <v>0</v>
      </c>
      <c r="CP1046" s="110">
        <v>0</v>
      </c>
      <c r="CQ1046" s="110">
        <v>0</v>
      </c>
      <c r="CS1046" s="110" t="str">
        <f t="shared" si="171"/>
        <v>-</v>
      </c>
    </row>
    <row r="1047" spans="19:97" x14ac:dyDescent="0.2">
      <c r="S1047" s="98">
        <v>4074</v>
      </c>
      <c r="T1047" s="98">
        <v>41</v>
      </c>
      <c r="U1047" s="98" t="s">
        <v>2622</v>
      </c>
      <c r="V1047" s="98">
        <v>1</v>
      </c>
      <c r="W1047" s="98" t="s">
        <v>724</v>
      </c>
      <c r="X1047" s="98">
        <v>5</v>
      </c>
      <c r="Y1047" s="98" t="s">
        <v>858</v>
      </c>
      <c r="Z1047" s="98">
        <v>32</v>
      </c>
      <c r="AA1047" s="98" t="s">
        <v>2623</v>
      </c>
      <c r="AB1047" s="98">
        <v>7015</v>
      </c>
      <c r="AC1047" s="98" t="s">
        <v>2624</v>
      </c>
      <c r="AD1047" s="98" t="s">
        <v>2625</v>
      </c>
      <c r="AE1047" s="98">
        <v>4074</v>
      </c>
      <c r="AF1047" s="98" t="s">
        <v>1074</v>
      </c>
      <c r="AG1047" s="98" t="s">
        <v>2728</v>
      </c>
      <c r="AH1047" s="98" t="s">
        <v>262</v>
      </c>
      <c r="AI1047" s="98" t="s">
        <v>53</v>
      </c>
      <c r="AJ1047" s="98">
        <v>4100</v>
      </c>
      <c r="AK1047" s="98" t="s">
        <v>33</v>
      </c>
      <c r="AL1047" s="98">
        <v>4101</v>
      </c>
      <c r="AM1047" s="98" t="s">
        <v>128</v>
      </c>
      <c r="AN1047" s="98">
        <v>4106902</v>
      </c>
      <c r="AO1047" s="98">
        <v>2024</v>
      </c>
      <c r="AP1047" s="98">
        <v>920</v>
      </c>
      <c r="AQ1047" s="98" t="s">
        <v>54</v>
      </c>
      <c r="AR1047" s="98" t="s">
        <v>54</v>
      </c>
      <c r="AS1047" s="98" t="s">
        <v>56</v>
      </c>
      <c r="AT1047" s="98" t="s">
        <v>54</v>
      </c>
      <c r="AU1047" s="98" t="s">
        <v>1061</v>
      </c>
      <c r="AY1047" s="98" t="s">
        <v>56</v>
      </c>
      <c r="AZ1047" s="98" t="s">
        <v>2729</v>
      </c>
      <c r="BA1047" s="98" t="s">
        <v>2643</v>
      </c>
      <c r="BB1047" s="98" t="s">
        <v>2644</v>
      </c>
      <c r="BD1047" s="110" t="str">
        <f t="shared" si="173"/>
        <v>4634RGInt 04 Maringá</v>
      </c>
      <c r="BE1047" s="110">
        <v>4634</v>
      </c>
      <c r="BF1047" s="110" t="s">
        <v>2456</v>
      </c>
      <c r="BG1047" s="110">
        <v>8122</v>
      </c>
      <c r="BH1047" s="110" t="s">
        <v>36</v>
      </c>
      <c r="BI1047" s="110">
        <v>800</v>
      </c>
      <c r="BJ1047" s="110">
        <v>800</v>
      </c>
      <c r="BK1047" s="110">
        <v>800</v>
      </c>
      <c r="BL1047" s="110">
        <v>800</v>
      </c>
      <c r="BN1047" s="110">
        <f t="shared" si="174"/>
        <v>3200</v>
      </c>
      <c r="BS1047" s="110">
        <v>4074</v>
      </c>
      <c r="BT1047" s="110" t="str">
        <f t="shared" si="165"/>
        <v>Formação de Professores para a Educação para o Futuro</v>
      </c>
      <c r="BU1047" s="111" t="str">
        <f t="shared" si="166"/>
        <v>Sim</v>
      </c>
      <c r="BV1047" s="111" t="str">
        <f t="shared" si="167"/>
        <v>Não</v>
      </c>
      <c r="BW1047" s="111" t="str">
        <f t="shared" si="168"/>
        <v>Não</v>
      </c>
      <c r="BX1047" s="111" t="str">
        <f t="shared" si="169"/>
        <v>Não</v>
      </c>
      <c r="BY1047" s="110" t="s">
        <v>1061</v>
      </c>
      <c r="BZ1047" s="110" t="s">
        <v>129</v>
      </c>
      <c r="CA1047" s="110" t="s">
        <v>121</v>
      </c>
      <c r="CB1047" s="110" t="s">
        <v>8122</v>
      </c>
      <c r="CG1047" s="110" t="str">
        <f t="shared" si="170"/>
        <v>5182Cascavel</v>
      </c>
      <c r="CH1047" s="110" t="str">
        <f t="shared" si="172"/>
        <v>5182-1</v>
      </c>
      <c r="CI1047" s="110">
        <v>1</v>
      </c>
      <c r="CJ1047" s="110">
        <v>5182</v>
      </c>
      <c r="CK1047" s="110" t="s">
        <v>35</v>
      </c>
      <c r="CL1047" s="110">
        <v>4104808</v>
      </c>
      <c r="CM1047" s="110" t="s">
        <v>600</v>
      </c>
      <c r="CN1047" s="110">
        <v>31250</v>
      </c>
      <c r="CO1047" s="110">
        <v>0</v>
      </c>
      <c r="CP1047" s="110">
        <v>0</v>
      </c>
      <c r="CQ1047" s="110">
        <v>0</v>
      </c>
      <c r="CS1047" s="110" t="str">
        <f t="shared" si="171"/>
        <v>RGInt 03 Cascavel-Cascavel</v>
      </c>
    </row>
    <row r="1048" spans="19:97" x14ac:dyDescent="0.2">
      <c r="S1048" s="98">
        <v>4075</v>
      </c>
      <c r="T1048" s="98">
        <v>41</v>
      </c>
      <c r="U1048" s="98" t="s">
        <v>2622</v>
      </c>
      <c r="V1048" s="98">
        <v>1</v>
      </c>
      <c r="W1048" s="98" t="s">
        <v>724</v>
      </c>
      <c r="X1048" s="98">
        <v>5</v>
      </c>
      <c r="Y1048" s="98" t="s">
        <v>858</v>
      </c>
      <c r="Z1048" s="98">
        <v>32</v>
      </c>
      <c r="AA1048" s="98" t="s">
        <v>2623</v>
      </c>
      <c r="AB1048" s="98">
        <v>7015</v>
      </c>
      <c r="AC1048" s="98" t="s">
        <v>2624</v>
      </c>
      <c r="AD1048" s="98" t="s">
        <v>2625</v>
      </c>
      <c r="AE1048" s="98">
        <v>4075</v>
      </c>
      <c r="AF1048" s="98" t="s">
        <v>1083</v>
      </c>
      <c r="AG1048" s="98" t="s">
        <v>5602</v>
      </c>
      <c r="AH1048" s="98" t="s">
        <v>253</v>
      </c>
      <c r="AI1048" s="98" t="s">
        <v>53</v>
      </c>
      <c r="AJ1048" s="98">
        <v>4100</v>
      </c>
      <c r="AO1048" s="98">
        <v>2024</v>
      </c>
      <c r="AP1048" s="98">
        <v>2700</v>
      </c>
      <c r="AQ1048" s="98" t="s">
        <v>54</v>
      </c>
      <c r="AR1048" s="98" t="s">
        <v>56</v>
      </c>
      <c r="AS1048" s="98" t="s">
        <v>56</v>
      </c>
      <c r="AT1048" s="98" t="s">
        <v>54</v>
      </c>
      <c r="AV1048" s="98" t="s">
        <v>129</v>
      </c>
      <c r="AY1048" s="98" t="s">
        <v>54</v>
      </c>
      <c r="AZ1048" s="98" t="s">
        <v>2731</v>
      </c>
      <c r="BA1048" s="98" t="s">
        <v>2643</v>
      </c>
      <c r="BB1048" s="98" t="s">
        <v>2732</v>
      </c>
      <c r="BD1048" s="110" t="str">
        <f t="shared" si="173"/>
        <v>4635RGInt 04 Maringá</v>
      </c>
      <c r="BE1048" s="110">
        <v>4635</v>
      </c>
      <c r="BF1048" s="110" t="s">
        <v>2460</v>
      </c>
      <c r="BG1048" s="110">
        <v>8122</v>
      </c>
      <c r="BH1048" s="110" t="s">
        <v>36</v>
      </c>
      <c r="BI1048" s="110">
        <v>800</v>
      </c>
      <c r="BJ1048" s="110">
        <v>800</v>
      </c>
      <c r="BK1048" s="110">
        <v>800</v>
      </c>
      <c r="BL1048" s="110">
        <v>800</v>
      </c>
      <c r="BN1048" s="110">
        <f t="shared" si="174"/>
        <v>3200</v>
      </c>
      <c r="BS1048" s="110">
        <v>4075</v>
      </c>
      <c r="BT1048" s="110" t="str">
        <f t="shared" si="165"/>
        <v>Implantação de sistemas para fortalecimento da Educação Profissional e Tecnológica</v>
      </c>
      <c r="BU1048" s="111" t="str">
        <f t="shared" si="166"/>
        <v>Sim</v>
      </c>
      <c r="BV1048" s="111" t="str">
        <f t="shared" si="167"/>
        <v>Não</v>
      </c>
      <c r="BW1048" s="111" t="str">
        <f t="shared" si="168"/>
        <v>Não</v>
      </c>
      <c r="BX1048" s="111" t="str">
        <f t="shared" si="169"/>
        <v>Sim</v>
      </c>
      <c r="BY1048" s="110" t="s">
        <v>968</v>
      </c>
      <c r="BZ1048" s="110" t="s">
        <v>129</v>
      </c>
      <c r="CA1048" s="110" t="s">
        <v>121</v>
      </c>
      <c r="CB1048" s="110" t="s">
        <v>8122</v>
      </c>
      <c r="CG1048" s="110" t="str">
        <f t="shared" si="170"/>
        <v>5182 Total</v>
      </c>
      <c r="CH1048" s="110" t="str">
        <f t="shared" si="172"/>
        <v>5182 Total-1</v>
      </c>
      <c r="CI1048" s="110">
        <v>1</v>
      </c>
      <c r="CJ1048" s="110" t="s">
        <v>7245</v>
      </c>
      <c r="CN1048" s="110">
        <v>31250</v>
      </c>
      <c r="CO1048" s="110">
        <v>0</v>
      </c>
      <c r="CP1048" s="110">
        <v>0</v>
      </c>
      <c r="CQ1048" s="110">
        <v>0</v>
      </c>
      <c r="CS1048" s="110" t="str">
        <f t="shared" si="171"/>
        <v>-</v>
      </c>
    </row>
    <row r="1049" spans="19:97" x14ac:dyDescent="0.2">
      <c r="S1049" s="98">
        <v>4076</v>
      </c>
      <c r="T1049" s="98">
        <v>41</v>
      </c>
      <c r="U1049" s="98" t="s">
        <v>2622</v>
      </c>
      <c r="V1049" s="98">
        <v>1</v>
      </c>
      <c r="W1049" s="98" t="s">
        <v>724</v>
      </c>
      <c r="X1049" s="98">
        <v>5</v>
      </c>
      <c r="Y1049" s="98" t="s">
        <v>858</v>
      </c>
      <c r="Z1049" s="98">
        <v>32</v>
      </c>
      <c r="AA1049" s="98" t="s">
        <v>2623</v>
      </c>
      <c r="AB1049" s="98">
        <v>7015</v>
      </c>
      <c r="AC1049" s="98" t="s">
        <v>2624</v>
      </c>
      <c r="AD1049" s="98" t="s">
        <v>2625</v>
      </c>
      <c r="AE1049" s="98">
        <v>4076</v>
      </c>
      <c r="AF1049" s="98" t="s">
        <v>1091</v>
      </c>
      <c r="AG1049" s="98" t="s">
        <v>5603</v>
      </c>
      <c r="AH1049" s="98" t="s">
        <v>2366</v>
      </c>
      <c r="AI1049" s="98" t="s">
        <v>53</v>
      </c>
      <c r="AJ1049" s="98">
        <v>4100</v>
      </c>
      <c r="AO1049" s="98">
        <v>2024</v>
      </c>
      <c r="AP1049" s="98">
        <v>33000</v>
      </c>
      <c r="AQ1049" s="98" t="s">
        <v>54</v>
      </c>
      <c r="AR1049" s="98" t="s">
        <v>54</v>
      </c>
      <c r="AS1049" s="98" t="s">
        <v>56</v>
      </c>
      <c r="AT1049" s="98" t="s">
        <v>54</v>
      </c>
      <c r="AU1049" s="98" t="s">
        <v>1092</v>
      </c>
      <c r="AY1049" s="98" t="s">
        <v>56</v>
      </c>
      <c r="AZ1049" s="98" t="s">
        <v>2734</v>
      </c>
      <c r="BA1049" s="98" t="s">
        <v>5595</v>
      </c>
      <c r="BB1049" s="98" t="s">
        <v>5596</v>
      </c>
      <c r="BD1049" s="110" t="str">
        <f t="shared" si="173"/>
        <v>4638RGInt 02 Guarapuava</v>
      </c>
      <c r="BE1049" s="110">
        <v>4638</v>
      </c>
      <c r="BF1049" s="110" t="s">
        <v>2455</v>
      </c>
      <c r="BG1049" s="110">
        <v>8125</v>
      </c>
      <c r="BH1049" s="110" t="s">
        <v>34</v>
      </c>
      <c r="BI1049" s="110">
        <v>1050</v>
      </c>
      <c r="BJ1049" s="110">
        <v>1050</v>
      </c>
      <c r="BK1049" s="110">
        <v>1050</v>
      </c>
      <c r="BL1049" s="110">
        <v>1050</v>
      </c>
      <c r="BN1049" s="110">
        <f t="shared" si="174"/>
        <v>4200</v>
      </c>
      <c r="BS1049" s="110">
        <v>4076</v>
      </c>
      <c r="BT1049" s="110" t="str">
        <f t="shared" si="165"/>
        <v>Professores participantes do Formadores em Ação</v>
      </c>
      <c r="BU1049" s="111" t="str">
        <f t="shared" si="166"/>
        <v>Sim</v>
      </c>
      <c r="BV1049" s="111" t="str">
        <f t="shared" si="167"/>
        <v>Não</v>
      </c>
      <c r="BW1049" s="111" t="str">
        <f t="shared" si="168"/>
        <v>Não</v>
      </c>
      <c r="BX1049" s="111" t="str">
        <f t="shared" si="169"/>
        <v>Não</v>
      </c>
      <c r="BY1049" s="110" t="s">
        <v>1092</v>
      </c>
      <c r="BZ1049" s="110" t="s">
        <v>129</v>
      </c>
      <c r="CA1049" s="110" t="s">
        <v>121</v>
      </c>
      <c r="CB1049" s="110" t="s">
        <v>8122</v>
      </c>
      <c r="CG1049" s="110" t="str">
        <f t="shared" si="170"/>
        <v>5184São Carlos do Ivaí</v>
      </c>
      <c r="CH1049" s="110" t="str">
        <f t="shared" si="172"/>
        <v>5184-1</v>
      </c>
      <c r="CI1049" s="110">
        <v>1</v>
      </c>
      <c r="CJ1049" s="110">
        <v>5184</v>
      </c>
      <c r="CK1049" s="110" t="s">
        <v>36</v>
      </c>
      <c r="CL1049" s="110">
        <v>4124608</v>
      </c>
      <c r="CM1049" s="110" t="s">
        <v>3274</v>
      </c>
      <c r="CN1049" s="110">
        <v>0.2</v>
      </c>
      <c r="CO1049" s="110">
        <v>0.2</v>
      </c>
      <c r="CP1049" s="110">
        <v>1.1399999999999999</v>
      </c>
      <c r="CQ1049" s="110">
        <v>0</v>
      </c>
      <c r="CS1049" s="110" t="str">
        <f t="shared" si="171"/>
        <v>RGInt 04 Maringá-São Carlos do Ivaí</v>
      </c>
    </row>
    <row r="1050" spans="19:97" x14ac:dyDescent="0.2">
      <c r="S1050" s="98">
        <v>4113</v>
      </c>
      <c r="T1050" s="98">
        <v>41</v>
      </c>
      <c r="U1050" s="98" t="s">
        <v>2622</v>
      </c>
      <c r="V1050" s="98">
        <v>1</v>
      </c>
      <c r="W1050" s="98" t="s">
        <v>724</v>
      </c>
      <c r="X1050" s="98">
        <v>5</v>
      </c>
      <c r="Y1050" s="98" t="s">
        <v>858</v>
      </c>
      <c r="Z1050" s="98">
        <v>32</v>
      </c>
      <c r="AA1050" s="98" t="s">
        <v>2623</v>
      </c>
      <c r="AB1050" s="98">
        <v>8093</v>
      </c>
      <c r="AC1050" s="98" t="s">
        <v>2736</v>
      </c>
      <c r="AD1050" s="98" t="s">
        <v>2737</v>
      </c>
      <c r="AE1050" s="98">
        <v>4113</v>
      </c>
      <c r="AF1050" s="98" t="s">
        <v>5604</v>
      </c>
      <c r="AG1050" s="98" t="s">
        <v>5605</v>
      </c>
      <c r="AH1050" s="98" t="s">
        <v>2720</v>
      </c>
      <c r="AI1050" s="98" t="s">
        <v>53</v>
      </c>
      <c r="AJ1050" s="98">
        <v>4100</v>
      </c>
      <c r="AK1050" s="98" t="s">
        <v>33</v>
      </c>
      <c r="AL1050" s="98">
        <v>4101</v>
      </c>
      <c r="AO1050" s="98">
        <v>2024</v>
      </c>
      <c r="AP1050" s="98">
        <v>188525</v>
      </c>
      <c r="AQ1050" s="98" t="s">
        <v>54</v>
      </c>
      <c r="AR1050" s="98" t="s">
        <v>54</v>
      </c>
      <c r="AS1050" s="98" t="s">
        <v>56</v>
      </c>
      <c r="AT1050" s="98" t="s">
        <v>54</v>
      </c>
      <c r="AV1050" s="98" t="s">
        <v>2724</v>
      </c>
      <c r="AY1050" s="98" t="s">
        <v>56</v>
      </c>
      <c r="AZ1050" s="98" t="s">
        <v>2738</v>
      </c>
      <c r="BA1050" s="98" t="s">
        <v>2739</v>
      </c>
      <c r="BB1050" s="98" t="s">
        <v>2740</v>
      </c>
      <c r="BD1050" s="110" t="str">
        <f t="shared" si="173"/>
        <v>4639RGInt 02 Guarapuava</v>
      </c>
      <c r="BE1050" s="110">
        <v>4639</v>
      </c>
      <c r="BF1050" s="110" t="s">
        <v>2456</v>
      </c>
      <c r="BG1050" s="110">
        <v>8125</v>
      </c>
      <c r="BH1050" s="110" t="s">
        <v>34</v>
      </c>
      <c r="BI1050" s="110">
        <v>180</v>
      </c>
      <c r="BJ1050" s="110">
        <v>180</v>
      </c>
      <c r="BK1050" s="110">
        <v>180</v>
      </c>
      <c r="BL1050" s="110">
        <v>180</v>
      </c>
      <c r="BN1050" s="110">
        <f t="shared" si="174"/>
        <v>720</v>
      </c>
      <c r="BS1050" s="110">
        <v>4113</v>
      </c>
      <c r="BT1050" s="110" t="str">
        <f t="shared" si="165"/>
        <v>Estudantes beneficiados com materiais pedagógicos impressos para melhoria da aprendizagem dos anos iniciais do Ensino Fundamental das redes municipais de ensino</v>
      </c>
      <c r="BU1050" s="111" t="str">
        <f t="shared" si="166"/>
        <v>Sim</v>
      </c>
      <c r="BV1050" s="111" t="str">
        <f t="shared" si="167"/>
        <v>Não</v>
      </c>
      <c r="BW1050" s="111" t="str">
        <f t="shared" si="168"/>
        <v>Não</v>
      </c>
      <c r="BX1050" s="111" t="str">
        <f t="shared" si="169"/>
        <v>Não</v>
      </c>
      <c r="BY1050" s="110" t="s">
        <v>1217</v>
      </c>
      <c r="BZ1050" s="110" t="s">
        <v>2724</v>
      </c>
      <c r="CA1050" s="110" t="s">
        <v>121</v>
      </c>
      <c r="CB1050" s="110" t="s">
        <v>8122</v>
      </c>
      <c r="CG1050" s="110" t="str">
        <f t="shared" si="170"/>
        <v>5184 Total</v>
      </c>
      <c r="CH1050" s="110" t="str">
        <f t="shared" si="172"/>
        <v>5184 Total-1</v>
      </c>
      <c r="CI1050" s="110">
        <v>1</v>
      </c>
      <c r="CJ1050" s="110" t="s">
        <v>7246</v>
      </c>
      <c r="CN1050" s="110">
        <v>0.2</v>
      </c>
      <c r="CO1050" s="110">
        <v>0.2</v>
      </c>
      <c r="CP1050" s="110">
        <v>1.1399999999999999</v>
      </c>
      <c r="CQ1050" s="110">
        <v>0</v>
      </c>
      <c r="CS1050" s="110" t="str">
        <f t="shared" si="171"/>
        <v>-</v>
      </c>
    </row>
    <row r="1051" spans="19:97" x14ac:dyDescent="0.2">
      <c r="S1051" s="98">
        <v>5504</v>
      </c>
      <c r="T1051" s="98">
        <v>41</v>
      </c>
      <c r="U1051" s="98" t="s">
        <v>2622</v>
      </c>
      <c r="V1051" s="98">
        <v>1</v>
      </c>
      <c r="W1051" s="98" t="s">
        <v>724</v>
      </c>
      <c r="X1051" s="98">
        <v>5</v>
      </c>
      <c r="Y1051" s="98" t="s">
        <v>858</v>
      </c>
      <c r="Z1051" s="98">
        <v>32</v>
      </c>
      <c r="AA1051" s="98" t="s">
        <v>2623</v>
      </c>
      <c r="AB1051" s="98">
        <v>8098</v>
      </c>
      <c r="AC1051" s="98" t="s">
        <v>2743</v>
      </c>
      <c r="AD1051" s="98" t="s">
        <v>5606</v>
      </c>
      <c r="AE1051" s="98">
        <v>5504</v>
      </c>
      <c r="AF1051" s="98" t="s">
        <v>2744</v>
      </c>
      <c r="AG1051" s="98" t="s">
        <v>2745</v>
      </c>
      <c r="AH1051" s="98" t="s">
        <v>2746</v>
      </c>
      <c r="AI1051" s="98" t="s">
        <v>53</v>
      </c>
      <c r="AJ1051" s="98">
        <v>4100</v>
      </c>
      <c r="AK1051" s="98" t="s">
        <v>33</v>
      </c>
      <c r="AL1051" s="98">
        <v>4101</v>
      </c>
      <c r="AO1051" s="98">
        <v>2024</v>
      </c>
      <c r="AP1051" s="98">
        <v>4929</v>
      </c>
      <c r="AQ1051" s="98" t="s">
        <v>54</v>
      </c>
      <c r="AR1051" s="98" t="s">
        <v>54</v>
      </c>
      <c r="AS1051" s="98" t="s">
        <v>54</v>
      </c>
      <c r="AT1051" s="98" t="s">
        <v>54</v>
      </c>
      <c r="AY1051" s="98" t="s">
        <v>54</v>
      </c>
      <c r="AZ1051" s="98" t="s">
        <v>2747</v>
      </c>
      <c r="BA1051" s="98" t="s">
        <v>2748</v>
      </c>
      <c r="BB1051" s="98" t="s">
        <v>2749</v>
      </c>
      <c r="BD1051" s="110" t="str">
        <f t="shared" si="173"/>
        <v>4641RGInt 02 Guarapuava</v>
      </c>
      <c r="BE1051" s="110">
        <v>4641</v>
      </c>
      <c r="BF1051" s="110" t="s">
        <v>2460</v>
      </c>
      <c r="BG1051" s="110">
        <v>8125</v>
      </c>
      <c r="BH1051" s="110" t="s">
        <v>34</v>
      </c>
      <c r="BI1051" s="110">
        <v>400</v>
      </c>
      <c r="BJ1051" s="110">
        <v>400</v>
      </c>
      <c r="BK1051" s="110">
        <v>400</v>
      </c>
      <c r="BL1051" s="110">
        <v>400</v>
      </c>
      <c r="BN1051" s="110">
        <f t="shared" si="174"/>
        <v>1600</v>
      </c>
      <c r="BS1051" s="110">
        <v>5504</v>
      </c>
      <c r="BT1051" s="110" t="str">
        <f t="shared" si="165"/>
        <v>Profissionais contratados para apoio na manutenção das escolas da Rede Estadual de educação</v>
      </c>
      <c r="BU1051" s="111" t="str">
        <f t="shared" si="166"/>
        <v>Não</v>
      </c>
      <c r="BV1051" s="111" t="str">
        <f t="shared" si="167"/>
        <v>Não</v>
      </c>
      <c r="BW1051" s="111" t="str">
        <f t="shared" si="168"/>
        <v>Não</v>
      </c>
      <c r="BX1051" s="111" t="str">
        <f t="shared" si="169"/>
        <v>Não</v>
      </c>
      <c r="BY1051" s="110" t="s">
        <v>121</v>
      </c>
      <c r="BZ1051" s="110" t="s">
        <v>121</v>
      </c>
      <c r="CA1051" s="110" t="s">
        <v>121</v>
      </c>
      <c r="CB1051" s="110" t="s">
        <v>8122</v>
      </c>
      <c r="CG1051" s="110" t="str">
        <f t="shared" si="170"/>
        <v>5189Pato Branco</v>
      </c>
      <c r="CH1051" s="110" t="str">
        <f t="shared" si="172"/>
        <v>5189-1</v>
      </c>
      <c r="CI1051" s="110">
        <v>1</v>
      </c>
      <c r="CJ1051" s="110">
        <v>5189</v>
      </c>
      <c r="CK1051" s="110" t="s">
        <v>35</v>
      </c>
      <c r="CL1051" s="110">
        <v>4118501</v>
      </c>
      <c r="CM1051" s="110" t="s">
        <v>138</v>
      </c>
      <c r="CN1051" s="110">
        <v>0</v>
      </c>
      <c r="CO1051" s="110">
        <v>5</v>
      </c>
      <c r="CP1051" s="110">
        <v>6</v>
      </c>
      <c r="CQ1051" s="110">
        <v>2.93</v>
      </c>
      <c r="CS1051" s="110" t="str">
        <f t="shared" si="171"/>
        <v>RGInt 03 Cascavel-Pato Branco</v>
      </c>
    </row>
    <row r="1052" spans="19:97" x14ac:dyDescent="0.2">
      <c r="S1052" s="98">
        <v>4134</v>
      </c>
      <c r="T1052" s="98">
        <v>41</v>
      </c>
      <c r="U1052" s="98" t="s">
        <v>2622</v>
      </c>
      <c r="V1052" s="98">
        <v>1</v>
      </c>
      <c r="W1052" s="98" t="s">
        <v>724</v>
      </c>
      <c r="X1052" s="98">
        <v>5</v>
      </c>
      <c r="Y1052" s="98" t="s">
        <v>858</v>
      </c>
      <c r="Z1052" s="98">
        <v>32</v>
      </c>
      <c r="AA1052" s="98" t="s">
        <v>2623</v>
      </c>
      <c r="AB1052" s="98">
        <v>8371</v>
      </c>
      <c r="AC1052" s="98" t="s">
        <v>2751</v>
      </c>
      <c r="AD1052" s="98" t="s">
        <v>2752</v>
      </c>
      <c r="AE1052" s="98">
        <v>4134</v>
      </c>
      <c r="AF1052" s="98" t="s">
        <v>1285</v>
      </c>
      <c r="AG1052" s="98" t="s">
        <v>2753</v>
      </c>
      <c r="AH1052" s="98" t="s">
        <v>2754</v>
      </c>
      <c r="AI1052" s="98" t="s">
        <v>53</v>
      </c>
      <c r="AJ1052" s="98">
        <v>4100</v>
      </c>
      <c r="AK1052" s="98" t="s">
        <v>33</v>
      </c>
      <c r="AL1052" s="98">
        <v>4101</v>
      </c>
      <c r="AM1052" s="98" t="s">
        <v>567</v>
      </c>
      <c r="AN1052" s="98">
        <v>4128203</v>
      </c>
      <c r="AO1052" s="98">
        <v>2024</v>
      </c>
      <c r="AP1052" s="98">
        <v>1</v>
      </c>
      <c r="AQ1052" s="98" t="s">
        <v>54</v>
      </c>
      <c r="AR1052" s="98" t="s">
        <v>54</v>
      </c>
      <c r="AS1052" s="98" t="s">
        <v>56</v>
      </c>
      <c r="AT1052" s="98" t="s">
        <v>54</v>
      </c>
      <c r="AV1052" s="98" t="s">
        <v>129</v>
      </c>
      <c r="AY1052" s="98" t="s">
        <v>54</v>
      </c>
      <c r="AZ1052" s="98" t="s">
        <v>2755</v>
      </c>
      <c r="BA1052" s="98" t="s">
        <v>2756</v>
      </c>
      <c r="BB1052" s="98" t="s">
        <v>2757</v>
      </c>
      <c r="BD1052" s="110" t="str">
        <f t="shared" si="173"/>
        <v>4643RGInt 03 Cascavel</v>
      </c>
      <c r="BE1052" s="110">
        <v>4643</v>
      </c>
      <c r="BF1052" s="110" t="s">
        <v>2455</v>
      </c>
      <c r="BG1052" s="110">
        <v>8128</v>
      </c>
      <c r="BH1052" s="110" t="s">
        <v>35</v>
      </c>
      <c r="BI1052" s="110">
        <v>1050</v>
      </c>
      <c r="BJ1052" s="110">
        <v>1050</v>
      </c>
      <c r="BK1052" s="110">
        <v>1050</v>
      </c>
      <c r="BL1052" s="110">
        <v>1050</v>
      </c>
      <c r="BN1052" s="110">
        <f t="shared" si="174"/>
        <v>4200</v>
      </c>
      <c r="BS1052" s="110">
        <v>4134</v>
      </c>
      <c r="BT1052" s="110" t="str">
        <f t="shared" si="165"/>
        <v>Assentamento beneficiado por convênio de fomento com a Associação de Cooperação Agrícola e Reforma Agrária - ACAP</v>
      </c>
      <c r="BU1052" s="111" t="str">
        <f t="shared" si="166"/>
        <v>Sim</v>
      </c>
      <c r="BV1052" s="111" t="str">
        <f t="shared" si="167"/>
        <v>Não</v>
      </c>
      <c r="BW1052" s="111" t="str">
        <f t="shared" si="168"/>
        <v>Não</v>
      </c>
      <c r="BX1052" s="111" t="str">
        <f t="shared" si="169"/>
        <v>Não</v>
      </c>
      <c r="BY1052" s="110" t="s">
        <v>1286</v>
      </c>
      <c r="BZ1052" s="110" t="s">
        <v>8207</v>
      </c>
      <c r="CA1052" s="110" t="s">
        <v>121</v>
      </c>
      <c r="CB1052" s="110" t="s">
        <v>8122</v>
      </c>
      <c r="CG1052" s="110" t="str">
        <f t="shared" si="170"/>
        <v>5189 Total</v>
      </c>
      <c r="CH1052" s="110" t="str">
        <f t="shared" si="172"/>
        <v>5189 Total-1</v>
      </c>
      <c r="CI1052" s="110">
        <v>1</v>
      </c>
      <c r="CJ1052" s="110" t="s">
        <v>7247</v>
      </c>
      <c r="CN1052" s="110">
        <v>0</v>
      </c>
      <c r="CO1052" s="110">
        <v>5</v>
      </c>
      <c r="CP1052" s="110">
        <v>6</v>
      </c>
      <c r="CQ1052" s="110">
        <v>2.93</v>
      </c>
      <c r="CS1052" s="110" t="str">
        <f t="shared" si="171"/>
        <v>-</v>
      </c>
    </row>
    <row r="1053" spans="19:97" x14ac:dyDescent="0.2">
      <c r="S1053" s="98">
        <v>4130</v>
      </c>
      <c r="T1053" s="98">
        <v>41</v>
      </c>
      <c r="U1053" s="98" t="s">
        <v>2622</v>
      </c>
      <c r="V1053" s="98">
        <v>1</v>
      </c>
      <c r="W1053" s="98" t="s">
        <v>724</v>
      </c>
      <c r="X1053" s="98">
        <v>5</v>
      </c>
      <c r="Y1053" s="98" t="s">
        <v>858</v>
      </c>
      <c r="Z1053" s="98">
        <v>32</v>
      </c>
      <c r="AA1053" s="98" t="s">
        <v>2623</v>
      </c>
      <c r="AB1053" s="98">
        <v>8371</v>
      </c>
      <c r="AC1053" s="98" t="s">
        <v>2751</v>
      </c>
      <c r="AD1053" s="98" t="s">
        <v>2752</v>
      </c>
      <c r="AE1053" s="98">
        <v>4130</v>
      </c>
      <c r="AF1053" s="98" t="s">
        <v>1268</v>
      </c>
      <c r="AG1053" s="98" t="s">
        <v>5607</v>
      </c>
      <c r="AH1053" s="98" t="s">
        <v>2720</v>
      </c>
      <c r="AI1053" s="98" t="s">
        <v>53</v>
      </c>
      <c r="AJ1053" s="98">
        <v>4100</v>
      </c>
      <c r="AK1053" s="98" t="s">
        <v>33</v>
      </c>
      <c r="AL1053" s="98">
        <v>4101</v>
      </c>
      <c r="AO1053" s="98">
        <v>2024</v>
      </c>
      <c r="AP1053" s="98">
        <v>5220</v>
      </c>
      <c r="AQ1053" s="98" t="s">
        <v>54</v>
      </c>
      <c r="AR1053" s="98" t="s">
        <v>54</v>
      </c>
      <c r="AS1053" s="98" t="s">
        <v>56</v>
      </c>
      <c r="AT1053" s="98" t="s">
        <v>54</v>
      </c>
      <c r="AV1053" s="98" t="s">
        <v>129</v>
      </c>
      <c r="AY1053" s="98" t="s">
        <v>56</v>
      </c>
      <c r="AZ1053" s="98" t="s">
        <v>2760</v>
      </c>
      <c r="BA1053" s="98" t="s">
        <v>2761</v>
      </c>
      <c r="BB1053" s="98" t="s">
        <v>2762</v>
      </c>
      <c r="BD1053" s="110" t="str">
        <f t="shared" si="173"/>
        <v>4644RGInt 03 Cascavel</v>
      </c>
      <c r="BE1053" s="110">
        <v>4644</v>
      </c>
      <c r="BF1053" s="110" t="s">
        <v>2456</v>
      </c>
      <c r="BG1053" s="110">
        <v>8128</v>
      </c>
      <c r="BH1053" s="110" t="s">
        <v>35</v>
      </c>
      <c r="BI1053" s="110">
        <v>450</v>
      </c>
      <c r="BJ1053" s="110">
        <v>450</v>
      </c>
      <c r="BK1053" s="110">
        <v>450</v>
      </c>
      <c r="BL1053" s="110">
        <v>450</v>
      </c>
      <c r="BN1053" s="110">
        <f t="shared" si="174"/>
        <v>1800</v>
      </c>
      <c r="BS1053" s="110">
        <v>4130</v>
      </c>
      <c r="BT1053" s="110" t="str">
        <f t="shared" si="165"/>
        <v>Estudantes da Rede Estadual beneficiados com visitas ao museu</v>
      </c>
      <c r="BU1053" s="111" t="str">
        <f t="shared" si="166"/>
        <v>Sim</v>
      </c>
      <c r="BV1053" s="111" t="str">
        <f t="shared" si="167"/>
        <v>Não</v>
      </c>
      <c r="BW1053" s="111" t="str">
        <f t="shared" si="168"/>
        <v>Não</v>
      </c>
      <c r="BX1053" s="111" t="str">
        <f t="shared" si="169"/>
        <v>Não</v>
      </c>
      <c r="BY1053" s="110" t="s">
        <v>121</v>
      </c>
      <c r="BZ1053" s="110" t="s">
        <v>129</v>
      </c>
      <c r="CA1053" s="110" t="s">
        <v>121</v>
      </c>
      <c r="CB1053" s="110" t="s">
        <v>8122</v>
      </c>
      <c r="CG1053" s="110" t="str">
        <f t="shared" si="170"/>
        <v>5242Matinhos</v>
      </c>
      <c r="CH1053" s="110" t="str">
        <f t="shared" si="172"/>
        <v>5242-1</v>
      </c>
      <c r="CI1053" s="110">
        <v>1</v>
      </c>
      <c r="CJ1053" s="110">
        <v>5242</v>
      </c>
      <c r="CK1053" s="110" t="s">
        <v>33</v>
      </c>
      <c r="CL1053" s="110">
        <v>4115705</v>
      </c>
      <c r="CM1053" s="110" t="s">
        <v>147</v>
      </c>
      <c r="CN1053" s="110">
        <v>1</v>
      </c>
      <c r="CO1053" s="110">
        <v>0</v>
      </c>
      <c r="CP1053" s="110">
        <v>0</v>
      </c>
      <c r="CQ1053" s="110">
        <v>0</v>
      </c>
      <c r="CS1053" s="110" t="str">
        <f t="shared" si="171"/>
        <v>RGInt 01 Curitiba-Matinhos</v>
      </c>
    </row>
    <row r="1054" spans="19:97" x14ac:dyDescent="0.2">
      <c r="S1054" s="98">
        <v>4131</v>
      </c>
      <c r="T1054" s="98">
        <v>41</v>
      </c>
      <c r="U1054" s="98" t="s">
        <v>2622</v>
      </c>
      <c r="V1054" s="98">
        <v>1</v>
      </c>
      <c r="W1054" s="98" t="s">
        <v>724</v>
      </c>
      <c r="X1054" s="98">
        <v>5</v>
      </c>
      <c r="Y1054" s="98" t="s">
        <v>858</v>
      </c>
      <c r="Z1054" s="98">
        <v>32</v>
      </c>
      <c r="AA1054" s="98" t="s">
        <v>2623</v>
      </c>
      <c r="AB1054" s="98">
        <v>8371</v>
      </c>
      <c r="AC1054" s="98" t="s">
        <v>2751</v>
      </c>
      <c r="AD1054" s="98" t="s">
        <v>2752</v>
      </c>
      <c r="AE1054" s="98">
        <v>4131</v>
      </c>
      <c r="AF1054" s="98" t="s">
        <v>1273</v>
      </c>
      <c r="AG1054" s="98" t="s">
        <v>5608</v>
      </c>
      <c r="AH1054" s="98" t="s">
        <v>2720</v>
      </c>
      <c r="AI1054" s="98" t="s">
        <v>53</v>
      </c>
      <c r="AJ1054" s="98">
        <v>4100</v>
      </c>
      <c r="AO1054" s="98">
        <v>2024</v>
      </c>
      <c r="AP1054" s="98">
        <v>299998</v>
      </c>
      <c r="AQ1054" s="98" t="s">
        <v>54</v>
      </c>
      <c r="AR1054" s="98" t="s">
        <v>54</v>
      </c>
      <c r="AS1054" s="98" t="s">
        <v>56</v>
      </c>
      <c r="AT1054" s="98" t="s">
        <v>54</v>
      </c>
      <c r="AV1054" s="98" t="s">
        <v>2724</v>
      </c>
      <c r="AY1054" s="98" t="s">
        <v>54</v>
      </c>
      <c r="AZ1054" s="98" t="s">
        <v>2764</v>
      </c>
      <c r="BA1054" s="98" t="s">
        <v>2778</v>
      </c>
      <c r="BB1054" s="98" t="s">
        <v>2779</v>
      </c>
      <c r="BD1054" s="110" t="str">
        <f t="shared" si="173"/>
        <v>4645RGInt 03 Cascavel</v>
      </c>
      <c r="BE1054" s="110">
        <v>4645</v>
      </c>
      <c r="BF1054" s="110" t="s">
        <v>2460</v>
      </c>
      <c r="BG1054" s="110">
        <v>8128</v>
      </c>
      <c r="BH1054" s="110" t="s">
        <v>35</v>
      </c>
      <c r="BI1054" s="110">
        <v>650</v>
      </c>
      <c r="BJ1054" s="110">
        <v>200</v>
      </c>
      <c r="BK1054" s="110">
        <v>200</v>
      </c>
      <c r="BL1054" s="110">
        <v>200</v>
      </c>
      <c r="BN1054" s="110">
        <f t="shared" si="174"/>
        <v>1250</v>
      </c>
      <c r="BS1054" s="110">
        <v>4131</v>
      </c>
      <c r="BT1054" s="110" t="str">
        <f t="shared" si="165"/>
        <v>Estudantes da Rede Estadual beneficiados pela Plataforma Gamificada de Matemática</v>
      </c>
      <c r="BU1054" s="111" t="str">
        <f t="shared" si="166"/>
        <v>Sim</v>
      </c>
      <c r="BV1054" s="111" t="str">
        <f t="shared" si="167"/>
        <v>Não</v>
      </c>
      <c r="BW1054" s="111" t="str">
        <f t="shared" si="168"/>
        <v>Não</v>
      </c>
      <c r="BX1054" s="111" t="str">
        <f t="shared" si="169"/>
        <v>Não</v>
      </c>
      <c r="BY1054" s="110" t="s">
        <v>121</v>
      </c>
      <c r="BZ1054" s="110" t="s">
        <v>8207</v>
      </c>
      <c r="CA1054" s="110" t="s">
        <v>121</v>
      </c>
      <c r="CB1054" s="110" t="s">
        <v>8122</v>
      </c>
      <c r="CG1054" s="110" t="str">
        <f t="shared" si="170"/>
        <v>5242 Total</v>
      </c>
      <c r="CH1054" s="110" t="str">
        <f t="shared" si="172"/>
        <v>5242 Total-1</v>
      </c>
      <c r="CI1054" s="110">
        <v>1</v>
      </c>
      <c r="CJ1054" s="110" t="s">
        <v>7248</v>
      </c>
      <c r="CN1054" s="110">
        <v>1</v>
      </c>
      <c r="CO1054" s="110">
        <v>0</v>
      </c>
      <c r="CP1054" s="110">
        <v>0</v>
      </c>
      <c r="CQ1054" s="110">
        <v>0</v>
      </c>
      <c r="CS1054" s="110" t="str">
        <f t="shared" si="171"/>
        <v>-</v>
      </c>
    </row>
    <row r="1055" spans="19:97" x14ac:dyDescent="0.2">
      <c r="S1055" s="98">
        <v>4133</v>
      </c>
      <c r="T1055" s="98">
        <v>41</v>
      </c>
      <c r="U1055" s="98" t="s">
        <v>2622</v>
      </c>
      <c r="V1055" s="98">
        <v>1</v>
      </c>
      <c r="W1055" s="98" t="s">
        <v>724</v>
      </c>
      <c r="X1055" s="98">
        <v>5</v>
      </c>
      <c r="Y1055" s="98" t="s">
        <v>858</v>
      </c>
      <c r="Z1055" s="98">
        <v>32</v>
      </c>
      <c r="AA1055" s="98" t="s">
        <v>2623</v>
      </c>
      <c r="AB1055" s="98">
        <v>8371</v>
      </c>
      <c r="AC1055" s="98" t="s">
        <v>2751</v>
      </c>
      <c r="AD1055" s="98" t="s">
        <v>2752</v>
      </c>
      <c r="AE1055" s="98">
        <v>4133</v>
      </c>
      <c r="AF1055" s="98" t="s">
        <v>1281</v>
      </c>
      <c r="AG1055" s="98" t="s">
        <v>5609</v>
      </c>
      <c r="AH1055" s="98" t="s">
        <v>1827</v>
      </c>
      <c r="AI1055" s="98" t="s">
        <v>53</v>
      </c>
      <c r="AJ1055" s="98">
        <v>4100</v>
      </c>
      <c r="AO1055" s="98">
        <v>2024</v>
      </c>
      <c r="AP1055" s="98">
        <v>11000</v>
      </c>
      <c r="AQ1055" s="98" t="s">
        <v>54</v>
      </c>
      <c r="AR1055" s="98" t="s">
        <v>54</v>
      </c>
      <c r="AS1055" s="98" t="s">
        <v>56</v>
      </c>
      <c r="AT1055" s="98" t="s">
        <v>54</v>
      </c>
      <c r="AV1055" s="98" t="s">
        <v>2724</v>
      </c>
      <c r="AY1055" s="98" t="s">
        <v>56</v>
      </c>
      <c r="AZ1055" s="98" t="s">
        <v>2767</v>
      </c>
      <c r="BA1055" s="98" t="s">
        <v>5610</v>
      </c>
      <c r="BB1055" s="98" t="s">
        <v>5611</v>
      </c>
      <c r="BD1055" s="110" t="str">
        <f t="shared" si="173"/>
        <v>4646(vazio)</v>
      </c>
      <c r="BE1055" s="110">
        <v>4646</v>
      </c>
      <c r="BF1055" s="110" t="s">
        <v>868</v>
      </c>
      <c r="BG1055" s="110">
        <v>8131</v>
      </c>
      <c r="BH1055" s="110" t="s">
        <v>60</v>
      </c>
      <c r="BI1055" s="110">
        <v>200</v>
      </c>
      <c r="BJ1055" s="110">
        <v>200</v>
      </c>
      <c r="BK1055" s="110">
        <v>200</v>
      </c>
      <c r="BL1055" s="110">
        <v>200</v>
      </c>
      <c r="BN1055" s="110">
        <f t="shared" si="174"/>
        <v>800</v>
      </c>
      <c r="BS1055" s="110">
        <v>4133</v>
      </c>
      <c r="BT1055" s="110" t="str">
        <f t="shared" si="165"/>
        <v>Estudantes e professores beneficiados com apoio financeiro para participação de feiras educacionais</v>
      </c>
      <c r="BU1055" s="111" t="str">
        <f t="shared" si="166"/>
        <v>Sim</v>
      </c>
      <c r="BV1055" s="111" t="str">
        <f t="shared" si="167"/>
        <v>Não</v>
      </c>
      <c r="BW1055" s="111" t="str">
        <f t="shared" si="168"/>
        <v>Não</v>
      </c>
      <c r="BX1055" s="111" t="str">
        <f t="shared" si="169"/>
        <v>Não</v>
      </c>
      <c r="BY1055" s="110" t="s">
        <v>121</v>
      </c>
      <c r="BZ1055" s="110" t="s">
        <v>8207</v>
      </c>
      <c r="CA1055" s="110" t="s">
        <v>121</v>
      </c>
      <c r="CB1055" s="110" t="s">
        <v>8122</v>
      </c>
      <c r="CG1055" s="110" t="str">
        <f t="shared" si="170"/>
        <v>5257Maringá</v>
      </c>
      <c r="CH1055" s="110" t="str">
        <f t="shared" si="172"/>
        <v>5257-1</v>
      </c>
      <c r="CI1055" s="110">
        <v>1</v>
      </c>
      <c r="CJ1055" s="110">
        <v>5257</v>
      </c>
      <c r="CK1055" s="110" t="s">
        <v>36</v>
      </c>
      <c r="CL1055" s="110">
        <v>4115200</v>
      </c>
      <c r="CM1055" s="110" t="s">
        <v>503</v>
      </c>
      <c r="CN1055" s="110">
        <v>1</v>
      </c>
      <c r="CO1055" s="110">
        <v>0</v>
      </c>
      <c r="CP1055" s="110">
        <v>0</v>
      </c>
      <c r="CQ1055" s="110">
        <v>0</v>
      </c>
      <c r="CS1055" s="110" t="str">
        <f t="shared" si="171"/>
        <v>RGInt 04 Maringá-Maringá</v>
      </c>
    </row>
    <row r="1056" spans="19:97" x14ac:dyDescent="0.2">
      <c r="S1056" s="98">
        <v>4135</v>
      </c>
      <c r="T1056" s="98">
        <v>41</v>
      </c>
      <c r="U1056" s="98" t="s">
        <v>2622</v>
      </c>
      <c r="V1056" s="98">
        <v>1</v>
      </c>
      <c r="W1056" s="98" t="s">
        <v>724</v>
      </c>
      <c r="X1056" s="98">
        <v>5</v>
      </c>
      <c r="Y1056" s="98" t="s">
        <v>858</v>
      </c>
      <c r="Z1056" s="98">
        <v>32</v>
      </c>
      <c r="AA1056" s="98" t="s">
        <v>2623</v>
      </c>
      <c r="AB1056" s="98">
        <v>8371</v>
      </c>
      <c r="AC1056" s="98" t="s">
        <v>2751</v>
      </c>
      <c r="AD1056" s="98" t="s">
        <v>2752</v>
      </c>
      <c r="AE1056" s="98">
        <v>4135</v>
      </c>
      <c r="AF1056" s="98" t="s">
        <v>1291</v>
      </c>
      <c r="AG1056" s="98" t="s">
        <v>5612</v>
      </c>
      <c r="AH1056" s="98" t="s">
        <v>2770</v>
      </c>
      <c r="AI1056" s="98" t="s">
        <v>53</v>
      </c>
      <c r="AJ1056" s="98">
        <v>4100</v>
      </c>
      <c r="AK1056" s="98" t="s">
        <v>33</v>
      </c>
      <c r="AL1056" s="98">
        <v>4101</v>
      </c>
      <c r="AO1056" s="98">
        <v>2024</v>
      </c>
      <c r="AP1056" s="98">
        <v>435056</v>
      </c>
      <c r="AQ1056" s="98" t="s">
        <v>54</v>
      </c>
      <c r="AR1056" s="98" t="s">
        <v>54</v>
      </c>
      <c r="AS1056" s="98" t="s">
        <v>56</v>
      </c>
      <c r="AT1056" s="98" t="s">
        <v>54</v>
      </c>
      <c r="AV1056" s="98" t="s">
        <v>2724</v>
      </c>
      <c r="AY1056" s="98" t="s">
        <v>56</v>
      </c>
      <c r="AZ1056" s="98" t="s">
        <v>2771</v>
      </c>
      <c r="BA1056" s="98" t="s">
        <v>2772</v>
      </c>
      <c r="BB1056" s="98" t="s">
        <v>2773</v>
      </c>
      <c r="BD1056" s="110" t="str">
        <f t="shared" si="173"/>
        <v>4647(vazio)</v>
      </c>
      <c r="BE1056" s="110">
        <v>4647</v>
      </c>
      <c r="BF1056" s="110" t="s">
        <v>2455</v>
      </c>
      <c r="BG1056" s="110">
        <v>8131</v>
      </c>
      <c r="BH1056" s="110" t="s">
        <v>60</v>
      </c>
      <c r="BI1056" s="110">
        <v>950</v>
      </c>
      <c r="BJ1056" s="110">
        <v>950</v>
      </c>
      <c r="BK1056" s="110">
        <v>950</v>
      </c>
      <c r="BL1056" s="110">
        <v>950</v>
      </c>
      <c r="BN1056" s="110">
        <f t="shared" si="174"/>
        <v>3800</v>
      </c>
      <c r="BS1056" s="110">
        <v>4135</v>
      </c>
      <c r="BT1056" s="110" t="str">
        <f t="shared" si="165"/>
        <v>Material pedagógico para escolas da Rede Estadual e municipal de educação</v>
      </c>
      <c r="BU1056" s="111" t="str">
        <f t="shared" si="166"/>
        <v>Sim</v>
      </c>
      <c r="BV1056" s="111" t="str">
        <f t="shared" si="167"/>
        <v>Não</v>
      </c>
      <c r="BW1056" s="111" t="str">
        <f t="shared" si="168"/>
        <v>Não</v>
      </c>
      <c r="BX1056" s="111" t="str">
        <f t="shared" si="169"/>
        <v>Não</v>
      </c>
      <c r="BY1056" s="110" t="s">
        <v>121</v>
      </c>
      <c r="BZ1056" s="110" t="s">
        <v>2724</v>
      </c>
      <c r="CA1056" s="110" t="s">
        <v>121</v>
      </c>
      <c r="CB1056" s="110" t="s">
        <v>8122</v>
      </c>
      <c r="CG1056" s="110" t="str">
        <f t="shared" si="170"/>
        <v>5257Londrina</v>
      </c>
      <c r="CH1056" s="110" t="str">
        <f t="shared" si="172"/>
        <v>5257-2</v>
      </c>
      <c r="CI1056" s="110">
        <v>2</v>
      </c>
      <c r="CJ1056" s="110">
        <v>5257</v>
      </c>
      <c r="CK1056" s="110" t="s">
        <v>37</v>
      </c>
      <c r="CL1056" s="110">
        <v>4113700</v>
      </c>
      <c r="CM1056" s="110" t="s">
        <v>326</v>
      </c>
      <c r="CN1056" s="110">
        <v>1</v>
      </c>
      <c r="CO1056" s="110">
        <v>0</v>
      </c>
      <c r="CP1056" s="110">
        <v>0</v>
      </c>
      <c r="CQ1056" s="110">
        <v>0</v>
      </c>
      <c r="CS1056" s="110" t="str">
        <f t="shared" si="171"/>
        <v>RGInt 05 Londrina-Londrina</v>
      </c>
    </row>
    <row r="1057" spans="19:97" x14ac:dyDescent="0.2">
      <c r="S1057" s="98">
        <v>6918</v>
      </c>
      <c r="T1057" s="98">
        <v>41</v>
      </c>
      <c r="U1057" s="98" t="s">
        <v>2622</v>
      </c>
      <c r="V1057" s="98">
        <v>1</v>
      </c>
      <c r="W1057" s="98" t="s">
        <v>724</v>
      </c>
      <c r="X1057" s="98">
        <v>5</v>
      </c>
      <c r="Y1057" s="98" t="s">
        <v>858</v>
      </c>
      <c r="Z1057" s="98">
        <v>32</v>
      </c>
      <c r="AA1057" s="98" t="s">
        <v>2623</v>
      </c>
      <c r="AB1057" s="98">
        <v>8371</v>
      </c>
      <c r="AC1057" s="98" t="s">
        <v>2751</v>
      </c>
      <c r="AD1057" s="98" t="s">
        <v>2752</v>
      </c>
      <c r="AE1057" s="98">
        <v>6918</v>
      </c>
      <c r="AF1057" s="98" t="s">
        <v>5613</v>
      </c>
      <c r="AG1057" s="98" t="s">
        <v>5614</v>
      </c>
      <c r="AH1057" s="98" t="s">
        <v>2366</v>
      </c>
      <c r="AI1057" s="98" t="s">
        <v>53</v>
      </c>
      <c r="AJ1057" s="98">
        <v>4100</v>
      </c>
      <c r="AO1057" s="98">
        <v>2024</v>
      </c>
      <c r="AP1057" s="98">
        <v>0</v>
      </c>
      <c r="AQ1057" s="98" t="s">
        <v>54</v>
      </c>
      <c r="AR1057" s="98" t="s">
        <v>54</v>
      </c>
      <c r="AS1057" s="98" t="s">
        <v>56</v>
      </c>
      <c r="AT1057" s="98" t="s">
        <v>54</v>
      </c>
      <c r="AU1057" s="98" t="s">
        <v>573</v>
      </c>
      <c r="AY1057" s="98" t="s">
        <v>56</v>
      </c>
      <c r="AZ1057" s="98" t="s">
        <v>5615</v>
      </c>
      <c r="BA1057" s="98" t="s">
        <v>5616</v>
      </c>
      <c r="BB1057" s="98" t="s">
        <v>5617</v>
      </c>
      <c r="BD1057" s="110" t="str">
        <f t="shared" si="173"/>
        <v>4648(vazio)</v>
      </c>
      <c r="BE1057" s="110">
        <v>4648</v>
      </c>
      <c r="BF1057" s="110" t="s">
        <v>2456</v>
      </c>
      <c r="BG1057" s="110">
        <v>8131</v>
      </c>
      <c r="BH1057" s="110" t="s">
        <v>60</v>
      </c>
      <c r="BI1057" s="110">
        <v>110</v>
      </c>
      <c r="BJ1057" s="110">
        <v>110</v>
      </c>
      <c r="BK1057" s="110">
        <v>110</v>
      </c>
      <c r="BL1057" s="110">
        <v>110</v>
      </c>
      <c r="BN1057" s="110">
        <f t="shared" si="174"/>
        <v>440</v>
      </c>
      <c r="BS1057" s="110">
        <v>6918</v>
      </c>
      <c r="BT1057" s="110" t="str">
        <f t="shared" si="165"/>
        <v>Participantes nos Jogos Escolares - JEPS, modalidade B</v>
      </c>
      <c r="BU1057" s="111" t="str">
        <f t="shared" si="166"/>
        <v>Sim</v>
      </c>
      <c r="BV1057" s="111" t="str">
        <f t="shared" si="167"/>
        <v>Não</v>
      </c>
      <c r="BW1057" s="111" t="str">
        <f t="shared" si="168"/>
        <v>Não</v>
      </c>
      <c r="BX1057" s="111" t="str">
        <f t="shared" si="169"/>
        <v>Não</v>
      </c>
      <c r="BY1057" s="110" t="s">
        <v>573</v>
      </c>
      <c r="BZ1057" s="110" t="s">
        <v>2724</v>
      </c>
      <c r="CA1057" s="110" t="s">
        <v>121</v>
      </c>
      <c r="CB1057" s="110" t="s">
        <v>8377</v>
      </c>
      <c r="CG1057" s="110" t="str">
        <f t="shared" si="170"/>
        <v>5257 Total</v>
      </c>
      <c r="CH1057" s="110" t="str">
        <f t="shared" si="172"/>
        <v>5257 Total-1</v>
      </c>
      <c r="CI1057" s="110">
        <v>1</v>
      </c>
      <c r="CJ1057" s="110" t="s">
        <v>7249</v>
      </c>
      <c r="CN1057" s="110">
        <v>2</v>
      </c>
      <c r="CO1057" s="110">
        <v>0</v>
      </c>
      <c r="CP1057" s="110">
        <v>0</v>
      </c>
      <c r="CQ1057" s="110">
        <v>0</v>
      </c>
      <c r="CS1057" s="110" t="str">
        <f t="shared" si="171"/>
        <v>-</v>
      </c>
    </row>
    <row r="1058" spans="19:97" x14ac:dyDescent="0.2">
      <c r="S1058" s="98">
        <v>4136</v>
      </c>
      <c r="T1058" s="98">
        <v>41</v>
      </c>
      <c r="U1058" s="98" t="s">
        <v>2622</v>
      </c>
      <c r="V1058" s="98">
        <v>1</v>
      </c>
      <c r="W1058" s="98" t="s">
        <v>724</v>
      </c>
      <c r="X1058" s="98">
        <v>5</v>
      </c>
      <c r="Y1058" s="98" t="s">
        <v>858</v>
      </c>
      <c r="Z1058" s="98">
        <v>32</v>
      </c>
      <c r="AA1058" s="98" t="s">
        <v>2623</v>
      </c>
      <c r="AB1058" s="98">
        <v>8371</v>
      </c>
      <c r="AC1058" s="98" t="s">
        <v>2751</v>
      </c>
      <c r="AD1058" s="98" t="s">
        <v>2752</v>
      </c>
      <c r="AE1058" s="98">
        <v>4136</v>
      </c>
      <c r="AF1058" s="98" t="s">
        <v>1297</v>
      </c>
      <c r="AG1058" s="98" t="s">
        <v>2775</v>
      </c>
      <c r="AH1058" s="98" t="s">
        <v>2776</v>
      </c>
      <c r="AI1058" s="98" t="s">
        <v>53</v>
      </c>
      <c r="AJ1058" s="98">
        <v>4100</v>
      </c>
      <c r="AK1058" s="98" t="s">
        <v>33</v>
      </c>
      <c r="AL1058" s="98">
        <v>4101</v>
      </c>
      <c r="AO1058" s="98">
        <v>2024</v>
      </c>
      <c r="AP1058" s="98">
        <v>81210</v>
      </c>
      <c r="AQ1058" s="98" t="s">
        <v>54</v>
      </c>
      <c r="AR1058" s="98" t="s">
        <v>54</v>
      </c>
      <c r="AS1058" s="98" t="s">
        <v>56</v>
      </c>
      <c r="AT1058" s="98" t="s">
        <v>54</v>
      </c>
      <c r="AV1058" s="98" t="s">
        <v>2724</v>
      </c>
      <c r="AY1058" s="98" t="s">
        <v>54</v>
      </c>
      <c r="AZ1058" s="98" t="s">
        <v>2777</v>
      </c>
      <c r="BA1058" s="98" t="s">
        <v>2778</v>
      </c>
      <c r="BB1058" s="98" t="s">
        <v>2779</v>
      </c>
      <c r="BD1058" s="110" t="str">
        <f t="shared" si="173"/>
        <v>4649(vazio)</v>
      </c>
      <c r="BE1058" s="110">
        <v>4649</v>
      </c>
      <c r="BF1058" s="110" t="s">
        <v>2460</v>
      </c>
      <c r="BG1058" s="110">
        <v>8131</v>
      </c>
      <c r="BH1058" s="110" t="s">
        <v>60</v>
      </c>
      <c r="BI1058" s="110">
        <v>400</v>
      </c>
      <c r="BJ1058" s="110">
        <v>400</v>
      </c>
      <c r="BK1058" s="110">
        <v>400</v>
      </c>
      <c r="BL1058" s="110">
        <v>400</v>
      </c>
      <c r="BN1058" s="110">
        <f t="shared" si="174"/>
        <v>1600</v>
      </c>
      <c r="BS1058" s="110">
        <v>4136</v>
      </c>
      <c r="BT1058" s="110" t="str">
        <f t="shared" si="165"/>
        <v>Qualificação do Sistema de Avaliação da Educação Básica para a Rede Estadual de educação por meio de avaliação de impacto</v>
      </c>
      <c r="BU1058" s="111" t="str">
        <f t="shared" si="166"/>
        <v>Sim</v>
      </c>
      <c r="BV1058" s="111" t="str">
        <f t="shared" si="167"/>
        <v>Não</v>
      </c>
      <c r="BW1058" s="111" t="str">
        <f t="shared" si="168"/>
        <v>Não</v>
      </c>
      <c r="BX1058" s="111" t="str">
        <f t="shared" si="169"/>
        <v>Não</v>
      </c>
      <c r="BY1058" s="110" t="s">
        <v>121</v>
      </c>
      <c r="BZ1058" s="110" t="s">
        <v>2724</v>
      </c>
      <c r="CA1058" s="110" t="s">
        <v>121</v>
      </c>
      <c r="CB1058" s="110" t="s">
        <v>8376</v>
      </c>
      <c r="CG1058" s="110" t="str">
        <f t="shared" si="170"/>
        <v>5261Ponta Grossa</v>
      </c>
      <c r="CH1058" s="110" t="str">
        <f t="shared" si="172"/>
        <v>5261-1</v>
      </c>
      <c r="CI1058" s="110">
        <v>1</v>
      </c>
      <c r="CJ1058" s="110">
        <v>5261</v>
      </c>
      <c r="CK1058" s="110" t="s">
        <v>38</v>
      </c>
      <c r="CL1058" s="110">
        <v>4119905</v>
      </c>
      <c r="CM1058" s="110" t="s">
        <v>531</v>
      </c>
      <c r="CN1058" s="110">
        <v>10</v>
      </c>
      <c r="CO1058" s="110">
        <v>15</v>
      </c>
      <c r="CP1058" s="110">
        <v>20</v>
      </c>
      <c r="CQ1058" s="110">
        <v>25</v>
      </c>
      <c r="CS1058" s="110" t="str">
        <f t="shared" si="171"/>
        <v>RGInt 06 Ponta Grossa-Ponta Grossa</v>
      </c>
    </row>
    <row r="1059" spans="19:97" x14ac:dyDescent="0.2">
      <c r="S1059" s="98">
        <v>4150</v>
      </c>
      <c r="T1059" s="98">
        <v>41</v>
      </c>
      <c r="U1059" s="98" t="s">
        <v>2622</v>
      </c>
      <c r="V1059" s="98">
        <v>1</v>
      </c>
      <c r="W1059" s="98" t="s">
        <v>724</v>
      </c>
      <c r="X1059" s="98">
        <v>5</v>
      </c>
      <c r="Y1059" s="98" t="s">
        <v>858</v>
      </c>
      <c r="Z1059" s="98">
        <v>32</v>
      </c>
      <c r="AA1059" s="98" t="s">
        <v>2623</v>
      </c>
      <c r="AB1059" s="98">
        <v>8372</v>
      </c>
      <c r="AC1059" s="98" t="s">
        <v>2781</v>
      </c>
      <c r="AD1059" s="98" t="s">
        <v>2782</v>
      </c>
      <c r="AE1059" s="98">
        <v>4150</v>
      </c>
      <c r="AF1059" s="98" t="s">
        <v>1344</v>
      </c>
      <c r="AG1059" s="98" t="s">
        <v>5618</v>
      </c>
      <c r="AH1059" s="98" t="s">
        <v>2783</v>
      </c>
      <c r="AI1059" s="98" t="s">
        <v>53</v>
      </c>
      <c r="AJ1059" s="98">
        <v>4100</v>
      </c>
      <c r="AO1059" s="98">
        <v>2024</v>
      </c>
      <c r="AP1059" s="98">
        <v>8000000</v>
      </c>
      <c r="AQ1059" s="98" t="s">
        <v>54</v>
      </c>
      <c r="AR1059" s="98" t="s">
        <v>54</v>
      </c>
      <c r="AS1059" s="98" t="s">
        <v>56</v>
      </c>
      <c r="AT1059" s="98" t="s">
        <v>54</v>
      </c>
      <c r="AV1059" s="98" t="s">
        <v>2724</v>
      </c>
      <c r="AY1059" s="98" t="s">
        <v>56</v>
      </c>
      <c r="AZ1059" s="98" t="s">
        <v>2784</v>
      </c>
      <c r="BA1059" s="98" t="s">
        <v>5619</v>
      </c>
      <c r="BB1059" s="98" t="s">
        <v>5620</v>
      </c>
      <c r="BD1059" s="110" t="str">
        <f t="shared" si="173"/>
        <v>4650RGInt 05 Londrina</v>
      </c>
      <c r="BE1059" s="110">
        <v>4650</v>
      </c>
      <c r="BF1059" s="110" t="s">
        <v>868</v>
      </c>
      <c r="BG1059" s="110">
        <v>8149</v>
      </c>
      <c r="BH1059" s="110" t="s">
        <v>37</v>
      </c>
      <c r="BI1059" s="110">
        <v>200</v>
      </c>
      <c r="BJ1059" s="110">
        <v>200</v>
      </c>
      <c r="BK1059" s="110">
        <v>200</v>
      </c>
      <c r="BL1059" s="110">
        <v>200</v>
      </c>
      <c r="BN1059" s="110">
        <f t="shared" si="174"/>
        <v>800</v>
      </c>
      <c r="BS1059" s="110">
        <v>4150</v>
      </c>
      <c r="BT1059" s="110" t="str">
        <f t="shared" si="165"/>
        <v>Aplicação de provas avaliativas para os Estudantes da Rede Pública Estadual</v>
      </c>
      <c r="BU1059" s="111" t="str">
        <f t="shared" si="166"/>
        <v>Sim</v>
      </c>
      <c r="BV1059" s="111" t="str">
        <f t="shared" si="167"/>
        <v>Não</v>
      </c>
      <c r="BW1059" s="111" t="str">
        <f t="shared" si="168"/>
        <v>Não</v>
      </c>
      <c r="BX1059" s="111" t="str">
        <f t="shared" si="169"/>
        <v>Não</v>
      </c>
      <c r="BY1059" s="110" t="s">
        <v>121</v>
      </c>
      <c r="BZ1059" s="110" t="s">
        <v>2724</v>
      </c>
      <c r="CA1059" s="110" t="s">
        <v>1345</v>
      </c>
      <c r="CB1059" s="110" t="s">
        <v>8376</v>
      </c>
      <c r="CG1059" s="110" t="str">
        <f t="shared" si="170"/>
        <v>5261 Total</v>
      </c>
      <c r="CH1059" s="110" t="str">
        <f t="shared" si="172"/>
        <v>5261 Total-1</v>
      </c>
      <c r="CI1059" s="110">
        <v>1</v>
      </c>
      <c r="CJ1059" s="110" t="s">
        <v>7250</v>
      </c>
      <c r="CN1059" s="110">
        <v>10</v>
      </c>
      <c r="CO1059" s="110">
        <v>15</v>
      </c>
      <c r="CP1059" s="110">
        <v>20</v>
      </c>
      <c r="CQ1059" s="110">
        <v>25</v>
      </c>
      <c r="CS1059" s="110" t="str">
        <f t="shared" si="171"/>
        <v>-</v>
      </c>
    </row>
    <row r="1060" spans="19:97" x14ac:dyDescent="0.2">
      <c r="S1060" s="98">
        <v>6103</v>
      </c>
      <c r="T1060" s="98">
        <v>41</v>
      </c>
      <c r="U1060" s="98" t="s">
        <v>2622</v>
      </c>
      <c r="V1060" s="98">
        <v>1</v>
      </c>
      <c r="W1060" s="98" t="s">
        <v>724</v>
      </c>
      <c r="X1060" s="98">
        <v>5</v>
      </c>
      <c r="Y1060" s="98" t="s">
        <v>858</v>
      </c>
      <c r="Z1060" s="98">
        <v>32</v>
      </c>
      <c r="AA1060" s="98" t="s">
        <v>2623</v>
      </c>
      <c r="AB1060" s="98">
        <v>8372</v>
      </c>
      <c r="AC1060" s="98" t="s">
        <v>2781</v>
      </c>
      <c r="AD1060" s="98" t="s">
        <v>2782</v>
      </c>
      <c r="AE1060" s="98">
        <v>6103</v>
      </c>
      <c r="AF1060" s="98" t="s">
        <v>2787</v>
      </c>
      <c r="AG1060" s="98" t="s">
        <v>2788</v>
      </c>
      <c r="AH1060" s="98" t="s">
        <v>212</v>
      </c>
      <c r="AI1060" s="98" t="s">
        <v>53</v>
      </c>
      <c r="AJ1060" s="98">
        <v>4100</v>
      </c>
      <c r="AK1060" s="98" t="s">
        <v>38</v>
      </c>
      <c r="AL1060" s="98">
        <v>4106</v>
      </c>
      <c r="AM1060" s="98" t="s">
        <v>531</v>
      </c>
      <c r="AN1060" s="98">
        <v>4119905</v>
      </c>
      <c r="AO1060" s="98">
        <v>2024</v>
      </c>
      <c r="AP1060" s="98">
        <v>0</v>
      </c>
      <c r="AQ1060" s="98" t="s">
        <v>54</v>
      </c>
      <c r="AR1060" s="98" t="s">
        <v>54</v>
      </c>
      <c r="AS1060" s="98" t="s">
        <v>54</v>
      </c>
      <c r="AT1060" s="98" t="s">
        <v>54</v>
      </c>
      <c r="AY1060" s="98" t="s">
        <v>56</v>
      </c>
      <c r="AZ1060" s="98" t="s">
        <v>2789</v>
      </c>
      <c r="BA1060" s="98" t="s">
        <v>2790</v>
      </c>
      <c r="BB1060" s="98" t="s">
        <v>2791</v>
      </c>
      <c r="BD1060" s="110" t="str">
        <f t="shared" si="173"/>
        <v>4651RGInt 05 Londrina</v>
      </c>
      <c r="BE1060" s="110">
        <v>4651</v>
      </c>
      <c r="BF1060" s="110" t="s">
        <v>2455</v>
      </c>
      <c r="BG1060" s="110">
        <v>8149</v>
      </c>
      <c r="BH1060" s="110" t="s">
        <v>37</v>
      </c>
      <c r="BI1060" s="110">
        <v>700</v>
      </c>
      <c r="BJ1060" s="110">
        <v>700</v>
      </c>
      <c r="BK1060" s="110">
        <v>700</v>
      </c>
      <c r="BL1060" s="110">
        <v>700</v>
      </c>
      <c r="BN1060" s="110">
        <f t="shared" si="174"/>
        <v>2800</v>
      </c>
      <c r="BS1060" s="110">
        <v>6103</v>
      </c>
      <c r="BT1060" s="110" t="str">
        <f t="shared" si="165"/>
        <v>Construção do Colégio Estadual (ainda sem nome) bairro Neves, em Ponta Grossa</v>
      </c>
      <c r="BU1060" s="111" t="str">
        <f t="shared" si="166"/>
        <v>Não</v>
      </c>
      <c r="BV1060" s="111" t="str">
        <f t="shared" si="167"/>
        <v>Não</v>
      </c>
      <c r="BW1060" s="111" t="str">
        <f t="shared" si="168"/>
        <v>Não</v>
      </c>
      <c r="BX1060" s="111" t="str">
        <f t="shared" si="169"/>
        <v>Não</v>
      </c>
      <c r="BY1060" s="110" t="s">
        <v>121</v>
      </c>
      <c r="BZ1060" s="110" t="s">
        <v>121</v>
      </c>
      <c r="CA1060" s="110" t="s">
        <v>121</v>
      </c>
      <c r="CB1060" s="110" t="s">
        <v>8122</v>
      </c>
      <c r="CG1060" s="110" t="str">
        <f t="shared" si="170"/>
        <v>5268Curitiba</v>
      </c>
      <c r="CH1060" s="110" t="str">
        <f t="shared" si="172"/>
        <v>5268-1</v>
      </c>
      <c r="CI1060" s="110">
        <v>1</v>
      </c>
      <c r="CJ1060" s="110">
        <v>5268</v>
      </c>
      <c r="CK1060" s="110" t="s">
        <v>33</v>
      </c>
      <c r="CL1060" s="110">
        <v>4106902</v>
      </c>
      <c r="CM1060" s="110" t="s">
        <v>128</v>
      </c>
      <c r="CN1060" s="110">
        <v>0</v>
      </c>
      <c r="CO1060" s="110">
        <v>0</v>
      </c>
      <c r="CP1060" s="110">
        <v>1500</v>
      </c>
      <c r="CQ1060" s="110">
        <v>2000</v>
      </c>
      <c r="CS1060" s="110" t="str">
        <f t="shared" si="171"/>
        <v>RGInt 01 Curitiba-Curitiba</v>
      </c>
    </row>
    <row r="1061" spans="19:97" x14ac:dyDescent="0.2">
      <c r="S1061" s="98">
        <v>6104</v>
      </c>
      <c r="T1061" s="98">
        <v>41</v>
      </c>
      <c r="U1061" s="98" t="s">
        <v>2622</v>
      </c>
      <c r="V1061" s="98">
        <v>1</v>
      </c>
      <c r="W1061" s="98" t="s">
        <v>724</v>
      </c>
      <c r="X1061" s="98">
        <v>5</v>
      </c>
      <c r="Y1061" s="98" t="s">
        <v>858</v>
      </c>
      <c r="Z1061" s="98">
        <v>32</v>
      </c>
      <c r="AA1061" s="98" t="s">
        <v>2623</v>
      </c>
      <c r="AB1061" s="98">
        <v>8372</v>
      </c>
      <c r="AC1061" s="98" t="s">
        <v>2781</v>
      </c>
      <c r="AD1061" s="98" t="s">
        <v>2782</v>
      </c>
      <c r="AE1061" s="98">
        <v>6104</v>
      </c>
      <c r="AF1061" s="98" t="s">
        <v>2793</v>
      </c>
      <c r="AG1061" s="98" t="s">
        <v>2794</v>
      </c>
      <c r="AH1061" s="98" t="s">
        <v>212</v>
      </c>
      <c r="AI1061" s="98" t="s">
        <v>53</v>
      </c>
      <c r="AJ1061" s="98">
        <v>4100</v>
      </c>
      <c r="AK1061" s="98" t="s">
        <v>35</v>
      </c>
      <c r="AL1061" s="98">
        <v>4103</v>
      </c>
      <c r="AM1061" s="98" t="s">
        <v>407</v>
      </c>
      <c r="AN1061" s="98">
        <v>4108304</v>
      </c>
      <c r="AO1061" s="98">
        <v>2024</v>
      </c>
      <c r="AP1061" s="98">
        <v>0</v>
      </c>
      <c r="AQ1061" s="98" t="s">
        <v>54</v>
      </c>
      <c r="AR1061" s="98" t="s">
        <v>54</v>
      </c>
      <c r="AS1061" s="98" t="s">
        <v>54</v>
      </c>
      <c r="AT1061" s="98" t="s">
        <v>54</v>
      </c>
      <c r="AY1061" s="98" t="s">
        <v>56</v>
      </c>
      <c r="AZ1061" s="98" t="s">
        <v>2795</v>
      </c>
      <c r="BA1061" s="98" t="s">
        <v>2790</v>
      </c>
      <c r="BB1061" s="98" t="s">
        <v>2791</v>
      </c>
      <c r="BD1061" s="110" t="str">
        <f t="shared" si="173"/>
        <v>4652RGInt 05 Londrina</v>
      </c>
      <c r="BE1061" s="110">
        <v>4652</v>
      </c>
      <c r="BF1061" s="110" t="s">
        <v>2456</v>
      </c>
      <c r="BG1061" s="110">
        <v>8149</v>
      </c>
      <c r="BH1061" s="110" t="s">
        <v>37</v>
      </c>
      <c r="BI1061" s="110">
        <v>60</v>
      </c>
      <c r="BJ1061" s="110">
        <v>60</v>
      </c>
      <c r="BK1061" s="110">
        <v>60</v>
      </c>
      <c r="BL1061" s="110">
        <v>60</v>
      </c>
      <c r="BN1061" s="110">
        <f t="shared" si="174"/>
        <v>240</v>
      </c>
      <c r="BS1061" s="110">
        <v>6104</v>
      </c>
      <c r="BT1061" s="110" t="str">
        <f t="shared" si="165"/>
        <v>Construção do Colégio Estadual Carimã, em Foz do Iguaçu</v>
      </c>
      <c r="BU1061" s="111" t="str">
        <f t="shared" si="166"/>
        <v>Não</v>
      </c>
      <c r="BV1061" s="111" t="str">
        <f t="shared" si="167"/>
        <v>Não</v>
      </c>
      <c r="BW1061" s="111" t="str">
        <f t="shared" si="168"/>
        <v>Não</v>
      </c>
      <c r="BX1061" s="111" t="str">
        <f t="shared" si="169"/>
        <v>Não</v>
      </c>
      <c r="BY1061" s="110" t="s">
        <v>121</v>
      </c>
      <c r="BZ1061" s="110" t="s">
        <v>121</v>
      </c>
      <c r="CA1061" s="110" t="s">
        <v>121</v>
      </c>
      <c r="CB1061" s="110" t="s">
        <v>8122</v>
      </c>
      <c r="CG1061" s="110" t="str">
        <f t="shared" si="170"/>
        <v>5268 Total</v>
      </c>
      <c r="CH1061" s="110" t="str">
        <f t="shared" si="172"/>
        <v>5268 Total-1</v>
      </c>
      <c r="CI1061" s="110">
        <v>1</v>
      </c>
      <c r="CJ1061" s="110" t="s">
        <v>7251</v>
      </c>
      <c r="CN1061" s="110">
        <v>0</v>
      </c>
      <c r="CO1061" s="110">
        <v>0</v>
      </c>
      <c r="CP1061" s="110">
        <v>1500</v>
      </c>
      <c r="CQ1061" s="110">
        <v>2000</v>
      </c>
      <c r="CS1061" s="110" t="str">
        <f t="shared" si="171"/>
        <v>-</v>
      </c>
    </row>
    <row r="1062" spans="19:97" x14ac:dyDescent="0.2">
      <c r="S1062" s="98">
        <v>6105</v>
      </c>
      <c r="T1062" s="98">
        <v>41</v>
      </c>
      <c r="U1062" s="98" t="s">
        <v>2622</v>
      </c>
      <c r="V1062" s="98">
        <v>1</v>
      </c>
      <c r="W1062" s="98" t="s">
        <v>724</v>
      </c>
      <c r="X1062" s="98">
        <v>5</v>
      </c>
      <c r="Y1062" s="98" t="s">
        <v>858</v>
      </c>
      <c r="Z1062" s="98">
        <v>32</v>
      </c>
      <c r="AA1062" s="98" t="s">
        <v>2623</v>
      </c>
      <c r="AB1062" s="98">
        <v>8372</v>
      </c>
      <c r="AC1062" s="98" t="s">
        <v>2781</v>
      </c>
      <c r="AD1062" s="98" t="s">
        <v>2782</v>
      </c>
      <c r="AE1062" s="98">
        <v>6105</v>
      </c>
      <c r="AF1062" s="98" t="s">
        <v>2797</v>
      </c>
      <c r="AG1062" s="98" t="s">
        <v>2798</v>
      </c>
      <c r="AH1062" s="98" t="s">
        <v>212</v>
      </c>
      <c r="AI1062" s="98" t="s">
        <v>53</v>
      </c>
      <c r="AJ1062" s="98">
        <v>4100</v>
      </c>
      <c r="AK1062" s="98" t="s">
        <v>38</v>
      </c>
      <c r="AL1062" s="98">
        <v>4106</v>
      </c>
      <c r="AM1062" s="98" t="s">
        <v>559</v>
      </c>
      <c r="AN1062" s="98">
        <v>4127106</v>
      </c>
      <c r="AO1062" s="98">
        <v>2024</v>
      </c>
      <c r="AP1062" s="98">
        <v>0</v>
      </c>
      <c r="AQ1062" s="98" t="s">
        <v>54</v>
      </c>
      <c r="AR1062" s="98" t="s">
        <v>54</v>
      </c>
      <c r="AS1062" s="98" t="s">
        <v>54</v>
      </c>
      <c r="AT1062" s="98" t="s">
        <v>54</v>
      </c>
      <c r="AY1062" s="98" t="s">
        <v>56</v>
      </c>
      <c r="AZ1062" s="98" t="s">
        <v>2799</v>
      </c>
      <c r="BA1062" s="98" t="s">
        <v>2790</v>
      </c>
      <c r="BB1062" s="98" t="s">
        <v>2791</v>
      </c>
      <c r="BD1062" s="110" t="str">
        <f t="shared" si="173"/>
        <v>4653RGInt 05 Londrina</v>
      </c>
      <c r="BE1062" s="110">
        <v>4653</v>
      </c>
      <c r="BF1062" s="110" t="s">
        <v>2460</v>
      </c>
      <c r="BG1062" s="110">
        <v>8149</v>
      </c>
      <c r="BH1062" s="110" t="s">
        <v>37</v>
      </c>
      <c r="BI1062" s="110">
        <v>150</v>
      </c>
      <c r="BJ1062" s="110">
        <v>150</v>
      </c>
      <c r="BK1062" s="110">
        <v>150</v>
      </c>
      <c r="BL1062" s="110">
        <v>150</v>
      </c>
      <c r="BN1062" s="110">
        <f t="shared" si="174"/>
        <v>600</v>
      </c>
      <c r="BS1062" s="110">
        <v>6105</v>
      </c>
      <c r="BT1062" s="110" t="str">
        <f t="shared" si="165"/>
        <v>Construção do Colégio Estadual Gregório Teixeira, em Telêmaco Borba</v>
      </c>
      <c r="BU1062" s="111" t="str">
        <f t="shared" si="166"/>
        <v>Não</v>
      </c>
      <c r="BV1062" s="111" t="str">
        <f t="shared" si="167"/>
        <v>Não</v>
      </c>
      <c r="BW1062" s="111" t="str">
        <f t="shared" si="168"/>
        <v>Não</v>
      </c>
      <c r="BX1062" s="111" t="str">
        <f t="shared" si="169"/>
        <v>Não</v>
      </c>
      <c r="BY1062" s="110" t="s">
        <v>121</v>
      </c>
      <c r="BZ1062" s="110" t="s">
        <v>121</v>
      </c>
      <c r="CA1062" s="110" t="s">
        <v>121</v>
      </c>
      <c r="CB1062" s="110" t="s">
        <v>8122</v>
      </c>
      <c r="CG1062" s="110" t="str">
        <f t="shared" si="170"/>
        <v>5269Curitiba</v>
      </c>
      <c r="CH1062" s="110" t="str">
        <f t="shared" si="172"/>
        <v>5269-1</v>
      </c>
      <c r="CI1062" s="110">
        <v>1</v>
      </c>
      <c r="CJ1062" s="110">
        <v>5269</v>
      </c>
      <c r="CK1062" s="110" t="s">
        <v>33</v>
      </c>
      <c r="CL1062" s="110">
        <v>4106902</v>
      </c>
      <c r="CM1062" s="110" t="s">
        <v>128</v>
      </c>
      <c r="CN1062" s="110">
        <v>0</v>
      </c>
      <c r="CO1062" s="110">
        <v>1</v>
      </c>
      <c r="CP1062" s="110">
        <v>0</v>
      </c>
      <c r="CQ1062" s="110">
        <v>0</v>
      </c>
      <c r="CS1062" s="110" t="str">
        <f t="shared" si="171"/>
        <v>RGInt 01 Curitiba-Curitiba</v>
      </c>
    </row>
    <row r="1063" spans="19:97" x14ac:dyDescent="0.2">
      <c r="S1063" s="98">
        <v>6106</v>
      </c>
      <c r="T1063" s="98">
        <v>41</v>
      </c>
      <c r="U1063" s="98" t="s">
        <v>2622</v>
      </c>
      <c r="V1063" s="98">
        <v>1</v>
      </c>
      <c r="W1063" s="98" t="s">
        <v>724</v>
      </c>
      <c r="X1063" s="98">
        <v>5</v>
      </c>
      <c r="Y1063" s="98" t="s">
        <v>858</v>
      </c>
      <c r="Z1063" s="98">
        <v>32</v>
      </c>
      <c r="AA1063" s="98" t="s">
        <v>2623</v>
      </c>
      <c r="AB1063" s="98">
        <v>8372</v>
      </c>
      <c r="AC1063" s="98" t="s">
        <v>2781</v>
      </c>
      <c r="AD1063" s="98" t="s">
        <v>2782</v>
      </c>
      <c r="AE1063" s="98">
        <v>6106</v>
      </c>
      <c r="AF1063" s="98" t="s">
        <v>5621</v>
      </c>
      <c r="AG1063" s="98" t="s">
        <v>2801</v>
      </c>
      <c r="AH1063" s="98" t="s">
        <v>212</v>
      </c>
      <c r="AI1063" s="98" t="s">
        <v>53</v>
      </c>
      <c r="AJ1063" s="98">
        <v>4100</v>
      </c>
      <c r="AK1063" s="98" t="s">
        <v>35</v>
      </c>
      <c r="AL1063" s="98">
        <v>4103</v>
      </c>
      <c r="AM1063" s="98" t="s">
        <v>2802</v>
      </c>
      <c r="AN1063" s="98">
        <v>4124400</v>
      </c>
      <c r="AO1063" s="98">
        <v>2024</v>
      </c>
      <c r="AP1063" s="98">
        <v>0</v>
      </c>
      <c r="AQ1063" s="98" t="s">
        <v>54</v>
      </c>
      <c r="AR1063" s="98" t="s">
        <v>54</v>
      </c>
      <c r="AS1063" s="98" t="s">
        <v>54</v>
      </c>
      <c r="AT1063" s="98" t="s">
        <v>54</v>
      </c>
      <c r="AY1063" s="98" t="s">
        <v>56</v>
      </c>
      <c r="AZ1063" s="98" t="s">
        <v>2803</v>
      </c>
      <c r="BA1063" s="98" t="s">
        <v>2790</v>
      </c>
      <c r="BB1063" s="98" t="s">
        <v>2791</v>
      </c>
      <c r="BD1063" s="110" t="str">
        <f t="shared" si="173"/>
        <v>4656RGInt 01 Curitiba</v>
      </c>
      <c r="BE1063" s="110">
        <v>4656</v>
      </c>
      <c r="BF1063" s="110" t="s">
        <v>2482</v>
      </c>
      <c r="BG1063" s="110">
        <v>8658</v>
      </c>
      <c r="BH1063" s="110" t="s">
        <v>33</v>
      </c>
      <c r="BI1063" s="110">
        <v>1547</v>
      </c>
      <c r="BJ1063" s="110">
        <v>1957</v>
      </c>
      <c r="BK1063" s="110">
        <v>2167</v>
      </c>
      <c r="BL1063" s="110">
        <v>2477</v>
      </c>
      <c r="BN1063" s="110">
        <f t="shared" si="174"/>
        <v>8148</v>
      </c>
      <c r="BS1063" s="110">
        <v>6106</v>
      </c>
      <c r="BT1063" s="110" t="str">
        <f t="shared" si="165"/>
        <v>Construção do Colégio Estadual Manoel Ribas, em Santo Antônio do Sudoeste</v>
      </c>
      <c r="BU1063" s="111" t="str">
        <f t="shared" si="166"/>
        <v>Não</v>
      </c>
      <c r="BV1063" s="111" t="str">
        <f t="shared" si="167"/>
        <v>Não</v>
      </c>
      <c r="BW1063" s="111" t="str">
        <f t="shared" si="168"/>
        <v>Não</v>
      </c>
      <c r="BX1063" s="111" t="str">
        <f t="shared" si="169"/>
        <v>Não</v>
      </c>
      <c r="BY1063" s="110" t="s">
        <v>121</v>
      </c>
      <c r="BZ1063" s="110" t="s">
        <v>121</v>
      </c>
      <c r="CA1063" s="110" t="s">
        <v>121</v>
      </c>
      <c r="CB1063" s="110" t="s">
        <v>8122</v>
      </c>
      <c r="CG1063" s="110" t="str">
        <f t="shared" si="170"/>
        <v>5269 Total</v>
      </c>
      <c r="CH1063" s="110" t="str">
        <f t="shared" si="172"/>
        <v>5269 Total-1</v>
      </c>
      <c r="CI1063" s="110">
        <v>1</v>
      </c>
      <c r="CJ1063" s="110" t="s">
        <v>7252</v>
      </c>
      <c r="CN1063" s="110">
        <v>0</v>
      </c>
      <c r="CO1063" s="110">
        <v>1</v>
      </c>
      <c r="CP1063" s="110">
        <v>0</v>
      </c>
      <c r="CQ1063" s="110">
        <v>0</v>
      </c>
      <c r="CS1063" s="110" t="str">
        <f t="shared" si="171"/>
        <v>-</v>
      </c>
    </row>
    <row r="1064" spans="19:97" x14ac:dyDescent="0.2">
      <c r="S1064" s="98">
        <v>6107</v>
      </c>
      <c r="T1064" s="98">
        <v>41</v>
      </c>
      <c r="U1064" s="98" t="s">
        <v>2622</v>
      </c>
      <c r="V1064" s="98">
        <v>1</v>
      </c>
      <c r="W1064" s="98" t="s">
        <v>724</v>
      </c>
      <c r="X1064" s="98">
        <v>5</v>
      </c>
      <c r="Y1064" s="98" t="s">
        <v>858</v>
      </c>
      <c r="Z1064" s="98">
        <v>32</v>
      </c>
      <c r="AA1064" s="98" t="s">
        <v>2623</v>
      </c>
      <c r="AB1064" s="98">
        <v>8372</v>
      </c>
      <c r="AC1064" s="98" t="s">
        <v>2781</v>
      </c>
      <c r="AD1064" s="98" t="s">
        <v>2782</v>
      </c>
      <c r="AE1064" s="98">
        <v>6107</v>
      </c>
      <c r="AF1064" s="98" t="s">
        <v>2806</v>
      </c>
      <c r="AG1064" s="98" t="s">
        <v>2807</v>
      </c>
      <c r="AH1064" s="98" t="s">
        <v>212</v>
      </c>
      <c r="AI1064" s="98" t="s">
        <v>53</v>
      </c>
      <c r="AJ1064" s="98">
        <v>4100</v>
      </c>
      <c r="AK1064" s="98" t="s">
        <v>37</v>
      </c>
      <c r="AL1064" s="98">
        <v>4105</v>
      </c>
      <c r="AM1064" s="98" t="s">
        <v>2808</v>
      </c>
      <c r="AN1064" s="98">
        <v>4126678</v>
      </c>
      <c r="AO1064" s="98">
        <v>2024</v>
      </c>
      <c r="AP1064" s="98">
        <v>0</v>
      </c>
      <c r="AQ1064" s="98" t="s">
        <v>54</v>
      </c>
      <c r="AR1064" s="98" t="s">
        <v>54</v>
      </c>
      <c r="AS1064" s="98" t="s">
        <v>54</v>
      </c>
      <c r="AT1064" s="98" t="s">
        <v>54</v>
      </c>
      <c r="AY1064" s="98" t="s">
        <v>56</v>
      </c>
      <c r="AZ1064" s="98" t="s">
        <v>2809</v>
      </c>
      <c r="BA1064" s="98" t="s">
        <v>2790</v>
      </c>
      <c r="BB1064" s="98" t="s">
        <v>2791</v>
      </c>
      <c r="BD1064" s="110" t="str">
        <f t="shared" si="173"/>
        <v>4656RGInt 02 Guarapuava</v>
      </c>
      <c r="BE1064" s="110">
        <v>4656</v>
      </c>
      <c r="BF1064" s="110" t="s">
        <v>2482</v>
      </c>
      <c r="BG1064" s="110">
        <v>8658</v>
      </c>
      <c r="BH1064" s="110" t="s">
        <v>34</v>
      </c>
      <c r="BI1064" s="110">
        <v>57</v>
      </c>
      <c r="BJ1064" s="110">
        <v>69</v>
      </c>
      <c r="BK1064" s="110">
        <v>81</v>
      </c>
      <c r="BL1064" s="110">
        <v>93</v>
      </c>
      <c r="BN1064" s="110">
        <f t="shared" si="174"/>
        <v>300</v>
      </c>
      <c r="BS1064" s="110">
        <v>6107</v>
      </c>
      <c r="BT1064" s="110" t="str">
        <f t="shared" si="165"/>
        <v>Construção do Colégio Estadual Tamarana, no município de Tamarana</v>
      </c>
      <c r="BU1064" s="111" t="str">
        <f t="shared" si="166"/>
        <v>Não</v>
      </c>
      <c r="BV1064" s="111" t="str">
        <f t="shared" si="167"/>
        <v>Não</v>
      </c>
      <c r="BW1064" s="111" t="str">
        <f t="shared" si="168"/>
        <v>Não</v>
      </c>
      <c r="BX1064" s="111" t="str">
        <f t="shared" si="169"/>
        <v>Não</v>
      </c>
      <c r="BY1064" s="110" t="s">
        <v>121</v>
      </c>
      <c r="BZ1064" s="110" t="s">
        <v>121</v>
      </c>
      <c r="CA1064" s="110" t="s">
        <v>121</v>
      </c>
      <c r="CB1064" s="110" t="s">
        <v>8122</v>
      </c>
      <c r="CG1064" s="110" t="str">
        <f t="shared" si="170"/>
        <v>5270Maringá</v>
      </c>
      <c r="CH1064" s="110" t="str">
        <f t="shared" si="172"/>
        <v>5270-1</v>
      </c>
      <c r="CI1064" s="110">
        <v>1</v>
      </c>
      <c r="CJ1064" s="110">
        <v>5270</v>
      </c>
      <c r="CK1064" s="110" t="s">
        <v>36</v>
      </c>
      <c r="CL1064" s="110">
        <v>4115200</v>
      </c>
      <c r="CM1064" s="110" t="s">
        <v>503</v>
      </c>
      <c r="CN1064" s="110">
        <v>1</v>
      </c>
      <c r="CO1064" s="110">
        <v>0</v>
      </c>
      <c r="CP1064" s="110">
        <v>0</v>
      </c>
      <c r="CQ1064" s="110">
        <v>0</v>
      </c>
      <c r="CS1064" s="110" t="str">
        <f t="shared" si="171"/>
        <v>RGInt 04 Maringá-Maringá</v>
      </c>
    </row>
    <row r="1065" spans="19:97" x14ac:dyDescent="0.2">
      <c r="S1065" s="98">
        <v>6108</v>
      </c>
      <c r="T1065" s="98">
        <v>41</v>
      </c>
      <c r="U1065" s="98" t="s">
        <v>2622</v>
      </c>
      <c r="V1065" s="98">
        <v>1</v>
      </c>
      <c r="W1065" s="98" t="s">
        <v>724</v>
      </c>
      <c r="X1065" s="98">
        <v>5</v>
      </c>
      <c r="Y1065" s="98" t="s">
        <v>858</v>
      </c>
      <c r="Z1065" s="98">
        <v>32</v>
      </c>
      <c r="AA1065" s="98" t="s">
        <v>2623</v>
      </c>
      <c r="AB1065" s="98">
        <v>8372</v>
      </c>
      <c r="AC1065" s="98" t="s">
        <v>2781</v>
      </c>
      <c r="AD1065" s="98" t="s">
        <v>2782</v>
      </c>
      <c r="AE1065" s="98">
        <v>6108</v>
      </c>
      <c r="AF1065" s="98" t="s">
        <v>2811</v>
      </c>
      <c r="AG1065" s="98" t="s">
        <v>2812</v>
      </c>
      <c r="AH1065" s="98" t="s">
        <v>212</v>
      </c>
      <c r="AI1065" s="98" t="s">
        <v>53</v>
      </c>
      <c r="AJ1065" s="98">
        <v>4100</v>
      </c>
      <c r="AK1065" s="98" t="s">
        <v>33</v>
      </c>
      <c r="AL1065" s="98">
        <v>4101</v>
      </c>
      <c r="AM1065" s="98" t="s">
        <v>395</v>
      </c>
      <c r="AN1065" s="98">
        <v>4125605</v>
      </c>
      <c r="AO1065" s="98">
        <v>2024</v>
      </c>
      <c r="AP1065" s="98">
        <v>0</v>
      </c>
      <c r="AQ1065" s="98" t="s">
        <v>54</v>
      </c>
      <c r="AR1065" s="98" t="s">
        <v>54</v>
      </c>
      <c r="AS1065" s="98" t="s">
        <v>54</v>
      </c>
      <c r="AT1065" s="98" t="s">
        <v>54</v>
      </c>
      <c r="AY1065" s="98" t="s">
        <v>56</v>
      </c>
      <c r="AZ1065" s="98" t="s">
        <v>2813</v>
      </c>
      <c r="BA1065" s="98" t="s">
        <v>2790</v>
      </c>
      <c r="BB1065" s="98" t="s">
        <v>2791</v>
      </c>
      <c r="BD1065" s="110" t="str">
        <f t="shared" si="173"/>
        <v>4656RGInt 03 Cascavel</v>
      </c>
      <c r="BE1065" s="110">
        <v>4656</v>
      </c>
      <c r="BF1065" s="110" t="s">
        <v>2482</v>
      </c>
      <c r="BG1065" s="110">
        <v>8658</v>
      </c>
      <c r="BH1065" s="110" t="s">
        <v>35</v>
      </c>
      <c r="BI1065" s="110">
        <v>639</v>
      </c>
      <c r="BJ1065" s="110">
        <v>798</v>
      </c>
      <c r="BK1065" s="110">
        <v>957</v>
      </c>
      <c r="BL1065" s="110">
        <v>1116</v>
      </c>
      <c r="BN1065" s="110">
        <f t="shared" si="174"/>
        <v>3510</v>
      </c>
      <c r="BS1065" s="110">
        <v>6108</v>
      </c>
      <c r="BT1065" s="110" t="str">
        <f t="shared" si="165"/>
        <v>Construção do Colégio Estadual Zuleide Sanwais Portes, em São Mateus do Sul</v>
      </c>
      <c r="BU1065" s="111" t="str">
        <f t="shared" si="166"/>
        <v>Não</v>
      </c>
      <c r="BV1065" s="111" t="str">
        <f t="shared" si="167"/>
        <v>Não</v>
      </c>
      <c r="BW1065" s="111" t="str">
        <f t="shared" si="168"/>
        <v>Não</v>
      </c>
      <c r="BX1065" s="111" t="str">
        <f t="shared" si="169"/>
        <v>Não</v>
      </c>
      <c r="BY1065" s="110" t="s">
        <v>121</v>
      </c>
      <c r="BZ1065" s="110" t="s">
        <v>121</v>
      </c>
      <c r="CA1065" s="110" t="s">
        <v>121</v>
      </c>
      <c r="CB1065" s="110" t="s">
        <v>8122</v>
      </c>
      <c r="CG1065" s="110" t="str">
        <f t="shared" si="170"/>
        <v>5270Londrina</v>
      </c>
      <c r="CH1065" s="110" t="str">
        <f t="shared" si="172"/>
        <v>5270-2</v>
      </c>
      <c r="CI1065" s="110">
        <v>2</v>
      </c>
      <c r="CJ1065" s="110">
        <v>5270</v>
      </c>
      <c r="CK1065" s="110" t="s">
        <v>37</v>
      </c>
      <c r="CL1065" s="110">
        <v>4113700</v>
      </c>
      <c r="CM1065" s="110" t="s">
        <v>326</v>
      </c>
      <c r="CN1065" s="110">
        <v>1</v>
      </c>
      <c r="CO1065" s="110">
        <v>0</v>
      </c>
      <c r="CP1065" s="110">
        <v>0</v>
      </c>
      <c r="CQ1065" s="110">
        <v>0</v>
      </c>
      <c r="CS1065" s="110" t="str">
        <f t="shared" si="171"/>
        <v>RGInt 05 Londrina-Londrina</v>
      </c>
    </row>
    <row r="1066" spans="19:97" x14ac:dyDescent="0.2">
      <c r="S1066" s="98">
        <v>4146</v>
      </c>
      <c r="T1066" s="98">
        <v>41</v>
      </c>
      <c r="U1066" s="98" t="s">
        <v>2622</v>
      </c>
      <c r="V1066" s="98">
        <v>1</v>
      </c>
      <c r="W1066" s="98" t="s">
        <v>724</v>
      </c>
      <c r="X1066" s="98">
        <v>5</v>
      </c>
      <c r="Y1066" s="98" t="s">
        <v>858</v>
      </c>
      <c r="Z1066" s="98">
        <v>32</v>
      </c>
      <c r="AA1066" s="98" t="s">
        <v>2623</v>
      </c>
      <c r="AB1066" s="98">
        <v>8372</v>
      </c>
      <c r="AC1066" s="98" t="s">
        <v>2781</v>
      </c>
      <c r="AD1066" s="98" t="s">
        <v>2782</v>
      </c>
      <c r="AE1066" s="98">
        <v>4146</v>
      </c>
      <c r="AF1066" s="98" t="s">
        <v>1328</v>
      </c>
      <c r="AG1066" s="98" t="s">
        <v>5622</v>
      </c>
      <c r="AH1066" s="98" t="s">
        <v>2720</v>
      </c>
      <c r="AI1066" s="98" t="s">
        <v>53</v>
      </c>
      <c r="AJ1066" s="98">
        <v>4100</v>
      </c>
      <c r="AO1066" s="98">
        <v>2024</v>
      </c>
      <c r="AP1066" s="98">
        <v>800000</v>
      </c>
      <c r="AQ1066" s="98" t="s">
        <v>54</v>
      </c>
      <c r="AR1066" s="98" t="s">
        <v>54</v>
      </c>
      <c r="AS1066" s="98" t="s">
        <v>56</v>
      </c>
      <c r="AT1066" s="98" t="s">
        <v>54</v>
      </c>
      <c r="AV1066" s="98" t="s">
        <v>2724</v>
      </c>
      <c r="AY1066" s="98" t="s">
        <v>54</v>
      </c>
      <c r="AZ1066" s="98" t="s">
        <v>5623</v>
      </c>
      <c r="BA1066" s="98" t="s">
        <v>2778</v>
      </c>
      <c r="BB1066" s="98" t="s">
        <v>2779</v>
      </c>
      <c r="BD1066" s="110" t="str">
        <f t="shared" si="173"/>
        <v>4656RGInt 04 Maringá</v>
      </c>
      <c r="BE1066" s="110">
        <v>4656</v>
      </c>
      <c r="BF1066" s="110" t="s">
        <v>2482</v>
      </c>
      <c r="BG1066" s="110">
        <v>8658</v>
      </c>
      <c r="BH1066" s="110" t="s">
        <v>36</v>
      </c>
      <c r="BI1066" s="110">
        <v>1167</v>
      </c>
      <c r="BJ1066" s="110">
        <v>1437</v>
      </c>
      <c r="BK1066" s="110">
        <v>1677</v>
      </c>
      <c r="BL1066" s="110">
        <v>1917</v>
      </c>
      <c r="BN1066" s="110">
        <f t="shared" si="174"/>
        <v>6198</v>
      </c>
      <c r="BS1066" s="110">
        <v>4146</v>
      </c>
      <c r="BT1066" s="110" t="str">
        <f t="shared" si="165"/>
        <v>Estudantes beneficiados com a Plataforma de aprendizagem da Língua Inglesa</v>
      </c>
      <c r="BU1066" s="111" t="str">
        <f t="shared" si="166"/>
        <v>Sim</v>
      </c>
      <c r="BV1066" s="111" t="str">
        <f t="shared" si="167"/>
        <v>Não</v>
      </c>
      <c r="BW1066" s="111" t="str">
        <f t="shared" si="168"/>
        <v>Não</v>
      </c>
      <c r="BX1066" s="111" t="str">
        <f t="shared" si="169"/>
        <v>Não</v>
      </c>
      <c r="BY1066" s="110" t="s">
        <v>121</v>
      </c>
      <c r="BZ1066" s="110" t="s">
        <v>2724</v>
      </c>
      <c r="CA1066" s="110" t="s">
        <v>121</v>
      </c>
      <c r="CB1066" s="110" t="s">
        <v>8122</v>
      </c>
      <c r="CG1066" s="110" t="str">
        <f t="shared" si="170"/>
        <v>5270 Total</v>
      </c>
      <c r="CH1066" s="110" t="str">
        <f t="shared" si="172"/>
        <v>5270 Total-1</v>
      </c>
      <c r="CI1066" s="110">
        <v>1</v>
      </c>
      <c r="CJ1066" s="110" t="s">
        <v>7253</v>
      </c>
      <c r="CN1066" s="110">
        <v>2</v>
      </c>
      <c r="CO1066" s="110">
        <v>0</v>
      </c>
      <c r="CP1066" s="110">
        <v>0</v>
      </c>
      <c r="CQ1066" s="110">
        <v>0</v>
      </c>
      <c r="CS1066" s="110" t="str">
        <f t="shared" si="171"/>
        <v>-</v>
      </c>
    </row>
    <row r="1067" spans="19:97" x14ac:dyDescent="0.2">
      <c r="S1067" s="98">
        <v>4148</v>
      </c>
      <c r="T1067" s="98">
        <v>41</v>
      </c>
      <c r="U1067" s="98" t="s">
        <v>2622</v>
      </c>
      <c r="V1067" s="98">
        <v>1</v>
      </c>
      <c r="W1067" s="98" t="s">
        <v>724</v>
      </c>
      <c r="X1067" s="98">
        <v>5</v>
      </c>
      <c r="Y1067" s="98" t="s">
        <v>858</v>
      </c>
      <c r="Z1067" s="98">
        <v>32</v>
      </c>
      <c r="AA1067" s="98" t="s">
        <v>2623</v>
      </c>
      <c r="AB1067" s="98">
        <v>8372</v>
      </c>
      <c r="AC1067" s="98" t="s">
        <v>2781</v>
      </c>
      <c r="AD1067" s="98" t="s">
        <v>2782</v>
      </c>
      <c r="AE1067" s="98">
        <v>4148</v>
      </c>
      <c r="AF1067" s="98" t="s">
        <v>1337</v>
      </c>
      <c r="AG1067" s="98" t="s">
        <v>5624</v>
      </c>
      <c r="AH1067" s="98" t="s">
        <v>2720</v>
      </c>
      <c r="AI1067" s="98" t="s">
        <v>53</v>
      </c>
      <c r="AJ1067" s="98">
        <v>4100</v>
      </c>
      <c r="AO1067" s="98">
        <v>2024</v>
      </c>
      <c r="AP1067" s="98">
        <v>520000</v>
      </c>
      <c r="AQ1067" s="98" t="s">
        <v>54</v>
      </c>
      <c r="AR1067" s="98" t="s">
        <v>54</v>
      </c>
      <c r="AS1067" s="98" t="s">
        <v>56</v>
      </c>
      <c r="AT1067" s="98" t="s">
        <v>54</v>
      </c>
      <c r="AU1067" s="98" t="s">
        <v>1338</v>
      </c>
      <c r="AY1067" s="98" t="s">
        <v>54</v>
      </c>
      <c r="AZ1067" s="98" t="s">
        <v>2817</v>
      </c>
      <c r="BA1067" s="98" t="s">
        <v>2761</v>
      </c>
      <c r="BB1067" s="98" t="s">
        <v>2762</v>
      </c>
      <c r="BD1067" s="110" t="str">
        <f t="shared" si="173"/>
        <v>4656RGInt 05 Londrina</v>
      </c>
      <c r="BE1067" s="110">
        <v>4656</v>
      </c>
      <c r="BF1067" s="110" t="s">
        <v>2482</v>
      </c>
      <c r="BG1067" s="110">
        <v>8658</v>
      </c>
      <c r="BH1067" s="110" t="s">
        <v>37</v>
      </c>
      <c r="BI1067" s="110">
        <v>731</v>
      </c>
      <c r="BJ1067" s="110">
        <v>877</v>
      </c>
      <c r="BK1067" s="110">
        <v>1023</v>
      </c>
      <c r="BL1067" s="110">
        <v>1169</v>
      </c>
      <c r="BN1067" s="110">
        <f t="shared" si="174"/>
        <v>3800</v>
      </c>
      <c r="BS1067" s="110">
        <v>4148</v>
      </c>
      <c r="BT1067" s="110" t="str">
        <f t="shared" ref="BT1067:BT1130" si="175">VLOOKUP(BS1067,$S:$AF,14,0)</f>
        <v>Estudantes beneficiados com a Plataforma de Programação</v>
      </c>
      <c r="BU1067" s="111" t="str">
        <f t="shared" ref="BU1067:BU1130" si="176">PROPER(VLOOKUP($BS1067,$S:$BB,27,0))</f>
        <v>Sim</v>
      </c>
      <c r="BV1067" s="111" t="str">
        <f t="shared" ref="BV1067:BV1130" si="177">PROPER(VLOOKUP($BS1067,$S:$BB,28,0))</f>
        <v>Não</v>
      </c>
      <c r="BW1067" s="111" t="str">
        <f t="shared" ref="BW1067:BW1130" si="178">PROPER(VLOOKUP($BS1067,$S:$BB,25,0))</f>
        <v>Não</v>
      </c>
      <c r="BX1067" s="111" t="str">
        <f t="shared" ref="BX1067:BX1130" si="179">PROPER(VLOOKUP($BS1067,$S:$BB,26,0))</f>
        <v>Não</v>
      </c>
      <c r="BY1067" s="110" t="s">
        <v>1338</v>
      </c>
      <c r="BZ1067" s="110" t="s">
        <v>2724</v>
      </c>
      <c r="CA1067" s="110" t="s">
        <v>121</v>
      </c>
      <c r="CB1067" s="110" t="s">
        <v>8122</v>
      </c>
      <c r="CG1067" s="110" t="str">
        <f t="shared" si="170"/>
        <v>5280Cascavel</v>
      </c>
      <c r="CH1067" s="110" t="str">
        <f t="shared" si="172"/>
        <v>5280-1</v>
      </c>
      <c r="CI1067" s="110">
        <v>1</v>
      </c>
      <c r="CJ1067" s="110">
        <v>5280</v>
      </c>
      <c r="CK1067" s="110" t="s">
        <v>35</v>
      </c>
      <c r="CL1067" s="110">
        <v>4104808</v>
      </c>
      <c r="CM1067" s="110" t="s">
        <v>600</v>
      </c>
      <c r="CN1067" s="110">
        <v>500</v>
      </c>
      <c r="CO1067" s="110">
        <v>0</v>
      </c>
      <c r="CP1067" s="110">
        <v>0</v>
      </c>
      <c r="CQ1067" s="110">
        <v>0</v>
      </c>
      <c r="CS1067" s="110" t="str">
        <f t="shared" si="171"/>
        <v>RGInt 03 Cascavel-Cascavel</v>
      </c>
    </row>
    <row r="1068" spans="19:97" x14ac:dyDescent="0.2">
      <c r="S1068" s="98">
        <v>4143</v>
      </c>
      <c r="T1068" s="98">
        <v>41</v>
      </c>
      <c r="U1068" s="98" t="s">
        <v>2622</v>
      </c>
      <c r="V1068" s="98">
        <v>1</v>
      </c>
      <c r="W1068" s="98" t="s">
        <v>724</v>
      </c>
      <c r="X1068" s="98">
        <v>5</v>
      </c>
      <c r="Y1068" s="98" t="s">
        <v>858</v>
      </c>
      <c r="Z1068" s="98">
        <v>32</v>
      </c>
      <c r="AA1068" s="98" t="s">
        <v>2623</v>
      </c>
      <c r="AB1068" s="98">
        <v>8372</v>
      </c>
      <c r="AC1068" s="98" t="s">
        <v>2781</v>
      </c>
      <c r="AD1068" s="98" t="s">
        <v>2782</v>
      </c>
      <c r="AE1068" s="98">
        <v>4143</v>
      </c>
      <c r="AF1068" s="98" t="s">
        <v>1301</v>
      </c>
      <c r="AG1068" s="98" t="s">
        <v>5625</v>
      </c>
      <c r="AH1068" s="98" t="s">
        <v>2720</v>
      </c>
      <c r="AI1068" s="98" t="s">
        <v>53</v>
      </c>
      <c r="AJ1068" s="98">
        <v>4100</v>
      </c>
      <c r="AO1068" s="98">
        <v>2024</v>
      </c>
      <c r="AP1068" s="98">
        <v>983</v>
      </c>
      <c r="AQ1068" s="98" t="s">
        <v>54</v>
      </c>
      <c r="AR1068" s="98" t="s">
        <v>54</v>
      </c>
      <c r="AS1068" s="98" t="s">
        <v>56</v>
      </c>
      <c r="AT1068" s="98" t="s">
        <v>54</v>
      </c>
      <c r="AU1068" s="98" t="s">
        <v>1302</v>
      </c>
      <c r="AY1068" s="98" t="s">
        <v>56</v>
      </c>
      <c r="AZ1068" s="98" t="s">
        <v>5626</v>
      </c>
      <c r="BA1068" s="98" t="s">
        <v>5627</v>
      </c>
      <c r="BB1068" s="98" t="s">
        <v>5628</v>
      </c>
      <c r="BD1068" s="110" t="str">
        <f t="shared" si="173"/>
        <v>4656RGInt 06 Ponta Grossa</v>
      </c>
      <c r="BE1068" s="110">
        <v>4656</v>
      </c>
      <c r="BF1068" s="110" t="s">
        <v>2482</v>
      </c>
      <c r="BG1068" s="110">
        <v>8658</v>
      </c>
      <c r="BH1068" s="110" t="s">
        <v>38</v>
      </c>
      <c r="BI1068" s="110">
        <v>93</v>
      </c>
      <c r="BJ1068" s="110">
        <v>112</v>
      </c>
      <c r="BK1068" s="110">
        <v>131</v>
      </c>
      <c r="BL1068" s="110">
        <v>150</v>
      </c>
      <c r="BN1068" s="110">
        <f t="shared" si="174"/>
        <v>486</v>
      </c>
      <c r="BS1068" s="110">
        <v>4143</v>
      </c>
      <c r="BT1068" s="110" t="str">
        <f t="shared" si="175"/>
        <v>Estudantes beneficiados com intercâmbio do Programa Ganhando o Mundo</v>
      </c>
      <c r="BU1068" s="111" t="str">
        <f t="shared" si="176"/>
        <v>Sim</v>
      </c>
      <c r="BV1068" s="111" t="str">
        <f t="shared" si="177"/>
        <v>Não</v>
      </c>
      <c r="BW1068" s="111" t="str">
        <f t="shared" si="178"/>
        <v>Não</v>
      </c>
      <c r="BX1068" s="111" t="str">
        <f t="shared" si="179"/>
        <v>Não</v>
      </c>
      <c r="BY1068" s="110" t="s">
        <v>1302</v>
      </c>
      <c r="BZ1068" s="110" t="s">
        <v>2724</v>
      </c>
      <c r="CA1068" s="110" t="s">
        <v>121</v>
      </c>
      <c r="CB1068" s="110" t="s">
        <v>8122</v>
      </c>
      <c r="CG1068" s="110" t="str">
        <f t="shared" si="170"/>
        <v>5280 Total</v>
      </c>
      <c r="CH1068" s="110" t="str">
        <f t="shared" si="172"/>
        <v>5280 Total-1</v>
      </c>
      <c r="CI1068" s="110">
        <v>1</v>
      </c>
      <c r="CJ1068" s="110" t="s">
        <v>7254</v>
      </c>
      <c r="CN1068" s="110">
        <v>500</v>
      </c>
      <c r="CO1068" s="110">
        <v>0</v>
      </c>
      <c r="CP1068" s="110">
        <v>0</v>
      </c>
      <c r="CQ1068" s="110">
        <v>0</v>
      </c>
      <c r="CS1068" s="110" t="str">
        <f t="shared" si="171"/>
        <v>-</v>
      </c>
    </row>
    <row r="1069" spans="19:97" x14ac:dyDescent="0.2">
      <c r="S1069" s="98">
        <v>4145</v>
      </c>
      <c r="T1069" s="98">
        <v>41</v>
      </c>
      <c r="U1069" s="98" t="s">
        <v>2622</v>
      </c>
      <c r="V1069" s="98">
        <v>1</v>
      </c>
      <c r="W1069" s="98" t="s">
        <v>724</v>
      </c>
      <c r="X1069" s="98">
        <v>5</v>
      </c>
      <c r="Y1069" s="98" t="s">
        <v>858</v>
      </c>
      <c r="Z1069" s="98">
        <v>32</v>
      </c>
      <c r="AA1069" s="98" t="s">
        <v>2623</v>
      </c>
      <c r="AB1069" s="98">
        <v>8372</v>
      </c>
      <c r="AC1069" s="98" t="s">
        <v>2781</v>
      </c>
      <c r="AD1069" s="98" t="s">
        <v>2782</v>
      </c>
      <c r="AE1069" s="98">
        <v>4145</v>
      </c>
      <c r="AF1069" s="98" t="s">
        <v>1321</v>
      </c>
      <c r="AG1069" s="98" t="s">
        <v>5629</v>
      </c>
      <c r="AH1069" s="98" t="s">
        <v>2376</v>
      </c>
      <c r="AI1069" s="98" t="s">
        <v>53</v>
      </c>
      <c r="AJ1069" s="98">
        <v>4100</v>
      </c>
      <c r="AK1069" s="98" t="s">
        <v>33</v>
      </c>
      <c r="AL1069" s="98">
        <v>4101</v>
      </c>
      <c r="AO1069" s="98">
        <v>2024</v>
      </c>
      <c r="AP1069" s="98">
        <v>10199</v>
      </c>
      <c r="AQ1069" s="98" t="s">
        <v>54</v>
      </c>
      <c r="AR1069" s="98" t="s">
        <v>54</v>
      </c>
      <c r="AS1069" s="98" t="s">
        <v>56</v>
      </c>
      <c r="AT1069" s="98" t="s">
        <v>54</v>
      </c>
      <c r="AU1069" s="98" t="s">
        <v>1322</v>
      </c>
      <c r="AY1069" s="98" t="s">
        <v>54</v>
      </c>
      <c r="AZ1069" s="98" t="s">
        <v>2819</v>
      </c>
      <c r="BA1069" s="98" t="s">
        <v>2761</v>
      </c>
      <c r="BB1069" s="98" t="s">
        <v>2820</v>
      </c>
      <c r="BD1069" s="110" t="str">
        <f t="shared" si="173"/>
        <v>4657RGInt 01 Curitiba</v>
      </c>
      <c r="BE1069" s="110">
        <v>4657</v>
      </c>
      <c r="BF1069" s="110" t="s">
        <v>6385</v>
      </c>
      <c r="BG1069" s="110">
        <v>8658</v>
      </c>
      <c r="BH1069" s="110" t="s">
        <v>33</v>
      </c>
      <c r="BI1069" s="110">
        <v>1462</v>
      </c>
      <c r="BJ1069" s="110">
        <v>1755</v>
      </c>
      <c r="BK1069" s="110">
        <v>2048</v>
      </c>
      <c r="BL1069" s="110">
        <v>2341</v>
      </c>
      <c r="BN1069" s="110">
        <f t="shared" si="174"/>
        <v>7606</v>
      </c>
      <c r="BS1069" s="110">
        <v>4145</v>
      </c>
      <c r="BT1069" s="110" t="str">
        <f t="shared" si="175"/>
        <v>Estudantes matriculados em sistema de ensino em escola integral</v>
      </c>
      <c r="BU1069" s="111" t="str">
        <f t="shared" si="176"/>
        <v>Sim</v>
      </c>
      <c r="BV1069" s="111" t="str">
        <f t="shared" si="177"/>
        <v>Não</v>
      </c>
      <c r="BW1069" s="111" t="str">
        <f t="shared" si="178"/>
        <v>Não</v>
      </c>
      <c r="BX1069" s="111" t="str">
        <f t="shared" si="179"/>
        <v>Não</v>
      </c>
      <c r="BY1069" s="110" t="s">
        <v>1322</v>
      </c>
      <c r="BZ1069" s="110" t="s">
        <v>2724</v>
      </c>
      <c r="CA1069" s="110" t="s">
        <v>121</v>
      </c>
      <c r="CB1069" s="110" t="s">
        <v>8374</v>
      </c>
      <c r="CG1069" s="110" t="str">
        <f t="shared" si="170"/>
        <v>5281Curitiba</v>
      </c>
      <c r="CH1069" s="110" t="str">
        <f t="shared" si="172"/>
        <v>5281-1</v>
      </c>
      <c r="CI1069" s="110">
        <v>1</v>
      </c>
      <c r="CJ1069" s="110">
        <v>5281</v>
      </c>
      <c r="CK1069" s="110" t="s">
        <v>33</v>
      </c>
      <c r="CL1069" s="110">
        <v>4106902</v>
      </c>
      <c r="CM1069" s="110" t="s">
        <v>128</v>
      </c>
      <c r="CN1069" s="110">
        <v>1000</v>
      </c>
      <c r="CO1069" s="110">
        <v>0</v>
      </c>
      <c r="CP1069" s="110">
        <v>0</v>
      </c>
      <c r="CQ1069" s="110">
        <v>0</v>
      </c>
      <c r="CS1069" s="110" t="str">
        <f t="shared" si="171"/>
        <v>RGInt 01 Curitiba-Curitiba</v>
      </c>
    </row>
    <row r="1070" spans="19:97" x14ac:dyDescent="0.2">
      <c r="S1070" s="98">
        <v>6919</v>
      </c>
      <c r="T1070" s="98">
        <v>41</v>
      </c>
      <c r="U1070" s="98" t="s">
        <v>2622</v>
      </c>
      <c r="V1070" s="98">
        <v>1</v>
      </c>
      <c r="W1070" s="98" t="s">
        <v>724</v>
      </c>
      <c r="X1070" s="98">
        <v>5</v>
      </c>
      <c r="Y1070" s="98" t="s">
        <v>858</v>
      </c>
      <c r="Z1070" s="98">
        <v>32</v>
      </c>
      <c r="AA1070" s="98" t="s">
        <v>2623</v>
      </c>
      <c r="AB1070" s="98">
        <v>8372</v>
      </c>
      <c r="AC1070" s="98" t="s">
        <v>2781</v>
      </c>
      <c r="AD1070" s="98" t="s">
        <v>2782</v>
      </c>
      <c r="AE1070" s="98">
        <v>6919</v>
      </c>
      <c r="AF1070" s="98" t="s">
        <v>5630</v>
      </c>
      <c r="AG1070" s="98" t="s">
        <v>5631</v>
      </c>
      <c r="AH1070" s="98" t="s">
        <v>2366</v>
      </c>
      <c r="AI1070" s="98" t="s">
        <v>53</v>
      </c>
      <c r="AJ1070" s="98">
        <v>4100</v>
      </c>
      <c r="AO1070" s="98">
        <v>2024</v>
      </c>
      <c r="AP1070" s="98">
        <v>0</v>
      </c>
      <c r="AQ1070" s="98" t="s">
        <v>54</v>
      </c>
      <c r="AR1070" s="98" t="s">
        <v>54</v>
      </c>
      <c r="AS1070" s="98" t="s">
        <v>56</v>
      </c>
      <c r="AT1070" s="98" t="s">
        <v>54</v>
      </c>
      <c r="AU1070" s="98" t="s">
        <v>573</v>
      </c>
      <c r="AY1070" s="98" t="s">
        <v>56</v>
      </c>
      <c r="AZ1070" s="98" t="s">
        <v>5632</v>
      </c>
      <c r="BA1070" s="98" t="s">
        <v>5616</v>
      </c>
      <c r="BB1070" s="98" t="s">
        <v>5617</v>
      </c>
      <c r="BD1070" s="110" t="str">
        <f t="shared" si="173"/>
        <v>4657RGInt 02 Guarapuava</v>
      </c>
      <c r="BE1070" s="110">
        <v>4657</v>
      </c>
      <c r="BF1070" s="110" t="s">
        <v>6385</v>
      </c>
      <c r="BG1070" s="110">
        <v>8658</v>
      </c>
      <c r="BH1070" s="110" t="s">
        <v>34</v>
      </c>
      <c r="BI1070" s="110">
        <v>43</v>
      </c>
      <c r="BJ1070" s="110">
        <v>82</v>
      </c>
      <c r="BK1070" s="110">
        <v>61</v>
      </c>
      <c r="BL1070" s="110">
        <v>70</v>
      </c>
      <c r="BN1070" s="110">
        <f t="shared" si="174"/>
        <v>256</v>
      </c>
      <c r="BS1070" s="110">
        <v>6919</v>
      </c>
      <c r="BT1070" s="110" t="str">
        <f t="shared" si="175"/>
        <v>Participantes nos Jogos Escolares - JEPS, modalidade A</v>
      </c>
      <c r="BU1070" s="111" t="str">
        <f t="shared" si="176"/>
        <v>Sim</v>
      </c>
      <c r="BV1070" s="111" t="str">
        <f t="shared" si="177"/>
        <v>Não</v>
      </c>
      <c r="BW1070" s="111" t="str">
        <f t="shared" si="178"/>
        <v>Não</v>
      </c>
      <c r="BX1070" s="111" t="str">
        <f t="shared" si="179"/>
        <v>Não</v>
      </c>
      <c r="BY1070" s="110" t="s">
        <v>573</v>
      </c>
      <c r="BZ1070" s="110" t="s">
        <v>2724</v>
      </c>
      <c r="CA1070" s="110" t="s">
        <v>121</v>
      </c>
      <c r="CB1070" s="110" t="s">
        <v>8377</v>
      </c>
      <c r="CG1070" s="110" t="str">
        <f t="shared" ref="CG1070:CG1133" si="180">CJ1070&amp;CM1070</f>
        <v>5281 Total</v>
      </c>
      <c r="CH1070" s="110" t="str">
        <f t="shared" si="172"/>
        <v>5281 Total-1</v>
      </c>
      <c r="CI1070" s="110">
        <v>1</v>
      </c>
      <c r="CJ1070" s="110" t="s">
        <v>7255</v>
      </c>
      <c r="CN1070" s="110">
        <v>1000</v>
      </c>
      <c r="CO1070" s="110">
        <v>0</v>
      </c>
      <c r="CP1070" s="110">
        <v>0</v>
      </c>
      <c r="CQ1070" s="110">
        <v>0</v>
      </c>
      <c r="CS1070" s="110" t="str">
        <f t="shared" ref="CS1070:CS1133" si="181">CK1070&amp;"-"&amp;CM1070</f>
        <v>-</v>
      </c>
    </row>
    <row r="1071" spans="19:97" x14ac:dyDescent="0.2">
      <c r="S1071" s="98">
        <v>4151</v>
      </c>
      <c r="T1071" s="98">
        <v>41</v>
      </c>
      <c r="U1071" s="98" t="s">
        <v>2622</v>
      </c>
      <c r="V1071" s="98">
        <v>1</v>
      </c>
      <c r="W1071" s="98" t="s">
        <v>724</v>
      </c>
      <c r="X1071" s="98">
        <v>5</v>
      </c>
      <c r="Y1071" s="98" t="s">
        <v>858</v>
      </c>
      <c r="Z1071" s="98">
        <v>32</v>
      </c>
      <c r="AA1071" s="98" t="s">
        <v>2623</v>
      </c>
      <c r="AB1071" s="98">
        <v>8372</v>
      </c>
      <c r="AC1071" s="98" t="s">
        <v>2781</v>
      </c>
      <c r="AD1071" s="98" t="s">
        <v>2782</v>
      </c>
      <c r="AE1071" s="98">
        <v>4151</v>
      </c>
      <c r="AF1071" s="98" t="s">
        <v>1355</v>
      </c>
      <c r="AG1071" s="98" t="s">
        <v>5633</v>
      </c>
      <c r="AH1071" s="98" t="s">
        <v>2823</v>
      </c>
      <c r="AI1071" s="98" t="s">
        <v>53</v>
      </c>
      <c r="AJ1071" s="98">
        <v>4100</v>
      </c>
      <c r="AO1071" s="98">
        <v>2024</v>
      </c>
      <c r="AP1071" s="98">
        <v>203</v>
      </c>
      <c r="AQ1071" s="98" t="s">
        <v>54</v>
      </c>
      <c r="AR1071" s="98" t="s">
        <v>54</v>
      </c>
      <c r="AS1071" s="98" t="s">
        <v>56</v>
      </c>
      <c r="AT1071" s="98" t="s">
        <v>54</v>
      </c>
      <c r="AU1071" s="98" t="s">
        <v>1356</v>
      </c>
      <c r="AY1071" s="98" t="s">
        <v>56</v>
      </c>
      <c r="AZ1071" s="98" t="s">
        <v>5634</v>
      </c>
      <c r="BA1071" s="98" t="s">
        <v>2778</v>
      </c>
      <c r="BB1071" s="98" t="s">
        <v>2779</v>
      </c>
      <c r="BD1071" s="110" t="str">
        <f t="shared" si="173"/>
        <v>4657RGInt 03 Cascavel</v>
      </c>
      <c r="BE1071" s="110">
        <v>4657</v>
      </c>
      <c r="BF1071" s="110" t="s">
        <v>6385</v>
      </c>
      <c r="BG1071" s="110">
        <v>8658</v>
      </c>
      <c r="BH1071" s="110" t="s">
        <v>35</v>
      </c>
      <c r="BI1071" s="110">
        <v>657</v>
      </c>
      <c r="BJ1071" s="110">
        <v>789</v>
      </c>
      <c r="BK1071" s="110">
        <v>921</v>
      </c>
      <c r="BL1071" s="110">
        <v>1053</v>
      </c>
      <c r="BN1071" s="110">
        <f t="shared" si="174"/>
        <v>3420</v>
      </c>
      <c r="BS1071" s="110">
        <v>4151</v>
      </c>
      <c r="BT1071" s="110" t="str">
        <f t="shared" si="175"/>
        <v>Professor beneficiado com intercâmbio do Programa Ganhando o Mundo</v>
      </c>
      <c r="BU1071" s="111" t="str">
        <f t="shared" si="176"/>
        <v>Sim</v>
      </c>
      <c r="BV1071" s="111" t="str">
        <f t="shared" si="177"/>
        <v>Não</v>
      </c>
      <c r="BW1071" s="111" t="str">
        <f t="shared" si="178"/>
        <v>Não</v>
      </c>
      <c r="BX1071" s="111" t="str">
        <f t="shared" si="179"/>
        <v>Não</v>
      </c>
      <c r="BY1071" s="110" t="s">
        <v>1356</v>
      </c>
      <c r="BZ1071" s="110" t="s">
        <v>8207</v>
      </c>
      <c r="CA1071" s="110" t="s">
        <v>121</v>
      </c>
      <c r="CB1071" s="110" t="s">
        <v>8122</v>
      </c>
      <c r="CG1071" s="110" t="str">
        <f t="shared" si="180"/>
        <v>5284Curitiba</v>
      </c>
      <c r="CH1071" s="110" t="str">
        <f t="shared" ref="CH1071:CH1134" si="182">CJ1071&amp;"-"&amp;CI1071</f>
        <v>5284-1</v>
      </c>
      <c r="CI1071" s="110">
        <v>1</v>
      </c>
      <c r="CJ1071" s="110">
        <v>5284</v>
      </c>
      <c r="CK1071" s="110" t="s">
        <v>33</v>
      </c>
      <c r="CL1071" s="110">
        <v>4106902</v>
      </c>
      <c r="CM1071" s="110" t="s">
        <v>128</v>
      </c>
      <c r="CN1071" s="110">
        <v>750</v>
      </c>
      <c r="CO1071" s="110">
        <v>0</v>
      </c>
      <c r="CP1071" s="110">
        <v>0</v>
      </c>
      <c r="CQ1071" s="110">
        <v>0</v>
      </c>
      <c r="CS1071" s="110" t="str">
        <f t="shared" si="181"/>
        <v>RGInt 01 Curitiba-Curitiba</v>
      </c>
    </row>
    <row r="1072" spans="19:97" x14ac:dyDescent="0.2">
      <c r="S1072" s="98">
        <v>4152</v>
      </c>
      <c r="T1072" s="98">
        <v>41</v>
      </c>
      <c r="U1072" s="98" t="s">
        <v>2622</v>
      </c>
      <c r="V1072" s="98">
        <v>1</v>
      </c>
      <c r="W1072" s="98" t="s">
        <v>724</v>
      </c>
      <c r="X1072" s="98">
        <v>5</v>
      </c>
      <c r="Y1072" s="98" t="s">
        <v>858</v>
      </c>
      <c r="Z1072" s="98">
        <v>32</v>
      </c>
      <c r="AA1072" s="98" t="s">
        <v>2623</v>
      </c>
      <c r="AB1072" s="98">
        <v>8372</v>
      </c>
      <c r="AC1072" s="98" t="s">
        <v>2781</v>
      </c>
      <c r="AD1072" s="98" t="s">
        <v>2782</v>
      </c>
      <c r="AE1072" s="98">
        <v>4152</v>
      </c>
      <c r="AF1072" s="98" t="s">
        <v>1364</v>
      </c>
      <c r="AG1072" s="98" t="s">
        <v>2824</v>
      </c>
      <c r="AH1072" s="98" t="s">
        <v>2776</v>
      </c>
      <c r="AI1072" s="98" t="s">
        <v>53</v>
      </c>
      <c r="AJ1072" s="98">
        <v>4100</v>
      </c>
      <c r="AO1072" s="98">
        <v>2024</v>
      </c>
      <c r="AP1072" s="98">
        <v>280000</v>
      </c>
      <c r="AQ1072" s="98" t="s">
        <v>54</v>
      </c>
      <c r="AR1072" s="98" t="s">
        <v>54</v>
      </c>
      <c r="AS1072" s="98" t="s">
        <v>54</v>
      </c>
      <c r="AT1072" s="98" t="s">
        <v>54</v>
      </c>
      <c r="AV1072" s="98" t="s">
        <v>2724</v>
      </c>
      <c r="AY1072" s="98" t="s">
        <v>56</v>
      </c>
      <c r="AZ1072" s="98" t="s">
        <v>2825</v>
      </c>
      <c r="BA1072" s="98" t="s">
        <v>2778</v>
      </c>
      <c r="BB1072" s="98" t="s">
        <v>2779</v>
      </c>
      <c r="BD1072" s="110" t="str">
        <f t="shared" si="173"/>
        <v>4657RGInt 04 Maringá</v>
      </c>
      <c r="BE1072" s="110">
        <v>4657</v>
      </c>
      <c r="BF1072" s="110" t="s">
        <v>6385</v>
      </c>
      <c r="BG1072" s="110">
        <v>8658</v>
      </c>
      <c r="BH1072" s="110" t="s">
        <v>36</v>
      </c>
      <c r="BI1072" s="110">
        <v>432</v>
      </c>
      <c r="BJ1072" s="110">
        <v>519</v>
      </c>
      <c r="BK1072" s="110">
        <v>606</v>
      </c>
      <c r="BL1072" s="110">
        <v>693</v>
      </c>
      <c r="BN1072" s="110">
        <f t="shared" si="174"/>
        <v>2250</v>
      </c>
      <c r="BS1072" s="110">
        <v>4152</v>
      </c>
      <c r="BT1072" s="110" t="str">
        <f t="shared" si="175"/>
        <v>Qualificação do Sistema de Avaliação da Educação Básica para a Rede Estadual de Educação no Ensino Médio por meio de avaliação de impacto</v>
      </c>
      <c r="BU1072" s="111" t="str">
        <f t="shared" si="176"/>
        <v>Não</v>
      </c>
      <c r="BV1072" s="111" t="str">
        <f t="shared" si="177"/>
        <v>Não</v>
      </c>
      <c r="BW1072" s="111" t="str">
        <f t="shared" si="178"/>
        <v>Não</v>
      </c>
      <c r="BX1072" s="111" t="str">
        <f t="shared" si="179"/>
        <v>Não</v>
      </c>
      <c r="BY1072" s="110" t="s">
        <v>121</v>
      </c>
      <c r="BZ1072" s="110" t="s">
        <v>2724</v>
      </c>
      <c r="CA1072" s="110" t="s">
        <v>1345</v>
      </c>
      <c r="CB1072" s="110" t="s">
        <v>8376</v>
      </c>
      <c r="CG1072" s="110" t="str">
        <f t="shared" si="180"/>
        <v>5284 Total</v>
      </c>
      <c r="CH1072" s="110" t="str">
        <f t="shared" si="182"/>
        <v>5284 Total-1</v>
      </c>
      <c r="CI1072" s="110">
        <v>1</v>
      </c>
      <c r="CJ1072" s="110" t="s">
        <v>7256</v>
      </c>
      <c r="CN1072" s="110">
        <v>750</v>
      </c>
      <c r="CO1072" s="110">
        <v>0</v>
      </c>
      <c r="CP1072" s="110">
        <v>0</v>
      </c>
      <c r="CQ1072" s="110">
        <v>0</v>
      </c>
      <c r="CS1072" s="110" t="str">
        <f t="shared" si="181"/>
        <v>-</v>
      </c>
    </row>
    <row r="1073" spans="19:97" x14ac:dyDescent="0.2">
      <c r="S1073" s="98">
        <v>4559</v>
      </c>
      <c r="T1073" s="98">
        <v>41</v>
      </c>
      <c r="U1073" s="98" t="s">
        <v>2622</v>
      </c>
      <c r="V1073" s="98">
        <v>1</v>
      </c>
      <c r="W1073" s="98" t="s">
        <v>724</v>
      </c>
      <c r="X1073" s="98">
        <v>5</v>
      </c>
      <c r="Y1073" s="98" t="s">
        <v>858</v>
      </c>
      <c r="Z1073" s="98">
        <v>32</v>
      </c>
      <c r="AA1073" s="98" t="s">
        <v>2623</v>
      </c>
      <c r="AB1073" s="98">
        <v>8373</v>
      </c>
      <c r="AC1073" s="98" t="s">
        <v>2827</v>
      </c>
      <c r="AD1073" s="98" t="s">
        <v>2828</v>
      </c>
      <c r="AE1073" s="98">
        <v>4559</v>
      </c>
      <c r="AF1073" s="98" t="s">
        <v>2345</v>
      </c>
      <c r="AG1073" s="98" t="s">
        <v>5635</v>
      </c>
      <c r="AH1073" s="98" t="s">
        <v>2720</v>
      </c>
      <c r="AI1073" s="98" t="s">
        <v>53</v>
      </c>
      <c r="AJ1073" s="98">
        <v>4100</v>
      </c>
      <c r="AK1073" s="98" t="s">
        <v>33</v>
      </c>
      <c r="AL1073" s="98">
        <v>4101</v>
      </c>
      <c r="AO1073" s="98">
        <v>2024</v>
      </c>
      <c r="AP1073" s="98">
        <v>8894</v>
      </c>
      <c r="AQ1073" s="98" t="s">
        <v>54</v>
      </c>
      <c r="AR1073" s="98" t="s">
        <v>54</v>
      </c>
      <c r="AS1073" s="98" t="s">
        <v>56</v>
      </c>
      <c r="AT1073" s="98" t="s">
        <v>54</v>
      </c>
      <c r="AV1073" s="98" t="s">
        <v>129</v>
      </c>
      <c r="AY1073" s="98" t="s">
        <v>54</v>
      </c>
      <c r="AZ1073" s="98" t="s">
        <v>5636</v>
      </c>
      <c r="BA1073" s="98" t="s">
        <v>2829</v>
      </c>
      <c r="BB1073" s="98" t="s">
        <v>2830</v>
      </c>
      <c r="BD1073" s="110" t="str">
        <f t="shared" ref="BD1073:BD1136" si="183">BE1073&amp;BH1073</f>
        <v>4657RGInt 05 Londrina</v>
      </c>
      <c r="BE1073" s="110">
        <v>4657</v>
      </c>
      <c r="BF1073" s="110" t="s">
        <v>6385</v>
      </c>
      <c r="BG1073" s="110">
        <v>8658</v>
      </c>
      <c r="BH1073" s="110" t="s">
        <v>37</v>
      </c>
      <c r="BI1073" s="110">
        <v>359</v>
      </c>
      <c r="BJ1073" s="110">
        <v>431</v>
      </c>
      <c r="BK1073" s="110">
        <v>503</v>
      </c>
      <c r="BL1073" s="110">
        <v>575</v>
      </c>
      <c r="BN1073" s="110">
        <f t="shared" ref="BN1073:BN1136" si="184">SUM(BI1073:BM1073)</f>
        <v>1868</v>
      </c>
      <c r="BS1073" s="110">
        <v>4559</v>
      </c>
      <c r="BT1073" s="110" t="str">
        <f t="shared" si="175"/>
        <v>Estudantes beneficiados em escolas de educação especial</v>
      </c>
      <c r="BU1073" s="111" t="str">
        <f t="shared" si="176"/>
        <v>Sim</v>
      </c>
      <c r="BV1073" s="111" t="str">
        <f t="shared" si="177"/>
        <v>Não</v>
      </c>
      <c r="BW1073" s="111" t="str">
        <f t="shared" si="178"/>
        <v>Não</v>
      </c>
      <c r="BX1073" s="111" t="str">
        <f t="shared" si="179"/>
        <v>Não</v>
      </c>
      <c r="BY1073" s="110" t="s">
        <v>121</v>
      </c>
      <c r="BZ1073" s="110" t="s">
        <v>8207</v>
      </c>
      <c r="CA1073" s="110" t="s">
        <v>121</v>
      </c>
      <c r="CB1073" s="110" t="s">
        <v>8122</v>
      </c>
      <c r="CG1073" s="110" t="str">
        <f t="shared" si="180"/>
        <v>5287Curitiba</v>
      </c>
      <c r="CH1073" s="110" t="str">
        <f t="shared" si="182"/>
        <v>5287-1</v>
      </c>
      <c r="CI1073" s="110">
        <v>1</v>
      </c>
      <c r="CJ1073" s="110">
        <v>5287</v>
      </c>
      <c r="CK1073" s="110" t="s">
        <v>33</v>
      </c>
      <c r="CL1073" s="110">
        <v>4106902</v>
      </c>
      <c r="CM1073" s="110" t="s">
        <v>128</v>
      </c>
      <c r="CN1073" s="110">
        <v>200</v>
      </c>
      <c r="CO1073" s="110">
        <v>0</v>
      </c>
      <c r="CP1073" s="110">
        <v>0</v>
      </c>
      <c r="CQ1073" s="110">
        <v>0</v>
      </c>
      <c r="CS1073" s="110" t="str">
        <f t="shared" si="181"/>
        <v>RGInt 01 Curitiba-Curitiba</v>
      </c>
    </row>
    <row r="1074" spans="19:97" x14ac:dyDescent="0.2">
      <c r="S1074" s="98">
        <v>5506</v>
      </c>
      <c r="T1074" s="98">
        <v>41</v>
      </c>
      <c r="U1074" s="98" t="s">
        <v>2622</v>
      </c>
      <c r="V1074" s="98">
        <v>1</v>
      </c>
      <c r="W1074" s="98" t="s">
        <v>724</v>
      </c>
      <c r="X1074" s="98">
        <v>5</v>
      </c>
      <c r="Y1074" s="98" t="s">
        <v>858</v>
      </c>
      <c r="Z1074" s="98">
        <v>32</v>
      </c>
      <c r="AA1074" s="98" t="s">
        <v>2623</v>
      </c>
      <c r="AB1074" s="98">
        <v>8374</v>
      </c>
      <c r="AC1074" s="98" t="s">
        <v>2832</v>
      </c>
      <c r="AD1074" s="98" t="s">
        <v>5637</v>
      </c>
      <c r="AE1074" s="98">
        <v>5506</v>
      </c>
      <c r="AF1074" s="98" t="s">
        <v>2833</v>
      </c>
      <c r="AG1074" s="98" t="s">
        <v>5638</v>
      </c>
      <c r="AH1074" s="98" t="s">
        <v>2783</v>
      </c>
      <c r="AI1074" s="98" t="s">
        <v>53</v>
      </c>
      <c r="AJ1074" s="98">
        <v>4100</v>
      </c>
      <c r="AO1074" s="98">
        <v>2024</v>
      </c>
      <c r="AP1074" s="98">
        <v>30000</v>
      </c>
      <c r="AQ1074" s="98" t="s">
        <v>54</v>
      </c>
      <c r="AR1074" s="98" t="s">
        <v>54</v>
      </c>
      <c r="AS1074" s="98" t="s">
        <v>54</v>
      </c>
      <c r="AT1074" s="98" t="s">
        <v>54</v>
      </c>
      <c r="AV1074" s="98" t="s">
        <v>129</v>
      </c>
      <c r="AY1074" s="98" t="s">
        <v>56</v>
      </c>
      <c r="AZ1074" s="98" t="s">
        <v>2834</v>
      </c>
      <c r="BA1074" s="98" t="s">
        <v>5639</v>
      </c>
      <c r="BB1074" s="98" t="s">
        <v>2836</v>
      </c>
      <c r="BD1074" s="110" t="str">
        <f t="shared" si="183"/>
        <v>4657RGInt 06 Ponta Grossa</v>
      </c>
      <c r="BE1074" s="110">
        <v>4657</v>
      </c>
      <c r="BF1074" s="110" t="s">
        <v>6385</v>
      </c>
      <c r="BG1074" s="110">
        <v>8658</v>
      </c>
      <c r="BH1074" s="110" t="s">
        <v>38</v>
      </c>
      <c r="BI1074" s="110">
        <v>157</v>
      </c>
      <c r="BJ1074" s="110">
        <v>189</v>
      </c>
      <c r="BK1074" s="110">
        <v>221</v>
      </c>
      <c r="BL1074" s="110">
        <v>253</v>
      </c>
      <c r="BN1074" s="110">
        <f t="shared" si="184"/>
        <v>820</v>
      </c>
      <c r="BS1074" s="110">
        <v>5506</v>
      </c>
      <c r="BT1074" s="110" t="str">
        <f t="shared" si="175"/>
        <v>Avaliação online de aprendizagem para a Educação de Jovens e Adultos (EJA) realizada</v>
      </c>
      <c r="BU1074" s="111" t="str">
        <f t="shared" si="176"/>
        <v>Não</v>
      </c>
      <c r="BV1074" s="111" t="str">
        <f t="shared" si="177"/>
        <v>Não</v>
      </c>
      <c r="BW1074" s="111" t="str">
        <f t="shared" si="178"/>
        <v>Não</v>
      </c>
      <c r="BX1074" s="111" t="str">
        <f t="shared" si="179"/>
        <v>Não</v>
      </c>
      <c r="BY1074" s="110" t="s">
        <v>121</v>
      </c>
      <c r="BZ1074" s="110" t="s">
        <v>8207</v>
      </c>
      <c r="CA1074" s="110" t="s">
        <v>1345</v>
      </c>
      <c r="CB1074" s="110" t="s">
        <v>8122</v>
      </c>
      <c r="CG1074" s="110" t="str">
        <f t="shared" si="180"/>
        <v>5287 Total</v>
      </c>
      <c r="CH1074" s="110" t="str">
        <f t="shared" si="182"/>
        <v>5287 Total-1</v>
      </c>
      <c r="CI1074" s="110">
        <v>1</v>
      </c>
      <c r="CJ1074" s="110" t="s">
        <v>7257</v>
      </c>
      <c r="CN1074" s="110">
        <v>200</v>
      </c>
      <c r="CO1074" s="110">
        <v>0</v>
      </c>
      <c r="CP1074" s="110">
        <v>0</v>
      </c>
      <c r="CQ1074" s="110">
        <v>0</v>
      </c>
      <c r="CS1074" s="110" t="str">
        <f t="shared" si="181"/>
        <v>-</v>
      </c>
    </row>
    <row r="1075" spans="19:97" x14ac:dyDescent="0.2">
      <c r="S1075" s="98">
        <v>4170</v>
      </c>
      <c r="T1075" s="98">
        <v>41</v>
      </c>
      <c r="U1075" s="98" t="s">
        <v>2622</v>
      </c>
      <c r="V1075" s="98">
        <v>1</v>
      </c>
      <c r="W1075" s="98" t="s">
        <v>724</v>
      </c>
      <c r="X1075" s="98">
        <v>5</v>
      </c>
      <c r="Y1075" s="98" t="s">
        <v>858</v>
      </c>
      <c r="Z1075" s="98">
        <v>32</v>
      </c>
      <c r="AA1075" s="98" t="s">
        <v>2623</v>
      </c>
      <c r="AB1075" s="98">
        <v>8374</v>
      </c>
      <c r="AC1075" s="98" t="s">
        <v>2832</v>
      </c>
      <c r="AD1075" s="98" t="s">
        <v>5637</v>
      </c>
      <c r="AE1075" s="98">
        <v>4170</v>
      </c>
      <c r="AF1075" s="98" t="s">
        <v>1419</v>
      </c>
      <c r="AG1075" s="98" t="s">
        <v>2839</v>
      </c>
      <c r="AH1075" s="98" t="s">
        <v>2376</v>
      </c>
      <c r="AI1075" s="98" t="s">
        <v>53</v>
      </c>
      <c r="AJ1075" s="98">
        <v>4100</v>
      </c>
      <c r="AO1075" s="98">
        <v>2024</v>
      </c>
      <c r="AP1075" s="98">
        <v>10000</v>
      </c>
      <c r="AQ1075" s="98" t="s">
        <v>54</v>
      </c>
      <c r="AR1075" s="98" t="s">
        <v>54</v>
      </c>
      <c r="AS1075" s="98" t="s">
        <v>54</v>
      </c>
      <c r="AT1075" s="98" t="s">
        <v>54</v>
      </c>
      <c r="AV1075" s="98" t="s">
        <v>2724</v>
      </c>
      <c r="AY1075" s="98" t="s">
        <v>54</v>
      </c>
      <c r="AZ1075" s="98" t="s">
        <v>2840</v>
      </c>
      <c r="BA1075" s="98" t="s">
        <v>2835</v>
      </c>
      <c r="BB1075" s="98" t="s">
        <v>2836</v>
      </c>
      <c r="BD1075" s="110" t="str">
        <f t="shared" si="183"/>
        <v>4658RGInt 01 Curitiba</v>
      </c>
      <c r="BE1075" s="110">
        <v>4658</v>
      </c>
      <c r="BF1075" s="110" t="s">
        <v>2483</v>
      </c>
      <c r="BG1075" s="110">
        <v>8658</v>
      </c>
      <c r="BH1075" s="110" t="s">
        <v>33</v>
      </c>
      <c r="BI1075" s="110">
        <v>474</v>
      </c>
      <c r="BJ1075" s="110">
        <v>524</v>
      </c>
      <c r="BK1075" s="110">
        <v>584</v>
      </c>
      <c r="BL1075" s="110">
        <v>659</v>
      </c>
      <c r="BN1075" s="110">
        <f t="shared" si="184"/>
        <v>2241</v>
      </c>
      <c r="BS1075" s="110">
        <v>4170</v>
      </c>
      <c r="BT1075" s="110" t="str">
        <f t="shared" si="175"/>
        <v>Estudantes matriculados na Educação de Jovens e Adultos (EJA) por meio da modalidade EAD</v>
      </c>
      <c r="BU1075" s="111" t="str">
        <f t="shared" si="176"/>
        <v>Não</v>
      </c>
      <c r="BV1075" s="111" t="str">
        <f t="shared" si="177"/>
        <v>Não</v>
      </c>
      <c r="BW1075" s="111" t="str">
        <f t="shared" si="178"/>
        <v>Não</v>
      </c>
      <c r="BX1075" s="111" t="str">
        <f t="shared" si="179"/>
        <v>Não</v>
      </c>
      <c r="BY1075" s="110" t="s">
        <v>1420</v>
      </c>
      <c r="BZ1075" s="110" t="s">
        <v>8207</v>
      </c>
      <c r="CA1075" s="110" t="s">
        <v>121</v>
      </c>
      <c r="CB1075" s="110" t="s">
        <v>8122</v>
      </c>
      <c r="CG1075" s="110" t="str">
        <f t="shared" si="180"/>
        <v>5289Curitiba</v>
      </c>
      <c r="CH1075" s="110" t="str">
        <f t="shared" si="182"/>
        <v>5289-1</v>
      </c>
      <c r="CI1075" s="110">
        <v>1</v>
      </c>
      <c r="CJ1075" s="110">
        <v>5289</v>
      </c>
      <c r="CK1075" s="110" t="s">
        <v>33</v>
      </c>
      <c r="CL1075" s="110">
        <v>4106902</v>
      </c>
      <c r="CM1075" s="110" t="s">
        <v>128</v>
      </c>
      <c r="CN1075" s="110">
        <v>200</v>
      </c>
      <c r="CO1075" s="110">
        <v>0</v>
      </c>
      <c r="CP1075" s="110">
        <v>0</v>
      </c>
      <c r="CQ1075" s="110">
        <v>0</v>
      </c>
      <c r="CS1075" s="110" t="str">
        <f t="shared" si="181"/>
        <v>RGInt 01 Curitiba-Curitiba</v>
      </c>
    </row>
    <row r="1076" spans="19:97" x14ac:dyDescent="0.2">
      <c r="S1076" s="98">
        <v>4222</v>
      </c>
      <c r="T1076" s="98">
        <v>41</v>
      </c>
      <c r="U1076" s="98" t="s">
        <v>2622</v>
      </c>
      <c r="V1076" s="98">
        <v>1</v>
      </c>
      <c r="W1076" s="98" t="s">
        <v>724</v>
      </c>
      <c r="X1076" s="98">
        <v>5</v>
      </c>
      <c r="Y1076" s="98" t="s">
        <v>858</v>
      </c>
      <c r="Z1076" s="98">
        <v>32</v>
      </c>
      <c r="AA1076" s="98" t="s">
        <v>2623</v>
      </c>
      <c r="AB1076" s="98">
        <v>8464</v>
      </c>
      <c r="AC1076" s="98" t="s">
        <v>2842</v>
      </c>
      <c r="AD1076" s="98" t="s">
        <v>2843</v>
      </c>
      <c r="AE1076" s="98">
        <v>4222</v>
      </c>
      <c r="AF1076" s="98" t="s">
        <v>1602</v>
      </c>
      <c r="AG1076" s="98" t="s">
        <v>5640</v>
      </c>
      <c r="AH1076" s="98" t="s">
        <v>2844</v>
      </c>
      <c r="AI1076" s="98" t="s">
        <v>53</v>
      </c>
      <c r="AJ1076" s="98">
        <v>4100</v>
      </c>
      <c r="AO1076" s="98">
        <v>2024</v>
      </c>
      <c r="AP1076" s="98">
        <v>4000</v>
      </c>
      <c r="AQ1076" s="98" t="s">
        <v>54</v>
      </c>
      <c r="AR1076" s="98" t="s">
        <v>54</v>
      </c>
      <c r="AS1076" s="98" t="s">
        <v>54</v>
      </c>
      <c r="AT1076" s="98" t="s">
        <v>54</v>
      </c>
      <c r="AV1076" s="98" t="s">
        <v>2724</v>
      </c>
      <c r="AY1076" s="98" t="s">
        <v>56</v>
      </c>
      <c r="AZ1076" s="98" t="s">
        <v>2845</v>
      </c>
      <c r="BA1076" s="98" t="s">
        <v>2846</v>
      </c>
      <c r="BB1076" s="98" t="s">
        <v>2847</v>
      </c>
      <c r="BD1076" s="110" t="str">
        <f t="shared" si="183"/>
        <v>4660RGInt 01 Curitiba</v>
      </c>
      <c r="BE1076" s="110">
        <v>4660</v>
      </c>
      <c r="BF1076" s="110" t="s">
        <v>2485</v>
      </c>
      <c r="BG1076" s="110">
        <v>8658</v>
      </c>
      <c r="BH1076" s="110" t="s">
        <v>33</v>
      </c>
      <c r="BI1076" s="110">
        <v>8</v>
      </c>
      <c r="BJ1076" s="110">
        <v>7</v>
      </c>
      <c r="BK1076" s="110">
        <v>0</v>
      </c>
      <c r="BL1076" s="110">
        <v>0</v>
      </c>
      <c r="BN1076" s="110">
        <f t="shared" si="184"/>
        <v>15</v>
      </c>
      <c r="BS1076" s="110">
        <v>4222</v>
      </c>
      <c r="BT1076" s="110" t="str">
        <f t="shared" si="175"/>
        <v>Atendimentos por Chatbot para a Rede Estadual de Educação e comunidade escolar</v>
      </c>
      <c r="BU1076" s="111" t="str">
        <f t="shared" si="176"/>
        <v>Não</v>
      </c>
      <c r="BV1076" s="111" t="str">
        <f t="shared" si="177"/>
        <v>Não</v>
      </c>
      <c r="BW1076" s="111" t="str">
        <f t="shared" si="178"/>
        <v>Não</v>
      </c>
      <c r="BX1076" s="111" t="str">
        <f t="shared" si="179"/>
        <v>Não</v>
      </c>
      <c r="BY1076" s="110" t="s">
        <v>121</v>
      </c>
      <c r="BZ1076" s="110" t="s">
        <v>2724</v>
      </c>
      <c r="CA1076" s="110" t="s">
        <v>121</v>
      </c>
      <c r="CB1076" s="110" t="s">
        <v>8122</v>
      </c>
      <c r="CG1076" s="110" t="str">
        <f t="shared" si="180"/>
        <v>5289 Total</v>
      </c>
      <c r="CH1076" s="110" t="str">
        <f t="shared" si="182"/>
        <v>5289 Total-1</v>
      </c>
      <c r="CI1076" s="110">
        <v>1</v>
      </c>
      <c r="CJ1076" s="110" t="s">
        <v>7258</v>
      </c>
      <c r="CN1076" s="110">
        <v>200</v>
      </c>
      <c r="CO1076" s="110">
        <v>0</v>
      </c>
      <c r="CP1076" s="110">
        <v>0</v>
      </c>
      <c r="CQ1076" s="110">
        <v>0</v>
      </c>
      <c r="CS1076" s="110" t="str">
        <f t="shared" si="181"/>
        <v>-</v>
      </c>
    </row>
    <row r="1077" spans="19:97" x14ac:dyDescent="0.2">
      <c r="S1077" s="98">
        <v>6921</v>
      </c>
      <c r="T1077" s="98">
        <v>41</v>
      </c>
      <c r="U1077" s="98" t="s">
        <v>2622</v>
      </c>
      <c r="V1077" s="98">
        <v>1</v>
      </c>
      <c r="W1077" s="98" t="s">
        <v>724</v>
      </c>
      <c r="X1077" s="98">
        <v>5</v>
      </c>
      <c r="Y1077" s="98" t="s">
        <v>858</v>
      </c>
      <c r="Z1077" s="98">
        <v>32</v>
      </c>
      <c r="AA1077" s="98" t="s">
        <v>2623</v>
      </c>
      <c r="AB1077" s="98">
        <v>8465</v>
      </c>
      <c r="AC1077" s="98" t="s">
        <v>2849</v>
      </c>
      <c r="AD1077" s="98" t="s">
        <v>2850</v>
      </c>
      <c r="AE1077" s="98">
        <v>6921</v>
      </c>
      <c r="AF1077" s="98" t="s">
        <v>5641</v>
      </c>
      <c r="AG1077" s="98" t="s">
        <v>5642</v>
      </c>
      <c r="AH1077" s="98" t="s">
        <v>212</v>
      </c>
      <c r="AI1077" s="98" t="s">
        <v>53</v>
      </c>
      <c r="AJ1077" s="98">
        <v>4100</v>
      </c>
      <c r="AK1077" s="98" t="s">
        <v>36</v>
      </c>
      <c r="AL1077" s="98">
        <v>4104</v>
      </c>
      <c r="AM1077" s="98" t="s">
        <v>462</v>
      </c>
      <c r="AN1077" s="98">
        <v>4105904</v>
      </c>
      <c r="AO1077" s="98">
        <v>2024</v>
      </c>
      <c r="AP1077" s="98">
        <v>1575</v>
      </c>
      <c r="AQ1077" s="98" t="s">
        <v>54</v>
      </c>
      <c r="AR1077" s="98" t="s">
        <v>54</v>
      </c>
      <c r="AS1077" s="98" t="s">
        <v>56</v>
      </c>
      <c r="AT1077" s="98" t="s">
        <v>54</v>
      </c>
      <c r="AV1077" s="98" t="s">
        <v>2724</v>
      </c>
      <c r="AY1077" s="98" t="s">
        <v>56</v>
      </c>
      <c r="AZ1077" s="98" t="s">
        <v>5563</v>
      </c>
      <c r="BA1077" s="98" t="s">
        <v>5643</v>
      </c>
      <c r="BB1077" s="98" t="s">
        <v>5644</v>
      </c>
      <c r="BD1077" s="110" t="str">
        <f t="shared" si="183"/>
        <v>4660RGInt 02 Guarapuava</v>
      </c>
      <c r="BE1077" s="110">
        <v>4660</v>
      </c>
      <c r="BF1077" s="110" t="s">
        <v>2485</v>
      </c>
      <c r="BG1077" s="110">
        <v>8658</v>
      </c>
      <c r="BH1077" s="110" t="s">
        <v>34</v>
      </c>
      <c r="BI1077" s="110">
        <v>7</v>
      </c>
      <c r="BJ1077" s="110">
        <v>5</v>
      </c>
      <c r="BK1077" s="110">
        <v>0</v>
      </c>
      <c r="BL1077" s="110">
        <v>0</v>
      </c>
      <c r="BN1077" s="110">
        <f t="shared" si="184"/>
        <v>12</v>
      </c>
      <c r="BS1077" s="110">
        <v>6921</v>
      </c>
      <c r="BT1077" s="110" t="str">
        <f t="shared" si="175"/>
        <v>Conclusão do Centro Estadual de Educação Profissional, no município de Colorado - Obra 1</v>
      </c>
      <c r="BU1077" s="111" t="str">
        <f t="shared" si="176"/>
        <v>Sim</v>
      </c>
      <c r="BV1077" s="111" t="str">
        <f t="shared" si="177"/>
        <v>Não</v>
      </c>
      <c r="BW1077" s="111" t="str">
        <f t="shared" si="178"/>
        <v>Não</v>
      </c>
      <c r="BX1077" s="111" t="str">
        <f t="shared" si="179"/>
        <v>Não</v>
      </c>
      <c r="BY1077" s="110" t="s">
        <v>121</v>
      </c>
      <c r="BZ1077" s="110" t="s">
        <v>2724</v>
      </c>
      <c r="CA1077" s="110" t="s">
        <v>121</v>
      </c>
      <c r="CB1077" s="110" t="s">
        <v>8122</v>
      </c>
      <c r="CG1077" s="110" t="str">
        <f t="shared" si="180"/>
        <v>5292Curitiba</v>
      </c>
      <c r="CH1077" s="110" t="str">
        <f t="shared" si="182"/>
        <v>5292-1</v>
      </c>
      <c r="CI1077" s="110">
        <v>1</v>
      </c>
      <c r="CJ1077" s="110">
        <v>5292</v>
      </c>
      <c r="CK1077" s="110" t="s">
        <v>33</v>
      </c>
      <c r="CL1077" s="110">
        <v>4106902</v>
      </c>
      <c r="CM1077" s="110" t="s">
        <v>128</v>
      </c>
      <c r="CN1077" s="110">
        <v>200</v>
      </c>
      <c r="CO1077" s="110">
        <v>0</v>
      </c>
      <c r="CP1077" s="110">
        <v>0</v>
      </c>
      <c r="CQ1077" s="110">
        <v>0</v>
      </c>
      <c r="CS1077" s="110" t="str">
        <f t="shared" si="181"/>
        <v>RGInt 01 Curitiba-Curitiba</v>
      </c>
    </row>
    <row r="1078" spans="19:97" x14ac:dyDescent="0.2">
      <c r="S1078" s="98">
        <v>6922</v>
      </c>
      <c r="T1078" s="98">
        <v>41</v>
      </c>
      <c r="U1078" s="98" t="s">
        <v>2622</v>
      </c>
      <c r="V1078" s="98">
        <v>1</v>
      </c>
      <c r="W1078" s="98" t="s">
        <v>724</v>
      </c>
      <c r="X1078" s="98">
        <v>5</v>
      </c>
      <c r="Y1078" s="98" t="s">
        <v>858</v>
      </c>
      <c r="Z1078" s="98">
        <v>32</v>
      </c>
      <c r="AA1078" s="98" t="s">
        <v>2623</v>
      </c>
      <c r="AB1078" s="98">
        <v>8465</v>
      </c>
      <c r="AC1078" s="98" t="s">
        <v>2849</v>
      </c>
      <c r="AD1078" s="98" t="s">
        <v>2850</v>
      </c>
      <c r="AE1078" s="98">
        <v>6922</v>
      </c>
      <c r="AF1078" s="98" t="s">
        <v>5645</v>
      </c>
      <c r="AG1078" s="98" t="s">
        <v>5646</v>
      </c>
      <c r="AH1078" s="98" t="s">
        <v>212</v>
      </c>
      <c r="AI1078" s="98" t="s">
        <v>53</v>
      </c>
      <c r="AJ1078" s="98">
        <v>4100</v>
      </c>
      <c r="AK1078" s="98" t="s">
        <v>37</v>
      </c>
      <c r="AL1078" s="98">
        <v>4105</v>
      </c>
      <c r="AM1078" s="98" t="s">
        <v>142</v>
      </c>
      <c r="AN1078" s="98">
        <v>4109807</v>
      </c>
      <c r="AO1078" s="98">
        <v>2024</v>
      </c>
      <c r="AP1078" s="98">
        <v>1680</v>
      </c>
      <c r="AQ1078" s="98" t="s">
        <v>54</v>
      </c>
      <c r="AR1078" s="98" t="s">
        <v>54</v>
      </c>
      <c r="AS1078" s="98" t="s">
        <v>56</v>
      </c>
      <c r="AT1078" s="98" t="s">
        <v>54</v>
      </c>
      <c r="AV1078" s="98" t="s">
        <v>2724</v>
      </c>
      <c r="AY1078" s="98" t="s">
        <v>56</v>
      </c>
      <c r="AZ1078" s="98" t="s">
        <v>5563</v>
      </c>
      <c r="BA1078" s="98" t="s">
        <v>5643</v>
      </c>
      <c r="BB1078" s="98" t="s">
        <v>5644</v>
      </c>
      <c r="BD1078" s="110" t="str">
        <f t="shared" si="183"/>
        <v>4660RGInt 03 Cascavel</v>
      </c>
      <c r="BE1078" s="110">
        <v>4660</v>
      </c>
      <c r="BF1078" s="110" t="s">
        <v>2485</v>
      </c>
      <c r="BG1078" s="110">
        <v>8658</v>
      </c>
      <c r="BH1078" s="110" t="s">
        <v>35</v>
      </c>
      <c r="BI1078" s="110">
        <v>20</v>
      </c>
      <c r="BJ1078" s="110">
        <v>17</v>
      </c>
      <c r="BK1078" s="110">
        <v>17</v>
      </c>
      <c r="BL1078" s="110">
        <v>17</v>
      </c>
      <c r="BN1078" s="110">
        <f t="shared" si="184"/>
        <v>71</v>
      </c>
      <c r="BS1078" s="110">
        <v>6922</v>
      </c>
      <c r="BT1078" s="110" t="str">
        <f t="shared" si="175"/>
        <v>Conclusão do Centro Estadual de Educação Profissional, no município de Ibiporã - Obra 3</v>
      </c>
      <c r="BU1078" s="111" t="str">
        <f t="shared" si="176"/>
        <v>Sim</v>
      </c>
      <c r="BV1078" s="111" t="str">
        <f t="shared" si="177"/>
        <v>Não</v>
      </c>
      <c r="BW1078" s="111" t="str">
        <f t="shared" si="178"/>
        <v>Não</v>
      </c>
      <c r="BX1078" s="111" t="str">
        <f t="shared" si="179"/>
        <v>Não</v>
      </c>
      <c r="BY1078" s="110" t="s">
        <v>121</v>
      </c>
      <c r="BZ1078" s="110" t="s">
        <v>2724</v>
      </c>
      <c r="CA1078" s="110" t="s">
        <v>121</v>
      </c>
      <c r="CB1078" s="110" t="s">
        <v>8122</v>
      </c>
      <c r="CG1078" s="110" t="str">
        <f t="shared" si="180"/>
        <v>5292 Total</v>
      </c>
      <c r="CH1078" s="110" t="str">
        <f t="shared" si="182"/>
        <v>5292 Total-1</v>
      </c>
      <c r="CI1078" s="110">
        <v>1</v>
      </c>
      <c r="CJ1078" s="110" t="s">
        <v>7259</v>
      </c>
      <c r="CN1078" s="110">
        <v>200</v>
      </c>
      <c r="CO1078" s="110">
        <v>0</v>
      </c>
      <c r="CP1078" s="110">
        <v>0</v>
      </c>
      <c r="CQ1078" s="110">
        <v>0</v>
      </c>
      <c r="CS1078" s="110" t="str">
        <f t="shared" si="181"/>
        <v>-</v>
      </c>
    </row>
    <row r="1079" spans="19:97" x14ac:dyDescent="0.2">
      <c r="S1079" s="98">
        <v>6923</v>
      </c>
      <c r="T1079" s="98">
        <v>41</v>
      </c>
      <c r="U1079" s="98" t="s">
        <v>2622</v>
      </c>
      <c r="V1079" s="98">
        <v>1</v>
      </c>
      <c r="W1079" s="98" t="s">
        <v>724</v>
      </c>
      <c r="X1079" s="98">
        <v>5</v>
      </c>
      <c r="Y1079" s="98" t="s">
        <v>858</v>
      </c>
      <c r="Z1079" s="98">
        <v>32</v>
      </c>
      <c r="AA1079" s="98" t="s">
        <v>2623</v>
      </c>
      <c r="AB1079" s="98">
        <v>8465</v>
      </c>
      <c r="AC1079" s="98" t="s">
        <v>2849</v>
      </c>
      <c r="AD1079" s="98" t="s">
        <v>2850</v>
      </c>
      <c r="AE1079" s="98">
        <v>6923</v>
      </c>
      <c r="AF1079" s="98" t="s">
        <v>5647</v>
      </c>
      <c r="AG1079" s="98" t="s">
        <v>5648</v>
      </c>
      <c r="AH1079" s="98" t="s">
        <v>212</v>
      </c>
      <c r="AI1079" s="98" t="s">
        <v>53</v>
      </c>
      <c r="AJ1079" s="98">
        <v>4100</v>
      </c>
      <c r="AK1079" s="98" t="s">
        <v>37</v>
      </c>
      <c r="AL1079" s="98">
        <v>4105</v>
      </c>
      <c r="AM1079" s="98" t="s">
        <v>326</v>
      </c>
      <c r="AN1079" s="98">
        <v>4113700</v>
      </c>
      <c r="AO1079" s="98">
        <v>2024</v>
      </c>
      <c r="AP1079" s="98">
        <v>585</v>
      </c>
      <c r="AQ1079" s="98" t="s">
        <v>54</v>
      </c>
      <c r="AR1079" s="98" t="s">
        <v>54</v>
      </c>
      <c r="AS1079" s="98" t="s">
        <v>56</v>
      </c>
      <c r="AT1079" s="98" t="s">
        <v>54</v>
      </c>
      <c r="AV1079" s="98" t="s">
        <v>2724</v>
      </c>
      <c r="AY1079" s="98" t="s">
        <v>56</v>
      </c>
      <c r="AZ1079" s="98" t="s">
        <v>5563</v>
      </c>
      <c r="BA1079" s="98" t="s">
        <v>5643</v>
      </c>
      <c r="BB1079" s="98" t="s">
        <v>5644</v>
      </c>
      <c r="BD1079" s="110" t="str">
        <f t="shared" si="183"/>
        <v>4660RGInt 04 Maringá</v>
      </c>
      <c r="BE1079" s="110">
        <v>4660</v>
      </c>
      <c r="BF1079" s="110" t="s">
        <v>2485</v>
      </c>
      <c r="BG1079" s="110">
        <v>8658</v>
      </c>
      <c r="BH1079" s="110" t="s">
        <v>36</v>
      </c>
      <c r="BI1079" s="110">
        <v>16</v>
      </c>
      <c r="BJ1079" s="110">
        <v>16</v>
      </c>
      <c r="BK1079" s="110">
        <v>16</v>
      </c>
      <c r="BL1079" s="110">
        <v>16</v>
      </c>
      <c r="BN1079" s="110">
        <f t="shared" si="184"/>
        <v>64</v>
      </c>
      <c r="BS1079" s="110">
        <v>6923</v>
      </c>
      <c r="BT1079" s="110" t="str">
        <f t="shared" si="175"/>
        <v>Conclusão do Centro Estadual de Educação Profissional, no município de Londrina - Obra 2</v>
      </c>
      <c r="BU1079" s="111" t="str">
        <f t="shared" si="176"/>
        <v>Sim</v>
      </c>
      <c r="BV1079" s="111" t="str">
        <f t="shared" si="177"/>
        <v>Não</v>
      </c>
      <c r="BW1079" s="111" t="str">
        <f t="shared" si="178"/>
        <v>Não</v>
      </c>
      <c r="BX1079" s="111" t="str">
        <f t="shared" si="179"/>
        <v>Não</v>
      </c>
      <c r="BY1079" s="110" t="s">
        <v>121</v>
      </c>
      <c r="BZ1079" s="110" t="s">
        <v>2724</v>
      </c>
      <c r="CA1079" s="110" t="s">
        <v>121</v>
      </c>
      <c r="CB1079" s="110" t="s">
        <v>8122</v>
      </c>
      <c r="CG1079" s="110" t="str">
        <f t="shared" si="180"/>
        <v>5293Curitiba</v>
      </c>
      <c r="CH1079" s="110" t="str">
        <f t="shared" si="182"/>
        <v>5293-1</v>
      </c>
      <c r="CI1079" s="110">
        <v>1</v>
      </c>
      <c r="CJ1079" s="110">
        <v>5293</v>
      </c>
      <c r="CK1079" s="110" t="s">
        <v>33</v>
      </c>
      <c r="CL1079" s="110">
        <v>4106902</v>
      </c>
      <c r="CM1079" s="110" t="s">
        <v>128</v>
      </c>
      <c r="CN1079" s="110">
        <v>150</v>
      </c>
      <c r="CO1079" s="110">
        <v>0</v>
      </c>
      <c r="CP1079" s="110">
        <v>0</v>
      </c>
      <c r="CQ1079" s="110">
        <v>0</v>
      </c>
      <c r="CS1079" s="110" t="str">
        <f t="shared" si="181"/>
        <v>RGInt 01 Curitiba-Curitiba</v>
      </c>
    </row>
    <row r="1080" spans="19:97" x14ac:dyDescent="0.2">
      <c r="S1080" s="98">
        <v>6924</v>
      </c>
      <c r="T1080" s="98">
        <v>41</v>
      </c>
      <c r="U1080" s="98" t="s">
        <v>2622</v>
      </c>
      <c r="V1080" s="98">
        <v>1</v>
      </c>
      <c r="W1080" s="98" t="s">
        <v>724</v>
      </c>
      <c r="X1080" s="98">
        <v>5</v>
      </c>
      <c r="Y1080" s="98" t="s">
        <v>858</v>
      </c>
      <c r="Z1080" s="98">
        <v>32</v>
      </c>
      <c r="AA1080" s="98" t="s">
        <v>2623</v>
      </c>
      <c r="AB1080" s="98">
        <v>8465</v>
      </c>
      <c r="AC1080" s="98" t="s">
        <v>2849</v>
      </c>
      <c r="AD1080" s="98" t="s">
        <v>2850</v>
      </c>
      <c r="AE1080" s="98">
        <v>6924</v>
      </c>
      <c r="AF1080" s="98" t="s">
        <v>5649</v>
      </c>
      <c r="AG1080" s="98" t="s">
        <v>5650</v>
      </c>
      <c r="AH1080" s="98" t="s">
        <v>212</v>
      </c>
      <c r="AI1080" s="98" t="s">
        <v>53</v>
      </c>
      <c r="AJ1080" s="98">
        <v>4100</v>
      </c>
      <c r="AK1080" s="98" t="s">
        <v>35</v>
      </c>
      <c r="AL1080" s="98">
        <v>4103</v>
      </c>
      <c r="AM1080" s="98" t="s">
        <v>533</v>
      </c>
      <c r="AN1080" s="98">
        <v>4115804</v>
      </c>
      <c r="AO1080" s="98">
        <v>2024</v>
      </c>
      <c r="AP1080" s="98">
        <v>1935.18</v>
      </c>
      <c r="AQ1080" s="98" t="s">
        <v>54</v>
      </c>
      <c r="AR1080" s="98" t="s">
        <v>54</v>
      </c>
      <c r="AS1080" s="98" t="s">
        <v>56</v>
      </c>
      <c r="AT1080" s="98" t="s">
        <v>54</v>
      </c>
      <c r="AV1080" s="98" t="s">
        <v>2724</v>
      </c>
      <c r="AY1080" s="98" t="s">
        <v>56</v>
      </c>
      <c r="AZ1080" s="98" t="s">
        <v>5563</v>
      </c>
      <c r="BA1080" s="98" t="s">
        <v>5643</v>
      </c>
      <c r="BB1080" s="98" t="s">
        <v>5644</v>
      </c>
      <c r="BD1080" s="110" t="str">
        <f t="shared" si="183"/>
        <v>4660RGInt 05 Londrina</v>
      </c>
      <c r="BE1080" s="110">
        <v>4660</v>
      </c>
      <c r="BF1080" s="110" t="s">
        <v>2485</v>
      </c>
      <c r="BG1080" s="110">
        <v>8658</v>
      </c>
      <c r="BH1080" s="110" t="s">
        <v>37</v>
      </c>
      <c r="BI1080" s="110">
        <v>10</v>
      </c>
      <c r="BJ1080" s="110">
        <v>20</v>
      </c>
      <c r="BK1080" s="110">
        <v>20</v>
      </c>
      <c r="BL1080" s="110">
        <v>15</v>
      </c>
      <c r="BN1080" s="110">
        <f t="shared" si="184"/>
        <v>65</v>
      </c>
      <c r="BS1080" s="110">
        <v>6924</v>
      </c>
      <c r="BT1080" s="110" t="str">
        <f t="shared" si="175"/>
        <v>Conclusão do Centro Estadual de Educação Profissional, no município de Medianeira - Obra 5</v>
      </c>
      <c r="BU1080" s="111" t="str">
        <f t="shared" si="176"/>
        <v>Sim</v>
      </c>
      <c r="BV1080" s="111" t="str">
        <f t="shared" si="177"/>
        <v>Não</v>
      </c>
      <c r="BW1080" s="111" t="str">
        <f t="shared" si="178"/>
        <v>Não</v>
      </c>
      <c r="BX1080" s="111" t="str">
        <f t="shared" si="179"/>
        <v>Não</v>
      </c>
      <c r="BY1080" s="110" t="s">
        <v>121</v>
      </c>
      <c r="BZ1080" s="110" t="s">
        <v>2724</v>
      </c>
      <c r="CA1080" s="110" t="s">
        <v>121</v>
      </c>
      <c r="CB1080" s="110" t="s">
        <v>8122</v>
      </c>
      <c r="CG1080" s="110" t="str">
        <f t="shared" si="180"/>
        <v>5293 Total</v>
      </c>
      <c r="CH1080" s="110" t="str">
        <f t="shared" si="182"/>
        <v>5293 Total-1</v>
      </c>
      <c r="CI1080" s="110">
        <v>1</v>
      </c>
      <c r="CJ1080" s="110" t="s">
        <v>7260</v>
      </c>
      <c r="CN1080" s="110">
        <v>150</v>
      </c>
      <c r="CO1080" s="110">
        <v>0</v>
      </c>
      <c r="CP1080" s="110">
        <v>0</v>
      </c>
      <c r="CQ1080" s="110">
        <v>0</v>
      </c>
      <c r="CS1080" s="110" t="str">
        <f t="shared" si="181"/>
        <v>-</v>
      </c>
    </row>
    <row r="1081" spans="19:97" x14ac:dyDescent="0.2">
      <c r="S1081" s="98">
        <v>4224</v>
      </c>
      <c r="T1081" s="98">
        <v>41</v>
      </c>
      <c r="U1081" s="98" t="s">
        <v>2622</v>
      </c>
      <c r="V1081" s="98">
        <v>1</v>
      </c>
      <c r="W1081" s="98" t="s">
        <v>724</v>
      </c>
      <c r="X1081" s="98">
        <v>5</v>
      </c>
      <c r="Y1081" s="98" t="s">
        <v>858</v>
      </c>
      <c r="Z1081" s="98">
        <v>32</v>
      </c>
      <c r="AA1081" s="98" t="s">
        <v>2623</v>
      </c>
      <c r="AB1081" s="98">
        <v>8465</v>
      </c>
      <c r="AC1081" s="98" t="s">
        <v>2849</v>
      </c>
      <c r="AD1081" s="98" t="s">
        <v>2850</v>
      </c>
      <c r="AE1081" s="98">
        <v>4224</v>
      </c>
      <c r="AF1081" s="98" t="s">
        <v>1619</v>
      </c>
      <c r="AG1081" s="98" t="s">
        <v>2851</v>
      </c>
      <c r="AH1081" s="98" t="s">
        <v>2852</v>
      </c>
      <c r="AI1081" s="98" t="s">
        <v>53</v>
      </c>
      <c r="AJ1081" s="98">
        <v>4100</v>
      </c>
      <c r="AK1081" s="98" t="s">
        <v>33</v>
      </c>
      <c r="AL1081" s="98">
        <v>4101</v>
      </c>
      <c r="AO1081" s="98">
        <v>2024</v>
      </c>
      <c r="AP1081" s="98">
        <v>174</v>
      </c>
      <c r="AQ1081" s="98" t="s">
        <v>54</v>
      </c>
      <c r="AR1081" s="98" t="s">
        <v>54</v>
      </c>
      <c r="AS1081" s="98" t="s">
        <v>56</v>
      </c>
      <c r="AT1081" s="98" t="s">
        <v>54</v>
      </c>
      <c r="AV1081" s="98" t="s">
        <v>2724</v>
      </c>
      <c r="AY1081" s="98" t="s">
        <v>54</v>
      </c>
      <c r="AZ1081" s="98" t="s">
        <v>2853</v>
      </c>
      <c r="BA1081" s="98" t="s">
        <v>2854</v>
      </c>
      <c r="BB1081" s="98" t="s">
        <v>2855</v>
      </c>
      <c r="BD1081" s="110" t="str">
        <f t="shared" si="183"/>
        <v>4660RGInt 06 Ponta Grossa</v>
      </c>
      <c r="BE1081" s="110">
        <v>4660</v>
      </c>
      <c r="BF1081" s="110" t="s">
        <v>2485</v>
      </c>
      <c r="BG1081" s="110">
        <v>8658</v>
      </c>
      <c r="BH1081" s="110" t="s">
        <v>38</v>
      </c>
      <c r="BI1081" s="110">
        <v>3</v>
      </c>
      <c r="BJ1081" s="110">
        <v>3</v>
      </c>
      <c r="BK1081" s="110">
        <v>3</v>
      </c>
      <c r="BL1081" s="110">
        <v>3</v>
      </c>
      <c r="BN1081" s="110">
        <f t="shared" si="184"/>
        <v>12</v>
      </c>
      <c r="BS1081" s="110">
        <v>4224</v>
      </c>
      <c r="BT1081" s="110" t="str">
        <f t="shared" si="175"/>
        <v>Estruturação de laboratórios para os cursos técnicos</v>
      </c>
      <c r="BU1081" s="111" t="str">
        <f t="shared" si="176"/>
        <v>Sim</v>
      </c>
      <c r="BV1081" s="111" t="str">
        <f t="shared" si="177"/>
        <v>Não</v>
      </c>
      <c r="BW1081" s="111" t="str">
        <f t="shared" si="178"/>
        <v>Não</v>
      </c>
      <c r="BX1081" s="111" t="str">
        <f t="shared" si="179"/>
        <v>Não</v>
      </c>
      <c r="BY1081" s="110" t="s">
        <v>121</v>
      </c>
      <c r="BZ1081" s="110" t="s">
        <v>2724</v>
      </c>
      <c r="CA1081" s="110" t="s">
        <v>121</v>
      </c>
      <c r="CB1081" s="110" t="s">
        <v>8376</v>
      </c>
      <c r="CG1081" s="110" t="str">
        <f t="shared" si="180"/>
        <v>5294Curitiba</v>
      </c>
      <c r="CH1081" s="110" t="str">
        <f t="shared" si="182"/>
        <v>5294-1</v>
      </c>
      <c r="CI1081" s="110">
        <v>1</v>
      </c>
      <c r="CJ1081" s="110">
        <v>5294</v>
      </c>
      <c r="CK1081" s="110" t="s">
        <v>33</v>
      </c>
      <c r="CL1081" s="110">
        <v>4106902</v>
      </c>
      <c r="CM1081" s="110" t="s">
        <v>128</v>
      </c>
      <c r="CN1081" s="110">
        <v>150</v>
      </c>
      <c r="CO1081" s="110">
        <v>0</v>
      </c>
      <c r="CP1081" s="110">
        <v>0</v>
      </c>
      <c r="CQ1081" s="110">
        <v>0</v>
      </c>
      <c r="CS1081" s="110" t="str">
        <f t="shared" si="181"/>
        <v>RGInt 01 Curitiba-Curitiba</v>
      </c>
    </row>
    <row r="1082" spans="19:97" x14ac:dyDescent="0.2">
      <c r="S1082" s="98">
        <v>4249</v>
      </c>
      <c r="T1082" s="98">
        <v>41</v>
      </c>
      <c r="U1082" s="98" t="s">
        <v>2622</v>
      </c>
      <c r="V1082" s="98">
        <v>1</v>
      </c>
      <c r="W1082" s="98" t="s">
        <v>724</v>
      </c>
      <c r="X1082" s="98">
        <v>5</v>
      </c>
      <c r="Y1082" s="98" t="s">
        <v>858</v>
      </c>
      <c r="Z1082" s="98">
        <v>32</v>
      </c>
      <c r="AA1082" s="98" t="s">
        <v>2623</v>
      </c>
      <c r="AB1082" s="98">
        <v>8465</v>
      </c>
      <c r="AC1082" s="98" t="s">
        <v>2849</v>
      </c>
      <c r="AD1082" s="98" t="s">
        <v>2850</v>
      </c>
      <c r="AE1082" s="98">
        <v>4249</v>
      </c>
      <c r="AF1082" s="98" t="s">
        <v>1715</v>
      </c>
      <c r="AG1082" s="98" t="s">
        <v>5651</v>
      </c>
      <c r="AH1082" s="98" t="s">
        <v>2720</v>
      </c>
      <c r="AI1082" s="98" t="s">
        <v>53</v>
      </c>
      <c r="AJ1082" s="98">
        <v>4100</v>
      </c>
      <c r="AK1082" s="98" t="s">
        <v>33</v>
      </c>
      <c r="AL1082" s="98">
        <v>4101</v>
      </c>
      <c r="AO1082" s="98">
        <v>2024</v>
      </c>
      <c r="AP1082" s="98">
        <v>5800</v>
      </c>
      <c r="AQ1082" s="98" t="s">
        <v>54</v>
      </c>
      <c r="AR1082" s="98" t="s">
        <v>54</v>
      </c>
      <c r="AS1082" s="98" t="s">
        <v>56</v>
      </c>
      <c r="AT1082" s="98" t="s">
        <v>54</v>
      </c>
      <c r="AV1082" s="98" t="s">
        <v>129</v>
      </c>
      <c r="AY1082" s="98" t="s">
        <v>54</v>
      </c>
      <c r="AZ1082" s="98" t="s">
        <v>2857</v>
      </c>
      <c r="BA1082" s="98" t="s">
        <v>5652</v>
      </c>
      <c r="BB1082" s="98" t="s">
        <v>5653</v>
      </c>
      <c r="BD1082" s="110" t="str">
        <f t="shared" si="183"/>
        <v>4661(vazio)</v>
      </c>
      <c r="BE1082" s="110">
        <v>4661</v>
      </c>
      <c r="BF1082" s="110" t="s">
        <v>2487</v>
      </c>
      <c r="BG1082" s="110">
        <v>8658</v>
      </c>
      <c r="BH1082" s="110" t="s">
        <v>60</v>
      </c>
      <c r="BI1082" s="110">
        <v>1</v>
      </c>
      <c r="BJ1082" s="110">
        <v>0</v>
      </c>
      <c r="BK1082" s="110">
        <v>0</v>
      </c>
      <c r="BL1082" s="110">
        <v>0</v>
      </c>
      <c r="BN1082" s="110">
        <f t="shared" si="184"/>
        <v>1</v>
      </c>
      <c r="BS1082" s="110">
        <v>4249</v>
      </c>
      <c r="BT1082" s="110" t="str">
        <f t="shared" si="175"/>
        <v>Estudantes beneficiados com o Projeto Conexão/Empregabilidade</v>
      </c>
      <c r="BU1082" s="111" t="str">
        <f t="shared" si="176"/>
        <v>Sim</v>
      </c>
      <c r="BV1082" s="111" t="str">
        <f t="shared" si="177"/>
        <v>Não</v>
      </c>
      <c r="BW1082" s="111" t="str">
        <f t="shared" si="178"/>
        <v>Não</v>
      </c>
      <c r="BX1082" s="111" t="str">
        <f t="shared" si="179"/>
        <v>Não</v>
      </c>
      <c r="BY1082" s="110" t="s">
        <v>121</v>
      </c>
      <c r="BZ1082" s="110" t="s">
        <v>8208</v>
      </c>
      <c r="CA1082" s="110" t="s">
        <v>121</v>
      </c>
      <c r="CB1082" s="110" t="s">
        <v>8122</v>
      </c>
      <c r="CG1082" s="110" t="str">
        <f t="shared" si="180"/>
        <v>5294 Total</v>
      </c>
      <c r="CH1082" s="110" t="str">
        <f t="shared" si="182"/>
        <v>5294 Total-1</v>
      </c>
      <c r="CI1082" s="110">
        <v>1</v>
      </c>
      <c r="CJ1082" s="110" t="s">
        <v>7261</v>
      </c>
      <c r="CN1082" s="110">
        <v>150</v>
      </c>
      <c r="CO1082" s="110">
        <v>0</v>
      </c>
      <c r="CP1082" s="110">
        <v>0</v>
      </c>
      <c r="CQ1082" s="110">
        <v>0</v>
      </c>
      <c r="CS1082" s="110" t="str">
        <f t="shared" si="181"/>
        <v>-</v>
      </c>
    </row>
    <row r="1083" spans="19:97" x14ac:dyDescent="0.2">
      <c r="S1083" s="98">
        <v>5316</v>
      </c>
      <c r="T1083" s="98">
        <v>41</v>
      </c>
      <c r="U1083" s="98" t="s">
        <v>2622</v>
      </c>
      <c r="V1083" s="98">
        <v>1</v>
      </c>
      <c r="W1083" s="98" t="s">
        <v>724</v>
      </c>
      <c r="X1083" s="98">
        <v>5</v>
      </c>
      <c r="Y1083" s="98" t="s">
        <v>858</v>
      </c>
      <c r="Z1083" s="98">
        <v>32</v>
      </c>
      <c r="AA1083" s="98" t="s">
        <v>2623</v>
      </c>
      <c r="AB1083" s="98">
        <v>8465</v>
      </c>
      <c r="AC1083" s="98" t="s">
        <v>2849</v>
      </c>
      <c r="AD1083" s="98" t="s">
        <v>2850</v>
      </c>
      <c r="AE1083" s="98">
        <v>5316</v>
      </c>
      <c r="AF1083" s="98" t="s">
        <v>2860</v>
      </c>
      <c r="AG1083" s="98" t="s">
        <v>5654</v>
      </c>
      <c r="AH1083" s="98" t="s">
        <v>2720</v>
      </c>
      <c r="AI1083" s="98" t="s">
        <v>53</v>
      </c>
      <c r="AJ1083" s="98">
        <v>4100</v>
      </c>
      <c r="AK1083" s="98" t="s">
        <v>33</v>
      </c>
      <c r="AL1083" s="98">
        <v>4101</v>
      </c>
      <c r="AO1083" s="98">
        <v>2024</v>
      </c>
      <c r="AP1083" s="98">
        <v>11601</v>
      </c>
      <c r="AQ1083" s="98" t="s">
        <v>54</v>
      </c>
      <c r="AR1083" s="98" t="s">
        <v>54</v>
      </c>
      <c r="AS1083" s="98" t="s">
        <v>56</v>
      </c>
      <c r="AT1083" s="98" t="s">
        <v>54</v>
      </c>
      <c r="AV1083" s="98" t="s">
        <v>129</v>
      </c>
      <c r="AY1083" s="98" t="s">
        <v>56</v>
      </c>
      <c r="AZ1083" s="98" t="s">
        <v>2861</v>
      </c>
      <c r="BA1083" s="98" t="s">
        <v>5652</v>
      </c>
      <c r="BB1083" s="98" t="s">
        <v>5653</v>
      </c>
      <c r="BD1083" s="110" t="str">
        <f t="shared" si="183"/>
        <v>4662RGInt 01 Curitiba</v>
      </c>
      <c r="BE1083" s="110">
        <v>4662</v>
      </c>
      <c r="BF1083" s="110" t="s">
        <v>2490</v>
      </c>
      <c r="BG1083" s="110">
        <v>8658</v>
      </c>
      <c r="BH1083" s="110" t="s">
        <v>33</v>
      </c>
      <c r="BI1083" s="110">
        <v>5</v>
      </c>
      <c r="BJ1083" s="110">
        <v>5</v>
      </c>
      <c r="BK1083" s="110">
        <v>4</v>
      </c>
      <c r="BL1083" s="110">
        <v>4</v>
      </c>
      <c r="BN1083" s="110">
        <f t="shared" si="184"/>
        <v>18</v>
      </c>
      <c r="BS1083" s="110">
        <v>5316</v>
      </c>
      <c r="BT1083" s="110" t="str">
        <f t="shared" si="175"/>
        <v>Estudantes de cursos técnicos participantes de estágios obrigatórios beneficiados com seguro de vida</v>
      </c>
      <c r="BU1083" s="111" t="str">
        <f t="shared" si="176"/>
        <v>Sim</v>
      </c>
      <c r="BV1083" s="111" t="str">
        <f t="shared" si="177"/>
        <v>Não</v>
      </c>
      <c r="BW1083" s="111" t="str">
        <f t="shared" si="178"/>
        <v>Não</v>
      </c>
      <c r="BX1083" s="111" t="str">
        <f t="shared" si="179"/>
        <v>Não</v>
      </c>
      <c r="BY1083" s="110" t="s">
        <v>121</v>
      </c>
      <c r="BZ1083" s="110" t="s">
        <v>8207</v>
      </c>
      <c r="CA1083" s="110" t="s">
        <v>121</v>
      </c>
      <c r="CB1083" s="110" t="s">
        <v>8122</v>
      </c>
      <c r="CG1083" s="110" t="str">
        <f t="shared" si="180"/>
        <v>5295Foz do Iguaçu</v>
      </c>
      <c r="CH1083" s="110" t="str">
        <f t="shared" si="182"/>
        <v>5295-1</v>
      </c>
      <c r="CI1083" s="110">
        <v>1</v>
      </c>
      <c r="CJ1083" s="110">
        <v>5295</v>
      </c>
      <c r="CK1083" s="110" t="s">
        <v>35</v>
      </c>
      <c r="CL1083" s="110">
        <v>4108304</v>
      </c>
      <c r="CM1083" s="110" t="s">
        <v>407</v>
      </c>
      <c r="CN1083" s="110">
        <v>150</v>
      </c>
      <c r="CO1083" s="110">
        <v>0</v>
      </c>
      <c r="CP1083" s="110">
        <v>0</v>
      </c>
      <c r="CQ1083" s="110">
        <v>0</v>
      </c>
      <c r="CS1083" s="110" t="str">
        <f t="shared" si="181"/>
        <v>RGInt 03 Cascavel-Foz do Iguaçu</v>
      </c>
    </row>
    <row r="1084" spans="19:97" x14ac:dyDescent="0.2">
      <c r="S1084" s="98">
        <v>6109</v>
      </c>
      <c r="T1084" s="98">
        <v>41</v>
      </c>
      <c r="U1084" s="98" t="s">
        <v>2622</v>
      </c>
      <c r="V1084" s="98">
        <v>1</v>
      </c>
      <c r="W1084" s="98" t="s">
        <v>724</v>
      </c>
      <c r="X1084" s="98">
        <v>5</v>
      </c>
      <c r="Y1084" s="98" t="s">
        <v>858</v>
      </c>
      <c r="Z1084" s="98">
        <v>32</v>
      </c>
      <c r="AA1084" s="98" t="s">
        <v>2623</v>
      </c>
      <c r="AB1084" s="98">
        <v>8465</v>
      </c>
      <c r="AC1084" s="98" t="s">
        <v>2849</v>
      </c>
      <c r="AD1084" s="98" t="s">
        <v>2850</v>
      </c>
      <c r="AE1084" s="98">
        <v>6109</v>
      </c>
      <c r="AF1084" s="98" t="s">
        <v>2863</v>
      </c>
      <c r="AG1084" s="98" t="s">
        <v>5655</v>
      </c>
      <c r="AH1084" s="98" t="s">
        <v>2376</v>
      </c>
      <c r="AI1084" s="98" t="s">
        <v>53</v>
      </c>
      <c r="AJ1084" s="98">
        <v>4100</v>
      </c>
      <c r="AO1084" s="98">
        <v>2024</v>
      </c>
      <c r="AP1084" s="98">
        <v>0</v>
      </c>
      <c r="AQ1084" s="98" t="s">
        <v>54</v>
      </c>
      <c r="AR1084" s="98" t="s">
        <v>54</v>
      </c>
      <c r="AS1084" s="98" t="s">
        <v>54</v>
      </c>
      <c r="AT1084" s="98" t="s">
        <v>54</v>
      </c>
      <c r="AY1084" s="98" t="s">
        <v>54</v>
      </c>
      <c r="AZ1084" s="98" t="s">
        <v>2864</v>
      </c>
      <c r="BA1084" s="98" t="s">
        <v>5652</v>
      </c>
      <c r="BB1084" s="98" t="s">
        <v>5653</v>
      </c>
      <c r="BD1084" s="110" t="str">
        <f t="shared" si="183"/>
        <v>4662RGInt 02 Guarapuava</v>
      </c>
      <c r="BE1084" s="110">
        <v>4662</v>
      </c>
      <c r="BF1084" s="110" t="s">
        <v>2490</v>
      </c>
      <c r="BG1084" s="110">
        <v>8658</v>
      </c>
      <c r="BH1084" s="110" t="s">
        <v>34</v>
      </c>
      <c r="BI1084" s="110">
        <v>2</v>
      </c>
      <c r="BJ1084" s="110">
        <v>3</v>
      </c>
      <c r="BK1084" s="110">
        <v>1</v>
      </c>
      <c r="BL1084" s="110">
        <v>0</v>
      </c>
      <c r="BN1084" s="110">
        <f t="shared" si="184"/>
        <v>6</v>
      </c>
      <c r="BS1084" s="110">
        <v>6109</v>
      </c>
      <c r="BT1084" s="110" t="str">
        <f t="shared" si="175"/>
        <v>Estudantes matriculados em curso profissionalizante da rede estadual de educação</v>
      </c>
      <c r="BU1084" s="111" t="str">
        <f t="shared" si="176"/>
        <v>Não</v>
      </c>
      <c r="BV1084" s="111" t="str">
        <f t="shared" si="177"/>
        <v>Não</v>
      </c>
      <c r="BW1084" s="111" t="str">
        <f t="shared" si="178"/>
        <v>Não</v>
      </c>
      <c r="BX1084" s="111" t="str">
        <f t="shared" si="179"/>
        <v>Não</v>
      </c>
      <c r="BY1084" s="110" t="s">
        <v>121</v>
      </c>
      <c r="BZ1084" s="110" t="s">
        <v>121</v>
      </c>
      <c r="CA1084" s="110" t="s">
        <v>121</v>
      </c>
      <c r="CB1084" s="110" t="s">
        <v>8377</v>
      </c>
      <c r="CG1084" s="110" t="str">
        <f t="shared" si="180"/>
        <v>5295 Total</v>
      </c>
      <c r="CH1084" s="110" t="str">
        <f t="shared" si="182"/>
        <v>5295 Total-1</v>
      </c>
      <c r="CI1084" s="110">
        <v>1</v>
      </c>
      <c r="CJ1084" s="110" t="s">
        <v>7262</v>
      </c>
      <c r="CN1084" s="110">
        <v>150</v>
      </c>
      <c r="CO1084" s="110">
        <v>0</v>
      </c>
      <c r="CP1084" s="110">
        <v>0</v>
      </c>
      <c r="CQ1084" s="110">
        <v>0</v>
      </c>
      <c r="CS1084" s="110" t="str">
        <f t="shared" si="181"/>
        <v>-</v>
      </c>
    </row>
    <row r="1085" spans="19:97" x14ac:dyDescent="0.2">
      <c r="S1085" s="98">
        <v>4225</v>
      </c>
      <c r="T1085" s="98">
        <v>41</v>
      </c>
      <c r="U1085" s="98" t="s">
        <v>2622</v>
      </c>
      <c r="V1085" s="98">
        <v>1</v>
      </c>
      <c r="W1085" s="98" t="s">
        <v>724</v>
      </c>
      <c r="X1085" s="98">
        <v>5</v>
      </c>
      <c r="Y1085" s="98" t="s">
        <v>858</v>
      </c>
      <c r="Z1085" s="98">
        <v>32</v>
      </c>
      <c r="AA1085" s="98" t="s">
        <v>2623</v>
      </c>
      <c r="AB1085" s="98">
        <v>8465</v>
      </c>
      <c r="AC1085" s="98" t="s">
        <v>2849</v>
      </c>
      <c r="AD1085" s="98" t="s">
        <v>2850</v>
      </c>
      <c r="AE1085" s="98">
        <v>4225</v>
      </c>
      <c r="AF1085" s="98" t="s">
        <v>1624</v>
      </c>
      <c r="AG1085" s="98" t="s">
        <v>5656</v>
      </c>
      <c r="AH1085" s="98" t="s">
        <v>2770</v>
      </c>
      <c r="AI1085" s="98" t="s">
        <v>53</v>
      </c>
      <c r="AJ1085" s="98">
        <v>4100</v>
      </c>
      <c r="AK1085" s="98" t="s">
        <v>33</v>
      </c>
      <c r="AL1085" s="98">
        <v>4101</v>
      </c>
      <c r="AO1085" s="98">
        <v>2024</v>
      </c>
      <c r="AP1085" s="98">
        <v>436</v>
      </c>
      <c r="AQ1085" s="98" t="s">
        <v>54</v>
      </c>
      <c r="AR1085" s="98" t="s">
        <v>54</v>
      </c>
      <c r="AS1085" s="98" t="s">
        <v>54</v>
      </c>
      <c r="AT1085" s="98" t="s">
        <v>54</v>
      </c>
      <c r="AV1085" s="98" t="s">
        <v>2724</v>
      </c>
      <c r="AY1085" s="98" t="s">
        <v>56</v>
      </c>
      <c r="AZ1085" s="98" t="s">
        <v>2868</v>
      </c>
      <c r="BA1085" s="98" t="s">
        <v>5652</v>
      </c>
      <c r="BB1085" s="98" t="s">
        <v>5653</v>
      </c>
      <c r="BD1085" s="110" t="str">
        <f t="shared" si="183"/>
        <v>4662RGInt 03 Cascavel</v>
      </c>
      <c r="BE1085" s="110">
        <v>4662</v>
      </c>
      <c r="BF1085" s="110" t="s">
        <v>2490</v>
      </c>
      <c r="BG1085" s="110">
        <v>8658</v>
      </c>
      <c r="BH1085" s="110" t="s">
        <v>35</v>
      </c>
      <c r="BI1085" s="110">
        <v>15</v>
      </c>
      <c r="BJ1085" s="110">
        <v>15</v>
      </c>
      <c r="BK1085" s="110">
        <v>20</v>
      </c>
      <c r="BL1085" s="110">
        <v>15</v>
      </c>
      <c r="BN1085" s="110">
        <f t="shared" si="184"/>
        <v>65</v>
      </c>
      <c r="BS1085" s="110">
        <v>4225</v>
      </c>
      <c r="BT1085" s="110" t="str">
        <f t="shared" si="175"/>
        <v>Material de apoio técnico e pedagógico para os cursos de formação profissional</v>
      </c>
      <c r="BU1085" s="111" t="str">
        <f t="shared" si="176"/>
        <v>Não</v>
      </c>
      <c r="BV1085" s="111" t="str">
        <f t="shared" si="177"/>
        <v>Não</v>
      </c>
      <c r="BW1085" s="111" t="str">
        <f t="shared" si="178"/>
        <v>Não</v>
      </c>
      <c r="BX1085" s="111" t="str">
        <f t="shared" si="179"/>
        <v>Não</v>
      </c>
      <c r="BY1085" s="110" t="s">
        <v>121</v>
      </c>
      <c r="BZ1085" s="110" t="s">
        <v>8207</v>
      </c>
      <c r="CA1085" s="110" t="s">
        <v>121</v>
      </c>
      <c r="CB1085" s="110" t="s">
        <v>8376</v>
      </c>
      <c r="CG1085" s="110" t="str">
        <f t="shared" si="180"/>
        <v>5298Londrina</v>
      </c>
      <c r="CH1085" s="110" t="str">
        <f t="shared" si="182"/>
        <v>5298-1</v>
      </c>
      <c r="CI1085" s="110">
        <v>1</v>
      </c>
      <c r="CJ1085" s="110">
        <v>5298</v>
      </c>
      <c r="CK1085" s="110" t="s">
        <v>37</v>
      </c>
      <c r="CL1085" s="110">
        <v>4113700</v>
      </c>
      <c r="CM1085" s="110" t="s">
        <v>326</v>
      </c>
      <c r="CN1085" s="110">
        <v>20</v>
      </c>
      <c r="CO1085" s="110">
        <v>0</v>
      </c>
      <c r="CP1085" s="110">
        <v>0</v>
      </c>
      <c r="CQ1085" s="110">
        <v>0</v>
      </c>
      <c r="CS1085" s="110" t="str">
        <f t="shared" si="181"/>
        <v>RGInt 05 Londrina-Londrina</v>
      </c>
    </row>
    <row r="1086" spans="19:97" x14ac:dyDescent="0.2">
      <c r="S1086" s="98">
        <v>4227</v>
      </c>
      <c r="T1086" s="98">
        <v>41</v>
      </c>
      <c r="U1086" s="98" t="s">
        <v>2622</v>
      </c>
      <c r="V1086" s="98">
        <v>1</v>
      </c>
      <c r="W1086" s="98" t="s">
        <v>724</v>
      </c>
      <c r="X1086" s="98">
        <v>5</v>
      </c>
      <c r="Y1086" s="98" t="s">
        <v>858</v>
      </c>
      <c r="Z1086" s="98">
        <v>32</v>
      </c>
      <c r="AA1086" s="98" t="s">
        <v>2623</v>
      </c>
      <c r="AB1086" s="98">
        <v>8466</v>
      </c>
      <c r="AC1086" s="98" t="s">
        <v>2871</v>
      </c>
      <c r="AD1086" s="98" t="s">
        <v>2872</v>
      </c>
      <c r="AE1086" s="98">
        <v>4227</v>
      </c>
      <c r="AF1086" s="98" t="s">
        <v>5657</v>
      </c>
      <c r="AG1086" s="98" t="s">
        <v>2873</v>
      </c>
      <c r="AH1086" s="98" t="s">
        <v>2746</v>
      </c>
      <c r="AI1086" s="98" t="s">
        <v>53</v>
      </c>
      <c r="AJ1086" s="98">
        <v>4100</v>
      </c>
      <c r="AK1086" s="98" t="s">
        <v>33</v>
      </c>
      <c r="AL1086" s="98">
        <v>4101</v>
      </c>
      <c r="AO1086" s="98">
        <v>2024</v>
      </c>
      <c r="AP1086" s="98">
        <v>78</v>
      </c>
      <c r="AQ1086" s="98" t="s">
        <v>54</v>
      </c>
      <c r="AR1086" s="98" t="s">
        <v>54</v>
      </c>
      <c r="AS1086" s="98" t="s">
        <v>54</v>
      </c>
      <c r="AT1086" s="98" t="s">
        <v>54</v>
      </c>
      <c r="AY1086" s="98" t="s">
        <v>54</v>
      </c>
      <c r="AZ1086" s="98" t="s">
        <v>2874</v>
      </c>
      <c r="BA1086" s="98" t="s">
        <v>2761</v>
      </c>
      <c r="BB1086" s="98" t="s">
        <v>2875</v>
      </c>
      <c r="BD1086" s="110" t="str">
        <f t="shared" si="183"/>
        <v>4662RGInt 04 Maringá</v>
      </c>
      <c r="BE1086" s="110">
        <v>4662</v>
      </c>
      <c r="BF1086" s="110" t="s">
        <v>2490</v>
      </c>
      <c r="BG1086" s="110">
        <v>8658</v>
      </c>
      <c r="BH1086" s="110" t="s">
        <v>36</v>
      </c>
      <c r="BI1086" s="110">
        <v>15</v>
      </c>
      <c r="BJ1086" s="110">
        <v>15</v>
      </c>
      <c r="BK1086" s="110">
        <v>20</v>
      </c>
      <c r="BL1086" s="110">
        <v>18</v>
      </c>
      <c r="BN1086" s="110">
        <f t="shared" si="184"/>
        <v>68</v>
      </c>
      <c r="BS1086" s="110">
        <v>4227</v>
      </c>
      <c r="BT1086" s="110" t="str">
        <f t="shared" si="175"/>
        <v>Contratação de profissionais da área de segurança pública para apoio nas Escola Cívico Militar</v>
      </c>
      <c r="BU1086" s="111" t="str">
        <f t="shared" si="176"/>
        <v>Não</v>
      </c>
      <c r="BV1086" s="111" t="str">
        <f t="shared" si="177"/>
        <v>Não</v>
      </c>
      <c r="BW1086" s="111" t="str">
        <f t="shared" si="178"/>
        <v>Não</v>
      </c>
      <c r="BX1086" s="111" t="str">
        <f t="shared" si="179"/>
        <v>Não</v>
      </c>
      <c r="BY1086" s="110" t="s">
        <v>121</v>
      </c>
      <c r="BZ1086" s="110" t="s">
        <v>121</v>
      </c>
      <c r="CA1086" s="110" t="s">
        <v>121</v>
      </c>
      <c r="CB1086" s="110" t="s">
        <v>8122</v>
      </c>
      <c r="CG1086" s="110" t="str">
        <f t="shared" si="180"/>
        <v>5298 Total</v>
      </c>
      <c r="CH1086" s="110" t="str">
        <f t="shared" si="182"/>
        <v>5298 Total-1</v>
      </c>
      <c r="CI1086" s="110">
        <v>1</v>
      </c>
      <c r="CJ1086" s="110" t="s">
        <v>7263</v>
      </c>
      <c r="CN1086" s="110">
        <v>20</v>
      </c>
      <c r="CO1086" s="110">
        <v>0</v>
      </c>
      <c r="CP1086" s="110">
        <v>0</v>
      </c>
      <c r="CQ1086" s="110">
        <v>0</v>
      </c>
      <c r="CS1086" s="110" t="str">
        <f t="shared" si="181"/>
        <v>-</v>
      </c>
    </row>
    <row r="1087" spans="19:97" x14ac:dyDescent="0.2">
      <c r="S1087" s="98">
        <v>4226</v>
      </c>
      <c r="T1087" s="98">
        <v>41</v>
      </c>
      <c r="U1087" s="98" t="s">
        <v>2622</v>
      </c>
      <c r="V1087" s="98">
        <v>1</v>
      </c>
      <c r="W1087" s="98" t="s">
        <v>724</v>
      </c>
      <c r="X1087" s="98">
        <v>5</v>
      </c>
      <c r="Y1087" s="98" t="s">
        <v>858</v>
      </c>
      <c r="Z1087" s="98">
        <v>32</v>
      </c>
      <c r="AA1087" s="98" t="s">
        <v>2623</v>
      </c>
      <c r="AB1087" s="98">
        <v>8466</v>
      </c>
      <c r="AC1087" s="98" t="s">
        <v>2871</v>
      </c>
      <c r="AD1087" s="98" t="s">
        <v>2872</v>
      </c>
      <c r="AE1087" s="98">
        <v>4226</v>
      </c>
      <c r="AF1087" s="98" t="s">
        <v>1628</v>
      </c>
      <c r="AG1087" s="98" t="s">
        <v>5658</v>
      </c>
      <c r="AH1087" s="98" t="s">
        <v>2720</v>
      </c>
      <c r="AI1087" s="98" t="s">
        <v>53</v>
      </c>
      <c r="AJ1087" s="98">
        <v>4100</v>
      </c>
      <c r="AO1087" s="98">
        <v>2024</v>
      </c>
      <c r="AP1087" s="98">
        <v>50000</v>
      </c>
      <c r="AQ1087" s="98" t="s">
        <v>54</v>
      </c>
      <c r="AR1087" s="98" t="s">
        <v>54</v>
      </c>
      <c r="AS1087" s="98" t="s">
        <v>56</v>
      </c>
      <c r="AT1087" s="98" t="s">
        <v>54</v>
      </c>
      <c r="AV1087" s="98" t="s">
        <v>2724</v>
      </c>
      <c r="AY1087" s="98" t="s">
        <v>54</v>
      </c>
      <c r="AZ1087" s="98" t="s">
        <v>2877</v>
      </c>
      <c r="BA1087" s="98" t="s">
        <v>5659</v>
      </c>
      <c r="BB1087" s="98" t="s">
        <v>5660</v>
      </c>
      <c r="BD1087" s="110" t="str">
        <f t="shared" si="183"/>
        <v>4662RGInt 05 Londrina</v>
      </c>
      <c r="BE1087" s="110">
        <v>4662</v>
      </c>
      <c r="BF1087" s="110" t="s">
        <v>2490</v>
      </c>
      <c r="BG1087" s="110">
        <v>8658</v>
      </c>
      <c r="BH1087" s="110" t="s">
        <v>37</v>
      </c>
      <c r="BI1087" s="110">
        <v>15</v>
      </c>
      <c r="BJ1087" s="110">
        <v>15</v>
      </c>
      <c r="BK1087" s="110">
        <v>20</v>
      </c>
      <c r="BL1087" s="110">
        <v>18</v>
      </c>
      <c r="BN1087" s="110">
        <f t="shared" si="184"/>
        <v>68</v>
      </c>
      <c r="BS1087" s="110">
        <v>4226</v>
      </c>
      <c r="BT1087" s="110" t="str">
        <f t="shared" si="175"/>
        <v>Estudantes das escolas cívico militar beneficiados com uniformes</v>
      </c>
      <c r="BU1087" s="111" t="str">
        <f t="shared" si="176"/>
        <v>Sim</v>
      </c>
      <c r="BV1087" s="111" t="str">
        <f t="shared" si="177"/>
        <v>Não</v>
      </c>
      <c r="BW1087" s="111" t="str">
        <f t="shared" si="178"/>
        <v>Não</v>
      </c>
      <c r="BX1087" s="111" t="str">
        <f t="shared" si="179"/>
        <v>Não</v>
      </c>
      <c r="BY1087" s="110" t="s">
        <v>121</v>
      </c>
      <c r="BZ1087" s="110" t="s">
        <v>2724</v>
      </c>
      <c r="CA1087" s="110" t="s">
        <v>121</v>
      </c>
      <c r="CB1087" s="110" t="s">
        <v>8122</v>
      </c>
      <c r="CG1087" s="110" t="str">
        <f t="shared" si="180"/>
        <v>5300Londrina</v>
      </c>
      <c r="CH1087" s="110" t="str">
        <f t="shared" si="182"/>
        <v>5300-1</v>
      </c>
      <c r="CI1087" s="110">
        <v>1</v>
      </c>
      <c r="CJ1087" s="110">
        <v>5300</v>
      </c>
      <c r="CK1087" s="110" t="s">
        <v>37</v>
      </c>
      <c r="CL1087" s="110">
        <v>4113700</v>
      </c>
      <c r="CM1087" s="110" t="s">
        <v>326</v>
      </c>
      <c r="CN1087" s="110">
        <v>150</v>
      </c>
      <c r="CO1087" s="110">
        <v>0</v>
      </c>
      <c r="CP1087" s="110">
        <v>0</v>
      </c>
      <c r="CQ1087" s="110">
        <v>0</v>
      </c>
      <c r="CS1087" s="110" t="str">
        <f t="shared" si="181"/>
        <v>RGInt 05 Londrina-Londrina</v>
      </c>
    </row>
    <row r="1088" spans="19:97" x14ac:dyDescent="0.2">
      <c r="S1088" s="98">
        <v>4228</v>
      </c>
      <c r="T1088" s="98">
        <v>41</v>
      </c>
      <c r="U1088" s="98" t="s">
        <v>2622</v>
      </c>
      <c r="V1088" s="98">
        <v>1</v>
      </c>
      <c r="W1088" s="98" t="s">
        <v>724</v>
      </c>
      <c r="X1088" s="98">
        <v>5</v>
      </c>
      <c r="Y1088" s="98" t="s">
        <v>858</v>
      </c>
      <c r="Z1088" s="98">
        <v>32</v>
      </c>
      <c r="AA1088" s="98" t="s">
        <v>2623</v>
      </c>
      <c r="AB1088" s="98">
        <v>8466</v>
      </c>
      <c r="AC1088" s="98" t="s">
        <v>2871</v>
      </c>
      <c r="AD1088" s="98" t="s">
        <v>2872</v>
      </c>
      <c r="AE1088" s="98">
        <v>4228</v>
      </c>
      <c r="AF1088" s="98" t="s">
        <v>1634</v>
      </c>
      <c r="AG1088" s="98" t="s">
        <v>2878</v>
      </c>
      <c r="AH1088" s="98" t="s">
        <v>2879</v>
      </c>
      <c r="AI1088" s="98" t="s">
        <v>53</v>
      </c>
      <c r="AJ1088" s="98">
        <v>4100</v>
      </c>
      <c r="AK1088" s="98" t="s">
        <v>33</v>
      </c>
      <c r="AL1088" s="98">
        <v>4101</v>
      </c>
      <c r="AM1088" s="98" t="s">
        <v>171</v>
      </c>
      <c r="AN1088" s="98">
        <v>4100400</v>
      </c>
      <c r="AO1088" s="98">
        <v>2024</v>
      </c>
      <c r="AP1088" s="98">
        <v>5</v>
      </c>
      <c r="AQ1088" s="98" t="s">
        <v>54</v>
      </c>
      <c r="AR1088" s="98" t="s">
        <v>54</v>
      </c>
      <c r="AS1088" s="98" t="s">
        <v>54</v>
      </c>
      <c r="AT1088" s="98" t="s">
        <v>54</v>
      </c>
      <c r="AY1088" s="98" t="s">
        <v>54</v>
      </c>
      <c r="AZ1088" s="98" t="s">
        <v>2880</v>
      </c>
      <c r="BA1088" s="98" t="s">
        <v>2761</v>
      </c>
      <c r="BB1088" s="98" t="s">
        <v>2875</v>
      </c>
      <c r="BD1088" s="110" t="str">
        <f t="shared" si="183"/>
        <v>4662RGInt 06 Ponta Grossa</v>
      </c>
      <c r="BE1088" s="110">
        <v>4662</v>
      </c>
      <c r="BF1088" s="110" t="s">
        <v>2490</v>
      </c>
      <c r="BG1088" s="110">
        <v>8658</v>
      </c>
      <c r="BH1088" s="110" t="s">
        <v>38</v>
      </c>
      <c r="BI1088" s="110">
        <v>5</v>
      </c>
      <c r="BJ1088" s="110">
        <v>8</v>
      </c>
      <c r="BK1088" s="110">
        <v>6</v>
      </c>
      <c r="BL1088" s="110">
        <v>7</v>
      </c>
      <c r="BN1088" s="110">
        <f t="shared" si="184"/>
        <v>26</v>
      </c>
      <c r="BS1088" s="110">
        <v>4228</v>
      </c>
      <c r="BT1088" s="110" t="str">
        <f t="shared" si="175"/>
        <v>Instituições de educação básica da Rede Estadual beneficiadas com segurança para a comunidade escolar através do programa Escola Segura</v>
      </c>
      <c r="BU1088" s="111" t="str">
        <f t="shared" si="176"/>
        <v>Não</v>
      </c>
      <c r="BV1088" s="111" t="str">
        <f t="shared" si="177"/>
        <v>Não</v>
      </c>
      <c r="BW1088" s="111" t="str">
        <f t="shared" si="178"/>
        <v>Não</v>
      </c>
      <c r="BX1088" s="111" t="str">
        <f t="shared" si="179"/>
        <v>Não</v>
      </c>
      <c r="BY1088" s="110" t="s">
        <v>121</v>
      </c>
      <c r="BZ1088" s="110" t="s">
        <v>121</v>
      </c>
      <c r="CA1088" s="110" t="s">
        <v>121</v>
      </c>
      <c r="CB1088" s="110" t="s">
        <v>8122</v>
      </c>
      <c r="CG1088" s="110" t="str">
        <f t="shared" si="180"/>
        <v>5300 Total</v>
      </c>
      <c r="CH1088" s="110" t="str">
        <f t="shared" si="182"/>
        <v>5300 Total-1</v>
      </c>
      <c r="CI1088" s="110">
        <v>1</v>
      </c>
      <c r="CJ1088" s="110" t="s">
        <v>7264</v>
      </c>
      <c r="CN1088" s="110">
        <v>150</v>
      </c>
      <c r="CO1088" s="110">
        <v>0</v>
      </c>
      <c r="CP1088" s="110">
        <v>0</v>
      </c>
      <c r="CQ1088" s="110">
        <v>0</v>
      </c>
      <c r="CS1088" s="110" t="str">
        <f t="shared" si="181"/>
        <v>-</v>
      </c>
    </row>
    <row r="1089" spans="19:97" x14ac:dyDescent="0.2">
      <c r="S1089" s="98">
        <v>4229</v>
      </c>
      <c r="T1089" s="98">
        <v>41</v>
      </c>
      <c r="U1089" s="98" t="s">
        <v>2622</v>
      </c>
      <c r="V1089" s="98">
        <v>1</v>
      </c>
      <c r="W1089" s="98" t="s">
        <v>724</v>
      </c>
      <c r="X1089" s="98">
        <v>5</v>
      </c>
      <c r="Y1089" s="98" t="s">
        <v>858</v>
      </c>
      <c r="Z1089" s="98">
        <v>32</v>
      </c>
      <c r="AA1089" s="98" t="s">
        <v>2623</v>
      </c>
      <c r="AB1089" s="98">
        <v>8466</v>
      </c>
      <c r="AC1089" s="98" t="s">
        <v>2871</v>
      </c>
      <c r="AD1089" s="98" t="s">
        <v>2872</v>
      </c>
      <c r="AE1089" s="98">
        <v>4229</v>
      </c>
      <c r="AF1089" s="98" t="s">
        <v>1638</v>
      </c>
      <c r="AG1089" s="98" t="s">
        <v>2882</v>
      </c>
      <c r="AH1089" s="98" t="s">
        <v>2883</v>
      </c>
      <c r="AI1089" s="98" t="s">
        <v>53</v>
      </c>
      <c r="AJ1089" s="98">
        <v>4100</v>
      </c>
      <c r="AO1089" s="98">
        <v>2024</v>
      </c>
      <c r="AP1089" s="98">
        <v>1</v>
      </c>
      <c r="AQ1089" s="98" t="s">
        <v>54</v>
      </c>
      <c r="AR1089" s="98" t="s">
        <v>54</v>
      </c>
      <c r="AS1089" s="98" t="s">
        <v>54</v>
      </c>
      <c r="AT1089" s="98" t="s">
        <v>54</v>
      </c>
      <c r="AY1089" s="98" t="s">
        <v>56</v>
      </c>
      <c r="AZ1089" s="98" t="s">
        <v>2884</v>
      </c>
      <c r="BA1089" s="98" t="s">
        <v>2885</v>
      </c>
      <c r="BB1089" s="98" t="s">
        <v>2886</v>
      </c>
      <c r="BD1089" s="110" t="str">
        <f t="shared" si="183"/>
        <v>4663(vazio)</v>
      </c>
      <c r="BE1089" s="110">
        <v>4663</v>
      </c>
      <c r="BF1089" s="110" t="s">
        <v>2491</v>
      </c>
      <c r="BG1089" s="110">
        <v>8658</v>
      </c>
      <c r="BH1089" s="110" t="s">
        <v>60</v>
      </c>
      <c r="BI1089" s="110">
        <v>1</v>
      </c>
      <c r="BJ1089" s="110">
        <v>1</v>
      </c>
      <c r="BK1089" s="110">
        <v>1</v>
      </c>
      <c r="BL1089" s="110">
        <v>1</v>
      </c>
      <c r="BN1089" s="110">
        <f t="shared" si="184"/>
        <v>4</v>
      </c>
      <c r="BS1089" s="110">
        <v>4229</v>
      </c>
      <c r="BT1089" s="110" t="str">
        <f t="shared" si="175"/>
        <v>Realização de convênio Censo Escolar</v>
      </c>
      <c r="BU1089" s="111" t="str">
        <f t="shared" si="176"/>
        <v>Não</v>
      </c>
      <c r="BV1089" s="111" t="str">
        <f t="shared" si="177"/>
        <v>Não</v>
      </c>
      <c r="BW1089" s="111" t="str">
        <f t="shared" si="178"/>
        <v>Não</v>
      </c>
      <c r="BX1089" s="111" t="str">
        <f t="shared" si="179"/>
        <v>Não</v>
      </c>
      <c r="BY1089" s="110" t="s">
        <v>121</v>
      </c>
      <c r="BZ1089" s="110" t="s">
        <v>121</v>
      </c>
      <c r="CA1089" s="110" t="s">
        <v>121</v>
      </c>
      <c r="CB1089" s="110" t="s">
        <v>8122</v>
      </c>
      <c r="CG1089" s="110" t="str">
        <f t="shared" si="180"/>
        <v>5301Londrina</v>
      </c>
      <c r="CH1089" s="110" t="str">
        <f t="shared" si="182"/>
        <v>5301-1</v>
      </c>
      <c r="CI1089" s="110">
        <v>1</v>
      </c>
      <c r="CJ1089" s="110">
        <v>5301</v>
      </c>
      <c r="CK1089" s="110" t="s">
        <v>37</v>
      </c>
      <c r="CL1089" s="110">
        <v>4113700</v>
      </c>
      <c r="CM1089" s="110" t="s">
        <v>326</v>
      </c>
      <c r="CN1089" s="110">
        <v>150</v>
      </c>
      <c r="CO1089" s="110">
        <v>0</v>
      </c>
      <c r="CP1089" s="110">
        <v>0</v>
      </c>
      <c r="CQ1089" s="110">
        <v>0</v>
      </c>
      <c r="CS1089" s="110" t="str">
        <f t="shared" si="181"/>
        <v>RGInt 05 Londrina-Londrina</v>
      </c>
    </row>
    <row r="1090" spans="19:97" x14ac:dyDescent="0.2">
      <c r="S1090" s="98">
        <v>4230</v>
      </c>
      <c r="T1090" s="98">
        <v>41</v>
      </c>
      <c r="U1090" s="98" t="s">
        <v>2622</v>
      </c>
      <c r="V1090" s="98">
        <v>1</v>
      </c>
      <c r="W1090" s="98" t="s">
        <v>724</v>
      </c>
      <c r="X1090" s="98">
        <v>5</v>
      </c>
      <c r="Y1090" s="98" t="s">
        <v>858</v>
      </c>
      <c r="Z1090" s="98">
        <v>32</v>
      </c>
      <c r="AA1090" s="98" t="s">
        <v>2623</v>
      </c>
      <c r="AB1090" s="98">
        <v>8467</v>
      </c>
      <c r="AC1090" s="98" t="s">
        <v>2887</v>
      </c>
      <c r="AD1090" s="98" t="s">
        <v>2888</v>
      </c>
      <c r="AE1090" s="98">
        <v>4230</v>
      </c>
      <c r="AF1090" s="98" t="s">
        <v>1641</v>
      </c>
      <c r="AG1090" s="98" t="s">
        <v>5661</v>
      </c>
      <c r="AH1090" s="98" t="s">
        <v>262</v>
      </c>
      <c r="AI1090" s="98" t="s">
        <v>53</v>
      </c>
      <c r="AJ1090" s="98">
        <v>4100</v>
      </c>
      <c r="AO1090" s="98">
        <v>2024</v>
      </c>
      <c r="AP1090" s="98">
        <v>25000</v>
      </c>
      <c r="AQ1090" s="98" t="s">
        <v>54</v>
      </c>
      <c r="AR1090" s="98" t="s">
        <v>54</v>
      </c>
      <c r="AS1090" s="98" t="s">
        <v>54</v>
      </c>
      <c r="AT1090" s="98" t="s">
        <v>54</v>
      </c>
      <c r="AV1090" s="98" t="s">
        <v>2724</v>
      </c>
      <c r="AY1090" s="98" t="s">
        <v>56</v>
      </c>
      <c r="AZ1090" s="98" t="s">
        <v>2889</v>
      </c>
      <c r="BA1090" s="98" t="s">
        <v>2778</v>
      </c>
      <c r="BB1090" s="98" t="s">
        <v>2779</v>
      </c>
      <c r="BD1090" s="110" t="str">
        <f t="shared" si="183"/>
        <v>4665(vazio)</v>
      </c>
      <c r="BE1090" s="110">
        <v>4665</v>
      </c>
      <c r="BF1090" s="110" t="s">
        <v>2492</v>
      </c>
      <c r="BG1090" s="110">
        <v>8406</v>
      </c>
      <c r="BH1090" s="110" t="s">
        <v>60</v>
      </c>
      <c r="BI1090" s="110">
        <v>630000</v>
      </c>
      <c r="BJ1090" s="110">
        <v>630000</v>
      </c>
      <c r="BK1090" s="110">
        <v>630000</v>
      </c>
      <c r="BL1090" s="110">
        <v>630000</v>
      </c>
      <c r="BN1090" s="110">
        <f t="shared" si="184"/>
        <v>2520000</v>
      </c>
      <c r="BS1090" s="110">
        <v>4230</v>
      </c>
      <c r="BT1090" s="110" t="str">
        <f t="shared" si="175"/>
        <v>Capacitação em cursos de formação continuada nas modalidades presencial para todos os profissionais da Rede Estadual de Educação (DEDUC)</v>
      </c>
      <c r="BU1090" s="111" t="str">
        <f t="shared" si="176"/>
        <v>Não</v>
      </c>
      <c r="BV1090" s="111" t="str">
        <f t="shared" si="177"/>
        <v>Não</v>
      </c>
      <c r="BW1090" s="111" t="str">
        <f t="shared" si="178"/>
        <v>Não</v>
      </c>
      <c r="BX1090" s="111" t="str">
        <f t="shared" si="179"/>
        <v>Não</v>
      </c>
      <c r="BY1090" s="110" t="s">
        <v>1092</v>
      </c>
      <c r="BZ1090" s="110" t="s">
        <v>2724</v>
      </c>
      <c r="CA1090" s="110" t="s">
        <v>121</v>
      </c>
      <c r="CB1090" s="110" t="s">
        <v>8122</v>
      </c>
      <c r="CG1090" s="110" t="str">
        <f t="shared" si="180"/>
        <v>5301 Total</v>
      </c>
      <c r="CH1090" s="110" t="str">
        <f t="shared" si="182"/>
        <v>5301 Total-1</v>
      </c>
      <c r="CI1090" s="110">
        <v>1</v>
      </c>
      <c r="CJ1090" s="110" t="s">
        <v>7265</v>
      </c>
      <c r="CN1090" s="110">
        <v>150</v>
      </c>
      <c r="CO1090" s="110">
        <v>0</v>
      </c>
      <c r="CP1090" s="110">
        <v>0</v>
      </c>
      <c r="CQ1090" s="110">
        <v>0</v>
      </c>
      <c r="CS1090" s="110" t="str">
        <f t="shared" si="181"/>
        <v>-</v>
      </c>
    </row>
    <row r="1091" spans="19:97" x14ac:dyDescent="0.2">
      <c r="S1091" s="98">
        <v>4231</v>
      </c>
      <c r="T1091" s="98">
        <v>41</v>
      </c>
      <c r="U1091" s="98" t="s">
        <v>2622</v>
      </c>
      <c r="V1091" s="98">
        <v>1</v>
      </c>
      <c r="W1091" s="98" t="s">
        <v>724</v>
      </c>
      <c r="X1091" s="98">
        <v>5</v>
      </c>
      <c r="Y1091" s="98" t="s">
        <v>858</v>
      </c>
      <c r="Z1091" s="98">
        <v>32</v>
      </c>
      <c r="AA1091" s="98" t="s">
        <v>2623</v>
      </c>
      <c r="AB1091" s="98">
        <v>8467</v>
      </c>
      <c r="AC1091" s="98" t="s">
        <v>2887</v>
      </c>
      <c r="AD1091" s="98" t="s">
        <v>2888</v>
      </c>
      <c r="AE1091" s="98">
        <v>4231</v>
      </c>
      <c r="AF1091" s="98" t="s">
        <v>1645</v>
      </c>
      <c r="AG1091" s="98" t="s">
        <v>5662</v>
      </c>
      <c r="AH1091" s="98" t="s">
        <v>262</v>
      </c>
      <c r="AI1091" s="98" t="s">
        <v>53</v>
      </c>
      <c r="AJ1091" s="98">
        <v>4100</v>
      </c>
      <c r="AO1091" s="98">
        <v>2024</v>
      </c>
      <c r="AP1091" s="98">
        <v>60000</v>
      </c>
      <c r="AQ1091" s="98" t="s">
        <v>54</v>
      </c>
      <c r="AR1091" s="98" t="s">
        <v>54</v>
      </c>
      <c r="AS1091" s="98" t="s">
        <v>54</v>
      </c>
      <c r="AT1091" s="98" t="s">
        <v>54</v>
      </c>
      <c r="AU1091" s="98" t="s">
        <v>1092</v>
      </c>
      <c r="AY1091" s="98" t="s">
        <v>56</v>
      </c>
      <c r="AZ1091" s="98" t="s">
        <v>2889</v>
      </c>
      <c r="BA1091" s="98" t="s">
        <v>2778</v>
      </c>
      <c r="BB1091" s="98" t="s">
        <v>2779</v>
      </c>
      <c r="BD1091" s="110" t="str">
        <f t="shared" si="183"/>
        <v>4666(vazio)</v>
      </c>
      <c r="BE1091" s="110">
        <v>4666</v>
      </c>
      <c r="BF1091" s="110" t="s">
        <v>2494</v>
      </c>
      <c r="BG1091" s="110">
        <v>8154</v>
      </c>
      <c r="BH1091" s="110" t="s">
        <v>60</v>
      </c>
      <c r="BI1091" s="110">
        <v>10</v>
      </c>
      <c r="BJ1091" s="110">
        <v>10</v>
      </c>
      <c r="BK1091" s="110">
        <v>0</v>
      </c>
      <c r="BL1091" s="110">
        <v>10</v>
      </c>
      <c r="BN1091" s="110">
        <f t="shared" si="184"/>
        <v>30</v>
      </c>
      <c r="BS1091" s="110">
        <v>4231</v>
      </c>
      <c r="BT1091" s="110" t="str">
        <f t="shared" si="175"/>
        <v>Capacitação em cursos de formação continuada nas modalidades presencial para todos os profissionais da Rede Estadual de Educação (DEPGE)</v>
      </c>
      <c r="BU1091" s="111" t="str">
        <f t="shared" si="176"/>
        <v>Não</v>
      </c>
      <c r="BV1091" s="111" t="str">
        <f t="shared" si="177"/>
        <v>Não</v>
      </c>
      <c r="BW1091" s="111" t="str">
        <f t="shared" si="178"/>
        <v>Não</v>
      </c>
      <c r="BX1091" s="111" t="str">
        <f t="shared" si="179"/>
        <v>Não</v>
      </c>
      <c r="BY1091" s="110" t="s">
        <v>1092</v>
      </c>
      <c r="BZ1091" s="110" t="s">
        <v>2724</v>
      </c>
      <c r="CA1091" s="110" t="s">
        <v>121</v>
      </c>
      <c r="CB1091" s="110" t="s">
        <v>8122</v>
      </c>
      <c r="CG1091" s="110" t="str">
        <f t="shared" si="180"/>
        <v>5302Londrina</v>
      </c>
      <c r="CH1091" s="110" t="str">
        <f t="shared" si="182"/>
        <v>5302-1</v>
      </c>
      <c r="CI1091" s="110">
        <v>1</v>
      </c>
      <c r="CJ1091" s="110">
        <v>5302</v>
      </c>
      <c r="CK1091" s="110" t="s">
        <v>37</v>
      </c>
      <c r="CL1091" s="110">
        <v>4113700</v>
      </c>
      <c r="CM1091" s="110" t="s">
        <v>326</v>
      </c>
      <c r="CN1091" s="110">
        <v>2000</v>
      </c>
      <c r="CO1091" s="110">
        <v>0</v>
      </c>
      <c r="CP1091" s="110">
        <v>0</v>
      </c>
      <c r="CQ1091" s="110">
        <v>0</v>
      </c>
      <c r="CS1091" s="110" t="str">
        <f t="shared" si="181"/>
        <v>RGInt 05 Londrina-Londrina</v>
      </c>
    </row>
    <row r="1092" spans="19:97" x14ac:dyDescent="0.2">
      <c r="S1092" s="98">
        <v>4232</v>
      </c>
      <c r="T1092" s="98">
        <v>41</v>
      </c>
      <c r="U1092" s="98" t="s">
        <v>2622</v>
      </c>
      <c r="V1092" s="98">
        <v>1</v>
      </c>
      <c r="W1092" s="98" t="s">
        <v>724</v>
      </c>
      <c r="X1092" s="98">
        <v>5</v>
      </c>
      <c r="Y1092" s="98" t="s">
        <v>858</v>
      </c>
      <c r="Z1092" s="98">
        <v>32</v>
      </c>
      <c r="AA1092" s="98" t="s">
        <v>2623</v>
      </c>
      <c r="AB1092" s="98">
        <v>8467</v>
      </c>
      <c r="AC1092" s="98" t="s">
        <v>2887</v>
      </c>
      <c r="AD1092" s="98" t="s">
        <v>2888</v>
      </c>
      <c r="AE1092" s="98">
        <v>4232</v>
      </c>
      <c r="AF1092" s="98" t="s">
        <v>5663</v>
      </c>
      <c r="AG1092" s="98" t="s">
        <v>5664</v>
      </c>
      <c r="AH1092" s="98" t="s">
        <v>262</v>
      </c>
      <c r="AI1092" s="98" t="s">
        <v>53</v>
      </c>
      <c r="AJ1092" s="98">
        <v>4100</v>
      </c>
      <c r="AO1092" s="98">
        <v>2024</v>
      </c>
      <c r="AP1092" s="98">
        <v>1000</v>
      </c>
      <c r="AQ1092" s="98" t="s">
        <v>54</v>
      </c>
      <c r="AR1092" s="98" t="s">
        <v>54</v>
      </c>
      <c r="AS1092" s="98" t="s">
        <v>54</v>
      </c>
      <c r="AT1092" s="98" t="s">
        <v>54</v>
      </c>
      <c r="AU1092" s="98" t="s">
        <v>1092</v>
      </c>
      <c r="AY1092" s="98" t="s">
        <v>56</v>
      </c>
      <c r="AZ1092" s="98" t="s">
        <v>2889</v>
      </c>
      <c r="BA1092" s="98" t="s">
        <v>2778</v>
      </c>
      <c r="BB1092" s="98" t="s">
        <v>2779</v>
      </c>
      <c r="BD1092" s="110" t="str">
        <f t="shared" si="183"/>
        <v>4667(vazio)</v>
      </c>
      <c r="BE1092" s="110">
        <v>4667</v>
      </c>
      <c r="BF1092" s="110" t="s">
        <v>114</v>
      </c>
      <c r="BG1092" s="110">
        <v>8000</v>
      </c>
      <c r="BH1092" s="110" t="s">
        <v>60</v>
      </c>
      <c r="BI1092" s="110">
        <v>40</v>
      </c>
      <c r="BJ1092" s="110">
        <v>40</v>
      </c>
      <c r="BK1092" s="110">
        <v>40</v>
      </c>
      <c r="BL1092" s="110">
        <v>40</v>
      </c>
      <c r="BN1092" s="110">
        <f t="shared" si="184"/>
        <v>160</v>
      </c>
      <c r="BS1092" s="110">
        <v>4232</v>
      </c>
      <c r="BT1092" s="110" t="str">
        <f t="shared" si="175"/>
        <v>Capacitação em cursos de formação continuada nas modalidades presencial para todos os profissionais da Rede Estadual de Educação (DG)</v>
      </c>
      <c r="BU1092" s="111" t="str">
        <f t="shared" si="176"/>
        <v>Não</v>
      </c>
      <c r="BV1092" s="111" t="str">
        <f t="shared" si="177"/>
        <v>Não</v>
      </c>
      <c r="BW1092" s="111" t="str">
        <f t="shared" si="178"/>
        <v>Não</v>
      </c>
      <c r="BX1092" s="111" t="str">
        <f t="shared" si="179"/>
        <v>Não</v>
      </c>
      <c r="BY1092" s="110" t="s">
        <v>1092</v>
      </c>
      <c r="BZ1092" s="110" t="s">
        <v>2724</v>
      </c>
      <c r="CA1092" s="110" t="s">
        <v>121</v>
      </c>
      <c r="CB1092" s="110" t="s">
        <v>8122</v>
      </c>
      <c r="CG1092" s="110" t="str">
        <f t="shared" si="180"/>
        <v>5302 Total</v>
      </c>
      <c r="CH1092" s="110" t="str">
        <f t="shared" si="182"/>
        <v>5302 Total-1</v>
      </c>
      <c r="CI1092" s="110">
        <v>1</v>
      </c>
      <c r="CJ1092" s="110" t="s">
        <v>7266</v>
      </c>
      <c r="CN1092" s="110">
        <v>2000</v>
      </c>
      <c r="CO1092" s="110">
        <v>0</v>
      </c>
      <c r="CP1092" s="110">
        <v>0</v>
      </c>
      <c r="CQ1092" s="110">
        <v>0</v>
      </c>
      <c r="CS1092" s="110" t="str">
        <f t="shared" si="181"/>
        <v>-</v>
      </c>
    </row>
    <row r="1093" spans="19:97" x14ac:dyDescent="0.2">
      <c r="S1093" s="98">
        <v>4233</v>
      </c>
      <c r="T1093" s="98">
        <v>41</v>
      </c>
      <c r="U1093" s="98" t="s">
        <v>2622</v>
      </c>
      <c r="V1093" s="98">
        <v>1</v>
      </c>
      <c r="W1093" s="98" t="s">
        <v>724</v>
      </c>
      <c r="X1093" s="98">
        <v>5</v>
      </c>
      <c r="Y1093" s="98" t="s">
        <v>858</v>
      </c>
      <c r="Z1093" s="98">
        <v>32</v>
      </c>
      <c r="AA1093" s="98" t="s">
        <v>2623</v>
      </c>
      <c r="AB1093" s="98">
        <v>8467</v>
      </c>
      <c r="AC1093" s="98" t="s">
        <v>2887</v>
      </c>
      <c r="AD1093" s="98" t="s">
        <v>2888</v>
      </c>
      <c r="AE1093" s="98">
        <v>4233</v>
      </c>
      <c r="AF1093" s="98" t="s">
        <v>1654</v>
      </c>
      <c r="AG1093" s="98" t="s">
        <v>5665</v>
      </c>
      <c r="AH1093" s="98" t="s">
        <v>262</v>
      </c>
      <c r="AI1093" s="98" t="s">
        <v>53</v>
      </c>
      <c r="AJ1093" s="98">
        <v>4100</v>
      </c>
      <c r="AO1093" s="98">
        <v>2024</v>
      </c>
      <c r="AP1093" s="98">
        <v>2600</v>
      </c>
      <c r="AQ1093" s="98" t="s">
        <v>54</v>
      </c>
      <c r="AR1093" s="98" t="s">
        <v>54</v>
      </c>
      <c r="AS1093" s="98" t="s">
        <v>54</v>
      </c>
      <c r="AT1093" s="98" t="s">
        <v>54</v>
      </c>
      <c r="AV1093" s="98" t="s">
        <v>2724</v>
      </c>
      <c r="AY1093" s="98" t="s">
        <v>56</v>
      </c>
      <c r="AZ1093" s="98" t="s">
        <v>2889</v>
      </c>
      <c r="BA1093" s="98" t="s">
        <v>2778</v>
      </c>
      <c r="BB1093" s="98" t="s">
        <v>2779</v>
      </c>
      <c r="BD1093" s="110" t="str">
        <f t="shared" si="183"/>
        <v>4669(vazio)</v>
      </c>
      <c r="BE1093" s="110">
        <v>4669</v>
      </c>
      <c r="BF1093" s="110" t="s">
        <v>2495</v>
      </c>
      <c r="BG1093" s="110">
        <v>8080</v>
      </c>
      <c r="BH1093" s="110" t="s">
        <v>60</v>
      </c>
      <c r="BI1093" s="110">
        <v>1</v>
      </c>
      <c r="BJ1093" s="110">
        <v>1</v>
      </c>
      <c r="BK1093" s="110">
        <v>1</v>
      </c>
      <c r="BL1093" s="110">
        <v>1</v>
      </c>
      <c r="BN1093" s="110">
        <f t="shared" si="184"/>
        <v>4</v>
      </c>
      <c r="BS1093" s="110">
        <v>4233</v>
      </c>
      <c r="BT1093" s="110" t="str">
        <f t="shared" si="175"/>
        <v>Capacitação em cursos de formação continuada nas modalidades presencial para todos os profissionais da Rede Estadual de Educação (DTI)</v>
      </c>
      <c r="BU1093" s="111" t="str">
        <f t="shared" si="176"/>
        <v>Não</v>
      </c>
      <c r="BV1093" s="111" t="str">
        <f t="shared" si="177"/>
        <v>Não</v>
      </c>
      <c r="BW1093" s="111" t="str">
        <f t="shared" si="178"/>
        <v>Não</v>
      </c>
      <c r="BX1093" s="111" t="str">
        <f t="shared" si="179"/>
        <v>Não</v>
      </c>
      <c r="BY1093" s="110" t="s">
        <v>1092</v>
      </c>
      <c r="BZ1093" s="110" t="s">
        <v>2724</v>
      </c>
      <c r="CA1093" s="110" t="s">
        <v>121</v>
      </c>
      <c r="CB1093" s="110" t="s">
        <v>8122</v>
      </c>
      <c r="CG1093" s="110" t="str">
        <f t="shared" si="180"/>
        <v>5303Londrina</v>
      </c>
      <c r="CH1093" s="110" t="str">
        <f t="shared" si="182"/>
        <v>5303-1</v>
      </c>
      <c r="CI1093" s="110">
        <v>1</v>
      </c>
      <c r="CJ1093" s="110">
        <v>5303</v>
      </c>
      <c r="CK1093" s="110" t="s">
        <v>37</v>
      </c>
      <c r="CL1093" s="110">
        <v>4113700</v>
      </c>
      <c r="CM1093" s="110" t="s">
        <v>326</v>
      </c>
      <c r="CN1093" s="110">
        <v>20</v>
      </c>
      <c r="CO1093" s="110">
        <v>0</v>
      </c>
      <c r="CP1093" s="110">
        <v>0</v>
      </c>
      <c r="CQ1093" s="110">
        <v>0</v>
      </c>
      <c r="CS1093" s="110" t="str">
        <f t="shared" si="181"/>
        <v>RGInt 05 Londrina-Londrina</v>
      </c>
    </row>
    <row r="1094" spans="19:97" x14ac:dyDescent="0.2">
      <c r="S1094" s="98">
        <v>4234</v>
      </c>
      <c r="T1094" s="98">
        <v>41</v>
      </c>
      <c r="U1094" s="98" t="s">
        <v>2622</v>
      </c>
      <c r="V1094" s="98">
        <v>1</v>
      </c>
      <c r="W1094" s="98" t="s">
        <v>724</v>
      </c>
      <c r="X1094" s="98">
        <v>5</v>
      </c>
      <c r="Y1094" s="98" t="s">
        <v>858</v>
      </c>
      <c r="Z1094" s="98">
        <v>32</v>
      </c>
      <c r="AA1094" s="98" t="s">
        <v>2623</v>
      </c>
      <c r="AB1094" s="98">
        <v>8467</v>
      </c>
      <c r="AC1094" s="98" t="s">
        <v>2887</v>
      </c>
      <c r="AD1094" s="98" t="s">
        <v>2888</v>
      </c>
      <c r="AE1094" s="98">
        <v>4234</v>
      </c>
      <c r="AF1094" s="98" t="s">
        <v>1657</v>
      </c>
      <c r="AG1094" s="98" t="s">
        <v>5666</v>
      </c>
      <c r="AH1094" s="98" t="s">
        <v>262</v>
      </c>
      <c r="AI1094" s="98" t="s">
        <v>53</v>
      </c>
      <c r="AJ1094" s="98">
        <v>4100</v>
      </c>
      <c r="AO1094" s="98">
        <v>2024</v>
      </c>
      <c r="AP1094" s="98">
        <v>2100</v>
      </c>
      <c r="AQ1094" s="98" t="s">
        <v>54</v>
      </c>
      <c r="AR1094" s="98" t="s">
        <v>54</v>
      </c>
      <c r="AS1094" s="98" t="s">
        <v>54</v>
      </c>
      <c r="AT1094" s="98" t="s">
        <v>54</v>
      </c>
      <c r="AV1094" s="98" t="s">
        <v>2724</v>
      </c>
      <c r="AY1094" s="98" t="s">
        <v>56</v>
      </c>
      <c r="AZ1094" s="98" t="s">
        <v>2889</v>
      </c>
      <c r="BA1094" s="98" t="s">
        <v>2778</v>
      </c>
      <c r="BB1094" s="98" t="s">
        <v>2779</v>
      </c>
      <c r="BD1094" s="110" t="str">
        <f t="shared" si="183"/>
        <v>4670(vazio)</v>
      </c>
      <c r="BE1094" s="110">
        <v>4670</v>
      </c>
      <c r="BF1094" s="110" t="s">
        <v>2496</v>
      </c>
      <c r="BG1094" s="110">
        <v>7010</v>
      </c>
      <c r="BH1094" s="110" t="s">
        <v>60</v>
      </c>
      <c r="BI1094" s="110">
        <v>72</v>
      </c>
      <c r="BJ1094" s="110">
        <v>0</v>
      </c>
      <c r="BK1094" s="110">
        <v>0</v>
      </c>
      <c r="BL1094" s="110">
        <v>0</v>
      </c>
      <c r="BN1094" s="110">
        <f t="shared" si="184"/>
        <v>72</v>
      </c>
      <c r="BS1094" s="110">
        <v>4234</v>
      </c>
      <c r="BT1094" s="110" t="str">
        <f t="shared" si="175"/>
        <v>Capacitação em cursos de formação continuada nas modalidades presencial para todos os profissionais da Rede Estadual de Educação (FUNDEPAR)</v>
      </c>
      <c r="BU1094" s="111" t="str">
        <f t="shared" si="176"/>
        <v>Não</v>
      </c>
      <c r="BV1094" s="111" t="str">
        <f t="shared" si="177"/>
        <v>Não</v>
      </c>
      <c r="BW1094" s="111" t="str">
        <f t="shared" si="178"/>
        <v>Não</v>
      </c>
      <c r="BX1094" s="111" t="str">
        <f t="shared" si="179"/>
        <v>Não</v>
      </c>
      <c r="BY1094" s="110" t="s">
        <v>1092</v>
      </c>
      <c r="BZ1094" s="110" t="s">
        <v>2724</v>
      </c>
      <c r="CA1094" s="110" t="s">
        <v>121</v>
      </c>
      <c r="CB1094" s="110" t="s">
        <v>8122</v>
      </c>
      <c r="CG1094" s="110" t="str">
        <f t="shared" si="180"/>
        <v>5303 Total</v>
      </c>
      <c r="CH1094" s="110" t="str">
        <f t="shared" si="182"/>
        <v>5303 Total-1</v>
      </c>
      <c r="CI1094" s="110">
        <v>1</v>
      </c>
      <c r="CJ1094" s="110" t="s">
        <v>7267</v>
      </c>
      <c r="CN1094" s="110">
        <v>20</v>
      </c>
      <c r="CO1094" s="110">
        <v>0</v>
      </c>
      <c r="CP1094" s="110">
        <v>0</v>
      </c>
      <c r="CQ1094" s="110">
        <v>0</v>
      </c>
      <c r="CS1094" s="110" t="str">
        <f t="shared" si="181"/>
        <v>-</v>
      </c>
    </row>
    <row r="1095" spans="19:97" x14ac:dyDescent="0.2">
      <c r="S1095" s="98">
        <v>4235</v>
      </c>
      <c r="T1095" s="98">
        <v>41</v>
      </c>
      <c r="U1095" s="98" t="s">
        <v>2622</v>
      </c>
      <c r="V1095" s="98">
        <v>1</v>
      </c>
      <c r="W1095" s="98" t="s">
        <v>724</v>
      </c>
      <c r="X1095" s="98">
        <v>5</v>
      </c>
      <c r="Y1095" s="98" t="s">
        <v>858</v>
      </c>
      <c r="Z1095" s="98">
        <v>32</v>
      </c>
      <c r="AA1095" s="98" t="s">
        <v>2623</v>
      </c>
      <c r="AB1095" s="98">
        <v>8467</v>
      </c>
      <c r="AC1095" s="98" t="s">
        <v>2887</v>
      </c>
      <c r="AD1095" s="98" t="s">
        <v>2888</v>
      </c>
      <c r="AE1095" s="98">
        <v>4235</v>
      </c>
      <c r="AF1095" s="98" t="s">
        <v>1661</v>
      </c>
      <c r="AG1095" s="98" t="s">
        <v>5667</v>
      </c>
      <c r="AH1095" s="98" t="s">
        <v>2894</v>
      </c>
      <c r="AI1095" s="98" t="s">
        <v>53</v>
      </c>
      <c r="AJ1095" s="98">
        <v>4100</v>
      </c>
      <c r="AO1095" s="98">
        <v>2024</v>
      </c>
      <c r="AP1095" s="98">
        <v>2000</v>
      </c>
      <c r="AQ1095" s="98" t="s">
        <v>54</v>
      </c>
      <c r="AR1095" s="98" t="s">
        <v>54</v>
      </c>
      <c r="AS1095" s="98" t="s">
        <v>54</v>
      </c>
      <c r="AT1095" s="98" t="s">
        <v>54</v>
      </c>
      <c r="AU1095" s="98" t="s">
        <v>1092</v>
      </c>
      <c r="AY1095" s="98" t="s">
        <v>54</v>
      </c>
      <c r="AZ1095" s="98" t="s">
        <v>2895</v>
      </c>
      <c r="BA1095" s="98" t="s">
        <v>5668</v>
      </c>
      <c r="BB1095" s="98" t="s">
        <v>5669</v>
      </c>
      <c r="BD1095" s="110" t="str">
        <f t="shared" si="183"/>
        <v>4671(vazio)</v>
      </c>
      <c r="BE1095" s="110">
        <v>4671</v>
      </c>
      <c r="BF1095" s="110" t="s">
        <v>2498</v>
      </c>
      <c r="BG1095" s="110">
        <v>7010</v>
      </c>
      <c r="BH1095" s="110" t="s">
        <v>60</v>
      </c>
      <c r="BI1095" s="110">
        <v>2000</v>
      </c>
      <c r="BJ1095" s="110">
        <v>10000</v>
      </c>
      <c r="BK1095" s="110">
        <v>10000</v>
      </c>
      <c r="BL1095" s="110">
        <v>0</v>
      </c>
      <c r="BN1095" s="110">
        <f t="shared" si="184"/>
        <v>22000</v>
      </c>
      <c r="BS1095" s="110">
        <v>4235</v>
      </c>
      <c r="BT1095" s="110" t="str">
        <f t="shared" si="175"/>
        <v>Professor beneficiado com curso de pós-graduação Lato Sensu do Programa de Desenvolvimento Educacional (PDE)</v>
      </c>
      <c r="BU1095" s="111" t="str">
        <f t="shared" si="176"/>
        <v>Não</v>
      </c>
      <c r="BV1095" s="111" t="str">
        <f t="shared" si="177"/>
        <v>Não</v>
      </c>
      <c r="BW1095" s="111" t="str">
        <f t="shared" si="178"/>
        <v>Não</v>
      </c>
      <c r="BX1095" s="111" t="str">
        <f t="shared" si="179"/>
        <v>Não</v>
      </c>
      <c r="BY1095" s="110" t="s">
        <v>1092</v>
      </c>
      <c r="BZ1095" s="110" t="s">
        <v>2724</v>
      </c>
      <c r="CA1095" s="110" t="s">
        <v>121</v>
      </c>
      <c r="CB1095" s="110" t="s">
        <v>8122</v>
      </c>
      <c r="CG1095" s="110" t="str">
        <f t="shared" si="180"/>
        <v>5304Maringá</v>
      </c>
      <c r="CH1095" s="110" t="str">
        <f t="shared" si="182"/>
        <v>5304-1</v>
      </c>
      <c r="CI1095" s="110">
        <v>1</v>
      </c>
      <c r="CJ1095" s="110">
        <v>5304</v>
      </c>
      <c r="CK1095" s="110" t="s">
        <v>36</v>
      </c>
      <c r="CL1095" s="110">
        <v>4115200</v>
      </c>
      <c r="CM1095" s="110" t="s">
        <v>503</v>
      </c>
      <c r="CN1095" s="110">
        <v>20</v>
      </c>
      <c r="CO1095" s="110">
        <v>0</v>
      </c>
      <c r="CP1095" s="110">
        <v>0</v>
      </c>
      <c r="CQ1095" s="110">
        <v>0</v>
      </c>
      <c r="CS1095" s="110" t="str">
        <f t="shared" si="181"/>
        <v>RGInt 04 Maringá-Maringá</v>
      </c>
    </row>
    <row r="1096" spans="19:97" x14ac:dyDescent="0.2">
      <c r="S1096" s="98">
        <v>5502</v>
      </c>
      <c r="T1096" s="98">
        <v>41</v>
      </c>
      <c r="U1096" s="98" t="s">
        <v>2622</v>
      </c>
      <c r="V1096" s="98">
        <v>1</v>
      </c>
      <c r="W1096" s="98" t="s">
        <v>724</v>
      </c>
      <c r="X1096" s="98">
        <v>5</v>
      </c>
      <c r="Y1096" s="98" t="s">
        <v>858</v>
      </c>
      <c r="Z1096" s="98">
        <v>32</v>
      </c>
      <c r="AA1096" s="98" t="s">
        <v>2623</v>
      </c>
      <c r="AB1096" s="98">
        <v>8469</v>
      </c>
      <c r="AC1096" s="98" t="s">
        <v>2896</v>
      </c>
      <c r="AD1096" s="98" t="s">
        <v>2897</v>
      </c>
      <c r="AE1096" s="98">
        <v>5502</v>
      </c>
      <c r="AF1096" s="98" t="s">
        <v>2898</v>
      </c>
      <c r="AG1096" s="98" t="s">
        <v>5670</v>
      </c>
      <c r="AH1096" s="98" t="s">
        <v>243</v>
      </c>
      <c r="AI1096" s="98" t="s">
        <v>53</v>
      </c>
      <c r="AJ1096" s="98">
        <v>4100</v>
      </c>
      <c r="AK1096" s="98" t="s">
        <v>33</v>
      </c>
      <c r="AL1096" s="98">
        <v>4101</v>
      </c>
      <c r="AM1096" s="98" t="s">
        <v>495</v>
      </c>
      <c r="AN1096" s="98">
        <v>4104204</v>
      </c>
      <c r="AO1096" s="98">
        <v>2024</v>
      </c>
      <c r="AP1096" s="98">
        <v>0</v>
      </c>
      <c r="AQ1096" s="98" t="s">
        <v>54</v>
      </c>
      <c r="AR1096" s="98" t="s">
        <v>54</v>
      </c>
      <c r="AS1096" s="98" t="s">
        <v>54</v>
      </c>
      <c r="AT1096" s="98" t="s">
        <v>54</v>
      </c>
      <c r="AW1096" s="98" t="s">
        <v>5671</v>
      </c>
      <c r="AY1096" s="98" t="s">
        <v>56</v>
      </c>
      <c r="AZ1096" s="98" t="s">
        <v>2899</v>
      </c>
      <c r="BA1096" s="98" t="s">
        <v>2900</v>
      </c>
      <c r="BB1096" s="98" t="s">
        <v>5672</v>
      </c>
      <c r="BD1096" s="110" t="str">
        <f t="shared" si="183"/>
        <v>4672(vazio)</v>
      </c>
      <c r="BE1096" s="110">
        <v>4672</v>
      </c>
      <c r="BF1096" s="110" t="s">
        <v>2499</v>
      </c>
      <c r="BG1096" s="110">
        <v>7010</v>
      </c>
      <c r="BH1096" s="110" t="s">
        <v>60</v>
      </c>
      <c r="BI1096" s="110">
        <v>3836</v>
      </c>
      <c r="BJ1096" s="110">
        <v>1500</v>
      </c>
      <c r="BK1096" s="110">
        <v>1500</v>
      </c>
      <c r="BL1096" s="110">
        <v>0</v>
      </c>
      <c r="BN1096" s="110">
        <f t="shared" si="184"/>
        <v>6836</v>
      </c>
      <c r="BS1096" s="110">
        <v>5502</v>
      </c>
      <c r="BT1096" s="110" t="str">
        <f t="shared" si="175"/>
        <v>Instalação de placas solares na Rede Estadual de Educação</v>
      </c>
      <c r="BU1096" s="111" t="str">
        <f t="shared" si="176"/>
        <v>Não</v>
      </c>
      <c r="BV1096" s="111" t="str">
        <f t="shared" si="177"/>
        <v>Não</v>
      </c>
      <c r="BW1096" s="111" t="str">
        <f t="shared" si="178"/>
        <v>Não</v>
      </c>
      <c r="BX1096" s="111" t="str">
        <f t="shared" si="179"/>
        <v>Não</v>
      </c>
      <c r="BY1096" s="110" t="s">
        <v>121</v>
      </c>
      <c r="BZ1096" s="110" t="s">
        <v>8209</v>
      </c>
      <c r="CA1096" s="110" t="s">
        <v>8331</v>
      </c>
      <c r="CB1096" s="110" t="s">
        <v>8122</v>
      </c>
      <c r="CG1096" s="110" t="str">
        <f t="shared" si="180"/>
        <v>5304 Total</v>
      </c>
      <c r="CH1096" s="110" t="str">
        <f t="shared" si="182"/>
        <v>5304 Total-1</v>
      </c>
      <c r="CI1096" s="110">
        <v>1</v>
      </c>
      <c r="CJ1096" s="110" t="s">
        <v>7268</v>
      </c>
      <c r="CN1096" s="110">
        <v>20</v>
      </c>
      <c r="CO1096" s="110">
        <v>0</v>
      </c>
      <c r="CP1096" s="110">
        <v>0</v>
      </c>
      <c r="CQ1096" s="110">
        <v>0</v>
      </c>
      <c r="CS1096" s="110" t="str">
        <f t="shared" si="181"/>
        <v>-</v>
      </c>
    </row>
    <row r="1097" spans="19:97" x14ac:dyDescent="0.2">
      <c r="S1097" s="98">
        <v>4240</v>
      </c>
      <c r="T1097" s="98">
        <v>41</v>
      </c>
      <c r="U1097" s="98" t="s">
        <v>2622</v>
      </c>
      <c r="V1097" s="98">
        <v>1</v>
      </c>
      <c r="W1097" s="98" t="s">
        <v>724</v>
      </c>
      <c r="X1097" s="98">
        <v>5</v>
      </c>
      <c r="Y1097" s="98" t="s">
        <v>858</v>
      </c>
      <c r="Z1097" s="98">
        <v>32</v>
      </c>
      <c r="AA1097" s="98" t="s">
        <v>2623</v>
      </c>
      <c r="AB1097" s="98">
        <v>8469</v>
      </c>
      <c r="AC1097" s="98" t="s">
        <v>2896</v>
      </c>
      <c r="AD1097" s="98" t="s">
        <v>2897</v>
      </c>
      <c r="AE1097" s="98">
        <v>4240</v>
      </c>
      <c r="AF1097" s="98" t="s">
        <v>1682</v>
      </c>
      <c r="AG1097" s="98" t="s">
        <v>2902</v>
      </c>
      <c r="AH1097" s="98" t="s">
        <v>2879</v>
      </c>
      <c r="AI1097" s="98" t="s">
        <v>53</v>
      </c>
      <c r="AJ1097" s="98">
        <v>4100</v>
      </c>
      <c r="AK1097" s="98" t="s">
        <v>33</v>
      </c>
      <c r="AL1097" s="98">
        <v>4101</v>
      </c>
      <c r="AM1097" s="98" t="s">
        <v>128</v>
      </c>
      <c r="AN1097" s="98">
        <v>4106902</v>
      </c>
      <c r="AO1097" s="98">
        <v>2024</v>
      </c>
      <c r="AP1097" s="98">
        <v>1</v>
      </c>
      <c r="AQ1097" s="98" t="s">
        <v>54</v>
      </c>
      <c r="AR1097" s="98" t="s">
        <v>54</v>
      </c>
      <c r="AS1097" s="98" t="s">
        <v>54</v>
      </c>
      <c r="AT1097" s="98" t="s">
        <v>54</v>
      </c>
      <c r="AV1097" s="98" t="s">
        <v>2724</v>
      </c>
      <c r="AY1097" s="98" t="s">
        <v>56</v>
      </c>
      <c r="AZ1097" s="98" t="s">
        <v>2903</v>
      </c>
      <c r="BA1097" s="98" t="s">
        <v>2904</v>
      </c>
      <c r="BB1097" s="98" t="s">
        <v>2901</v>
      </c>
      <c r="BD1097" s="110" t="str">
        <f t="shared" si="183"/>
        <v>4673(vazio)</v>
      </c>
      <c r="BE1097" s="110">
        <v>4673</v>
      </c>
      <c r="BF1097" s="110" t="s">
        <v>2503</v>
      </c>
      <c r="BG1097" s="110">
        <v>7010</v>
      </c>
      <c r="BH1097" s="110" t="s">
        <v>60</v>
      </c>
      <c r="BI1097" s="110">
        <v>1255</v>
      </c>
      <c r="BJ1097" s="110">
        <v>300</v>
      </c>
      <c r="BK1097" s="110">
        <v>300</v>
      </c>
      <c r="BL1097" s="110">
        <v>0</v>
      </c>
      <c r="BN1097" s="110">
        <f t="shared" si="184"/>
        <v>1855</v>
      </c>
      <c r="BS1097" s="110">
        <v>4240</v>
      </c>
      <c r="BT1097" s="110" t="str">
        <f t="shared" si="175"/>
        <v>Instituições de educação básica da Rede Estadual beneficiadas com o projeto Parceiros da Escola</v>
      </c>
      <c r="BU1097" s="111" t="str">
        <f t="shared" si="176"/>
        <v>Não</v>
      </c>
      <c r="BV1097" s="111" t="str">
        <f t="shared" si="177"/>
        <v>Não</v>
      </c>
      <c r="BW1097" s="111" t="str">
        <f t="shared" si="178"/>
        <v>Não</v>
      </c>
      <c r="BX1097" s="111" t="str">
        <f t="shared" si="179"/>
        <v>Não</v>
      </c>
      <c r="BY1097" s="110" t="s">
        <v>121</v>
      </c>
      <c r="BZ1097" s="110" t="s">
        <v>2724</v>
      </c>
      <c r="CA1097" s="110" t="s">
        <v>121</v>
      </c>
      <c r="CB1097" s="110" t="s">
        <v>8122</v>
      </c>
      <c r="CG1097" s="110" t="str">
        <f t="shared" si="180"/>
        <v>5310Curitiba</v>
      </c>
      <c r="CH1097" s="110" t="str">
        <f t="shared" si="182"/>
        <v>5310-1</v>
      </c>
      <c r="CI1097" s="110">
        <v>1</v>
      </c>
      <c r="CJ1097" s="110">
        <v>5310</v>
      </c>
      <c r="CK1097" s="110" t="s">
        <v>33</v>
      </c>
      <c r="CL1097" s="110">
        <v>4106902</v>
      </c>
      <c r="CM1097" s="110" t="s">
        <v>128</v>
      </c>
      <c r="CN1097" s="110">
        <v>1</v>
      </c>
      <c r="CO1097" s="110">
        <v>1</v>
      </c>
      <c r="CP1097" s="110">
        <v>1</v>
      </c>
      <c r="CQ1097" s="110">
        <v>0</v>
      </c>
      <c r="CS1097" s="110" t="str">
        <f t="shared" si="181"/>
        <v>RGInt 01 Curitiba-Curitiba</v>
      </c>
    </row>
    <row r="1098" spans="19:97" x14ac:dyDescent="0.2">
      <c r="S1098" s="98">
        <v>6925</v>
      </c>
      <c r="T1098" s="98">
        <v>41</v>
      </c>
      <c r="U1098" s="98" t="s">
        <v>2622</v>
      </c>
      <c r="V1098" s="98">
        <v>1</v>
      </c>
      <c r="W1098" s="98" t="s">
        <v>724</v>
      </c>
      <c r="X1098" s="98">
        <v>5</v>
      </c>
      <c r="Y1098" s="98" t="s">
        <v>858</v>
      </c>
      <c r="Z1098" s="98">
        <v>32</v>
      </c>
      <c r="AA1098" s="98" t="s">
        <v>2623</v>
      </c>
      <c r="AB1098" s="98">
        <v>8470</v>
      </c>
      <c r="AC1098" s="98" t="s">
        <v>2905</v>
      </c>
      <c r="AD1098" s="98" t="s">
        <v>5673</v>
      </c>
      <c r="AE1098" s="98">
        <v>6925</v>
      </c>
      <c r="AF1098" s="98" t="s">
        <v>5674</v>
      </c>
      <c r="AG1098" s="98" t="s">
        <v>5675</v>
      </c>
      <c r="AH1098" s="98" t="s">
        <v>212</v>
      </c>
      <c r="AI1098" s="98" t="s">
        <v>53</v>
      </c>
      <c r="AJ1098" s="98">
        <v>4100</v>
      </c>
      <c r="AK1098" s="98" t="s">
        <v>37</v>
      </c>
      <c r="AL1098" s="98">
        <v>4105</v>
      </c>
      <c r="AM1098" s="98" t="s">
        <v>326</v>
      </c>
      <c r="AN1098" s="98">
        <v>4113700</v>
      </c>
      <c r="AO1098" s="98">
        <v>2024</v>
      </c>
      <c r="AP1098" s="98">
        <v>0</v>
      </c>
      <c r="AQ1098" s="98" t="s">
        <v>54</v>
      </c>
      <c r="AR1098" s="98" t="s">
        <v>54</v>
      </c>
      <c r="AS1098" s="98" t="s">
        <v>56</v>
      </c>
      <c r="AT1098" s="98" t="s">
        <v>54</v>
      </c>
      <c r="AV1098" s="98" t="s">
        <v>2724</v>
      </c>
      <c r="AY1098" s="98" t="s">
        <v>56</v>
      </c>
      <c r="AZ1098" s="98" t="s">
        <v>5676</v>
      </c>
      <c r="BA1098" s="98" t="s">
        <v>5677</v>
      </c>
      <c r="BB1098" s="98" t="s">
        <v>5678</v>
      </c>
      <c r="BD1098" s="110" t="str">
        <f t="shared" si="183"/>
        <v>4675(vazio)</v>
      </c>
      <c r="BE1098" s="110">
        <v>4675</v>
      </c>
      <c r="BF1098" s="110" t="s">
        <v>2505</v>
      </c>
      <c r="BG1098" s="110">
        <v>8185</v>
      </c>
      <c r="BH1098" s="110" t="s">
        <v>60</v>
      </c>
      <c r="BI1098" s="110">
        <v>2500</v>
      </c>
      <c r="BJ1098" s="110">
        <v>100000</v>
      </c>
      <c r="BK1098" s="110">
        <v>100000</v>
      </c>
      <c r="BL1098" s="110">
        <v>100000</v>
      </c>
      <c r="BN1098" s="110">
        <f t="shared" si="184"/>
        <v>302500</v>
      </c>
      <c r="BS1098" s="110">
        <v>6925</v>
      </c>
      <c r="BT1098" s="110" t="str">
        <f t="shared" si="175"/>
        <v>Construção de Nova Unidade Escolar no Bairro Acquaville III, no município de Londrina</v>
      </c>
      <c r="BU1098" s="111" t="str">
        <f t="shared" si="176"/>
        <v>Sim</v>
      </c>
      <c r="BV1098" s="111" t="str">
        <f t="shared" si="177"/>
        <v>Não</v>
      </c>
      <c r="BW1098" s="111" t="str">
        <f t="shared" si="178"/>
        <v>Não</v>
      </c>
      <c r="BX1098" s="111" t="str">
        <f t="shared" si="179"/>
        <v>Não</v>
      </c>
      <c r="BY1098" s="110" t="s">
        <v>121</v>
      </c>
      <c r="BZ1098" s="110" t="s">
        <v>2724</v>
      </c>
      <c r="CA1098" s="110" t="s">
        <v>121</v>
      </c>
      <c r="CB1098" s="110" t="s">
        <v>8122</v>
      </c>
      <c r="CG1098" s="110" t="str">
        <f t="shared" si="180"/>
        <v>5310 Total</v>
      </c>
      <c r="CH1098" s="110" t="str">
        <f t="shared" si="182"/>
        <v>5310 Total-1</v>
      </c>
      <c r="CI1098" s="110">
        <v>1</v>
      </c>
      <c r="CJ1098" s="110" t="s">
        <v>7269</v>
      </c>
      <c r="CN1098" s="110">
        <v>1</v>
      </c>
      <c r="CO1098" s="110">
        <v>1</v>
      </c>
      <c r="CP1098" s="110">
        <v>1</v>
      </c>
      <c r="CQ1098" s="110">
        <v>0</v>
      </c>
      <c r="CS1098" s="110" t="str">
        <f t="shared" si="181"/>
        <v>-</v>
      </c>
    </row>
    <row r="1099" spans="19:97" x14ac:dyDescent="0.2">
      <c r="S1099" s="98">
        <v>6926</v>
      </c>
      <c r="T1099" s="98">
        <v>41</v>
      </c>
      <c r="U1099" s="98" t="s">
        <v>2622</v>
      </c>
      <c r="V1099" s="98">
        <v>1</v>
      </c>
      <c r="W1099" s="98" t="s">
        <v>724</v>
      </c>
      <c r="X1099" s="98">
        <v>5</v>
      </c>
      <c r="Y1099" s="98" t="s">
        <v>858</v>
      </c>
      <c r="Z1099" s="98">
        <v>32</v>
      </c>
      <c r="AA1099" s="98" t="s">
        <v>2623</v>
      </c>
      <c r="AB1099" s="98">
        <v>8470</v>
      </c>
      <c r="AC1099" s="98" t="s">
        <v>2905</v>
      </c>
      <c r="AD1099" s="98" t="s">
        <v>5673</v>
      </c>
      <c r="AE1099" s="98">
        <v>6926</v>
      </c>
      <c r="AF1099" s="98" t="s">
        <v>5679</v>
      </c>
      <c r="AG1099" s="98" t="s">
        <v>5680</v>
      </c>
      <c r="AH1099" s="98" t="s">
        <v>212</v>
      </c>
      <c r="AI1099" s="98" t="s">
        <v>53</v>
      </c>
      <c r="AJ1099" s="98">
        <v>4100</v>
      </c>
      <c r="AK1099" s="98" t="s">
        <v>37</v>
      </c>
      <c r="AL1099" s="98">
        <v>4105</v>
      </c>
      <c r="AM1099" s="98" t="s">
        <v>2222</v>
      </c>
      <c r="AN1099" s="98">
        <v>4122404</v>
      </c>
      <c r="AO1099" s="98">
        <v>2024</v>
      </c>
      <c r="AP1099" s="98">
        <v>0</v>
      </c>
      <c r="AQ1099" s="98" t="s">
        <v>54</v>
      </c>
      <c r="AR1099" s="98" t="s">
        <v>54</v>
      </c>
      <c r="AS1099" s="98" t="s">
        <v>56</v>
      </c>
      <c r="AT1099" s="98" t="s">
        <v>54</v>
      </c>
      <c r="AV1099" s="98" t="s">
        <v>2724</v>
      </c>
      <c r="AY1099" s="98" t="s">
        <v>56</v>
      </c>
      <c r="AZ1099" s="98" t="s">
        <v>5681</v>
      </c>
      <c r="BA1099" s="98" t="s">
        <v>5677</v>
      </c>
      <c r="BB1099" s="98" t="s">
        <v>5678</v>
      </c>
      <c r="BD1099" s="110" t="str">
        <f t="shared" si="183"/>
        <v>4677RGInt 01 Curitiba</v>
      </c>
      <c r="BE1099" s="110">
        <v>4677</v>
      </c>
      <c r="BF1099" s="110" t="s">
        <v>2506</v>
      </c>
      <c r="BG1099" s="110">
        <v>8067</v>
      </c>
      <c r="BH1099" s="110" t="s">
        <v>33</v>
      </c>
      <c r="BI1099" s="110">
        <v>528</v>
      </c>
      <c r="BJ1099" s="110">
        <v>528</v>
      </c>
      <c r="BK1099" s="110">
        <v>528</v>
      </c>
      <c r="BL1099" s="110">
        <v>528</v>
      </c>
      <c r="BN1099" s="110">
        <f t="shared" si="184"/>
        <v>2112</v>
      </c>
      <c r="BS1099" s="110">
        <v>6926</v>
      </c>
      <c r="BT1099" s="110" t="str">
        <f t="shared" si="175"/>
        <v>Construção de Nova Unidade Escolar no Bairro Cidade Nova, no município de Rolândia</v>
      </c>
      <c r="BU1099" s="111" t="str">
        <f t="shared" si="176"/>
        <v>Sim</v>
      </c>
      <c r="BV1099" s="111" t="str">
        <f t="shared" si="177"/>
        <v>Não</v>
      </c>
      <c r="BW1099" s="111" t="str">
        <f t="shared" si="178"/>
        <v>Não</v>
      </c>
      <c r="BX1099" s="111" t="str">
        <f t="shared" si="179"/>
        <v>Não</v>
      </c>
      <c r="BY1099" s="110" t="s">
        <v>121</v>
      </c>
      <c r="BZ1099" s="110" t="s">
        <v>2724</v>
      </c>
      <c r="CA1099" s="110" t="s">
        <v>121</v>
      </c>
      <c r="CB1099" s="110" t="s">
        <v>8122</v>
      </c>
      <c r="CG1099" s="110" t="str">
        <f t="shared" si="180"/>
        <v>5320Toledo</v>
      </c>
      <c r="CH1099" s="110" t="str">
        <f t="shared" si="182"/>
        <v>5320-1</v>
      </c>
      <c r="CI1099" s="110">
        <v>1</v>
      </c>
      <c r="CJ1099" s="110">
        <v>5320</v>
      </c>
      <c r="CK1099" s="110" t="s">
        <v>35</v>
      </c>
      <c r="CL1099" s="110">
        <v>4127700</v>
      </c>
      <c r="CM1099" s="110" t="s">
        <v>578</v>
      </c>
      <c r="CN1099" s="110">
        <v>1.29</v>
      </c>
      <c r="CO1099" s="110">
        <v>2.15</v>
      </c>
      <c r="CP1099" s="110">
        <v>0</v>
      </c>
      <c r="CQ1099" s="110">
        <v>0</v>
      </c>
      <c r="CS1099" s="110" t="str">
        <f t="shared" si="181"/>
        <v>RGInt 03 Cascavel-Toledo</v>
      </c>
    </row>
    <row r="1100" spans="19:97" x14ac:dyDescent="0.2">
      <c r="S1100" s="98">
        <v>6927</v>
      </c>
      <c r="T1100" s="98">
        <v>41</v>
      </c>
      <c r="U1100" s="98" t="s">
        <v>2622</v>
      </c>
      <c r="V1100" s="98">
        <v>1</v>
      </c>
      <c r="W1100" s="98" t="s">
        <v>724</v>
      </c>
      <c r="X1100" s="98">
        <v>5</v>
      </c>
      <c r="Y1100" s="98" t="s">
        <v>858</v>
      </c>
      <c r="Z1100" s="98">
        <v>32</v>
      </c>
      <c r="AA1100" s="98" t="s">
        <v>2623</v>
      </c>
      <c r="AB1100" s="98">
        <v>8470</v>
      </c>
      <c r="AC1100" s="98" t="s">
        <v>2905</v>
      </c>
      <c r="AD1100" s="98" t="s">
        <v>5673</v>
      </c>
      <c r="AE1100" s="98">
        <v>6927</v>
      </c>
      <c r="AF1100" s="98" t="s">
        <v>5682</v>
      </c>
      <c r="AG1100" s="98" t="s">
        <v>5683</v>
      </c>
      <c r="AH1100" s="98" t="s">
        <v>212</v>
      </c>
      <c r="AI1100" s="98" t="s">
        <v>53</v>
      </c>
      <c r="AJ1100" s="98">
        <v>4100</v>
      </c>
      <c r="AK1100" s="98" t="s">
        <v>33</v>
      </c>
      <c r="AL1100" s="98">
        <v>4101</v>
      </c>
      <c r="AM1100" s="98" t="s">
        <v>506</v>
      </c>
      <c r="AN1100" s="98">
        <v>4107652</v>
      </c>
      <c r="AO1100" s="98">
        <v>2024</v>
      </c>
      <c r="AP1100" s="98">
        <v>0</v>
      </c>
      <c r="AQ1100" s="98" t="s">
        <v>54</v>
      </c>
      <c r="AR1100" s="98" t="s">
        <v>54</v>
      </c>
      <c r="AS1100" s="98" t="s">
        <v>56</v>
      </c>
      <c r="AT1100" s="98" t="s">
        <v>54</v>
      </c>
      <c r="AV1100" s="98" t="s">
        <v>2724</v>
      </c>
      <c r="AY1100" s="98" t="s">
        <v>56</v>
      </c>
      <c r="AZ1100" s="98" t="s">
        <v>5684</v>
      </c>
      <c r="BA1100" s="98" t="s">
        <v>5677</v>
      </c>
      <c r="BB1100" s="98" t="s">
        <v>5678</v>
      </c>
      <c r="BD1100" s="110" t="str">
        <f t="shared" si="183"/>
        <v>4677RGInt 02 Guarapuava</v>
      </c>
      <c r="BE1100" s="110">
        <v>4677</v>
      </c>
      <c r="BF1100" s="110" t="s">
        <v>2506</v>
      </c>
      <c r="BG1100" s="110">
        <v>8067</v>
      </c>
      <c r="BH1100" s="110" t="s">
        <v>34</v>
      </c>
      <c r="BI1100" s="110">
        <v>1106</v>
      </c>
      <c r="BJ1100" s="110">
        <v>1106</v>
      </c>
      <c r="BK1100" s="110">
        <v>1106</v>
      </c>
      <c r="BL1100" s="110">
        <v>1106</v>
      </c>
      <c r="BN1100" s="110">
        <f t="shared" si="184"/>
        <v>4424</v>
      </c>
      <c r="BS1100" s="110">
        <v>6927</v>
      </c>
      <c r="BT1100" s="110" t="str">
        <f t="shared" si="175"/>
        <v>Construção de Nova Unidade Escolar no Bairro Estados, no município de Fazenda Rio Grande</v>
      </c>
      <c r="BU1100" s="111" t="str">
        <f t="shared" si="176"/>
        <v>Sim</v>
      </c>
      <c r="BV1100" s="111" t="str">
        <f t="shared" si="177"/>
        <v>Não</v>
      </c>
      <c r="BW1100" s="111" t="str">
        <f t="shared" si="178"/>
        <v>Não</v>
      </c>
      <c r="BX1100" s="111" t="str">
        <f t="shared" si="179"/>
        <v>Não</v>
      </c>
      <c r="BY1100" s="110" t="s">
        <v>121</v>
      </c>
      <c r="BZ1100" s="110" t="s">
        <v>2724</v>
      </c>
      <c r="CA1100" s="110" t="s">
        <v>121</v>
      </c>
      <c r="CB1100" s="110" t="s">
        <v>8122</v>
      </c>
      <c r="CG1100" s="110" t="str">
        <f t="shared" si="180"/>
        <v>5320 Total</v>
      </c>
      <c r="CH1100" s="110" t="str">
        <f t="shared" si="182"/>
        <v>5320 Total-1</v>
      </c>
      <c r="CI1100" s="110">
        <v>1</v>
      </c>
      <c r="CJ1100" s="110" t="s">
        <v>7270</v>
      </c>
      <c r="CN1100" s="110">
        <v>1.29</v>
      </c>
      <c r="CO1100" s="110">
        <v>2.15</v>
      </c>
      <c r="CP1100" s="110">
        <v>0</v>
      </c>
      <c r="CQ1100" s="110">
        <v>0</v>
      </c>
      <c r="CS1100" s="110" t="str">
        <f t="shared" si="181"/>
        <v>-</v>
      </c>
    </row>
    <row r="1101" spans="19:97" x14ac:dyDescent="0.2">
      <c r="S1101" s="98">
        <v>6928</v>
      </c>
      <c r="T1101" s="98">
        <v>41</v>
      </c>
      <c r="U1101" s="98" t="s">
        <v>2622</v>
      </c>
      <c r="V1101" s="98">
        <v>1</v>
      </c>
      <c r="W1101" s="98" t="s">
        <v>724</v>
      </c>
      <c r="X1101" s="98">
        <v>5</v>
      </c>
      <c r="Y1101" s="98" t="s">
        <v>858</v>
      </c>
      <c r="Z1101" s="98">
        <v>32</v>
      </c>
      <c r="AA1101" s="98" t="s">
        <v>2623</v>
      </c>
      <c r="AB1101" s="98">
        <v>8470</v>
      </c>
      <c r="AC1101" s="98" t="s">
        <v>2905</v>
      </c>
      <c r="AD1101" s="98" t="s">
        <v>5673</v>
      </c>
      <c r="AE1101" s="98">
        <v>6928</v>
      </c>
      <c r="AF1101" s="98" t="s">
        <v>5685</v>
      </c>
      <c r="AG1101" s="98" t="s">
        <v>5686</v>
      </c>
      <c r="AH1101" s="98" t="s">
        <v>212</v>
      </c>
      <c r="AI1101" s="98" t="s">
        <v>53</v>
      </c>
      <c r="AJ1101" s="98">
        <v>4100</v>
      </c>
      <c r="AK1101" s="98" t="s">
        <v>33</v>
      </c>
      <c r="AL1101" s="98">
        <v>4101</v>
      </c>
      <c r="AM1101" s="98" t="s">
        <v>506</v>
      </c>
      <c r="AN1101" s="98">
        <v>4107652</v>
      </c>
      <c r="AO1101" s="98">
        <v>2024</v>
      </c>
      <c r="AP1101" s="98">
        <v>0</v>
      </c>
      <c r="AQ1101" s="98" t="s">
        <v>54</v>
      </c>
      <c r="AR1101" s="98" t="s">
        <v>54</v>
      </c>
      <c r="AS1101" s="98" t="s">
        <v>56</v>
      </c>
      <c r="AT1101" s="98" t="s">
        <v>54</v>
      </c>
      <c r="AV1101" s="98" t="s">
        <v>2724</v>
      </c>
      <c r="AY1101" s="98" t="s">
        <v>56</v>
      </c>
      <c r="AZ1101" s="98" t="s">
        <v>5687</v>
      </c>
      <c r="BA1101" s="98" t="s">
        <v>5677</v>
      </c>
      <c r="BB1101" s="98" t="s">
        <v>5678</v>
      </c>
      <c r="BD1101" s="110" t="str">
        <f t="shared" si="183"/>
        <v>4677RGInt 03 Cascavel</v>
      </c>
      <c r="BE1101" s="110">
        <v>4677</v>
      </c>
      <c r="BF1101" s="110" t="s">
        <v>2506</v>
      </c>
      <c r="BG1101" s="110">
        <v>8067</v>
      </c>
      <c r="BH1101" s="110" t="s">
        <v>35</v>
      </c>
      <c r="BI1101" s="110">
        <v>961</v>
      </c>
      <c r="BJ1101" s="110">
        <v>961</v>
      </c>
      <c r="BK1101" s="110">
        <v>961</v>
      </c>
      <c r="BL1101" s="110">
        <v>961</v>
      </c>
      <c r="BN1101" s="110">
        <f t="shared" si="184"/>
        <v>3844</v>
      </c>
      <c r="BS1101" s="110">
        <v>6928</v>
      </c>
      <c r="BT1101" s="110" t="str">
        <f t="shared" si="175"/>
        <v>Construção de Nova Unidade Escolar no Bairro Eucaliptos, no município de Fazenda Rio Grande</v>
      </c>
      <c r="BU1101" s="111" t="str">
        <f t="shared" si="176"/>
        <v>Sim</v>
      </c>
      <c r="BV1101" s="111" t="str">
        <f t="shared" si="177"/>
        <v>Não</v>
      </c>
      <c r="BW1101" s="111" t="str">
        <f t="shared" si="178"/>
        <v>Não</v>
      </c>
      <c r="BX1101" s="111" t="str">
        <f t="shared" si="179"/>
        <v>Não</v>
      </c>
      <c r="BY1101" s="110" t="s">
        <v>121</v>
      </c>
      <c r="BZ1101" s="110" t="s">
        <v>2724</v>
      </c>
      <c r="CA1101" s="110" t="s">
        <v>121</v>
      </c>
      <c r="CB1101" s="110" t="s">
        <v>8122</v>
      </c>
      <c r="CG1101" s="110" t="str">
        <f t="shared" si="180"/>
        <v>5323Maringá</v>
      </c>
      <c r="CH1101" s="110" t="str">
        <f t="shared" si="182"/>
        <v>5323-1</v>
      </c>
      <c r="CI1101" s="110">
        <v>1</v>
      </c>
      <c r="CJ1101" s="110">
        <v>5323</v>
      </c>
      <c r="CK1101" s="110" t="s">
        <v>36</v>
      </c>
      <c r="CL1101" s="110">
        <v>4115200</v>
      </c>
      <c r="CM1101" s="110" t="s">
        <v>503</v>
      </c>
      <c r="CN1101" s="110">
        <v>0.7</v>
      </c>
      <c r="CO1101" s="110">
        <v>1.47</v>
      </c>
      <c r="CP1101" s="110">
        <v>0</v>
      </c>
      <c r="CQ1101" s="110">
        <v>0</v>
      </c>
      <c r="CS1101" s="110" t="str">
        <f t="shared" si="181"/>
        <v>RGInt 04 Maringá-Maringá</v>
      </c>
    </row>
    <row r="1102" spans="19:97" x14ac:dyDescent="0.2">
      <c r="S1102" s="98">
        <v>6929</v>
      </c>
      <c r="T1102" s="98">
        <v>41</v>
      </c>
      <c r="U1102" s="98" t="s">
        <v>2622</v>
      </c>
      <c r="V1102" s="98">
        <v>1</v>
      </c>
      <c r="W1102" s="98" t="s">
        <v>724</v>
      </c>
      <c r="X1102" s="98">
        <v>5</v>
      </c>
      <c r="Y1102" s="98" t="s">
        <v>858</v>
      </c>
      <c r="Z1102" s="98">
        <v>32</v>
      </c>
      <c r="AA1102" s="98" t="s">
        <v>2623</v>
      </c>
      <c r="AB1102" s="98">
        <v>8470</v>
      </c>
      <c r="AC1102" s="98" t="s">
        <v>2905</v>
      </c>
      <c r="AD1102" s="98" t="s">
        <v>5673</v>
      </c>
      <c r="AE1102" s="98">
        <v>6929</v>
      </c>
      <c r="AF1102" s="98" t="s">
        <v>5688</v>
      </c>
      <c r="AG1102" s="98" t="s">
        <v>5689</v>
      </c>
      <c r="AH1102" s="98" t="s">
        <v>212</v>
      </c>
      <c r="AI1102" s="98" t="s">
        <v>53</v>
      </c>
      <c r="AJ1102" s="98">
        <v>4100</v>
      </c>
      <c r="AK1102" s="98" t="s">
        <v>37</v>
      </c>
      <c r="AL1102" s="98">
        <v>4105</v>
      </c>
      <c r="AM1102" s="98" t="s">
        <v>326</v>
      </c>
      <c r="AN1102" s="98">
        <v>4113700</v>
      </c>
      <c r="AO1102" s="98">
        <v>2024</v>
      </c>
      <c r="AP1102" s="98">
        <v>0</v>
      </c>
      <c r="AQ1102" s="98" t="s">
        <v>54</v>
      </c>
      <c r="AR1102" s="98" t="s">
        <v>54</v>
      </c>
      <c r="AS1102" s="98" t="s">
        <v>56</v>
      </c>
      <c r="AT1102" s="98" t="s">
        <v>54</v>
      </c>
      <c r="AV1102" s="98" t="s">
        <v>2724</v>
      </c>
      <c r="AY1102" s="98" t="s">
        <v>56</v>
      </c>
      <c r="AZ1102" s="98" t="s">
        <v>5690</v>
      </c>
      <c r="BA1102" s="98" t="s">
        <v>5677</v>
      </c>
      <c r="BB1102" s="98" t="s">
        <v>5678</v>
      </c>
      <c r="BD1102" s="110" t="str">
        <f t="shared" si="183"/>
        <v>4677RGInt 04 Maringá</v>
      </c>
      <c r="BE1102" s="110">
        <v>4677</v>
      </c>
      <c r="BF1102" s="110" t="s">
        <v>2506</v>
      </c>
      <c r="BG1102" s="110">
        <v>8067</v>
      </c>
      <c r="BH1102" s="110" t="s">
        <v>36</v>
      </c>
      <c r="BI1102" s="110">
        <v>961</v>
      </c>
      <c r="BJ1102" s="110">
        <v>961</v>
      </c>
      <c r="BK1102" s="110">
        <v>961</v>
      </c>
      <c r="BL1102" s="110">
        <v>961</v>
      </c>
      <c r="BN1102" s="110">
        <f t="shared" si="184"/>
        <v>3844</v>
      </c>
      <c r="BS1102" s="110">
        <v>6929</v>
      </c>
      <c r="BT1102" s="110" t="str">
        <f t="shared" si="175"/>
        <v>Construção de Nova Unidade Escolar no Bairro Gleba Esperança, no município de Londrina</v>
      </c>
      <c r="BU1102" s="111" t="str">
        <f t="shared" si="176"/>
        <v>Sim</v>
      </c>
      <c r="BV1102" s="111" t="str">
        <f t="shared" si="177"/>
        <v>Não</v>
      </c>
      <c r="BW1102" s="111" t="str">
        <f t="shared" si="178"/>
        <v>Não</v>
      </c>
      <c r="BX1102" s="111" t="str">
        <f t="shared" si="179"/>
        <v>Não</v>
      </c>
      <c r="BY1102" s="110" t="s">
        <v>121</v>
      </c>
      <c r="BZ1102" s="110" t="s">
        <v>2724</v>
      </c>
      <c r="CA1102" s="110" t="s">
        <v>121</v>
      </c>
      <c r="CB1102" s="110" t="s">
        <v>8122</v>
      </c>
      <c r="CG1102" s="110" t="str">
        <f t="shared" si="180"/>
        <v>5323 Total</v>
      </c>
      <c r="CH1102" s="110" t="str">
        <f t="shared" si="182"/>
        <v>5323 Total-1</v>
      </c>
      <c r="CI1102" s="110">
        <v>1</v>
      </c>
      <c r="CJ1102" s="110" t="s">
        <v>7271</v>
      </c>
      <c r="CN1102" s="110">
        <v>0.7</v>
      </c>
      <c r="CO1102" s="110">
        <v>1.47</v>
      </c>
      <c r="CP1102" s="110">
        <v>0</v>
      </c>
      <c r="CQ1102" s="110">
        <v>0</v>
      </c>
      <c r="CS1102" s="110" t="str">
        <f t="shared" si="181"/>
        <v>-</v>
      </c>
    </row>
    <row r="1103" spans="19:97" x14ac:dyDescent="0.2">
      <c r="S1103" s="98">
        <v>6930</v>
      </c>
      <c r="T1103" s="98">
        <v>41</v>
      </c>
      <c r="U1103" s="98" t="s">
        <v>2622</v>
      </c>
      <c r="V1103" s="98">
        <v>1</v>
      </c>
      <c r="W1103" s="98" t="s">
        <v>724</v>
      </c>
      <c r="X1103" s="98">
        <v>5</v>
      </c>
      <c r="Y1103" s="98" t="s">
        <v>858</v>
      </c>
      <c r="Z1103" s="98">
        <v>32</v>
      </c>
      <c r="AA1103" s="98" t="s">
        <v>2623</v>
      </c>
      <c r="AB1103" s="98">
        <v>8470</v>
      </c>
      <c r="AC1103" s="98" t="s">
        <v>2905</v>
      </c>
      <c r="AD1103" s="98" t="s">
        <v>5673</v>
      </c>
      <c r="AE1103" s="98">
        <v>6930</v>
      </c>
      <c r="AF1103" s="98" t="s">
        <v>5691</v>
      </c>
      <c r="AG1103" s="98" t="s">
        <v>5692</v>
      </c>
      <c r="AH1103" s="98" t="s">
        <v>212</v>
      </c>
      <c r="AI1103" s="98" t="s">
        <v>53</v>
      </c>
      <c r="AJ1103" s="98">
        <v>4100</v>
      </c>
      <c r="AK1103" s="98" t="s">
        <v>36</v>
      </c>
      <c r="AL1103" s="98">
        <v>4104</v>
      </c>
      <c r="AM1103" s="98" t="s">
        <v>223</v>
      </c>
      <c r="AN1103" s="98">
        <v>4126256</v>
      </c>
      <c r="AO1103" s="98">
        <v>2024</v>
      </c>
      <c r="AP1103" s="98">
        <v>0</v>
      </c>
      <c r="AQ1103" s="98" t="s">
        <v>54</v>
      </c>
      <c r="AR1103" s="98" t="s">
        <v>54</v>
      </c>
      <c r="AS1103" s="98" t="s">
        <v>56</v>
      </c>
      <c r="AT1103" s="98" t="s">
        <v>54</v>
      </c>
      <c r="AV1103" s="98" t="s">
        <v>2724</v>
      </c>
      <c r="AY1103" s="98" t="s">
        <v>56</v>
      </c>
      <c r="AZ1103" s="98" t="s">
        <v>5693</v>
      </c>
      <c r="BA1103" s="98" t="s">
        <v>5677</v>
      </c>
      <c r="BB1103" s="98" t="s">
        <v>5678</v>
      </c>
      <c r="BD1103" s="110" t="str">
        <f t="shared" si="183"/>
        <v>4677RGInt 05 Londrina</v>
      </c>
      <c r="BE1103" s="110">
        <v>4677</v>
      </c>
      <c r="BF1103" s="110" t="s">
        <v>2506</v>
      </c>
      <c r="BG1103" s="110">
        <v>8067</v>
      </c>
      <c r="BH1103" s="110" t="s">
        <v>37</v>
      </c>
      <c r="BI1103" s="110">
        <v>1106</v>
      </c>
      <c r="BJ1103" s="110">
        <v>1106</v>
      </c>
      <c r="BK1103" s="110">
        <v>1106</v>
      </c>
      <c r="BL1103" s="110">
        <v>1106</v>
      </c>
      <c r="BN1103" s="110">
        <f t="shared" si="184"/>
        <v>4424</v>
      </c>
      <c r="BS1103" s="110">
        <v>6930</v>
      </c>
      <c r="BT1103" s="110" t="str">
        <f t="shared" si="175"/>
        <v>Construção de Nova Unidade Escolar no Bairro Jardim Aurora, no município de Sarandi</v>
      </c>
      <c r="BU1103" s="111" t="str">
        <f t="shared" si="176"/>
        <v>Sim</v>
      </c>
      <c r="BV1103" s="111" t="str">
        <f t="shared" si="177"/>
        <v>Não</v>
      </c>
      <c r="BW1103" s="111" t="str">
        <f t="shared" si="178"/>
        <v>Não</v>
      </c>
      <c r="BX1103" s="111" t="str">
        <f t="shared" si="179"/>
        <v>Não</v>
      </c>
      <c r="BY1103" s="110" t="s">
        <v>121</v>
      </c>
      <c r="BZ1103" s="110" t="s">
        <v>2724</v>
      </c>
      <c r="CA1103" s="110" t="s">
        <v>121</v>
      </c>
      <c r="CB1103" s="110" t="s">
        <v>8122</v>
      </c>
      <c r="CG1103" s="110" t="str">
        <f t="shared" si="180"/>
        <v>5340Almirante Tamandaré</v>
      </c>
      <c r="CH1103" s="110" t="str">
        <f t="shared" si="182"/>
        <v>5340-1</v>
      </c>
      <c r="CI1103" s="110">
        <v>1</v>
      </c>
      <c r="CJ1103" s="110">
        <v>5340</v>
      </c>
      <c r="CK1103" s="110" t="s">
        <v>33</v>
      </c>
      <c r="CL1103" s="110">
        <v>4100400</v>
      </c>
      <c r="CM1103" s="110" t="s">
        <v>171</v>
      </c>
      <c r="CN1103" s="110">
        <v>0</v>
      </c>
      <c r="CO1103" s="110">
        <v>2</v>
      </c>
      <c r="CP1103" s="110">
        <v>1.34</v>
      </c>
      <c r="CQ1103" s="110">
        <v>0</v>
      </c>
      <c r="CS1103" s="110" t="str">
        <f t="shared" si="181"/>
        <v>RGInt 01 Curitiba-Almirante Tamandaré</v>
      </c>
    </row>
    <row r="1104" spans="19:97" x14ac:dyDescent="0.2">
      <c r="S1104" s="98">
        <v>6931</v>
      </c>
      <c r="T1104" s="98">
        <v>41</v>
      </c>
      <c r="U1104" s="98" t="s">
        <v>2622</v>
      </c>
      <c r="V1104" s="98">
        <v>1</v>
      </c>
      <c r="W1104" s="98" t="s">
        <v>724</v>
      </c>
      <c r="X1104" s="98">
        <v>5</v>
      </c>
      <c r="Y1104" s="98" t="s">
        <v>858</v>
      </c>
      <c r="Z1104" s="98">
        <v>32</v>
      </c>
      <c r="AA1104" s="98" t="s">
        <v>2623</v>
      </c>
      <c r="AB1104" s="98">
        <v>8470</v>
      </c>
      <c r="AC1104" s="98" t="s">
        <v>2905</v>
      </c>
      <c r="AD1104" s="98" t="s">
        <v>5673</v>
      </c>
      <c r="AE1104" s="98">
        <v>6931</v>
      </c>
      <c r="AF1104" s="98" t="s">
        <v>5694</v>
      </c>
      <c r="AG1104" s="98" t="s">
        <v>5695</v>
      </c>
      <c r="AH1104" s="98" t="s">
        <v>212</v>
      </c>
      <c r="AI1104" s="98" t="s">
        <v>53</v>
      </c>
      <c r="AJ1104" s="98">
        <v>4100</v>
      </c>
      <c r="AK1104" s="98" t="s">
        <v>35</v>
      </c>
      <c r="AL1104" s="98">
        <v>4103</v>
      </c>
      <c r="AM1104" s="98" t="s">
        <v>578</v>
      </c>
      <c r="AN1104" s="98">
        <v>4127700</v>
      </c>
      <c r="AO1104" s="98">
        <v>2024</v>
      </c>
      <c r="AP1104" s="98">
        <v>0</v>
      </c>
      <c r="AQ1104" s="98" t="s">
        <v>54</v>
      </c>
      <c r="AR1104" s="98" t="s">
        <v>54</v>
      </c>
      <c r="AS1104" s="98" t="s">
        <v>56</v>
      </c>
      <c r="AT1104" s="98" t="s">
        <v>54</v>
      </c>
      <c r="AV1104" s="98" t="s">
        <v>2724</v>
      </c>
      <c r="AY1104" s="98" t="s">
        <v>56</v>
      </c>
      <c r="AZ1104" s="98" t="s">
        <v>5696</v>
      </c>
      <c r="BA1104" s="98" t="s">
        <v>5677</v>
      </c>
      <c r="BB1104" s="98" t="s">
        <v>5678</v>
      </c>
      <c r="BD1104" s="110" t="str">
        <f t="shared" si="183"/>
        <v>4677RGInt 06 Ponta Grossa</v>
      </c>
      <c r="BE1104" s="110">
        <v>4677</v>
      </c>
      <c r="BF1104" s="110" t="s">
        <v>2506</v>
      </c>
      <c r="BG1104" s="110">
        <v>8067</v>
      </c>
      <c r="BH1104" s="110" t="s">
        <v>38</v>
      </c>
      <c r="BI1104" s="110">
        <v>1106</v>
      </c>
      <c r="BJ1104" s="110">
        <v>1106</v>
      </c>
      <c r="BK1104" s="110">
        <v>1106</v>
      </c>
      <c r="BL1104" s="110">
        <v>1106</v>
      </c>
      <c r="BN1104" s="110">
        <f t="shared" si="184"/>
        <v>4424</v>
      </c>
      <c r="BS1104" s="110">
        <v>6931</v>
      </c>
      <c r="BT1104" s="110" t="str">
        <f t="shared" si="175"/>
        <v>Construção de Nova Unidade Escolar no Bairro Jardim Bressan, no município de Toledo</v>
      </c>
      <c r="BU1104" s="111" t="str">
        <f t="shared" si="176"/>
        <v>Sim</v>
      </c>
      <c r="BV1104" s="111" t="str">
        <f t="shared" si="177"/>
        <v>Não</v>
      </c>
      <c r="BW1104" s="111" t="str">
        <f t="shared" si="178"/>
        <v>Não</v>
      </c>
      <c r="BX1104" s="111" t="str">
        <f t="shared" si="179"/>
        <v>Não</v>
      </c>
      <c r="BY1104" s="110" t="s">
        <v>121</v>
      </c>
      <c r="BZ1104" s="110" t="s">
        <v>2724</v>
      </c>
      <c r="CA1104" s="110" t="s">
        <v>121</v>
      </c>
      <c r="CB1104" s="110" t="s">
        <v>8122</v>
      </c>
      <c r="CG1104" s="110" t="str">
        <f t="shared" si="180"/>
        <v>5340 Total</v>
      </c>
      <c r="CH1104" s="110" t="str">
        <f t="shared" si="182"/>
        <v>5340 Total-1</v>
      </c>
      <c r="CI1104" s="110">
        <v>1</v>
      </c>
      <c r="CJ1104" s="110" t="s">
        <v>7272</v>
      </c>
      <c r="CN1104" s="110">
        <v>0</v>
      </c>
      <c r="CO1104" s="110">
        <v>2</v>
      </c>
      <c r="CP1104" s="110">
        <v>1.34</v>
      </c>
      <c r="CQ1104" s="110">
        <v>0</v>
      </c>
      <c r="CS1104" s="110" t="str">
        <f t="shared" si="181"/>
        <v>-</v>
      </c>
    </row>
    <row r="1105" spans="19:97" x14ac:dyDescent="0.2">
      <c r="S1105" s="98">
        <v>6932</v>
      </c>
      <c r="T1105" s="98">
        <v>41</v>
      </c>
      <c r="U1105" s="98" t="s">
        <v>2622</v>
      </c>
      <c r="V1105" s="98">
        <v>1</v>
      </c>
      <c r="W1105" s="98" t="s">
        <v>724</v>
      </c>
      <c r="X1105" s="98">
        <v>5</v>
      </c>
      <c r="Y1105" s="98" t="s">
        <v>858</v>
      </c>
      <c r="Z1105" s="98">
        <v>32</v>
      </c>
      <c r="AA1105" s="98" t="s">
        <v>2623</v>
      </c>
      <c r="AB1105" s="98">
        <v>8470</v>
      </c>
      <c r="AC1105" s="98" t="s">
        <v>2905</v>
      </c>
      <c r="AD1105" s="98" t="s">
        <v>5673</v>
      </c>
      <c r="AE1105" s="98">
        <v>6932</v>
      </c>
      <c r="AF1105" s="98" t="s">
        <v>5697</v>
      </c>
      <c r="AG1105" s="98" t="s">
        <v>5698</v>
      </c>
      <c r="AH1105" s="98" t="s">
        <v>212</v>
      </c>
      <c r="AI1105" s="98" t="s">
        <v>53</v>
      </c>
      <c r="AJ1105" s="98">
        <v>4100</v>
      </c>
      <c r="AK1105" s="98" t="s">
        <v>35</v>
      </c>
      <c r="AL1105" s="98">
        <v>4103</v>
      </c>
      <c r="AM1105" s="98" t="s">
        <v>578</v>
      </c>
      <c r="AN1105" s="98">
        <v>4127700</v>
      </c>
      <c r="AO1105" s="98">
        <v>2024</v>
      </c>
      <c r="AP1105" s="98">
        <v>0</v>
      </c>
      <c r="AQ1105" s="98" t="s">
        <v>54</v>
      </c>
      <c r="AR1105" s="98" t="s">
        <v>54</v>
      </c>
      <c r="AS1105" s="98" t="s">
        <v>56</v>
      </c>
      <c r="AT1105" s="98" t="s">
        <v>54</v>
      </c>
      <c r="AV1105" s="98" t="s">
        <v>2724</v>
      </c>
      <c r="AY1105" s="98" t="s">
        <v>56</v>
      </c>
      <c r="AZ1105" s="98" t="s">
        <v>5699</v>
      </c>
      <c r="BA1105" s="98" t="s">
        <v>5677</v>
      </c>
      <c r="BB1105" s="98" t="s">
        <v>5678</v>
      </c>
      <c r="BD1105" s="110" t="str">
        <f t="shared" si="183"/>
        <v>4678RGInt 01 Curitiba</v>
      </c>
      <c r="BE1105" s="110">
        <v>4678</v>
      </c>
      <c r="BF1105" s="110" t="s">
        <v>6461</v>
      </c>
      <c r="BG1105" s="110">
        <v>8067</v>
      </c>
      <c r="BH1105" s="110" t="s">
        <v>33</v>
      </c>
      <c r="BI1105" s="110">
        <v>55</v>
      </c>
      <c r="BJ1105" s="110">
        <v>55</v>
      </c>
      <c r="BK1105" s="110">
        <v>55</v>
      </c>
      <c r="BL1105" s="110">
        <v>55</v>
      </c>
      <c r="BN1105" s="110">
        <f t="shared" si="184"/>
        <v>220</v>
      </c>
      <c r="BS1105" s="110">
        <v>6932</v>
      </c>
      <c r="BT1105" s="110" t="str">
        <f t="shared" si="175"/>
        <v>Construção de Nova Unidade Escolar no Bairro Jardim Coopagro, no município de Toledo</v>
      </c>
      <c r="BU1105" s="111" t="str">
        <f t="shared" si="176"/>
        <v>Sim</v>
      </c>
      <c r="BV1105" s="111" t="str">
        <f t="shared" si="177"/>
        <v>Não</v>
      </c>
      <c r="BW1105" s="111" t="str">
        <f t="shared" si="178"/>
        <v>Não</v>
      </c>
      <c r="BX1105" s="111" t="str">
        <f t="shared" si="179"/>
        <v>Não</v>
      </c>
      <c r="BY1105" s="110" t="s">
        <v>121</v>
      </c>
      <c r="BZ1105" s="110" t="s">
        <v>2724</v>
      </c>
      <c r="CA1105" s="110" t="s">
        <v>121</v>
      </c>
      <c r="CB1105" s="110" t="s">
        <v>8122</v>
      </c>
      <c r="CG1105" s="110" t="str">
        <f t="shared" si="180"/>
        <v>5378Curitiba</v>
      </c>
      <c r="CH1105" s="110" t="str">
        <f t="shared" si="182"/>
        <v>5378-1</v>
      </c>
      <c r="CI1105" s="110">
        <v>1</v>
      </c>
      <c r="CJ1105" s="110">
        <v>5378</v>
      </c>
      <c r="CK1105" s="110" t="s">
        <v>33</v>
      </c>
      <c r="CL1105" s="110">
        <v>4106902</v>
      </c>
      <c r="CM1105" s="110" t="s">
        <v>128</v>
      </c>
      <c r="CN1105" s="110">
        <v>2</v>
      </c>
      <c r="CO1105" s="110">
        <v>2</v>
      </c>
      <c r="CP1105" s="110">
        <v>2</v>
      </c>
      <c r="CQ1105" s="110">
        <v>2</v>
      </c>
      <c r="CS1105" s="110" t="str">
        <f t="shared" si="181"/>
        <v>RGInt 01 Curitiba-Curitiba</v>
      </c>
    </row>
    <row r="1106" spans="19:97" x14ac:dyDescent="0.2">
      <c r="S1106" s="98">
        <v>6933</v>
      </c>
      <c r="T1106" s="98">
        <v>41</v>
      </c>
      <c r="U1106" s="98" t="s">
        <v>2622</v>
      </c>
      <c r="V1106" s="98">
        <v>1</v>
      </c>
      <c r="W1106" s="98" t="s">
        <v>724</v>
      </c>
      <c r="X1106" s="98">
        <v>5</v>
      </c>
      <c r="Y1106" s="98" t="s">
        <v>858</v>
      </c>
      <c r="Z1106" s="98">
        <v>32</v>
      </c>
      <c r="AA1106" s="98" t="s">
        <v>2623</v>
      </c>
      <c r="AB1106" s="98">
        <v>8470</v>
      </c>
      <c r="AC1106" s="98" t="s">
        <v>2905</v>
      </c>
      <c r="AD1106" s="98" t="s">
        <v>5673</v>
      </c>
      <c r="AE1106" s="98">
        <v>6933</v>
      </c>
      <c r="AF1106" s="98" t="s">
        <v>5700</v>
      </c>
      <c r="AG1106" s="98" t="s">
        <v>5701</v>
      </c>
      <c r="AH1106" s="98" t="s">
        <v>212</v>
      </c>
      <c r="AI1106" s="98" t="s">
        <v>53</v>
      </c>
      <c r="AJ1106" s="98">
        <v>4100</v>
      </c>
      <c r="AK1106" s="98" t="s">
        <v>36</v>
      </c>
      <c r="AL1106" s="98">
        <v>4104</v>
      </c>
      <c r="AM1106" s="98" t="s">
        <v>503</v>
      </c>
      <c r="AN1106" s="98">
        <v>4115200</v>
      </c>
      <c r="AO1106" s="98">
        <v>2024</v>
      </c>
      <c r="AP1106" s="98">
        <v>0</v>
      </c>
      <c r="AQ1106" s="98" t="s">
        <v>54</v>
      </c>
      <c r="AR1106" s="98" t="s">
        <v>54</v>
      </c>
      <c r="AS1106" s="98" t="s">
        <v>56</v>
      </c>
      <c r="AT1106" s="98" t="s">
        <v>54</v>
      </c>
      <c r="AV1106" s="98" t="s">
        <v>2724</v>
      </c>
      <c r="AY1106" s="98" t="s">
        <v>56</v>
      </c>
      <c r="AZ1106" s="98" t="s">
        <v>5702</v>
      </c>
      <c r="BA1106" s="98" t="s">
        <v>5677</v>
      </c>
      <c r="BB1106" s="98" t="s">
        <v>5678</v>
      </c>
      <c r="BD1106" s="110" t="str">
        <f t="shared" si="183"/>
        <v>4678RGInt 02 Guarapuava</v>
      </c>
      <c r="BE1106" s="110">
        <v>4678</v>
      </c>
      <c r="BF1106" s="110" t="s">
        <v>6461</v>
      </c>
      <c r="BG1106" s="110">
        <v>8067</v>
      </c>
      <c r="BH1106" s="110" t="s">
        <v>34</v>
      </c>
      <c r="BI1106" s="110">
        <v>80</v>
      </c>
      <c r="BJ1106" s="110">
        <v>80</v>
      </c>
      <c r="BK1106" s="110">
        <v>80</v>
      </c>
      <c r="BL1106" s="110">
        <v>80</v>
      </c>
      <c r="BN1106" s="110">
        <f t="shared" si="184"/>
        <v>320</v>
      </c>
      <c r="BS1106" s="110">
        <v>6933</v>
      </c>
      <c r="BT1106" s="110" t="str">
        <f t="shared" si="175"/>
        <v>Construção de Nova Unidade Escolar no Bairro Jardim Diamante, no município de Maringá</v>
      </c>
      <c r="BU1106" s="111" t="str">
        <f t="shared" si="176"/>
        <v>Sim</v>
      </c>
      <c r="BV1106" s="111" t="str">
        <f t="shared" si="177"/>
        <v>Não</v>
      </c>
      <c r="BW1106" s="111" t="str">
        <f t="shared" si="178"/>
        <v>Não</v>
      </c>
      <c r="BX1106" s="111" t="str">
        <f t="shared" si="179"/>
        <v>Não</v>
      </c>
      <c r="BY1106" s="110" t="s">
        <v>121</v>
      </c>
      <c r="BZ1106" s="110" t="s">
        <v>2724</v>
      </c>
      <c r="CA1106" s="110" t="s">
        <v>121</v>
      </c>
      <c r="CB1106" s="110" t="s">
        <v>8122</v>
      </c>
      <c r="CG1106" s="110" t="str">
        <f t="shared" si="180"/>
        <v>5378 Total</v>
      </c>
      <c r="CH1106" s="110" t="str">
        <f t="shared" si="182"/>
        <v>5378 Total-1</v>
      </c>
      <c r="CI1106" s="110">
        <v>1</v>
      </c>
      <c r="CJ1106" s="110" t="s">
        <v>7273</v>
      </c>
      <c r="CN1106" s="110">
        <v>2</v>
      </c>
      <c r="CO1106" s="110">
        <v>2</v>
      </c>
      <c r="CP1106" s="110">
        <v>2</v>
      </c>
      <c r="CQ1106" s="110">
        <v>2</v>
      </c>
      <c r="CS1106" s="110" t="str">
        <f t="shared" si="181"/>
        <v>-</v>
      </c>
    </row>
    <row r="1107" spans="19:97" x14ac:dyDescent="0.2">
      <c r="S1107" s="98">
        <v>6934</v>
      </c>
      <c r="T1107" s="98">
        <v>41</v>
      </c>
      <c r="U1107" s="98" t="s">
        <v>2622</v>
      </c>
      <c r="V1107" s="98">
        <v>1</v>
      </c>
      <c r="W1107" s="98" t="s">
        <v>724</v>
      </c>
      <c r="X1107" s="98">
        <v>5</v>
      </c>
      <c r="Y1107" s="98" t="s">
        <v>858</v>
      </c>
      <c r="Z1107" s="98">
        <v>32</v>
      </c>
      <c r="AA1107" s="98" t="s">
        <v>2623</v>
      </c>
      <c r="AB1107" s="98">
        <v>8470</v>
      </c>
      <c r="AC1107" s="98" t="s">
        <v>2905</v>
      </c>
      <c r="AD1107" s="98" t="s">
        <v>5673</v>
      </c>
      <c r="AE1107" s="98">
        <v>6934</v>
      </c>
      <c r="AF1107" s="98" t="s">
        <v>5703</v>
      </c>
      <c r="AG1107" s="98" t="s">
        <v>5704</v>
      </c>
      <c r="AH1107" s="98" t="s">
        <v>212</v>
      </c>
      <c r="AI1107" s="98" t="s">
        <v>53</v>
      </c>
      <c r="AJ1107" s="98">
        <v>4100</v>
      </c>
      <c r="AK1107" s="98" t="s">
        <v>36</v>
      </c>
      <c r="AL1107" s="98">
        <v>4104</v>
      </c>
      <c r="AM1107" s="98" t="s">
        <v>503</v>
      </c>
      <c r="AN1107" s="98">
        <v>4115200</v>
      </c>
      <c r="AO1107" s="98">
        <v>2024</v>
      </c>
      <c r="AP1107" s="98">
        <v>0</v>
      </c>
      <c r="AQ1107" s="98" t="s">
        <v>54</v>
      </c>
      <c r="AR1107" s="98" t="s">
        <v>54</v>
      </c>
      <c r="AS1107" s="98" t="s">
        <v>56</v>
      </c>
      <c r="AT1107" s="98" t="s">
        <v>54</v>
      </c>
      <c r="AV1107" s="98" t="s">
        <v>2724</v>
      </c>
      <c r="AY1107" s="98" t="s">
        <v>56</v>
      </c>
      <c r="AZ1107" s="98" t="s">
        <v>5705</v>
      </c>
      <c r="BA1107" s="98" t="s">
        <v>5677</v>
      </c>
      <c r="BB1107" s="98" t="s">
        <v>5678</v>
      </c>
      <c r="BD1107" s="110" t="str">
        <f t="shared" si="183"/>
        <v>4678RGInt 03 Cascavel</v>
      </c>
      <c r="BE1107" s="110">
        <v>4678</v>
      </c>
      <c r="BF1107" s="110" t="s">
        <v>6461</v>
      </c>
      <c r="BG1107" s="110">
        <v>8067</v>
      </c>
      <c r="BH1107" s="110" t="s">
        <v>35</v>
      </c>
      <c r="BI1107" s="110">
        <v>80</v>
      </c>
      <c r="BJ1107" s="110">
        <v>80</v>
      </c>
      <c r="BK1107" s="110">
        <v>80</v>
      </c>
      <c r="BL1107" s="110">
        <v>80</v>
      </c>
      <c r="BN1107" s="110">
        <f t="shared" si="184"/>
        <v>320</v>
      </c>
      <c r="BS1107" s="110">
        <v>6934</v>
      </c>
      <c r="BT1107" s="110" t="str">
        <f t="shared" si="175"/>
        <v>Construção de Nova Unidade Escolar no Bairro Jardim Dias, no município de Maringá</v>
      </c>
      <c r="BU1107" s="111" t="str">
        <f t="shared" si="176"/>
        <v>Sim</v>
      </c>
      <c r="BV1107" s="111" t="str">
        <f t="shared" si="177"/>
        <v>Não</v>
      </c>
      <c r="BW1107" s="111" t="str">
        <f t="shared" si="178"/>
        <v>Não</v>
      </c>
      <c r="BX1107" s="111" t="str">
        <f t="shared" si="179"/>
        <v>Não</v>
      </c>
      <c r="BY1107" s="110" t="s">
        <v>121</v>
      </c>
      <c r="BZ1107" s="110" t="s">
        <v>2724</v>
      </c>
      <c r="CA1107" s="110" t="s">
        <v>121</v>
      </c>
      <c r="CB1107" s="110" t="s">
        <v>8122</v>
      </c>
      <c r="CG1107" s="110" t="str">
        <f t="shared" si="180"/>
        <v>5383Curitiba</v>
      </c>
      <c r="CH1107" s="110" t="str">
        <f t="shared" si="182"/>
        <v>5383-1</v>
      </c>
      <c r="CI1107" s="110">
        <v>1</v>
      </c>
      <c r="CJ1107" s="110">
        <v>5383</v>
      </c>
      <c r="CK1107" s="110" t="s">
        <v>33</v>
      </c>
      <c r="CL1107" s="110">
        <v>4106902</v>
      </c>
      <c r="CM1107" s="110" t="s">
        <v>128</v>
      </c>
      <c r="CN1107" s="110">
        <v>6</v>
      </c>
      <c r="CO1107" s="110">
        <v>6</v>
      </c>
      <c r="CP1107" s="110">
        <v>6</v>
      </c>
      <c r="CQ1107" s="110">
        <v>6</v>
      </c>
      <c r="CS1107" s="110" t="str">
        <f t="shared" si="181"/>
        <v>RGInt 01 Curitiba-Curitiba</v>
      </c>
    </row>
    <row r="1108" spans="19:97" x14ac:dyDescent="0.2">
      <c r="S1108" s="98">
        <v>6935</v>
      </c>
      <c r="T1108" s="98">
        <v>41</v>
      </c>
      <c r="U1108" s="98" t="s">
        <v>2622</v>
      </c>
      <c r="V1108" s="98">
        <v>1</v>
      </c>
      <c r="W1108" s="98" t="s">
        <v>724</v>
      </c>
      <c r="X1108" s="98">
        <v>5</v>
      </c>
      <c r="Y1108" s="98" t="s">
        <v>858</v>
      </c>
      <c r="Z1108" s="98">
        <v>32</v>
      </c>
      <c r="AA1108" s="98" t="s">
        <v>2623</v>
      </c>
      <c r="AB1108" s="98">
        <v>8470</v>
      </c>
      <c r="AC1108" s="98" t="s">
        <v>2905</v>
      </c>
      <c r="AD1108" s="98" t="s">
        <v>5673</v>
      </c>
      <c r="AE1108" s="98">
        <v>6935</v>
      </c>
      <c r="AF1108" s="98" t="s">
        <v>5706</v>
      </c>
      <c r="AG1108" s="98" t="s">
        <v>5707</v>
      </c>
      <c r="AH1108" s="98" t="s">
        <v>212</v>
      </c>
      <c r="AI1108" s="98" t="s">
        <v>53</v>
      </c>
      <c r="AJ1108" s="98">
        <v>4100</v>
      </c>
      <c r="AK1108" s="98" t="s">
        <v>37</v>
      </c>
      <c r="AL1108" s="98">
        <v>4105</v>
      </c>
      <c r="AM1108" s="98" t="s">
        <v>2222</v>
      </c>
      <c r="AN1108" s="98">
        <v>4122404</v>
      </c>
      <c r="AO1108" s="98">
        <v>2024</v>
      </c>
      <c r="AP1108" s="98">
        <v>0</v>
      </c>
      <c r="AQ1108" s="98" t="s">
        <v>54</v>
      </c>
      <c r="AR1108" s="98" t="s">
        <v>54</v>
      </c>
      <c r="AS1108" s="98" t="s">
        <v>56</v>
      </c>
      <c r="AT1108" s="98" t="s">
        <v>54</v>
      </c>
      <c r="AV1108" s="98" t="s">
        <v>2724</v>
      </c>
      <c r="AY1108" s="98" t="s">
        <v>56</v>
      </c>
      <c r="AZ1108" s="98" t="s">
        <v>5708</v>
      </c>
      <c r="BA1108" s="98" t="s">
        <v>5677</v>
      </c>
      <c r="BB1108" s="98" t="s">
        <v>5678</v>
      </c>
      <c r="BD1108" s="110" t="str">
        <f t="shared" si="183"/>
        <v>4678RGInt 04 Maringá</v>
      </c>
      <c r="BE1108" s="110">
        <v>4678</v>
      </c>
      <c r="BF1108" s="110" t="s">
        <v>6461</v>
      </c>
      <c r="BG1108" s="110">
        <v>8067</v>
      </c>
      <c r="BH1108" s="110" t="s">
        <v>36</v>
      </c>
      <c r="BI1108" s="110">
        <v>95</v>
      </c>
      <c r="BJ1108" s="110">
        <v>95</v>
      </c>
      <c r="BK1108" s="110">
        <v>95</v>
      </c>
      <c r="BL1108" s="110">
        <v>95</v>
      </c>
      <c r="BN1108" s="110">
        <f t="shared" si="184"/>
        <v>380</v>
      </c>
      <c r="BS1108" s="110">
        <v>6935</v>
      </c>
      <c r="BT1108" s="110" t="str">
        <f t="shared" si="175"/>
        <v>Construção de Nova Unidade Escolar no Bairro Jardim Erdei, no município de Rolândia</v>
      </c>
      <c r="BU1108" s="111" t="str">
        <f t="shared" si="176"/>
        <v>Sim</v>
      </c>
      <c r="BV1108" s="111" t="str">
        <f t="shared" si="177"/>
        <v>Não</v>
      </c>
      <c r="BW1108" s="111" t="str">
        <f t="shared" si="178"/>
        <v>Não</v>
      </c>
      <c r="BX1108" s="111" t="str">
        <f t="shared" si="179"/>
        <v>Não</v>
      </c>
      <c r="BY1108" s="110" t="s">
        <v>121</v>
      </c>
      <c r="BZ1108" s="110" t="s">
        <v>2724</v>
      </c>
      <c r="CA1108" s="110" t="s">
        <v>121</v>
      </c>
      <c r="CB1108" s="110" t="s">
        <v>8122</v>
      </c>
      <c r="CG1108" s="110" t="str">
        <f t="shared" si="180"/>
        <v>5383 Total</v>
      </c>
      <c r="CH1108" s="110" t="str">
        <f t="shared" si="182"/>
        <v>5383 Total-1</v>
      </c>
      <c r="CI1108" s="110">
        <v>1</v>
      </c>
      <c r="CJ1108" s="110" t="s">
        <v>7274</v>
      </c>
      <c r="CN1108" s="110">
        <v>6</v>
      </c>
      <c r="CO1108" s="110">
        <v>6</v>
      </c>
      <c r="CP1108" s="110">
        <v>6</v>
      </c>
      <c r="CQ1108" s="110">
        <v>6</v>
      </c>
      <c r="CS1108" s="110" t="str">
        <f t="shared" si="181"/>
        <v>-</v>
      </c>
    </row>
    <row r="1109" spans="19:97" x14ac:dyDescent="0.2">
      <c r="S1109" s="98">
        <v>6936</v>
      </c>
      <c r="T1109" s="98">
        <v>41</v>
      </c>
      <c r="U1109" s="98" t="s">
        <v>2622</v>
      </c>
      <c r="V1109" s="98">
        <v>1</v>
      </c>
      <c r="W1109" s="98" t="s">
        <v>724</v>
      </c>
      <c r="X1109" s="98">
        <v>5</v>
      </c>
      <c r="Y1109" s="98" t="s">
        <v>858</v>
      </c>
      <c r="Z1109" s="98">
        <v>32</v>
      </c>
      <c r="AA1109" s="98" t="s">
        <v>2623</v>
      </c>
      <c r="AB1109" s="98">
        <v>8470</v>
      </c>
      <c r="AC1109" s="98" t="s">
        <v>2905</v>
      </c>
      <c r="AD1109" s="98" t="s">
        <v>5673</v>
      </c>
      <c r="AE1109" s="98">
        <v>6936</v>
      </c>
      <c r="AF1109" s="98" t="s">
        <v>5709</v>
      </c>
      <c r="AG1109" s="98" t="s">
        <v>5710</v>
      </c>
      <c r="AH1109" s="98" t="s">
        <v>212</v>
      </c>
      <c r="AI1109" s="98" t="s">
        <v>53</v>
      </c>
      <c r="AJ1109" s="98">
        <v>4100</v>
      </c>
      <c r="AK1109" s="98" t="s">
        <v>37</v>
      </c>
      <c r="AL1109" s="98">
        <v>4105</v>
      </c>
      <c r="AM1109" s="98" t="s">
        <v>1786</v>
      </c>
      <c r="AN1109" s="98">
        <v>4103701</v>
      </c>
      <c r="AO1109" s="98">
        <v>2024</v>
      </c>
      <c r="AP1109" s="98">
        <v>0</v>
      </c>
      <c r="AQ1109" s="98" t="s">
        <v>54</v>
      </c>
      <c r="AR1109" s="98" t="s">
        <v>54</v>
      </c>
      <c r="AS1109" s="98" t="s">
        <v>56</v>
      </c>
      <c r="AT1109" s="98" t="s">
        <v>54</v>
      </c>
      <c r="AV1109" s="98" t="s">
        <v>2724</v>
      </c>
      <c r="AY1109" s="98" t="s">
        <v>56</v>
      </c>
      <c r="AZ1109" s="98" t="s">
        <v>5711</v>
      </c>
      <c r="BA1109" s="98" t="s">
        <v>5677</v>
      </c>
      <c r="BB1109" s="98" t="s">
        <v>5678</v>
      </c>
      <c r="BD1109" s="110" t="str">
        <f t="shared" si="183"/>
        <v>4678RGInt 05 Londrina</v>
      </c>
      <c r="BE1109" s="110">
        <v>4678</v>
      </c>
      <c r="BF1109" s="110" t="s">
        <v>6461</v>
      </c>
      <c r="BG1109" s="110">
        <v>8067</v>
      </c>
      <c r="BH1109" s="110" t="s">
        <v>37</v>
      </c>
      <c r="BI1109" s="110">
        <v>100</v>
      </c>
      <c r="BJ1109" s="110">
        <v>100</v>
      </c>
      <c r="BK1109" s="110">
        <v>100</v>
      </c>
      <c r="BL1109" s="110">
        <v>100</v>
      </c>
      <c r="BN1109" s="110">
        <f t="shared" si="184"/>
        <v>400</v>
      </c>
      <c r="BS1109" s="110">
        <v>6936</v>
      </c>
      <c r="BT1109" s="110" t="str">
        <f t="shared" si="175"/>
        <v>Construção de Nova Unidade Escolar no Bairro Jardim Europa, no município de Cambé</v>
      </c>
      <c r="BU1109" s="111" t="str">
        <f t="shared" si="176"/>
        <v>Sim</v>
      </c>
      <c r="BV1109" s="111" t="str">
        <f t="shared" si="177"/>
        <v>Não</v>
      </c>
      <c r="BW1109" s="111" t="str">
        <f t="shared" si="178"/>
        <v>Não</v>
      </c>
      <c r="BX1109" s="111" t="str">
        <f t="shared" si="179"/>
        <v>Não</v>
      </c>
      <c r="BY1109" s="110" t="s">
        <v>121</v>
      </c>
      <c r="BZ1109" s="110" t="s">
        <v>2724</v>
      </c>
      <c r="CA1109" s="110" t="s">
        <v>121</v>
      </c>
      <c r="CB1109" s="110" t="s">
        <v>8122</v>
      </c>
      <c r="CG1109" s="110" t="str">
        <f t="shared" si="180"/>
        <v>5384Curitiba</v>
      </c>
      <c r="CH1109" s="110" t="str">
        <f t="shared" si="182"/>
        <v>5384-1</v>
      </c>
      <c r="CI1109" s="110">
        <v>1</v>
      </c>
      <c r="CJ1109" s="110">
        <v>5384</v>
      </c>
      <c r="CK1109" s="110" t="s">
        <v>33</v>
      </c>
      <c r="CL1109" s="110">
        <v>4106902</v>
      </c>
      <c r="CM1109" s="110" t="s">
        <v>128</v>
      </c>
      <c r="CN1109" s="110">
        <v>2</v>
      </c>
      <c r="CO1109" s="110">
        <v>2</v>
      </c>
      <c r="CP1109" s="110">
        <v>2</v>
      </c>
      <c r="CQ1109" s="110">
        <v>2</v>
      </c>
      <c r="CS1109" s="110" t="str">
        <f t="shared" si="181"/>
        <v>RGInt 01 Curitiba-Curitiba</v>
      </c>
    </row>
    <row r="1110" spans="19:97" x14ac:dyDescent="0.2">
      <c r="S1110" s="98">
        <v>6937</v>
      </c>
      <c r="T1110" s="98">
        <v>41</v>
      </c>
      <c r="U1110" s="98" t="s">
        <v>2622</v>
      </c>
      <c r="V1110" s="98">
        <v>1</v>
      </c>
      <c r="W1110" s="98" t="s">
        <v>724</v>
      </c>
      <c r="X1110" s="98">
        <v>5</v>
      </c>
      <c r="Y1110" s="98" t="s">
        <v>858</v>
      </c>
      <c r="Z1110" s="98">
        <v>32</v>
      </c>
      <c r="AA1110" s="98" t="s">
        <v>2623</v>
      </c>
      <c r="AB1110" s="98">
        <v>8470</v>
      </c>
      <c r="AC1110" s="98" t="s">
        <v>2905</v>
      </c>
      <c r="AD1110" s="98" t="s">
        <v>5673</v>
      </c>
      <c r="AE1110" s="98">
        <v>6937</v>
      </c>
      <c r="AF1110" s="98" t="s">
        <v>5712</v>
      </c>
      <c r="AG1110" s="98" t="s">
        <v>5713</v>
      </c>
      <c r="AH1110" s="98" t="s">
        <v>212</v>
      </c>
      <c r="AI1110" s="98" t="s">
        <v>53</v>
      </c>
      <c r="AJ1110" s="98">
        <v>4100</v>
      </c>
      <c r="AK1110" s="98" t="s">
        <v>37</v>
      </c>
      <c r="AL1110" s="98">
        <v>4105</v>
      </c>
      <c r="AM1110" s="98" t="s">
        <v>2606</v>
      </c>
      <c r="AN1110" s="98">
        <v>4101507</v>
      </c>
      <c r="AO1110" s="98">
        <v>2024</v>
      </c>
      <c r="AP1110" s="98">
        <v>0</v>
      </c>
      <c r="AQ1110" s="98" t="s">
        <v>54</v>
      </c>
      <c r="AR1110" s="98" t="s">
        <v>54</v>
      </c>
      <c r="AS1110" s="98" t="s">
        <v>56</v>
      </c>
      <c r="AT1110" s="98" t="s">
        <v>54</v>
      </c>
      <c r="AV1110" s="98" t="s">
        <v>2724</v>
      </c>
      <c r="AY1110" s="98" t="s">
        <v>56</v>
      </c>
      <c r="AZ1110" s="98" t="s">
        <v>5714</v>
      </c>
      <c r="BA1110" s="98" t="s">
        <v>5677</v>
      </c>
      <c r="BB1110" s="98" t="s">
        <v>5678</v>
      </c>
      <c r="BD1110" s="110" t="str">
        <f t="shared" si="183"/>
        <v>4678RGInt 06 Ponta Grossa</v>
      </c>
      <c r="BE1110" s="110">
        <v>4678</v>
      </c>
      <c r="BF1110" s="110" t="s">
        <v>6461</v>
      </c>
      <c r="BG1110" s="110">
        <v>8067</v>
      </c>
      <c r="BH1110" s="110" t="s">
        <v>38</v>
      </c>
      <c r="BI1110" s="110">
        <v>115</v>
      </c>
      <c r="BJ1110" s="110">
        <v>115</v>
      </c>
      <c r="BK1110" s="110">
        <v>115</v>
      </c>
      <c r="BL1110" s="110">
        <v>115</v>
      </c>
      <c r="BN1110" s="110">
        <f t="shared" si="184"/>
        <v>460</v>
      </c>
      <c r="BS1110" s="110">
        <v>6937</v>
      </c>
      <c r="BT1110" s="110" t="str">
        <f t="shared" si="175"/>
        <v>Construção de Nova Unidade Escolar no Bairro Jardim Interlagos, no município de Arapongas</v>
      </c>
      <c r="BU1110" s="111" t="str">
        <f t="shared" si="176"/>
        <v>Sim</v>
      </c>
      <c r="BV1110" s="111" t="str">
        <f t="shared" si="177"/>
        <v>Não</v>
      </c>
      <c r="BW1110" s="111" t="str">
        <f t="shared" si="178"/>
        <v>Não</v>
      </c>
      <c r="BX1110" s="111" t="str">
        <f t="shared" si="179"/>
        <v>Não</v>
      </c>
      <c r="BY1110" s="110" t="s">
        <v>121</v>
      </c>
      <c r="BZ1110" s="110" t="s">
        <v>2724</v>
      </c>
      <c r="CA1110" s="110" t="s">
        <v>121</v>
      </c>
      <c r="CB1110" s="110" t="s">
        <v>8122</v>
      </c>
      <c r="CG1110" s="110" t="str">
        <f t="shared" si="180"/>
        <v>5384 Total</v>
      </c>
      <c r="CH1110" s="110" t="str">
        <f t="shared" si="182"/>
        <v>5384 Total-1</v>
      </c>
      <c r="CI1110" s="110">
        <v>1</v>
      </c>
      <c r="CJ1110" s="110" t="s">
        <v>7275</v>
      </c>
      <c r="CN1110" s="110">
        <v>2</v>
      </c>
      <c r="CO1110" s="110">
        <v>2</v>
      </c>
      <c r="CP1110" s="110">
        <v>2</v>
      </c>
      <c r="CQ1110" s="110">
        <v>2</v>
      </c>
      <c r="CS1110" s="110" t="str">
        <f t="shared" si="181"/>
        <v>-</v>
      </c>
    </row>
    <row r="1111" spans="19:97" x14ac:dyDescent="0.2">
      <c r="S1111" s="98">
        <v>6938</v>
      </c>
      <c r="T1111" s="98">
        <v>41</v>
      </c>
      <c r="U1111" s="98" t="s">
        <v>2622</v>
      </c>
      <c r="V1111" s="98">
        <v>1</v>
      </c>
      <c r="W1111" s="98" t="s">
        <v>724</v>
      </c>
      <c r="X1111" s="98">
        <v>5</v>
      </c>
      <c r="Y1111" s="98" t="s">
        <v>858</v>
      </c>
      <c r="Z1111" s="98">
        <v>32</v>
      </c>
      <c r="AA1111" s="98" t="s">
        <v>2623</v>
      </c>
      <c r="AB1111" s="98">
        <v>8470</v>
      </c>
      <c r="AC1111" s="98" t="s">
        <v>2905</v>
      </c>
      <c r="AD1111" s="98" t="s">
        <v>5673</v>
      </c>
      <c r="AE1111" s="98">
        <v>6938</v>
      </c>
      <c r="AF1111" s="98" t="s">
        <v>5715</v>
      </c>
      <c r="AG1111" s="98" t="s">
        <v>5716</v>
      </c>
      <c r="AH1111" s="98" t="s">
        <v>212</v>
      </c>
      <c r="AI1111" s="98" t="s">
        <v>53</v>
      </c>
      <c r="AJ1111" s="98">
        <v>4100</v>
      </c>
      <c r="AK1111" s="98" t="s">
        <v>35</v>
      </c>
      <c r="AL1111" s="98">
        <v>4103</v>
      </c>
      <c r="AM1111" s="98" t="s">
        <v>578</v>
      </c>
      <c r="AN1111" s="98">
        <v>4127700</v>
      </c>
      <c r="AO1111" s="98">
        <v>2024</v>
      </c>
      <c r="AP1111" s="98">
        <v>0</v>
      </c>
      <c r="AQ1111" s="98" t="s">
        <v>54</v>
      </c>
      <c r="AR1111" s="98" t="s">
        <v>54</v>
      </c>
      <c r="AS1111" s="98" t="s">
        <v>56</v>
      </c>
      <c r="AT1111" s="98" t="s">
        <v>54</v>
      </c>
      <c r="AV1111" s="98" t="s">
        <v>2724</v>
      </c>
      <c r="AY1111" s="98" t="s">
        <v>56</v>
      </c>
      <c r="AZ1111" s="98" t="s">
        <v>5717</v>
      </c>
      <c r="BA1111" s="98" t="s">
        <v>5677</v>
      </c>
      <c r="BB1111" s="98" t="s">
        <v>5678</v>
      </c>
      <c r="BD1111" s="110" t="str">
        <f t="shared" si="183"/>
        <v>4684RGInt 04 Maringá</v>
      </c>
      <c r="BE1111" s="110">
        <v>4684</v>
      </c>
      <c r="BF1111" s="110" t="s">
        <v>2508</v>
      </c>
      <c r="BG1111" s="110">
        <v>7031</v>
      </c>
      <c r="BH1111" s="110" t="s">
        <v>36</v>
      </c>
      <c r="BI1111" s="110">
        <v>10</v>
      </c>
      <c r="BJ1111" s="110">
        <v>6.82</v>
      </c>
      <c r="BK1111" s="110">
        <v>5</v>
      </c>
      <c r="BL1111" s="110">
        <v>0</v>
      </c>
      <c r="BN1111" s="110">
        <f t="shared" si="184"/>
        <v>21.82</v>
      </c>
      <c r="BS1111" s="110">
        <v>6938</v>
      </c>
      <c r="BT1111" s="110" t="str">
        <f t="shared" si="175"/>
        <v>Construção de Nova Unidade Escolar no Bairro Jardim Pancera, no município de Toledo</v>
      </c>
      <c r="BU1111" s="111" t="str">
        <f t="shared" si="176"/>
        <v>Sim</v>
      </c>
      <c r="BV1111" s="111" t="str">
        <f t="shared" si="177"/>
        <v>Não</v>
      </c>
      <c r="BW1111" s="111" t="str">
        <f t="shared" si="178"/>
        <v>Não</v>
      </c>
      <c r="BX1111" s="111" t="str">
        <f t="shared" si="179"/>
        <v>Não</v>
      </c>
      <c r="BY1111" s="110" t="s">
        <v>121</v>
      </c>
      <c r="BZ1111" s="110" t="s">
        <v>2724</v>
      </c>
      <c r="CA1111" s="110" t="s">
        <v>121</v>
      </c>
      <c r="CB1111" s="110" t="s">
        <v>8122</v>
      </c>
      <c r="CG1111" s="110" t="str">
        <f t="shared" si="180"/>
        <v>5385Curitiba</v>
      </c>
      <c r="CH1111" s="110" t="str">
        <f t="shared" si="182"/>
        <v>5385-1</v>
      </c>
      <c r="CI1111" s="110">
        <v>1</v>
      </c>
      <c r="CJ1111" s="110">
        <v>5385</v>
      </c>
      <c r="CK1111" s="110" t="s">
        <v>33</v>
      </c>
      <c r="CL1111" s="110">
        <v>4106902</v>
      </c>
      <c r="CM1111" s="110" t="s">
        <v>128</v>
      </c>
      <c r="CN1111" s="110">
        <v>6</v>
      </c>
      <c r="CO1111" s="110">
        <v>6</v>
      </c>
      <c r="CP1111" s="110">
        <v>6</v>
      </c>
      <c r="CQ1111" s="110">
        <v>6</v>
      </c>
      <c r="CS1111" s="110" t="str">
        <f t="shared" si="181"/>
        <v>RGInt 01 Curitiba-Curitiba</v>
      </c>
    </row>
    <row r="1112" spans="19:97" x14ac:dyDescent="0.2">
      <c r="S1112" s="98">
        <v>6939</v>
      </c>
      <c r="T1112" s="98">
        <v>41</v>
      </c>
      <c r="U1112" s="98" t="s">
        <v>2622</v>
      </c>
      <c r="V1112" s="98">
        <v>1</v>
      </c>
      <c r="W1112" s="98" t="s">
        <v>724</v>
      </c>
      <c r="X1112" s="98">
        <v>5</v>
      </c>
      <c r="Y1112" s="98" t="s">
        <v>858</v>
      </c>
      <c r="Z1112" s="98">
        <v>32</v>
      </c>
      <c r="AA1112" s="98" t="s">
        <v>2623</v>
      </c>
      <c r="AB1112" s="98">
        <v>8470</v>
      </c>
      <c r="AC1112" s="98" t="s">
        <v>2905</v>
      </c>
      <c r="AD1112" s="98" t="s">
        <v>5673</v>
      </c>
      <c r="AE1112" s="98">
        <v>6939</v>
      </c>
      <c r="AF1112" s="98" t="s">
        <v>5718</v>
      </c>
      <c r="AG1112" s="98" t="s">
        <v>5719</v>
      </c>
      <c r="AH1112" s="98" t="s">
        <v>212</v>
      </c>
      <c r="AI1112" s="98" t="s">
        <v>53</v>
      </c>
      <c r="AJ1112" s="98">
        <v>4100</v>
      </c>
      <c r="AK1112" s="98" t="s">
        <v>36</v>
      </c>
      <c r="AL1112" s="98">
        <v>4104</v>
      </c>
      <c r="AM1112" s="98" t="s">
        <v>223</v>
      </c>
      <c r="AN1112" s="98">
        <v>4126256</v>
      </c>
      <c r="AO1112" s="98">
        <v>2024</v>
      </c>
      <c r="AP1112" s="98">
        <v>0</v>
      </c>
      <c r="AQ1112" s="98" t="s">
        <v>54</v>
      </c>
      <c r="AR1112" s="98" t="s">
        <v>54</v>
      </c>
      <c r="AS1112" s="98" t="s">
        <v>56</v>
      </c>
      <c r="AT1112" s="98" t="s">
        <v>54</v>
      </c>
      <c r="AV1112" s="98" t="s">
        <v>2724</v>
      </c>
      <c r="AY1112" s="98" t="s">
        <v>56</v>
      </c>
      <c r="AZ1112" s="98" t="s">
        <v>5720</v>
      </c>
      <c r="BA1112" s="98" t="s">
        <v>5677</v>
      </c>
      <c r="BB1112" s="98" t="s">
        <v>5678</v>
      </c>
      <c r="BD1112" s="110" t="str">
        <f t="shared" si="183"/>
        <v>4696RGInt 01 Curitiba</v>
      </c>
      <c r="BE1112" s="110">
        <v>4696</v>
      </c>
      <c r="BF1112" s="110" t="s">
        <v>2509</v>
      </c>
      <c r="BG1112" s="110">
        <v>7022</v>
      </c>
      <c r="BH1112" s="110" t="s">
        <v>33</v>
      </c>
      <c r="BI1112" s="110">
        <v>1.04</v>
      </c>
      <c r="BJ1112" s="110">
        <v>1.44</v>
      </c>
      <c r="BK1112" s="110">
        <v>2.4700000000000002</v>
      </c>
      <c r="BL1112" s="110">
        <v>0.61</v>
      </c>
      <c r="BN1112" s="110">
        <f t="shared" si="184"/>
        <v>5.5600000000000005</v>
      </c>
      <c r="BS1112" s="110">
        <v>6939</v>
      </c>
      <c r="BT1112" s="110" t="str">
        <f t="shared" si="175"/>
        <v>Construção de Nova Unidade Escolar no Bairro Jardim Santo Antônio, no município de Sarandi</v>
      </c>
      <c r="BU1112" s="111" t="str">
        <f t="shared" si="176"/>
        <v>Sim</v>
      </c>
      <c r="BV1112" s="111" t="str">
        <f t="shared" si="177"/>
        <v>Não</v>
      </c>
      <c r="BW1112" s="111" t="str">
        <f t="shared" si="178"/>
        <v>Não</v>
      </c>
      <c r="BX1112" s="111" t="str">
        <f t="shared" si="179"/>
        <v>Não</v>
      </c>
      <c r="BY1112" s="110" t="s">
        <v>121</v>
      </c>
      <c r="BZ1112" s="110" t="s">
        <v>2724</v>
      </c>
      <c r="CA1112" s="110" t="s">
        <v>121</v>
      </c>
      <c r="CB1112" s="110" t="s">
        <v>8122</v>
      </c>
      <c r="CG1112" s="110" t="str">
        <f t="shared" si="180"/>
        <v>5385 Total</v>
      </c>
      <c r="CH1112" s="110" t="str">
        <f t="shared" si="182"/>
        <v>5385 Total-1</v>
      </c>
      <c r="CI1112" s="110">
        <v>1</v>
      </c>
      <c r="CJ1112" s="110" t="s">
        <v>7276</v>
      </c>
      <c r="CN1112" s="110">
        <v>6</v>
      </c>
      <c r="CO1112" s="110">
        <v>6</v>
      </c>
      <c r="CP1112" s="110">
        <v>6</v>
      </c>
      <c r="CQ1112" s="110">
        <v>6</v>
      </c>
      <c r="CS1112" s="110" t="str">
        <f t="shared" si="181"/>
        <v>-</v>
      </c>
    </row>
    <row r="1113" spans="19:97" x14ac:dyDescent="0.2">
      <c r="S1113" s="98">
        <v>6940</v>
      </c>
      <c r="T1113" s="98">
        <v>41</v>
      </c>
      <c r="U1113" s="98" t="s">
        <v>2622</v>
      </c>
      <c r="V1113" s="98">
        <v>1</v>
      </c>
      <c r="W1113" s="98" t="s">
        <v>724</v>
      </c>
      <c r="X1113" s="98">
        <v>5</v>
      </c>
      <c r="Y1113" s="98" t="s">
        <v>858</v>
      </c>
      <c r="Z1113" s="98">
        <v>32</v>
      </c>
      <c r="AA1113" s="98" t="s">
        <v>2623</v>
      </c>
      <c r="AB1113" s="98">
        <v>8470</v>
      </c>
      <c r="AC1113" s="98" t="s">
        <v>2905</v>
      </c>
      <c r="AD1113" s="98" t="s">
        <v>5673</v>
      </c>
      <c r="AE1113" s="98">
        <v>6940</v>
      </c>
      <c r="AF1113" s="98" t="s">
        <v>5721</v>
      </c>
      <c r="AG1113" s="98" t="s">
        <v>5722</v>
      </c>
      <c r="AH1113" s="98" t="s">
        <v>212</v>
      </c>
      <c r="AI1113" s="98" t="s">
        <v>53</v>
      </c>
      <c r="AJ1113" s="98">
        <v>4100</v>
      </c>
      <c r="AK1113" s="98" t="s">
        <v>37</v>
      </c>
      <c r="AL1113" s="98">
        <v>4105</v>
      </c>
      <c r="AM1113" s="98" t="s">
        <v>1786</v>
      </c>
      <c r="AN1113" s="98">
        <v>4103701</v>
      </c>
      <c r="AO1113" s="98">
        <v>2024</v>
      </c>
      <c r="AP1113" s="98">
        <v>0</v>
      </c>
      <c r="AQ1113" s="98" t="s">
        <v>54</v>
      </c>
      <c r="AR1113" s="98" t="s">
        <v>54</v>
      </c>
      <c r="AS1113" s="98" t="s">
        <v>56</v>
      </c>
      <c r="AT1113" s="98" t="s">
        <v>54</v>
      </c>
      <c r="AV1113" s="98" t="s">
        <v>2724</v>
      </c>
      <c r="AY1113" s="98" t="s">
        <v>56</v>
      </c>
      <c r="AZ1113" s="98" t="s">
        <v>5723</v>
      </c>
      <c r="BA1113" s="98" t="s">
        <v>5677</v>
      </c>
      <c r="BB1113" s="98" t="s">
        <v>5678</v>
      </c>
      <c r="BD1113" s="110" t="str">
        <f t="shared" si="183"/>
        <v>4697RGInt 03 Cascavel</v>
      </c>
      <c r="BE1113" s="110">
        <v>4697</v>
      </c>
      <c r="BF1113" s="110" t="s">
        <v>2510</v>
      </c>
      <c r="BG1113" s="110">
        <v>7022</v>
      </c>
      <c r="BH1113" s="110" t="s">
        <v>35</v>
      </c>
      <c r="BI1113" s="110">
        <v>5</v>
      </c>
      <c r="BJ1113" s="110">
        <v>40</v>
      </c>
      <c r="BK1113" s="110">
        <v>0</v>
      </c>
      <c r="BL1113" s="110">
        <v>0</v>
      </c>
      <c r="BN1113" s="110">
        <f t="shared" si="184"/>
        <v>45</v>
      </c>
      <c r="BS1113" s="110">
        <v>6940</v>
      </c>
      <c r="BT1113" s="110" t="str">
        <f t="shared" si="175"/>
        <v>Construção de Nova Unidade Escolar no Jardim do Café, no município de Cambé</v>
      </c>
      <c r="BU1113" s="111" t="str">
        <f t="shared" si="176"/>
        <v>Sim</v>
      </c>
      <c r="BV1113" s="111" t="str">
        <f t="shared" si="177"/>
        <v>Não</v>
      </c>
      <c r="BW1113" s="111" t="str">
        <f t="shared" si="178"/>
        <v>Não</v>
      </c>
      <c r="BX1113" s="111" t="str">
        <f t="shared" si="179"/>
        <v>Não</v>
      </c>
      <c r="BY1113" s="110" t="s">
        <v>121</v>
      </c>
      <c r="BZ1113" s="110" t="s">
        <v>2724</v>
      </c>
      <c r="CA1113" s="110" t="s">
        <v>121</v>
      </c>
      <c r="CB1113" s="110" t="s">
        <v>8122</v>
      </c>
      <c r="CG1113" s="110" t="str">
        <f t="shared" si="180"/>
        <v>5386Paranaguá</v>
      </c>
      <c r="CH1113" s="110" t="str">
        <f t="shared" si="182"/>
        <v>5386-1</v>
      </c>
      <c r="CI1113" s="110">
        <v>1</v>
      </c>
      <c r="CJ1113" s="110">
        <v>5386</v>
      </c>
      <c r="CK1113" s="110" t="s">
        <v>33</v>
      </c>
      <c r="CL1113" s="110">
        <v>4118204</v>
      </c>
      <c r="CM1113" s="110" t="s">
        <v>511</v>
      </c>
      <c r="CN1113" s="110">
        <v>2</v>
      </c>
      <c r="CO1113" s="110">
        <v>2</v>
      </c>
      <c r="CP1113" s="110">
        <v>2</v>
      </c>
      <c r="CQ1113" s="110">
        <v>2</v>
      </c>
      <c r="CS1113" s="110" t="str">
        <f t="shared" si="181"/>
        <v>RGInt 01 Curitiba-Paranaguá</v>
      </c>
    </row>
    <row r="1114" spans="19:97" x14ac:dyDescent="0.2">
      <c r="S1114" s="98">
        <v>6941</v>
      </c>
      <c r="T1114" s="98">
        <v>41</v>
      </c>
      <c r="U1114" s="98" t="s">
        <v>2622</v>
      </c>
      <c r="V1114" s="98">
        <v>1</v>
      </c>
      <c r="W1114" s="98" t="s">
        <v>724</v>
      </c>
      <c r="X1114" s="98">
        <v>5</v>
      </c>
      <c r="Y1114" s="98" t="s">
        <v>858</v>
      </c>
      <c r="Z1114" s="98">
        <v>32</v>
      </c>
      <c r="AA1114" s="98" t="s">
        <v>2623</v>
      </c>
      <c r="AB1114" s="98">
        <v>8470</v>
      </c>
      <c r="AC1114" s="98" t="s">
        <v>2905</v>
      </c>
      <c r="AD1114" s="98" t="s">
        <v>5673</v>
      </c>
      <c r="AE1114" s="98">
        <v>6941</v>
      </c>
      <c r="AF1114" s="98" t="s">
        <v>5724</v>
      </c>
      <c r="AG1114" s="98" t="s">
        <v>5725</v>
      </c>
      <c r="AH1114" s="98" t="s">
        <v>212</v>
      </c>
      <c r="AI1114" s="98" t="s">
        <v>53</v>
      </c>
      <c r="AJ1114" s="98">
        <v>4100</v>
      </c>
      <c r="AK1114" s="98" t="s">
        <v>37</v>
      </c>
      <c r="AL1114" s="98">
        <v>4105</v>
      </c>
      <c r="AM1114" s="98" t="s">
        <v>2606</v>
      </c>
      <c r="AN1114" s="98">
        <v>4101507</v>
      </c>
      <c r="AO1114" s="98">
        <v>2024</v>
      </c>
      <c r="AP1114" s="98">
        <v>0</v>
      </c>
      <c r="AQ1114" s="98" t="s">
        <v>54</v>
      </c>
      <c r="AR1114" s="98" t="s">
        <v>54</v>
      </c>
      <c r="AS1114" s="98" t="s">
        <v>56</v>
      </c>
      <c r="AT1114" s="98" t="s">
        <v>54</v>
      </c>
      <c r="AV1114" s="98" t="s">
        <v>2724</v>
      </c>
      <c r="AY1114" s="98" t="s">
        <v>56</v>
      </c>
      <c r="AZ1114" s="98" t="s">
        <v>5726</v>
      </c>
      <c r="BA1114" s="98" t="s">
        <v>5677</v>
      </c>
      <c r="BB1114" s="98" t="s">
        <v>5678</v>
      </c>
      <c r="BD1114" s="110" t="str">
        <f t="shared" si="183"/>
        <v>4705RGInt 01 Curitiba</v>
      </c>
      <c r="BE1114" s="110">
        <v>4705</v>
      </c>
      <c r="BF1114" s="110" t="s">
        <v>2512</v>
      </c>
      <c r="BG1114" s="110">
        <v>7032</v>
      </c>
      <c r="BH1114" s="110" t="s">
        <v>33</v>
      </c>
      <c r="BI1114" s="110">
        <v>6</v>
      </c>
      <c r="BJ1114" s="110">
        <v>0</v>
      </c>
      <c r="BK1114" s="110">
        <v>0</v>
      </c>
      <c r="BL1114" s="110">
        <v>0</v>
      </c>
      <c r="BN1114" s="110">
        <f t="shared" si="184"/>
        <v>6</v>
      </c>
      <c r="BS1114" s="110">
        <v>6941</v>
      </c>
      <c r="BT1114" s="110" t="str">
        <f t="shared" si="175"/>
        <v>Construção de Nova Unidade Escolar no São Rafael, no município de Arapongas</v>
      </c>
      <c r="BU1114" s="111" t="str">
        <f t="shared" si="176"/>
        <v>Sim</v>
      </c>
      <c r="BV1114" s="111" t="str">
        <f t="shared" si="177"/>
        <v>Não</v>
      </c>
      <c r="BW1114" s="111" t="str">
        <f t="shared" si="178"/>
        <v>Não</v>
      </c>
      <c r="BX1114" s="111" t="str">
        <f t="shared" si="179"/>
        <v>Não</v>
      </c>
      <c r="BY1114" s="110" t="s">
        <v>121</v>
      </c>
      <c r="BZ1114" s="110" t="s">
        <v>2724</v>
      </c>
      <c r="CA1114" s="110" t="s">
        <v>121</v>
      </c>
      <c r="CB1114" s="110" t="s">
        <v>8122</v>
      </c>
      <c r="CG1114" s="110" t="str">
        <f t="shared" si="180"/>
        <v>5386 Total</v>
      </c>
      <c r="CH1114" s="110" t="str">
        <f t="shared" si="182"/>
        <v>5386 Total-1</v>
      </c>
      <c r="CI1114" s="110">
        <v>1</v>
      </c>
      <c r="CJ1114" s="110" t="s">
        <v>7277</v>
      </c>
      <c r="CN1114" s="110">
        <v>2</v>
      </c>
      <c r="CO1114" s="110">
        <v>2</v>
      </c>
      <c r="CP1114" s="110">
        <v>2</v>
      </c>
      <c r="CQ1114" s="110">
        <v>2</v>
      </c>
      <c r="CS1114" s="110" t="str">
        <f t="shared" si="181"/>
        <v>-</v>
      </c>
    </row>
    <row r="1115" spans="19:97" x14ac:dyDescent="0.2">
      <c r="S1115" s="98">
        <v>6466</v>
      </c>
      <c r="T1115" s="98">
        <v>41</v>
      </c>
      <c r="U1115" s="98" t="s">
        <v>2622</v>
      </c>
      <c r="V1115" s="98">
        <v>1</v>
      </c>
      <c r="W1115" s="98" t="s">
        <v>724</v>
      </c>
      <c r="X1115" s="98">
        <v>5</v>
      </c>
      <c r="Y1115" s="98" t="s">
        <v>858</v>
      </c>
      <c r="Z1115" s="98">
        <v>32</v>
      </c>
      <c r="AA1115" s="98" t="s">
        <v>2623</v>
      </c>
      <c r="AB1115" s="98">
        <v>8470</v>
      </c>
      <c r="AC1115" s="98" t="s">
        <v>2905</v>
      </c>
      <c r="AD1115" s="98" t="s">
        <v>5673</v>
      </c>
      <c r="AE1115" s="98">
        <v>6466</v>
      </c>
      <c r="AF1115" s="98" t="s">
        <v>5727</v>
      </c>
      <c r="AG1115" s="98" t="s">
        <v>5728</v>
      </c>
      <c r="AH1115" s="98" t="s">
        <v>212</v>
      </c>
      <c r="AI1115" s="98" t="s">
        <v>53</v>
      </c>
      <c r="AJ1115" s="98">
        <v>4100</v>
      </c>
      <c r="AK1115" s="98" t="s">
        <v>35</v>
      </c>
      <c r="AL1115" s="98">
        <v>4103</v>
      </c>
      <c r="AM1115" s="98" t="s">
        <v>2337</v>
      </c>
      <c r="AN1115" s="98">
        <v>4117602</v>
      </c>
      <c r="AO1115" s="98">
        <v>2024</v>
      </c>
      <c r="AP1115" s="98">
        <v>0</v>
      </c>
      <c r="AQ1115" s="98" t="s">
        <v>54</v>
      </c>
      <c r="AR1115" s="98" t="s">
        <v>54</v>
      </c>
      <c r="AS1115" s="98" t="s">
        <v>56</v>
      </c>
      <c r="AT1115" s="98" t="s">
        <v>54</v>
      </c>
      <c r="AV1115" s="98" t="s">
        <v>2724</v>
      </c>
      <c r="AY1115" s="98" t="s">
        <v>56</v>
      </c>
      <c r="AZ1115" s="98" t="s">
        <v>5729</v>
      </c>
      <c r="BA1115" s="98" t="s">
        <v>5730</v>
      </c>
      <c r="BB1115" s="98" t="s">
        <v>5731</v>
      </c>
      <c r="BD1115" s="110" t="str">
        <f t="shared" si="183"/>
        <v>4706(vazio)</v>
      </c>
      <c r="BE1115" s="110">
        <v>4706</v>
      </c>
      <c r="BF1115" s="110" t="s">
        <v>2514</v>
      </c>
      <c r="BG1115" s="110">
        <v>8267</v>
      </c>
      <c r="BH1115" s="110" t="s">
        <v>60</v>
      </c>
      <c r="BI1115" s="110">
        <v>35</v>
      </c>
      <c r="BJ1115" s="110">
        <v>70</v>
      </c>
      <c r="BK1115" s="110">
        <v>105</v>
      </c>
      <c r="BL1115" s="110">
        <v>135</v>
      </c>
      <c r="BN1115" s="110">
        <f t="shared" si="184"/>
        <v>345</v>
      </c>
      <c r="BS1115" s="110">
        <v>6466</v>
      </c>
      <c r="BT1115" s="110" t="str">
        <f t="shared" si="175"/>
        <v>Construção de uma unidade nova de escola para Educação Básica, atendendo a localidade do Bairro Alto da Glória e adjacências, no município de Palmas</v>
      </c>
      <c r="BU1115" s="111" t="str">
        <f t="shared" si="176"/>
        <v>Sim</v>
      </c>
      <c r="BV1115" s="111" t="str">
        <f t="shared" si="177"/>
        <v>Não</v>
      </c>
      <c r="BW1115" s="111" t="str">
        <f t="shared" si="178"/>
        <v>Não</v>
      </c>
      <c r="BX1115" s="111" t="str">
        <f t="shared" si="179"/>
        <v>Não</v>
      </c>
      <c r="BY1115" s="110" t="s">
        <v>121</v>
      </c>
      <c r="BZ1115" s="110" t="s">
        <v>2724</v>
      </c>
      <c r="CA1115" s="110" t="s">
        <v>121</v>
      </c>
      <c r="CB1115" s="110" t="s">
        <v>8122</v>
      </c>
      <c r="CG1115" s="110" t="str">
        <f t="shared" si="180"/>
        <v>5387Curitiba</v>
      </c>
      <c r="CH1115" s="110" t="str">
        <f t="shared" si="182"/>
        <v>5387-1</v>
      </c>
      <c r="CI1115" s="110">
        <v>1</v>
      </c>
      <c r="CJ1115" s="110">
        <v>5387</v>
      </c>
      <c r="CK1115" s="110" t="s">
        <v>33</v>
      </c>
      <c r="CL1115" s="110">
        <v>4106902</v>
      </c>
      <c r="CM1115" s="110" t="s">
        <v>128</v>
      </c>
      <c r="CN1115" s="110">
        <v>12</v>
      </c>
      <c r="CO1115" s="110">
        <v>12</v>
      </c>
      <c r="CP1115" s="110">
        <v>12</v>
      </c>
      <c r="CQ1115" s="110">
        <v>12</v>
      </c>
      <c r="CS1115" s="110" t="str">
        <f t="shared" si="181"/>
        <v>RGInt 01 Curitiba-Curitiba</v>
      </c>
    </row>
    <row r="1116" spans="19:97" x14ac:dyDescent="0.2">
      <c r="S1116" s="98">
        <v>6469</v>
      </c>
      <c r="T1116" s="98">
        <v>41</v>
      </c>
      <c r="U1116" s="98" t="s">
        <v>2622</v>
      </c>
      <c r="V1116" s="98">
        <v>1</v>
      </c>
      <c r="W1116" s="98" t="s">
        <v>724</v>
      </c>
      <c r="X1116" s="98">
        <v>5</v>
      </c>
      <c r="Y1116" s="98" t="s">
        <v>858</v>
      </c>
      <c r="Z1116" s="98">
        <v>32</v>
      </c>
      <c r="AA1116" s="98" t="s">
        <v>2623</v>
      </c>
      <c r="AB1116" s="98">
        <v>8470</v>
      </c>
      <c r="AC1116" s="98" t="s">
        <v>2905</v>
      </c>
      <c r="AD1116" s="98" t="s">
        <v>5673</v>
      </c>
      <c r="AE1116" s="98">
        <v>6469</v>
      </c>
      <c r="AF1116" s="98" t="s">
        <v>5732</v>
      </c>
      <c r="AG1116" s="98" t="s">
        <v>5733</v>
      </c>
      <c r="AH1116" s="98" t="s">
        <v>212</v>
      </c>
      <c r="AI1116" s="98" t="s">
        <v>53</v>
      </c>
      <c r="AJ1116" s="98">
        <v>4100</v>
      </c>
      <c r="AK1116" s="98" t="s">
        <v>33</v>
      </c>
      <c r="AL1116" s="98">
        <v>4101</v>
      </c>
      <c r="AM1116" s="98" t="s">
        <v>231</v>
      </c>
      <c r="AN1116" s="98">
        <v>4109609</v>
      </c>
      <c r="AO1116" s="98">
        <v>2024</v>
      </c>
      <c r="AP1116" s="98">
        <v>0</v>
      </c>
      <c r="AQ1116" s="98" t="s">
        <v>54</v>
      </c>
      <c r="AR1116" s="98" t="s">
        <v>54</v>
      </c>
      <c r="AS1116" s="98" t="s">
        <v>56</v>
      </c>
      <c r="AT1116" s="98" t="s">
        <v>54</v>
      </c>
      <c r="AV1116" s="98" t="s">
        <v>2724</v>
      </c>
      <c r="AY1116" s="98" t="s">
        <v>56</v>
      </c>
      <c r="AZ1116" s="98" t="s">
        <v>5734</v>
      </c>
      <c r="BA1116" s="98" t="s">
        <v>5730</v>
      </c>
      <c r="BB1116" s="98" t="s">
        <v>5731</v>
      </c>
      <c r="BD1116" s="110" t="str">
        <f t="shared" si="183"/>
        <v>4707(vazio)</v>
      </c>
      <c r="BE1116" s="110">
        <v>4707</v>
      </c>
      <c r="BF1116" s="110" t="s">
        <v>2519</v>
      </c>
      <c r="BG1116" s="110">
        <v>8267</v>
      </c>
      <c r="BH1116" s="110" t="s">
        <v>60</v>
      </c>
      <c r="BI1116" s="110">
        <v>580</v>
      </c>
      <c r="BJ1116" s="110">
        <v>1174</v>
      </c>
      <c r="BK1116" s="110">
        <v>1783</v>
      </c>
      <c r="BL1116" s="110">
        <v>2407</v>
      </c>
      <c r="BN1116" s="110">
        <f t="shared" si="184"/>
        <v>5944</v>
      </c>
      <c r="BS1116" s="110">
        <v>6469</v>
      </c>
      <c r="BT1116" s="110" t="str">
        <f t="shared" si="175"/>
        <v>Construção de uma unidade nova de escola para Educação Básica, atendendo a localidade do Bairro Balneário Castel Branco e adjacências, no município de Guaratuba</v>
      </c>
      <c r="BU1116" s="111" t="str">
        <f t="shared" si="176"/>
        <v>Sim</v>
      </c>
      <c r="BV1116" s="111" t="str">
        <f t="shared" si="177"/>
        <v>Não</v>
      </c>
      <c r="BW1116" s="111" t="str">
        <f t="shared" si="178"/>
        <v>Não</v>
      </c>
      <c r="BX1116" s="111" t="str">
        <f t="shared" si="179"/>
        <v>Não</v>
      </c>
      <c r="BY1116" s="110" t="s">
        <v>121</v>
      </c>
      <c r="BZ1116" s="110" t="s">
        <v>2724</v>
      </c>
      <c r="CA1116" s="110" t="s">
        <v>121</v>
      </c>
      <c r="CB1116" s="110" t="s">
        <v>8122</v>
      </c>
      <c r="CG1116" s="110" t="str">
        <f t="shared" si="180"/>
        <v>5387 Total</v>
      </c>
      <c r="CH1116" s="110" t="str">
        <f t="shared" si="182"/>
        <v>5387 Total-1</v>
      </c>
      <c r="CI1116" s="110">
        <v>1</v>
      </c>
      <c r="CJ1116" s="110" t="s">
        <v>7278</v>
      </c>
      <c r="CN1116" s="110">
        <v>12</v>
      </c>
      <c r="CO1116" s="110">
        <v>12</v>
      </c>
      <c r="CP1116" s="110">
        <v>12</v>
      </c>
      <c r="CQ1116" s="110">
        <v>12</v>
      </c>
      <c r="CS1116" s="110" t="str">
        <f t="shared" si="181"/>
        <v>-</v>
      </c>
    </row>
    <row r="1117" spans="19:97" x14ac:dyDescent="0.2">
      <c r="S1117" s="98">
        <v>6470</v>
      </c>
      <c r="T1117" s="98">
        <v>41</v>
      </c>
      <c r="U1117" s="98" t="s">
        <v>2622</v>
      </c>
      <c r="V1117" s="98">
        <v>1</v>
      </c>
      <c r="W1117" s="98" t="s">
        <v>724</v>
      </c>
      <c r="X1117" s="98">
        <v>5</v>
      </c>
      <c r="Y1117" s="98" t="s">
        <v>858</v>
      </c>
      <c r="Z1117" s="98">
        <v>32</v>
      </c>
      <c r="AA1117" s="98" t="s">
        <v>2623</v>
      </c>
      <c r="AB1117" s="98">
        <v>8470</v>
      </c>
      <c r="AC1117" s="98" t="s">
        <v>2905</v>
      </c>
      <c r="AD1117" s="98" t="s">
        <v>5673</v>
      </c>
      <c r="AE1117" s="98">
        <v>6470</v>
      </c>
      <c r="AF1117" s="98" t="s">
        <v>5735</v>
      </c>
      <c r="AG1117" s="98" t="s">
        <v>5736</v>
      </c>
      <c r="AH1117" s="98" t="s">
        <v>212</v>
      </c>
      <c r="AI1117" s="98" t="s">
        <v>53</v>
      </c>
      <c r="AJ1117" s="98">
        <v>4100</v>
      </c>
      <c r="AK1117" s="98" t="s">
        <v>33</v>
      </c>
      <c r="AL1117" s="98">
        <v>4101</v>
      </c>
      <c r="AM1117" s="98" t="s">
        <v>147</v>
      </c>
      <c r="AN1117" s="98">
        <v>4115705</v>
      </c>
      <c r="AO1117" s="98">
        <v>2024</v>
      </c>
      <c r="AP1117" s="98">
        <v>0</v>
      </c>
      <c r="AQ1117" s="98" t="s">
        <v>54</v>
      </c>
      <c r="AR1117" s="98" t="s">
        <v>54</v>
      </c>
      <c r="AS1117" s="98" t="s">
        <v>56</v>
      </c>
      <c r="AT1117" s="98" t="s">
        <v>54</v>
      </c>
      <c r="AV1117" s="98" t="s">
        <v>2724</v>
      </c>
      <c r="AY1117" s="98" t="s">
        <v>56</v>
      </c>
      <c r="AZ1117" s="98" t="s">
        <v>5737</v>
      </c>
      <c r="BA1117" s="98" t="s">
        <v>5730</v>
      </c>
      <c r="BB1117" s="98" t="s">
        <v>5731</v>
      </c>
      <c r="BD1117" s="110" t="str">
        <f t="shared" si="183"/>
        <v>4708(vazio)</v>
      </c>
      <c r="BE1117" s="110">
        <v>4708</v>
      </c>
      <c r="BF1117" s="110" t="s">
        <v>2520</v>
      </c>
      <c r="BG1117" s="110">
        <v>8267</v>
      </c>
      <c r="BH1117" s="110" t="s">
        <v>60</v>
      </c>
      <c r="BI1117" s="110">
        <v>85000</v>
      </c>
      <c r="BJ1117" s="110">
        <v>85000</v>
      </c>
      <c r="BK1117" s="110">
        <v>111175</v>
      </c>
      <c r="BL1117" s="110">
        <v>111175</v>
      </c>
      <c r="BN1117" s="110">
        <f t="shared" si="184"/>
        <v>392350</v>
      </c>
      <c r="BS1117" s="110">
        <v>6470</v>
      </c>
      <c r="BT1117" s="110" t="str">
        <f t="shared" si="175"/>
        <v>Construção de uma unidade nova de escola para Educação Básica, atendendo a localidade do Bairro Balneário Costa Azul e adjacências, no município de Matinhos</v>
      </c>
      <c r="BU1117" s="111" t="str">
        <f t="shared" si="176"/>
        <v>Sim</v>
      </c>
      <c r="BV1117" s="111" t="str">
        <f t="shared" si="177"/>
        <v>Não</v>
      </c>
      <c r="BW1117" s="111" t="str">
        <f t="shared" si="178"/>
        <v>Não</v>
      </c>
      <c r="BX1117" s="111" t="str">
        <f t="shared" si="179"/>
        <v>Não</v>
      </c>
      <c r="BY1117" s="110" t="s">
        <v>121</v>
      </c>
      <c r="BZ1117" s="110" t="s">
        <v>2724</v>
      </c>
      <c r="CA1117" s="110" t="s">
        <v>121</v>
      </c>
      <c r="CB1117" s="110" t="s">
        <v>8122</v>
      </c>
      <c r="CG1117" s="110" t="str">
        <f t="shared" si="180"/>
        <v>5388Curitiba</v>
      </c>
      <c r="CH1117" s="110" t="str">
        <f t="shared" si="182"/>
        <v>5388-1</v>
      </c>
      <c r="CI1117" s="110">
        <v>1</v>
      </c>
      <c r="CJ1117" s="110">
        <v>5388</v>
      </c>
      <c r="CK1117" s="110" t="s">
        <v>33</v>
      </c>
      <c r="CL1117" s="110">
        <v>4106902</v>
      </c>
      <c r="CM1117" s="110" t="s">
        <v>128</v>
      </c>
      <c r="CN1117" s="110">
        <v>2</v>
      </c>
      <c r="CO1117" s="110">
        <v>2</v>
      </c>
      <c r="CP1117" s="110">
        <v>2</v>
      </c>
      <c r="CQ1117" s="110">
        <v>2</v>
      </c>
      <c r="CS1117" s="110" t="str">
        <f t="shared" si="181"/>
        <v>RGInt 01 Curitiba-Curitiba</v>
      </c>
    </row>
    <row r="1118" spans="19:97" x14ac:dyDescent="0.2">
      <c r="S1118" s="98">
        <v>6471</v>
      </c>
      <c r="T1118" s="98">
        <v>41</v>
      </c>
      <c r="U1118" s="98" t="s">
        <v>2622</v>
      </c>
      <c r="V1118" s="98">
        <v>1</v>
      </c>
      <c r="W1118" s="98" t="s">
        <v>724</v>
      </c>
      <c r="X1118" s="98">
        <v>5</v>
      </c>
      <c r="Y1118" s="98" t="s">
        <v>858</v>
      </c>
      <c r="Z1118" s="98">
        <v>32</v>
      </c>
      <c r="AA1118" s="98" t="s">
        <v>2623</v>
      </c>
      <c r="AB1118" s="98">
        <v>8470</v>
      </c>
      <c r="AC1118" s="98" t="s">
        <v>2905</v>
      </c>
      <c r="AD1118" s="98" t="s">
        <v>5673</v>
      </c>
      <c r="AE1118" s="98">
        <v>6471</v>
      </c>
      <c r="AF1118" s="98" t="s">
        <v>5738</v>
      </c>
      <c r="AG1118" s="98" t="s">
        <v>5739</v>
      </c>
      <c r="AH1118" s="98" t="s">
        <v>212</v>
      </c>
      <c r="AI1118" s="98" t="s">
        <v>53</v>
      </c>
      <c r="AJ1118" s="98">
        <v>4100</v>
      </c>
      <c r="AK1118" s="98" t="s">
        <v>35</v>
      </c>
      <c r="AL1118" s="98">
        <v>4103</v>
      </c>
      <c r="AM1118" s="98" t="s">
        <v>341</v>
      </c>
      <c r="AN1118" s="98">
        <v>4114609</v>
      </c>
      <c r="AO1118" s="98">
        <v>2024</v>
      </c>
      <c r="AP1118" s="98">
        <v>0</v>
      </c>
      <c r="AQ1118" s="98" t="s">
        <v>54</v>
      </c>
      <c r="AR1118" s="98" t="s">
        <v>54</v>
      </c>
      <c r="AS1118" s="98" t="s">
        <v>56</v>
      </c>
      <c r="AT1118" s="98" t="s">
        <v>54</v>
      </c>
      <c r="AV1118" s="98" t="s">
        <v>2724</v>
      </c>
      <c r="AY1118" s="98" t="s">
        <v>56</v>
      </c>
      <c r="AZ1118" s="98" t="s">
        <v>5740</v>
      </c>
      <c r="BA1118" s="98" t="s">
        <v>5730</v>
      </c>
      <c r="BB1118" s="98" t="s">
        <v>5731</v>
      </c>
      <c r="BD1118" s="110" t="str">
        <f t="shared" si="183"/>
        <v>4709(vazio)</v>
      </c>
      <c r="BE1118" s="110">
        <v>4709</v>
      </c>
      <c r="BF1118" s="110" t="s">
        <v>2521</v>
      </c>
      <c r="BG1118" s="110">
        <v>8267</v>
      </c>
      <c r="BH1118" s="110" t="s">
        <v>60</v>
      </c>
      <c r="BI1118" s="110">
        <v>466</v>
      </c>
      <c r="BJ1118" s="110">
        <v>960</v>
      </c>
      <c r="BK1118" s="110">
        <v>1484</v>
      </c>
      <c r="BL1118" s="110">
        <v>2039</v>
      </c>
      <c r="BN1118" s="110">
        <f t="shared" si="184"/>
        <v>4949</v>
      </c>
      <c r="BS1118" s="110">
        <v>6471</v>
      </c>
      <c r="BT1118" s="110" t="str">
        <f t="shared" si="175"/>
        <v>Construção de uma unidade nova de escola para Educação Básica, atendendo a localidade do Bairro Boa Vista e adjacências, no município de Marechal Cândido Rondon</v>
      </c>
      <c r="BU1118" s="111" t="str">
        <f t="shared" si="176"/>
        <v>Sim</v>
      </c>
      <c r="BV1118" s="111" t="str">
        <f t="shared" si="177"/>
        <v>Não</v>
      </c>
      <c r="BW1118" s="111" t="str">
        <f t="shared" si="178"/>
        <v>Não</v>
      </c>
      <c r="BX1118" s="111" t="str">
        <f t="shared" si="179"/>
        <v>Não</v>
      </c>
      <c r="BY1118" s="110" t="s">
        <v>121</v>
      </c>
      <c r="BZ1118" s="110" t="s">
        <v>2724</v>
      </c>
      <c r="CA1118" s="110" t="s">
        <v>121</v>
      </c>
      <c r="CB1118" s="110" t="s">
        <v>8122</v>
      </c>
      <c r="CG1118" s="110" t="str">
        <f t="shared" si="180"/>
        <v>5388 Total</v>
      </c>
      <c r="CH1118" s="110" t="str">
        <f t="shared" si="182"/>
        <v>5388 Total-1</v>
      </c>
      <c r="CI1118" s="110">
        <v>1</v>
      </c>
      <c r="CJ1118" s="110" t="s">
        <v>7279</v>
      </c>
      <c r="CN1118" s="110">
        <v>2</v>
      </c>
      <c r="CO1118" s="110">
        <v>2</v>
      </c>
      <c r="CP1118" s="110">
        <v>2</v>
      </c>
      <c r="CQ1118" s="110">
        <v>2</v>
      </c>
      <c r="CS1118" s="110" t="str">
        <f t="shared" si="181"/>
        <v>-</v>
      </c>
    </row>
    <row r="1119" spans="19:97" x14ac:dyDescent="0.2">
      <c r="S1119" s="98">
        <v>6473</v>
      </c>
      <c r="T1119" s="98">
        <v>41</v>
      </c>
      <c r="U1119" s="98" t="s">
        <v>2622</v>
      </c>
      <c r="V1119" s="98">
        <v>1</v>
      </c>
      <c r="W1119" s="98" t="s">
        <v>724</v>
      </c>
      <c r="X1119" s="98">
        <v>5</v>
      </c>
      <c r="Y1119" s="98" t="s">
        <v>858</v>
      </c>
      <c r="Z1119" s="98">
        <v>32</v>
      </c>
      <c r="AA1119" s="98" t="s">
        <v>2623</v>
      </c>
      <c r="AB1119" s="98">
        <v>8470</v>
      </c>
      <c r="AC1119" s="98" t="s">
        <v>2905</v>
      </c>
      <c r="AD1119" s="98" t="s">
        <v>5673</v>
      </c>
      <c r="AE1119" s="98">
        <v>6473</v>
      </c>
      <c r="AF1119" s="98" t="s">
        <v>5741</v>
      </c>
      <c r="AG1119" s="98" t="s">
        <v>5742</v>
      </c>
      <c r="AH1119" s="98" t="s">
        <v>212</v>
      </c>
      <c r="AI1119" s="98" t="s">
        <v>53</v>
      </c>
      <c r="AJ1119" s="98">
        <v>4100</v>
      </c>
      <c r="AK1119" s="98" t="s">
        <v>35</v>
      </c>
      <c r="AL1119" s="98">
        <v>4103</v>
      </c>
      <c r="AM1119" s="98" t="s">
        <v>138</v>
      </c>
      <c r="AN1119" s="98">
        <v>4118501</v>
      </c>
      <c r="AO1119" s="98">
        <v>2024</v>
      </c>
      <c r="AP1119" s="98">
        <v>0</v>
      </c>
      <c r="AQ1119" s="98" t="s">
        <v>54</v>
      </c>
      <c r="AR1119" s="98" t="s">
        <v>54</v>
      </c>
      <c r="AS1119" s="98" t="s">
        <v>56</v>
      </c>
      <c r="AT1119" s="98" t="s">
        <v>54</v>
      </c>
      <c r="AV1119" s="98" t="s">
        <v>2724</v>
      </c>
      <c r="AY1119" s="98" t="s">
        <v>56</v>
      </c>
      <c r="AZ1119" s="98" t="s">
        <v>5743</v>
      </c>
      <c r="BA1119" s="98" t="s">
        <v>5744</v>
      </c>
      <c r="BB1119" s="98" t="s">
        <v>5731</v>
      </c>
      <c r="BD1119" s="110" t="str">
        <f t="shared" si="183"/>
        <v>4717(vazio)</v>
      </c>
      <c r="BE1119" s="110">
        <v>4717</v>
      </c>
      <c r="BF1119" s="110" t="s">
        <v>984</v>
      </c>
      <c r="BG1119" s="110">
        <v>7019</v>
      </c>
      <c r="BH1119" s="110" t="s">
        <v>60</v>
      </c>
      <c r="BI1119" s="110">
        <v>20</v>
      </c>
      <c r="BJ1119" s="110">
        <v>40</v>
      </c>
      <c r="BK1119" s="110">
        <v>40</v>
      </c>
      <c r="BL1119" s="110">
        <v>40</v>
      </c>
      <c r="BN1119" s="110">
        <f t="shared" si="184"/>
        <v>140</v>
      </c>
      <c r="BS1119" s="110">
        <v>6473</v>
      </c>
      <c r="BT1119" s="110" t="str">
        <f t="shared" si="175"/>
        <v>Construção de uma unidade nova de escola para Educação Básica, atendendo a localidade do Bairro Bom Retiro e adjacências, no município de Pato Branco</v>
      </c>
      <c r="BU1119" s="111" t="str">
        <f t="shared" si="176"/>
        <v>Sim</v>
      </c>
      <c r="BV1119" s="111" t="str">
        <f t="shared" si="177"/>
        <v>Não</v>
      </c>
      <c r="BW1119" s="111" t="str">
        <f t="shared" si="178"/>
        <v>Não</v>
      </c>
      <c r="BX1119" s="111" t="str">
        <f t="shared" si="179"/>
        <v>Não</v>
      </c>
      <c r="BY1119" s="110" t="s">
        <v>121</v>
      </c>
      <c r="BZ1119" s="110" t="s">
        <v>2724</v>
      </c>
      <c r="CA1119" s="110" t="s">
        <v>121</v>
      </c>
      <c r="CB1119" s="110" t="s">
        <v>8122</v>
      </c>
      <c r="CG1119" s="110" t="str">
        <f t="shared" si="180"/>
        <v>5389Curitiba</v>
      </c>
      <c r="CH1119" s="110" t="str">
        <f t="shared" si="182"/>
        <v>5389-1</v>
      </c>
      <c r="CI1119" s="110">
        <v>1</v>
      </c>
      <c r="CJ1119" s="110">
        <v>5389</v>
      </c>
      <c r="CK1119" s="110" t="s">
        <v>33</v>
      </c>
      <c r="CL1119" s="110">
        <v>4106902</v>
      </c>
      <c r="CM1119" s="110" t="s">
        <v>128</v>
      </c>
      <c r="CN1119" s="110">
        <v>6</v>
      </c>
      <c r="CO1119" s="110">
        <v>6</v>
      </c>
      <c r="CP1119" s="110">
        <v>6</v>
      </c>
      <c r="CQ1119" s="110">
        <v>6</v>
      </c>
      <c r="CS1119" s="110" t="str">
        <f t="shared" si="181"/>
        <v>RGInt 01 Curitiba-Curitiba</v>
      </c>
    </row>
    <row r="1120" spans="19:97" x14ac:dyDescent="0.2">
      <c r="S1120" s="98">
        <v>6474</v>
      </c>
      <c r="T1120" s="98">
        <v>41</v>
      </c>
      <c r="U1120" s="98" t="s">
        <v>2622</v>
      </c>
      <c r="V1120" s="98">
        <v>1</v>
      </c>
      <c r="W1120" s="98" t="s">
        <v>724</v>
      </c>
      <c r="X1120" s="98">
        <v>5</v>
      </c>
      <c r="Y1120" s="98" t="s">
        <v>858</v>
      </c>
      <c r="Z1120" s="98">
        <v>32</v>
      </c>
      <c r="AA1120" s="98" t="s">
        <v>2623</v>
      </c>
      <c r="AB1120" s="98">
        <v>8470</v>
      </c>
      <c r="AC1120" s="98" t="s">
        <v>2905</v>
      </c>
      <c r="AD1120" s="98" t="s">
        <v>5673</v>
      </c>
      <c r="AE1120" s="98">
        <v>6474</v>
      </c>
      <c r="AF1120" s="98" t="s">
        <v>5745</v>
      </c>
      <c r="AG1120" s="98" t="s">
        <v>5746</v>
      </c>
      <c r="AH1120" s="98" t="s">
        <v>212</v>
      </c>
      <c r="AI1120" s="98" t="s">
        <v>53</v>
      </c>
      <c r="AJ1120" s="98">
        <v>4100</v>
      </c>
      <c r="AK1120" s="98" t="s">
        <v>33</v>
      </c>
      <c r="AL1120" s="98">
        <v>4101</v>
      </c>
      <c r="AM1120" s="98" t="s">
        <v>1839</v>
      </c>
      <c r="AN1120" s="98">
        <v>4127601</v>
      </c>
      <c r="AO1120" s="98">
        <v>2024</v>
      </c>
      <c r="AP1120" s="98">
        <v>0</v>
      </c>
      <c r="AQ1120" s="98" t="s">
        <v>54</v>
      </c>
      <c r="AR1120" s="98" t="s">
        <v>54</v>
      </c>
      <c r="AS1120" s="98" t="s">
        <v>56</v>
      </c>
      <c r="AT1120" s="98" t="s">
        <v>54</v>
      </c>
      <c r="AV1120" s="98" t="s">
        <v>2724</v>
      </c>
      <c r="AY1120" s="98" t="s">
        <v>56</v>
      </c>
      <c r="AZ1120" s="98" t="s">
        <v>5747</v>
      </c>
      <c r="BA1120" s="98" t="s">
        <v>5730</v>
      </c>
      <c r="BB1120" s="98" t="s">
        <v>5748</v>
      </c>
      <c r="BD1120" s="110" t="str">
        <f t="shared" si="183"/>
        <v>4720(vazio)</v>
      </c>
      <c r="BE1120" s="110">
        <v>4720</v>
      </c>
      <c r="BF1120" s="110" t="s">
        <v>586</v>
      </c>
      <c r="BG1120" s="110">
        <v>7101</v>
      </c>
      <c r="BH1120" s="110" t="s">
        <v>60</v>
      </c>
      <c r="BI1120" s="110">
        <v>70</v>
      </c>
      <c r="BJ1120" s="110">
        <v>0</v>
      </c>
      <c r="BK1120" s="110">
        <v>0</v>
      </c>
      <c r="BL1120" s="110">
        <v>0</v>
      </c>
      <c r="BN1120" s="110">
        <f t="shared" si="184"/>
        <v>70</v>
      </c>
      <c r="BS1120" s="110">
        <v>6474</v>
      </c>
      <c r="BT1120" s="110" t="str">
        <f t="shared" si="175"/>
        <v>Construção de uma unidade nova de escola para Educação Básica, atendendo a localidade do Bairro Campo Alto e adjacências, no município de Tijucas do Sul</v>
      </c>
      <c r="BU1120" s="111" t="str">
        <f t="shared" si="176"/>
        <v>Sim</v>
      </c>
      <c r="BV1120" s="111" t="str">
        <f t="shared" si="177"/>
        <v>Não</v>
      </c>
      <c r="BW1120" s="111" t="str">
        <f t="shared" si="178"/>
        <v>Não</v>
      </c>
      <c r="BX1120" s="111" t="str">
        <f t="shared" si="179"/>
        <v>Não</v>
      </c>
      <c r="BY1120" s="110" t="s">
        <v>121</v>
      </c>
      <c r="BZ1120" s="110" t="s">
        <v>2724</v>
      </c>
      <c r="CA1120" s="110" t="s">
        <v>121</v>
      </c>
      <c r="CB1120" s="110" t="s">
        <v>8122</v>
      </c>
      <c r="CG1120" s="110" t="str">
        <f t="shared" si="180"/>
        <v>5389 Total</v>
      </c>
      <c r="CH1120" s="110" t="str">
        <f t="shared" si="182"/>
        <v>5389 Total-1</v>
      </c>
      <c r="CI1120" s="110">
        <v>1</v>
      </c>
      <c r="CJ1120" s="110" t="s">
        <v>7280</v>
      </c>
      <c r="CN1120" s="110">
        <v>6</v>
      </c>
      <c r="CO1120" s="110">
        <v>6</v>
      </c>
      <c r="CP1120" s="110">
        <v>6</v>
      </c>
      <c r="CQ1120" s="110">
        <v>6</v>
      </c>
      <c r="CS1120" s="110" t="str">
        <f t="shared" si="181"/>
        <v>-</v>
      </c>
    </row>
    <row r="1121" spans="19:97" x14ac:dyDescent="0.2">
      <c r="S1121" s="98">
        <v>6475</v>
      </c>
      <c r="T1121" s="98">
        <v>41</v>
      </c>
      <c r="U1121" s="98" t="s">
        <v>2622</v>
      </c>
      <c r="V1121" s="98">
        <v>1</v>
      </c>
      <c r="W1121" s="98" t="s">
        <v>724</v>
      </c>
      <c r="X1121" s="98">
        <v>5</v>
      </c>
      <c r="Y1121" s="98" t="s">
        <v>858</v>
      </c>
      <c r="Z1121" s="98">
        <v>32</v>
      </c>
      <c r="AA1121" s="98" t="s">
        <v>2623</v>
      </c>
      <c r="AB1121" s="98">
        <v>8470</v>
      </c>
      <c r="AC1121" s="98" t="s">
        <v>2905</v>
      </c>
      <c r="AD1121" s="98" t="s">
        <v>5673</v>
      </c>
      <c r="AE1121" s="98">
        <v>6475</v>
      </c>
      <c r="AF1121" s="98" t="s">
        <v>5749</v>
      </c>
      <c r="AG1121" s="98" t="s">
        <v>5750</v>
      </c>
      <c r="AH1121" s="98" t="s">
        <v>212</v>
      </c>
      <c r="AI1121" s="98" t="s">
        <v>53</v>
      </c>
      <c r="AJ1121" s="98">
        <v>4100</v>
      </c>
      <c r="AK1121" s="98" t="s">
        <v>38</v>
      </c>
      <c r="AL1121" s="98">
        <v>4106</v>
      </c>
      <c r="AM1121" s="98" t="s">
        <v>531</v>
      </c>
      <c r="AN1121" s="98">
        <v>4119905</v>
      </c>
      <c r="AO1121" s="98">
        <v>2024</v>
      </c>
      <c r="AP1121" s="98">
        <v>0</v>
      </c>
      <c r="AQ1121" s="98" t="s">
        <v>54</v>
      </c>
      <c r="AR1121" s="98" t="s">
        <v>54</v>
      </c>
      <c r="AS1121" s="98" t="s">
        <v>56</v>
      </c>
      <c r="AT1121" s="98" t="s">
        <v>54</v>
      </c>
      <c r="AV1121" s="98" t="s">
        <v>2724</v>
      </c>
      <c r="AY1121" s="98" t="s">
        <v>56</v>
      </c>
      <c r="AZ1121" s="98" t="s">
        <v>5751</v>
      </c>
      <c r="BA1121" s="98" t="s">
        <v>5730</v>
      </c>
      <c r="BB1121" s="98" t="s">
        <v>5731</v>
      </c>
      <c r="BD1121" s="110" t="str">
        <f t="shared" si="183"/>
        <v>4723RGInt 01 Curitiba</v>
      </c>
      <c r="BE1121" s="110">
        <v>4723</v>
      </c>
      <c r="BF1121" s="110" t="s">
        <v>1701</v>
      </c>
      <c r="BG1121" s="110">
        <v>7089</v>
      </c>
      <c r="BH1121" s="110" t="s">
        <v>33</v>
      </c>
      <c r="BI1121" s="110">
        <v>101</v>
      </c>
      <c r="BJ1121" s="110">
        <v>0</v>
      </c>
      <c r="BK1121" s="110">
        <v>0</v>
      </c>
      <c r="BL1121" s="110">
        <v>0</v>
      </c>
      <c r="BN1121" s="110">
        <f t="shared" si="184"/>
        <v>101</v>
      </c>
      <c r="BS1121" s="110">
        <v>6475</v>
      </c>
      <c r="BT1121" s="110" t="str">
        <f t="shared" si="175"/>
        <v>Construção de uma unidade nova de escola para Educação Básica, atendendo a localidade do Bairro Colônia Dona Luiza e adjacências, no município de Ponta Grossa</v>
      </c>
      <c r="BU1121" s="111" t="str">
        <f t="shared" si="176"/>
        <v>Sim</v>
      </c>
      <c r="BV1121" s="111" t="str">
        <f t="shared" si="177"/>
        <v>Não</v>
      </c>
      <c r="BW1121" s="111" t="str">
        <f t="shared" si="178"/>
        <v>Não</v>
      </c>
      <c r="BX1121" s="111" t="str">
        <f t="shared" si="179"/>
        <v>Não</v>
      </c>
      <c r="BY1121" s="110" t="s">
        <v>121</v>
      </c>
      <c r="BZ1121" s="110" t="s">
        <v>2724</v>
      </c>
      <c r="CA1121" s="110" t="s">
        <v>121</v>
      </c>
      <c r="CB1121" s="110" t="s">
        <v>8122</v>
      </c>
      <c r="CG1121" s="110" t="str">
        <f t="shared" si="180"/>
        <v>5395Curitiba</v>
      </c>
      <c r="CH1121" s="110" t="str">
        <f t="shared" si="182"/>
        <v>5395-1</v>
      </c>
      <c r="CI1121" s="110">
        <v>1</v>
      </c>
      <c r="CJ1121" s="110">
        <v>5395</v>
      </c>
      <c r="CK1121" s="110" t="s">
        <v>33</v>
      </c>
      <c r="CL1121" s="110">
        <v>4106902</v>
      </c>
      <c r="CM1121" s="110" t="s">
        <v>128</v>
      </c>
      <c r="CN1121" s="110">
        <v>0</v>
      </c>
      <c r="CO1121" s="110">
        <v>730</v>
      </c>
      <c r="CP1121" s="110">
        <v>0</v>
      </c>
      <c r="CQ1121" s="110">
        <v>0</v>
      </c>
      <c r="CS1121" s="110" t="str">
        <f t="shared" si="181"/>
        <v>RGInt 01 Curitiba-Curitiba</v>
      </c>
    </row>
    <row r="1122" spans="19:97" x14ac:dyDescent="0.2">
      <c r="S1122" s="98">
        <v>6477</v>
      </c>
      <c r="T1122" s="98">
        <v>41</v>
      </c>
      <c r="U1122" s="98" t="s">
        <v>2622</v>
      </c>
      <c r="V1122" s="98">
        <v>1</v>
      </c>
      <c r="W1122" s="98" t="s">
        <v>724</v>
      </c>
      <c r="X1122" s="98">
        <v>5</v>
      </c>
      <c r="Y1122" s="98" t="s">
        <v>858</v>
      </c>
      <c r="Z1122" s="98">
        <v>32</v>
      </c>
      <c r="AA1122" s="98" t="s">
        <v>2623</v>
      </c>
      <c r="AB1122" s="98">
        <v>8470</v>
      </c>
      <c r="AC1122" s="98" t="s">
        <v>2905</v>
      </c>
      <c r="AD1122" s="98" t="s">
        <v>5673</v>
      </c>
      <c r="AE1122" s="98">
        <v>6477</v>
      </c>
      <c r="AF1122" s="98" t="s">
        <v>5752</v>
      </c>
      <c r="AG1122" s="98" t="s">
        <v>5753</v>
      </c>
      <c r="AH1122" s="98" t="s">
        <v>212</v>
      </c>
      <c r="AI1122" s="98" t="s">
        <v>53</v>
      </c>
      <c r="AJ1122" s="98">
        <v>4100</v>
      </c>
      <c r="AK1122" s="98" t="s">
        <v>38</v>
      </c>
      <c r="AL1122" s="98">
        <v>4106</v>
      </c>
      <c r="AM1122" s="98" t="s">
        <v>277</v>
      </c>
      <c r="AN1122" s="98">
        <v>4104907</v>
      </c>
      <c r="AO1122" s="98">
        <v>2024</v>
      </c>
      <c r="AP1122" s="98">
        <v>0</v>
      </c>
      <c r="AQ1122" s="98" t="s">
        <v>54</v>
      </c>
      <c r="AR1122" s="98" t="s">
        <v>54</v>
      </c>
      <c r="AS1122" s="98" t="s">
        <v>56</v>
      </c>
      <c r="AT1122" s="98" t="s">
        <v>54</v>
      </c>
      <c r="AV1122" s="98" t="s">
        <v>2724</v>
      </c>
      <c r="AY1122" s="98" t="s">
        <v>56</v>
      </c>
      <c r="AZ1122" s="98" t="s">
        <v>5754</v>
      </c>
      <c r="BA1122" s="98" t="s">
        <v>5730</v>
      </c>
      <c r="BB1122" s="98" t="s">
        <v>5731</v>
      </c>
      <c r="BD1122" s="110" t="str">
        <f t="shared" si="183"/>
        <v>4723RGInt 02 Guarapuava</v>
      </c>
      <c r="BE1122" s="110">
        <v>4723</v>
      </c>
      <c r="BF1122" s="110" t="s">
        <v>1701</v>
      </c>
      <c r="BG1122" s="110">
        <v>7089</v>
      </c>
      <c r="BH1122" s="110" t="s">
        <v>34</v>
      </c>
      <c r="BI1122" s="110">
        <v>20</v>
      </c>
      <c r="BJ1122" s="110">
        <v>0</v>
      </c>
      <c r="BK1122" s="110">
        <v>0</v>
      </c>
      <c r="BL1122" s="110">
        <v>0</v>
      </c>
      <c r="BN1122" s="110">
        <f t="shared" si="184"/>
        <v>20</v>
      </c>
      <c r="BS1122" s="110">
        <v>6477</v>
      </c>
      <c r="BT1122" s="110" t="str">
        <f t="shared" si="175"/>
        <v>Construção de uma unidade nova de escola para Educação Básica, atendendo a localidade do Bairro Jardim Alvorada e adjacências, no município de Castro</v>
      </c>
      <c r="BU1122" s="111" t="str">
        <f t="shared" si="176"/>
        <v>Sim</v>
      </c>
      <c r="BV1122" s="111" t="str">
        <f t="shared" si="177"/>
        <v>Não</v>
      </c>
      <c r="BW1122" s="111" t="str">
        <f t="shared" si="178"/>
        <v>Não</v>
      </c>
      <c r="BX1122" s="111" t="str">
        <f t="shared" si="179"/>
        <v>Não</v>
      </c>
      <c r="BY1122" s="110" t="s">
        <v>121</v>
      </c>
      <c r="BZ1122" s="110" t="s">
        <v>2724</v>
      </c>
      <c r="CA1122" s="110" t="s">
        <v>121</v>
      </c>
      <c r="CB1122" s="110" t="s">
        <v>8122</v>
      </c>
      <c r="CG1122" s="110" t="str">
        <f t="shared" si="180"/>
        <v>5395 Total</v>
      </c>
      <c r="CH1122" s="110" t="str">
        <f t="shared" si="182"/>
        <v>5395 Total-1</v>
      </c>
      <c r="CI1122" s="110">
        <v>1</v>
      </c>
      <c r="CJ1122" s="110" t="s">
        <v>7281</v>
      </c>
      <c r="CN1122" s="110">
        <v>0</v>
      </c>
      <c r="CO1122" s="110">
        <v>730</v>
      </c>
      <c r="CP1122" s="110">
        <v>0</v>
      </c>
      <c r="CQ1122" s="110">
        <v>0</v>
      </c>
      <c r="CS1122" s="110" t="str">
        <f t="shared" si="181"/>
        <v>-</v>
      </c>
    </row>
    <row r="1123" spans="19:97" x14ac:dyDescent="0.2">
      <c r="S1123" s="98">
        <v>6465</v>
      </c>
      <c r="T1123" s="98">
        <v>41</v>
      </c>
      <c r="U1123" s="98" t="s">
        <v>2622</v>
      </c>
      <c r="V1123" s="98">
        <v>1</v>
      </c>
      <c r="W1123" s="98" t="s">
        <v>724</v>
      </c>
      <c r="X1123" s="98">
        <v>5</v>
      </c>
      <c r="Y1123" s="98" t="s">
        <v>858</v>
      </c>
      <c r="Z1123" s="98">
        <v>32</v>
      </c>
      <c r="AA1123" s="98" t="s">
        <v>2623</v>
      </c>
      <c r="AB1123" s="98">
        <v>8470</v>
      </c>
      <c r="AC1123" s="98" t="s">
        <v>2905</v>
      </c>
      <c r="AD1123" s="98" t="s">
        <v>5673</v>
      </c>
      <c r="AE1123" s="98">
        <v>6465</v>
      </c>
      <c r="AF1123" s="98" t="s">
        <v>5755</v>
      </c>
      <c r="AG1123" s="98" t="s">
        <v>5756</v>
      </c>
      <c r="AH1123" s="98" t="s">
        <v>212</v>
      </c>
      <c r="AI1123" s="98" t="s">
        <v>53</v>
      </c>
      <c r="AJ1123" s="98">
        <v>4100</v>
      </c>
      <c r="AK1123" s="98" t="s">
        <v>38</v>
      </c>
      <c r="AL1123" s="98">
        <v>4106</v>
      </c>
      <c r="AM1123" s="98" t="s">
        <v>559</v>
      </c>
      <c r="AN1123" s="98">
        <v>4127106</v>
      </c>
      <c r="AO1123" s="98">
        <v>2024</v>
      </c>
      <c r="AP1123" s="98">
        <v>0</v>
      </c>
      <c r="AQ1123" s="98" t="s">
        <v>54</v>
      </c>
      <c r="AR1123" s="98" t="s">
        <v>54</v>
      </c>
      <c r="AS1123" s="98" t="s">
        <v>56</v>
      </c>
      <c r="AT1123" s="98" t="s">
        <v>54</v>
      </c>
      <c r="AV1123" s="98" t="s">
        <v>2724</v>
      </c>
      <c r="AY1123" s="98" t="s">
        <v>56</v>
      </c>
      <c r="AZ1123" s="98" t="s">
        <v>5757</v>
      </c>
      <c r="BA1123" s="98" t="s">
        <v>5730</v>
      </c>
      <c r="BB1123" s="98" t="s">
        <v>5758</v>
      </c>
      <c r="BD1123" s="110" t="str">
        <f t="shared" si="183"/>
        <v>4723RGInt 03 Cascavel</v>
      </c>
      <c r="BE1123" s="110">
        <v>4723</v>
      </c>
      <c r="BF1123" s="110" t="s">
        <v>1701</v>
      </c>
      <c r="BG1123" s="110">
        <v>7089</v>
      </c>
      <c r="BH1123" s="110" t="s">
        <v>35</v>
      </c>
      <c r="BI1123" s="110">
        <v>47</v>
      </c>
      <c r="BJ1123" s="110">
        <v>0</v>
      </c>
      <c r="BK1123" s="110">
        <v>0</v>
      </c>
      <c r="BL1123" s="110">
        <v>0</v>
      </c>
      <c r="BN1123" s="110">
        <f t="shared" si="184"/>
        <v>47</v>
      </c>
      <c r="BS1123" s="110">
        <v>6465</v>
      </c>
      <c r="BT1123" s="110" t="str">
        <f t="shared" si="175"/>
        <v>Construção de uma unidade nova de escola para Educação Básica, atendendo a localidade do Bairro Jardim Argentina e adjacências, no município de Telêmaco Borba</v>
      </c>
      <c r="BU1123" s="111" t="str">
        <f t="shared" si="176"/>
        <v>Sim</v>
      </c>
      <c r="BV1123" s="111" t="str">
        <f t="shared" si="177"/>
        <v>Não</v>
      </c>
      <c r="BW1123" s="111" t="str">
        <f t="shared" si="178"/>
        <v>Não</v>
      </c>
      <c r="BX1123" s="111" t="str">
        <f t="shared" si="179"/>
        <v>Não</v>
      </c>
      <c r="BY1123" s="110" t="s">
        <v>121</v>
      </c>
      <c r="BZ1123" s="110" t="s">
        <v>2724</v>
      </c>
      <c r="CA1123" s="110" t="s">
        <v>121</v>
      </c>
      <c r="CB1123" s="110" t="s">
        <v>8122</v>
      </c>
      <c r="CG1123" s="110" t="str">
        <f t="shared" si="180"/>
        <v>5396Curitiba</v>
      </c>
      <c r="CH1123" s="110" t="str">
        <f t="shared" si="182"/>
        <v>5396-1</v>
      </c>
      <c r="CI1123" s="110">
        <v>1</v>
      </c>
      <c r="CJ1123" s="110">
        <v>5396</v>
      </c>
      <c r="CK1123" s="110" t="s">
        <v>33</v>
      </c>
      <c r="CL1123" s="110">
        <v>4106902</v>
      </c>
      <c r="CM1123" s="110" t="s">
        <v>128</v>
      </c>
      <c r="CN1123" s="110">
        <v>1000</v>
      </c>
      <c r="CO1123" s="110">
        <v>1000</v>
      </c>
      <c r="CP1123" s="110">
        <v>650</v>
      </c>
      <c r="CQ1123" s="110">
        <v>0</v>
      </c>
      <c r="CS1123" s="110" t="str">
        <f t="shared" si="181"/>
        <v>RGInt 01 Curitiba-Curitiba</v>
      </c>
    </row>
    <row r="1124" spans="19:97" x14ac:dyDescent="0.2">
      <c r="S1124" s="98">
        <v>6481</v>
      </c>
      <c r="T1124" s="98">
        <v>41</v>
      </c>
      <c r="U1124" s="98" t="s">
        <v>2622</v>
      </c>
      <c r="V1124" s="98">
        <v>1</v>
      </c>
      <c r="W1124" s="98" t="s">
        <v>724</v>
      </c>
      <c r="X1124" s="98">
        <v>5</v>
      </c>
      <c r="Y1124" s="98" t="s">
        <v>858</v>
      </c>
      <c r="Z1124" s="98">
        <v>32</v>
      </c>
      <c r="AA1124" s="98" t="s">
        <v>2623</v>
      </c>
      <c r="AB1124" s="98">
        <v>8470</v>
      </c>
      <c r="AC1124" s="98" t="s">
        <v>2905</v>
      </c>
      <c r="AD1124" s="98" t="s">
        <v>5673</v>
      </c>
      <c r="AE1124" s="98">
        <v>6481</v>
      </c>
      <c r="AF1124" s="98" t="s">
        <v>5759</v>
      </c>
      <c r="AG1124" s="98" t="s">
        <v>5760</v>
      </c>
      <c r="AH1124" s="98" t="s">
        <v>212</v>
      </c>
      <c r="AI1124" s="98" t="s">
        <v>53</v>
      </c>
      <c r="AJ1124" s="98">
        <v>4100</v>
      </c>
      <c r="AK1124" s="98" t="s">
        <v>33</v>
      </c>
      <c r="AL1124" s="98">
        <v>4101</v>
      </c>
      <c r="AM1124" s="98" t="s">
        <v>515</v>
      </c>
      <c r="AN1124" s="98">
        <v>4119152</v>
      </c>
      <c r="AO1124" s="98">
        <v>2024</v>
      </c>
      <c r="AP1124" s="98">
        <v>0</v>
      </c>
      <c r="AQ1124" s="98" t="s">
        <v>54</v>
      </c>
      <c r="AR1124" s="98" t="s">
        <v>54</v>
      </c>
      <c r="AS1124" s="98" t="s">
        <v>56</v>
      </c>
      <c r="AT1124" s="98" t="s">
        <v>54</v>
      </c>
      <c r="AV1124" s="98" t="s">
        <v>2724</v>
      </c>
      <c r="AY1124" s="98" t="s">
        <v>56</v>
      </c>
      <c r="AZ1124" s="98" t="s">
        <v>5761</v>
      </c>
      <c r="BA1124" s="98" t="s">
        <v>5730</v>
      </c>
      <c r="BB1124" s="98" t="s">
        <v>5731</v>
      </c>
      <c r="BD1124" s="110" t="str">
        <f t="shared" si="183"/>
        <v>4723RGInt 04 Maringá</v>
      </c>
      <c r="BE1124" s="110">
        <v>4723</v>
      </c>
      <c r="BF1124" s="110" t="s">
        <v>1701</v>
      </c>
      <c r="BG1124" s="110">
        <v>7089</v>
      </c>
      <c r="BH1124" s="110" t="s">
        <v>36</v>
      </c>
      <c r="BI1124" s="110">
        <v>48</v>
      </c>
      <c r="BJ1124" s="110">
        <v>0</v>
      </c>
      <c r="BK1124" s="110">
        <v>0</v>
      </c>
      <c r="BL1124" s="110">
        <v>0</v>
      </c>
      <c r="BN1124" s="110">
        <f t="shared" si="184"/>
        <v>48</v>
      </c>
      <c r="BS1124" s="110">
        <v>6481</v>
      </c>
      <c r="BT1124" s="110" t="str">
        <f t="shared" si="175"/>
        <v>Construção de uma unidade nova de escola para Educação Básica, atendendo a localidade do Bairro Jardim Carmem e adjacências, no município de São José dos Pinhais</v>
      </c>
      <c r="BU1124" s="111" t="str">
        <f t="shared" si="176"/>
        <v>Sim</v>
      </c>
      <c r="BV1124" s="111" t="str">
        <f t="shared" si="177"/>
        <v>Não</v>
      </c>
      <c r="BW1124" s="111" t="str">
        <f t="shared" si="178"/>
        <v>Não</v>
      </c>
      <c r="BX1124" s="111" t="str">
        <f t="shared" si="179"/>
        <v>Não</v>
      </c>
      <c r="BY1124" s="110" t="s">
        <v>121</v>
      </c>
      <c r="BZ1124" s="110" t="s">
        <v>2724</v>
      </c>
      <c r="CA1124" s="110" t="s">
        <v>121</v>
      </c>
      <c r="CB1124" s="110" t="s">
        <v>8122</v>
      </c>
      <c r="CG1124" s="110" t="str">
        <f t="shared" si="180"/>
        <v>5396 Total</v>
      </c>
      <c r="CH1124" s="110" t="str">
        <f t="shared" si="182"/>
        <v>5396 Total-1</v>
      </c>
      <c r="CI1124" s="110">
        <v>1</v>
      </c>
      <c r="CJ1124" s="110" t="s">
        <v>7282</v>
      </c>
      <c r="CN1124" s="110">
        <v>1000</v>
      </c>
      <c r="CO1124" s="110">
        <v>1000</v>
      </c>
      <c r="CP1124" s="110">
        <v>650</v>
      </c>
      <c r="CQ1124" s="110">
        <v>0</v>
      </c>
      <c r="CS1124" s="110" t="str">
        <f t="shared" si="181"/>
        <v>-</v>
      </c>
    </row>
    <row r="1125" spans="19:97" x14ac:dyDescent="0.2">
      <c r="S1125" s="98">
        <v>6482</v>
      </c>
      <c r="T1125" s="98">
        <v>41</v>
      </c>
      <c r="U1125" s="98" t="s">
        <v>2622</v>
      </c>
      <c r="V1125" s="98">
        <v>1</v>
      </c>
      <c r="W1125" s="98" t="s">
        <v>724</v>
      </c>
      <c r="X1125" s="98">
        <v>5</v>
      </c>
      <c r="Y1125" s="98" t="s">
        <v>858</v>
      </c>
      <c r="Z1125" s="98">
        <v>32</v>
      </c>
      <c r="AA1125" s="98" t="s">
        <v>2623</v>
      </c>
      <c r="AB1125" s="98">
        <v>8470</v>
      </c>
      <c r="AC1125" s="98" t="s">
        <v>2905</v>
      </c>
      <c r="AD1125" s="98" t="s">
        <v>5673</v>
      </c>
      <c r="AE1125" s="98">
        <v>6482</v>
      </c>
      <c r="AF1125" s="98" t="s">
        <v>5762</v>
      </c>
      <c r="AG1125" s="98" t="s">
        <v>5763</v>
      </c>
      <c r="AH1125" s="98" t="s">
        <v>212</v>
      </c>
      <c r="AI1125" s="98" t="s">
        <v>53</v>
      </c>
      <c r="AJ1125" s="98">
        <v>4100</v>
      </c>
      <c r="AK1125" s="98" t="s">
        <v>35</v>
      </c>
      <c r="AL1125" s="98">
        <v>4103</v>
      </c>
      <c r="AM1125" s="98" t="s">
        <v>1292</v>
      </c>
      <c r="AN1125" s="98">
        <v>4125704</v>
      </c>
      <c r="AO1125" s="98">
        <v>2024</v>
      </c>
      <c r="AP1125" s="98">
        <v>0</v>
      </c>
      <c r="AQ1125" s="98" t="s">
        <v>54</v>
      </c>
      <c r="AR1125" s="98" t="s">
        <v>54</v>
      </c>
      <c r="AS1125" s="98" t="s">
        <v>56</v>
      </c>
      <c r="AT1125" s="98" t="s">
        <v>54</v>
      </c>
      <c r="AV1125" s="98" t="s">
        <v>2724</v>
      </c>
      <c r="AY1125" s="98" t="s">
        <v>56</v>
      </c>
      <c r="AZ1125" s="98" t="s">
        <v>5764</v>
      </c>
      <c r="BA1125" s="98" t="s">
        <v>5730</v>
      </c>
      <c r="BB1125" s="98" t="s">
        <v>5731</v>
      </c>
      <c r="BD1125" s="110" t="str">
        <f t="shared" si="183"/>
        <v>4723RGInt 05 Londrina</v>
      </c>
      <c r="BE1125" s="110">
        <v>4723</v>
      </c>
      <c r="BF1125" s="110" t="s">
        <v>1701</v>
      </c>
      <c r="BG1125" s="110">
        <v>7089</v>
      </c>
      <c r="BH1125" s="110" t="s">
        <v>37</v>
      </c>
      <c r="BI1125" s="110">
        <v>53</v>
      </c>
      <c r="BJ1125" s="110">
        <v>0</v>
      </c>
      <c r="BK1125" s="110">
        <v>0</v>
      </c>
      <c r="BL1125" s="110">
        <v>0</v>
      </c>
      <c r="BN1125" s="110">
        <f t="shared" si="184"/>
        <v>53</v>
      </c>
      <c r="BS1125" s="110">
        <v>6482</v>
      </c>
      <c r="BT1125" s="110" t="str">
        <f t="shared" si="175"/>
        <v>Construção de uma unidade nova de escola para Educação Básica, atendendo a localidade do Bairro Jardim Cataratas e adjacências, no município de São Miguel do Iguaçu</v>
      </c>
      <c r="BU1125" s="111" t="str">
        <f t="shared" si="176"/>
        <v>Sim</v>
      </c>
      <c r="BV1125" s="111" t="str">
        <f t="shared" si="177"/>
        <v>Não</v>
      </c>
      <c r="BW1125" s="111" t="str">
        <f t="shared" si="178"/>
        <v>Não</v>
      </c>
      <c r="BX1125" s="111" t="str">
        <f t="shared" si="179"/>
        <v>Não</v>
      </c>
      <c r="BY1125" s="110" t="s">
        <v>121</v>
      </c>
      <c r="BZ1125" s="110" t="s">
        <v>2724</v>
      </c>
      <c r="CA1125" s="110" t="s">
        <v>121</v>
      </c>
      <c r="CB1125" s="110" t="s">
        <v>8122</v>
      </c>
      <c r="CG1125" s="110" t="str">
        <f t="shared" si="180"/>
        <v>5397Curitiba</v>
      </c>
      <c r="CH1125" s="110" t="str">
        <f t="shared" si="182"/>
        <v>5397-1</v>
      </c>
      <c r="CI1125" s="110">
        <v>1</v>
      </c>
      <c r="CJ1125" s="110">
        <v>5397</v>
      </c>
      <c r="CK1125" s="110" t="s">
        <v>33</v>
      </c>
      <c r="CL1125" s="110">
        <v>4106902</v>
      </c>
      <c r="CM1125" s="110" t="s">
        <v>128</v>
      </c>
      <c r="CN1125" s="110">
        <v>1</v>
      </c>
      <c r="CO1125" s="110">
        <v>0</v>
      </c>
      <c r="CP1125" s="110">
        <v>0</v>
      </c>
      <c r="CQ1125" s="110">
        <v>0</v>
      </c>
      <c r="CS1125" s="110" t="str">
        <f t="shared" si="181"/>
        <v>RGInt 01 Curitiba-Curitiba</v>
      </c>
    </row>
    <row r="1126" spans="19:97" x14ac:dyDescent="0.2">
      <c r="S1126" s="98">
        <v>6483</v>
      </c>
      <c r="T1126" s="98">
        <v>41</v>
      </c>
      <c r="U1126" s="98" t="s">
        <v>2622</v>
      </c>
      <c r="V1126" s="98">
        <v>1</v>
      </c>
      <c r="W1126" s="98" t="s">
        <v>724</v>
      </c>
      <c r="X1126" s="98">
        <v>5</v>
      </c>
      <c r="Y1126" s="98" t="s">
        <v>858</v>
      </c>
      <c r="Z1126" s="98">
        <v>32</v>
      </c>
      <c r="AA1126" s="98" t="s">
        <v>2623</v>
      </c>
      <c r="AB1126" s="98">
        <v>8470</v>
      </c>
      <c r="AC1126" s="98" t="s">
        <v>2905</v>
      </c>
      <c r="AD1126" s="98" t="s">
        <v>5673</v>
      </c>
      <c r="AE1126" s="98">
        <v>6483</v>
      </c>
      <c r="AF1126" s="98" t="s">
        <v>5765</v>
      </c>
      <c r="AG1126" s="98" t="s">
        <v>5766</v>
      </c>
      <c r="AH1126" s="98" t="s">
        <v>212</v>
      </c>
      <c r="AI1126" s="98" t="s">
        <v>53</v>
      </c>
      <c r="AJ1126" s="98">
        <v>4100</v>
      </c>
      <c r="AK1126" s="98" t="s">
        <v>35</v>
      </c>
      <c r="AL1126" s="98">
        <v>4103</v>
      </c>
      <c r="AM1126" s="98" t="s">
        <v>407</v>
      </c>
      <c r="AN1126" s="98">
        <v>4108304</v>
      </c>
      <c r="AO1126" s="98">
        <v>2024</v>
      </c>
      <c r="AP1126" s="98">
        <v>0</v>
      </c>
      <c r="AQ1126" s="98" t="s">
        <v>54</v>
      </c>
      <c r="AR1126" s="98" t="s">
        <v>54</v>
      </c>
      <c r="AS1126" s="98" t="s">
        <v>56</v>
      </c>
      <c r="AT1126" s="98" t="s">
        <v>54</v>
      </c>
      <c r="AV1126" s="98" t="s">
        <v>2724</v>
      </c>
      <c r="AY1126" s="98" t="s">
        <v>56</v>
      </c>
      <c r="AZ1126" s="98" t="s">
        <v>5767</v>
      </c>
      <c r="BA1126" s="98" t="s">
        <v>5730</v>
      </c>
      <c r="BB1126" s="98" t="s">
        <v>5731</v>
      </c>
      <c r="BD1126" s="110" t="str">
        <f t="shared" si="183"/>
        <v>4723RGInt 06 Ponta Grossa</v>
      </c>
      <c r="BE1126" s="110">
        <v>4723</v>
      </c>
      <c r="BF1126" s="110" t="s">
        <v>1701</v>
      </c>
      <c r="BG1126" s="110">
        <v>7089</v>
      </c>
      <c r="BH1126" s="110" t="s">
        <v>38</v>
      </c>
      <c r="BI1126" s="110">
        <v>31</v>
      </c>
      <c r="BJ1126" s="110">
        <v>0</v>
      </c>
      <c r="BK1126" s="110">
        <v>0</v>
      </c>
      <c r="BL1126" s="110">
        <v>0</v>
      </c>
      <c r="BN1126" s="110">
        <f t="shared" si="184"/>
        <v>31</v>
      </c>
      <c r="BS1126" s="110">
        <v>6483</v>
      </c>
      <c r="BT1126" s="110" t="str">
        <f t="shared" si="175"/>
        <v>Construção de uma unidade nova de escola para Educação Básica, atendendo a localidade do Bairro Jardim Copacabana e adjacências, no município de Foz do Iguaçu</v>
      </c>
      <c r="BU1126" s="111" t="str">
        <f t="shared" si="176"/>
        <v>Sim</v>
      </c>
      <c r="BV1126" s="111" t="str">
        <f t="shared" si="177"/>
        <v>Não</v>
      </c>
      <c r="BW1126" s="111" t="str">
        <f t="shared" si="178"/>
        <v>Não</v>
      </c>
      <c r="BX1126" s="111" t="str">
        <f t="shared" si="179"/>
        <v>Não</v>
      </c>
      <c r="BY1126" s="110" t="s">
        <v>121</v>
      </c>
      <c r="BZ1126" s="110" t="s">
        <v>2724</v>
      </c>
      <c r="CA1126" s="110" t="s">
        <v>121</v>
      </c>
      <c r="CB1126" s="110" t="s">
        <v>8122</v>
      </c>
      <c r="CG1126" s="110" t="str">
        <f t="shared" si="180"/>
        <v>5397 Total</v>
      </c>
      <c r="CH1126" s="110" t="str">
        <f t="shared" si="182"/>
        <v>5397 Total-1</v>
      </c>
      <c r="CI1126" s="110">
        <v>1</v>
      </c>
      <c r="CJ1126" s="110" t="s">
        <v>7283</v>
      </c>
      <c r="CN1126" s="110">
        <v>1</v>
      </c>
      <c r="CO1126" s="110">
        <v>0</v>
      </c>
      <c r="CP1126" s="110">
        <v>0</v>
      </c>
      <c r="CQ1126" s="110">
        <v>0</v>
      </c>
      <c r="CS1126" s="110" t="str">
        <f t="shared" si="181"/>
        <v>-</v>
      </c>
    </row>
    <row r="1127" spans="19:97" x14ac:dyDescent="0.2">
      <c r="S1127" s="98">
        <v>6484</v>
      </c>
      <c r="T1127" s="98">
        <v>41</v>
      </c>
      <c r="U1127" s="98" t="s">
        <v>2622</v>
      </c>
      <c r="V1127" s="98">
        <v>1</v>
      </c>
      <c r="W1127" s="98" t="s">
        <v>724</v>
      </c>
      <c r="X1127" s="98">
        <v>5</v>
      </c>
      <c r="Y1127" s="98" t="s">
        <v>858</v>
      </c>
      <c r="Z1127" s="98">
        <v>32</v>
      </c>
      <c r="AA1127" s="98" t="s">
        <v>2623</v>
      </c>
      <c r="AB1127" s="98">
        <v>8470</v>
      </c>
      <c r="AC1127" s="98" t="s">
        <v>2905</v>
      </c>
      <c r="AD1127" s="98" t="s">
        <v>5673</v>
      </c>
      <c r="AE1127" s="98">
        <v>6484</v>
      </c>
      <c r="AF1127" s="98" t="s">
        <v>5768</v>
      </c>
      <c r="AG1127" s="98" t="s">
        <v>5769</v>
      </c>
      <c r="AH1127" s="98" t="s">
        <v>212</v>
      </c>
      <c r="AI1127" s="98" t="s">
        <v>53</v>
      </c>
      <c r="AJ1127" s="98">
        <v>4100</v>
      </c>
      <c r="AK1127" s="98" t="s">
        <v>36</v>
      </c>
      <c r="AL1127" s="98">
        <v>4104</v>
      </c>
      <c r="AM1127" s="98" t="s">
        <v>500</v>
      </c>
      <c r="AN1127" s="98">
        <v>4114807</v>
      </c>
      <c r="AO1127" s="98">
        <v>2024</v>
      </c>
      <c r="AP1127" s="98">
        <v>0</v>
      </c>
      <c r="AQ1127" s="98" t="s">
        <v>54</v>
      </c>
      <c r="AR1127" s="98" t="s">
        <v>54</v>
      </c>
      <c r="AS1127" s="98" t="s">
        <v>56</v>
      </c>
      <c r="AT1127" s="98" t="s">
        <v>54</v>
      </c>
      <c r="AV1127" s="98" t="s">
        <v>2724</v>
      </c>
      <c r="AY1127" s="98" t="s">
        <v>56</v>
      </c>
      <c r="AZ1127" s="98" t="s">
        <v>5770</v>
      </c>
      <c r="BA1127" s="98" t="s">
        <v>5730</v>
      </c>
      <c r="BB1127" s="98" t="s">
        <v>5731</v>
      </c>
      <c r="BD1127" s="110" t="str">
        <f t="shared" si="183"/>
        <v>4724RGInt 01 Curitiba</v>
      </c>
      <c r="BE1127" s="110">
        <v>4724</v>
      </c>
      <c r="BF1127" s="110" t="s">
        <v>1733</v>
      </c>
      <c r="BG1127" s="110">
        <v>7089</v>
      </c>
      <c r="BH1127" s="110" t="s">
        <v>33</v>
      </c>
      <c r="BI1127" s="110">
        <v>1</v>
      </c>
      <c r="BJ1127" s="110">
        <v>0</v>
      </c>
      <c r="BK1127" s="110">
        <v>0</v>
      </c>
      <c r="BL1127" s="110">
        <v>0</v>
      </c>
      <c r="BN1127" s="110">
        <f t="shared" si="184"/>
        <v>1</v>
      </c>
      <c r="BS1127" s="110">
        <v>6484</v>
      </c>
      <c r="BT1127" s="110" t="str">
        <f t="shared" si="175"/>
        <v>Construção de uma unidade nova de escola para Educação Básica, atendendo a localidade do Bairro Jardim Keiko e adjacências, no município de Marialva</v>
      </c>
      <c r="BU1127" s="111" t="str">
        <f t="shared" si="176"/>
        <v>Sim</v>
      </c>
      <c r="BV1127" s="111" t="str">
        <f t="shared" si="177"/>
        <v>Não</v>
      </c>
      <c r="BW1127" s="111" t="str">
        <f t="shared" si="178"/>
        <v>Não</v>
      </c>
      <c r="BX1127" s="111" t="str">
        <f t="shared" si="179"/>
        <v>Não</v>
      </c>
      <c r="BY1127" s="110" t="s">
        <v>121</v>
      </c>
      <c r="BZ1127" s="110" t="s">
        <v>2724</v>
      </c>
      <c r="CA1127" s="110" t="s">
        <v>121</v>
      </c>
      <c r="CB1127" s="110" t="s">
        <v>8122</v>
      </c>
      <c r="CG1127" s="110" t="str">
        <f t="shared" si="180"/>
        <v>5398Curitiba</v>
      </c>
      <c r="CH1127" s="110" t="str">
        <f t="shared" si="182"/>
        <v>5398-1</v>
      </c>
      <c r="CI1127" s="110">
        <v>1</v>
      </c>
      <c r="CJ1127" s="110">
        <v>5398</v>
      </c>
      <c r="CK1127" s="110" t="s">
        <v>33</v>
      </c>
      <c r="CL1127" s="110">
        <v>4106902</v>
      </c>
      <c r="CM1127" s="110" t="s">
        <v>128</v>
      </c>
      <c r="CN1127" s="110">
        <v>1</v>
      </c>
      <c r="CO1127" s="110">
        <v>0</v>
      </c>
      <c r="CP1127" s="110">
        <v>0</v>
      </c>
      <c r="CQ1127" s="110">
        <v>0</v>
      </c>
      <c r="CS1127" s="110" t="str">
        <f t="shared" si="181"/>
        <v>RGInt 01 Curitiba-Curitiba</v>
      </c>
    </row>
    <row r="1128" spans="19:97" x14ac:dyDescent="0.2">
      <c r="S1128" s="98">
        <v>6485</v>
      </c>
      <c r="T1128" s="98">
        <v>41</v>
      </c>
      <c r="U1128" s="98" t="s">
        <v>2622</v>
      </c>
      <c r="V1128" s="98">
        <v>1</v>
      </c>
      <c r="W1128" s="98" t="s">
        <v>724</v>
      </c>
      <c r="X1128" s="98">
        <v>5</v>
      </c>
      <c r="Y1128" s="98" t="s">
        <v>858</v>
      </c>
      <c r="Z1128" s="98">
        <v>32</v>
      </c>
      <c r="AA1128" s="98" t="s">
        <v>2623</v>
      </c>
      <c r="AB1128" s="98">
        <v>8470</v>
      </c>
      <c r="AC1128" s="98" t="s">
        <v>2905</v>
      </c>
      <c r="AD1128" s="98" t="s">
        <v>5673</v>
      </c>
      <c r="AE1128" s="98">
        <v>6485</v>
      </c>
      <c r="AF1128" s="98" t="s">
        <v>5771</v>
      </c>
      <c r="AG1128" s="98" t="s">
        <v>5772</v>
      </c>
      <c r="AH1128" s="98" t="s">
        <v>212</v>
      </c>
      <c r="AI1128" s="98" t="s">
        <v>53</v>
      </c>
      <c r="AJ1128" s="98">
        <v>4100</v>
      </c>
      <c r="AK1128" s="98" t="s">
        <v>35</v>
      </c>
      <c r="AL1128" s="98">
        <v>4103</v>
      </c>
      <c r="AM1128" s="98" t="s">
        <v>1204</v>
      </c>
      <c r="AN1128" s="98">
        <v>4115606</v>
      </c>
      <c r="AO1128" s="98">
        <v>2024</v>
      </c>
      <c r="AP1128" s="98">
        <v>0</v>
      </c>
      <c r="AQ1128" s="98" t="s">
        <v>54</v>
      </c>
      <c r="AR1128" s="98" t="s">
        <v>54</v>
      </c>
      <c r="AS1128" s="98" t="s">
        <v>56</v>
      </c>
      <c r="AT1128" s="98" t="s">
        <v>54</v>
      </c>
      <c r="AV1128" s="98" t="s">
        <v>2724</v>
      </c>
      <c r="AY1128" s="98" t="s">
        <v>56</v>
      </c>
      <c r="AZ1128" s="98" t="s">
        <v>5773</v>
      </c>
      <c r="BA1128" s="98" t="s">
        <v>5730</v>
      </c>
      <c r="BB1128" s="98" t="s">
        <v>5731</v>
      </c>
      <c r="BD1128" s="110" t="str">
        <f t="shared" si="183"/>
        <v>4724RGInt 02 Guarapuava</v>
      </c>
      <c r="BE1128" s="110">
        <v>4724</v>
      </c>
      <c r="BF1128" s="110" t="s">
        <v>1733</v>
      </c>
      <c r="BG1128" s="110">
        <v>7089</v>
      </c>
      <c r="BH1128" s="110" t="s">
        <v>34</v>
      </c>
      <c r="BI1128" s="110">
        <v>1</v>
      </c>
      <c r="BJ1128" s="110">
        <v>0</v>
      </c>
      <c r="BK1128" s="110">
        <v>0</v>
      </c>
      <c r="BL1128" s="110">
        <v>0</v>
      </c>
      <c r="BN1128" s="110">
        <f t="shared" si="184"/>
        <v>1</v>
      </c>
      <c r="BS1128" s="110">
        <v>6485</v>
      </c>
      <c r="BT1128" s="110" t="str">
        <f t="shared" si="175"/>
        <v>Construção de uma unidade nova de escola para Educação Básica, atendendo a localidade do Bairro Jardim Pazza e adjacências, no município de Matelândia</v>
      </c>
      <c r="BU1128" s="111" t="str">
        <f t="shared" si="176"/>
        <v>Sim</v>
      </c>
      <c r="BV1128" s="111" t="str">
        <f t="shared" si="177"/>
        <v>Não</v>
      </c>
      <c r="BW1128" s="111" t="str">
        <f t="shared" si="178"/>
        <v>Não</v>
      </c>
      <c r="BX1128" s="111" t="str">
        <f t="shared" si="179"/>
        <v>Não</v>
      </c>
      <c r="BY1128" s="110" t="s">
        <v>121</v>
      </c>
      <c r="BZ1128" s="110" t="s">
        <v>2724</v>
      </c>
      <c r="CA1128" s="110" t="s">
        <v>121</v>
      </c>
      <c r="CB1128" s="110" t="s">
        <v>8122</v>
      </c>
      <c r="CG1128" s="110" t="str">
        <f t="shared" si="180"/>
        <v>5398 Total</v>
      </c>
      <c r="CH1128" s="110" t="str">
        <f t="shared" si="182"/>
        <v>5398 Total-1</v>
      </c>
      <c r="CI1128" s="110">
        <v>1</v>
      </c>
      <c r="CJ1128" s="110" t="s">
        <v>7284</v>
      </c>
      <c r="CN1128" s="110">
        <v>1</v>
      </c>
      <c r="CO1128" s="110">
        <v>0</v>
      </c>
      <c r="CP1128" s="110">
        <v>0</v>
      </c>
      <c r="CQ1128" s="110">
        <v>0</v>
      </c>
      <c r="CS1128" s="110" t="str">
        <f t="shared" si="181"/>
        <v>-</v>
      </c>
    </row>
    <row r="1129" spans="19:97" x14ac:dyDescent="0.2">
      <c r="S1129" s="98">
        <v>6486</v>
      </c>
      <c r="T1129" s="98">
        <v>41</v>
      </c>
      <c r="U1129" s="98" t="s">
        <v>2622</v>
      </c>
      <c r="V1129" s="98">
        <v>1</v>
      </c>
      <c r="W1129" s="98" t="s">
        <v>724</v>
      </c>
      <c r="X1129" s="98">
        <v>5</v>
      </c>
      <c r="Y1129" s="98" t="s">
        <v>858</v>
      </c>
      <c r="Z1129" s="98">
        <v>32</v>
      </c>
      <c r="AA1129" s="98" t="s">
        <v>2623</v>
      </c>
      <c r="AB1129" s="98">
        <v>8470</v>
      </c>
      <c r="AC1129" s="98" t="s">
        <v>2905</v>
      </c>
      <c r="AD1129" s="98" t="s">
        <v>5673</v>
      </c>
      <c r="AE1129" s="98">
        <v>6486</v>
      </c>
      <c r="AF1129" s="98" t="s">
        <v>5774</v>
      </c>
      <c r="AG1129" s="98" t="s">
        <v>5775</v>
      </c>
      <c r="AH1129" s="98" t="s">
        <v>212</v>
      </c>
      <c r="AI1129" s="98" t="s">
        <v>53</v>
      </c>
      <c r="AJ1129" s="98">
        <v>4100</v>
      </c>
      <c r="AK1129" s="98" t="s">
        <v>35</v>
      </c>
      <c r="AL1129" s="98">
        <v>4103</v>
      </c>
      <c r="AM1129" s="98" t="s">
        <v>891</v>
      </c>
      <c r="AN1129" s="98">
        <v>4117909</v>
      </c>
      <c r="AO1129" s="98">
        <v>2024</v>
      </c>
      <c r="AP1129" s="98">
        <v>0</v>
      </c>
      <c r="AQ1129" s="98" t="s">
        <v>54</v>
      </c>
      <c r="AR1129" s="98" t="s">
        <v>54</v>
      </c>
      <c r="AS1129" s="98" t="s">
        <v>56</v>
      </c>
      <c r="AT1129" s="98" t="s">
        <v>54</v>
      </c>
      <c r="AV1129" s="98" t="s">
        <v>2724</v>
      </c>
      <c r="AY1129" s="98" t="s">
        <v>56</v>
      </c>
      <c r="AZ1129" s="98" t="s">
        <v>5776</v>
      </c>
      <c r="BA1129" s="98" t="s">
        <v>5730</v>
      </c>
      <c r="BB1129" s="98" t="s">
        <v>5731</v>
      </c>
      <c r="BD1129" s="110" t="str">
        <f t="shared" si="183"/>
        <v>4724RGInt 03 Cascavel</v>
      </c>
      <c r="BE1129" s="110">
        <v>4724</v>
      </c>
      <c r="BF1129" s="110" t="s">
        <v>1733</v>
      </c>
      <c r="BG1129" s="110">
        <v>7089</v>
      </c>
      <c r="BH1129" s="110" t="s">
        <v>35</v>
      </c>
      <c r="BI1129" s="110">
        <v>1</v>
      </c>
      <c r="BJ1129" s="110">
        <v>0</v>
      </c>
      <c r="BK1129" s="110">
        <v>0</v>
      </c>
      <c r="BL1129" s="110">
        <v>0</v>
      </c>
      <c r="BN1129" s="110">
        <f t="shared" si="184"/>
        <v>1</v>
      </c>
      <c r="BS1129" s="110">
        <v>6486</v>
      </c>
      <c r="BT1129" s="110" t="str">
        <f t="shared" si="175"/>
        <v>Construção de uma unidade nova de escola para Educação Básica, atendendo a localidade do Bairro Jardim Petrópolis e adjacências, no município de Palotina</v>
      </c>
      <c r="BU1129" s="111" t="str">
        <f t="shared" si="176"/>
        <v>Sim</v>
      </c>
      <c r="BV1129" s="111" t="str">
        <f t="shared" si="177"/>
        <v>Não</v>
      </c>
      <c r="BW1129" s="111" t="str">
        <f t="shared" si="178"/>
        <v>Não</v>
      </c>
      <c r="BX1129" s="111" t="str">
        <f t="shared" si="179"/>
        <v>Não</v>
      </c>
      <c r="BY1129" s="110" t="s">
        <v>121</v>
      </c>
      <c r="BZ1129" s="110" t="s">
        <v>2724</v>
      </c>
      <c r="CA1129" s="110" t="s">
        <v>121</v>
      </c>
      <c r="CB1129" s="110" t="s">
        <v>8122</v>
      </c>
      <c r="CG1129" s="110" t="str">
        <f t="shared" si="180"/>
        <v>5406Paranaguá</v>
      </c>
      <c r="CH1129" s="110" t="str">
        <f t="shared" si="182"/>
        <v>5406-1</v>
      </c>
      <c r="CI1129" s="110">
        <v>1</v>
      </c>
      <c r="CJ1129" s="110">
        <v>5406</v>
      </c>
      <c r="CK1129" s="110" t="s">
        <v>33</v>
      </c>
      <c r="CL1129" s="110">
        <v>4118204</v>
      </c>
      <c r="CM1129" s="110" t="s">
        <v>511</v>
      </c>
      <c r="CN1129" s="110">
        <v>1</v>
      </c>
      <c r="CO1129" s="110">
        <v>0</v>
      </c>
      <c r="CP1129" s="110">
        <v>0</v>
      </c>
      <c r="CQ1129" s="110">
        <v>0</v>
      </c>
      <c r="CS1129" s="110" t="str">
        <f t="shared" si="181"/>
        <v>RGInt 01 Curitiba-Paranaguá</v>
      </c>
    </row>
    <row r="1130" spans="19:97" x14ac:dyDescent="0.2">
      <c r="S1130" s="98">
        <v>6503</v>
      </c>
      <c r="T1130" s="98">
        <v>41</v>
      </c>
      <c r="U1130" s="98" t="s">
        <v>2622</v>
      </c>
      <c r="V1130" s="98">
        <v>1</v>
      </c>
      <c r="W1130" s="98" t="s">
        <v>724</v>
      </c>
      <c r="X1130" s="98">
        <v>5</v>
      </c>
      <c r="Y1130" s="98" t="s">
        <v>858</v>
      </c>
      <c r="Z1130" s="98">
        <v>32</v>
      </c>
      <c r="AA1130" s="98" t="s">
        <v>2623</v>
      </c>
      <c r="AB1130" s="98">
        <v>8470</v>
      </c>
      <c r="AC1130" s="98" t="s">
        <v>2905</v>
      </c>
      <c r="AD1130" s="98" t="s">
        <v>5673</v>
      </c>
      <c r="AE1130" s="98">
        <v>6503</v>
      </c>
      <c r="AF1130" s="98" t="s">
        <v>5777</v>
      </c>
      <c r="AG1130" s="98" t="s">
        <v>5778</v>
      </c>
      <c r="AH1130" s="98" t="s">
        <v>212</v>
      </c>
      <c r="AI1130" s="98" t="s">
        <v>53</v>
      </c>
      <c r="AJ1130" s="98">
        <v>4100</v>
      </c>
      <c r="AK1130" s="98" t="s">
        <v>36</v>
      </c>
      <c r="AL1130" s="98">
        <v>4104</v>
      </c>
      <c r="AM1130" s="98" t="s">
        <v>372</v>
      </c>
      <c r="AN1130" s="98">
        <v>4104303</v>
      </c>
      <c r="AO1130" s="98">
        <v>2024</v>
      </c>
      <c r="AP1130" s="98">
        <v>0</v>
      </c>
      <c r="AQ1130" s="98" t="s">
        <v>54</v>
      </c>
      <c r="AR1130" s="98" t="s">
        <v>54</v>
      </c>
      <c r="AS1130" s="98" t="s">
        <v>56</v>
      </c>
      <c r="AT1130" s="98" t="s">
        <v>54</v>
      </c>
      <c r="AV1130" s="98" t="s">
        <v>2724</v>
      </c>
      <c r="AY1130" s="98" t="s">
        <v>56</v>
      </c>
      <c r="AZ1130" s="98" t="s">
        <v>5779</v>
      </c>
      <c r="BA1130" s="98" t="s">
        <v>5730</v>
      </c>
      <c r="BB1130" s="98" t="s">
        <v>5731</v>
      </c>
      <c r="BD1130" s="110" t="str">
        <f t="shared" si="183"/>
        <v>4724RGInt 04 Maringá</v>
      </c>
      <c r="BE1130" s="110">
        <v>4724</v>
      </c>
      <c r="BF1130" s="110" t="s">
        <v>1733</v>
      </c>
      <c r="BG1130" s="110">
        <v>7089</v>
      </c>
      <c r="BH1130" s="110" t="s">
        <v>36</v>
      </c>
      <c r="BI1130" s="110">
        <v>1</v>
      </c>
      <c r="BJ1130" s="110">
        <v>0</v>
      </c>
      <c r="BK1130" s="110">
        <v>0</v>
      </c>
      <c r="BL1130" s="110">
        <v>0</v>
      </c>
      <c r="BN1130" s="110">
        <f t="shared" si="184"/>
        <v>1</v>
      </c>
      <c r="BS1130" s="110">
        <v>6503</v>
      </c>
      <c r="BT1130" s="110" t="str">
        <f t="shared" si="175"/>
        <v>Construção de uma unidade nova de escola para Educação Básica, atendendo a localidade do Bairro Jardim Porto Feliz e adjacências, no município de Campo Mourão</v>
      </c>
      <c r="BU1130" s="111" t="str">
        <f t="shared" si="176"/>
        <v>Sim</v>
      </c>
      <c r="BV1130" s="111" t="str">
        <f t="shared" si="177"/>
        <v>Não</v>
      </c>
      <c r="BW1130" s="111" t="str">
        <f t="shared" si="178"/>
        <v>Não</v>
      </c>
      <c r="BX1130" s="111" t="str">
        <f t="shared" si="179"/>
        <v>Não</v>
      </c>
      <c r="BY1130" s="110" t="s">
        <v>121</v>
      </c>
      <c r="BZ1130" s="110" t="s">
        <v>2724</v>
      </c>
      <c r="CA1130" s="110" t="s">
        <v>121</v>
      </c>
      <c r="CB1130" s="110" t="s">
        <v>8122</v>
      </c>
      <c r="CG1130" s="110" t="str">
        <f t="shared" si="180"/>
        <v>5406União da Vitória</v>
      </c>
      <c r="CH1130" s="110" t="str">
        <f t="shared" si="182"/>
        <v>5406-2</v>
      </c>
      <c r="CI1130" s="110">
        <v>2</v>
      </c>
      <c r="CJ1130" s="110">
        <v>5406</v>
      </c>
      <c r="CK1130" s="110" t="s">
        <v>33</v>
      </c>
      <c r="CL1130" s="110">
        <v>4128203</v>
      </c>
      <c r="CM1130" s="110" t="s">
        <v>567</v>
      </c>
      <c r="CN1130" s="110">
        <v>1</v>
      </c>
      <c r="CO1130" s="110">
        <v>0</v>
      </c>
      <c r="CP1130" s="110">
        <v>0</v>
      </c>
      <c r="CQ1130" s="110">
        <v>0</v>
      </c>
      <c r="CS1130" s="110" t="str">
        <f t="shared" si="181"/>
        <v>RGInt 01 Curitiba-União da Vitória</v>
      </c>
    </row>
    <row r="1131" spans="19:97" x14ac:dyDescent="0.2">
      <c r="S1131" s="98">
        <v>6505</v>
      </c>
      <c r="T1131" s="98">
        <v>41</v>
      </c>
      <c r="U1131" s="98" t="s">
        <v>2622</v>
      </c>
      <c r="V1131" s="98">
        <v>1</v>
      </c>
      <c r="W1131" s="98" t="s">
        <v>724</v>
      </c>
      <c r="X1131" s="98">
        <v>5</v>
      </c>
      <c r="Y1131" s="98" t="s">
        <v>858</v>
      </c>
      <c r="Z1131" s="98">
        <v>32</v>
      </c>
      <c r="AA1131" s="98" t="s">
        <v>2623</v>
      </c>
      <c r="AB1131" s="98">
        <v>8470</v>
      </c>
      <c r="AC1131" s="98" t="s">
        <v>2905</v>
      </c>
      <c r="AD1131" s="98" t="s">
        <v>5673</v>
      </c>
      <c r="AE1131" s="98">
        <v>6505</v>
      </c>
      <c r="AF1131" s="98" t="s">
        <v>5780</v>
      </c>
      <c r="AG1131" s="98" t="s">
        <v>5781</v>
      </c>
      <c r="AH1131" s="98" t="s">
        <v>212</v>
      </c>
      <c r="AI1131" s="98" t="s">
        <v>53</v>
      </c>
      <c r="AJ1131" s="98">
        <v>4100</v>
      </c>
      <c r="AK1131" s="98" t="s">
        <v>38</v>
      </c>
      <c r="AL1131" s="98">
        <v>4106</v>
      </c>
      <c r="AM1131" s="98" t="s">
        <v>1692</v>
      </c>
      <c r="AN1131" s="98">
        <v>4117701</v>
      </c>
      <c r="AO1131" s="98">
        <v>2024</v>
      </c>
      <c r="AP1131" s="98">
        <v>0</v>
      </c>
      <c r="AQ1131" s="98" t="s">
        <v>54</v>
      </c>
      <c r="AR1131" s="98" t="s">
        <v>54</v>
      </c>
      <c r="AS1131" s="98" t="s">
        <v>56</v>
      </c>
      <c r="AT1131" s="98" t="s">
        <v>54</v>
      </c>
      <c r="AV1131" s="98" t="s">
        <v>2724</v>
      </c>
      <c r="AY1131" s="98" t="s">
        <v>56</v>
      </c>
      <c r="AZ1131" s="98" t="s">
        <v>5782</v>
      </c>
      <c r="BA1131" s="98" t="s">
        <v>5730</v>
      </c>
      <c r="BB1131" s="98" t="s">
        <v>5731</v>
      </c>
      <c r="BD1131" s="110" t="str">
        <f t="shared" si="183"/>
        <v>4724RGInt 05 Londrina</v>
      </c>
      <c r="BE1131" s="110">
        <v>4724</v>
      </c>
      <c r="BF1131" s="110" t="s">
        <v>1733</v>
      </c>
      <c r="BG1131" s="110">
        <v>7089</v>
      </c>
      <c r="BH1131" s="110" t="s">
        <v>37</v>
      </c>
      <c r="BI1131" s="110">
        <v>1</v>
      </c>
      <c r="BJ1131" s="110">
        <v>0</v>
      </c>
      <c r="BK1131" s="110">
        <v>0</v>
      </c>
      <c r="BL1131" s="110">
        <v>0</v>
      </c>
      <c r="BN1131" s="110">
        <f t="shared" si="184"/>
        <v>1</v>
      </c>
      <c r="BS1131" s="110">
        <v>6505</v>
      </c>
      <c r="BT1131" s="110" t="str">
        <f t="shared" ref="BT1131:BT1194" si="185">VLOOKUP(BS1131,$S:$AF,14,0)</f>
        <v>Construção de uma unidade nova de escola para Educação Básica, atendendo a localidade do Bairro Jardim Santa Rosa e adjacências, no município de Palmeira</v>
      </c>
      <c r="BU1131" s="111" t="str">
        <f t="shared" ref="BU1131:BU1194" si="186">PROPER(VLOOKUP($BS1131,$S:$BB,27,0))</f>
        <v>Sim</v>
      </c>
      <c r="BV1131" s="111" t="str">
        <f t="shared" ref="BV1131:BV1194" si="187">PROPER(VLOOKUP($BS1131,$S:$BB,28,0))</f>
        <v>Não</v>
      </c>
      <c r="BW1131" s="111" t="str">
        <f t="shared" ref="BW1131:BW1194" si="188">PROPER(VLOOKUP($BS1131,$S:$BB,25,0))</f>
        <v>Não</v>
      </c>
      <c r="BX1131" s="111" t="str">
        <f t="shared" ref="BX1131:BX1194" si="189">PROPER(VLOOKUP($BS1131,$S:$BB,26,0))</f>
        <v>Não</v>
      </c>
      <c r="BY1131" s="110" t="s">
        <v>121</v>
      </c>
      <c r="BZ1131" s="110" t="s">
        <v>2724</v>
      </c>
      <c r="CA1131" s="110" t="s">
        <v>121</v>
      </c>
      <c r="CB1131" s="110" t="s">
        <v>8122</v>
      </c>
      <c r="CG1131" s="110" t="str">
        <f t="shared" si="180"/>
        <v>5406Guarapuava</v>
      </c>
      <c r="CH1131" s="110" t="str">
        <f t="shared" si="182"/>
        <v>5406-3</v>
      </c>
      <c r="CI1131" s="110">
        <v>3</v>
      </c>
      <c r="CJ1131" s="110">
        <v>5406</v>
      </c>
      <c r="CK1131" s="110" t="s">
        <v>34</v>
      </c>
      <c r="CL1131" s="110">
        <v>4109401</v>
      </c>
      <c r="CM1131" s="110" t="s">
        <v>526</v>
      </c>
      <c r="CN1131" s="110">
        <v>0</v>
      </c>
      <c r="CO1131" s="110">
        <v>0</v>
      </c>
      <c r="CP1131" s="110">
        <v>0</v>
      </c>
      <c r="CQ1131" s="110">
        <v>1</v>
      </c>
      <c r="CS1131" s="110" t="str">
        <f t="shared" si="181"/>
        <v>RGInt 02 Guarapuava-Guarapuava</v>
      </c>
    </row>
    <row r="1132" spans="19:97" x14ac:dyDescent="0.2">
      <c r="S1132" s="98">
        <v>6508</v>
      </c>
      <c r="T1132" s="98">
        <v>41</v>
      </c>
      <c r="U1132" s="98" t="s">
        <v>2622</v>
      </c>
      <c r="V1132" s="98">
        <v>1</v>
      </c>
      <c r="W1132" s="98" t="s">
        <v>724</v>
      </c>
      <c r="X1132" s="98">
        <v>5</v>
      </c>
      <c r="Y1132" s="98" t="s">
        <v>858</v>
      </c>
      <c r="Z1132" s="98">
        <v>32</v>
      </c>
      <c r="AA1132" s="98" t="s">
        <v>2623</v>
      </c>
      <c r="AB1132" s="98">
        <v>8470</v>
      </c>
      <c r="AC1132" s="98" t="s">
        <v>2905</v>
      </c>
      <c r="AD1132" s="98" t="s">
        <v>5673</v>
      </c>
      <c r="AE1132" s="98">
        <v>6508</v>
      </c>
      <c r="AF1132" s="98" t="s">
        <v>5783</v>
      </c>
      <c r="AG1132" s="98" t="s">
        <v>5784</v>
      </c>
      <c r="AH1132" s="98" t="s">
        <v>212</v>
      </c>
      <c r="AI1132" s="98" t="s">
        <v>53</v>
      </c>
      <c r="AJ1132" s="98">
        <v>4100</v>
      </c>
      <c r="AK1132" s="98" t="s">
        <v>33</v>
      </c>
      <c r="AL1132" s="98">
        <v>4101</v>
      </c>
      <c r="AM1132" s="98" t="s">
        <v>362</v>
      </c>
      <c r="AN1132" s="98">
        <v>4106209</v>
      </c>
      <c r="AO1132" s="98">
        <v>2024</v>
      </c>
      <c r="AP1132" s="98">
        <v>0</v>
      </c>
      <c r="AQ1132" s="98" t="s">
        <v>54</v>
      </c>
      <c r="AR1132" s="98" t="s">
        <v>54</v>
      </c>
      <c r="AS1132" s="98" t="s">
        <v>56</v>
      </c>
      <c r="AT1132" s="98" t="s">
        <v>54</v>
      </c>
      <c r="AV1132" s="98" t="s">
        <v>2724</v>
      </c>
      <c r="AY1132" s="98" t="s">
        <v>56</v>
      </c>
      <c r="AZ1132" s="98" t="s">
        <v>5785</v>
      </c>
      <c r="BA1132" s="98" t="s">
        <v>5730</v>
      </c>
      <c r="BB1132" s="98" t="s">
        <v>5731</v>
      </c>
      <c r="BD1132" s="110" t="str">
        <f t="shared" si="183"/>
        <v>4724RGInt 06 Ponta Grossa</v>
      </c>
      <c r="BE1132" s="110">
        <v>4724</v>
      </c>
      <c r="BF1132" s="110" t="s">
        <v>1733</v>
      </c>
      <c r="BG1132" s="110">
        <v>7089</v>
      </c>
      <c r="BH1132" s="110" t="s">
        <v>38</v>
      </c>
      <c r="BI1132" s="110">
        <v>1</v>
      </c>
      <c r="BJ1132" s="110">
        <v>0</v>
      </c>
      <c r="BK1132" s="110">
        <v>0</v>
      </c>
      <c r="BL1132" s="110">
        <v>0</v>
      </c>
      <c r="BN1132" s="110">
        <f t="shared" si="184"/>
        <v>1</v>
      </c>
      <c r="BS1132" s="110">
        <v>6508</v>
      </c>
      <c r="BT1132" s="110" t="str">
        <f t="shared" si="185"/>
        <v>Construção de uma unidade nova de escola para Educação Básica, atendendo a localidade do Bairro Moradias Itaperuba e adjacências, no município de Contenda</v>
      </c>
      <c r="BU1132" s="111" t="str">
        <f t="shared" si="186"/>
        <v>Sim</v>
      </c>
      <c r="BV1132" s="111" t="str">
        <f t="shared" si="187"/>
        <v>Não</v>
      </c>
      <c r="BW1132" s="111" t="str">
        <f t="shared" si="188"/>
        <v>Não</v>
      </c>
      <c r="BX1132" s="111" t="str">
        <f t="shared" si="189"/>
        <v>Não</v>
      </c>
      <c r="BY1132" s="110" t="s">
        <v>121</v>
      </c>
      <c r="BZ1132" s="110" t="s">
        <v>2724</v>
      </c>
      <c r="CA1132" s="110" t="s">
        <v>121</v>
      </c>
      <c r="CB1132" s="110" t="s">
        <v>8122</v>
      </c>
      <c r="CG1132" s="110" t="str">
        <f t="shared" si="180"/>
        <v>5406Cascavel</v>
      </c>
      <c r="CH1132" s="110" t="str">
        <f t="shared" si="182"/>
        <v>5406-4</v>
      </c>
      <c r="CI1132" s="110">
        <v>4</v>
      </c>
      <c r="CJ1132" s="110">
        <v>5406</v>
      </c>
      <c r="CK1132" s="110" t="s">
        <v>35</v>
      </c>
      <c r="CL1132" s="110">
        <v>4104808</v>
      </c>
      <c r="CM1132" s="110" t="s">
        <v>600</v>
      </c>
      <c r="CN1132" s="110">
        <v>0</v>
      </c>
      <c r="CO1132" s="110">
        <v>0</v>
      </c>
      <c r="CP1132" s="110">
        <v>0</v>
      </c>
      <c r="CQ1132" s="110">
        <v>1</v>
      </c>
      <c r="CS1132" s="110" t="str">
        <f t="shared" si="181"/>
        <v>RGInt 03 Cascavel-Cascavel</v>
      </c>
    </row>
    <row r="1133" spans="19:97" x14ac:dyDescent="0.2">
      <c r="S1133" s="98">
        <v>6510</v>
      </c>
      <c r="T1133" s="98">
        <v>41</v>
      </c>
      <c r="U1133" s="98" t="s">
        <v>2622</v>
      </c>
      <c r="V1133" s="98">
        <v>1</v>
      </c>
      <c r="W1133" s="98" t="s">
        <v>724</v>
      </c>
      <c r="X1133" s="98">
        <v>5</v>
      </c>
      <c r="Y1133" s="98" t="s">
        <v>858</v>
      </c>
      <c r="Z1133" s="98">
        <v>32</v>
      </c>
      <c r="AA1133" s="98" t="s">
        <v>2623</v>
      </c>
      <c r="AB1133" s="98">
        <v>8470</v>
      </c>
      <c r="AC1133" s="98" t="s">
        <v>2905</v>
      </c>
      <c r="AD1133" s="98" t="s">
        <v>5673</v>
      </c>
      <c r="AE1133" s="98">
        <v>6510</v>
      </c>
      <c r="AF1133" s="98" t="s">
        <v>5786</v>
      </c>
      <c r="AG1133" s="98" t="s">
        <v>5787</v>
      </c>
      <c r="AH1133" s="98" t="s">
        <v>212</v>
      </c>
      <c r="AI1133" s="98" t="s">
        <v>53</v>
      </c>
      <c r="AJ1133" s="98">
        <v>4100</v>
      </c>
      <c r="AK1133" s="98" t="s">
        <v>36</v>
      </c>
      <c r="AL1133" s="98">
        <v>4104</v>
      </c>
      <c r="AM1133" s="98" t="s">
        <v>454</v>
      </c>
      <c r="AN1133" s="98">
        <v>4105508</v>
      </c>
      <c r="AO1133" s="98">
        <v>2024</v>
      </c>
      <c r="AP1133" s="98">
        <v>0</v>
      </c>
      <c r="AQ1133" s="98" t="s">
        <v>54</v>
      </c>
      <c r="AR1133" s="98" t="s">
        <v>54</v>
      </c>
      <c r="AS1133" s="98" t="s">
        <v>56</v>
      </c>
      <c r="AT1133" s="98" t="s">
        <v>54</v>
      </c>
      <c r="AV1133" s="98" t="s">
        <v>2724</v>
      </c>
      <c r="AY1133" s="98" t="s">
        <v>56</v>
      </c>
      <c r="AZ1133" s="98" t="s">
        <v>5788</v>
      </c>
      <c r="BA1133" s="98" t="s">
        <v>5730</v>
      </c>
      <c r="BB1133" s="98" t="s">
        <v>5731</v>
      </c>
      <c r="BD1133" s="110" t="str">
        <f t="shared" si="183"/>
        <v>4725RGInt 01 Curitiba</v>
      </c>
      <c r="BE1133" s="110">
        <v>4725</v>
      </c>
      <c r="BF1133" s="110" t="s">
        <v>1708</v>
      </c>
      <c r="BG1133" s="110">
        <v>7089</v>
      </c>
      <c r="BH1133" s="110" t="s">
        <v>33</v>
      </c>
      <c r="BI1133" s="110">
        <v>1290.3499999999999</v>
      </c>
      <c r="BJ1133" s="110">
        <v>0</v>
      </c>
      <c r="BK1133" s="110">
        <v>0</v>
      </c>
      <c r="BL1133" s="110">
        <v>0</v>
      </c>
      <c r="BN1133" s="110">
        <f t="shared" si="184"/>
        <v>1290.3499999999999</v>
      </c>
      <c r="BS1133" s="110">
        <v>6510</v>
      </c>
      <c r="BT1133" s="110" t="str">
        <f t="shared" si="185"/>
        <v>Construção de uma unidade nova de escola para Educação Básica, atendendo a localidade do Bairro Nova Itália e adjacências, no município de Cianorte</v>
      </c>
      <c r="BU1133" s="111" t="str">
        <f t="shared" si="186"/>
        <v>Sim</v>
      </c>
      <c r="BV1133" s="111" t="str">
        <f t="shared" si="187"/>
        <v>Não</v>
      </c>
      <c r="BW1133" s="111" t="str">
        <f t="shared" si="188"/>
        <v>Não</v>
      </c>
      <c r="BX1133" s="111" t="str">
        <f t="shared" si="189"/>
        <v>Não</v>
      </c>
      <c r="BY1133" s="110" t="s">
        <v>121</v>
      </c>
      <c r="BZ1133" s="110" t="s">
        <v>2724</v>
      </c>
      <c r="CA1133" s="110" t="s">
        <v>121</v>
      </c>
      <c r="CB1133" s="110" t="s">
        <v>8122</v>
      </c>
      <c r="CG1133" s="110" t="str">
        <f t="shared" si="180"/>
        <v>5406Pato Branco</v>
      </c>
      <c r="CH1133" s="110" t="str">
        <f t="shared" si="182"/>
        <v>5406-5</v>
      </c>
      <c r="CI1133" s="110">
        <v>5</v>
      </c>
      <c r="CJ1133" s="110">
        <v>5406</v>
      </c>
      <c r="CK1133" s="110" t="s">
        <v>35</v>
      </c>
      <c r="CL1133" s="110">
        <v>4118501</v>
      </c>
      <c r="CM1133" s="110" t="s">
        <v>138</v>
      </c>
      <c r="CN1133" s="110">
        <v>0</v>
      </c>
      <c r="CO1133" s="110">
        <v>1</v>
      </c>
      <c r="CP1133" s="110">
        <v>0</v>
      </c>
      <c r="CQ1133" s="110">
        <v>0</v>
      </c>
      <c r="CS1133" s="110" t="str">
        <f t="shared" si="181"/>
        <v>RGInt 03 Cascavel-Pato Branco</v>
      </c>
    </row>
    <row r="1134" spans="19:97" x14ac:dyDescent="0.2">
      <c r="S1134" s="98">
        <v>6512</v>
      </c>
      <c r="T1134" s="98">
        <v>41</v>
      </c>
      <c r="U1134" s="98" t="s">
        <v>2622</v>
      </c>
      <c r="V1134" s="98">
        <v>1</v>
      </c>
      <c r="W1134" s="98" t="s">
        <v>724</v>
      </c>
      <c r="X1134" s="98">
        <v>5</v>
      </c>
      <c r="Y1134" s="98" t="s">
        <v>858</v>
      </c>
      <c r="Z1134" s="98">
        <v>32</v>
      </c>
      <c r="AA1134" s="98" t="s">
        <v>2623</v>
      </c>
      <c r="AB1134" s="98">
        <v>8470</v>
      </c>
      <c r="AC1134" s="98" t="s">
        <v>2905</v>
      </c>
      <c r="AD1134" s="98" t="s">
        <v>5673</v>
      </c>
      <c r="AE1134" s="98">
        <v>6512</v>
      </c>
      <c r="AF1134" s="98" t="s">
        <v>5789</v>
      </c>
      <c r="AG1134" s="98" t="s">
        <v>5790</v>
      </c>
      <c r="AH1134" s="98" t="s">
        <v>212</v>
      </c>
      <c r="AI1134" s="98" t="s">
        <v>53</v>
      </c>
      <c r="AJ1134" s="98">
        <v>4100</v>
      </c>
      <c r="AK1134" s="98" t="s">
        <v>33</v>
      </c>
      <c r="AL1134" s="98">
        <v>4101</v>
      </c>
      <c r="AM1134" s="98" t="s">
        <v>4282</v>
      </c>
      <c r="AN1134" s="98">
        <v>4116208</v>
      </c>
      <c r="AO1134" s="98">
        <v>2024</v>
      </c>
      <c r="AP1134" s="98">
        <v>0</v>
      </c>
      <c r="AQ1134" s="98" t="s">
        <v>54</v>
      </c>
      <c r="AR1134" s="98" t="s">
        <v>54</v>
      </c>
      <c r="AS1134" s="98" t="s">
        <v>56</v>
      </c>
      <c r="AT1134" s="98" t="s">
        <v>54</v>
      </c>
      <c r="AV1134" s="98" t="s">
        <v>2724</v>
      </c>
      <c r="AY1134" s="98" t="s">
        <v>56</v>
      </c>
      <c r="AZ1134" s="98" t="s">
        <v>5791</v>
      </c>
      <c r="BA1134" s="98" t="s">
        <v>5730</v>
      </c>
      <c r="BB1134" s="98" t="s">
        <v>5731</v>
      </c>
      <c r="BD1134" s="110" t="str">
        <f t="shared" si="183"/>
        <v>4726RGInt 03 Cascavel</v>
      </c>
      <c r="BE1134" s="110">
        <v>4726</v>
      </c>
      <c r="BF1134" s="110" t="s">
        <v>1713</v>
      </c>
      <c r="BG1134" s="110">
        <v>7089</v>
      </c>
      <c r="BH1134" s="110" t="s">
        <v>35</v>
      </c>
      <c r="BI1134" s="110">
        <v>1290.3499999999999</v>
      </c>
      <c r="BJ1134" s="110">
        <v>0</v>
      </c>
      <c r="BK1134" s="110">
        <v>0</v>
      </c>
      <c r="BL1134" s="110">
        <v>0</v>
      </c>
      <c r="BN1134" s="110">
        <f t="shared" si="184"/>
        <v>1290.3499999999999</v>
      </c>
      <c r="BS1134" s="110">
        <v>6512</v>
      </c>
      <c r="BT1134" s="110" t="str">
        <f t="shared" si="185"/>
        <v>Construção de uma unidade nova de escola para Educação Básica, atendendo a localidade do Bairro Sítio do Campo e adjacências, no município de Morretes</v>
      </c>
      <c r="BU1134" s="111" t="str">
        <f t="shared" si="186"/>
        <v>Sim</v>
      </c>
      <c r="BV1134" s="111" t="str">
        <f t="shared" si="187"/>
        <v>Não</v>
      </c>
      <c r="BW1134" s="111" t="str">
        <f t="shared" si="188"/>
        <v>Não</v>
      </c>
      <c r="BX1134" s="111" t="str">
        <f t="shared" si="189"/>
        <v>Não</v>
      </c>
      <c r="BY1134" s="110" t="s">
        <v>121</v>
      </c>
      <c r="BZ1134" s="110" t="s">
        <v>2724</v>
      </c>
      <c r="CA1134" s="110" t="s">
        <v>121</v>
      </c>
      <c r="CB1134" s="110" t="s">
        <v>8122</v>
      </c>
      <c r="CG1134" s="110" t="str">
        <f t="shared" ref="CG1134:CG1197" si="190">CJ1134&amp;CM1134</f>
        <v>5406Maringá</v>
      </c>
      <c r="CH1134" s="110" t="str">
        <f t="shared" si="182"/>
        <v>5406-6</v>
      </c>
      <c r="CI1134" s="110">
        <v>6</v>
      </c>
      <c r="CJ1134" s="110">
        <v>5406</v>
      </c>
      <c r="CK1134" s="110" t="s">
        <v>36</v>
      </c>
      <c r="CL1134" s="110">
        <v>4115200</v>
      </c>
      <c r="CM1134" s="110" t="s">
        <v>503</v>
      </c>
      <c r="CN1134" s="110">
        <v>0</v>
      </c>
      <c r="CO1134" s="110">
        <v>0</v>
      </c>
      <c r="CP1134" s="110">
        <v>1</v>
      </c>
      <c r="CQ1134" s="110">
        <v>0</v>
      </c>
      <c r="CS1134" s="110" t="str">
        <f t="shared" ref="CS1134:CS1197" si="191">CK1134&amp;"-"&amp;CM1134</f>
        <v>RGInt 04 Maringá-Maringá</v>
      </c>
    </row>
    <row r="1135" spans="19:97" x14ac:dyDescent="0.2">
      <c r="S1135" s="98">
        <v>6515</v>
      </c>
      <c r="T1135" s="98">
        <v>41</v>
      </c>
      <c r="U1135" s="98" t="s">
        <v>2622</v>
      </c>
      <c r="V1135" s="98">
        <v>1</v>
      </c>
      <c r="W1135" s="98" t="s">
        <v>724</v>
      </c>
      <c r="X1135" s="98">
        <v>5</v>
      </c>
      <c r="Y1135" s="98" t="s">
        <v>858</v>
      </c>
      <c r="Z1135" s="98">
        <v>32</v>
      </c>
      <c r="AA1135" s="98" t="s">
        <v>2623</v>
      </c>
      <c r="AB1135" s="98">
        <v>8470</v>
      </c>
      <c r="AC1135" s="98" t="s">
        <v>2905</v>
      </c>
      <c r="AD1135" s="98" t="s">
        <v>5673</v>
      </c>
      <c r="AE1135" s="98">
        <v>6515</v>
      </c>
      <c r="AF1135" s="98" t="s">
        <v>5792</v>
      </c>
      <c r="AG1135" s="98" t="s">
        <v>5793</v>
      </c>
      <c r="AH1135" s="98" t="s">
        <v>212</v>
      </c>
      <c r="AI1135" s="98" t="s">
        <v>53</v>
      </c>
      <c r="AJ1135" s="98">
        <v>4100</v>
      </c>
      <c r="AK1135" s="98" t="s">
        <v>36</v>
      </c>
      <c r="AL1135" s="98">
        <v>4104</v>
      </c>
      <c r="AM1135" s="98" t="s">
        <v>2325</v>
      </c>
      <c r="AN1135" s="98">
        <v>4128104</v>
      </c>
      <c r="AO1135" s="98">
        <v>2024</v>
      </c>
      <c r="AP1135" s="98">
        <v>0</v>
      </c>
      <c r="AQ1135" s="98" t="s">
        <v>54</v>
      </c>
      <c r="AR1135" s="98" t="s">
        <v>54</v>
      </c>
      <c r="AS1135" s="98" t="s">
        <v>56</v>
      </c>
      <c r="AT1135" s="98" t="s">
        <v>54</v>
      </c>
      <c r="AV1135" s="98" t="s">
        <v>2724</v>
      </c>
      <c r="AY1135" s="98" t="s">
        <v>56</v>
      </c>
      <c r="AZ1135" s="98" t="s">
        <v>5794</v>
      </c>
      <c r="BA1135" s="98" t="s">
        <v>5730</v>
      </c>
      <c r="BB1135" s="98" t="s">
        <v>5731</v>
      </c>
      <c r="BD1135" s="110" t="str">
        <f t="shared" si="183"/>
        <v>4727RGInt 05 Londrina</v>
      </c>
      <c r="BE1135" s="110">
        <v>4727</v>
      </c>
      <c r="BF1135" s="110" t="s">
        <v>1716</v>
      </c>
      <c r="BG1135" s="110">
        <v>7089</v>
      </c>
      <c r="BH1135" s="110" t="s">
        <v>37</v>
      </c>
      <c r="BI1135" s="110">
        <v>1791.23</v>
      </c>
      <c r="BJ1135" s="110">
        <v>0</v>
      </c>
      <c r="BK1135" s="110">
        <v>0</v>
      </c>
      <c r="BL1135" s="110">
        <v>0</v>
      </c>
      <c r="BN1135" s="110">
        <f t="shared" si="184"/>
        <v>1791.23</v>
      </c>
      <c r="BS1135" s="110">
        <v>6515</v>
      </c>
      <c r="BT1135" s="110" t="str">
        <f t="shared" si="185"/>
        <v>Construção de uma unidade nova de escola para Educação Básica, atendendo a localidade do Bairro Sonho Meu e adjacências, no município de Umuarama</v>
      </c>
      <c r="BU1135" s="111" t="str">
        <f t="shared" si="186"/>
        <v>Sim</v>
      </c>
      <c r="BV1135" s="111" t="str">
        <f t="shared" si="187"/>
        <v>Não</v>
      </c>
      <c r="BW1135" s="111" t="str">
        <f t="shared" si="188"/>
        <v>Não</v>
      </c>
      <c r="BX1135" s="111" t="str">
        <f t="shared" si="189"/>
        <v>Não</v>
      </c>
      <c r="BY1135" s="110" t="s">
        <v>121</v>
      </c>
      <c r="BZ1135" s="110" t="s">
        <v>2724</v>
      </c>
      <c r="CA1135" s="110" t="s">
        <v>121</v>
      </c>
      <c r="CB1135" s="110" t="s">
        <v>8122</v>
      </c>
      <c r="CG1135" s="110" t="str">
        <f t="shared" si="190"/>
        <v>5406Londrina</v>
      </c>
      <c r="CH1135" s="110" t="str">
        <f t="shared" ref="CH1135:CH1198" si="192">CJ1135&amp;"-"&amp;CI1135</f>
        <v>5406-7</v>
      </c>
      <c r="CI1135" s="110">
        <v>7</v>
      </c>
      <c r="CJ1135" s="110">
        <v>5406</v>
      </c>
      <c r="CK1135" s="110" t="s">
        <v>37</v>
      </c>
      <c r="CL1135" s="110">
        <v>4113700</v>
      </c>
      <c r="CM1135" s="110" t="s">
        <v>326</v>
      </c>
      <c r="CN1135" s="110">
        <v>0</v>
      </c>
      <c r="CO1135" s="110">
        <v>0</v>
      </c>
      <c r="CP1135" s="110">
        <v>1</v>
      </c>
      <c r="CQ1135" s="110">
        <v>0</v>
      </c>
      <c r="CS1135" s="110" t="str">
        <f t="shared" si="191"/>
        <v>RGInt 05 Londrina-Londrina</v>
      </c>
    </row>
    <row r="1136" spans="19:97" x14ac:dyDescent="0.2">
      <c r="S1136" s="98">
        <v>6516</v>
      </c>
      <c r="T1136" s="98">
        <v>41</v>
      </c>
      <c r="U1136" s="98" t="s">
        <v>2622</v>
      </c>
      <c r="V1136" s="98">
        <v>1</v>
      </c>
      <c r="W1136" s="98" t="s">
        <v>724</v>
      </c>
      <c r="X1136" s="98">
        <v>5</v>
      </c>
      <c r="Y1136" s="98" t="s">
        <v>858</v>
      </c>
      <c r="Z1136" s="98">
        <v>32</v>
      </c>
      <c r="AA1136" s="98" t="s">
        <v>2623</v>
      </c>
      <c r="AB1136" s="98">
        <v>8470</v>
      </c>
      <c r="AC1136" s="98" t="s">
        <v>2905</v>
      </c>
      <c r="AD1136" s="98" t="s">
        <v>5673</v>
      </c>
      <c r="AE1136" s="98">
        <v>6516</v>
      </c>
      <c r="AF1136" s="98" t="s">
        <v>5795</v>
      </c>
      <c r="AG1136" s="98" t="s">
        <v>5796</v>
      </c>
      <c r="AH1136" s="98" t="s">
        <v>212</v>
      </c>
      <c r="AI1136" s="98" t="s">
        <v>53</v>
      </c>
      <c r="AJ1136" s="98">
        <v>4100</v>
      </c>
      <c r="AK1136" s="98" t="s">
        <v>36</v>
      </c>
      <c r="AL1136" s="98">
        <v>4104</v>
      </c>
      <c r="AM1136" s="98" t="s">
        <v>492</v>
      </c>
      <c r="AN1136" s="98">
        <v>4114104</v>
      </c>
      <c r="AO1136" s="98">
        <v>2024</v>
      </c>
      <c r="AP1136" s="98">
        <v>0</v>
      </c>
      <c r="AQ1136" s="98" t="s">
        <v>54</v>
      </c>
      <c r="AR1136" s="98" t="s">
        <v>54</v>
      </c>
      <c r="AS1136" s="98" t="s">
        <v>56</v>
      </c>
      <c r="AT1136" s="98" t="s">
        <v>54</v>
      </c>
      <c r="AV1136" s="98" t="s">
        <v>2724</v>
      </c>
      <c r="AY1136" s="98" t="s">
        <v>56</v>
      </c>
      <c r="AZ1136" s="98" t="s">
        <v>5797</v>
      </c>
      <c r="BA1136" s="98" t="s">
        <v>5730</v>
      </c>
      <c r="BB1136" s="98" t="s">
        <v>5731</v>
      </c>
      <c r="BD1136" s="110" t="str">
        <f t="shared" si="183"/>
        <v>4728RGInt 04 Maringá</v>
      </c>
      <c r="BE1136" s="110">
        <v>4728</v>
      </c>
      <c r="BF1136" s="110" t="s">
        <v>1720</v>
      </c>
      <c r="BG1136" s="110">
        <v>7089</v>
      </c>
      <c r="BH1136" s="110" t="s">
        <v>36</v>
      </c>
      <c r="BI1136" s="110">
        <v>1791.23</v>
      </c>
      <c r="BJ1136" s="110">
        <v>0</v>
      </c>
      <c r="BK1136" s="110">
        <v>0</v>
      </c>
      <c r="BL1136" s="110">
        <v>0</v>
      </c>
      <c r="BN1136" s="110">
        <f t="shared" si="184"/>
        <v>1791.23</v>
      </c>
      <c r="BS1136" s="110">
        <v>6516</v>
      </c>
      <c r="BT1136" s="110" t="str">
        <f t="shared" si="185"/>
        <v>Construção de uma unidade nova de escola para Educação Básica, atendendo a localidade do Bairro Vila Guadiana e adjacências, no município de Mandaguaçu</v>
      </c>
      <c r="BU1136" s="111" t="str">
        <f t="shared" si="186"/>
        <v>Sim</v>
      </c>
      <c r="BV1136" s="111" t="str">
        <f t="shared" si="187"/>
        <v>Não</v>
      </c>
      <c r="BW1136" s="111" t="str">
        <f t="shared" si="188"/>
        <v>Não</v>
      </c>
      <c r="BX1136" s="111" t="str">
        <f t="shared" si="189"/>
        <v>Não</v>
      </c>
      <c r="BY1136" s="110" t="s">
        <v>121</v>
      </c>
      <c r="BZ1136" s="110" t="s">
        <v>2724</v>
      </c>
      <c r="CA1136" s="110" t="s">
        <v>121</v>
      </c>
      <c r="CB1136" s="110" t="s">
        <v>8122</v>
      </c>
      <c r="CG1136" s="110" t="str">
        <f t="shared" si="190"/>
        <v>5406 Total</v>
      </c>
      <c r="CH1136" s="110" t="str">
        <f t="shared" si="192"/>
        <v>5406 Total-1</v>
      </c>
      <c r="CI1136" s="110">
        <v>1</v>
      </c>
      <c r="CJ1136" s="110" t="s">
        <v>7285</v>
      </c>
      <c r="CN1136" s="110">
        <v>2</v>
      </c>
      <c r="CO1136" s="110">
        <v>1</v>
      </c>
      <c r="CP1136" s="110">
        <v>2</v>
      </c>
      <c r="CQ1136" s="110">
        <v>2</v>
      </c>
      <c r="CS1136" s="110" t="str">
        <f t="shared" si="191"/>
        <v>-</v>
      </c>
    </row>
    <row r="1137" spans="19:97" x14ac:dyDescent="0.2">
      <c r="S1137" s="98">
        <v>6517</v>
      </c>
      <c r="T1137" s="98">
        <v>41</v>
      </c>
      <c r="U1137" s="98" t="s">
        <v>2622</v>
      </c>
      <c r="V1137" s="98">
        <v>1</v>
      </c>
      <c r="W1137" s="98" t="s">
        <v>724</v>
      </c>
      <c r="X1137" s="98">
        <v>5</v>
      </c>
      <c r="Y1137" s="98" t="s">
        <v>858</v>
      </c>
      <c r="Z1137" s="98">
        <v>32</v>
      </c>
      <c r="AA1137" s="98" t="s">
        <v>2623</v>
      </c>
      <c r="AB1137" s="98">
        <v>8470</v>
      </c>
      <c r="AC1137" s="98" t="s">
        <v>2905</v>
      </c>
      <c r="AD1137" s="98" t="s">
        <v>5673</v>
      </c>
      <c r="AE1137" s="98">
        <v>6517</v>
      </c>
      <c r="AF1137" s="98" t="s">
        <v>5798</v>
      </c>
      <c r="AG1137" s="98" t="s">
        <v>5799</v>
      </c>
      <c r="AH1137" s="98" t="s">
        <v>212</v>
      </c>
      <c r="AI1137" s="98" t="s">
        <v>53</v>
      </c>
      <c r="AJ1137" s="98">
        <v>4100</v>
      </c>
      <c r="AK1137" s="98" t="s">
        <v>35</v>
      </c>
      <c r="AL1137" s="98">
        <v>4103</v>
      </c>
      <c r="AM1137" s="98" t="s">
        <v>356</v>
      </c>
      <c r="AN1137" s="98">
        <v>4102000</v>
      </c>
      <c r="AO1137" s="98">
        <v>2024</v>
      </c>
      <c r="AP1137" s="98">
        <v>0</v>
      </c>
      <c r="AQ1137" s="98" t="s">
        <v>54</v>
      </c>
      <c r="AR1137" s="98" t="s">
        <v>54</v>
      </c>
      <c r="AS1137" s="98" t="s">
        <v>56</v>
      </c>
      <c r="AT1137" s="98" t="s">
        <v>54</v>
      </c>
      <c r="AV1137" s="98" t="s">
        <v>2724</v>
      </c>
      <c r="AY1137" s="98" t="s">
        <v>56</v>
      </c>
      <c r="AZ1137" s="98" t="s">
        <v>5800</v>
      </c>
      <c r="BA1137" s="98" t="s">
        <v>5730</v>
      </c>
      <c r="BB1137" s="98" t="s">
        <v>5731</v>
      </c>
      <c r="BD1137" s="110" t="str">
        <f t="shared" ref="BD1137:BD1200" si="193">BE1137&amp;BH1137</f>
        <v>4729RGInt 01 Curitiba</v>
      </c>
      <c r="BE1137" s="110">
        <v>4729</v>
      </c>
      <c r="BF1137" s="110" t="s">
        <v>1723</v>
      </c>
      <c r="BG1137" s="110">
        <v>7089</v>
      </c>
      <c r="BH1137" s="110" t="s">
        <v>33</v>
      </c>
      <c r="BI1137" s="110">
        <v>6693.09</v>
      </c>
      <c r="BJ1137" s="110">
        <v>0</v>
      </c>
      <c r="BK1137" s="110">
        <v>0</v>
      </c>
      <c r="BL1137" s="110">
        <v>0</v>
      </c>
      <c r="BN1137" s="110">
        <f t="shared" ref="BN1137:BN1200" si="194">SUM(BI1137:BM1137)</f>
        <v>6693.09</v>
      </c>
      <c r="BS1137" s="110">
        <v>6517</v>
      </c>
      <c r="BT1137" s="110" t="str">
        <f t="shared" si="185"/>
        <v>Construção do Colégio Estadual Bairro Jardim América - EFM, em Assis Chateaubriand</v>
      </c>
      <c r="BU1137" s="111" t="str">
        <f t="shared" si="186"/>
        <v>Sim</v>
      </c>
      <c r="BV1137" s="111" t="str">
        <f t="shared" si="187"/>
        <v>Não</v>
      </c>
      <c r="BW1137" s="111" t="str">
        <f t="shared" si="188"/>
        <v>Não</v>
      </c>
      <c r="BX1137" s="111" t="str">
        <f t="shared" si="189"/>
        <v>Não</v>
      </c>
      <c r="BY1137" s="110" t="s">
        <v>121</v>
      </c>
      <c r="BZ1137" s="110" t="s">
        <v>2724</v>
      </c>
      <c r="CA1137" s="110" t="s">
        <v>121</v>
      </c>
      <c r="CB1137" s="110" t="s">
        <v>8122</v>
      </c>
      <c r="CG1137" s="110" t="str">
        <f t="shared" si="190"/>
        <v>5412Curitiba</v>
      </c>
      <c r="CH1137" s="110" t="str">
        <f t="shared" si="192"/>
        <v>5412-1</v>
      </c>
      <c r="CI1137" s="110">
        <v>1</v>
      </c>
      <c r="CJ1137" s="110">
        <v>5412</v>
      </c>
      <c r="CK1137" s="110" t="s">
        <v>33</v>
      </c>
      <c r="CL1137" s="110">
        <v>4106902</v>
      </c>
      <c r="CM1137" s="110" t="s">
        <v>128</v>
      </c>
      <c r="CN1137" s="110">
        <v>1</v>
      </c>
      <c r="CO1137" s="110">
        <v>1</v>
      </c>
      <c r="CP1137" s="110">
        <v>0</v>
      </c>
      <c r="CQ1137" s="110">
        <v>1</v>
      </c>
      <c r="CS1137" s="110" t="str">
        <f t="shared" si="191"/>
        <v>RGInt 01 Curitiba-Curitiba</v>
      </c>
    </row>
    <row r="1138" spans="19:97" x14ac:dyDescent="0.2">
      <c r="S1138" s="98">
        <v>6110</v>
      </c>
      <c r="T1138" s="98">
        <v>41</v>
      </c>
      <c r="U1138" s="98" t="s">
        <v>2622</v>
      </c>
      <c r="V1138" s="98">
        <v>1</v>
      </c>
      <c r="W1138" s="98" t="s">
        <v>724</v>
      </c>
      <c r="X1138" s="98">
        <v>5</v>
      </c>
      <c r="Y1138" s="98" t="s">
        <v>858</v>
      </c>
      <c r="Z1138" s="98">
        <v>32</v>
      </c>
      <c r="AA1138" s="98" t="s">
        <v>2623</v>
      </c>
      <c r="AB1138" s="98">
        <v>8470</v>
      </c>
      <c r="AC1138" s="98" t="s">
        <v>2905</v>
      </c>
      <c r="AD1138" s="98" t="s">
        <v>5673</v>
      </c>
      <c r="AE1138" s="98">
        <v>6110</v>
      </c>
      <c r="AF1138" s="98" t="s">
        <v>2906</v>
      </c>
      <c r="AG1138" s="98" t="s">
        <v>5801</v>
      </c>
      <c r="AH1138" s="98" t="s">
        <v>2907</v>
      </c>
      <c r="AI1138" s="98" t="s">
        <v>53</v>
      </c>
      <c r="AJ1138" s="98">
        <v>4100</v>
      </c>
      <c r="AO1138" s="98">
        <v>2024</v>
      </c>
      <c r="AP1138" s="98">
        <v>0</v>
      </c>
      <c r="AQ1138" s="98" t="s">
        <v>54</v>
      </c>
      <c r="AR1138" s="98" t="s">
        <v>54</v>
      </c>
      <c r="AS1138" s="98" t="s">
        <v>56</v>
      </c>
      <c r="AT1138" s="98" t="s">
        <v>54</v>
      </c>
      <c r="AV1138" s="98" t="s">
        <v>2724</v>
      </c>
      <c r="AY1138" s="98" t="s">
        <v>56</v>
      </c>
      <c r="AZ1138" s="98" t="s">
        <v>2908</v>
      </c>
      <c r="BA1138" s="98" t="s">
        <v>2909</v>
      </c>
      <c r="BB1138" s="98" t="s">
        <v>2910</v>
      </c>
      <c r="BD1138" s="110" t="str">
        <f t="shared" si="193"/>
        <v>4730RGInt 01 Curitiba</v>
      </c>
      <c r="BE1138" s="110">
        <v>4730</v>
      </c>
      <c r="BF1138" s="110" t="s">
        <v>1726</v>
      </c>
      <c r="BG1138" s="110">
        <v>7089</v>
      </c>
      <c r="BH1138" s="110" t="s">
        <v>33</v>
      </c>
      <c r="BI1138" s="110">
        <v>4346.68</v>
      </c>
      <c r="BJ1138" s="110">
        <v>0</v>
      </c>
      <c r="BK1138" s="110">
        <v>0</v>
      </c>
      <c r="BL1138" s="110">
        <v>0</v>
      </c>
      <c r="BN1138" s="110">
        <f t="shared" si="194"/>
        <v>4346.68</v>
      </c>
      <c r="BS1138" s="110">
        <v>6110</v>
      </c>
      <c r="BT1138" s="110" t="str">
        <f t="shared" si="185"/>
        <v>Escola atendida por parceria para a prestação de serviço de gestão escolar administrativa e pedagógica</v>
      </c>
      <c r="BU1138" s="111" t="str">
        <f t="shared" si="186"/>
        <v>Sim</v>
      </c>
      <c r="BV1138" s="111" t="str">
        <f t="shared" si="187"/>
        <v>Não</v>
      </c>
      <c r="BW1138" s="111" t="str">
        <f t="shared" si="188"/>
        <v>Não</v>
      </c>
      <c r="BX1138" s="111" t="str">
        <f t="shared" si="189"/>
        <v>Não</v>
      </c>
      <c r="BY1138" s="110" t="s">
        <v>121</v>
      </c>
      <c r="BZ1138" s="110" t="s">
        <v>2724</v>
      </c>
      <c r="CA1138" s="110" t="s">
        <v>121</v>
      </c>
      <c r="CB1138" s="110" t="s">
        <v>8122</v>
      </c>
      <c r="CG1138" s="110" t="str">
        <f t="shared" si="190"/>
        <v>5412 Total</v>
      </c>
      <c r="CH1138" s="110" t="str">
        <f t="shared" si="192"/>
        <v>5412 Total-1</v>
      </c>
      <c r="CI1138" s="110">
        <v>1</v>
      </c>
      <c r="CJ1138" s="110" t="s">
        <v>7286</v>
      </c>
      <c r="CN1138" s="110">
        <v>1</v>
      </c>
      <c r="CO1138" s="110">
        <v>1</v>
      </c>
      <c r="CP1138" s="110">
        <v>0</v>
      </c>
      <c r="CQ1138" s="110">
        <v>1</v>
      </c>
      <c r="CS1138" s="110" t="str">
        <f t="shared" si="191"/>
        <v>-</v>
      </c>
    </row>
    <row r="1139" spans="19:97" x14ac:dyDescent="0.2">
      <c r="S1139" s="98">
        <v>5355</v>
      </c>
      <c r="T1139" s="98">
        <v>41</v>
      </c>
      <c r="U1139" s="98" t="s">
        <v>2622</v>
      </c>
      <c r="V1139" s="98">
        <v>1</v>
      </c>
      <c r="W1139" s="98" t="s">
        <v>724</v>
      </c>
      <c r="X1139" s="98">
        <v>5</v>
      </c>
      <c r="Y1139" s="98" t="s">
        <v>858</v>
      </c>
      <c r="Z1139" s="98">
        <v>32</v>
      </c>
      <c r="AA1139" s="98" t="s">
        <v>2623</v>
      </c>
      <c r="AB1139" s="98">
        <v>8597</v>
      </c>
      <c r="AC1139" s="98" t="s">
        <v>2911</v>
      </c>
      <c r="AD1139" s="98" t="s">
        <v>2912</v>
      </c>
      <c r="AE1139" s="98">
        <v>5355</v>
      </c>
      <c r="AF1139" s="98" t="s">
        <v>2913</v>
      </c>
      <c r="AG1139" s="98" t="s">
        <v>5802</v>
      </c>
      <c r="AH1139" s="98" t="s">
        <v>2746</v>
      </c>
      <c r="AI1139" s="98" t="s">
        <v>53</v>
      </c>
      <c r="AJ1139" s="98">
        <v>4100</v>
      </c>
      <c r="AK1139" s="98" t="s">
        <v>33</v>
      </c>
      <c r="AL1139" s="98">
        <v>4101</v>
      </c>
      <c r="AO1139" s="98">
        <v>2024</v>
      </c>
      <c r="AP1139" s="98">
        <v>1309</v>
      </c>
      <c r="AQ1139" s="98" t="s">
        <v>54</v>
      </c>
      <c r="AR1139" s="98" t="s">
        <v>54</v>
      </c>
      <c r="AS1139" s="98" t="s">
        <v>56</v>
      </c>
      <c r="AT1139" s="98" t="s">
        <v>54</v>
      </c>
      <c r="AV1139" s="98" t="s">
        <v>2724</v>
      </c>
      <c r="AY1139" s="98" t="s">
        <v>56</v>
      </c>
      <c r="AZ1139" s="98" t="s">
        <v>2914</v>
      </c>
      <c r="BA1139" s="98" t="s">
        <v>2915</v>
      </c>
      <c r="BB1139" s="98" t="s">
        <v>2916</v>
      </c>
      <c r="BD1139" s="110" t="str">
        <f t="shared" si="193"/>
        <v>4731RGInt 03 Cascavel</v>
      </c>
      <c r="BE1139" s="110">
        <v>4731</v>
      </c>
      <c r="BF1139" s="110" t="s">
        <v>5219</v>
      </c>
      <c r="BG1139" s="110">
        <v>7089</v>
      </c>
      <c r="BH1139" s="110" t="s">
        <v>35</v>
      </c>
      <c r="BI1139" s="110">
        <v>6940.49</v>
      </c>
      <c r="BJ1139" s="110">
        <v>0</v>
      </c>
      <c r="BK1139" s="110">
        <v>0</v>
      </c>
      <c r="BL1139" s="110">
        <v>0</v>
      </c>
      <c r="BN1139" s="110">
        <f t="shared" si="194"/>
        <v>6940.49</v>
      </c>
      <c r="BS1139" s="110">
        <v>5355</v>
      </c>
      <c r="BT1139" s="110" t="str">
        <f t="shared" si="185"/>
        <v>Contratação de professores por processo seletivo simplificado para atendimento das unidades escolares</v>
      </c>
      <c r="BU1139" s="111" t="str">
        <f t="shared" si="186"/>
        <v>Sim</v>
      </c>
      <c r="BV1139" s="111" t="str">
        <f t="shared" si="187"/>
        <v>Não</v>
      </c>
      <c r="BW1139" s="111" t="str">
        <f t="shared" si="188"/>
        <v>Não</v>
      </c>
      <c r="BX1139" s="111" t="str">
        <f t="shared" si="189"/>
        <v>Não</v>
      </c>
      <c r="BY1139" s="110" t="s">
        <v>121</v>
      </c>
      <c r="BZ1139" s="110" t="s">
        <v>2724</v>
      </c>
      <c r="CA1139" s="110" t="s">
        <v>121</v>
      </c>
      <c r="CB1139" s="110" t="s">
        <v>8122</v>
      </c>
      <c r="CG1139" s="110" t="str">
        <f t="shared" si="190"/>
        <v>5413Curitiba</v>
      </c>
      <c r="CH1139" s="110" t="str">
        <f t="shared" si="192"/>
        <v>5413-1</v>
      </c>
      <c r="CI1139" s="110">
        <v>1</v>
      </c>
      <c r="CJ1139" s="110">
        <v>5413</v>
      </c>
      <c r="CK1139" s="110" t="s">
        <v>33</v>
      </c>
      <c r="CL1139" s="110">
        <v>4106902</v>
      </c>
      <c r="CM1139" s="110" t="s">
        <v>128</v>
      </c>
      <c r="CN1139" s="110">
        <v>0</v>
      </c>
      <c r="CO1139" s="110">
        <v>630</v>
      </c>
      <c r="CP1139" s="110">
        <v>0</v>
      </c>
      <c r="CQ1139" s="110">
        <v>0</v>
      </c>
      <c r="CS1139" s="110" t="str">
        <f t="shared" si="191"/>
        <v>RGInt 01 Curitiba-Curitiba</v>
      </c>
    </row>
    <row r="1140" spans="19:97" x14ac:dyDescent="0.2">
      <c r="S1140" s="98">
        <v>4039</v>
      </c>
      <c r="T1140" s="98">
        <v>41</v>
      </c>
      <c r="U1140" s="98" t="s">
        <v>2622</v>
      </c>
      <c r="V1140" s="98">
        <v>30</v>
      </c>
      <c r="W1140" s="98" t="s">
        <v>2917</v>
      </c>
      <c r="X1140" s="98">
        <v>5</v>
      </c>
      <c r="Y1140" s="98" t="s">
        <v>858</v>
      </c>
      <c r="Z1140" s="98">
        <v>32</v>
      </c>
      <c r="AA1140" s="98" t="s">
        <v>2623</v>
      </c>
      <c r="AB1140" s="98">
        <v>8100</v>
      </c>
      <c r="AC1140" s="98" t="s">
        <v>2918</v>
      </c>
      <c r="AD1140" s="98" t="s">
        <v>2919</v>
      </c>
      <c r="AE1140" s="98">
        <v>4039</v>
      </c>
      <c r="AF1140" s="98" t="s">
        <v>967</v>
      </c>
      <c r="AG1140" s="98" t="s">
        <v>5803</v>
      </c>
      <c r="AH1140" s="98" t="s">
        <v>2920</v>
      </c>
      <c r="AI1140" s="98" t="s">
        <v>53</v>
      </c>
      <c r="AJ1140" s="98">
        <v>4100</v>
      </c>
      <c r="AK1140" s="98" t="s">
        <v>33</v>
      </c>
      <c r="AL1140" s="98">
        <v>4101</v>
      </c>
      <c r="AM1140" s="98" t="s">
        <v>128</v>
      </c>
      <c r="AN1140" s="98">
        <v>4106902</v>
      </c>
      <c r="AO1140" s="98">
        <v>2024</v>
      </c>
      <c r="AP1140" s="98">
        <v>390</v>
      </c>
      <c r="AQ1140" s="98" t="s">
        <v>54</v>
      </c>
      <c r="AR1140" s="98" t="s">
        <v>54</v>
      </c>
      <c r="AS1140" s="98" t="s">
        <v>56</v>
      </c>
      <c r="AT1140" s="98" t="s">
        <v>54</v>
      </c>
      <c r="AV1140" s="98" t="s">
        <v>2724</v>
      </c>
      <c r="AY1140" s="98" t="s">
        <v>54</v>
      </c>
      <c r="AZ1140" s="98" t="s">
        <v>2921</v>
      </c>
      <c r="BA1140" s="98" t="s">
        <v>2922</v>
      </c>
      <c r="BB1140" s="98" t="s">
        <v>2923</v>
      </c>
      <c r="BD1140" s="110" t="str">
        <f t="shared" si="193"/>
        <v>4732RGInt 01 Curitiba</v>
      </c>
      <c r="BE1140" s="110">
        <v>4732</v>
      </c>
      <c r="BF1140" s="110" t="s">
        <v>1730</v>
      </c>
      <c r="BG1140" s="110">
        <v>7089</v>
      </c>
      <c r="BH1140" s="110" t="s">
        <v>33</v>
      </c>
      <c r="BI1140" s="110">
        <v>4287.6000000000004</v>
      </c>
      <c r="BJ1140" s="110">
        <v>0</v>
      </c>
      <c r="BK1140" s="110">
        <v>0</v>
      </c>
      <c r="BL1140" s="110">
        <v>0</v>
      </c>
      <c r="BN1140" s="110">
        <f t="shared" si="194"/>
        <v>4287.6000000000004</v>
      </c>
      <c r="BS1140" s="110">
        <v>4039</v>
      </c>
      <c r="BT1140" s="110" t="str">
        <f t="shared" si="185"/>
        <v>Estudantes formados no ensino da educação profissional subsequente no Colégio Estadual do Paraná</v>
      </c>
      <c r="BU1140" s="111" t="str">
        <f t="shared" si="186"/>
        <v>Sim</v>
      </c>
      <c r="BV1140" s="111" t="str">
        <f t="shared" si="187"/>
        <v>Não</v>
      </c>
      <c r="BW1140" s="111" t="str">
        <f t="shared" si="188"/>
        <v>Não</v>
      </c>
      <c r="BX1140" s="111" t="str">
        <f t="shared" si="189"/>
        <v>Não</v>
      </c>
      <c r="BY1140" s="110" t="s">
        <v>968</v>
      </c>
      <c r="BZ1140" s="110" t="s">
        <v>8207</v>
      </c>
      <c r="CA1140" s="110" t="s">
        <v>121</v>
      </c>
      <c r="CB1140" s="110" t="s">
        <v>8122</v>
      </c>
      <c r="CG1140" s="110" t="str">
        <f t="shared" si="190"/>
        <v>5413 Total</v>
      </c>
      <c r="CH1140" s="110" t="str">
        <f t="shared" si="192"/>
        <v>5413 Total-1</v>
      </c>
      <c r="CI1140" s="110">
        <v>1</v>
      </c>
      <c r="CJ1140" s="110" t="s">
        <v>7287</v>
      </c>
      <c r="CN1140" s="110">
        <v>0</v>
      </c>
      <c r="CO1140" s="110">
        <v>630</v>
      </c>
      <c r="CP1140" s="110">
        <v>0</v>
      </c>
      <c r="CQ1140" s="110">
        <v>0</v>
      </c>
      <c r="CS1140" s="110" t="str">
        <f t="shared" si="191"/>
        <v>-</v>
      </c>
    </row>
    <row r="1141" spans="19:97" x14ac:dyDescent="0.2">
      <c r="S1141" s="98">
        <v>4041</v>
      </c>
      <c r="T1141" s="98">
        <v>41</v>
      </c>
      <c r="U1141" s="98" t="s">
        <v>2622</v>
      </c>
      <c r="V1141" s="98">
        <v>30</v>
      </c>
      <c r="W1141" s="98" t="s">
        <v>2917</v>
      </c>
      <c r="X1141" s="98">
        <v>5</v>
      </c>
      <c r="Y1141" s="98" t="s">
        <v>858</v>
      </c>
      <c r="Z1141" s="98">
        <v>32</v>
      </c>
      <c r="AA1141" s="98" t="s">
        <v>2623</v>
      </c>
      <c r="AB1141" s="98">
        <v>8100</v>
      </c>
      <c r="AC1141" s="98" t="s">
        <v>2918</v>
      </c>
      <c r="AD1141" s="98" t="s">
        <v>2919</v>
      </c>
      <c r="AE1141" s="98">
        <v>4041</v>
      </c>
      <c r="AF1141" s="98" t="s">
        <v>970</v>
      </c>
      <c r="AG1141" s="98" t="s">
        <v>2924</v>
      </c>
      <c r="AH1141" s="98" t="s">
        <v>2920</v>
      </c>
      <c r="AI1141" s="98" t="s">
        <v>53</v>
      </c>
      <c r="AJ1141" s="98">
        <v>4100</v>
      </c>
      <c r="AK1141" s="98" t="s">
        <v>33</v>
      </c>
      <c r="AL1141" s="98">
        <v>4101</v>
      </c>
      <c r="AM1141" s="98" t="s">
        <v>128</v>
      </c>
      <c r="AN1141" s="98">
        <v>4106902</v>
      </c>
      <c r="AO1141" s="98">
        <v>2024</v>
      </c>
      <c r="AP1141" s="98">
        <v>400</v>
      </c>
      <c r="AQ1141" s="98" t="s">
        <v>54</v>
      </c>
      <c r="AR1141" s="98" t="s">
        <v>54</v>
      </c>
      <c r="AS1141" s="98" t="s">
        <v>56</v>
      </c>
      <c r="AT1141" s="98" t="s">
        <v>54</v>
      </c>
      <c r="AU1141" s="98" t="s">
        <v>968</v>
      </c>
      <c r="AY1141" s="98" t="s">
        <v>56</v>
      </c>
      <c r="AZ1141" s="98" t="s">
        <v>2925</v>
      </c>
      <c r="BA1141" s="98" t="s">
        <v>2922</v>
      </c>
      <c r="BB1141" s="98" t="s">
        <v>2923</v>
      </c>
      <c r="BD1141" s="110" t="str">
        <f t="shared" si="193"/>
        <v>4733RGInt 01 Curitiba</v>
      </c>
      <c r="BE1141" s="110">
        <v>4733</v>
      </c>
      <c r="BF1141" s="110" t="s">
        <v>2382</v>
      </c>
      <c r="BG1141" s="110">
        <v>8056</v>
      </c>
      <c r="BH1141" s="110" t="s">
        <v>33</v>
      </c>
      <c r="BI1141" s="110">
        <v>647</v>
      </c>
      <c r="BJ1141" s="110">
        <v>656</v>
      </c>
      <c r="BK1141" s="110">
        <v>665</v>
      </c>
      <c r="BL1141" s="110">
        <v>674</v>
      </c>
      <c r="BN1141" s="110">
        <f t="shared" si="194"/>
        <v>2642</v>
      </c>
      <c r="BS1141" s="110">
        <v>4041</v>
      </c>
      <c r="BT1141" s="110" t="str">
        <f t="shared" si="185"/>
        <v>Estudantes formados no ensino médio da educação profissional integrada no Colégio Estadual do Paraná</v>
      </c>
      <c r="BU1141" s="111" t="str">
        <f t="shared" si="186"/>
        <v>Sim</v>
      </c>
      <c r="BV1141" s="111" t="str">
        <f t="shared" si="187"/>
        <v>Não</v>
      </c>
      <c r="BW1141" s="111" t="str">
        <f t="shared" si="188"/>
        <v>Não</v>
      </c>
      <c r="BX1141" s="111" t="str">
        <f t="shared" si="189"/>
        <v>Não</v>
      </c>
      <c r="BY1141" s="110" t="s">
        <v>968</v>
      </c>
      <c r="BZ1141" s="110" t="s">
        <v>2724</v>
      </c>
      <c r="CA1141" s="110" t="s">
        <v>121</v>
      </c>
      <c r="CB1141" s="110" t="s">
        <v>8122</v>
      </c>
      <c r="CG1141" s="110" t="str">
        <f t="shared" si="190"/>
        <v>5419Londrina</v>
      </c>
      <c r="CH1141" s="110" t="str">
        <f t="shared" si="192"/>
        <v>5419-1</v>
      </c>
      <c r="CI1141" s="110">
        <v>1</v>
      </c>
      <c r="CJ1141" s="110">
        <v>5419</v>
      </c>
      <c r="CK1141" s="110" t="s">
        <v>37</v>
      </c>
      <c r="CL1141" s="110">
        <v>4113700</v>
      </c>
      <c r="CM1141" s="110" t="s">
        <v>326</v>
      </c>
      <c r="CN1141" s="110">
        <v>5246</v>
      </c>
      <c r="CO1141" s="110">
        <v>0</v>
      </c>
      <c r="CP1141" s="110">
        <v>0</v>
      </c>
      <c r="CQ1141" s="110">
        <v>0</v>
      </c>
      <c r="CS1141" s="110" t="str">
        <f t="shared" si="191"/>
        <v>RGInt 05 Londrina-Londrina</v>
      </c>
    </row>
    <row r="1142" spans="19:97" x14ac:dyDescent="0.2">
      <c r="S1142" s="98">
        <v>4056</v>
      </c>
      <c r="T1142" s="98">
        <v>41</v>
      </c>
      <c r="U1142" s="98" t="s">
        <v>2622</v>
      </c>
      <c r="V1142" s="98">
        <v>30</v>
      </c>
      <c r="W1142" s="98" t="s">
        <v>2917</v>
      </c>
      <c r="X1142" s="98">
        <v>5</v>
      </c>
      <c r="Y1142" s="98" t="s">
        <v>858</v>
      </c>
      <c r="Z1142" s="98">
        <v>32</v>
      </c>
      <c r="AA1142" s="98" t="s">
        <v>2623</v>
      </c>
      <c r="AB1142" s="98">
        <v>8100</v>
      </c>
      <c r="AC1142" s="98" t="s">
        <v>2918</v>
      </c>
      <c r="AD1142" s="98" t="s">
        <v>2919</v>
      </c>
      <c r="AE1142" s="98">
        <v>4056</v>
      </c>
      <c r="AF1142" s="98" t="s">
        <v>1007</v>
      </c>
      <c r="AG1142" s="98" t="s">
        <v>2927</v>
      </c>
      <c r="AH1142" s="98" t="s">
        <v>2376</v>
      </c>
      <c r="AI1142" s="98" t="s">
        <v>53</v>
      </c>
      <c r="AJ1142" s="98">
        <v>4100</v>
      </c>
      <c r="AK1142" s="98" t="s">
        <v>33</v>
      </c>
      <c r="AL1142" s="98">
        <v>4101</v>
      </c>
      <c r="AM1142" s="98" t="s">
        <v>128</v>
      </c>
      <c r="AN1142" s="98">
        <v>4106902</v>
      </c>
      <c r="AO1142" s="98">
        <v>2024</v>
      </c>
      <c r="AP1142" s="98">
        <v>2570</v>
      </c>
      <c r="AQ1142" s="98" t="s">
        <v>54</v>
      </c>
      <c r="AR1142" s="98" t="s">
        <v>54</v>
      </c>
      <c r="AS1142" s="98" t="s">
        <v>56</v>
      </c>
      <c r="AT1142" s="98" t="s">
        <v>54</v>
      </c>
      <c r="AV1142" s="98" t="s">
        <v>2724</v>
      </c>
      <c r="AY1142" s="98" t="s">
        <v>54</v>
      </c>
      <c r="AZ1142" s="98" t="s">
        <v>2928</v>
      </c>
      <c r="BA1142" s="98" t="s">
        <v>2922</v>
      </c>
      <c r="BB1142" s="98" t="s">
        <v>2923</v>
      </c>
      <c r="BD1142" s="110" t="str">
        <f t="shared" si="193"/>
        <v>4734RGInt 01 Curitiba</v>
      </c>
      <c r="BE1142" s="110">
        <v>4734</v>
      </c>
      <c r="BF1142" s="110" t="s">
        <v>2414</v>
      </c>
      <c r="BG1142" s="110">
        <v>8056</v>
      </c>
      <c r="BH1142" s="110" t="s">
        <v>33</v>
      </c>
      <c r="BI1142" s="110">
        <v>1884</v>
      </c>
      <c r="BJ1142" s="110">
        <v>1877</v>
      </c>
      <c r="BK1142" s="110">
        <v>1869</v>
      </c>
      <c r="BL1142" s="110">
        <v>1862</v>
      </c>
      <c r="BN1142" s="110">
        <f t="shared" si="194"/>
        <v>7492</v>
      </c>
      <c r="BS1142" s="110">
        <v>4056</v>
      </c>
      <c r="BT1142" s="110" t="str">
        <f t="shared" si="185"/>
        <v>Estudantes matriculados em atividades extracurriculares</v>
      </c>
      <c r="BU1142" s="111" t="str">
        <f t="shared" si="186"/>
        <v>Sim</v>
      </c>
      <c r="BV1142" s="111" t="str">
        <f t="shared" si="187"/>
        <v>Não</v>
      </c>
      <c r="BW1142" s="111" t="str">
        <f t="shared" si="188"/>
        <v>Não</v>
      </c>
      <c r="BX1142" s="111" t="str">
        <f t="shared" si="189"/>
        <v>Não</v>
      </c>
      <c r="BY1142" s="110" t="s">
        <v>121</v>
      </c>
      <c r="BZ1142" s="110" t="s">
        <v>8207</v>
      </c>
      <c r="CA1142" s="110" t="s">
        <v>121</v>
      </c>
      <c r="CB1142" s="110" t="s">
        <v>8122</v>
      </c>
      <c r="CG1142" s="110" t="str">
        <f t="shared" si="190"/>
        <v>5419 Total</v>
      </c>
      <c r="CH1142" s="110" t="str">
        <f t="shared" si="192"/>
        <v>5419 Total-1</v>
      </c>
      <c r="CI1142" s="110">
        <v>1</v>
      </c>
      <c r="CJ1142" s="110" t="s">
        <v>7288</v>
      </c>
      <c r="CN1142" s="110">
        <v>5246</v>
      </c>
      <c r="CO1142" s="110">
        <v>0</v>
      </c>
      <c r="CP1142" s="110">
        <v>0</v>
      </c>
      <c r="CQ1142" s="110">
        <v>0</v>
      </c>
      <c r="CS1142" s="110" t="str">
        <f t="shared" si="191"/>
        <v>-</v>
      </c>
    </row>
    <row r="1143" spans="19:97" x14ac:dyDescent="0.2">
      <c r="S1143" s="98">
        <v>4060</v>
      </c>
      <c r="T1143" s="98">
        <v>41</v>
      </c>
      <c r="U1143" s="98" t="s">
        <v>2622</v>
      </c>
      <c r="V1143" s="98">
        <v>30</v>
      </c>
      <c r="W1143" s="98" t="s">
        <v>2917</v>
      </c>
      <c r="X1143" s="98">
        <v>5</v>
      </c>
      <c r="Y1143" s="98" t="s">
        <v>858</v>
      </c>
      <c r="Z1143" s="98">
        <v>32</v>
      </c>
      <c r="AA1143" s="98" t="s">
        <v>2623</v>
      </c>
      <c r="AB1143" s="98">
        <v>8100</v>
      </c>
      <c r="AC1143" s="98" t="s">
        <v>2918</v>
      </c>
      <c r="AD1143" s="98" t="s">
        <v>2919</v>
      </c>
      <c r="AE1143" s="98">
        <v>4060</v>
      </c>
      <c r="AF1143" s="98" t="s">
        <v>1020</v>
      </c>
      <c r="AG1143" s="98" t="s">
        <v>2929</v>
      </c>
      <c r="AH1143" s="98" t="s">
        <v>2376</v>
      </c>
      <c r="AI1143" s="98" t="s">
        <v>53</v>
      </c>
      <c r="AJ1143" s="98">
        <v>4100</v>
      </c>
      <c r="AK1143" s="98" t="s">
        <v>33</v>
      </c>
      <c r="AL1143" s="98">
        <v>4101</v>
      </c>
      <c r="AM1143" s="98" t="s">
        <v>128</v>
      </c>
      <c r="AN1143" s="98">
        <v>4106902</v>
      </c>
      <c r="AO1143" s="98">
        <v>2024</v>
      </c>
      <c r="AP1143" s="98">
        <v>390</v>
      </c>
      <c r="AQ1143" s="98" t="s">
        <v>54</v>
      </c>
      <c r="AR1143" s="98" t="s">
        <v>54</v>
      </c>
      <c r="AS1143" s="98" t="s">
        <v>56</v>
      </c>
      <c r="AT1143" s="98" t="s">
        <v>54</v>
      </c>
      <c r="AV1143" s="98" t="s">
        <v>129</v>
      </c>
      <c r="AY1143" s="98" t="s">
        <v>54</v>
      </c>
      <c r="AZ1143" s="98" t="s">
        <v>2930</v>
      </c>
      <c r="BA1143" s="98" t="s">
        <v>2922</v>
      </c>
      <c r="BB1143" s="98" t="s">
        <v>2923</v>
      </c>
      <c r="BD1143" s="110" t="str">
        <f t="shared" si="193"/>
        <v>4735RGInt 01 Curitiba</v>
      </c>
      <c r="BE1143" s="110">
        <v>4735</v>
      </c>
      <c r="BF1143" s="110" t="s">
        <v>2387</v>
      </c>
      <c r="BG1143" s="110">
        <v>8056</v>
      </c>
      <c r="BH1143" s="110" t="s">
        <v>33</v>
      </c>
      <c r="BI1143" s="110">
        <v>531</v>
      </c>
      <c r="BJ1143" s="110">
        <v>525</v>
      </c>
      <c r="BK1143" s="110">
        <v>518</v>
      </c>
      <c r="BL1143" s="110">
        <v>511</v>
      </c>
      <c r="BN1143" s="110">
        <f t="shared" si="194"/>
        <v>2085</v>
      </c>
      <c r="BS1143" s="110">
        <v>4060</v>
      </c>
      <c r="BT1143" s="110" t="str">
        <f t="shared" si="185"/>
        <v>Estudantes matriculados no ensino fundamental séries finais (do 6º ao 9º ano) no colégio estadual do Paraná</v>
      </c>
      <c r="BU1143" s="111" t="str">
        <f t="shared" si="186"/>
        <v>Sim</v>
      </c>
      <c r="BV1143" s="111" t="str">
        <f t="shared" si="187"/>
        <v>Não</v>
      </c>
      <c r="BW1143" s="111" t="str">
        <f t="shared" si="188"/>
        <v>Não</v>
      </c>
      <c r="BX1143" s="111" t="str">
        <f t="shared" si="189"/>
        <v>Não</v>
      </c>
      <c r="BY1143" s="110" t="s">
        <v>121</v>
      </c>
      <c r="BZ1143" s="110" t="s">
        <v>8207</v>
      </c>
      <c r="CA1143" s="110" t="s">
        <v>121</v>
      </c>
      <c r="CB1143" s="110" t="s">
        <v>8122</v>
      </c>
      <c r="CG1143" s="110" t="str">
        <f t="shared" si="190"/>
        <v>5420Londrina</v>
      </c>
      <c r="CH1143" s="110" t="str">
        <f t="shared" si="192"/>
        <v>5420-1</v>
      </c>
      <c r="CI1143" s="110">
        <v>1</v>
      </c>
      <c r="CJ1143" s="110">
        <v>5420</v>
      </c>
      <c r="CK1143" s="110" t="s">
        <v>37</v>
      </c>
      <c r="CL1143" s="110">
        <v>4113700</v>
      </c>
      <c r="CM1143" s="110" t="s">
        <v>326</v>
      </c>
      <c r="CN1143" s="110">
        <v>1116</v>
      </c>
      <c r="CO1143" s="110">
        <v>0</v>
      </c>
      <c r="CP1143" s="110">
        <v>0</v>
      </c>
      <c r="CQ1143" s="110">
        <v>0</v>
      </c>
      <c r="CS1143" s="110" t="str">
        <f t="shared" si="191"/>
        <v>RGInt 05 Londrina-Londrina</v>
      </c>
    </row>
    <row r="1144" spans="19:97" x14ac:dyDescent="0.2">
      <c r="S1144" s="98">
        <v>4061</v>
      </c>
      <c r="T1144" s="98">
        <v>41</v>
      </c>
      <c r="U1144" s="98" t="s">
        <v>2622</v>
      </c>
      <c r="V1144" s="98">
        <v>30</v>
      </c>
      <c r="W1144" s="98" t="s">
        <v>2917</v>
      </c>
      <c r="X1144" s="98">
        <v>5</v>
      </c>
      <c r="Y1144" s="98" t="s">
        <v>858</v>
      </c>
      <c r="Z1144" s="98">
        <v>32</v>
      </c>
      <c r="AA1144" s="98" t="s">
        <v>2623</v>
      </c>
      <c r="AB1144" s="98">
        <v>8100</v>
      </c>
      <c r="AC1144" s="98" t="s">
        <v>2918</v>
      </c>
      <c r="AD1144" s="98" t="s">
        <v>2919</v>
      </c>
      <c r="AE1144" s="98">
        <v>4061</v>
      </c>
      <c r="AF1144" s="98" t="s">
        <v>1025</v>
      </c>
      <c r="AG1144" s="98" t="s">
        <v>2931</v>
      </c>
      <c r="AH1144" s="98" t="s">
        <v>2376</v>
      </c>
      <c r="AI1144" s="98" t="s">
        <v>53</v>
      </c>
      <c r="AJ1144" s="98">
        <v>4100</v>
      </c>
      <c r="AK1144" s="98" t="s">
        <v>33</v>
      </c>
      <c r="AL1144" s="98">
        <v>4101</v>
      </c>
      <c r="AM1144" s="98" t="s">
        <v>128</v>
      </c>
      <c r="AN1144" s="98">
        <v>4106902</v>
      </c>
      <c r="AO1144" s="98">
        <v>2024</v>
      </c>
      <c r="AP1144" s="98">
        <v>1960</v>
      </c>
      <c r="AQ1144" s="98" t="s">
        <v>54</v>
      </c>
      <c r="AR1144" s="98" t="s">
        <v>54</v>
      </c>
      <c r="AS1144" s="98" t="s">
        <v>56</v>
      </c>
      <c r="AT1144" s="98" t="s">
        <v>54</v>
      </c>
      <c r="AW1144" s="98" t="s">
        <v>1026</v>
      </c>
      <c r="AY1144" s="98" t="s">
        <v>54</v>
      </c>
      <c r="AZ1144" s="98" t="s">
        <v>2932</v>
      </c>
      <c r="BA1144" s="98" t="s">
        <v>2922</v>
      </c>
      <c r="BB1144" s="98" t="s">
        <v>2923</v>
      </c>
      <c r="BD1144" s="110" t="str">
        <f t="shared" si="193"/>
        <v>4736(vazio)</v>
      </c>
      <c r="BE1144" s="110">
        <v>4736</v>
      </c>
      <c r="BF1144" s="110" t="s">
        <v>2526</v>
      </c>
      <c r="BG1144" s="110">
        <v>8208</v>
      </c>
      <c r="BH1144" s="110" t="s">
        <v>60</v>
      </c>
      <c r="BI1144" s="110">
        <v>100</v>
      </c>
      <c r="BJ1144" s="110">
        <v>100</v>
      </c>
      <c r="BK1144" s="110">
        <v>190</v>
      </c>
      <c r="BL1144" s="110">
        <v>200</v>
      </c>
      <c r="BN1144" s="110">
        <f t="shared" si="194"/>
        <v>590</v>
      </c>
      <c r="BS1144" s="110">
        <v>4061</v>
      </c>
      <c r="BT1144" s="110" t="str">
        <f t="shared" si="185"/>
        <v>Estudantes matriculados no ensino médio regular no Colégio Estadual do Paraná</v>
      </c>
      <c r="BU1144" s="111" t="str">
        <f t="shared" si="186"/>
        <v>Sim</v>
      </c>
      <c r="BV1144" s="111" t="str">
        <f t="shared" si="187"/>
        <v>Não</v>
      </c>
      <c r="BW1144" s="111" t="str">
        <f t="shared" si="188"/>
        <v>Não</v>
      </c>
      <c r="BX1144" s="111" t="str">
        <f t="shared" si="189"/>
        <v>Não</v>
      </c>
      <c r="BY1144" s="110" t="s">
        <v>121</v>
      </c>
      <c r="BZ1144" s="110" t="s">
        <v>8207</v>
      </c>
      <c r="CA1144" s="110" t="s">
        <v>1026</v>
      </c>
      <c r="CB1144" s="110" t="s">
        <v>8122</v>
      </c>
      <c r="CG1144" s="110" t="str">
        <f t="shared" si="190"/>
        <v>5420 Total</v>
      </c>
      <c r="CH1144" s="110" t="str">
        <f t="shared" si="192"/>
        <v>5420 Total-1</v>
      </c>
      <c r="CI1144" s="110">
        <v>1</v>
      </c>
      <c r="CJ1144" s="110" t="s">
        <v>7289</v>
      </c>
      <c r="CN1144" s="110">
        <v>1116</v>
      </c>
      <c r="CO1144" s="110">
        <v>0</v>
      </c>
      <c r="CP1144" s="110">
        <v>0</v>
      </c>
      <c r="CQ1144" s="110">
        <v>0</v>
      </c>
      <c r="CS1144" s="110" t="str">
        <f t="shared" si="191"/>
        <v>-</v>
      </c>
    </row>
    <row r="1145" spans="19:97" x14ac:dyDescent="0.2">
      <c r="S1145" s="98">
        <v>4121</v>
      </c>
      <c r="T1145" s="98">
        <v>41</v>
      </c>
      <c r="U1145" s="98" t="s">
        <v>2622</v>
      </c>
      <c r="V1145" s="98">
        <v>33</v>
      </c>
      <c r="W1145" s="98" t="s">
        <v>2933</v>
      </c>
      <c r="X1145" s="98">
        <v>5</v>
      </c>
      <c r="Y1145" s="98" t="s">
        <v>858</v>
      </c>
      <c r="Z1145" s="98">
        <v>32</v>
      </c>
      <c r="AA1145" s="98" t="s">
        <v>2623</v>
      </c>
      <c r="AB1145" s="98">
        <v>8278</v>
      </c>
      <c r="AC1145" s="98" t="s">
        <v>2934</v>
      </c>
      <c r="AD1145" s="98" t="s">
        <v>2935</v>
      </c>
      <c r="AE1145" s="98">
        <v>4121</v>
      </c>
      <c r="AF1145" s="98" t="s">
        <v>1227</v>
      </c>
      <c r="AG1145" s="98" t="s">
        <v>5804</v>
      </c>
      <c r="AH1145" s="98" t="s">
        <v>2720</v>
      </c>
      <c r="AI1145" s="98" t="s">
        <v>53</v>
      </c>
      <c r="AJ1145" s="98">
        <v>4100</v>
      </c>
      <c r="AO1145" s="98">
        <v>2024</v>
      </c>
      <c r="AP1145" s="98">
        <v>201343</v>
      </c>
      <c r="AQ1145" s="98" t="s">
        <v>54</v>
      </c>
      <c r="AR1145" s="98" t="s">
        <v>54</v>
      </c>
      <c r="AS1145" s="98" t="s">
        <v>56</v>
      </c>
      <c r="AT1145" s="98" t="s">
        <v>54</v>
      </c>
      <c r="AV1145" s="98" t="s">
        <v>2724</v>
      </c>
      <c r="AY1145" s="98" t="s">
        <v>54</v>
      </c>
      <c r="AZ1145" s="98" t="s">
        <v>2936</v>
      </c>
      <c r="BA1145" s="98" t="s">
        <v>5805</v>
      </c>
      <c r="BB1145" s="98" t="s">
        <v>2937</v>
      </c>
      <c r="BD1145" s="110" t="str">
        <f t="shared" si="193"/>
        <v>4737(vazio)</v>
      </c>
      <c r="BE1145" s="110">
        <v>4737</v>
      </c>
      <c r="BF1145" s="110" t="s">
        <v>2528</v>
      </c>
      <c r="BG1145" s="110">
        <v>8208</v>
      </c>
      <c r="BH1145" s="110" t="s">
        <v>60</v>
      </c>
      <c r="BI1145" s="110">
        <v>1500</v>
      </c>
      <c r="BJ1145" s="110">
        <v>2000</v>
      </c>
      <c r="BK1145" s="110">
        <v>2500</v>
      </c>
      <c r="BL1145" s="110">
        <v>2500</v>
      </c>
      <c r="BN1145" s="110">
        <f t="shared" si="194"/>
        <v>8500</v>
      </c>
      <c r="BS1145" s="110">
        <v>4121</v>
      </c>
      <c r="BT1145" s="110" t="str">
        <f t="shared" si="185"/>
        <v>Estudantes beneficiados com Programa Estadual do Transporte Escolar (PETE)</v>
      </c>
      <c r="BU1145" s="111" t="str">
        <f t="shared" si="186"/>
        <v>Sim</v>
      </c>
      <c r="BV1145" s="111" t="str">
        <f t="shared" si="187"/>
        <v>Não</v>
      </c>
      <c r="BW1145" s="111" t="str">
        <f t="shared" si="188"/>
        <v>Não</v>
      </c>
      <c r="BX1145" s="111" t="str">
        <f t="shared" si="189"/>
        <v>Não</v>
      </c>
      <c r="BY1145" s="110" t="s">
        <v>1228</v>
      </c>
      <c r="BZ1145" s="110" t="s">
        <v>2724</v>
      </c>
      <c r="CA1145" s="110" t="s">
        <v>121</v>
      </c>
      <c r="CB1145" s="110" t="s">
        <v>8377</v>
      </c>
      <c r="CG1145" s="110" t="str">
        <f t="shared" si="190"/>
        <v>5421Londrina</v>
      </c>
      <c r="CH1145" s="110" t="str">
        <f t="shared" si="192"/>
        <v>5421-1</v>
      </c>
      <c r="CI1145" s="110">
        <v>1</v>
      </c>
      <c r="CJ1145" s="110">
        <v>5421</v>
      </c>
      <c r="CK1145" s="110" t="s">
        <v>37</v>
      </c>
      <c r="CL1145" s="110">
        <v>4113700</v>
      </c>
      <c r="CM1145" s="110" t="s">
        <v>326</v>
      </c>
      <c r="CN1145" s="110">
        <v>1076</v>
      </c>
      <c r="CO1145" s="110">
        <v>0</v>
      </c>
      <c r="CP1145" s="110">
        <v>0</v>
      </c>
      <c r="CQ1145" s="110">
        <v>0</v>
      </c>
      <c r="CS1145" s="110" t="str">
        <f t="shared" si="191"/>
        <v>RGInt 05 Londrina-Londrina</v>
      </c>
    </row>
    <row r="1146" spans="19:97" x14ac:dyDescent="0.2">
      <c r="S1146" s="98">
        <v>6627</v>
      </c>
      <c r="T1146" s="98">
        <v>41</v>
      </c>
      <c r="U1146" s="98" t="s">
        <v>2622</v>
      </c>
      <c r="V1146" s="98">
        <v>33</v>
      </c>
      <c r="W1146" s="98" t="s">
        <v>2933</v>
      </c>
      <c r="X1146" s="98">
        <v>5</v>
      </c>
      <c r="Y1146" s="98" t="s">
        <v>858</v>
      </c>
      <c r="Z1146" s="98">
        <v>32</v>
      </c>
      <c r="AA1146" s="98" t="s">
        <v>2623</v>
      </c>
      <c r="AB1146" s="98">
        <v>8395</v>
      </c>
      <c r="AC1146" s="98" t="s">
        <v>5806</v>
      </c>
      <c r="AD1146" s="98" t="s">
        <v>5807</v>
      </c>
      <c r="AE1146" s="98">
        <v>6627</v>
      </c>
      <c r="AF1146" s="98" t="s">
        <v>5808</v>
      </c>
      <c r="AG1146" s="98" t="s">
        <v>5809</v>
      </c>
      <c r="AH1146" s="98" t="s">
        <v>212</v>
      </c>
      <c r="AI1146" s="98" t="s">
        <v>53</v>
      </c>
      <c r="AJ1146" s="98">
        <v>4100</v>
      </c>
      <c r="AK1146" s="98" t="s">
        <v>36</v>
      </c>
      <c r="AL1146" s="98">
        <v>4104</v>
      </c>
      <c r="AM1146" s="98" t="s">
        <v>902</v>
      </c>
      <c r="AN1146" s="98">
        <v>4108601</v>
      </c>
      <c r="AO1146" s="98">
        <v>2024</v>
      </c>
      <c r="AP1146" s="98">
        <v>0</v>
      </c>
      <c r="AQ1146" s="98" t="s">
        <v>54</v>
      </c>
      <c r="AR1146" s="98" t="s">
        <v>54</v>
      </c>
      <c r="AS1146" s="98" t="s">
        <v>56</v>
      </c>
      <c r="AT1146" s="98" t="s">
        <v>54</v>
      </c>
      <c r="AV1146" s="98" t="s">
        <v>2724</v>
      </c>
      <c r="AY1146" s="98" t="s">
        <v>56</v>
      </c>
      <c r="AZ1146" s="98" t="s">
        <v>5563</v>
      </c>
      <c r="BA1146" s="98" t="s">
        <v>5810</v>
      </c>
      <c r="BB1146" s="98" t="s">
        <v>5811</v>
      </c>
      <c r="BD1146" s="110" t="str">
        <f t="shared" si="193"/>
        <v>4738(vazio)</v>
      </c>
      <c r="BE1146" s="110">
        <v>4738</v>
      </c>
      <c r="BF1146" s="110" t="s">
        <v>6417</v>
      </c>
      <c r="BG1146" s="110">
        <v>8208</v>
      </c>
      <c r="BH1146" s="110" t="s">
        <v>60</v>
      </c>
      <c r="BI1146" s="110">
        <v>400</v>
      </c>
      <c r="BJ1146" s="110">
        <v>400</v>
      </c>
      <c r="BK1146" s="110">
        <v>400</v>
      </c>
      <c r="BL1146" s="110">
        <v>400</v>
      </c>
      <c r="BN1146" s="110">
        <f t="shared" si="194"/>
        <v>1600</v>
      </c>
      <c r="BS1146" s="110">
        <v>6627</v>
      </c>
      <c r="BT1146" s="110" t="str">
        <f t="shared" si="185"/>
        <v>Construção de Unidade Nova para a Sede do Núcleo Regional de Educação de Goioerê, em Goioerê</v>
      </c>
      <c r="BU1146" s="111" t="str">
        <f t="shared" si="186"/>
        <v>Sim</v>
      </c>
      <c r="BV1146" s="111" t="str">
        <f t="shared" si="187"/>
        <v>Não</v>
      </c>
      <c r="BW1146" s="111" t="str">
        <f t="shared" si="188"/>
        <v>Não</v>
      </c>
      <c r="BX1146" s="111" t="str">
        <f t="shared" si="189"/>
        <v>Não</v>
      </c>
      <c r="BY1146" s="110" t="s">
        <v>1049</v>
      </c>
      <c r="BZ1146" s="110" t="s">
        <v>2724</v>
      </c>
      <c r="CA1146" s="110" t="s">
        <v>121</v>
      </c>
      <c r="CB1146" s="110" t="s">
        <v>8375</v>
      </c>
      <c r="CG1146" s="110" t="str">
        <f t="shared" si="190"/>
        <v>5421 Total</v>
      </c>
      <c r="CH1146" s="110" t="str">
        <f t="shared" si="192"/>
        <v>5421 Total-1</v>
      </c>
      <c r="CI1146" s="110">
        <v>1</v>
      </c>
      <c r="CJ1146" s="110" t="s">
        <v>7290</v>
      </c>
      <c r="CN1146" s="110">
        <v>1076</v>
      </c>
      <c r="CO1146" s="110">
        <v>0</v>
      </c>
      <c r="CP1146" s="110">
        <v>0</v>
      </c>
      <c r="CQ1146" s="110">
        <v>0</v>
      </c>
      <c r="CS1146" s="110" t="str">
        <f t="shared" si="191"/>
        <v>-</v>
      </c>
    </row>
    <row r="1147" spans="19:97" x14ac:dyDescent="0.2">
      <c r="S1147" s="98">
        <v>4213</v>
      </c>
      <c r="T1147" s="98">
        <v>41</v>
      </c>
      <c r="U1147" s="98" t="s">
        <v>2622</v>
      </c>
      <c r="V1147" s="98">
        <v>33</v>
      </c>
      <c r="W1147" s="98" t="s">
        <v>2933</v>
      </c>
      <c r="X1147" s="98">
        <v>5</v>
      </c>
      <c r="Y1147" s="98" t="s">
        <v>858</v>
      </c>
      <c r="Z1147" s="98">
        <v>32</v>
      </c>
      <c r="AA1147" s="98" t="s">
        <v>2623</v>
      </c>
      <c r="AB1147" s="98">
        <v>8452</v>
      </c>
      <c r="AC1147" s="98" t="s">
        <v>2938</v>
      </c>
      <c r="AD1147" s="98" t="s">
        <v>2939</v>
      </c>
      <c r="AE1147" s="98">
        <v>4213</v>
      </c>
      <c r="AF1147" s="98" t="s">
        <v>1567</v>
      </c>
      <c r="AG1147" s="98" t="s">
        <v>5812</v>
      </c>
      <c r="AH1147" s="98" t="s">
        <v>2879</v>
      </c>
      <c r="AI1147" s="98" t="s">
        <v>53</v>
      </c>
      <c r="AJ1147" s="98">
        <v>4100</v>
      </c>
      <c r="AO1147" s="98">
        <v>2024</v>
      </c>
      <c r="AP1147" s="98">
        <v>2102</v>
      </c>
      <c r="AQ1147" s="98" t="s">
        <v>54</v>
      </c>
      <c r="AR1147" s="98" t="s">
        <v>54</v>
      </c>
      <c r="AS1147" s="98" t="s">
        <v>56</v>
      </c>
      <c r="AT1147" s="98" t="s">
        <v>54</v>
      </c>
      <c r="AV1147" s="98" t="s">
        <v>2724</v>
      </c>
      <c r="AY1147" s="98" t="s">
        <v>54</v>
      </c>
      <c r="AZ1147" s="98" t="s">
        <v>5813</v>
      </c>
      <c r="BA1147" s="98" t="s">
        <v>5814</v>
      </c>
      <c r="BB1147" s="98" t="s">
        <v>5811</v>
      </c>
      <c r="BD1147" s="110" t="str">
        <f t="shared" si="193"/>
        <v>4739(vazio)</v>
      </c>
      <c r="BE1147" s="110">
        <v>4739</v>
      </c>
      <c r="BF1147" s="110" t="s">
        <v>2529</v>
      </c>
      <c r="BG1147" s="110">
        <v>8209</v>
      </c>
      <c r="BH1147" s="110" t="s">
        <v>60</v>
      </c>
      <c r="BI1147" s="110">
        <v>50</v>
      </c>
      <c r="BJ1147" s="110">
        <v>100</v>
      </c>
      <c r="BK1147" s="110">
        <v>200</v>
      </c>
      <c r="BL1147" s="110">
        <v>400</v>
      </c>
      <c r="BN1147" s="110">
        <f t="shared" si="194"/>
        <v>750</v>
      </c>
      <c r="BS1147" s="110">
        <v>4213</v>
      </c>
      <c r="BT1147" s="110" t="str">
        <f t="shared" si="185"/>
        <v>Instituições de educação básica da Rede Estadual atendidas pela prestação de serviços de apoio técnico especializado</v>
      </c>
      <c r="BU1147" s="111" t="str">
        <f t="shared" si="186"/>
        <v>Sim</v>
      </c>
      <c r="BV1147" s="111" t="str">
        <f t="shared" si="187"/>
        <v>Não</v>
      </c>
      <c r="BW1147" s="111" t="str">
        <f t="shared" si="188"/>
        <v>Não</v>
      </c>
      <c r="BX1147" s="111" t="str">
        <f t="shared" si="189"/>
        <v>Não</v>
      </c>
      <c r="BY1147" s="110" t="s">
        <v>121</v>
      </c>
      <c r="BZ1147" s="110" t="s">
        <v>2724</v>
      </c>
      <c r="CA1147" s="110" t="s">
        <v>121</v>
      </c>
      <c r="CB1147" s="110" t="s">
        <v>8374</v>
      </c>
      <c r="CG1147" s="110" t="str">
        <f t="shared" si="190"/>
        <v>5422Londrina</v>
      </c>
      <c r="CH1147" s="110" t="str">
        <f t="shared" si="192"/>
        <v>5422-1</v>
      </c>
      <c r="CI1147" s="110">
        <v>1</v>
      </c>
      <c r="CJ1147" s="110">
        <v>5422</v>
      </c>
      <c r="CK1147" s="110" t="s">
        <v>37</v>
      </c>
      <c r="CL1147" s="110">
        <v>4113700</v>
      </c>
      <c r="CM1147" s="110" t="s">
        <v>326</v>
      </c>
      <c r="CN1147" s="110">
        <v>800</v>
      </c>
      <c r="CO1147" s="110">
        <v>0</v>
      </c>
      <c r="CP1147" s="110">
        <v>0</v>
      </c>
      <c r="CQ1147" s="110">
        <v>0</v>
      </c>
      <c r="CS1147" s="110" t="str">
        <f t="shared" si="191"/>
        <v>RGInt 05 Londrina-Londrina</v>
      </c>
    </row>
    <row r="1148" spans="19:97" x14ac:dyDescent="0.2">
      <c r="S1148" s="98">
        <v>4214</v>
      </c>
      <c r="T1148" s="98">
        <v>41</v>
      </c>
      <c r="U1148" s="98" t="s">
        <v>2622</v>
      </c>
      <c r="V1148" s="98">
        <v>33</v>
      </c>
      <c r="W1148" s="98" t="s">
        <v>2933</v>
      </c>
      <c r="X1148" s="98">
        <v>5</v>
      </c>
      <c r="Y1148" s="98" t="s">
        <v>858</v>
      </c>
      <c r="Z1148" s="98">
        <v>32</v>
      </c>
      <c r="AA1148" s="98" t="s">
        <v>2623</v>
      </c>
      <c r="AB1148" s="98">
        <v>8453</v>
      </c>
      <c r="AC1148" s="98" t="s">
        <v>2940</v>
      </c>
      <c r="AD1148" s="98" t="s">
        <v>2941</v>
      </c>
      <c r="AE1148" s="98">
        <v>4214</v>
      </c>
      <c r="AF1148" s="98" t="s">
        <v>1571</v>
      </c>
      <c r="AG1148" s="98" t="s">
        <v>5815</v>
      </c>
      <c r="AH1148" s="98" t="s">
        <v>212</v>
      </c>
      <c r="AI1148" s="98" t="s">
        <v>53</v>
      </c>
      <c r="AJ1148" s="98">
        <v>4100</v>
      </c>
      <c r="AK1148" s="98" t="s">
        <v>33</v>
      </c>
      <c r="AL1148" s="98">
        <v>4101</v>
      </c>
      <c r="AM1148" s="98" t="s">
        <v>231</v>
      </c>
      <c r="AN1148" s="98">
        <v>4109609</v>
      </c>
      <c r="AO1148" s="98">
        <v>2024</v>
      </c>
      <c r="AP1148" s="98">
        <v>792</v>
      </c>
      <c r="AQ1148" s="98" t="s">
        <v>54</v>
      </c>
      <c r="AR1148" s="98" t="s">
        <v>56</v>
      </c>
      <c r="AS1148" s="98" t="s">
        <v>56</v>
      </c>
      <c r="AT1148" s="98" t="s">
        <v>54</v>
      </c>
      <c r="AX1148" s="98" t="s">
        <v>2642</v>
      </c>
      <c r="AY1148" s="98" t="s">
        <v>56</v>
      </c>
      <c r="AZ1148" s="98" t="s">
        <v>2698</v>
      </c>
      <c r="BA1148" s="98" t="s">
        <v>2942</v>
      </c>
      <c r="BB1148" s="98" t="s">
        <v>2943</v>
      </c>
      <c r="BD1148" s="110" t="str">
        <f t="shared" si="193"/>
        <v>4740(vazio)</v>
      </c>
      <c r="BE1148" s="110">
        <v>4740</v>
      </c>
      <c r="BF1148" s="110" t="s">
        <v>2535</v>
      </c>
      <c r="BG1148" s="110">
        <v>8209</v>
      </c>
      <c r="BH1148" s="110" t="s">
        <v>60</v>
      </c>
      <c r="BI1148" s="110">
        <v>30000</v>
      </c>
      <c r="BJ1148" s="110">
        <v>35000</v>
      </c>
      <c r="BK1148" s="110">
        <v>40000</v>
      </c>
      <c r="BL1148" s="110">
        <v>45000</v>
      </c>
      <c r="BN1148" s="110">
        <f t="shared" si="194"/>
        <v>150000</v>
      </c>
      <c r="BS1148" s="110">
        <v>4214</v>
      </c>
      <c r="BT1148" s="110" t="str">
        <f t="shared" si="185"/>
        <v>Adequação da infraestrutura física das escolas da rede pública estadual de educação</v>
      </c>
      <c r="BU1148" s="111" t="str">
        <f t="shared" si="186"/>
        <v>Sim</v>
      </c>
      <c r="BV1148" s="111" t="str">
        <f t="shared" si="187"/>
        <v>Não</v>
      </c>
      <c r="BW1148" s="111" t="str">
        <f t="shared" si="188"/>
        <v>Não</v>
      </c>
      <c r="BX1148" s="111" t="str">
        <f t="shared" si="189"/>
        <v>Sim</v>
      </c>
      <c r="BY1148" s="110" t="s">
        <v>1572</v>
      </c>
      <c r="BZ1148" s="110" t="s">
        <v>8207</v>
      </c>
      <c r="CA1148" s="110" t="s">
        <v>121</v>
      </c>
      <c r="CB1148" s="110" t="s">
        <v>8376</v>
      </c>
      <c r="CG1148" s="110" t="str">
        <f t="shared" si="190"/>
        <v>5422 Total</v>
      </c>
      <c r="CH1148" s="110" t="str">
        <f t="shared" si="192"/>
        <v>5422 Total-1</v>
      </c>
      <c r="CI1148" s="110">
        <v>1</v>
      </c>
      <c r="CJ1148" s="110" t="s">
        <v>7291</v>
      </c>
      <c r="CN1148" s="110">
        <v>800</v>
      </c>
      <c r="CO1148" s="110">
        <v>0</v>
      </c>
      <c r="CP1148" s="110">
        <v>0</v>
      </c>
      <c r="CQ1148" s="110">
        <v>0</v>
      </c>
      <c r="CS1148" s="110" t="str">
        <f t="shared" si="191"/>
        <v>-</v>
      </c>
    </row>
    <row r="1149" spans="19:97" x14ac:dyDescent="0.2">
      <c r="S1149" s="98">
        <v>6628</v>
      </c>
      <c r="T1149" s="98">
        <v>41</v>
      </c>
      <c r="U1149" s="98" t="s">
        <v>2622</v>
      </c>
      <c r="V1149" s="98">
        <v>33</v>
      </c>
      <c r="W1149" s="98" t="s">
        <v>2933</v>
      </c>
      <c r="X1149" s="98">
        <v>5</v>
      </c>
      <c r="Y1149" s="98" t="s">
        <v>858</v>
      </c>
      <c r="Z1149" s="98">
        <v>32</v>
      </c>
      <c r="AA1149" s="98" t="s">
        <v>2623</v>
      </c>
      <c r="AB1149" s="98">
        <v>8453</v>
      </c>
      <c r="AC1149" s="98" t="s">
        <v>2940</v>
      </c>
      <c r="AD1149" s="98" t="s">
        <v>2941</v>
      </c>
      <c r="AE1149" s="98">
        <v>6628</v>
      </c>
      <c r="AF1149" s="98" t="s">
        <v>5816</v>
      </c>
      <c r="AG1149" s="98" t="s">
        <v>5817</v>
      </c>
      <c r="AH1149" s="98" t="s">
        <v>212</v>
      </c>
      <c r="AI1149" s="98" t="s">
        <v>53</v>
      </c>
      <c r="AJ1149" s="98">
        <v>4100</v>
      </c>
      <c r="AK1149" s="98" t="s">
        <v>37</v>
      </c>
      <c r="AL1149" s="98">
        <v>4105</v>
      </c>
      <c r="AM1149" s="98" t="s">
        <v>142</v>
      </c>
      <c r="AN1149" s="98">
        <v>4109807</v>
      </c>
      <c r="AO1149" s="98">
        <v>2024</v>
      </c>
      <c r="AP1149" s="98">
        <v>0</v>
      </c>
      <c r="AQ1149" s="98" t="s">
        <v>54</v>
      </c>
      <c r="AR1149" s="98" t="s">
        <v>54</v>
      </c>
      <c r="AS1149" s="98" t="s">
        <v>56</v>
      </c>
      <c r="AT1149" s="98" t="s">
        <v>54</v>
      </c>
      <c r="AV1149" s="98" t="s">
        <v>2724</v>
      </c>
      <c r="AY1149" s="98" t="s">
        <v>56</v>
      </c>
      <c r="AZ1149" s="98" t="s">
        <v>5563</v>
      </c>
      <c r="BA1149" s="98" t="s">
        <v>5810</v>
      </c>
      <c r="BB1149" s="98" t="s">
        <v>5811</v>
      </c>
      <c r="BD1149" s="110" t="str">
        <f t="shared" si="193"/>
        <v>4741RGInt 01 Curitiba</v>
      </c>
      <c r="BE1149" s="110">
        <v>4741</v>
      </c>
      <c r="BF1149" s="110" t="s">
        <v>2401</v>
      </c>
      <c r="BG1149" s="110">
        <v>8245</v>
      </c>
      <c r="BH1149" s="110" t="s">
        <v>33</v>
      </c>
      <c r="BI1149" s="110">
        <v>7</v>
      </c>
      <c r="BJ1149" s="110">
        <v>0</v>
      </c>
      <c r="BK1149" s="110">
        <v>126</v>
      </c>
      <c r="BL1149" s="110">
        <v>10</v>
      </c>
      <c r="BN1149" s="110">
        <f t="shared" si="194"/>
        <v>143</v>
      </c>
      <c r="BS1149" s="110">
        <v>6628</v>
      </c>
      <c r="BT1149" s="110" t="str">
        <f t="shared" si="185"/>
        <v>Ampliação do Centro Estadual de Educação Básica para Jovens e Adultos (CEEBJA) Doutor Francisco Gutierrez Beltrão, em Ibiporã</v>
      </c>
      <c r="BU1149" s="111" t="str">
        <f t="shared" si="186"/>
        <v>Sim</v>
      </c>
      <c r="BV1149" s="111" t="str">
        <f t="shared" si="187"/>
        <v>Não</v>
      </c>
      <c r="BW1149" s="111" t="str">
        <f t="shared" si="188"/>
        <v>Não</v>
      </c>
      <c r="BX1149" s="111" t="str">
        <f t="shared" si="189"/>
        <v>Não</v>
      </c>
      <c r="BY1149" s="110" t="s">
        <v>1049</v>
      </c>
      <c r="BZ1149" s="110" t="s">
        <v>2724</v>
      </c>
      <c r="CA1149" s="110" t="s">
        <v>121</v>
      </c>
      <c r="CB1149" s="110" t="s">
        <v>8375</v>
      </c>
      <c r="CG1149" s="110" t="str">
        <f t="shared" si="190"/>
        <v>5423Londrina</v>
      </c>
      <c r="CH1149" s="110" t="str">
        <f t="shared" si="192"/>
        <v>5423-1</v>
      </c>
      <c r="CI1149" s="110">
        <v>1</v>
      </c>
      <c r="CJ1149" s="110">
        <v>5423</v>
      </c>
      <c r="CK1149" s="110" t="s">
        <v>37</v>
      </c>
      <c r="CL1149" s="110">
        <v>4113700</v>
      </c>
      <c r="CM1149" s="110" t="s">
        <v>326</v>
      </c>
      <c r="CN1149" s="110">
        <v>1737</v>
      </c>
      <c r="CO1149" s="110">
        <v>0</v>
      </c>
      <c r="CP1149" s="110">
        <v>0</v>
      </c>
      <c r="CQ1149" s="110">
        <v>0</v>
      </c>
      <c r="CS1149" s="110" t="str">
        <f t="shared" si="191"/>
        <v>RGInt 05 Londrina-Londrina</v>
      </c>
    </row>
    <row r="1150" spans="19:97" x14ac:dyDescent="0.2">
      <c r="S1150" s="98">
        <v>6629</v>
      </c>
      <c r="T1150" s="98">
        <v>41</v>
      </c>
      <c r="U1150" s="98" t="s">
        <v>2622</v>
      </c>
      <c r="V1150" s="98">
        <v>33</v>
      </c>
      <c r="W1150" s="98" t="s">
        <v>2933</v>
      </c>
      <c r="X1150" s="98">
        <v>5</v>
      </c>
      <c r="Y1150" s="98" t="s">
        <v>858</v>
      </c>
      <c r="Z1150" s="98">
        <v>32</v>
      </c>
      <c r="AA1150" s="98" t="s">
        <v>2623</v>
      </c>
      <c r="AB1150" s="98">
        <v>8453</v>
      </c>
      <c r="AC1150" s="98" t="s">
        <v>2940</v>
      </c>
      <c r="AD1150" s="98" t="s">
        <v>2941</v>
      </c>
      <c r="AE1150" s="98">
        <v>6629</v>
      </c>
      <c r="AF1150" s="98" t="s">
        <v>5818</v>
      </c>
      <c r="AG1150" s="98" t="s">
        <v>5819</v>
      </c>
      <c r="AH1150" s="98" t="s">
        <v>212</v>
      </c>
      <c r="AI1150" s="98" t="s">
        <v>53</v>
      </c>
      <c r="AJ1150" s="98">
        <v>4100</v>
      </c>
      <c r="AK1150" s="98" t="s">
        <v>33</v>
      </c>
      <c r="AL1150" s="98">
        <v>4101</v>
      </c>
      <c r="AM1150" s="98" t="s">
        <v>128</v>
      </c>
      <c r="AN1150" s="98">
        <v>4106902</v>
      </c>
      <c r="AO1150" s="98">
        <v>2024</v>
      </c>
      <c r="AP1150" s="98">
        <v>96.08</v>
      </c>
      <c r="AQ1150" s="98" t="s">
        <v>54</v>
      </c>
      <c r="AR1150" s="98" t="s">
        <v>54</v>
      </c>
      <c r="AS1150" s="98" t="s">
        <v>56</v>
      </c>
      <c r="AT1150" s="98" t="s">
        <v>54</v>
      </c>
      <c r="AV1150" s="98" t="s">
        <v>2724</v>
      </c>
      <c r="AY1150" s="98" t="s">
        <v>56</v>
      </c>
      <c r="AZ1150" s="98" t="s">
        <v>5563</v>
      </c>
      <c r="BA1150" s="98" t="s">
        <v>5810</v>
      </c>
      <c r="BB1150" s="98" t="s">
        <v>5811</v>
      </c>
      <c r="BD1150" s="110" t="str">
        <f t="shared" si="193"/>
        <v>4741RGInt 02 Guarapuava</v>
      </c>
      <c r="BE1150" s="110">
        <v>4741</v>
      </c>
      <c r="BF1150" s="110" t="s">
        <v>2401</v>
      </c>
      <c r="BG1150" s="110">
        <v>8245</v>
      </c>
      <c r="BH1150" s="110" t="s">
        <v>34</v>
      </c>
      <c r="BI1150" s="110">
        <v>7</v>
      </c>
      <c r="BJ1150" s="110">
        <v>0</v>
      </c>
      <c r="BK1150" s="110">
        <v>53</v>
      </c>
      <c r="BL1150" s="110">
        <v>10</v>
      </c>
      <c r="BN1150" s="110">
        <f t="shared" si="194"/>
        <v>70</v>
      </c>
      <c r="BS1150" s="110">
        <v>6629</v>
      </c>
      <c r="BT1150" s="110" t="str">
        <f t="shared" si="185"/>
        <v>Ampliação do Colégio Estadual Angelo Volpato, em Curitiba</v>
      </c>
      <c r="BU1150" s="111" t="str">
        <f t="shared" si="186"/>
        <v>Sim</v>
      </c>
      <c r="BV1150" s="111" t="str">
        <f t="shared" si="187"/>
        <v>Não</v>
      </c>
      <c r="BW1150" s="111" t="str">
        <f t="shared" si="188"/>
        <v>Não</v>
      </c>
      <c r="BX1150" s="111" t="str">
        <f t="shared" si="189"/>
        <v>Não</v>
      </c>
      <c r="BY1150" s="110" t="s">
        <v>1049</v>
      </c>
      <c r="BZ1150" s="110" t="s">
        <v>2724</v>
      </c>
      <c r="CA1150" s="110" t="s">
        <v>121</v>
      </c>
      <c r="CB1150" s="110" t="s">
        <v>8375</v>
      </c>
      <c r="CG1150" s="110" t="str">
        <f t="shared" si="190"/>
        <v>5423 Total</v>
      </c>
      <c r="CH1150" s="110" t="str">
        <f t="shared" si="192"/>
        <v>5423 Total-1</v>
      </c>
      <c r="CI1150" s="110">
        <v>1</v>
      </c>
      <c r="CJ1150" s="110" t="s">
        <v>7292</v>
      </c>
      <c r="CN1150" s="110">
        <v>1737</v>
      </c>
      <c r="CO1150" s="110">
        <v>0</v>
      </c>
      <c r="CP1150" s="110">
        <v>0</v>
      </c>
      <c r="CQ1150" s="110">
        <v>0</v>
      </c>
      <c r="CS1150" s="110" t="str">
        <f t="shared" si="191"/>
        <v>-</v>
      </c>
    </row>
    <row r="1151" spans="19:97" x14ac:dyDescent="0.2">
      <c r="S1151" s="98">
        <v>6630</v>
      </c>
      <c r="T1151" s="98">
        <v>41</v>
      </c>
      <c r="U1151" s="98" t="s">
        <v>2622</v>
      </c>
      <c r="V1151" s="98">
        <v>33</v>
      </c>
      <c r="W1151" s="98" t="s">
        <v>2933</v>
      </c>
      <c r="X1151" s="98">
        <v>5</v>
      </c>
      <c r="Y1151" s="98" t="s">
        <v>858</v>
      </c>
      <c r="Z1151" s="98">
        <v>32</v>
      </c>
      <c r="AA1151" s="98" t="s">
        <v>2623</v>
      </c>
      <c r="AB1151" s="98">
        <v>8453</v>
      </c>
      <c r="AC1151" s="98" t="s">
        <v>2940</v>
      </c>
      <c r="AD1151" s="98" t="s">
        <v>2941</v>
      </c>
      <c r="AE1151" s="98">
        <v>6630</v>
      </c>
      <c r="AF1151" s="98" t="s">
        <v>5820</v>
      </c>
      <c r="AG1151" s="98" t="s">
        <v>5821</v>
      </c>
      <c r="AH1151" s="98" t="s">
        <v>212</v>
      </c>
      <c r="AI1151" s="98" t="s">
        <v>53</v>
      </c>
      <c r="AJ1151" s="98">
        <v>4100</v>
      </c>
      <c r="AK1151" s="98" t="s">
        <v>33</v>
      </c>
      <c r="AL1151" s="98">
        <v>4101</v>
      </c>
      <c r="AM1151" s="98" t="s">
        <v>458</v>
      </c>
      <c r="AN1151" s="98">
        <v>4105805</v>
      </c>
      <c r="AO1151" s="98">
        <v>2024</v>
      </c>
      <c r="AP1151" s="98">
        <v>0</v>
      </c>
      <c r="AQ1151" s="98" t="s">
        <v>54</v>
      </c>
      <c r="AR1151" s="98" t="s">
        <v>54</v>
      </c>
      <c r="AS1151" s="98" t="s">
        <v>56</v>
      </c>
      <c r="AT1151" s="98" t="s">
        <v>54</v>
      </c>
      <c r="AU1151" s="98" t="s">
        <v>1049</v>
      </c>
      <c r="AY1151" s="98" t="s">
        <v>56</v>
      </c>
      <c r="AZ1151" s="98" t="s">
        <v>5563</v>
      </c>
      <c r="BA1151" s="98" t="s">
        <v>5810</v>
      </c>
      <c r="BB1151" s="98" t="s">
        <v>5811</v>
      </c>
      <c r="BD1151" s="110" t="str">
        <f t="shared" si="193"/>
        <v>4741RGInt 03 Cascavel</v>
      </c>
      <c r="BE1151" s="110">
        <v>4741</v>
      </c>
      <c r="BF1151" s="110" t="s">
        <v>2401</v>
      </c>
      <c r="BG1151" s="110">
        <v>8245</v>
      </c>
      <c r="BH1151" s="110" t="s">
        <v>35</v>
      </c>
      <c r="BI1151" s="110">
        <v>23</v>
      </c>
      <c r="BJ1151" s="110">
        <v>0</v>
      </c>
      <c r="BK1151" s="110">
        <v>280</v>
      </c>
      <c r="BL1151" s="110">
        <v>25</v>
      </c>
      <c r="BN1151" s="110">
        <f t="shared" si="194"/>
        <v>328</v>
      </c>
      <c r="BS1151" s="110">
        <v>6630</v>
      </c>
      <c r="BT1151" s="110" t="str">
        <f t="shared" si="185"/>
        <v>Ampliação do Colégio Estadual De Guaraituba, em Colombo</v>
      </c>
      <c r="BU1151" s="111" t="str">
        <f t="shared" si="186"/>
        <v>Sim</v>
      </c>
      <c r="BV1151" s="111" t="str">
        <f t="shared" si="187"/>
        <v>Não</v>
      </c>
      <c r="BW1151" s="111" t="str">
        <f t="shared" si="188"/>
        <v>Não</v>
      </c>
      <c r="BX1151" s="111" t="str">
        <f t="shared" si="189"/>
        <v>Não</v>
      </c>
      <c r="BY1151" s="110" t="s">
        <v>1049</v>
      </c>
      <c r="BZ1151" s="110" t="s">
        <v>2724</v>
      </c>
      <c r="CA1151" s="110" t="s">
        <v>121</v>
      </c>
      <c r="CB1151" s="110" t="s">
        <v>8375</v>
      </c>
      <c r="CG1151" s="110" t="str">
        <f t="shared" si="190"/>
        <v>5425Londrina</v>
      </c>
      <c r="CH1151" s="110" t="str">
        <f t="shared" si="192"/>
        <v>5425-1</v>
      </c>
      <c r="CI1151" s="110">
        <v>1</v>
      </c>
      <c r="CJ1151" s="110">
        <v>5425</v>
      </c>
      <c r="CK1151" s="110" t="s">
        <v>37</v>
      </c>
      <c r="CL1151" s="110">
        <v>4113700</v>
      </c>
      <c r="CM1151" s="110" t="s">
        <v>326</v>
      </c>
      <c r="CN1151" s="110">
        <v>136</v>
      </c>
      <c r="CO1151" s="110">
        <v>0</v>
      </c>
      <c r="CP1151" s="110">
        <v>0</v>
      </c>
      <c r="CQ1151" s="110">
        <v>0</v>
      </c>
      <c r="CS1151" s="110" t="str">
        <f t="shared" si="191"/>
        <v>RGInt 05 Londrina-Londrina</v>
      </c>
    </row>
    <row r="1152" spans="19:97" x14ac:dyDescent="0.2">
      <c r="S1152" s="98">
        <v>6631</v>
      </c>
      <c r="T1152" s="98">
        <v>41</v>
      </c>
      <c r="U1152" s="98" t="s">
        <v>2622</v>
      </c>
      <c r="V1152" s="98">
        <v>33</v>
      </c>
      <c r="W1152" s="98" t="s">
        <v>2933</v>
      </c>
      <c r="X1152" s="98">
        <v>5</v>
      </c>
      <c r="Y1152" s="98" t="s">
        <v>858</v>
      </c>
      <c r="Z1152" s="98">
        <v>32</v>
      </c>
      <c r="AA1152" s="98" t="s">
        <v>2623</v>
      </c>
      <c r="AB1152" s="98">
        <v>8453</v>
      </c>
      <c r="AC1152" s="98" t="s">
        <v>2940</v>
      </c>
      <c r="AD1152" s="98" t="s">
        <v>2941</v>
      </c>
      <c r="AE1152" s="98">
        <v>6631</v>
      </c>
      <c r="AF1152" s="98" t="s">
        <v>5822</v>
      </c>
      <c r="AG1152" s="98" t="s">
        <v>5823</v>
      </c>
      <c r="AH1152" s="98" t="s">
        <v>212</v>
      </c>
      <c r="AI1152" s="98" t="s">
        <v>53</v>
      </c>
      <c r="AJ1152" s="98">
        <v>4100</v>
      </c>
      <c r="AK1152" s="98" t="s">
        <v>33</v>
      </c>
      <c r="AL1152" s="98">
        <v>4101</v>
      </c>
      <c r="AM1152" s="98" t="s">
        <v>5824</v>
      </c>
      <c r="AN1152" s="98">
        <v>4121208</v>
      </c>
      <c r="AO1152" s="98">
        <v>2024</v>
      </c>
      <c r="AP1152" s="98">
        <v>488</v>
      </c>
      <c r="AQ1152" s="98" t="s">
        <v>54</v>
      </c>
      <c r="AR1152" s="98" t="s">
        <v>54</v>
      </c>
      <c r="AS1152" s="98" t="s">
        <v>56</v>
      </c>
      <c r="AT1152" s="98" t="s">
        <v>54</v>
      </c>
      <c r="AU1152" s="98" t="s">
        <v>1049</v>
      </c>
      <c r="AY1152" s="98" t="s">
        <v>56</v>
      </c>
      <c r="AZ1152" s="98" t="s">
        <v>5563</v>
      </c>
      <c r="BA1152" s="98" t="s">
        <v>5810</v>
      </c>
      <c r="BB1152" s="98" t="s">
        <v>5811</v>
      </c>
      <c r="BD1152" s="110" t="str">
        <f t="shared" si="193"/>
        <v>4741RGInt 04 Maringá</v>
      </c>
      <c r="BE1152" s="110">
        <v>4741</v>
      </c>
      <c r="BF1152" s="110" t="s">
        <v>2401</v>
      </c>
      <c r="BG1152" s="110">
        <v>8245</v>
      </c>
      <c r="BH1152" s="110" t="s">
        <v>36</v>
      </c>
      <c r="BI1152" s="110">
        <v>10</v>
      </c>
      <c r="BJ1152" s="110">
        <v>0</v>
      </c>
      <c r="BK1152" s="110">
        <v>320</v>
      </c>
      <c r="BL1152" s="110">
        <v>10</v>
      </c>
      <c r="BN1152" s="110">
        <f t="shared" si="194"/>
        <v>340</v>
      </c>
      <c r="BS1152" s="110">
        <v>6631</v>
      </c>
      <c r="BT1152" s="110" t="str">
        <f t="shared" si="185"/>
        <v>Ampliação do Colégio Estadual do Campo Doutor Caetano Munhoz da Rocha, em Quitandinha</v>
      </c>
      <c r="BU1152" s="111" t="str">
        <f t="shared" si="186"/>
        <v>Sim</v>
      </c>
      <c r="BV1152" s="111" t="str">
        <f t="shared" si="187"/>
        <v>Não</v>
      </c>
      <c r="BW1152" s="111" t="str">
        <f t="shared" si="188"/>
        <v>Não</v>
      </c>
      <c r="BX1152" s="111" t="str">
        <f t="shared" si="189"/>
        <v>Não</v>
      </c>
      <c r="BY1152" s="110" t="s">
        <v>1049</v>
      </c>
      <c r="BZ1152" s="110" t="s">
        <v>2724</v>
      </c>
      <c r="CA1152" s="110" t="s">
        <v>121</v>
      </c>
      <c r="CB1152" s="110" t="s">
        <v>8375</v>
      </c>
      <c r="CG1152" s="110" t="str">
        <f t="shared" si="190"/>
        <v>5425 Total</v>
      </c>
      <c r="CH1152" s="110" t="str">
        <f t="shared" si="192"/>
        <v>5425 Total-1</v>
      </c>
      <c r="CI1152" s="110">
        <v>1</v>
      </c>
      <c r="CJ1152" s="110" t="s">
        <v>7293</v>
      </c>
      <c r="CN1152" s="110">
        <v>136</v>
      </c>
      <c r="CO1152" s="110">
        <v>0</v>
      </c>
      <c r="CP1152" s="110">
        <v>0</v>
      </c>
      <c r="CQ1152" s="110">
        <v>0</v>
      </c>
      <c r="CS1152" s="110" t="str">
        <f t="shared" si="191"/>
        <v>-</v>
      </c>
    </row>
    <row r="1153" spans="19:97" x14ac:dyDescent="0.2">
      <c r="S1153" s="98">
        <v>6632</v>
      </c>
      <c r="T1153" s="98">
        <v>41</v>
      </c>
      <c r="U1153" s="98" t="s">
        <v>2622</v>
      </c>
      <c r="V1153" s="98">
        <v>33</v>
      </c>
      <c r="W1153" s="98" t="s">
        <v>2933</v>
      </c>
      <c r="X1153" s="98">
        <v>5</v>
      </c>
      <c r="Y1153" s="98" t="s">
        <v>858</v>
      </c>
      <c r="Z1153" s="98">
        <v>32</v>
      </c>
      <c r="AA1153" s="98" t="s">
        <v>2623</v>
      </c>
      <c r="AB1153" s="98">
        <v>8453</v>
      </c>
      <c r="AC1153" s="98" t="s">
        <v>2940</v>
      </c>
      <c r="AD1153" s="98" t="s">
        <v>2941</v>
      </c>
      <c r="AE1153" s="98">
        <v>6632</v>
      </c>
      <c r="AF1153" s="98" t="s">
        <v>5825</v>
      </c>
      <c r="AG1153" s="98" t="s">
        <v>5826</v>
      </c>
      <c r="AH1153" s="98" t="s">
        <v>212</v>
      </c>
      <c r="AI1153" s="98" t="s">
        <v>53</v>
      </c>
      <c r="AJ1153" s="98">
        <v>4100</v>
      </c>
      <c r="AK1153" s="98" t="s">
        <v>36</v>
      </c>
      <c r="AL1153" s="98">
        <v>4104</v>
      </c>
      <c r="AM1153" s="98" t="s">
        <v>5827</v>
      </c>
      <c r="AN1153" s="98">
        <v>4119707</v>
      </c>
      <c r="AO1153" s="98">
        <v>2024</v>
      </c>
      <c r="AP1153" s="98">
        <v>39.409999999999997</v>
      </c>
      <c r="AQ1153" s="98" t="s">
        <v>54</v>
      </c>
      <c r="AR1153" s="98" t="s">
        <v>54</v>
      </c>
      <c r="AS1153" s="98" t="s">
        <v>56</v>
      </c>
      <c r="AT1153" s="98" t="s">
        <v>54</v>
      </c>
      <c r="AU1153" s="98" t="s">
        <v>1049</v>
      </c>
      <c r="AY1153" s="98" t="s">
        <v>56</v>
      </c>
      <c r="AZ1153" s="98" t="s">
        <v>5563</v>
      </c>
      <c r="BA1153" s="98" t="s">
        <v>5810</v>
      </c>
      <c r="BB1153" s="98" t="s">
        <v>5811</v>
      </c>
      <c r="BD1153" s="110" t="str">
        <f t="shared" si="193"/>
        <v>4741RGInt 05 Londrina</v>
      </c>
      <c r="BE1153" s="110">
        <v>4741</v>
      </c>
      <c r="BF1153" s="110" t="s">
        <v>2401</v>
      </c>
      <c r="BG1153" s="110">
        <v>8245</v>
      </c>
      <c r="BH1153" s="110" t="s">
        <v>37</v>
      </c>
      <c r="BI1153" s="110">
        <v>13</v>
      </c>
      <c r="BJ1153" s="110">
        <v>0</v>
      </c>
      <c r="BK1153" s="110">
        <v>260</v>
      </c>
      <c r="BL1153" s="110">
        <v>15</v>
      </c>
      <c r="BN1153" s="110">
        <f t="shared" si="194"/>
        <v>288</v>
      </c>
      <c r="BS1153" s="110">
        <v>6632</v>
      </c>
      <c r="BT1153" s="110" t="str">
        <f t="shared" si="185"/>
        <v>Ampliação do Colégio Estadual Marechal Arthur da Costa e Silva, em Planaltina do Paraná</v>
      </c>
      <c r="BU1153" s="111" t="str">
        <f t="shared" si="186"/>
        <v>Sim</v>
      </c>
      <c r="BV1153" s="111" t="str">
        <f t="shared" si="187"/>
        <v>Não</v>
      </c>
      <c r="BW1153" s="111" t="str">
        <f t="shared" si="188"/>
        <v>Não</v>
      </c>
      <c r="BX1153" s="111" t="str">
        <f t="shared" si="189"/>
        <v>Não</v>
      </c>
      <c r="BY1153" s="110" t="s">
        <v>1049</v>
      </c>
      <c r="BZ1153" s="110" t="s">
        <v>2724</v>
      </c>
      <c r="CA1153" s="110" t="s">
        <v>121</v>
      </c>
      <c r="CB1153" s="110" t="s">
        <v>8375</v>
      </c>
      <c r="CG1153" s="110" t="str">
        <f t="shared" si="190"/>
        <v>5426Londrina</v>
      </c>
      <c r="CH1153" s="110" t="str">
        <f t="shared" si="192"/>
        <v>5426-1</v>
      </c>
      <c r="CI1153" s="110">
        <v>1</v>
      </c>
      <c r="CJ1153" s="110">
        <v>5426</v>
      </c>
      <c r="CK1153" s="110" t="s">
        <v>37</v>
      </c>
      <c r="CL1153" s="110">
        <v>4113700</v>
      </c>
      <c r="CM1153" s="110" t="s">
        <v>326</v>
      </c>
      <c r="CN1153" s="110">
        <v>222</v>
      </c>
      <c r="CO1153" s="110">
        <v>0</v>
      </c>
      <c r="CP1153" s="110">
        <v>0</v>
      </c>
      <c r="CQ1153" s="110">
        <v>0</v>
      </c>
      <c r="CS1153" s="110" t="str">
        <f t="shared" si="191"/>
        <v>RGInt 05 Londrina-Londrina</v>
      </c>
    </row>
    <row r="1154" spans="19:97" x14ac:dyDescent="0.2">
      <c r="S1154" s="98">
        <v>6633</v>
      </c>
      <c r="T1154" s="98">
        <v>41</v>
      </c>
      <c r="U1154" s="98" t="s">
        <v>2622</v>
      </c>
      <c r="V1154" s="98">
        <v>33</v>
      </c>
      <c r="W1154" s="98" t="s">
        <v>2933</v>
      </c>
      <c r="X1154" s="98">
        <v>5</v>
      </c>
      <c r="Y1154" s="98" t="s">
        <v>858</v>
      </c>
      <c r="Z1154" s="98">
        <v>32</v>
      </c>
      <c r="AA1154" s="98" t="s">
        <v>2623</v>
      </c>
      <c r="AB1154" s="98">
        <v>8453</v>
      </c>
      <c r="AC1154" s="98" t="s">
        <v>2940</v>
      </c>
      <c r="AD1154" s="98" t="s">
        <v>2941</v>
      </c>
      <c r="AE1154" s="98">
        <v>6633</v>
      </c>
      <c r="AF1154" s="98" t="s">
        <v>5828</v>
      </c>
      <c r="AG1154" s="98" t="s">
        <v>5829</v>
      </c>
      <c r="AH1154" s="98" t="s">
        <v>212</v>
      </c>
      <c r="AI1154" s="98" t="s">
        <v>53</v>
      </c>
      <c r="AJ1154" s="98">
        <v>4100</v>
      </c>
      <c r="AK1154" s="98" t="s">
        <v>33</v>
      </c>
      <c r="AL1154" s="98">
        <v>4101</v>
      </c>
      <c r="AM1154" s="98" t="s">
        <v>128</v>
      </c>
      <c r="AN1154" s="98">
        <v>4106902</v>
      </c>
      <c r="AO1154" s="98">
        <v>2024</v>
      </c>
      <c r="AP1154" s="98">
        <v>393.56</v>
      </c>
      <c r="AQ1154" s="98" t="s">
        <v>54</v>
      </c>
      <c r="AR1154" s="98" t="s">
        <v>54</v>
      </c>
      <c r="AS1154" s="98" t="s">
        <v>56</v>
      </c>
      <c r="AT1154" s="98" t="s">
        <v>54</v>
      </c>
      <c r="AV1154" s="98" t="s">
        <v>2724</v>
      </c>
      <c r="AY1154" s="98" t="s">
        <v>56</v>
      </c>
      <c r="AZ1154" s="98" t="s">
        <v>5563</v>
      </c>
      <c r="BA1154" s="98" t="s">
        <v>5810</v>
      </c>
      <c r="BB1154" s="98" t="s">
        <v>5811</v>
      </c>
      <c r="BD1154" s="110" t="str">
        <f t="shared" si="193"/>
        <v>4741RGInt 06 Ponta Grossa</v>
      </c>
      <c r="BE1154" s="110">
        <v>4741</v>
      </c>
      <c r="BF1154" s="110" t="s">
        <v>2401</v>
      </c>
      <c r="BG1154" s="110">
        <v>8245</v>
      </c>
      <c r="BH1154" s="110" t="s">
        <v>38</v>
      </c>
      <c r="BI1154" s="110">
        <v>7</v>
      </c>
      <c r="BJ1154" s="110">
        <v>0</v>
      </c>
      <c r="BK1154" s="110">
        <v>75</v>
      </c>
      <c r="BL1154" s="110">
        <v>10</v>
      </c>
      <c r="BN1154" s="110">
        <f t="shared" si="194"/>
        <v>92</v>
      </c>
      <c r="BS1154" s="110">
        <v>6633</v>
      </c>
      <c r="BT1154" s="110" t="str">
        <f t="shared" si="185"/>
        <v>Ampliação do Colégio Estadual Marli Queiroz, em Curitiba</v>
      </c>
      <c r="BU1154" s="111" t="str">
        <f t="shared" si="186"/>
        <v>Sim</v>
      </c>
      <c r="BV1154" s="111" t="str">
        <f t="shared" si="187"/>
        <v>Não</v>
      </c>
      <c r="BW1154" s="111" t="str">
        <f t="shared" si="188"/>
        <v>Não</v>
      </c>
      <c r="BX1154" s="111" t="str">
        <f t="shared" si="189"/>
        <v>Não</v>
      </c>
      <c r="BY1154" s="110" t="s">
        <v>1049</v>
      </c>
      <c r="BZ1154" s="110" t="s">
        <v>2724</v>
      </c>
      <c r="CA1154" s="110" t="s">
        <v>121</v>
      </c>
      <c r="CB1154" s="110" t="s">
        <v>8375</v>
      </c>
      <c r="CG1154" s="110" t="str">
        <f t="shared" si="190"/>
        <v>5426 Total</v>
      </c>
      <c r="CH1154" s="110" t="str">
        <f t="shared" si="192"/>
        <v>5426 Total-1</v>
      </c>
      <c r="CI1154" s="110">
        <v>1</v>
      </c>
      <c r="CJ1154" s="110" t="s">
        <v>7294</v>
      </c>
      <c r="CN1154" s="110">
        <v>222</v>
      </c>
      <c r="CO1154" s="110">
        <v>0</v>
      </c>
      <c r="CP1154" s="110">
        <v>0</v>
      </c>
      <c r="CQ1154" s="110">
        <v>0</v>
      </c>
      <c r="CS1154" s="110" t="str">
        <f t="shared" si="191"/>
        <v>-</v>
      </c>
    </row>
    <row r="1155" spans="19:97" x14ac:dyDescent="0.2">
      <c r="S1155" s="98">
        <v>6634</v>
      </c>
      <c r="T1155" s="98">
        <v>41</v>
      </c>
      <c r="U1155" s="98" t="s">
        <v>2622</v>
      </c>
      <c r="V1155" s="98">
        <v>33</v>
      </c>
      <c r="W1155" s="98" t="s">
        <v>2933</v>
      </c>
      <c r="X1155" s="98">
        <v>5</v>
      </c>
      <c r="Y1155" s="98" t="s">
        <v>858</v>
      </c>
      <c r="Z1155" s="98">
        <v>32</v>
      </c>
      <c r="AA1155" s="98" t="s">
        <v>2623</v>
      </c>
      <c r="AB1155" s="98">
        <v>8453</v>
      </c>
      <c r="AC1155" s="98" t="s">
        <v>2940</v>
      </c>
      <c r="AD1155" s="98" t="s">
        <v>2941</v>
      </c>
      <c r="AE1155" s="98">
        <v>6634</v>
      </c>
      <c r="AF1155" s="98" t="s">
        <v>5830</v>
      </c>
      <c r="AG1155" s="98" t="s">
        <v>5831</v>
      </c>
      <c r="AH1155" s="98" t="s">
        <v>212</v>
      </c>
      <c r="AI1155" s="98" t="s">
        <v>53</v>
      </c>
      <c r="AJ1155" s="98">
        <v>4100</v>
      </c>
      <c r="AK1155" s="98" t="s">
        <v>33</v>
      </c>
      <c r="AL1155" s="98">
        <v>4101</v>
      </c>
      <c r="AM1155" s="98" t="s">
        <v>128</v>
      </c>
      <c r="AN1155" s="98">
        <v>4106902</v>
      </c>
      <c r="AO1155" s="98">
        <v>2024</v>
      </c>
      <c r="AP1155" s="98">
        <v>189.51</v>
      </c>
      <c r="AQ1155" s="98" t="s">
        <v>54</v>
      </c>
      <c r="AR1155" s="98" t="s">
        <v>54</v>
      </c>
      <c r="AS1155" s="98" t="s">
        <v>56</v>
      </c>
      <c r="AT1155" s="98" t="s">
        <v>54</v>
      </c>
      <c r="AU1155" s="98" t="s">
        <v>1049</v>
      </c>
      <c r="AY1155" s="98" t="s">
        <v>56</v>
      </c>
      <c r="AZ1155" s="98" t="s">
        <v>5563</v>
      </c>
      <c r="BA1155" s="98" t="s">
        <v>5810</v>
      </c>
      <c r="BB1155" s="98" t="s">
        <v>5811</v>
      </c>
      <c r="BD1155" s="110" t="str">
        <f t="shared" si="193"/>
        <v>4742RGInt 01 Curitiba</v>
      </c>
      <c r="BE1155" s="110">
        <v>4742</v>
      </c>
      <c r="BF1155" s="110" t="s">
        <v>2541</v>
      </c>
      <c r="BG1155" s="110">
        <v>8246</v>
      </c>
      <c r="BH1155" s="110" t="s">
        <v>33</v>
      </c>
      <c r="BI1155" s="110">
        <v>20</v>
      </c>
      <c r="BJ1155" s="110">
        <v>185</v>
      </c>
      <c r="BK1155" s="110">
        <v>185</v>
      </c>
      <c r="BL1155" s="110">
        <v>185</v>
      </c>
      <c r="BN1155" s="110">
        <f t="shared" si="194"/>
        <v>575</v>
      </c>
      <c r="BS1155" s="110">
        <v>6634</v>
      </c>
      <c r="BT1155" s="110" t="str">
        <f t="shared" si="185"/>
        <v>Ampliação do Colégio Estadual Moradias Monteiro Lobato, em Curitiba</v>
      </c>
      <c r="BU1155" s="111" t="str">
        <f t="shared" si="186"/>
        <v>Sim</v>
      </c>
      <c r="BV1155" s="111" t="str">
        <f t="shared" si="187"/>
        <v>Não</v>
      </c>
      <c r="BW1155" s="111" t="str">
        <f t="shared" si="188"/>
        <v>Não</v>
      </c>
      <c r="BX1155" s="111" t="str">
        <f t="shared" si="189"/>
        <v>Não</v>
      </c>
      <c r="BY1155" s="110" t="s">
        <v>1049</v>
      </c>
      <c r="BZ1155" s="110" t="s">
        <v>2724</v>
      </c>
      <c r="CA1155" s="110" t="s">
        <v>121</v>
      </c>
      <c r="CB1155" s="110" t="s">
        <v>8375</v>
      </c>
      <c r="CG1155" s="110" t="str">
        <f t="shared" si="190"/>
        <v>5427Londrina</v>
      </c>
      <c r="CH1155" s="110" t="str">
        <f t="shared" si="192"/>
        <v>5427-1</v>
      </c>
      <c r="CI1155" s="110">
        <v>1</v>
      </c>
      <c r="CJ1155" s="110">
        <v>5427</v>
      </c>
      <c r="CK1155" s="110" t="s">
        <v>37</v>
      </c>
      <c r="CL1155" s="110">
        <v>4113700</v>
      </c>
      <c r="CM1155" s="110" t="s">
        <v>326</v>
      </c>
      <c r="CN1155" s="110">
        <v>72</v>
      </c>
      <c r="CO1155" s="110">
        <v>0</v>
      </c>
      <c r="CP1155" s="110">
        <v>0</v>
      </c>
      <c r="CQ1155" s="110">
        <v>0</v>
      </c>
      <c r="CS1155" s="110" t="str">
        <f t="shared" si="191"/>
        <v>RGInt 05 Londrina-Londrina</v>
      </c>
    </row>
    <row r="1156" spans="19:97" x14ac:dyDescent="0.2">
      <c r="S1156" s="98">
        <v>6635</v>
      </c>
      <c r="T1156" s="98">
        <v>41</v>
      </c>
      <c r="U1156" s="98" t="s">
        <v>2622</v>
      </c>
      <c r="V1156" s="98">
        <v>33</v>
      </c>
      <c r="W1156" s="98" t="s">
        <v>2933</v>
      </c>
      <c r="X1156" s="98">
        <v>5</v>
      </c>
      <c r="Y1156" s="98" t="s">
        <v>858</v>
      </c>
      <c r="Z1156" s="98">
        <v>32</v>
      </c>
      <c r="AA1156" s="98" t="s">
        <v>2623</v>
      </c>
      <c r="AB1156" s="98">
        <v>8453</v>
      </c>
      <c r="AC1156" s="98" t="s">
        <v>2940</v>
      </c>
      <c r="AD1156" s="98" t="s">
        <v>2941</v>
      </c>
      <c r="AE1156" s="98">
        <v>6635</v>
      </c>
      <c r="AF1156" s="98" t="s">
        <v>5832</v>
      </c>
      <c r="AG1156" s="98" t="s">
        <v>5833</v>
      </c>
      <c r="AH1156" s="98" t="s">
        <v>212</v>
      </c>
      <c r="AI1156" s="98" t="s">
        <v>53</v>
      </c>
      <c r="AJ1156" s="98">
        <v>4100</v>
      </c>
      <c r="AK1156" s="98" t="s">
        <v>33</v>
      </c>
      <c r="AL1156" s="98">
        <v>4101</v>
      </c>
      <c r="AM1156" s="98" t="s">
        <v>128</v>
      </c>
      <c r="AN1156" s="98">
        <v>4106902</v>
      </c>
      <c r="AO1156" s="98">
        <v>2024</v>
      </c>
      <c r="AP1156" s="98">
        <v>0</v>
      </c>
      <c r="AQ1156" s="98" t="s">
        <v>54</v>
      </c>
      <c r="AR1156" s="98" t="s">
        <v>54</v>
      </c>
      <c r="AS1156" s="98" t="s">
        <v>56</v>
      </c>
      <c r="AT1156" s="98" t="s">
        <v>54</v>
      </c>
      <c r="AU1156" s="98" t="s">
        <v>1049</v>
      </c>
      <c r="AY1156" s="98" t="s">
        <v>56</v>
      </c>
      <c r="AZ1156" s="98" t="s">
        <v>5563</v>
      </c>
      <c r="BA1156" s="98" t="s">
        <v>5810</v>
      </c>
      <c r="BB1156" s="98" t="s">
        <v>5811</v>
      </c>
      <c r="BD1156" s="110" t="str">
        <f t="shared" si="193"/>
        <v>4742RGInt 02 Guarapuava</v>
      </c>
      <c r="BE1156" s="110">
        <v>4742</v>
      </c>
      <c r="BF1156" s="110" t="s">
        <v>2541</v>
      </c>
      <c r="BG1156" s="110">
        <v>8246</v>
      </c>
      <c r="BH1156" s="110" t="s">
        <v>34</v>
      </c>
      <c r="BI1156" s="110">
        <v>20</v>
      </c>
      <c r="BJ1156" s="110">
        <v>185</v>
      </c>
      <c r="BK1156" s="110">
        <v>185</v>
      </c>
      <c r="BL1156" s="110">
        <v>185</v>
      </c>
      <c r="BN1156" s="110">
        <f t="shared" si="194"/>
        <v>575</v>
      </c>
      <c r="BS1156" s="110">
        <v>6635</v>
      </c>
      <c r="BT1156" s="110" t="str">
        <f t="shared" si="185"/>
        <v>Ampliação do Colégio Estadual Nirlei Medeiros, em Curitiba</v>
      </c>
      <c r="BU1156" s="111" t="str">
        <f t="shared" si="186"/>
        <v>Sim</v>
      </c>
      <c r="BV1156" s="111" t="str">
        <f t="shared" si="187"/>
        <v>Não</v>
      </c>
      <c r="BW1156" s="111" t="str">
        <f t="shared" si="188"/>
        <v>Não</v>
      </c>
      <c r="BX1156" s="111" t="str">
        <f t="shared" si="189"/>
        <v>Não</v>
      </c>
      <c r="BY1156" s="110" t="s">
        <v>1049</v>
      </c>
      <c r="BZ1156" s="110" t="s">
        <v>2724</v>
      </c>
      <c r="CA1156" s="110" t="s">
        <v>121</v>
      </c>
      <c r="CB1156" s="110" t="s">
        <v>8375</v>
      </c>
      <c r="CG1156" s="110" t="str">
        <f t="shared" si="190"/>
        <v>5427 Total</v>
      </c>
      <c r="CH1156" s="110" t="str">
        <f t="shared" si="192"/>
        <v>5427 Total-1</v>
      </c>
      <c r="CI1156" s="110">
        <v>1</v>
      </c>
      <c r="CJ1156" s="110" t="s">
        <v>7295</v>
      </c>
      <c r="CN1156" s="110">
        <v>72</v>
      </c>
      <c r="CO1156" s="110">
        <v>0</v>
      </c>
      <c r="CP1156" s="110">
        <v>0</v>
      </c>
      <c r="CQ1156" s="110">
        <v>0</v>
      </c>
      <c r="CS1156" s="110" t="str">
        <f t="shared" si="191"/>
        <v>-</v>
      </c>
    </row>
    <row r="1157" spans="19:97" x14ac:dyDescent="0.2">
      <c r="S1157" s="98">
        <v>7014</v>
      </c>
      <c r="T1157" s="98">
        <v>41</v>
      </c>
      <c r="U1157" s="98" t="s">
        <v>2622</v>
      </c>
      <c r="V1157" s="98">
        <v>33</v>
      </c>
      <c r="W1157" s="98" t="s">
        <v>2933</v>
      </c>
      <c r="X1157" s="98">
        <v>5</v>
      </c>
      <c r="Y1157" s="98" t="s">
        <v>858</v>
      </c>
      <c r="Z1157" s="98">
        <v>32</v>
      </c>
      <c r="AA1157" s="98" t="s">
        <v>2623</v>
      </c>
      <c r="AB1157" s="98">
        <v>8453</v>
      </c>
      <c r="AC1157" s="98" t="s">
        <v>2940</v>
      </c>
      <c r="AD1157" s="98" t="s">
        <v>2941</v>
      </c>
      <c r="AE1157" s="98">
        <v>7014</v>
      </c>
      <c r="AF1157" s="98" t="s">
        <v>5834</v>
      </c>
      <c r="AG1157" s="98" t="s">
        <v>5835</v>
      </c>
      <c r="AH1157" s="98" t="s">
        <v>212</v>
      </c>
      <c r="AI1157" s="98" t="s">
        <v>53</v>
      </c>
      <c r="AJ1157" s="98">
        <v>4100</v>
      </c>
      <c r="AK1157" s="98" t="s">
        <v>35</v>
      </c>
      <c r="AL1157" s="98">
        <v>4103</v>
      </c>
      <c r="AM1157" s="98" t="s">
        <v>435</v>
      </c>
      <c r="AN1157" s="98">
        <v>4128708</v>
      </c>
      <c r="AO1157" s="98">
        <v>2024</v>
      </c>
      <c r="AP1157" s="98">
        <v>0</v>
      </c>
      <c r="AQ1157" s="98" t="s">
        <v>54</v>
      </c>
      <c r="AR1157" s="98" t="s">
        <v>54</v>
      </c>
      <c r="AS1157" s="98" t="s">
        <v>56</v>
      </c>
      <c r="AT1157" s="98" t="s">
        <v>54</v>
      </c>
      <c r="AV1157" s="98" t="s">
        <v>2724</v>
      </c>
      <c r="AY1157" s="98" t="s">
        <v>56</v>
      </c>
      <c r="AZ1157" s="98" t="s">
        <v>5563</v>
      </c>
      <c r="BA1157" s="98" t="s">
        <v>5810</v>
      </c>
      <c r="BB1157" s="98" t="s">
        <v>5811</v>
      </c>
      <c r="BD1157" s="110" t="str">
        <f t="shared" si="193"/>
        <v>4742RGInt 03 Cascavel</v>
      </c>
      <c r="BE1157" s="110">
        <v>4742</v>
      </c>
      <c r="BF1157" s="110" t="s">
        <v>2541</v>
      </c>
      <c r="BG1157" s="110">
        <v>8246</v>
      </c>
      <c r="BH1157" s="110" t="s">
        <v>35</v>
      </c>
      <c r="BI1157" s="110">
        <v>20</v>
      </c>
      <c r="BJ1157" s="110">
        <v>185</v>
      </c>
      <c r="BK1157" s="110">
        <v>185</v>
      </c>
      <c r="BL1157" s="110">
        <v>185</v>
      </c>
      <c r="BN1157" s="110">
        <f t="shared" si="194"/>
        <v>575</v>
      </c>
      <c r="BS1157" s="110">
        <v>7014</v>
      </c>
      <c r="BT1157" s="110" t="str">
        <f t="shared" si="185"/>
        <v>Ampliação do Colégio Estadual Padre Henrique Vicenzi, em Vitorino</v>
      </c>
      <c r="BU1157" s="111" t="str">
        <f t="shared" si="186"/>
        <v>Sim</v>
      </c>
      <c r="BV1157" s="111" t="str">
        <f t="shared" si="187"/>
        <v>Não</v>
      </c>
      <c r="BW1157" s="111" t="str">
        <f t="shared" si="188"/>
        <v>Não</v>
      </c>
      <c r="BX1157" s="111" t="str">
        <f t="shared" si="189"/>
        <v>Não</v>
      </c>
      <c r="BY1157" s="110" t="s">
        <v>1049</v>
      </c>
      <c r="BZ1157" s="110" t="s">
        <v>2724</v>
      </c>
      <c r="CA1157" s="110" t="s">
        <v>121</v>
      </c>
      <c r="CB1157" s="110" t="s">
        <v>8122</v>
      </c>
      <c r="CG1157" s="110" t="str">
        <f t="shared" si="190"/>
        <v>5428Londrina</v>
      </c>
      <c r="CH1157" s="110" t="str">
        <f t="shared" si="192"/>
        <v>5428-1</v>
      </c>
      <c r="CI1157" s="110">
        <v>1</v>
      </c>
      <c r="CJ1157" s="110">
        <v>5428</v>
      </c>
      <c r="CK1157" s="110" t="s">
        <v>37</v>
      </c>
      <c r="CL1157" s="110">
        <v>4113700</v>
      </c>
      <c r="CM1157" s="110" t="s">
        <v>326</v>
      </c>
      <c r="CN1157" s="110">
        <v>697</v>
      </c>
      <c r="CO1157" s="110">
        <v>0</v>
      </c>
      <c r="CP1157" s="110">
        <v>0</v>
      </c>
      <c r="CQ1157" s="110">
        <v>0</v>
      </c>
      <c r="CS1157" s="110" t="str">
        <f t="shared" si="191"/>
        <v>RGInt 05 Londrina-Londrina</v>
      </c>
    </row>
    <row r="1158" spans="19:97" x14ac:dyDescent="0.2">
      <c r="S1158" s="98">
        <v>6920</v>
      </c>
      <c r="T1158" s="98">
        <v>41</v>
      </c>
      <c r="U1158" s="98" t="s">
        <v>2622</v>
      </c>
      <c r="V1158" s="98">
        <v>33</v>
      </c>
      <c r="W1158" s="98" t="s">
        <v>2933</v>
      </c>
      <c r="X1158" s="98">
        <v>5</v>
      </c>
      <c r="Y1158" s="98" t="s">
        <v>858</v>
      </c>
      <c r="Z1158" s="98">
        <v>32</v>
      </c>
      <c r="AA1158" s="98" t="s">
        <v>2623</v>
      </c>
      <c r="AB1158" s="98">
        <v>8453</v>
      </c>
      <c r="AC1158" s="98" t="s">
        <v>2940</v>
      </c>
      <c r="AD1158" s="98" t="s">
        <v>2941</v>
      </c>
      <c r="AE1158" s="98">
        <v>6920</v>
      </c>
      <c r="AF1158" s="98" t="s">
        <v>5836</v>
      </c>
      <c r="AG1158" s="98" t="s">
        <v>5837</v>
      </c>
      <c r="AH1158" s="98" t="s">
        <v>212</v>
      </c>
      <c r="AI1158" s="98" t="s">
        <v>53</v>
      </c>
      <c r="AJ1158" s="98">
        <v>4100</v>
      </c>
      <c r="AK1158" s="98" t="s">
        <v>33</v>
      </c>
      <c r="AL1158" s="98">
        <v>4101</v>
      </c>
      <c r="AM1158" s="98" t="s">
        <v>128</v>
      </c>
      <c r="AN1158" s="98">
        <v>4106902</v>
      </c>
      <c r="AO1158" s="98">
        <v>2024</v>
      </c>
      <c r="AP1158" s="98">
        <v>0</v>
      </c>
      <c r="AQ1158" s="98" t="s">
        <v>54</v>
      </c>
      <c r="AR1158" s="98" t="s">
        <v>54</v>
      </c>
      <c r="AS1158" s="98" t="s">
        <v>56</v>
      </c>
      <c r="AT1158" s="98" t="s">
        <v>54</v>
      </c>
      <c r="AV1158" s="98" t="s">
        <v>2724</v>
      </c>
      <c r="AY1158" s="98" t="s">
        <v>56</v>
      </c>
      <c r="AZ1158" s="98" t="s">
        <v>5563</v>
      </c>
      <c r="BA1158" s="98" t="s">
        <v>5810</v>
      </c>
      <c r="BB1158" s="98" t="s">
        <v>5811</v>
      </c>
      <c r="BD1158" s="110" t="str">
        <f t="shared" si="193"/>
        <v>4742RGInt 04 Maringá</v>
      </c>
      <c r="BE1158" s="110">
        <v>4742</v>
      </c>
      <c r="BF1158" s="110" t="s">
        <v>2541</v>
      </c>
      <c r="BG1158" s="110">
        <v>8246</v>
      </c>
      <c r="BH1158" s="110" t="s">
        <v>36</v>
      </c>
      <c r="BI1158" s="110">
        <v>20</v>
      </c>
      <c r="BJ1158" s="110">
        <v>185</v>
      </c>
      <c r="BK1158" s="110">
        <v>185</v>
      </c>
      <c r="BL1158" s="110">
        <v>185</v>
      </c>
      <c r="BN1158" s="110">
        <f t="shared" si="194"/>
        <v>575</v>
      </c>
      <c r="BS1158" s="110">
        <v>6920</v>
      </c>
      <c r="BT1158" s="110" t="str">
        <f t="shared" si="185"/>
        <v>Ampliação do Colégio Estadual Pinheiro do Paraná, em Curitiba</v>
      </c>
      <c r="BU1158" s="111" t="str">
        <f t="shared" si="186"/>
        <v>Sim</v>
      </c>
      <c r="BV1158" s="111" t="str">
        <f t="shared" si="187"/>
        <v>Não</v>
      </c>
      <c r="BW1158" s="111" t="str">
        <f t="shared" si="188"/>
        <v>Não</v>
      </c>
      <c r="BX1158" s="111" t="str">
        <f t="shared" si="189"/>
        <v>Não</v>
      </c>
      <c r="BY1158" s="110" t="s">
        <v>121</v>
      </c>
      <c r="BZ1158" s="110" t="s">
        <v>2724</v>
      </c>
      <c r="CA1158" s="110" t="s">
        <v>121</v>
      </c>
      <c r="CB1158" s="110" t="s">
        <v>8122</v>
      </c>
      <c r="CG1158" s="110" t="str">
        <f t="shared" si="190"/>
        <v>5428 Total</v>
      </c>
      <c r="CH1158" s="110" t="str">
        <f t="shared" si="192"/>
        <v>5428 Total-1</v>
      </c>
      <c r="CI1158" s="110">
        <v>1</v>
      </c>
      <c r="CJ1158" s="110" t="s">
        <v>7296</v>
      </c>
      <c r="CN1158" s="110">
        <v>697</v>
      </c>
      <c r="CO1158" s="110">
        <v>0</v>
      </c>
      <c r="CP1158" s="110">
        <v>0</v>
      </c>
      <c r="CQ1158" s="110">
        <v>0</v>
      </c>
      <c r="CS1158" s="110" t="str">
        <f t="shared" si="191"/>
        <v>-</v>
      </c>
    </row>
    <row r="1159" spans="19:97" x14ac:dyDescent="0.2">
      <c r="S1159" s="98">
        <v>6636</v>
      </c>
      <c r="T1159" s="98">
        <v>41</v>
      </c>
      <c r="U1159" s="98" t="s">
        <v>2622</v>
      </c>
      <c r="V1159" s="98">
        <v>33</v>
      </c>
      <c r="W1159" s="98" t="s">
        <v>2933</v>
      </c>
      <c r="X1159" s="98">
        <v>5</v>
      </c>
      <c r="Y1159" s="98" t="s">
        <v>858</v>
      </c>
      <c r="Z1159" s="98">
        <v>32</v>
      </c>
      <c r="AA1159" s="98" t="s">
        <v>2623</v>
      </c>
      <c r="AB1159" s="98">
        <v>8453</v>
      </c>
      <c r="AC1159" s="98" t="s">
        <v>2940</v>
      </c>
      <c r="AD1159" s="98" t="s">
        <v>2941</v>
      </c>
      <c r="AE1159" s="98">
        <v>6636</v>
      </c>
      <c r="AF1159" s="98" t="s">
        <v>5838</v>
      </c>
      <c r="AG1159" s="98" t="s">
        <v>5839</v>
      </c>
      <c r="AH1159" s="98" t="s">
        <v>212</v>
      </c>
      <c r="AI1159" s="98" t="s">
        <v>53</v>
      </c>
      <c r="AJ1159" s="98">
        <v>4100</v>
      </c>
      <c r="AK1159" s="98" t="s">
        <v>37</v>
      </c>
      <c r="AL1159" s="98">
        <v>4105</v>
      </c>
      <c r="AM1159" s="98" t="s">
        <v>591</v>
      </c>
      <c r="AN1159" s="98">
        <v>4124103</v>
      </c>
      <c r="AO1159" s="98">
        <v>2024</v>
      </c>
      <c r="AP1159" s="98">
        <v>0</v>
      </c>
      <c r="AQ1159" s="98" t="s">
        <v>54</v>
      </c>
      <c r="AR1159" s="98" t="s">
        <v>54</v>
      </c>
      <c r="AS1159" s="98" t="s">
        <v>56</v>
      </c>
      <c r="AT1159" s="98" t="s">
        <v>54</v>
      </c>
      <c r="AV1159" s="98" t="s">
        <v>2724</v>
      </c>
      <c r="AY1159" s="98" t="s">
        <v>56</v>
      </c>
      <c r="AZ1159" s="98" t="s">
        <v>5563</v>
      </c>
      <c r="BA1159" s="98" t="s">
        <v>5810</v>
      </c>
      <c r="BB1159" s="98" t="s">
        <v>5811</v>
      </c>
      <c r="BD1159" s="110" t="str">
        <f t="shared" si="193"/>
        <v>4742RGInt 05 Londrina</v>
      </c>
      <c r="BE1159" s="110">
        <v>4742</v>
      </c>
      <c r="BF1159" s="110" t="s">
        <v>2541</v>
      </c>
      <c r="BG1159" s="110">
        <v>8246</v>
      </c>
      <c r="BH1159" s="110" t="s">
        <v>37</v>
      </c>
      <c r="BI1159" s="110">
        <v>20</v>
      </c>
      <c r="BJ1159" s="110">
        <v>185</v>
      </c>
      <c r="BK1159" s="110">
        <v>185</v>
      </c>
      <c r="BL1159" s="110">
        <v>185</v>
      </c>
      <c r="BN1159" s="110">
        <f t="shared" si="194"/>
        <v>575</v>
      </c>
      <c r="BS1159" s="110">
        <v>6636</v>
      </c>
      <c r="BT1159" s="110" t="str">
        <f t="shared" si="185"/>
        <v>Ampliação do Colégio Estadual Tiradentes, em Santo Antônio da Platina</v>
      </c>
      <c r="BU1159" s="111" t="str">
        <f t="shared" si="186"/>
        <v>Sim</v>
      </c>
      <c r="BV1159" s="111" t="str">
        <f t="shared" si="187"/>
        <v>Não</v>
      </c>
      <c r="BW1159" s="111" t="str">
        <f t="shared" si="188"/>
        <v>Não</v>
      </c>
      <c r="BX1159" s="111" t="str">
        <f t="shared" si="189"/>
        <v>Não</v>
      </c>
      <c r="BY1159" s="110" t="s">
        <v>1049</v>
      </c>
      <c r="BZ1159" s="110" t="s">
        <v>2724</v>
      </c>
      <c r="CA1159" s="110" t="s">
        <v>121</v>
      </c>
      <c r="CB1159" s="110" t="s">
        <v>8375</v>
      </c>
      <c r="CG1159" s="110" t="str">
        <f t="shared" si="190"/>
        <v>5429Guarapuava</v>
      </c>
      <c r="CH1159" s="110" t="str">
        <f t="shared" si="192"/>
        <v>5429-1</v>
      </c>
      <c r="CI1159" s="110">
        <v>1</v>
      </c>
      <c r="CJ1159" s="110">
        <v>5429</v>
      </c>
      <c r="CK1159" s="110" t="s">
        <v>34</v>
      </c>
      <c r="CL1159" s="110">
        <v>4109401</v>
      </c>
      <c r="CM1159" s="110" t="s">
        <v>526</v>
      </c>
      <c r="CN1159" s="110">
        <v>300</v>
      </c>
      <c r="CO1159" s="110">
        <v>0</v>
      </c>
      <c r="CP1159" s="110">
        <v>0</v>
      </c>
      <c r="CQ1159" s="110">
        <v>0</v>
      </c>
      <c r="CS1159" s="110" t="str">
        <f t="shared" si="191"/>
        <v>RGInt 02 Guarapuava-Guarapuava</v>
      </c>
    </row>
    <row r="1160" spans="19:97" x14ac:dyDescent="0.2">
      <c r="S1160" s="98">
        <v>6637</v>
      </c>
      <c r="T1160" s="98">
        <v>41</v>
      </c>
      <c r="U1160" s="98" t="s">
        <v>2622</v>
      </c>
      <c r="V1160" s="98">
        <v>33</v>
      </c>
      <c r="W1160" s="98" t="s">
        <v>2933</v>
      </c>
      <c r="X1160" s="98">
        <v>5</v>
      </c>
      <c r="Y1160" s="98" t="s">
        <v>858</v>
      </c>
      <c r="Z1160" s="98">
        <v>32</v>
      </c>
      <c r="AA1160" s="98" t="s">
        <v>2623</v>
      </c>
      <c r="AB1160" s="98">
        <v>8453</v>
      </c>
      <c r="AC1160" s="98" t="s">
        <v>2940</v>
      </c>
      <c r="AD1160" s="98" t="s">
        <v>2941</v>
      </c>
      <c r="AE1160" s="98">
        <v>6637</v>
      </c>
      <c r="AF1160" s="98" t="s">
        <v>5840</v>
      </c>
      <c r="AG1160" s="98" t="s">
        <v>5841</v>
      </c>
      <c r="AH1160" s="98" t="s">
        <v>212</v>
      </c>
      <c r="AI1160" s="98" t="s">
        <v>53</v>
      </c>
      <c r="AJ1160" s="98">
        <v>4100</v>
      </c>
      <c r="AK1160" s="98" t="s">
        <v>33</v>
      </c>
      <c r="AL1160" s="98">
        <v>4101</v>
      </c>
      <c r="AM1160" s="98" t="s">
        <v>515</v>
      </c>
      <c r="AN1160" s="98">
        <v>4119152</v>
      </c>
      <c r="AO1160" s="98">
        <v>2024</v>
      </c>
      <c r="AP1160" s="98">
        <v>25.27</v>
      </c>
      <c r="AQ1160" s="98" t="s">
        <v>54</v>
      </c>
      <c r="AR1160" s="98" t="s">
        <v>54</v>
      </c>
      <c r="AS1160" s="98" t="s">
        <v>56</v>
      </c>
      <c r="AT1160" s="98" t="s">
        <v>54</v>
      </c>
      <c r="AU1160" s="98" t="s">
        <v>1049</v>
      </c>
      <c r="AY1160" s="98" t="s">
        <v>56</v>
      </c>
      <c r="AZ1160" s="98" t="s">
        <v>5563</v>
      </c>
      <c r="BA1160" s="98" t="s">
        <v>5810</v>
      </c>
      <c r="BB1160" s="98" t="s">
        <v>5811</v>
      </c>
      <c r="BD1160" s="110" t="str">
        <f t="shared" si="193"/>
        <v>4742RGInt 06 Ponta Grossa</v>
      </c>
      <c r="BE1160" s="110">
        <v>4742</v>
      </c>
      <c r="BF1160" s="110" t="s">
        <v>2541</v>
      </c>
      <c r="BG1160" s="110">
        <v>8246</v>
      </c>
      <c r="BH1160" s="110" t="s">
        <v>38</v>
      </c>
      <c r="BI1160" s="110">
        <v>20</v>
      </c>
      <c r="BJ1160" s="110">
        <v>185</v>
      </c>
      <c r="BK1160" s="110">
        <v>185</v>
      </c>
      <c r="BL1160" s="110">
        <v>185</v>
      </c>
      <c r="BN1160" s="110">
        <f t="shared" si="194"/>
        <v>575</v>
      </c>
      <c r="BS1160" s="110">
        <v>6637</v>
      </c>
      <c r="BT1160" s="110" t="str">
        <f t="shared" si="185"/>
        <v>Ampliação do Colégio Estadual Walde Rosi Galvão, em Pinhais</v>
      </c>
      <c r="BU1160" s="111" t="str">
        <f t="shared" si="186"/>
        <v>Sim</v>
      </c>
      <c r="BV1160" s="111" t="str">
        <f t="shared" si="187"/>
        <v>Não</v>
      </c>
      <c r="BW1160" s="111" t="str">
        <f t="shared" si="188"/>
        <v>Não</v>
      </c>
      <c r="BX1160" s="111" t="str">
        <f t="shared" si="189"/>
        <v>Não</v>
      </c>
      <c r="BY1160" s="110" t="s">
        <v>1049</v>
      </c>
      <c r="BZ1160" s="110" t="s">
        <v>2724</v>
      </c>
      <c r="CA1160" s="110" t="s">
        <v>121</v>
      </c>
      <c r="CB1160" s="110" t="s">
        <v>8375</v>
      </c>
      <c r="CG1160" s="110" t="str">
        <f t="shared" si="190"/>
        <v>5429 Total</v>
      </c>
      <c r="CH1160" s="110" t="str">
        <f t="shared" si="192"/>
        <v>5429 Total-1</v>
      </c>
      <c r="CI1160" s="110">
        <v>1</v>
      </c>
      <c r="CJ1160" s="110" t="s">
        <v>7297</v>
      </c>
      <c r="CN1160" s="110">
        <v>300</v>
      </c>
      <c r="CO1160" s="110">
        <v>0</v>
      </c>
      <c r="CP1160" s="110">
        <v>0</v>
      </c>
      <c r="CQ1160" s="110">
        <v>0</v>
      </c>
      <c r="CS1160" s="110" t="str">
        <f t="shared" si="191"/>
        <v>-</v>
      </c>
    </row>
    <row r="1161" spans="19:97" x14ac:dyDescent="0.2">
      <c r="S1161" s="98">
        <v>6638</v>
      </c>
      <c r="T1161" s="98">
        <v>41</v>
      </c>
      <c r="U1161" s="98" t="s">
        <v>2622</v>
      </c>
      <c r="V1161" s="98">
        <v>33</v>
      </c>
      <c r="W1161" s="98" t="s">
        <v>2933</v>
      </c>
      <c r="X1161" s="98">
        <v>5</v>
      </c>
      <c r="Y1161" s="98" t="s">
        <v>858</v>
      </c>
      <c r="Z1161" s="98">
        <v>32</v>
      </c>
      <c r="AA1161" s="98" t="s">
        <v>2623</v>
      </c>
      <c r="AB1161" s="98">
        <v>8453</v>
      </c>
      <c r="AC1161" s="98" t="s">
        <v>2940</v>
      </c>
      <c r="AD1161" s="98" t="s">
        <v>2941</v>
      </c>
      <c r="AE1161" s="98">
        <v>6638</v>
      </c>
      <c r="AF1161" s="98" t="s">
        <v>5842</v>
      </c>
      <c r="AG1161" s="98" t="s">
        <v>5843</v>
      </c>
      <c r="AH1161" s="98" t="s">
        <v>212</v>
      </c>
      <c r="AI1161" s="98" t="s">
        <v>53</v>
      </c>
      <c r="AJ1161" s="98">
        <v>4100</v>
      </c>
      <c r="AK1161" s="98" t="s">
        <v>35</v>
      </c>
      <c r="AL1161" s="98">
        <v>4103</v>
      </c>
      <c r="AM1161" s="98" t="s">
        <v>600</v>
      </c>
      <c r="AN1161" s="98">
        <v>4104808</v>
      </c>
      <c r="AO1161" s="98">
        <v>2024</v>
      </c>
      <c r="AP1161" s="98">
        <v>3900.09</v>
      </c>
      <c r="AQ1161" s="98" t="s">
        <v>54</v>
      </c>
      <c r="AR1161" s="98" t="s">
        <v>54</v>
      </c>
      <c r="AS1161" s="98" t="s">
        <v>56</v>
      </c>
      <c r="AT1161" s="98" t="s">
        <v>54</v>
      </c>
      <c r="AV1161" s="98" t="s">
        <v>2724</v>
      </c>
      <c r="AY1161" s="98" t="s">
        <v>56</v>
      </c>
      <c r="AZ1161" s="98" t="s">
        <v>5563</v>
      </c>
      <c r="BA1161" s="98" t="s">
        <v>5810</v>
      </c>
      <c r="BB1161" s="98" t="s">
        <v>5811</v>
      </c>
      <c r="BD1161" s="110" t="str">
        <f t="shared" si="193"/>
        <v>4743(vazio)</v>
      </c>
      <c r="BE1161" s="110">
        <v>4743</v>
      </c>
      <c r="BF1161" s="110" t="s">
        <v>6407</v>
      </c>
      <c r="BG1161" s="110">
        <v>8253</v>
      </c>
      <c r="BH1161" s="110" t="s">
        <v>60</v>
      </c>
      <c r="BI1161" s="110">
        <v>1500</v>
      </c>
      <c r="BJ1161" s="110">
        <v>1500</v>
      </c>
      <c r="BK1161" s="110">
        <v>1500</v>
      </c>
      <c r="BL1161" s="110">
        <v>1500</v>
      </c>
      <c r="BN1161" s="110">
        <f t="shared" si="194"/>
        <v>6000</v>
      </c>
      <c r="BS1161" s="110">
        <v>6638</v>
      </c>
      <c r="BT1161" s="110" t="str">
        <f t="shared" si="185"/>
        <v>Construção da Unidade Nova Escolar Jardim Riviera, em Cascavel</v>
      </c>
      <c r="BU1161" s="111" t="str">
        <f t="shared" si="186"/>
        <v>Sim</v>
      </c>
      <c r="BV1161" s="111" t="str">
        <f t="shared" si="187"/>
        <v>Não</v>
      </c>
      <c r="BW1161" s="111" t="str">
        <f t="shared" si="188"/>
        <v>Não</v>
      </c>
      <c r="BX1161" s="111" t="str">
        <f t="shared" si="189"/>
        <v>Não</v>
      </c>
      <c r="BY1161" s="110" t="s">
        <v>1049</v>
      </c>
      <c r="BZ1161" s="110" t="s">
        <v>2724</v>
      </c>
      <c r="CA1161" s="110" t="s">
        <v>121</v>
      </c>
      <c r="CB1161" s="110" t="s">
        <v>8122</v>
      </c>
      <c r="CG1161" s="110" t="str">
        <f t="shared" si="190"/>
        <v>5430Guarapuava</v>
      </c>
      <c r="CH1161" s="110" t="str">
        <f t="shared" si="192"/>
        <v>5430-1</v>
      </c>
      <c r="CI1161" s="110">
        <v>1</v>
      </c>
      <c r="CJ1161" s="110">
        <v>5430</v>
      </c>
      <c r="CK1161" s="110" t="s">
        <v>34</v>
      </c>
      <c r="CL1161" s="110">
        <v>4109401</v>
      </c>
      <c r="CM1161" s="110" t="s">
        <v>526</v>
      </c>
      <c r="CN1161" s="110">
        <v>660</v>
      </c>
      <c r="CO1161" s="110">
        <v>0</v>
      </c>
      <c r="CP1161" s="110">
        <v>0</v>
      </c>
      <c r="CQ1161" s="110">
        <v>0</v>
      </c>
      <c r="CS1161" s="110" t="str">
        <f t="shared" si="191"/>
        <v>RGInt 02 Guarapuava-Guarapuava</v>
      </c>
    </row>
    <row r="1162" spans="19:97" x14ac:dyDescent="0.2">
      <c r="S1162" s="98">
        <v>6639</v>
      </c>
      <c r="T1162" s="98">
        <v>41</v>
      </c>
      <c r="U1162" s="98" t="s">
        <v>2622</v>
      </c>
      <c r="V1162" s="98">
        <v>33</v>
      </c>
      <c r="W1162" s="98" t="s">
        <v>2933</v>
      </c>
      <c r="X1162" s="98">
        <v>5</v>
      </c>
      <c r="Y1162" s="98" t="s">
        <v>858</v>
      </c>
      <c r="Z1162" s="98">
        <v>32</v>
      </c>
      <c r="AA1162" s="98" t="s">
        <v>2623</v>
      </c>
      <c r="AB1162" s="98">
        <v>8453</v>
      </c>
      <c r="AC1162" s="98" t="s">
        <v>2940</v>
      </c>
      <c r="AD1162" s="98" t="s">
        <v>2941</v>
      </c>
      <c r="AE1162" s="98">
        <v>6639</v>
      </c>
      <c r="AF1162" s="98" t="s">
        <v>5844</v>
      </c>
      <c r="AG1162" s="98" t="s">
        <v>5845</v>
      </c>
      <c r="AH1162" s="98" t="s">
        <v>212</v>
      </c>
      <c r="AI1162" s="98" t="s">
        <v>53</v>
      </c>
      <c r="AJ1162" s="98">
        <v>4100</v>
      </c>
      <c r="AK1162" s="98" t="s">
        <v>35</v>
      </c>
      <c r="AL1162" s="98">
        <v>4103</v>
      </c>
      <c r="AM1162" s="98" t="s">
        <v>407</v>
      </c>
      <c r="AN1162" s="98">
        <v>4108304</v>
      </c>
      <c r="AO1162" s="98">
        <v>2024</v>
      </c>
      <c r="AP1162" s="98">
        <v>0</v>
      </c>
      <c r="AQ1162" s="98" t="s">
        <v>54</v>
      </c>
      <c r="AR1162" s="98" t="s">
        <v>54</v>
      </c>
      <c r="AS1162" s="98" t="s">
        <v>56</v>
      </c>
      <c r="AT1162" s="98" t="s">
        <v>54</v>
      </c>
      <c r="AV1162" s="98" t="s">
        <v>2724</v>
      </c>
      <c r="AY1162" s="98" t="s">
        <v>56</v>
      </c>
      <c r="AZ1162" s="98" t="s">
        <v>5563</v>
      </c>
      <c r="BA1162" s="98" t="s">
        <v>5810</v>
      </c>
      <c r="BB1162" s="98" t="s">
        <v>5811</v>
      </c>
      <c r="BD1162" s="110" t="str">
        <f t="shared" si="193"/>
        <v>4744(vazio)</v>
      </c>
      <c r="BE1162" s="110">
        <v>4744</v>
      </c>
      <c r="BF1162" s="110" t="s">
        <v>2544</v>
      </c>
      <c r="BG1162" s="110">
        <v>8253</v>
      </c>
      <c r="BH1162" s="110" t="s">
        <v>60</v>
      </c>
      <c r="BI1162" s="110">
        <v>2000</v>
      </c>
      <c r="BJ1162" s="110">
        <v>2000</v>
      </c>
      <c r="BK1162" s="110">
        <v>2000</v>
      </c>
      <c r="BL1162" s="110">
        <v>2000</v>
      </c>
      <c r="BN1162" s="110">
        <f t="shared" si="194"/>
        <v>8000</v>
      </c>
      <c r="BS1162" s="110">
        <v>6639</v>
      </c>
      <c r="BT1162" s="110" t="str">
        <f t="shared" si="185"/>
        <v>Construção da Unidade Nova Escolar para o Colégio Estadual Santa Rita, em Foz do Iguaçu</v>
      </c>
      <c r="BU1162" s="111" t="str">
        <f t="shared" si="186"/>
        <v>Sim</v>
      </c>
      <c r="BV1162" s="111" t="str">
        <f t="shared" si="187"/>
        <v>Não</v>
      </c>
      <c r="BW1162" s="111" t="str">
        <f t="shared" si="188"/>
        <v>Não</v>
      </c>
      <c r="BX1162" s="111" t="str">
        <f t="shared" si="189"/>
        <v>Não</v>
      </c>
      <c r="BY1162" s="110" t="s">
        <v>1049</v>
      </c>
      <c r="BZ1162" s="110" t="s">
        <v>2724</v>
      </c>
      <c r="CA1162" s="110" t="s">
        <v>121</v>
      </c>
      <c r="CB1162" s="110" t="s">
        <v>8375</v>
      </c>
      <c r="CG1162" s="110" t="str">
        <f t="shared" si="190"/>
        <v>5430 Total</v>
      </c>
      <c r="CH1162" s="110" t="str">
        <f t="shared" si="192"/>
        <v>5430 Total-1</v>
      </c>
      <c r="CI1162" s="110">
        <v>1</v>
      </c>
      <c r="CJ1162" s="110" t="s">
        <v>7298</v>
      </c>
      <c r="CN1162" s="110">
        <v>660</v>
      </c>
      <c r="CO1162" s="110">
        <v>0</v>
      </c>
      <c r="CP1162" s="110">
        <v>0</v>
      </c>
      <c r="CQ1162" s="110">
        <v>0</v>
      </c>
      <c r="CS1162" s="110" t="str">
        <f t="shared" si="191"/>
        <v>-</v>
      </c>
    </row>
    <row r="1163" spans="19:97" x14ac:dyDescent="0.2">
      <c r="S1163" s="98">
        <v>6640</v>
      </c>
      <c r="T1163" s="98">
        <v>41</v>
      </c>
      <c r="U1163" s="98" t="s">
        <v>2622</v>
      </c>
      <c r="V1163" s="98">
        <v>33</v>
      </c>
      <c r="W1163" s="98" t="s">
        <v>2933</v>
      </c>
      <c r="X1163" s="98">
        <v>5</v>
      </c>
      <c r="Y1163" s="98" t="s">
        <v>858</v>
      </c>
      <c r="Z1163" s="98">
        <v>32</v>
      </c>
      <c r="AA1163" s="98" t="s">
        <v>2623</v>
      </c>
      <c r="AB1163" s="98">
        <v>8453</v>
      </c>
      <c r="AC1163" s="98" t="s">
        <v>2940</v>
      </c>
      <c r="AD1163" s="98" t="s">
        <v>2941</v>
      </c>
      <c r="AE1163" s="98">
        <v>6640</v>
      </c>
      <c r="AF1163" s="98" t="s">
        <v>5846</v>
      </c>
      <c r="AG1163" s="98" t="s">
        <v>5847</v>
      </c>
      <c r="AH1163" s="98" t="s">
        <v>212</v>
      </c>
      <c r="AI1163" s="98" t="s">
        <v>53</v>
      </c>
      <c r="AJ1163" s="98">
        <v>4100</v>
      </c>
      <c r="AK1163" s="98" t="s">
        <v>33</v>
      </c>
      <c r="AL1163" s="98">
        <v>4101</v>
      </c>
      <c r="AM1163" s="98" t="s">
        <v>2964</v>
      </c>
      <c r="AN1163" s="98">
        <v>4122206</v>
      </c>
      <c r="AO1163" s="98">
        <v>2024</v>
      </c>
      <c r="AP1163" s="98">
        <v>0</v>
      </c>
      <c r="AQ1163" s="98" t="s">
        <v>54</v>
      </c>
      <c r="AR1163" s="98" t="s">
        <v>54</v>
      </c>
      <c r="AS1163" s="98" t="s">
        <v>56</v>
      </c>
      <c r="AT1163" s="98" t="s">
        <v>54</v>
      </c>
      <c r="AV1163" s="98" t="s">
        <v>2724</v>
      </c>
      <c r="AY1163" s="98" t="s">
        <v>56</v>
      </c>
      <c r="AZ1163" s="98" t="s">
        <v>5563</v>
      </c>
      <c r="BA1163" s="98" t="s">
        <v>5810</v>
      </c>
      <c r="BB1163" s="98" t="s">
        <v>5811</v>
      </c>
      <c r="BD1163" s="110" t="str">
        <f t="shared" si="193"/>
        <v>4745(vazio)</v>
      </c>
      <c r="BE1163" s="110">
        <v>4745</v>
      </c>
      <c r="BF1163" s="110" t="s">
        <v>6408</v>
      </c>
      <c r="BG1163" s="110">
        <v>8253</v>
      </c>
      <c r="BH1163" s="110" t="s">
        <v>60</v>
      </c>
      <c r="BI1163" s="110">
        <v>2000</v>
      </c>
      <c r="BJ1163" s="110">
        <v>2000</v>
      </c>
      <c r="BK1163" s="110">
        <v>2000</v>
      </c>
      <c r="BL1163" s="110">
        <v>2000</v>
      </c>
      <c r="BN1163" s="110">
        <f t="shared" si="194"/>
        <v>8000</v>
      </c>
      <c r="BS1163" s="110">
        <v>6640</v>
      </c>
      <c r="BT1163" s="110" t="str">
        <f t="shared" si="185"/>
        <v>Construção da Unidade Nova Escolar para o Colégio Estadual Zacarias Cardoso de Cristo, em Rio Branco do Sul</v>
      </c>
      <c r="BU1163" s="111" t="str">
        <f t="shared" si="186"/>
        <v>Sim</v>
      </c>
      <c r="BV1163" s="111" t="str">
        <f t="shared" si="187"/>
        <v>Não</v>
      </c>
      <c r="BW1163" s="111" t="str">
        <f t="shared" si="188"/>
        <v>Não</v>
      </c>
      <c r="BX1163" s="111" t="str">
        <f t="shared" si="189"/>
        <v>Não</v>
      </c>
      <c r="BY1163" s="110" t="s">
        <v>1049</v>
      </c>
      <c r="BZ1163" s="110" t="s">
        <v>2724</v>
      </c>
      <c r="CA1163" s="110" t="s">
        <v>121</v>
      </c>
      <c r="CB1163" s="110" t="s">
        <v>8375</v>
      </c>
      <c r="CG1163" s="110" t="str">
        <f t="shared" si="190"/>
        <v>5431Guarapuava</v>
      </c>
      <c r="CH1163" s="110" t="str">
        <f t="shared" si="192"/>
        <v>5431-1</v>
      </c>
      <c r="CI1163" s="110">
        <v>1</v>
      </c>
      <c r="CJ1163" s="110">
        <v>5431</v>
      </c>
      <c r="CK1163" s="110" t="s">
        <v>34</v>
      </c>
      <c r="CL1163" s="110">
        <v>4109401</v>
      </c>
      <c r="CM1163" s="110" t="s">
        <v>526</v>
      </c>
      <c r="CN1163" s="110">
        <v>36</v>
      </c>
      <c r="CO1163" s="110">
        <v>0</v>
      </c>
      <c r="CP1163" s="110">
        <v>0</v>
      </c>
      <c r="CQ1163" s="110">
        <v>0</v>
      </c>
      <c r="CS1163" s="110" t="str">
        <f t="shared" si="191"/>
        <v>RGInt 02 Guarapuava-Guarapuava</v>
      </c>
    </row>
    <row r="1164" spans="19:97" x14ac:dyDescent="0.2">
      <c r="S1164" s="98">
        <v>6641</v>
      </c>
      <c r="T1164" s="98">
        <v>41</v>
      </c>
      <c r="U1164" s="98" t="s">
        <v>2622</v>
      </c>
      <c r="V1164" s="98">
        <v>33</v>
      </c>
      <c r="W1164" s="98" t="s">
        <v>2933</v>
      </c>
      <c r="X1164" s="98">
        <v>5</v>
      </c>
      <c r="Y1164" s="98" t="s">
        <v>858</v>
      </c>
      <c r="Z1164" s="98">
        <v>32</v>
      </c>
      <c r="AA1164" s="98" t="s">
        <v>2623</v>
      </c>
      <c r="AB1164" s="98">
        <v>8453</v>
      </c>
      <c r="AC1164" s="98" t="s">
        <v>2940</v>
      </c>
      <c r="AD1164" s="98" t="s">
        <v>2941</v>
      </c>
      <c r="AE1164" s="98">
        <v>6641</v>
      </c>
      <c r="AF1164" s="98" t="s">
        <v>5848</v>
      </c>
      <c r="AG1164" s="98" t="s">
        <v>5849</v>
      </c>
      <c r="AH1164" s="98" t="s">
        <v>212</v>
      </c>
      <c r="AI1164" s="98" t="s">
        <v>53</v>
      </c>
      <c r="AJ1164" s="98">
        <v>4100</v>
      </c>
      <c r="AK1164" s="98" t="s">
        <v>36</v>
      </c>
      <c r="AL1164" s="98">
        <v>4104</v>
      </c>
      <c r="AM1164" s="98" t="s">
        <v>3274</v>
      </c>
      <c r="AN1164" s="98">
        <v>4124608</v>
      </c>
      <c r="AO1164" s="98">
        <v>2024</v>
      </c>
      <c r="AP1164" s="98">
        <v>464.13</v>
      </c>
      <c r="AQ1164" s="98" t="s">
        <v>54</v>
      </c>
      <c r="AR1164" s="98" t="s">
        <v>54</v>
      </c>
      <c r="AS1164" s="98" t="s">
        <v>56</v>
      </c>
      <c r="AT1164" s="98" t="s">
        <v>54</v>
      </c>
      <c r="AV1164" s="98" t="s">
        <v>2724</v>
      </c>
      <c r="AY1164" s="98" t="s">
        <v>56</v>
      </c>
      <c r="AZ1164" s="98" t="s">
        <v>5563</v>
      </c>
      <c r="BA1164" s="98" t="s">
        <v>5810</v>
      </c>
      <c r="BB1164" s="98" t="s">
        <v>5811</v>
      </c>
      <c r="BD1164" s="110" t="str">
        <f t="shared" si="193"/>
        <v>4746RGInt 01 Curitiba</v>
      </c>
      <c r="BE1164" s="110">
        <v>4746</v>
      </c>
      <c r="BF1164" s="110" t="s">
        <v>2547</v>
      </c>
      <c r="BG1164" s="110">
        <v>8258</v>
      </c>
      <c r="BH1164" s="110" t="s">
        <v>33</v>
      </c>
      <c r="BI1164" s="110">
        <v>2</v>
      </c>
      <c r="BJ1164" s="110">
        <v>3</v>
      </c>
      <c r="BK1164" s="110">
        <v>2</v>
      </c>
      <c r="BL1164" s="110">
        <v>2</v>
      </c>
      <c r="BN1164" s="110">
        <f t="shared" si="194"/>
        <v>9</v>
      </c>
      <c r="BS1164" s="110">
        <v>6641</v>
      </c>
      <c r="BT1164" s="110" t="str">
        <f t="shared" si="185"/>
        <v>Construção de cobertura da quadra esportiva do Colégio Estadual São Carlos do Ivaí, em São Carlos do Ivaí</v>
      </c>
      <c r="BU1164" s="111" t="str">
        <f t="shared" si="186"/>
        <v>Sim</v>
      </c>
      <c r="BV1164" s="111" t="str">
        <f t="shared" si="187"/>
        <v>Não</v>
      </c>
      <c r="BW1164" s="111" t="str">
        <f t="shared" si="188"/>
        <v>Não</v>
      </c>
      <c r="BX1164" s="111" t="str">
        <f t="shared" si="189"/>
        <v>Não</v>
      </c>
      <c r="BY1164" s="110" t="s">
        <v>1049</v>
      </c>
      <c r="BZ1164" s="110" t="s">
        <v>2724</v>
      </c>
      <c r="CA1164" s="110" t="s">
        <v>121</v>
      </c>
      <c r="CB1164" s="110" t="s">
        <v>8122</v>
      </c>
      <c r="CG1164" s="110" t="str">
        <f t="shared" si="190"/>
        <v>5431 Total</v>
      </c>
      <c r="CH1164" s="110" t="str">
        <f t="shared" si="192"/>
        <v>5431 Total-1</v>
      </c>
      <c r="CI1164" s="110">
        <v>1</v>
      </c>
      <c r="CJ1164" s="110" t="s">
        <v>7299</v>
      </c>
      <c r="CN1164" s="110">
        <v>36</v>
      </c>
      <c r="CO1164" s="110">
        <v>0</v>
      </c>
      <c r="CP1164" s="110">
        <v>0</v>
      </c>
      <c r="CQ1164" s="110">
        <v>0</v>
      </c>
      <c r="CS1164" s="110" t="str">
        <f t="shared" si="191"/>
        <v>-</v>
      </c>
    </row>
    <row r="1165" spans="19:97" x14ac:dyDescent="0.2">
      <c r="S1165" s="98">
        <v>6642</v>
      </c>
      <c r="T1165" s="98">
        <v>41</v>
      </c>
      <c r="U1165" s="98" t="s">
        <v>2622</v>
      </c>
      <c r="V1165" s="98">
        <v>33</v>
      </c>
      <c r="W1165" s="98" t="s">
        <v>2933</v>
      </c>
      <c r="X1165" s="98">
        <v>5</v>
      </c>
      <c r="Y1165" s="98" t="s">
        <v>858</v>
      </c>
      <c r="Z1165" s="98">
        <v>32</v>
      </c>
      <c r="AA1165" s="98" t="s">
        <v>2623</v>
      </c>
      <c r="AB1165" s="98">
        <v>8453</v>
      </c>
      <c r="AC1165" s="98" t="s">
        <v>2940</v>
      </c>
      <c r="AD1165" s="98" t="s">
        <v>2941</v>
      </c>
      <c r="AE1165" s="98">
        <v>6642</v>
      </c>
      <c r="AF1165" s="98" t="s">
        <v>5850</v>
      </c>
      <c r="AG1165" s="98" t="s">
        <v>5851</v>
      </c>
      <c r="AH1165" s="98" t="s">
        <v>212</v>
      </c>
      <c r="AI1165" s="98" t="s">
        <v>53</v>
      </c>
      <c r="AJ1165" s="98">
        <v>4100</v>
      </c>
      <c r="AK1165" s="98" t="s">
        <v>35</v>
      </c>
      <c r="AL1165" s="98">
        <v>4103</v>
      </c>
      <c r="AM1165" s="98" t="s">
        <v>1269</v>
      </c>
      <c r="AN1165" s="98">
        <v>4123501</v>
      </c>
      <c r="AO1165" s="98">
        <v>2024</v>
      </c>
      <c r="AP1165" s="98">
        <v>0</v>
      </c>
      <c r="AQ1165" s="98" t="s">
        <v>54</v>
      </c>
      <c r="AR1165" s="98" t="s">
        <v>54</v>
      </c>
      <c r="AS1165" s="98" t="s">
        <v>56</v>
      </c>
      <c r="AT1165" s="98" t="s">
        <v>54</v>
      </c>
      <c r="AU1165" s="98" t="s">
        <v>1049</v>
      </c>
      <c r="AY1165" s="98" t="s">
        <v>56</v>
      </c>
      <c r="AZ1165" s="98" t="s">
        <v>5563</v>
      </c>
      <c r="BA1165" s="98" t="s">
        <v>5810</v>
      </c>
      <c r="BB1165" s="98" t="s">
        <v>5811</v>
      </c>
      <c r="BD1165" s="110" t="str">
        <f t="shared" si="193"/>
        <v>4746RGInt 02 Guarapuava</v>
      </c>
      <c r="BE1165" s="110">
        <v>4746</v>
      </c>
      <c r="BF1165" s="110" t="s">
        <v>2547</v>
      </c>
      <c r="BG1165" s="110">
        <v>8258</v>
      </c>
      <c r="BH1165" s="110" t="s">
        <v>34</v>
      </c>
      <c r="BI1165" s="110">
        <v>1</v>
      </c>
      <c r="BJ1165" s="110">
        <v>2</v>
      </c>
      <c r="BK1165" s="110">
        <v>1</v>
      </c>
      <c r="BL1165" s="110">
        <v>1</v>
      </c>
      <c r="BN1165" s="110">
        <f t="shared" si="194"/>
        <v>5</v>
      </c>
      <c r="BS1165" s="110">
        <v>6642</v>
      </c>
      <c r="BT1165" s="110" t="str">
        <f t="shared" si="185"/>
        <v>Construção de módulos de salas de aula de múltiplo uso na Escola Estadual do Campo José Biesdorf, em Santa Helena</v>
      </c>
      <c r="BU1165" s="111" t="str">
        <f t="shared" si="186"/>
        <v>Sim</v>
      </c>
      <c r="BV1165" s="111" t="str">
        <f t="shared" si="187"/>
        <v>Não</v>
      </c>
      <c r="BW1165" s="111" t="str">
        <f t="shared" si="188"/>
        <v>Não</v>
      </c>
      <c r="BX1165" s="111" t="str">
        <f t="shared" si="189"/>
        <v>Não</v>
      </c>
      <c r="BY1165" s="110" t="s">
        <v>1049</v>
      </c>
      <c r="BZ1165" s="110" t="s">
        <v>2724</v>
      </c>
      <c r="CA1165" s="110" t="s">
        <v>121</v>
      </c>
      <c r="CB1165" s="110" t="s">
        <v>8122</v>
      </c>
      <c r="CG1165" s="110" t="str">
        <f t="shared" si="190"/>
        <v>5432Irati</v>
      </c>
      <c r="CH1165" s="110" t="str">
        <f t="shared" si="192"/>
        <v>5432-1</v>
      </c>
      <c r="CI1165" s="110">
        <v>1</v>
      </c>
      <c r="CJ1165" s="110">
        <v>5432</v>
      </c>
      <c r="CK1165" s="110" t="s">
        <v>38</v>
      </c>
      <c r="CL1165" s="110">
        <v>4110706</v>
      </c>
      <c r="CM1165" s="110" t="s">
        <v>594</v>
      </c>
      <c r="CN1165" s="110">
        <v>125</v>
      </c>
      <c r="CO1165" s="110">
        <v>0</v>
      </c>
      <c r="CP1165" s="110">
        <v>0</v>
      </c>
      <c r="CQ1165" s="110">
        <v>0</v>
      </c>
      <c r="CS1165" s="110" t="str">
        <f t="shared" si="191"/>
        <v>RGInt 06 Ponta Grossa-Irati</v>
      </c>
    </row>
    <row r="1166" spans="19:97" x14ac:dyDescent="0.2">
      <c r="S1166" s="98">
        <v>6643</v>
      </c>
      <c r="T1166" s="98">
        <v>41</v>
      </c>
      <c r="U1166" s="98" t="s">
        <v>2622</v>
      </c>
      <c r="V1166" s="98">
        <v>33</v>
      </c>
      <c r="W1166" s="98" t="s">
        <v>2933</v>
      </c>
      <c r="X1166" s="98">
        <v>5</v>
      </c>
      <c r="Y1166" s="98" t="s">
        <v>858</v>
      </c>
      <c r="Z1166" s="98">
        <v>32</v>
      </c>
      <c r="AA1166" s="98" t="s">
        <v>2623</v>
      </c>
      <c r="AB1166" s="98">
        <v>8453</v>
      </c>
      <c r="AC1166" s="98" t="s">
        <v>2940</v>
      </c>
      <c r="AD1166" s="98" t="s">
        <v>2941</v>
      </c>
      <c r="AE1166" s="98">
        <v>6643</v>
      </c>
      <c r="AF1166" s="98" t="s">
        <v>5852</v>
      </c>
      <c r="AG1166" s="98" t="s">
        <v>5853</v>
      </c>
      <c r="AH1166" s="98" t="s">
        <v>212</v>
      </c>
      <c r="AI1166" s="98" t="s">
        <v>53</v>
      </c>
      <c r="AJ1166" s="98">
        <v>4100</v>
      </c>
      <c r="AK1166" s="98" t="s">
        <v>33</v>
      </c>
      <c r="AL1166" s="98">
        <v>4101</v>
      </c>
      <c r="AM1166" s="98" t="s">
        <v>134</v>
      </c>
      <c r="AN1166" s="98">
        <v>4125506</v>
      </c>
      <c r="AO1166" s="98">
        <v>2024</v>
      </c>
      <c r="AP1166" s="98">
        <v>0</v>
      </c>
      <c r="AQ1166" s="98" t="s">
        <v>54</v>
      </c>
      <c r="AR1166" s="98" t="s">
        <v>54</v>
      </c>
      <c r="AS1166" s="98" t="s">
        <v>56</v>
      </c>
      <c r="AT1166" s="98" t="s">
        <v>54</v>
      </c>
      <c r="AU1166" s="98" t="s">
        <v>1049</v>
      </c>
      <c r="AY1166" s="98" t="s">
        <v>56</v>
      </c>
      <c r="AZ1166" s="98" t="s">
        <v>5563</v>
      </c>
      <c r="BA1166" s="98" t="s">
        <v>5810</v>
      </c>
      <c r="BB1166" s="98" t="s">
        <v>5811</v>
      </c>
      <c r="BD1166" s="110" t="str">
        <f t="shared" si="193"/>
        <v>4746RGInt 03 Cascavel</v>
      </c>
      <c r="BE1166" s="110">
        <v>4746</v>
      </c>
      <c r="BF1166" s="110" t="s">
        <v>2547</v>
      </c>
      <c r="BG1166" s="110">
        <v>8258</v>
      </c>
      <c r="BH1166" s="110" t="s">
        <v>35</v>
      </c>
      <c r="BI1166" s="110">
        <v>6</v>
      </c>
      <c r="BJ1166" s="110">
        <v>5</v>
      </c>
      <c r="BK1166" s="110">
        <v>6</v>
      </c>
      <c r="BL1166" s="110">
        <v>6</v>
      </c>
      <c r="BN1166" s="110">
        <f t="shared" si="194"/>
        <v>23</v>
      </c>
      <c r="BS1166" s="110">
        <v>6643</v>
      </c>
      <c r="BT1166" s="110" t="str">
        <f t="shared" si="185"/>
        <v>Construção de módulos de salas de aula de múltiplo uso na Escola Estadual Nossa Senhora dos Milagres, em São José dos Pinhais</v>
      </c>
      <c r="BU1166" s="111" t="str">
        <f t="shared" si="186"/>
        <v>Sim</v>
      </c>
      <c r="BV1166" s="111" t="str">
        <f t="shared" si="187"/>
        <v>Não</v>
      </c>
      <c r="BW1166" s="111" t="str">
        <f t="shared" si="188"/>
        <v>Não</v>
      </c>
      <c r="BX1166" s="111" t="str">
        <f t="shared" si="189"/>
        <v>Não</v>
      </c>
      <c r="BY1166" s="110" t="s">
        <v>1049</v>
      </c>
      <c r="BZ1166" s="110" t="s">
        <v>2724</v>
      </c>
      <c r="CA1166" s="110" t="s">
        <v>121</v>
      </c>
      <c r="CB1166" s="110" t="s">
        <v>8122</v>
      </c>
      <c r="CG1166" s="110" t="str">
        <f t="shared" si="190"/>
        <v>5432 Total</v>
      </c>
      <c r="CH1166" s="110" t="str">
        <f t="shared" si="192"/>
        <v>5432 Total-1</v>
      </c>
      <c r="CI1166" s="110">
        <v>1</v>
      </c>
      <c r="CJ1166" s="110" t="s">
        <v>7300</v>
      </c>
      <c r="CN1166" s="110">
        <v>125</v>
      </c>
      <c r="CO1166" s="110">
        <v>0</v>
      </c>
      <c r="CP1166" s="110">
        <v>0</v>
      </c>
      <c r="CQ1166" s="110">
        <v>0</v>
      </c>
      <c r="CS1166" s="110" t="str">
        <f t="shared" si="191"/>
        <v>-</v>
      </c>
    </row>
    <row r="1167" spans="19:97" x14ac:dyDescent="0.2">
      <c r="S1167" s="98">
        <v>6644</v>
      </c>
      <c r="T1167" s="98">
        <v>41</v>
      </c>
      <c r="U1167" s="98" t="s">
        <v>2622</v>
      </c>
      <c r="V1167" s="98">
        <v>33</v>
      </c>
      <c r="W1167" s="98" t="s">
        <v>2933</v>
      </c>
      <c r="X1167" s="98">
        <v>5</v>
      </c>
      <c r="Y1167" s="98" t="s">
        <v>858</v>
      </c>
      <c r="Z1167" s="98">
        <v>32</v>
      </c>
      <c r="AA1167" s="98" t="s">
        <v>2623</v>
      </c>
      <c r="AB1167" s="98">
        <v>8453</v>
      </c>
      <c r="AC1167" s="98" t="s">
        <v>2940</v>
      </c>
      <c r="AD1167" s="98" t="s">
        <v>2941</v>
      </c>
      <c r="AE1167" s="98">
        <v>6644</v>
      </c>
      <c r="AF1167" s="98" t="s">
        <v>5854</v>
      </c>
      <c r="AG1167" s="98" t="s">
        <v>5855</v>
      </c>
      <c r="AH1167" s="98" t="s">
        <v>212</v>
      </c>
      <c r="AI1167" s="98" t="s">
        <v>53</v>
      </c>
      <c r="AJ1167" s="98">
        <v>4100</v>
      </c>
      <c r="AK1167" s="98" t="s">
        <v>36</v>
      </c>
      <c r="AL1167" s="98">
        <v>4104</v>
      </c>
      <c r="AM1167" s="98" t="s">
        <v>503</v>
      </c>
      <c r="AN1167" s="98">
        <v>4115200</v>
      </c>
      <c r="AO1167" s="98">
        <v>2024</v>
      </c>
      <c r="AP1167" s="98">
        <v>0</v>
      </c>
      <c r="AQ1167" s="98" t="s">
        <v>54</v>
      </c>
      <c r="AR1167" s="98" t="s">
        <v>54</v>
      </c>
      <c r="AS1167" s="98" t="s">
        <v>56</v>
      </c>
      <c r="AT1167" s="98" t="s">
        <v>54</v>
      </c>
      <c r="AV1167" s="98" t="s">
        <v>2724</v>
      </c>
      <c r="AY1167" s="98" t="s">
        <v>56</v>
      </c>
      <c r="AZ1167" s="98" t="s">
        <v>5563</v>
      </c>
      <c r="BA1167" s="98" t="s">
        <v>5810</v>
      </c>
      <c r="BB1167" s="98" t="s">
        <v>5811</v>
      </c>
      <c r="BD1167" s="110" t="str">
        <f t="shared" si="193"/>
        <v>4746RGInt 04 Maringá</v>
      </c>
      <c r="BE1167" s="110">
        <v>4746</v>
      </c>
      <c r="BF1167" s="110" t="s">
        <v>2547</v>
      </c>
      <c r="BG1167" s="110">
        <v>8258</v>
      </c>
      <c r="BH1167" s="110" t="s">
        <v>36</v>
      </c>
      <c r="BI1167" s="110">
        <v>11</v>
      </c>
      <c r="BJ1167" s="110">
        <v>10</v>
      </c>
      <c r="BK1167" s="110">
        <v>11</v>
      </c>
      <c r="BL1167" s="110">
        <v>11</v>
      </c>
      <c r="BN1167" s="110">
        <f t="shared" si="194"/>
        <v>43</v>
      </c>
      <c r="BS1167" s="110">
        <v>6644</v>
      </c>
      <c r="BT1167" s="110" t="str">
        <f t="shared" si="185"/>
        <v>Construção de Nova Unidade Escolar para o Colégio Estadual Jardim Madrid, em Maringá</v>
      </c>
      <c r="BU1167" s="111" t="str">
        <f t="shared" si="186"/>
        <v>Sim</v>
      </c>
      <c r="BV1167" s="111" t="str">
        <f t="shared" si="187"/>
        <v>Não</v>
      </c>
      <c r="BW1167" s="111" t="str">
        <f t="shared" si="188"/>
        <v>Não</v>
      </c>
      <c r="BX1167" s="111" t="str">
        <f t="shared" si="189"/>
        <v>Não</v>
      </c>
      <c r="BY1167" s="110" t="s">
        <v>1049</v>
      </c>
      <c r="BZ1167" s="110" t="s">
        <v>2724</v>
      </c>
      <c r="CA1167" s="110" t="s">
        <v>121</v>
      </c>
      <c r="CB1167" s="110" t="s">
        <v>8122</v>
      </c>
      <c r="CG1167" s="110" t="str">
        <f t="shared" si="190"/>
        <v>5436Curitiba</v>
      </c>
      <c r="CH1167" s="110" t="str">
        <f t="shared" si="192"/>
        <v>5436-1</v>
      </c>
      <c r="CI1167" s="110">
        <v>1</v>
      </c>
      <c r="CJ1167" s="110">
        <v>5436</v>
      </c>
      <c r="CK1167" s="110" t="s">
        <v>33</v>
      </c>
      <c r="CL1167" s="110">
        <v>4106902</v>
      </c>
      <c r="CM1167" s="110" t="s">
        <v>128</v>
      </c>
      <c r="CN1167" s="110">
        <v>0</v>
      </c>
      <c r="CO1167" s="110">
        <v>5000</v>
      </c>
      <c r="CP1167" s="110">
        <v>4300</v>
      </c>
      <c r="CQ1167" s="110">
        <v>0</v>
      </c>
      <c r="CS1167" s="110" t="str">
        <f t="shared" si="191"/>
        <v>RGInt 01 Curitiba-Curitiba</v>
      </c>
    </row>
    <row r="1168" spans="19:97" x14ac:dyDescent="0.2">
      <c r="S1168" s="98">
        <v>6645</v>
      </c>
      <c r="T1168" s="98">
        <v>41</v>
      </c>
      <c r="U1168" s="98" t="s">
        <v>2622</v>
      </c>
      <c r="V1168" s="98">
        <v>33</v>
      </c>
      <c r="W1168" s="98" t="s">
        <v>2933</v>
      </c>
      <c r="X1168" s="98">
        <v>5</v>
      </c>
      <c r="Y1168" s="98" t="s">
        <v>858</v>
      </c>
      <c r="Z1168" s="98">
        <v>32</v>
      </c>
      <c r="AA1168" s="98" t="s">
        <v>2623</v>
      </c>
      <c r="AB1168" s="98">
        <v>8453</v>
      </c>
      <c r="AC1168" s="98" t="s">
        <v>2940</v>
      </c>
      <c r="AD1168" s="98" t="s">
        <v>2941</v>
      </c>
      <c r="AE1168" s="98">
        <v>6645</v>
      </c>
      <c r="AF1168" s="98" t="s">
        <v>5856</v>
      </c>
      <c r="AG1168" s="98" t="s">
        <v>5857</v>
      </c>
      <c r="AH1168" s="98" t="s">
        <v>212</v>
      </c>
      <c r="AI1168" s="98" t="s">
        <v>53</v>
      </c>
      <c r="AJ1168" s="98">
        <v>4100</v>
      </c>
      <c r="AK1168" s="98" t="s">
        <v>34</v>
      </c>
      <c r="AL1168" s="98">
        <v>4102</v>
      </c>
      <c r="AM1168" s="98" t="s">
        <v>526</v>
      </c>
      <c r="AN1168" s="98">
        <v>4109401</v>
      </c>
      <c r="AO1168" s="98">
        <v>2024</v>
      </c>
      <c r="AP1168" s="98">
        <v>0</v>
      </c>
      <c r="AQ1168" s="98" t="s">
        <v>54</v>
      </c>
      <c r="AR1168" s="98" t="s">
        <v>54</v>
      </c>
      <c r="AS1168" s="98" t="s">
        <v>56</v>
      </c>
      <c r="AT1168" s="98" t="s">
        <v>54</v>
      </c>
      <c r="AU1168" s="98" t="s">
        <v>1049</v>
      </c>
      <c r="AY1168" s="98" t="s">
        <v>56</v>
      </c>
      <c r="AZ1168" s="98" t="s">
        <v>5563</v>
      </c>
      <c r="BA1168" s="98" t="s">
        <v>5810</v>
      </c>
      <c r="BB1168" s="98" t="s">
        <v>5811</v>
      </c>
      <c r="BD1168" s="110" t="str">
        <f t="shared" si="193"/>
        <v>4746RGInt 05 Londrina</v>
      </c>
      <c r="BE1168" s="110">
        <v>4746</v>
      </c>
      <c r="BF1168" s="110" t="s">
        <v>2547</v>
      </c>
      <c r="BG1168" s="110">
        <v>8258</v>
      </c>
      <c r="BH1168" s="110" t="s">
        <v>37</v>
      </c>
      <c r="BI1168" s="110">
        <v>4</v>
      </c>
      <c r="BJ1168" s="110">
        <v>4</v>
      </c>
      <c r="BK1168" s="110">
        <v>4</v>
      </c>
      <c r="BL1168" s="110">
        <v>4</v>
      </c>
      <c r="BN1168" s="110">
        <f t="shared" si="194"/>
        <v>16</v>
      </c>
      <c r="BS1168" s="110">
        <v>6645</v>
      </c>
      <c r="BT1168" s="110" t="str">
        <f t="shared" si="185"/>
        <v>Construção de Nova Unidade Escolar para o Colégio Estadual Professora Alba Keinert, em Guarapuava</v>
      </c>
      <c r="BU1168" s="111" t="str">
        <f t="shared" si="186"/>
        <v>Sim</v>
      </c>
      <c r="BV1168" s="111" t="str">
        <f t="shared" si="187"/>
        <v>Não</v>
      </c>
      <c r="BW1168" s="111" t="str">
        <f t="shared" si="188"/>
        <v>Não</v>
      </c>
      <c r="BX1168" s="111" t="str">
        <f t="shared" si="189"/>
        <v>Não</v>
      </c>
      <c r="BY1168" s="110" t="s">
        <v>1049</v>
      </c>
      <c r="BZ1168" s="110" t="s">
        <v>2724</v>
      </c>
      <c r="CA1168" s="110" t="s">
        <v>121</v>
      </c>
      <c r="CB1168" s="110" t="s">
        <v>8122</v>
      </c>
      <c r="CG1168" s="110" t="str">
        <f t="shared" si="190"/>
        <v>5436 Total</v>
      </c>
      <c r="CH1168" s="110" t="str">
        <f t="shared" si="192"/>
        <v>5436 Total-1</v>
      </c>
      <c r="CI1168" s="110">
        <v>1</v>
      </c>
      <c r="CJ1168" s="110" t="s">
        <v>7301</v>
      </c>
      <c r="CN1168" s="110">
        <v>0</v>
      </c>
      <c r="CO1168" s="110">
        <v>5000</v>
      </c>
      <c r="CP1168" s="110">
        <v>4300</v>
      </c>
      <c r="CQ1168" s="110">
        <v>0</v>
      </c>
      <c r="CS1168" s="110" t="str">
        <f t="shared" si="191"/>
        <v>-</v>
      </c>
    </row>
    <row r="1169" spans="19:97" x14ac:dyDescent="0.2">
      <c r="S1169" s="98">
        <v>6646</v>
      </c>
      <c r="T1169" s="98">
        <v>41</v>
      </c>
      <c r="U1169" s="98" t="s">
        <v>2622</v>
      </c>
      <c r="V1169" s="98">
        <v>33</v>
      </c>
      <c r="W1169" s="98" t="s">
        <v>2933</v>
      </c>
      <c r="X1169" s="98">
        <v>5</v>
      </c>
      <c r="Y1169" s="98" t="s">
        <v>858</v>
      </c>
      <c r="Z1169" s="98">
        <v>32</v>
      </c>
      <c r="AA1169" s="98" t="s">
        <v>2623</v>
      </c>
      <c r="AB1169" s="98">
        <v>8453</v>
      </c>
      <c r="AC1169" s="98" t="s">
        <v>2940</v>
      </c>
      <c r="AD1169" s="98" t="s">
        <v>2941</v>
      </c>
      <c r="AE1169" s="98">
        <v>6646</v>
      </c>
      <c r="AF1169" s="98" t="s">
        <v>5858</v>
      </c>
      <c r="AG1169" s="98" t="s">
        <v>5859</v>
      </c>
      <c r="AH1169" s="98" t="s">
        <v>212</v>
      </c>
      <c r="AI1169" s="98" t="s">
        <v>53</v>
      </c>
      <c r="AJ1169" s="98">
        <v>4100</v>
      </c>
      <c r="AK1169" s="98" t="s">
        <v>33</v>
      </c>
      <c r="AL1169" s="98">
        <v>4101</v>
      </c>
      <c r="AM1169" s="98" t="s">
        <v>489</v>
      </c>
      <c r="AN1169" s="98">
        <v>4101804</v>
      </c>
      <c r="AO1169" s="98">
        <v>2024</v>
      </c>
      <c r="AP1169" s="98">
        <v>1061.57</v>
      </c>
      <c r="AQ1169" s="98" t="s">
        <v>54</v>
      </c>
      <c r="AR1169" s="98" t="s">
        <v>54</v>
      </c>
      <c r="AS1169" s="98" t="s">
        <v>56</v>
      </c>
      <c r="AT1169" s="98" t="s">
        <v>54</v>
      </c>
      <c r="AV1169" s="98" t="s">
        <v>2724</v>
      </c>
      <c r="AY1169" s="98" t="s">
        <v>56</v>
      </c>
      <c r="AZ1169" s="98" t="s">
        <v>5563</v>
      </c>
      <c r="BA1169" s="98" t="s">
        <v>5810</v>
      </c>
      <c r="BB1169" s="98" t="s">
        <v>5811</v>
      </c>
      <c r="BD1169" s="110" t="str">
        <f t="shared" si="193"/>
        <v>4746RGInt 06 Ponta Grossa</v>
      </c>
      <c r="BE1169" s="110">
        <v>4746</v>
      </c>
      <c r="BF1169" s="110" t="s">
        <v>2547</v>
      </c>
      <c r="BG1169" s="110">
        <v>8258</v>
      </c>
      <c r="BH1169" s="110" t="s">
        <v>38</v>
      </c>
      <c r="BI1169" s="110">
        <v>2</v>
      </c>
      <c r="BJ1169" s="110">
        <v>2</v>
      </c>
      <c r="BK1169" s="110">
        <v>2</v>
      </c>
      <c r="BL1169" s="110">
        <v>2</v>
      </c>
      <c r="BN1169" s="110">
        <f t="shared" si="194"/>
        <v>8</v>
      </c>
      <c r="BS1169" s="110">
        <v>6646</v>
      </c>
      <c r="BT1169" s="110" t="str">
        <f t="shared" si="185"/>
        <v>Construção de Nova Unidade Escolar Província da Síria, em Araucária</v>
      </c>
      <c r="BU1169" s="111" t="str">
        <f t="shared" si="186"/>
        <v>Sim</v>
      </c>
      <c r="BV1169" s="111" t="str">
        <f t="shared" si="187"/>
        <v>Não</v>
      </c>
      <c r="BW1169" s="111" t="str">
        <f t="shared" si="188"/>
        <v>Não</v>
      </c>
      <c r="BX1169" s="111" t="str">
        <f t="shared" si="189"/>
        <v>Não</v>
      </c>
      <c r="BY1169" s="110" t="s">
        <v>1049</v>
      </c>
      <c r="BZ1169" s="110" t="s">
        <v>2724</v>
      </c>
      <c r="CA1169" s="110" t="s">
        <v>121</v>
      </c>
      <c r="CB1169" s="110" t="s">
        <v>8122</v>
      </c>
      <c r="CG1169" s="110" t="str">
        <f t="shared" si="190"/>
        <v>5437Curitiba</v>
      </c>
      <c r="CH1169" s="110" t="str">
        <f t="shared" si="192"/>
        <v>5437-1</v>
      </c>
      <c r="CI1169" s="110">
        <v>1</v>
      </c>
      <c r="CJ1169" s="110">
        <v>5437</v>
      </c>
      <c r="CK1169" s="110" t="s">
        <v>33</v>
      </c>
      <c r="CL1169" s="110">
        <v>4106902</v>
      </c>
      <c r="CM1169" s="110" t="s">
        <v>128</v>
      </c>
      <c r="CN1169" s="110">
        <v>1</v>
      </c>
      <c r="CO1169" s="110">
        <v>1</v>
      </c>
      <c r="CP1169" s="110">
        <v>1</v>
      </c>
      <c r="CQ1169" s="110">
        <v>1</v>
      </c>
      <c r="CS1169" s="110" t="str">
        <f t="shared" si="191"/>
        <v>RGInt 01 Curitiba-Curitiba</v>
      </c>
    </row>
    <row r="1170" spans="19:97" x14ac:dyDescent="0.2">
      <c r="S1170" s="98">
        <v>6970</v>
      </c>
      <c r="T1170" s="98">
        <v>41</v>
      </c>
      <c r="U1170" s="98" t="s">
        <v>2622</v>
      </c>
      <c r="V1170" s="98">
        <v>33</v>
      </c>
      <c r="W1170" s="98" t="s">
        <v>2933</v>
      </c>
      <c r="X1170" s="98">
        <v>5</v>
      </c>
      <c r="Y1170" s="98" t="s">
        <v>858</v>
      </c>
      <c r="Z1170" s="98">
        <v>32</v>
      </c>
      <c r="AA1170" s="98" t="s">
        <v>2623</v>
      </c>
      <c r="AB1170" s="98">
        <v>8453</v>
      </c>
      <c r="AC1170" s="98" t="s">
        <v>2940</v>
      </c>
      <c r="AD1170" s="98" t="s">
        <v>2941</v>
      </c>
      <c r="AE1170" s="98">
        <v>6970</v>
      </c>
      <c r="AF1170" s="98" t="s">
        <v>5860</v>
      </c>
      <c r="AG1170" s="98" t="s">
        <v>5861</v>
      </c>
      <c r="AH1170" s="98" t="s">
        <v>212</v>
      </c>
      <c r="AI1170" s="98" t="s">
        <v>53</v>
      </c>
      <c r="AJ1170" s="98">
        <v>4100</v>
      </c>
      <c r="AK1170" s="98" t="s">
        <v>36</v>
      </c>
      <c r="AL1170" s="98">
        <v>4104</v>
      </c>
      <c r="AM1170" s="98" t="s">
        <v>5862</v>
      </c>
      <c r="AN1170" s="98">
        <v>4123402</v>
      </c>
      <c r="AO1170" s="98">
        <v>2024</v>
      </c>
      <c r="AP1170" s="98">
        <v>0</v>
      </c>
      <c r="AQ1170" s="98" t="s">
        <v>54</v>
      </c>
      <c r="AR1170" s="98" t="s">
        <v>54</v>
      </c>
      <c r="AS1170" s="98" t="s">
        <v>56</v>
      </c>
      <c r="AT1170" s="98" t="s">
        <v>54</v>
      </c>
      <c r="AV1170" s="98" t="s">
        <v>2724</v>
      </c>
      <c r="AY1170" s="98" t="s">
        <v>56</v>
      </c>
      <c r="AZ1170" s="98" t="s">
        <v>5563</v>
      </c>
      <c r="BA1170" s="98" t="s">
        <v>5810</v>
      </c>
      <c r="BB1170" s="98" t="s">
        <v>5811</v>
      </c>
      <c r="BD1170" s="110" t="str">
        <f t="shared" si="193"/>
        <v>4747RGInt 01 Curitiba</v>
      </c>
      <c r="BE1170" s="110">
        <v>4747</v>
      </c>
      <c r="BF1170" s="110" t="s">
        <v>2550</v>
      </c>
      <c r="BG1170" s="110">
        <v>8258</v>
      </c>
      <c r="BH1170" s="110" t="s">
        <v>33</v>
      </c>
      <c r="BI1170" s="110">
        <v>29997</v>
      </c>
      <c r="BJ1170" s="110">
        <v>29997</v>
      </c>
      <c r="BK1170" s="110">
        <v>30300</v>
      </c>
      <c r="BL1170" s="110">
        <v>30400</v>
      </c>
      <c r="BN1170" s="110">
        <f t="shared" si="194"/>
        <v>120694</v>
      </c>
      <c r="BS1170" s="110">
        <v>6970</v>
      </c>
      <c r="BT1170" s="110" t="str">
        <f t="shared" si="185"/>
        <v>Construção de salas de aula de múltiplo uso em substituição às salas de madeira na Escola Estadual Cívico-Militar Cecília Meireles, em Santa Fé</v>
      </c>
      <c r="BU1170" s="111" t="str">
        <f t="shared" si="186"/>
        <v>Sim</v>
      </c>
      <c r="BV1170" s="111" t="str">
        <f t="shared" si="187"/>
        <v>Não</v>
      </c>
      <c r="BW1170" s="111" t="str">
        <f t="shared" si="188"/>
        <v>Não</v>
      </c>
      <c r="BX1170" s="111" t="str">
        <f t="shared" si="189"/>
        <v>Não</v>
      </c>
      <c r="BY1170" s="110" t="s">
        <v>1049</v>
      </c>
      <c r="BZ1170" s="110" t="s">
        <v>2724</v>
      </c>
      <c r="CA1170" s="110" t="s">
        <v>121</v>
      </c>
      <c r="CB1170" s="110" t="s">
        <v>8378</v>
      </c>
      <c r="CG1170" s="110" t="str">
        <f t="shared" si="190"/>
        <v>5437 Total</v>
      </c>
      <c r="CH1170" s="110" t="str">
        <f t="shared" si="192"/>
        <v>5437 Total-1</v>
      </c>
      <c r="CI1170" s="110">
        <v>1</v>
      </c>
      <c r="CJ1170" s="110" t="s">
        <v>7302</v>
      </c>
      <c r="CN1170" s="110">
        <v>1</v>
      </c>
      <c r="CO1170" s="110">
        <v>1</v>
      </c>
      <c r="CP1170" s="110">
        <v>1</v>
      </c>
      <c r="CQ1170" s="110">
        <v>1</v>
      </c>
      <c r="CS1170" s="110" t="str">
        <f t="shared" si="191"/>
        <v>-</v>
      </c>
    </row>
    <row r="1171" spans="19:97" x14ac:dyDescent="0.2">
      <c r="S1171" s="98">
        <v>7012</v>
      </c>
      <c r="T1171" s="98">
        <v>41</v>
      </c>
      <c r="U1171" s="98" t="s">
        <v>2622</v>
      </c>
      <c r="V1171" s="98">
        <v>33</v>
      </c>
      <c r="W1171" s="98" t="s">
        <v>2933</v>
      </c>
      <c r="X1171" s="98">
        <v>5</v>
      </c>
      <c r="Y1171" s="98" t="s">
        <v>858</v>
      </c>
      <c r="Z1171" s="98">
        <v>32</v>
      </c>
      <c r="AA1171" s="98" t="s">
        <v>2623</v>
      </c>
      <c r="AB1171" s="98">
        <v>8453</v>
      </c>
      <c r="AC1171" s="98" t="s">
        <v>2940</v>
      </c>
      <c r="AD1171" s="98" t="s">
        <v>2941</v>
      </c>
      <c r="AE1171" s="98">
        <v>7012</v>
      </c>
      <c r="AF1171" s="98" t="s">
        <v>5863</v>
      </c>
      <c r="AG1171" s="98" t="s">
        <v>5864</v>
      </c>
      <c r="AH1171" s="98" t="s">
        <v>212</v>
      </c>
      <c r="AI1171" s="98" t="s">
        <v>53</v>
      </c>
      <c r="AJ1171" s="98">
        <v>4100</v>
      </c>
      <c r="AK1171" s="98" t="s">
        <v>37</v>
      </c>
      <c r="AL1171" s="98">
        <v>4105</v>
      </c>
      <c r="AM1171" s="98" t="s">
        <v>326</v>
      </c>
      <c r="AN1171" s="98">
        <v>4113700</v>
      </c>
      <c r="AO1171" s="98">
        <v>2024</v>
      </c>
      <c r="AP1171" s="98">
        <v>0</v>
      </c>
      <c r="AQ1171" s="98" t="s">
        <v>54</v>
      </c>
      <c r="AR1171" s="98" t="s">
        <v>54</v>
      </c>
      <c r="AS1171" s="98" t="s">
        <v>56</v>
      </c>
      <c r="AT1171" s="98" t="s">
        <v>54</v>
      </c>
      <c r="AU1171" s="98" t="s">
        <v>1049</v>
      </c>
      <c r="AY1171" s="98" t="s">
        <v>56</v>
      </c>
      <c r="AZ1171" s="98" t="s">
        <v>5563</v>
      </c>
      <c r="BA1171" s="98" t="s">
        <v>5810</v>
      </c>
      <c r="BB1171" s="98" t="s">
        <v>5811</v>
      </c>
      <c r="BD1171" s="110" t="str">
        <f t="shared" si="193"/>
        <v>4747RGInt 02 Guarapuava</v>
      </c>
      <c r="BE1171" s="110">
        <v>4747</v>
      </c>
      <c r="BF1171" s="110" t="s">
        <v>2550</v>
      </c>
      <c r="BG1171" s="110">
        <v>8258</v>
      </c>
      <c r="BH1171" s="110" t="s">
        <v>34</v>
      </c>
      <c r="BI1171" s="110">
        <v>6561</v>
      </c>
      <c r="BJ1171" s="110">
        <v>6561</v>
      </c>
      <c r="BK1171" s="110">
        <v>6980</v>
      </c>
      <c r="BL1171" s="110">
        <v>7180</v>
      </c>
      <c r="BN1171" s="110">
        <f t="shared" si="194"/>
        <v>27282</v>
      </c>
      <c r="BS1171" s="110">
        <v>7012</v>
      </c>
      <c r="BT1171" s="110" t="str">
        <f t="shared" si="185"/>
        <v>Construção de salas de aula de múltiplo uso em substituição às salas de madeira na Escola Estadual do Jardim Eldorado, em Londrina</v>
      </c>
      <c r="BU1171" s="111" t="str">
        <f t="shared" si="186"/>
        <v>Sim</v>
      </c>
      <c r="BV1171" s="111" t="str">
        <f t="shared" si="187"/>
        <v>Não</v>
      </c>
      <c r="BW1171" s="111" t="str">
        <f t="shared" si="188"/>
        <v>Não</v>
      </c>
      <c r="BX1171" s="111" t="str">
        <f t="shared" si="189"/>
        <v>Não</v>
      </c>
      <c r="BY1171" s="110" t="s">
        <v>1049</v>
      </c>
      <c r="BZ1171" s="110" t="s">
        <v>2724</v>
      </c>
      <c r="CA1171" s="110" t="s">
        <v>121</v>
      </c>
      <c r="CB1171" s="110" t="s">
        <v>8122</v>
      </c>
      <c r="CG1171" s="110" t="str">
        <f t="shared" si="190"/>
        <v>5448Ponta Grossa</v>
      </c>
      <c r="CH1171" s="110" t="str">
        <f t="shared" si="192"/>
        <v>5448-1</v>
      </c>
      <c r="CI1171" s="110">
        <v>1</v>
      </c>
      <c r="CJ1171" s="110">
        <v>5448</v>
      </c>
      <c r="CK1171" s="110" t="s">
        <v>38</v>
      </c>
      <c r="CL1171" s="110">
        <v>4119905</v>
      </c>
      <c r="CM1171" s="110" t="s">
        <v>531</v>
      </c>
      <c r="CN1171" s="110">
        <v>215</v>
      </c>
      <c r="CO1171" s="110">
        <v>0</v>
      </c>
      <c r="CP1171" s="110">
        <v>0</v>
      </c>
      <c r="CQ1171" s="110">
        <v>0</v>
      </c>
      <c r="CS1171" s="110" t="str">
        <f t="shared" si="191"/>
        <v>RGInt 06 Ponta Grossa-Ponta Grossa</v>
      </c>
    </row>
    <row r="1172" spans="19:97" x14ac:dyDescent="0.2">
      <c r="S1172" s="98">
        <v>6966</v>
      </c>
      <c r="T1172" s="98">
        <v>41</v>
      </c>
      <c r="U1172" s="98" t="s">
        <v>2622</v>
      </c>
      <c r="V1172" s="98">
        <v>33</v>
      </c>
      <c r="W1172" s="98" t="s">
        <v>2933</v>
      </c>
      <c r="X1172" s="98">
        <v>5</v>
      </c>
      <c r="Y1172" s="98" t="s">
        <v>858</v>
      </c>
      <c r="Z1172" s="98">
        <v>32</v>
      </c>
      <c r="AA1172" s="98" t="s">
        <v>2623</v>
      </c>
      <c r="AB1172" s="98">
        <v>8453</v>
      </c>
      <c r="AC1172" s="98" t="s">
        <v>2940</v>
      </c>
      <c r="AD1172" s="98" t="s">
        <v>2941</v>
      </c>
      <c r="AE1172" s="98">
        <v>6966</v>
      </c>
      <c r="AF1172" s="98" t="s">
        <v>5865</v>
      </c>
      <c r="AG1172" s="98" t="s">
        <v>5866</v>
      </c>
      <c r="AH1172" s="98" t="s">
        <v>212</v>
      </c>
      <c r="AI1172" s="98" t="s">
        <v>53</v>
      </c>
      <c r="AJ1172" s="98">
        <v>4100</v>
      </c>
      <c r="AK1172" s="98" t="s">
        <v>36</v>
      </c>
      <c r="AL1172" s="98">
        <v>4104</v>
      </c>
      <c r="AM1172" s="98" t="s">
        <v>5867</v>
      </c>
      <c r="AN1172" s="98">
        <v>4107504</v>
      </c>
      <c r="AO1172" s="98">
        <v>2024</v>
      </c>
      <c r="AP1172" s="98">
        <v>0</v>
      </c>
      <c r="AQ1172" s="98" t="s">
        <v>54</v>
      </c>
      <c r="AR1172" s="98" t="s">
        <v>54</v>
      </c>
      <c r="AS1172" s="98" t="s">
        <v>56</v>
      </c>
      <c r="AT1172" s="98" t="s">
        <v>54</v>
      </c>
      <c r="AV1172" s="98" t="s">
        <v>2724</v>
      </c>
      <c r="AY1172" s="98" t="s">
        <v>56</v>
      </c>
      <c r="AZ1172" s="98" t="s">
        <v>5563</v>
      </c>
      <c r="BA1172" s="98" t="s">
        <v>5810</v>
      </c>
      <c r="BB1172" s="98" t="s">
        <v>5811</v>
      </c>
      <c r="BD1172" s="110" t="str">
        <f t="shared" si="193"/>
        <v>4747RGInt 03 Cascavel</v>
      </c>
      <c r="BE1172" s="110">
        <v>4747</v>
      </c>
      <c r="BF1172" s="110" t="s">
        <v>2550</v>
      </c>
      <c r="BG1172" s="110">
        <v>8258</v>
      </c>
      <c r="BH1172" s="110" t="s">
        <v>35</v>
      </c>
      <c r="BI1172" s="110">
        <v>20233</v>
      </c>
      <c r="BJ1172" s="110">
        <v>20233</v>
      </c>
      <c r="BK1172" s="110">
        <v>20580</v>
      </c>
      <c r="BL1172" s="110">
        <v>20630</v>
      </c>
      <c r="BN1172" s="110">
        <f t="shared" si="194"/>
        <v>81676</v>
      </c>
      <c r="BS1172" s="110">
        <v>6966</v>
      </c>
      <c r="BT1172" s="110" t="str">
        <f t="shared" si="185"/>
        <v>Construção de salas de aula de múltiplo uso em substituição às salas de madeira na Escola Estadual Vila Castelo Branco, em Engenheiro Beltrão</v>
      </c>
      <c r="BU1172" s="111" t="str">
        <f t="shared" si="186"/>
        <v>Sim</v>
      </c>
      <c r="BV1172" s="111" t="str">
        <f t="shared" si="187"/>
        <v>Não</v>
      </c>
      <c r="BW1172" s="111" t="str">
        <f t="shared" si="188"/>
        <v>Não</v>
      </c>
      <c r="BX1172" s="111" t="str">
        <f t="shared" si="189"/>
        <v>Não</v>
      </c>
      <c r="BY1172" s="110" t="s">
        <v>1049</v>
      </c>
      <c r="BZ1172" s="110" t="s">
        <v>2724</v>
      </c>
      <c r="CA1172" s="110" t="s">
        <v>121</v>
      </c>
      <c r="CB1172" s="110" t="s">
        <v>8378</v>
      </c>
      <c r="CG1172" s="110" t="str">
        <f t="shared" si="190"/>
        <v>5448 Total</v>
      </c>
      <c r="CH1172" s="110" t="str">
        <f t="shared" si="192"/>
        <v>5448 Total-1</v>
      </c>
      <c r="CI1172" s="110">
        <v>1</v>
      </c>
      <c r="CJ1172" s="110" t="s">
        <v>7303</v>
      </c>
      <c r="CN1172" s="110">
        <v>215</v>
      </c>
      <c r="CO1172" s="110">
        <v>0</v>
      </c>
      <c r="CP1172" s="110">
        <v>0</v>
      </c>
      <c r="CQ1172" s="110">
        <v>0</v>
      </c>
      <c r="CS1172" s="110" t="str">
        <f t="shared" si="191"/>
        <v>-</v>
      </c>
    </row>
    <row r="1173" spans="19:97" x14ac:dyDescent="0.2">
      <c r="S1173" s="98">
        <v>6958</v>
      </c>
      <c r="T1173" s="98">
        <v>41</v>
      </c>
      <c r="U1173" s="98" t="s">
        <v>2622</v>
      </c>
      <c r="V1173" s="98">
        <v>33</v>
      </c>
      <c r="W1173" s="98" t="s">
        <v>2933</v>
      </c>
      <c r="X1173" s="98">
        <v>5</v>
      </c>
      <c r="Y1173" s="98" t="s">
        <v>858</v>
      </c>
      <c r="Z1173" s="98">
        <v>32</v>
      </c>
      <c r="AA1173" s="98" t="s">
        <v>2623</v>
      </c>
      <c r="AB1173" s="98">
        <v>8453</v>
      </c>
      <c r="AC1173" s="98" t="s">
        <v>2940</v>
      </c>
      <c r="AD1173" s="98" t="s">
        <v>2941</v>
      </c>
      <c r="AE1173" s="98">
        <v>6958</v>
      </c>
      <c r="AF1173" s="98" t="s">
        <v>5868</v>
      </c>
      <c r="AG1173" s="98" t="s">
        <v>5869</v>
      </c>
      <c r="AH1173" s="98" t="s">
        <v>212</v>
      </c>
      <c r="AI1173" s="98" t="s">
        <v>53</v>
      </c>
      <c r="AJ1173" s="98">
        <v>4100</v>
      </c>
      <c r="AK1173" s="98" t="s">
        <v>36</v>
      </c>
      <c r="AL1173" s="98">
        <v>4104</v>
      </c>
      <c r="AM1173" s="98" t="s">
        <v>372</v>
      </c>
      <c r="AN1173" s="98">
        <v>4104303</v>
      </c>
      <c r="AO1173" s="98">
        <v>2024</v>
      </c>
      <c r="AP1173" s="98">
        <v>0</v>
      </c>
      <c r="AQ1173" s="98" t="s">
        <v>54</v>
      </c>
      <c r="AR1173" s="98" t="s">
        <v>54</v>
      </c>
      <c r="AS1173" s="98" t="s">
        <v>56</v>
      </c>
      <c r="AT1173" s="98" t="s">
        <v>54</v>
      </c>
      <c r="AU1173" s="98" t="s">
        <v>1049</v>
      </c>
      <c r="AY1173" s="98" t="s">
        <v>56</v>
      </c>
      <c r="AZ1173" s="98" t="s">
        <v>5563</v>
      </c>
      <c r="BA1173" s="98" t="s">
        <v>5810</v>
      </c>
      <c r="BB1173" s="98" t="s">
        <v>5811</v>
      </c>
      <c r="BD1173" s="110" t="str">
        <f t="shared" si="193"/>
        <v>4747RGInt 04 Maringá</v>
      </c>
      <c r="BE1173" s="110">
        <v>4747</v>
      </c>
      <c r="BF1173" s="110" t="s">
        <v>2550</v>
      </c>
      <c r="BG1173" s="110">
        <v>8258</v>
      </c>
      <c r="BH1173" s="110" t="s">
        <v>36</v>
      </c>
      <c r="BI1173" s="110">
        <v>19971</v>
      </c>
      <c r="BJ1173" s="110">
        <v>19971</v>
      </c>
      <c r="BK1173" s="110">
        <v>20260</v>
      </c>
      <c r="BL1173" s="110">
        <v>20310</v>
      </c>
      <c r="BN1173" s="110">
        <f t="shared" si="194"/>
        <v>80512</v>
      </c>
      <c r="BS1173" s="110">
        <v>6958</v>
      </c>
      <c r="BT1173" s="110" t="str">
        <f t="shared" si="185"/>
        <v>Construção de salas de aula de múltiplo uso em substituição às salas de madeira no Centro Estadual de Educação Profissional Agrícola de Campo Mourão, em Campo Mourão</v>
      </c>
      <c r="BU1173" s="111" t="str">
        <f t="shared" si="186"/>
        <v>Sim</v>
      </c>
      <c r="BV1173" s="111" t="str">
        <f t="shared" si="187"/>
        <v>Não</v>
      </c>
      <c r="BW1173" s="111" t="str">
        <f t="shared" si="188"/>
        <v>Não</v>
      </c>
      <c r="BX1173" s="111" t="str">
        <f t="shared" si="189"/>
        <v>Não</v>
      </c>
      <c r="BY1173" s="110" t="s">
        <v>1049</v>
      </c>
      <c r="BZ1173" s="110" t="s">
        <v>2724</v>
      </c>
      <c r="CA1173" s="110" t="s">
        <v>121</v>
      </c>
      <c r="CB1173" s="110" t="s">
        <v>8378</v>
      </c>
      <c r="CG1173" s="110" t="str">
        <f t="shared" si="190"/>
        <v>5449Curitiba</v>
      </c>
      <c r="CH1173" s="110" t="str">
        <f t="shared" si="192"/>
        <v>5449-1</v>
      </c>
      <c r="CI1173" s="110">
        <v>1</v>
      </c>
      <c r="CJ1173" s="110">
        <v>5449</v>
      </c>
      <c r="CK1173" s="110" t="s">
        <v>33</v>
      </c>
      <c r="CL1173" s="110">
        <v>4106902</v>
      </c>
      <c r="CM1173" s="110" t="s">
        <v>128</v>
      </c>
      <c r="CN1173" s="110">
        <v>2946</v>
      </c>
      <c r="CO1173" s="110">
        <v>0</v>
      </c>
      <c r="CP1173" s="110">
        <v>0</v>
      </c>
      <c r="CQ1173" s="110">
        <v>0</v>
      </c>
      <c r="CS1173" s="110" t="str">
        <f t="shared" si="191"/>
        <v>RGInt 01 Curitiba-Curitiba</v>
      </c>
    </row>
    <row r="1174" spans="19:97" x14ac:dyDescent="0.2">
      <c r="S1174" s="98">
        <v>6959</v>
      </c>
      <c r="T1174" s="98">
        <v>41</v>
      </c>
      <c r="U1174" s="98" t="s">
        <v>2622</v>
      </c>
      <c r="V1174" s="98">
        <v>33</v>
      </c>
      <c r="W1174" s="98" t="s">
        <v>2933</v>
      </c>
      <c r="X1174" s="98">
        <v>5</v>
      </c>
      <c r="Y1174" s="98" t="s">
        <v>858</v>
      </c>
      <c r="Z1174" s="98">
        <v>32</v>
      </c>
      <c r="AA1174" s="98" t="s">
        <v>2623</v>
      </c>
      <c r="AB1174" s="98">
        <v>8453</v>
      </c>
      <c r="AC1174" s="98" t="s">
        <v>2940</v>
      </c>
      <c r="AD1174" s="98" t="s">
        <v>2941</v>
      </c>
      <c r="AE1174" s="98">
        <v>6959</v>
      </c>
      <c r="AF1174" s="98" t="s">
        <v>5870</v>
      </c>
      <c r="AG1174" s="98" t="s">
        <v>5871</v>
      </c>
      <c r="AH1174" s="98" t="s">
        <v>212</v>
      </c>
      <c r="AI1174" s="98" t="s">
        <v>53</v>
      </c>
      <c r="AJ1174" s="98">
        <v>4100</v>
      </c>
      <c r="AK1174" s="98" t="s">
        <v>36</v>
      </c>
      <c r="AL1174" s="98">
        <v>4104</v>
      </c>
      <c r="AM1174" s="98" t="s">
        <v>2859</v>
      </c>
      <c r="AN1174" s="98">
        <v>4126801</v>
      </c>
      <c r="AO1174" s="98">
        <v>2024</v>
      </c>
      <c r="AP1174" s="98">
        <v>0</v>
      </c>
      <c r="AQ1174" s="98" t="s">
        <v>54</v>
      </c>
      <c r="AR1174" s="98" t="s">
        <v>54</v>
      </c>
      <c r="AS1174" s="98" t="s">
        <v>56</v>
      </c>
      <c r="AT1174" s="98" t="s">
        <v>54</v>
      </c>
      <c r="AV1174" s="98" t="s">
        <v>2724</v>
      </c>
      <c r="AY1174" s="98" t="s">
        <v>56</v>
      </c>
      <c r="AZ1174" s="98" t="s">
        <v>5563</v>
      </c>
      <c r="BA1174" s="98" t="s">
        <v>5810</v>
      </c>
      <c r="BB1174" s="98" t="s">
        <v>5811</v>
      </c>
      <c r="BD1174" s="110" t="str">
        <f t="shared" si="193"/>
        <v>4747RGInt 05 Londrina</v>
      </c>
      <c r="BE1174" s="110">
        <v>4747</v>
      </c>
      <c r="BF1174" s="110" t="s">
        <v>2550</v>
      </c>
      <c r="BG1174" s="110">
        <v>8258</v>
      </c>
      <c r="BH1174" s="110" t="s">
        <v>37</v>
      </c>
      <c r="BI1174" s="110">
        <v>23540</v>
      </c>
      <c r="BJ1174" s="110">
        <v>23540</v>
      </c>
      <c r="BK1174" s="110">
        <v>23950</v>
      </c>
      <c r="BL1174" s="110">
        <v>24050</v>
      </c>
      <c r="BN1174" s="110">
        <f t="shared" si="194"/>
        <v>95080</v>
      </c>
      <c r="BS1174" s="110">
        <v>6959</v>
      </c>
      <c r="BT1174" s="110" t="str">
        <f t="shared" si="185"/>
        <v>Construção de salas de aula de múltiplo uso em substituição às salas de madeira no Colégio Estadual 11 de Abril, em Tapejara</v>
      </c>
      <c r="BU1174" s="111" t="str">
        <f t="shared" si="186"/>
        <v>Sim</v>
      </c>
      <c r="BV1174" s="111" t="str">
        <f t="shared" si="187"/>
        <v>Não</v>
      </c>
      <c r="BW1174" s="111" t="str">
        <f t="shared" si="188"/>
        <v>Não</v>
      </c>
      <c r="BX1174" s="111" t="str">
        <f t="shared" si="189"/>
        <v>Não</v>
      </c>
      <c r="BY1174" s="110" t="s">
        <v>1049</v>
      </c>
      <c r="BZ1174" s="110" t="s">
        <v>2724</v>
      </c>
      <c r="CA1174" s="110" t="s">
        <v>121</v>
      </c>
      <c r="CB1174" s="110" t="s">
        <v>8378</v>
      </c>
      <c r="CG1174" s="110" t="str">
        <f t="shared" si="190"/>
        <v>5449 Total</v>
      </c>
      <c r="CH1174" s="110" t="str">
        <f t="shared" si="192"/>
        <v>5449 Total-1</v>
      </c>
      <c r="CI1174" s="110">
        <v>1</v>
      </c>
      <c r="CJ1174" s="110" t="s">
        <v>7304</v>
      </c>
      <c r="CN1174" s="110">
        <v>2946</v>
      </c>
      <c r="CO1174" s="110">
        <v>0</v>
      </c>
      <c r="CP1174" s="110">
        <v>0</v>
      </c>
      <c r="CQ1174" s="110">
        <v>0</v>
      </c>
      <c r="CS1174" s="110" t="str">
        <f t="shared" si="191"/>
        <v>-</v>
      </c>
    </row>
    <row r="1175" spans="19:97" x14ac:dyDescent="0.2">
      <c r="S1175" s="98">
        <v>6976</v>
      </c>
      <c r="T1175" s="98">
        <v>41</v>
      </c>
      <c r="U1175" s="98" t="s">
        <v>2622</v>
      </c>
      <c r="V1175" s="98">
        <v>33</v>
      </c>
      <c r="W1175" s="98" t="s">
        <v>2933</v>
      </c>
      <c r="X1175" s="98">
        <v>5</v>
      </c>
      <c r="Y1175" s="98" t="s">
        <v>858</v>
      </c>
      <c r="Z1175" s="98">
        <v>32</v>
      </c>
      <c r="AA1175" s="98" t="s">
        <v>2623</v>
      </c>
      <c r="AB1175" s="98">
        <v>8453</v>
      </c>
      <c r="AC1175" s="98" t="s">
        <v>2940</v>
      </c>
      <c r="AD1175" s="98" t="s">
        <v>2941</v>
      </c>
      <c r="AE1175" s="98">
        <v>6976</v>
      </c>
      <c r="AF1175" s="98" t="s">
        <v>5872</v>
      </c>
      <c r="AG1175" s="98" t="s">
        <v>5873</v>
      </c>
      <c r="AH1175" s="98" t="s">
        <v>212</v>
      </c>
      <c r="AI1175" s="98" t="s">
        <v>53</v>
      </c>
      <c r="AJ1175" s="98">
        <v>4100</v>
      </c>
      <c r="AK1175" s="98" t="s">
        <v>33</v>
      </c>
      <c r="AL1175" s="98">
        <v>4101</v>
      </c>
      <c r="AM1175" s="98" t="s">
        <v>567</v>
      </c>
      <c r="AN1175" s="98">
        <v>4128203</v>
      </c>
      <c r="AO1175" s="98">
        <v>2024</v>
      </c>
      <c r="AP1175" s="98">
        <v>0</v>
      </c>
      <c r="AQ1175" s="98" t="s">
        <v>54</v>
      </c>
      <c r="AR1175" s="98" t="s">
        <v>54</v>
      </c>
      <c r="AS1175" s="98" t="s">
        <v>56</v>
      </c>
      <c r="AT1175" s="98" t="s">
        <v>54</v>
      </c>
      <c r="AV1175" s="98" t="s">
        <v>2724</v>
      </c>
      <c r="AY1175" s="98" t="s">
        <v>56</v>
      </c>
      <c r="AZ1175" s="98" t="s">
        <v>5563</v>
      </c>
      <c r="BA1175" s="98" t="s">
        <v>5810</v>
      </c>
      <c r="BB1175" s="98" t="s">
        <v>5811</v>
      </c>
      <c r="BD1175" s="110" t="str">
        <f t="shared" si="193"/>
        <v>4747RGInt 06 Ponta Grossa</v>
      </c>
      <c r="BE1175" s="110">
        <v>4747</v>
      </c>
      <c r="BF1175" s="110" t="s">
        <v>2550</v>
      </c>
      <c r="BG1175" s="110">
        <v>8258</v>
      </c>
      <c r="BH1175" s="110" t="s">
        <v>38</v>
      </c>
      <c r="BI1175" s="110">
        <v>11298</v>
      </c>
      <c r="BJ1175" s="110">
        <v>11298</v>
      </c>
      <c r="BK1175" s="110">
        <v>11730</v>
      </c>
      <c r="BL1175" s="110">
        <v>11830</v>
      </c>
      <c r="BN1175" s="110">
        <f t="shared" si="194"/>
        <v>46156</v>
      </c>
      <c r="BS1175" s="110">
        <v>6976</v>
      </c>
      <c r="BT1175" s="110" t="str">
        <f t="shared" si="185"/>
        <v>Construção de salas de aula de múltiplo uso em substituição às salas de madeira no Colégio Estadual Adiles Bordin, em União da Vitória</v>
      </c>
      <c r="BU1175" s="111" t="str">
        <f t="shared" si="186"/>
        <v>Sim</v>
      </c>
      <c r="BV1175" s="111" t="str">
        <f t="shared" si="187"/>
        <v>Não</v>
      </c>
      <c r="BW1175" s="111" t="str">
        <f t="shared" si="188"/>
        <v>Não</v>
      </c>
      <c r="BX1175" s="111" t="str">
        <f t="shared" si="189"/>
        <v>Não</v>
      </c>
      <c r="BY1175" s="110" t="s">
        <v>1049</v>
      </c>
      <c r="BZ1175" s="110" t="s">
        <v>2724</v>
      </c>
      <c r="CA1175" s="110" t="s">
        <v>121</v>
      </c>
      <c r="CB1175" s="110" t="s">
        <v>8378</v>
      </c>
      <c r="CG1175" s="110" t="str">
        <f t="shared" si="190"/>
        <v>5450Francisco Beltrão</v>
      </c>
      <c r="CH1175" s="110" t="str">
        <f t="shared" si="192"/>
        <v>5450-1</v>
      </c>
      <c r="CI1175" s="110">
        <v>1</v>
      </c>
      <c r="CJ1175" s="110">
        <v>5450</v>
      </c>
      <c r="CK1175" s="110" t="s">
        <v>35</v>
      </c>
      <c r="CL1175" s="110">
        <v>4108403</v>
      </c>
      <c r="CM1175" s="110" t="s">
        <v>166</v>
      </c>
      <c r="CN1175" s="110">
        <v>1477</v>
      </c>
      <c r="CO1175" s="110">
        <v>0</v>
      </c>
      <c r="CP1175" s="110">
        <v>0</v>
      </c>
      <c r="CQ1175" s="110">
        <v>0</v>
      </c>
      <c r="CS1175" s="110" t="str">
        <f t="shared" si="191"/>
        <v>RGInt 03 Cascavel-Francisco Beltrão</v>
      </c>
    </row>
    <row r="1176" spans="19:97" x14ac:dyDescent="0.2">
      <c r="S1176" s="98">
        <v>7011</v>
      </c>
      <c r="T1176" s="98">
        <v>41</v>
      </c>
      <c r="U1176" s="98" t="s">
        <v>2622</v>
      </c>
      <c r="V1176" s="98">
        <v>33</v>
      </c>
      <c r="W1176" s="98" t="s">
        <v>2933</v>
      </c>
      <c r="X1176" s="98">
        <v>5</v>
      </c>
      <c r="Y1176" s="98" t="s">
        <v>858</v>
      </c>
      <c r="Z1176" s="98">
        <v>32</v>
      </c>
      <c r="AA1176" s="98" t="s">
        <v>2623</v>
      </c>
      <c r="AB1176" s="98">
        <v>8453</v>
      </c>
      <c r="AC1176" s="98" t="s">
        <v>2940</v>
      </c>
      <c r="AD1176" s="98" t="s">
        <v>2941</v>
      </c>
      <c r="AE1176" s="98">
        <v>7011</v>
      </c>
      <c r="AF1176" s="98" t="s">
        <v>5874</v>
      </c>
      <c r="AG1176" s="98" t="s">
        <v>5875</v>
      </c>
      <c r="AH1176" s="98" t="s">
        <v>212</v>
      </c>
      <c r="AI1176" s="98" t="s">
        <v>53</v>
      </c>
      <c r="AJ1176" s="98">
        <v>4100</v>
      </c>
      <c r="AK1176" s="98" t="s">
        <v>37</v>
      </c>
      <c r="AL1176" s="98">
        <v>4105</v>
      </c>
      <c r="AM1176" s="98" t="s">
        <v>326</v>
      </c>
      <c r="AN1176" s="98">
        <v>4113700</v>
      </c>
      <c r="AO1176" s="98">
        <v>2024</v>
      </c>
      <c r="AP1176" s="98">
        <v>0</v>
      </c>
      <c r="AQ1176" s="98" t="s">
        <v>54</v>
      </c>
      <c r="AR1176" s="98" t="s">
        <v>54</v>
      </c>
      <c r="AS1176" s="98" t="s">
        <v>56</v>
      </c>
      <c r="AT1176" s="98" t="s">
        <v>54</v>
      </c>
      <c r="AU1176" s="98" t="s">
        <v>1049</v>
      </c>
      <c r="AY1176" s="98" t="s">
        <v>56</v>
      </c>
      <c r="AZ1176" s="98" t="s">
        <v>5563</v>
      </c>
      <c r="BA1176" s="98" t="s">
        <v>5810</v>
      </c>
      <c r="BB1176" s="98" t="s">
        <v>5811</v>
      </c>
      <c r="BD1176" s="110" t="str">
        <f t="shared" si="193"/>
        <v>4748RGInt 01 Curitiba</v>
      </c>
      <c r="BE1176" s="110">
        <v>4748</v>
      </c>
      <c r="BF1176" s="110" t="s">
        <v>2558</v>
      </c>
      <c r="BG1176" s="110">
        <v>8258</v>
      </c>
      <c r="BH1176" s="110" t="s">
        <v>33</v>
      </c>
      <c r="BI1176" s="110">
        <v>53392</v>
      </c>
      <c r="BJ1176" s="110">
        <v>53392</v>
      </c>
      <c r="BK1176" s="110">
        <v>54994</v>
      </c>
      <c r="BL1176" s="110">
        <v>54994</v>
      </c>
      <c r="BN1176" s="110">
        <f t="shared" si="194"/>
        <v>216772</v>
      </c>
      <c r="BS1176" s="110">
        <v>7011</v>
      </c>
      <c r="BT1176" s="110" t="str">
        <f t="shared" si="185"/>
        <v>Construção de salas de aula de múltiplo uso em substituição às salas de madeira no Colégio Estadual Altair Aparecido Carneiro, em Londrina</v>
      </c>
      <c r="BU1176" s="111" t="str">
        <f t="shared" si="186"/>
        <v>Sim</v>
      </c>
      <c r="BV1176" s="111" t="str">
        <f t="shared" si="187"/>
        <v>Não</v>
      </c>
      <c r="BW1176" s="111" t="str">
        <f t="shared" si="188"/>
        <v>Não</v>
      </c>
      <c r="BX1176" s="111" t="str">
        <f t="shared" si="189"/>
        <v>Não</v>
      </c>
      <c r="BY1176" s="110" t="s">
        <v>1049</v>
      </c>
      <c r="BZ1176" s="110" t="s">
        <v>2724</v>
      </c>
      <c r="CA1176" s="110" t="s">
        <v>121</v>
      </c>
      <c r="CB1176" s="110" t="s">
        <v>8122</v>
      </c>
      <c r="CG1176" s="110" t="str">
        <f t="shared" si="190"/>
        <v>5450 Total</v>
      </c>
      <c r="CH1176" s="110" t="str">
        <f t="shared" si="192"/>
        <v>5450 Total-1</v>
      </c>
      <c r="CI1176" s="110">
        <v>1</v>
      </c>
      <c r="CJ1176" s="110" t="s">
        <v>7305</v>
      </c>
      <c r="CN1176" s="110">
        <v>1477</v>
      </c>
      <c r="CO1176" s="110">
        <v>0</v>
      </c>
      <c r="CP1176" s="110">
        <v>0</v>
      </c>
      <c r="CQ1176" s="110">
        <v>0</v>
      </c>
      <c r="CS1176" s="110" t="str">
        <f t="shared" si="191"/>
        <v>-</v>
      </c>
    </row>
    <row r="1177" spans="19:97" x14ac:dyDescent="0.2">
      <c r="S1177" s="98">
        <v>6965</v>
      </c>
      <c r="T1177" s="98">
        <v>41</v>
      </c>
      <c r="U1177" s="98" t="s">
        <v>2622</v>
      </c>
      <c r="V1177" s="98">
        <v>33</v>
      </c>
      <c r="W1177" s="98" t="s">
        <v>2933</v>
      </c>
      <c r="X1177" s="98">
        <v>5</v>
      </c>
      <c r="Y1177" s="98" t="s">
        <v>858</v>
      </c>
      <c r="Z1177" s="98">
        <v>32</v>
      </c>
      <c r="AA1177" s="98" t="s">
        <v>2623</v>
      </c>
      <c r="AB1177" s="98">
        <v>8453</v>
      </c>
      <c r="AC1177" s="98" t="s">
        <v>2940</v>
      </c>
      <c r="AD1177" s="98" t="s">
        <v>2941</v>
      </c>
      <c r="AE1177" s="98">
        <v>6965</v>
      </c>
      <c r="AF1177" s="98" t="s">
        <v>5876</v>
      </c>
      <c r="AG1177" s="98" t="s">
        <v>5877</v>
      </c>
      <c r="AH1177" s="98" t="s">
        <v>212</v>
      </c>
      <c r="AI1177" s="98" t="s">
        <v>53</v>
      </c>
      <c r="AJ1177" s="98">
        <v>4100</v>
      </c>
      <c r="AK1177" s="98" t="s">
        <v>33</v>
      </c>
      <c r="AL1177" s="98">
        <v>4101</v>
      </c>
      <c r="AM1177" s="98" t="s">
        <v>515</v>
      </c>
      <c r="AN1177" s="98">
        <v>4119152</v>
      </c>
      <c r="AO1177" s="98">
        <v>2024</v>
      </c>
      <c r="AP1177" s="98">
        <v>0</v>
      </c>
      <c r="AQ1177" s="98" t="s">
        <v>54</v>
      </c>
      <c r="AR1177" s="98" t="s">
        <v>54</v>
      </c>
      <c r="AS1177" s="98" t="s">
        <v>56</v>
      </c>
      <c r="AT1177" s="98" t="s">
        <v>54</v>
      </c>
      <c r="AU1177" s="98" t="s">
        <v>1049</v>
      </c>
      <c r="AY1177" s="98" t="s">
        <v>56</v>
      </c>
      <c r="AZ1177" s="98" t="s">
        <v>5563</v>
      </c>
      <c r="BA1177" s="98" t="s">
        <v>5810</v>
      </c>
      <c r="BB1177" s="98" t="s">
        <v>5811</v>
      </c>
      <c r="BD1177" s="110" t="str">
        <f t="shared" si="193"/>
        <v>4748RGInt 02 Guarapuava</v>
      </c>
      <c r="BE1177" s="110">
        <v>4748</v>
      </c>
      <c r="BF1177" s="110" t="s">
        <v>2558</v>
      </c>
      <c r="BG1177" s="110">
        <v>8258</v>
      </c>
      <c r="BH1177" s="110" t="s">
        <v>34</v>
      </c>
      <c r="BI1177" s="110">
        <v>8141</v>
      </c>
      <c r="BJ1177" s="110">
        <v>8141</v>
      </c>
      <c r="BK1177" s="110">
        <v>8385</v>
      </c>
      <c r="BL1177" s="110">
        <v>8385</v>
      </c>
      <c r="BN1177" s="110">
        <f t="shared" si="194"/>
        <v>33052</v>
      </c>
      <c r="BS1177" s="110">
        <v>6965</v>
      </c>
      <c r="BT1177" s="110" t="str">
        <f t="shared" si="185"/>
        <v>Construção de salas de aula de múltiplo uso em substituição às salas de madeira no Colégio Estadual Amyntas de Barros, em Pinhais</v>
      </c>
      <c r="BU1177" s="111" t="str">
        <f t="shared" si="186"/>
        <v>Sim</v>
      </c>
      <c r="BV1177" s="111" t="str">
        <f t="shared" si="187"/>
        <v>Não</v>
      </c>
      <c r="BW1177" s="111" t="str">
        <f t="shared" si="188"/>
        <v>Não</v>
      </c>
      <c r="BX1177" s="111" t="str">
        <f t="shared" si="189"/>
        <v>Não</v>
      </c>
      <c r="BY1177" s="110" t="s">
        <v>1049</v>
      </c>
      <c r="BZ1177" s="110" t="s">
        <v>2724</v>
      </c>
      <c r="CA1177" s="110" t="s">
        <v>121</v>
      </c>
      <c r="CB1177" s="110" t="s">
        <v>8378</v>
      </c>
      <c r="CG1177" s="110" t="str">
        <f t="shared" si="190"/>
        <v>5451Guarapuava</v>
      </c>
      <c r="CH1177" s="110" t="str">
        <f t="shared" si="192"/>
        <v>5451-1</v>
      </c>
      <c r="CI1177" s="110">
        <v>1</v>
      </c>
      <c r="CJ1177" s="110">
        <v>5451</v>
      </c>
      <c r="CK1177" s="110" t="s">
        <v>34</v>
      </c>
      <c r="CL1177" s="110">
        <v>4109401</v>
      </c>
      <c r="CM1177" s="110" t="s">
        <v>526</v>
      </c>
      <c r="CN1177" s="110">
        <v>140</v>
      </c>
      <c r="CO1177" s="110">
        <v>0</v>
      </c>
      <c r="CP1177" s="110">
        <v>0</v>
      </c>
      <c r="CQ1177" s="110">
        <v>0</v>
      </c>
      <c r="CS1177" s="110" t="str">
        <f t="shared" si="191"/>
        <v>RGInt 02 Guarapuava-Guarapuava</v>
      </c>
    </row>
    <row r="1178" spans="19:97" x14ac:dyDescent="0.2">
      <c r="S1178" s="98">
        <v>6988</v>
      </c>
      <c r="T1178" s="98">
        <v>41</v>
      </c>
      <c r="U1178" s="98" t="s">
        <v>2622</v>
      </c>
      <c r="V1178" s="98">
        <v>33</v>
      </c>
      <c r="W1178" s="98" t="s">
        <v>2933</v>
      </c>
      <c r="X1178" s="98">
        <v>5</v>
      </c>
      <c r="Y1178" s="98" t="s">
        <v>858</v>
      </c>
      <c r="Z1178" s="98">
        <v>32</v>
      </c>
      <c r="AA1178" s="98" t="s">
        <v>2623</v>
      </c>
      <c r="AB1178" s="98">
        <v>8453</v>
      </c>
      <c r="AC1178" s="98" t="s">
        <v>2940</v>
      </c>
      <c r="AD1178" s="98" t="s">
        <v>2941</v>
      </c>
      <c r="AE1178" s="98">
        <v>6988</v>
      </c>
      <c r="AF1178" s="98" t="s">
        <v>5878</v>
      </c>
      <c r="AG1178" s="98" t="s">
        <v>5879</v>
      </c>
      <c r="AH1178" s="98" t="s">
        <v>212</v>
      </c>
      <c r="AI1178" s="98" t="s">
        <v>53</v>
      </c>
      <c r="AJ1178" s="98">
        <v>4100</v>
      </c>
      <c r="AK1178" s="98" t="s">
        <v>36</v>
      </c>
      <c r="AL1178" s="98">
        <v>4104</v>
      </c>
      <c r="AM1178" s="98" t="s">
        <v>5827</v>
      </c>
      <c r="AN1178" s="98">
        <v>4119707</v>
      </c>
      <c r="AO1178" s="98">
        <v>2024</v>
      </c>
      <c r="AP1178" s="98">
        <v>0</v>
      </c>
      <c r="AQ1178" s="98" t="s">
        <v>54</v>
      </c>
      <c r="AR1178" s="98" t="s">
        <v>54</v>
      </c>
      <c r="AS1178" s="98" t="s">
        <v>56</v>
      </c>
      <c r="AT1178" s="98" t="s">
        <v>54</v>
      </c>
      <c r="AV1178" s="98" t="s">
        <v>2724</v>
      </c>
      <c r="AY1178" s="98" t="s">
        <v>56</v>
      </c>
      <c r="AZ1178" s="98" t="s">
        <v>5563</v>
      </c>
      <c r="BA1178" s="98" t="s">
        <v>5810</v>
      </c>
      <c r="BB1178" s="98" t="s">
        <v>5811</v>
      </c>
      <c r="BD1178" s="110" t="str">
        <f t="shared" si="193"/>
        <v>4748RGInt 03 Cascavel</v>
      </c>
      <c r="BE1178" s="110">
        <v>4748</v>
      </c>
      <c r="BF1178" s="110" t="s">
        <v>2558</v>
      </c>
      <c r="BG1178" s="110">
        <v>8258</v>
      </c>
      <c r="BH1178" s="110" t="s">
        <v>35</v>
      </c>
      <c r="BI1178" s="110">
        <v>75810</v>
      </c>
      <c r="BJ1178" s="110">
        <v>75810</v>
      </c>
      <c r="BK1178" s="110">
        <v>78084</v>
      </c>
      <c r="BL1178" s="110">
        <v>78084</v>
      </c>
      <c r="BN1178" s="110">
        <f t="shared" si="194"/>
        <v>307788</v>
      </c>
      <c r="BS1178" s="110">
        <v>6988</v>
      </c>
      <c r="BT1178" s="110" t="str">
        <f t="shared" si="185"/>
        <v>Construção de salas de aula de múltiplo uso em substituição às salas de madeira no Colégio Estadual Arthur da Costa e Silva, em Planaltina do Paraná</v>
      </c>
      <c r="BU1178" s="111" t="str">
        <f t="shared" si="186"/>
        <v>Sim</v>
      </c>
      <c r="BV1178" s="111" t="str">
        <f t="shared" si="187"/>
        <v>Não</v>
      </c>
      <c r="BW1178" s="111" t="str">
        <f t="shared" si="188"/>
        <v>Não</v>
      </c>
      <c r="BX1178" s="111" t="str">
        <f t="shared" si="189"/>
        <v>Não</v>
      </c>
      <c r="BY1178" s="110" t="s">
        <v>1049</v>
      </c>
      <c r="BZ1178" s="110" t="s">
        <v>2724</v>
      </c>
      <c r="CA1178" s="110" t="s">
        <v>121</v>
      </c>
      <c r="CB1178" s="110" t="s">
        <v>8375</v>
      </c>
      <c r="CG1178" s="110" t="str">
        <f t="shared" si="190"/>
        <v>5451 Total</v>
      </c>
      <c r="CH1178" s="110" t="str">
        <f t="shared" si="192"/>
        <v>5451 Total-1</v>
      </c>
      <c r="CI1178" s="110">
        <v>1</v>
      </c>
      <c r="CJ1178" s="110" t="s">
        <v>7306</v>
      </c>
      <c r="CN1178" s="110">
        <v>140</v>
      </c>
      <c r="CO1178" s="110">
        <v>0</v>
      </c>
      <c r="CP1178" s="110">
        <v>0</v>
      </c>
      <c r="CQ1178" s="110">
        <v>0</v>
      </c>
      <c r="CS1178" s="110" t="str">
        <f t="shared" si="191"/>
        <v>-</v>
      </c>
    </row>
    <row r="1179" spans="19:97" x14ac:dyDescent="0.2">
      <c r="S1179" s="98">
        <v>6989</v>
      </c>
      <c r="T1179" s="98">
        <v>41</v>
      </c>
      <c r="U1179" s="98" t="s">
        <v>2622</v>
      </c>
      <c r="V1179" s="98">
        <v>33</v>
      </c>
      <c r="W1179" s="98" t="s">
        <v>2933</v>
      </c>
      <c r="X1179" s="98">
        <v>5</v>
      </c>
      <c r="Y1179" s="98" t="s">
        <v>858</v>
      </c>
      <c r="Z1179" s="98">
        <v>32</v>
      </c>
      <c r="AA1179" s="98" t="s">
        <v>2623</v>
      </c>
      <c r="AB1179" s="98">
        <v>8453</v>
      </c>
      <c r="AC1179" s="98" t="s">
        <v>2940</v>
      </c>
      <c r="AD1179" s="98" t="s">
        <v>2941</v>
      </c>
      <c r="AE1179" s="98">
        <v>6989</v>
      </c>
      <c r="AF1179" s="98" t="s">
        <v>5880</v>
      </c>
      <c r="AG1179" s="98" t="s">
        <v>5881</v>
      </c>
      <c r="AH1179" s="98" t="s">
        <v>212</v>
      </c>
      <c r="AI1179" s="98" t="s">
        <v>53</v>
      </c>
      <c r="AJ1179" s="98">
        <v>4100</v>
      </c>
      <c r="AK1179" s="98" t="s">
        <v>35</v>
      </c>
      <c r="AL1179" s="98">
        <v>4103</v>
      </c>
      <c r="AM1179" s="98" t="s">
        <v>367</v>
      </c>
      <c r="AN1179" s="98">
        <v>4106456</v>
      </c>
      <c r="AO1179" s="98">
        <v>2024</v>
      </c>
      <c r="AP1179" s="98">
        <v>0</v>
      </c>
      <c r="AQ1179" s="98" t="s">
        <v>54</v>
      </c>
      <c r="AR1179" s="98" t="s">
        <v>54</v>
      </c>
      <c r="AS1179" s="98" t="s">
        <v>56</v>
      </c>
      <c r="AT1179" s="98" t="s">
        <v>54</v>
      </c>
      <c r="AV1179" s="98" t="s">
        <v>2724</v>
      </c>
      <c r="AY1179" s="98" t="s">
        <v>56</v>
      </c>
      <c r="AZ1179" s="98" t="s">
        <v>5563</v>
      </c>
      <c r="BA1179" s="98" t="s">
        <v>5810</v>
      </c>
      <c r="BB1179" s="98" t="s">
        <v>5811</v>
      </c>
      <c r="BD1179" s="110" t="str">
        <f t="shared" si="193"/>
        <v>4748RGInt 04 Maringá</v>
      </c>
      <c r="BE1179" s="110">
        <v>4748</v>
      </c>
      <c r="BF1179" s="110" t="s">
        <v>2558</v>
      </c>
      <c r="BG1179" s="110">
        <v>8258</v>
      </c>
      <c r="BH1179" s="110" t="s">
        <v>36</v>
      </c>
      <c r="BI1179" s="110">
        <v>63862</v>
      </c>
      <c r="BJ1179" s="110">
        <v>63862</v>
      </c>
      <c r="BK1179" s="110">
        <v>65778</v>
      </c>
      <c r="BL1179" s="110">
        <v>65778</v>
      </c>
      <c r="BN1179" s="110">
        <f t="shared" si="194"/>
        <v>259280</v>
      </c>
      <c r="BS1179" s="110">
        <v>6989</v>
      </c>
      <c r="BT1179" s="110" t="str">
        <f t="shared" si="185"/>
        <v>Construção de salas de aula de múltiplo uso em substituição às salas de madeira no Colégio Estadual Candido Rossoni, em Coronel Domingos Soares</v>
      </c>
      <c r="BU1179" s="111" t="str">
        <f t="shared" si="186"/>
        <v>Sim</v>
      </c>
      <c r="BV1179" s="111" t="str">
        <f t="shared" si="187"/>
        <v>Não</v>
      </c>
      <c r="BW1179" s="111" t="str">
        <f t="shared" si="188"/>
        <v>Não</v>
      </c>
      <c r="BX1179" s="111" t="str">
        <f t="shared" si="189"/>
        <v>Não</v>
      </c>
      <c r="BY1179" s="110" t="s">
        <v>1049</v>
      </c>
      <c r="BZ1179" s="110" t="s">
        <v>2724</v>
      </c>
      <c r="CA1179" s="110" t="s">
        <v>121</v>
      </c>
      <c r="CB1179" s="110" t="s">
        <v>8375</v>
      </c>
      <c r="CG1179" s="110" t="str">
        <f t="shared" si="190"/>
        <v>5452Irati</v>
      </c>
      <c r="CH1179" s="110" t="str">
        <f t="shared" si="192"/>
        <v>5452-1</v>
      </c>
      <c r="CI1179" s="110">
        <v>1</v>
      </c>
      <c r="CJ1179" s="110">
        <v>5452</v>
      </c>
      <c r="CK1179" s="110" t="s">
        <v>38</v>
      </c>
      <c r="CL1179" s="110">
        <v>4110706</v>
      </c>
      <c r="CM1179" s="110" t="s">
        <v>594</v>
      </c>
      <c r="CN1179" s="110">
        <v>2500</v>
      </c>
      <c r="CO1179" s="110">
        <v>0</v>
      </c>
      <c r="CP1179" s="110">
        <v>0</v>
      </c>
      <c r="CQ1179" s="110">
        <v>0</v>
      </c>
      <c r="CS1179" s="110" t="str">
        <f t="shared" si="191"/>
        <v>RGInt 06 Ponta Grossa-Irati</v>
      </c>
    </row>
    <row r="1180" spans="19:97" x14ac:dyDescent="0.2">
      <c r="S1180" s="98">
        <v>6986</v>
      </c>
      <c r="T1180" s="98">
        <v>41</v>
      </c>
      <c r="U1180" s="98" t="s">
        <v>2622</v>
      </c>
      <c r="V1180" s="98">
        <v>33</v>
      </c>
      <c r="W1180" s="98" t="s">
        <v>2933</v>
      </c>
      <c r="X1180" s="98">
        <v>5</v>
      </c>
      <c r="Y1180" s="98" t="s">
        <v>858</v>
      </c>
      <c r="Z1180" s="98">
        <v>32</v>
      </c>
      <c r="AA1180" s="98" t="s">
        <v>2623</v>
      </c>
      <c r="AB1180" s="98">
        <v>8453</v>
      </c>
      <c r="AC1180" s="98" t="s">
        <v>2940</v>
      </c>
      <c r="AD1180" s="98" t="s">
        <v>2941</v>
      </c>
      <c r="AE1180" s="98">
        <v>6986</v>
      </c>
      <c r="AF1180" s="98" t="s">
        <v>5882</v>
      </c>
      <c r="AG1180" s="98" t="s">
        <v>5883</v>
      </c>
      <c r="AH1180" s="98" t="s">
        <v>212</v>
      </c>
      <c r="AI1180" s="98" t="s">
        <v>53</v>
      </c>
      <c r="AJ1180" s="98">
        <v>4100</v>
      </c>
      <c r="AK1180" s="98" t="s">
        <v>35</v>
      </c>
      <c r="AL1180" s="98">
        <v>4103</v>
      </c>
      <c r="AM1180" s="98" t="s">
        <v>1219</v>
      </c>
      <c r="AN1180" s="98">
        <v>4117057</v>
      </c>
      <c r="AO1180" s="98">
        <v>2024</v>
      </c>
      <c r="AP1180" s="98">
        <v>0</v>
      </c>
      <c r="AQ1180" s="98" t="s">
        <v>54</v>
      </c>
      <c r="AR1180" s="98" t="s">
        <v>54</v>
      </c>
      <c r="AS1180" s="98" t="s">
        <v>56</v>
      </c>
      <c r="AT1180" s="98" t="s">
        <v>54</v>
      </c>
      <c r="AU1180" s="98" t="s">
        <v>1049</v>
      </c>
      <c r="AY1180" s="98" t="s">
        <v>56</v>
      </c>
      <c r="AZ1180" s="98" t="s">
        <v>5563</v>
      </c>
      <c r="BA1180" s="98" t="s">
        <v>5810</v>
      </c>
      <c r="BB1180" s="98" t="s">
        <v>5811</v>
      </c>
      <c r="BD1180" s="110" t="str">
        <f t="shared" si="193"/>
        <v>4748RGInt 05 Londrina</v>
      </c>
      <c r="BE1180" s="110">
        <v>4748</v>
      </c>
      <c r="BF1180" s="110" t="s">
        <v>2558</v>
      </c>
      <c r="BG1180" s="110">
        <v>8258</v>
      </c>
      <c r="BH1180" s="110" t="s">
        <v>37</v>
      </c>
      <c r="BI1180" s="110">
        <v>64915</v>
      </c>
      <c r="BJ1180" s="110">
        <v>64915</v>
      </c>
      <c r="BK1180" s="110">
        <v>66862</v>
      </c>
      <c r="BL1180" s="110">
        <v>66862</v>
      </c>
      <c r="BN1180" s="110">
        <f t="shared" si="194"/>
        <v>263554</v>
      </c>
      <c r="BS1180" s="110">
        <v>6986</v>
      </c>
      <c r="BT1180" s="110" t="str">
        <f t="shared" si="185"/>
        <v>Construção de salas de aula de múltiplo uso em substituição às salas de madeira no Colégio Estadual Carlos Alberto Cabreira Machado, em Nova Laranjeiras</v>
      </c>
      <c r="BU1180" s="111" t="str">
        <f t="shared" si="186"/>
        <v>Sim</v>
      </c>
      <c r="BV1180" s="111" t="str">
        <f t="shared" si="187"/>
        <v>Não</v>
      </c>
      <c r="BW1180" s="111" t="str">
        <f t="shared" si="188"/>
        <v>Não</v>
      </c>
      <c r="BX1180" s="111" t="str">
        <f t="shared" si="189"/>
        <v>Não</v>
      </c>
      <c r="BY1180" s="110" t="s">
        <v>1049</v>
      </c>
      <c r="BZ1180" s="110" t="s">
        <v>2724</v>
      </c>
      <c r="CA1180" s="110" t="s">
        <v>121</v>
      </c>
      <c r="CB1180" s="110" t="s">
        <v>8378</v>
      </c>
      <c r="CG1180" s="110" t="str">
        <f t="shared" si="190"/>
        <v>5452 Total</v>
      </c>
      <c r="CH1180" s="110" t="str">
        <f t="shared" si="192"/>
        <v>5452 Total-1</v>
      </c>
      <c r="CI1180" s="110">
        <v>1</v>
      </c>
      <c r="CJ1180" s="110" t="s">
        <v>7307</v>
      </c>
      <c r="CN1180" s="110">
        <v>2500</v>
      </c>
      <c r="CO1180" s="110">
        <v>0</v>
      </c>
      <c r="CP1180" s="110">
        <v>0</v>
      </c>
      <c r="CQ1180" s="110">
        <v>0</v>
      </c>
      <c r="CS1180" s="110" t="str">
        <f t="shared" si="191"/>
        <v>-</v>
      </c>
    </row>
    <row r="1181" spans="19:97" x14ac:dyDescent="0.2">
      <c r="S1181" s="98">
        <v>7008</v>
      </c>
      <c r="T1181" s="98">
        <v>41</v>
      </c>
      <c r="U1181" s="98" t="s">
        <v>2622</v>
      </c>
      <c r="V1181" s="98">
        <v>33</v>
      </c>
      <c r="W1181" s="98" t="s">
        <v>2933</v>
      </c>
      <c r="X1181" s="98">
        <v>5</v>
      </c>
      <c r="Y1181" s="98" t="s">
        <v>858</v>
      </c>
      <c r="Z1181" s="98">
        <v>32</v>
      </c>
      <c r="AA1181" s="98" t="s">
        <v>2623</v>
      </c>
      <c r="AB1181" s="98">
        <v>8453</v>
      </c>
      <c r="AC1181" s="98" t="s">
        <v>2940</v>
      </c>
      <c r="AD1181" s="98" t="s">
        <v>2941</v>
      </c>
      <c r="AE1181" s="98">
        <v>7008</v>
      </c>
      <c r="AF1181" s="98" t="s">
        <v>5884</v>
      </c>
      <c r="AG1181" s="98" t="s">
        <v>5885</v>
      </c>
      <c r="AH1181" s="98" t="s">
        <v>212</v>
      </c>
      <c r="AI1181" s="98" t="s">
        <v>53</v>
      </c>
      <c r="AJ1181" s="98">
        <v>4100</v>
      </c>
      <c r="AK1181" s="98" t="s">
        <v>36</v>
      </c>
      <c r="AL1181" s="98">
        <v>4104</v>
      </c>
      <c r="AM1181" s="98" t="s">
        <v>2255</v>
      </c>
      <c r="AN1181" s="98">
        <v>4106605</v>
      </c>
      <c r="AO1181" s="98">
        <v>2024</v>
      </c>
      <c r="AP1181" s="98">
        <v>0</v>
      </c>
      <c r="AQ1181" s="98" t="s">
        <v>54</v>
      </c>
      <c r="AR1181" s="98" t="s">
        <v>54</v>
      </c>
      <c r="AS1181" s="98" t="s">
        <v>56</v>
      </c>
      <c r="AT1181" s="98" t="s">
        <v>54</v>
      </c>
      <c r="AV1181" s="98" t="s">
        <v>2724</v>
      </c>
      <c r="AY1181" s="98" t="s">
        <v>56</v>
      </c>
      <c r="AZ1181" s="98" t="s">
        <v>5563</v>
      </c>
      <c r="BA1181" s="98" t="s">
        <v>5810</v>
      </c>
      <c r="BB1181" s="98" t="s">
        <v>5811</v>
      </c>
      <c r="BD1181" s="110" t="str">
        <f t="shared" si="193"/>
        <v>4748RGInt 06 Ponta Grossa</v>
      </c>
      <c r="BE1181" s="110">
        <v>4748</v>
      </c>
      <c r="BF1181" s="110" t="s">
        <v>2558</v>
      </c>
      <c r="BG1181" s="110">
        <v>8258</v>
      </c>
      <c r="BH1181" s="110" t="s">
        <v>38</v>
      </c>
      <c r="BI1181" s="110">
        <v>32666</v>
      </c>
      <c r="BJ1181" s="110">
        <v>32666</v>
      </c>
      <c r="BK1181" s="110">
        <v>33646</v>
      </c>
      <c r="BL1181" s="110">
        <v>33646</v>
      </c>
      <c r="BN1181" s="110">
        <f t="shared" si="194"/>
        <v>132624</v>
      </c>
      <c r="BS1181" s="110">
        <v>7008</v>
      </c>
      <c r="BT1181" s="110" t="str">
        <f t="shared" si="185"/>
        <v>Construção de salas de aula de múltiplo uso em substituição às salas de madeira no Colégio Estadual Cívico-Militar Cruzeiro do Oeste, em Cruzeiro do Oeste</v>
      </c>
      <c r="BU1181" s="111" t="str">
        <f t="shared" si="186"/>
        <v>Sim</v>
      </c>
      <c r="BV1181" s="111" t="str">
        <f t="shared" si="187"/>
        <v>Não</v>
      </c>
      <c r="BW1181" s="111" t="str">
        <f t="shared" si="188"/>
        <v>Não</v>
      </c>
      <c r="BX1181" s="111" t="str">
        <f t="shared" si="189"/>
        <v>Não</v>
      </c>
      <c r="BY1181" s="110" t="s">
        <v>1049</v>
      </c>
      <c r="BZ1181" s="110" t="s">
        <v>2724</v>
      </c>
      <c r="CA1181" s="110" t="s">
        <v>121</v>
      </c>
      <c r="CB1181" s="110" t="s">
        <v>8122</v>
      </c>
      <c r="CG1181" s="110" t="str">
        <f t="shared" si="190"/>
        <v>5453Irati</v>
      </c>
      <c r="CH1181" s="110" t="str">
        <f t="shared" si="192"/>
        <v>5453-1</v>
      </c>
      <c r="CI1181" s="110">
        <v>1</v>
      </c>
      <c r="CJ1181" s="110">
        <v>5453</v>
      </c>
      <c r="CK1181" s="110" t="s">
        <v>38</v>
      </c>
      <c r="CL1181" s="110">
        <v>4110706</v>
      </c>
      <c r="CM1181" s="110" t="s">
        <v>594</v>
      </c>
      <c r="CN1181" s="110">
        <v>251</v>
      </c>
      <c r="CO1181" s="110">
        <v>0</v>
      </c>
      <c r="CP1181" s="110">
        <v>0</v>
      </c>
      <c r="CQ1181" s="110">
        <v>0</v>
      </c>
      <c r="CS1181" s="110" t="str">
        <f t="shared" si="191"/>
        <v>RGInt 06 Ponta Grossa-Irati</v>
      </c>
    </row>
    <row r="1182" spans="19:97" x14ac:dyDescent="0.2">
      <c r="S1182" s="98">
        <v>6968</v>
      </c>
      <c r="T1182" s="98">
        <v>41</v>
      </c>
      <c r="U1182" s="98" t="s">
        <v>2622</v>
      </c>
      <c r="V1182" s="98">
        <v>33</v>
      </c>
      <c r="W1182" s="98" t="s">
        <v>2933</v>
      </c>
      <c r="X1182" s="98">
        <v>5</v>
      </c>
      <c r="Y1182" s="98" t="s">
        <v>858</v>
      </c>
      <c r="Z1182" s="98">
        <v>32</v>
      </c>
      <c r="AA1182" s="98" t="s">
        <v>2623</v>
      </c>
      <c r="AB1182" s="98">
        <v>8453</v>
      </c>
      <c r="AC1182" s="98" t="s">
        <v>2940</v>
      </c>
      <c r="AD1182" s="98" t="s">
        <v>2941</v>
      </c>
      <c r="AE1182" s="98">
        <v>6968</v>
      </c>
      <c r="AF1182" s="98" t="s">
        <v>5886</v>
      </c>
      <c r="AG1182" s="98" t="s">
        <v>5887</v>
      </c>
      <c r="AH1182" s="98" t="s">
        <v>212</v>
      </c>
      <c r="AI1182" s="98" t="s">
        <v>53</v>
      </c>
      <c r="AJ1182" s="98">
        <v>4100</v>
      </c>
      <c r="AK1182" s="98" t="s">
        <v>36</v>
      </c>
      <c r="AL1182" s="98">
        <v>4104</v>
      </c>
      <c r="AM1182" s="98" t="s">
        <v>503</v>
      </c>
      <c r="AN1182" s="98">
        <v>4115200</v>
      </c>
      <c r="AO1182" s="98">
        <v>2024</v>
      </c>
      <c r="AP1182" s="98">
        <v>0</v>
      </c>
      <c r="AQ1182" s="98" t="s">
        <v>54</v>
      </c>
      <c r="AR1182" s="98" t="s">
        <v>54</v>
      </c>
      <c r="AS1182" s="98" t="s">
        <v>56</v>
      </c>
      <c r="AT1182" s="98" t="s">
        <v>54</v>
      </c>
      <c r="AU1182" s="98" t="s">
        <v>1049</v>
      </c>
      <c r="AY1182" s="98" t="s">
        <v>56</v>
      </c>
      <c r="AZ1182" s="98" t="s">
        <v>5563</v>
      </c>
      <c r="BA1182" s="98" t="s">
        <v>5810</v>
      </c>
      <c r="BB1182" s="98" t="s">
        <v>5811</v>
      </c>
      <c r="BD1182" s="110" t="str">
        <f t="shared" si="193"/>
        <v>4749RGInt 01 Curitiba</v>
      </c>
      <c r="BE1182" s="110">
        <v>4749</v>
      </c>
      <c r="BF1182" s="110" t="s">
        <v>2561</v>
      </c>
      <c r="BG1182" s="110">
        <v>8258</v>
      </c>
      <c r="BH1182" s="110" t="s">
        <v>33</v>
      </c>
      <c r="BJ1182" s="110">
        <v>1</v>
      </c>
      <c r="BK1182" s="110">
        <v>1</v>
      </c>
      <c r="BL1182" s="110">
        <v>1</v>
      </c>
      <c r="BN1182" s="110">
        <f t="shared" si="194"/>
        <v>3</v>
      </c>
      <c r="BS1182" s="110">
        <v>6968</v>
      </c>
      <c r="BT1182" s="110" t="str">
        <f t="shared" si="185"/>
        <v>Construção de salas de aula de múltiplo uso em substituição às salas de madeira no Colégio Estadual Cívico-Militar Tomaz Edison de Andrade Vieira, em Maringá</v>
      </c>
      <c r="BU1182" s="111" t="str">
        <f t="shared" si="186"/>
        <v>Sim</v>
      </c>
      <c r="BV1182" s="111" t="str">
        <f t="shared" si="187"/>
        <v>Não</v>
      </c>
      <c r="BW1182" s="111" t="str">
        <f t="shared" si="188"/>
        <v>Não</v>
      </c>
      <c r="BX1182" s="111" t="str">
        <f t="shared" si="189"/>
        <v>Não</v>
      </c>
      <c r="BY1182" s="110" t="s">
        <v>1049</v>
      </c>
      <c r="BZ1182" s="110" t="s">
        <v>2724</v>
      </c>
      <c r="CA1182" s="110" t="s">
        <v>121</v>
      </c>
      <c r="CB1182" s="110" t="s">
        <v>8378</v>
      </c>
      <c r="CG1182" s="110" t="str">
        <f t="shared" si="190"/>
        <v>5453 Total</v>
      </c>
      <c r="CH1182" s="110" t="str">
        <f t="shared" si="192"/>
        <v>5453 Total-1</v>
      </c>
      <c r="CI1182" s="110">
        <v>1</v>
      </c>
      <c r="CJ1182" s="110" t="s">
        <v>7308</v>
      </c>
      <c r="CN1182" s="110">
        <v>251</v>
      </c>
      <c r="CO1182" s="110">
        <v>0</v>
      </c>
      <c r="CP1182" s="110">
        <v>0</v>
      </c>
      <c r="CQ1182" s="110">
        <v>0</v>
      </c>
      <c r="CS1182" s="110" t="str">
        <f t="shared" si="191"/>
        <v>-</v>
      </c>
    </row>
    <row r="1183" spans="19:97" x14ac:dyDescent="0.2">
      <c r="S1183" s="98">
        <v>6995</v>
      </c>
      <c r="T1183" s="98">
        <v>41</v>
      </c>
      <c r="U1183" s="98" t="s">
        <v>2622</v>
      </c>
      <c r="V1183" s="98">
        <v>33</v>
      </c>
      <c r="W1183" s="98" t="s">
        <v>2933</v>
      </c>
      <c r="X1183" s="98">
        <v>5</v>
      </c>
      <c r="Y1183" s="98" t="s">
        <v>858</v>
      </c>
      <c r="Z1183" s="98">
        <v>32</v>
      </c>
      <c r="AA1183" s="98" t="s">
        <v>2623</v>
      </c>
      <c r="AB1183" s="98">
        <v>8453</v>
      </c>
      <c r="AC1183" s="98" t="s">
        <v>2940</v>
      </c>
      <c r="AD1183" s="98" t="s">
        <v>2941</v>
      </c>
      <c r="AE1183" s="98">
        <v>6995</v>
      </c>
      <c r="AF1183" s="98" t="s">
        <v>5888</v>
      </c>
      <c r="AG1183" s="98" t="s">
        <v>5889</v>
      </c>
      <c r="AH1183" s="98" t="s">
        <v>212</v>
      </c>
      <c r="AI1183" s="98" t="s">
        <v>53</v>
      </c>
      <c r="AJ1183" s="98">
        <v>4100</v>
      </c>
      <c r="AK1183" s="98" t="s">
        <v>37</v>
      </c>
      <c r="AL1183" s="98">
        <v>4105</v>
      </c>
      <c r="AM1183" s="98" t="s">
        <v>5890</v>
      </c>
      <c r="AN1183" s="98">
        <v>4112504</v>
      </c>
      <c r="AO1183" s="98">
        <v>2024</v>
      </c>
      <c r="AP1183" s="98">
        <v>0</v>
      </c>
      <c r="AQ1183" s="98" t="s">
        <v>54</v>
      </c>
      <c r="AR1183" s="98" t="s">
        <v>54</v>
      </c>
      <c r="AS1183" s="98" t="s">
        <v>56</v>
      </c>
      <c r="AT1183" s="98" t="s">
        <v>54</v>
      </c>
      <c r="AU1183" s="98" t="s">
        <v>1049</v>
      </c>
      <c r="AY1183" s="98" t="s">
        <v>56</v>
      </c>
      <c r="AZ1183" s="98" t="s">
        <v>5563</v>
      </c>
      <c r="BA1183" s="98" t="s">
        <v>5810</v>
      </c>
      <c r="BB1183" s="98" t="s">
        <v>5811</v>
      </c>
      <c r="BD1183" s="110" t="str">
        <f t="shared" si="193"/>
        <v>4749RGInt 03 Cascavel</v>
      </c>
      <c r="BE1183" s="110">
        <v>4749</v>
      </c>
      <c r="BF1183" s="110" t="s">
        <v>2561</v>
      </c>
      <c r="BG1183" s="110">
        <v>8258</v>
      </c>
      <c r="BH1183" s="110" t="s">
        <v>35</v>
      </c>
      <c r="BI1183" s="110">
        <v>1</v>
      </c>
      <c r="BJ1183" s="110">
        <v>1</v>
      </c>
      <c r="BK1183" s="110">
        <v>0</v>
      </c>
      <c r="BL1183" s="110">
        <v>1</v>
      </c>
      <c r="BN1183" s="110">
        <f t="shared" si="194"/>
        <v>3</v>
      </c>
      <c r="BS1183" s="110">
        <v>6995</v>
      </c>
      <c r="BT1183" s="110" t="str">
        <f t="shared" si="185"/>
        <v>Construção de salas de aula de múltiplo uso em substituição às salas de madeira no Colégio Estadual Cristóvão Colombo, em Jardim Alegre</v>
      </c>
      <c r="BU1183" s="111" t="str">
        <f t="shared" si="186"/>
        <v>Sim</v>
      </c>
      <c r="BV1183" s="111" t="str">
        <f t="shared" si="187"/>
        <v>Não</v>
      </c>
      <c r="BW1183" s="111" t="str">
        <f t="shared" si="188"/>
        <v>Não</v>
      </c>
      <c r="BX1183" s="111" t="str">
        <f t="shared" si="189"/>
        <v>Não</v>
      </c>
      <c r="BY1183" s="110" t="s">
        <v>1049</v>
      </c>
      <c r="BZ1183" s="110" t="s">
        <v>2724</v>
      </c>
      <c r="CA1183" s="110" t="s">
        <v>121</v>
      </c>
      <c r="CB1183" s="110" t="s">
        <v>8378</v>
      </c>
      <c r="CG1183" s="110" t="str">
        <f t="shared" si="190"/>
        <v>5462Fazenda Rio Grande</v>
      </c>
      <c r="CH1183" s="110" t="str">
        <f t="shared" si="192"/>
        <v>5462-1</v>
      </c>
      <c r="CI1183" s="110">
        <v>1</v>
      </c>
      <c r="CJ1183" s="110">
        <v>5462</v>
      </c>
      <c r="CK1183" s="110" t="s">
        <v>33</v>
      </c>
      <c r="CL1183" s="110">
        <v>4107652</v>
      </c>
      <c r="CM1183" s="110" t="s">
        <v>506</v>
      </c>
      <c r="CN1183" s="110">
        <v>0</v>
      </c>
      <c r="CO1183" s="110">
        <v>1</v>
      </c>
      <c r="CP1183" s="110">
        <v>0</v>
      </c>
      <c r="CQ1183" s="110">
        <v>0</v>
      </c>
      <c r="CS1183" s="110" t="str">
        <f t="shared" si="191"/>
        <v>RGInt 01 Curitiba-Fazenda Rio Grande</v>
      </c>
    </row>
    <row r="1184" spans="19:97" x14ac:dyDescent="0.2">
      <c r="S1184" s="98">
        <v>6967</v>
      </c>
      <c r="T1184" s="98">
        <v>41</v>
      </c>
      <c r="U1184" s="98" t="s">
        <v>2622</v>
      </c>
      <c r="V1184" s="98">
        <v>33</v>
      </c>
      <c r="W1184" s="98" t="s">
        <v>2933</v>
      </c>
      <c r="X1184" s="98">
        <v>5</v>
      </c>
      <c r="Y1184" s="98" t="s">
        <v>858</v>
      </c>
      <c r="Z1184" s="98">
        <v>32</v>
      </c>
      <c r="AA1184" s="98" t="s">
        <v>2623</v>
      </c>
      <c r="AB1184" s="98">
        <v>8453</v>
      </c>
      <c r="AC1184" s="98" t="s">
        <v>2940</v>
      </c>
      <c r="AD1184" s="98" t="s">
        <v>2941</v>
      </c>
      <c r="AE1184" s="98">
        <v>6967</v>
      </c>
      <c r="AF1184" s="98" t="s">
        <v>5891</v>
      </c>
      <c r="AG1184" s="98" t="s">
        <v>5892</v>
      </c>
      <c r="AH1184" s="98" t="s">
        <v>212</v>
      </c>
      <c r="AI1184" s="98" t="s">
        <v>53</v>
      </c>
      <c r="AJ1184" s="98">
        <v>4100</v>
      </c>
      <c r="AK1184" s="98" t="s">
        <v>36</v>
      </c>
      <c r="AL1184" s="98">
        <v>4104</v>
      </c>
      <c r="AM1184" s="98" t="s">
        <v>377</v>
      </c>
      <c r="AN1184" s="98">
        <v>4110003</v>
      </c>
      <c r="AO1184" s="98">
        <v>2024</v>
      </c>
      <c r="AP1184" s="98">
        <v>0</v>
      </c>
      <c r="AQ1184" s="98" t="s">
        <v>54</v>
      </c>
      <c r="AR1184" s="98" t="s">
        <v>54</v>
      </c>
      <c r="AS1184" s="98" t="s">
        <v>56</v>
      </c>
      <c r="AT1184" s="98" t="s">
        <v>54</v>
      </c>
      <c r="AU1184" s="98" t="s">
        <v>1049</v>
      </c>
      <c r="AY1184" s="98" t="s">
        <v>56</v>
      </c>
      <c r="AZ1184" s="98" t="s">
        <v>5563</v>
      </c>
      <c r="BA1184" s="98" t="s">
        <v>5810</v>
      </c>
      <c r="BB1184" s="98" t="s">
        <v>5811</v>
      </c>
      <c r="BD1184" s="110" t="str">
        <f t="shared" si="193"/>
        <v>4749RGInt 04 Maringá</v>
      </c>
      <c r="BE1184" s="110">
        <v>4749</v>
      </c>
      <c r="BF1184" s="110" t="s">
        <v>2561</v>
      </c>
      <c r="BG1184" s="110">
        <v>8258</v>
      </c>
      <c r="BH1184" s="110" t="s">
        <v>36</v>
      </c>
      <c r="BI1184" s="110">
        <v>1</v>
      </c>
      <c r="BJ1184" s="110">
        <v>1</v>
      </c>
      <c r="BK1184" s="110">
        <v>1</v>
      </c>
      <c r="BL1184" s="110">
        <v>0</v>
      </c>
      <c r="BN1184" s="110">
        <f t="shared" si="194"/>
        <v>3</v>
      </c>
      <c r="BS1184" s="110">
        <v>6967</v>
      </c>
      <c r="BT1184" s="110" t="str">
        <f t="shared" si="185"/>
        <v>Construção de salas de aula de múltiplo uso em substituição às salas de madeira no Colégio Estadual Cyro Pereira de Camargo, em Iguaraçu</v>
      </c>
      <c r="BU1184" s="111" t="str">
        <f t="shared" si="186"/>
        <v>Sim</v>
      </c>
      <c r="BV1184" s="111" t="str">
        <f t="shared" si="187"/>
        <v>Não</v>
      </c>
      <c r="BW1184" s="111" t="str">
        <f t="shared" si="188"/>
        <v>Não</v>
      </c>
      <c r="BX1184" s="111" t="str">
        <f t="shared" si="189"/>
        <v>Não</v>
      </c>
      <c r="BY1184" s="110" t="s">
        <v>1049</v>
      </c>
      <c r="BZ1184" s="110" t="s">
        <v>2724</v>
      </c>
      <c r="CA1184" s="110" t="s">
        <v>121</v>
      </c>
      <c r="CB1184" s="110" t="s">
        <v>8378</v>
      </c>
      <c r="CG1184" s="110" t="str">
        <f t="shared" si="190"/>
        <v>5462 Total</v>
      </c>
      <c r="CH1184" s="110" t="str">
        <f t="shared" si="192"/>
        <v>5462 Total-1</v>
      </c>
      <c r="CI1184" s="110">
        <v>1</v>
      </c>
      <c r="CJ1184" s="110" t="s">
        <v>7309</v>
      </c>
      <c r="CN1184" s="110">
        <v>0</v>
      </c>
      <c r="CO1184" s="110">
        <v>1</v>
      </c>
      <c r="CP1184" s="110">
        <v>0</v>
      </c>
      <c r="CQ1184" s="110">
        <v>0</v>
      </c>
      <c r="CS1184" s="110" t="str">
        <f t="shared" si="191"/>
        <v>-</v>
      </c>
    </row>
    <row r="1185" spans="19:97" x14ac:dyDescent="0.2">
      <c r="S1185" s="98">
        <v>7005</v>
      </c>
      <c r="T1185" s="98">
        <v>41</v>
      </c>
      <c r="U1185" s="98" t="s">
        <v>2622</v>
      </c>
      <c r="V1185" s="98">
        <v>33</v>
      </c>
      <c r="W1185" s="98" t="s">
        <v>2933</v>
      </c>
      <c r="X1185" s="98">
        <v>5</v>
      </c>
      <c r="Y1185" s="98" t="s">
        <v>858</v>
      </c>
      <c r="Z1185" s="98">
        <v>32</v>
      </c>
      <c r="AA1185" s="98" t="s">
        <v>2623</v>
      </c>
      <c r="AB1185" s="98">
        <v>8453</v>
      </c>
      <c r="AC1185" s="98" t="s">
        <v>2940</v>
      </c>
      <c r="AD1185" s="98" t="s">
        <v>2941</v>
      </c>
      <c r="AE1185" s="98">
        <v>7005</v>
      </c>
      <c r="AF1185" s="98" t="s">
        <v>5893</v>
      </c>
      <c r="AG1185" s="98" t="s">
        <v>5894</v>
      </c>
      <c r="AH1185" s="98" t="s">
        <v>212</v>
      </c>
      <c r="AI1185" s="98" t="s">
        <v>53</v>
      </c>
      <c r="AJ1185" s="98">
        <v>4100</v>
      </c>
      <c r="AK1185" s="98" t="s">
        <v>37</v>
      </c>
      <c r="AL1185" s="98">
        <v>4105</v>
      </c>
      <c r="AM1185" s="98" t="s">
        <v>326</v>
      </c>
      <c r="AN1185" s="98">
        <v>4113700</v>
      </c>
      <c r="AO1185" s="98">
        <v>2024</v>
      </c>
      <c r="AP1185" s="98">
        <v>0</v>
      </c>
      <c r="AQ1185" s="98" t="s">
        <v>54</v>
      </c>
      <c r="AR1185" s="98" t="s">
        <v>54</v>
      </c>
      <c r="AS1185" s="98" t="s">
        <v>56</v>
      </c>
      <c r="AT1185" s="98" t="s">
        <v>54</v>
      </c>
      <c r="AV1185" s="98" t="s">
        <v>2724</v>
      </c>
      <c r="AY1185" s="98" t="s">
        <v>56</v>
      </c>
      <c r="AZ1185" s="98" t="s">
        <v>5563</v>
      </c>
      <c r="BA1185" s="98" t="s">
        <v>5810</v>
      </c>
      <c r="BB1185" s="98" t="s">
        <v>5811</v>
      </c>
      <c r="BD1185" s="110" t="str">
        <f t="shared" si="193"/>
        <v>4749RGInt 05 Londrina</v>
      </c>
      <c r="BE1185" s="110">
        <v>4749</v>
      </c>
      <c r="BF1185" s="110" t="s">
        <v>2561</v>
      </c>
      <c r="BG1185" s="110">
        <v>8258</v>
      </c>
      <c r="BH1185" s="110" t="s">
        <v>37</v>
      </c>
      <c r="BJ1185" s="110">
        <v>1</v>
      </c>
      <c r="BN1185" s="110">
        <f t="shared" si="194"/>
        <v>1</v>
      </c>
      <c r="BS1185" s="110">
        <v>7005</v>
      </c>
      <c r="BT1185" s="110" t="str">
        <f t="shared" si="185"/>
        <v>Construção de salas de aula de múltiplo uso em substituição às salas de madeira no Colégio Estadual da Warta, em Londrina</v>
      </c>
      <c r="BU1185" s="111" t="str">
        <f t="shared" si="186"/>
        <v>Sim</v>
      </c>
      <c r="BV1185" s="111" t="str">
        <f t="shared" si="187"/>
        <v>Não</v>
      </c>
      <c r="BW1185" s="111" t="str">
        <f t="shared" si="188"/>
        <v>Não</v>
      </c>
      <c r="BX1185" s="111" t="str">
        <f t="shared" si="189"/>
        <v>Não</v>
      </c>
      <c r="BY1185" s="110" t="s">
        <v>1049</v>
      </c>
      <c r="BZ1185" s="110" t="s">
        <v>2724</v>
      </c>
      <c r="CA1185" s="110" t="s">
        <v>121</v>
      </c>
      <c r="CB1185" s="110" t="s">
        <v>8122</v>
      </c>
      <c r="CG1185" s="110" t="str">
        <f t="shared" si="190"/>
        <v>5476Curitiba</v>
      </c>
      <c r="CH1185" s="110" t="str">
        <f t="shared" si="192"/>
        <v>5476-1</v>
      </c>
      <c r="CI1185" s="110">
        <v>1</v>
      </c>
      <c r="CJ1185" s="110">
        <v>5476</v>
      </c>
      <c r="CK1185" s="110" t="s">
        <v>33</v>
      </c>
      <c r="CL1185" s="110">
        <v>4106902</v>
      </c>
      <c r="CM1185" s="110" t="s">
        <v>128</v>
      </c>
      <c r="CN1185" s="110">
        <v>2</v>
      </c>
      <c r="CO1185" s="110">
        <v>1</v>
      </c>
      <c r="CP1185" s="110">
        <v>1</v>
      </c>
      <c r="CQ1185" s="110">
        <v>1</v>
      </c>
      <c r="CS1185" s="110" t="str">
        <f t="shared" si="191"/>
        <v>RGInt 01 Curitiba-Curitiba</v>
      </c>
    </row>
    <row r="1186" spans="19:97" x14ac:dyDescent="0.2">
      <c r="S1186" s="98">
        <v>6969</v>
      </c>
      <c r="T1186" s="98">
        <v>41</v>
      </c>
      <c r="U1186" s="98" t="s">
        <v>2622</v>
      </c>
      <c r="V1186" s="98">
        <v>33</v>
      </c>
      <c r="W1186" s="98" t="s">
        <v>2933</v>
      </c>
      <c r="X1186" s="98">
        <v>5</v>
      </c>
      <c r="Y1186" s="98" t="s">
        <v>858</v>
      </c>
      <c r="Z1186" s="98">
        <v>32</v>
      </c>
      <c r="AA1186" s="98" t="s">
        <v>2623</v>
      </c>
      <c r="AB1186" s="98">
        <v>8453</v>
      </c>
      <c r="AC1186" s="98" t="s">
        <v>2940</v>
      </c>
      <c r="AD1186" s="98" t="s">
        <v>2941</v>
      </c>
      <c r="AE1186" s="98">
        <v>6969</v>
      </c>
      <c r="AF1186" s="98" t="s">
        <v>5895</v>
      </c>
      <c r="AG1186" s="98" t="s">
        <v>5896</v>
      </c>
      <c r="AH1186" s="98" t="s">
        <v>212</v>
      </c>
      <c r="AI1186" s="98" t="s">
        <v>53</v>
      </c>
      <c r="AJ1186" s="98">
        <v>4100</v>
      </c>
      <c r="AK1186" s="98" t="s">
        <v>36</v>
      </c>
      <c r="AL1186" s="98">
        <v>4104</v>
      </c>
      <c r="AM1186" s="98" t="s">
        <v>517</v>
      </c>
      <c r="AN1186" s="98">
        <v>4118402</v>
      </c>
      <c r="AO1186" s="98">
        <v>2024</v>
      </c>
      <c r="AP1186" s="98">
        <v>0</v>
      </c>
      <c r="AQ1186" s="98" t="s">
        <v>54</v>
      </c>
      <c r="AR1186" s="98" t="s">
        <v>54</v>
      </c>
      <c r="AS1186" s="98" t="s">
        <v>56</v>
      </c>
      <c r="AT1186" s="98" t="s">
        <v>54</v>
      </c>
      <c r="AV1186" s="98" t="s">
        <v>2724</v>
      </c>
      <c r="AY1186" s="98" t="s">
        <v>56</v>
      </c>
      <c r="AZ1186" s="98" t="s">
        <v>5563</v>
      </c>
      <c r="BA1186" s="98" t="s">
        <v>5810</v>
      </c>
      <c r="BB1186" s="98" t="s">
        <v>5811</v>
      </c>
      <c r="BD1186" s="110" t="str">
        <f t="shared" si="193"/>
        <v>4750RGInt 01 Curitiba</v>
      </c>
      <c r="BE1186" s="110">
        <v>4750</v>
      </c>
      <c r="BF1186" s="110" t="s">
        <v>2564</v>
      </c>
      <c r="BG1186" s="110">
        <v>8257</v>
      </c>
      <c r="BH1186" s="110" t="s">
        <v>33</v>
      </c>
      <c r="BI1186" s="110">
        <v>1200</v>
      </c>
      <c r="BJ1186" s="110">
        <v>1200</v>
      </c>
      <c r="BK1186" s="110">
        <v>8000</v>
      </c>
      <c r="BL1186" s="110">
        <v>8000</v>
      </c>
      <c r="BN1186" s="110">
        <f t="shared" si="194"/>
        <v>18400</v>
      </c>
      <c r="BS1186" s="110">
        <v>6969</v>
      </c>
      <c r="BT1186" s="110" t="str">
        <f t="shared" si="185"/>
        <v>Construção de salas de aula de múltiplo uso em substituição às salas de madeira no Colégio Estadual do Campo Adélia Rossi Arnaldi, em Paranavaí</v>
      </c>
      <c r="BU1186" s="111" t="str">
        <f t="shared" si="186"/>
        <v>Sim</v>
      </c>
      <c r="BV1186" s="111" t="str">
        <f t="shared" si="187"/>
        <v>Não</v>
      </c>
      <c r="BW1186" s="111" t="str">
        <f t="shared" si="188"/>
        <v>Não</v>
      </c>
      <c r="BX1186" s="111" t="str">
        <f t="shared" si="189"/>
        <v>Não</v>
      </c>
      <c r="BY1186" s="110" t="s">
        <v>1049</v>
      </c>
      <c r="BZ1186" s="110" t="s">
        <v>2724</v>
      </c>
      <c r="CA1186" s="110" t="s">
        <v>121</v>
      </c>
      <c r="CB1186" s="110" t="s">
        <v>8378</v>
      </c>
      <c r="CG1186" s="110" t="str">
        <f t="shared" si="190"/>
        <v>5476 Total</v>
      </c>
      <c r="CH1186" s="110" t="str">
        <f t="shared" si="192"/>
        <v>5476 Total-1</v>
      </c>
      <c r="CI1186" s="110">
        <v>1</v>
      </c>
      <c r="CJ1186" s="110" t="s">
        <v>7310</v>
      </c>
      <c r="CN1186" s="110">
        <v>2</v>
      </c>
      <c r="CO1186" s="110">
        <v>1</v>
      </c>
      <c r="CP1186" s="110">
        <v>1</v>
      </c>
      <c r="CQ1186" s="110">
        <v>1</v>
      </c>
      <c r="CS1186" s="110" t="str">
        <f t="shared" si="191"/>
        <v>-</v>
      </c>
    </row>
    <row r="1187" spans="19:97" x14ac:dyDescent="0.2">
      <c r="S1187" s="98">
        <v>6960</v>
      </c>
      <c r="T1187" s="98">
        <v>41</v>
      </c>
      <c r="U1187" s="98" t="s">
        <v>2622</v>
      </c>
      <c r="V1187" s="98">
        <v>33</v>
      </c>
      <c r="W1187" s="98" t="s">
        <v>2933</v>
      </c>
      <c r="X1187" s="98">
        <v>5</v>
      </c>
      <c r="Y1187" s="98" t="s">
        <v>858</v>
      </c>
      <c r="Z1187" s="98">
        <v>32</v>
      </c>
      <c r="AA1187" s="98" t="s">
        <v>2623</v>
      </c>
      <c r="AB1187" s="98">
        <v>8453</v>
      </c>
      <c r="AC1187" s="98" t="s">
        <v>2940</v>
      </c>
      <c r="AD1187" s="98" t="s">
        <v>2941</v>
      </c>
      <c r="AE1187" s="98">
        <v>6960</v>
      </c>
      <c r="AF1187" s="98" t="s">
        <v>5897</v>
      </c>
      <c r="AG1187" s="98" t="s">
        <v>5898</v>
      </c>
      <c r="AH1187" s="98" t="s">
        <v>212</v>
      </c>
      <c r="AI1187" s="98" t="s">
        <v>53</v>
      </c>
      <c r="AJ1187" s="98">
        <v>4100</v>
      </c>
      <c r="AK1187" s="98" t="s">
        <v>34</v>
      </c>
      <c r="AL1187" s="98">
        <v>4102</v>
      </c>
      <c r="AM1187" s="98" t="s">
        <v>1906</v>
      </c>
      <c r="AN1187" s="98">
        <v>4119608</v>
      </c>
      <c r="AO1187" s="98">
        <v>2024</v>
      </c>
      <c r="AP1187" s="98">
        <v>0</v>
      </c>
      <c r="AQ1187" s="98" t="s">
        <v>54</v>
      </c>
      <c r="AR1187" s="98" t="s">
        <v>54</v>
      </c>
      <c r="AS1187" s="98" t="s">
        <v>56</v>
      </c>
      <c r="AT1187" s="98" t="s">
        <v>54</v>
      </c>
      <c r="AV1187" s="98" t="s">
        <v>2724</v>
      </c>
      <c r="AY1187" s="98" t="s">
        <v>56</v>
      </c>
      <c r="AZ1187" s="98" t="s">
        <v>5563</v>
      </c>
      <c r="BA1187" s="98" t="s">
        <v>5810</v>
      </c>
      <c r="BB1187" s="98" t="s">
        <v>5811</v>
      </c>
      <c r="BD1187" s="110" t="str">
        <f t="shared" si="193"/>
        <v>4750RGInt 02 Guarapuava</v>
      </c>
      <c r="BE1187" s="110">
        <v>4750</v>
      </c>
      <c r="BF1187" s="110" t="s">
        <v>2564</v>
      </c>
      <c r="BG1187" s="110">
        <v>8257</v>
      </c>
      <c r="BH1187" s="110" t="s">
        <v>34</v>
      </c>
      <c r="BI1187" s="110">
        <v>1000</v>
      </c>
      <c r="BJ1187" s="110">
        <v>1000</v>
      </c>
      <c r="BK1187" s="110">
        <v>8500</v>
      </c>
      <c r="BL1187" s="110">
        <v>8500</v>
      </c>
      <c r="BN1187" s="110">
        <f t="shared" si="194"/>
        <v>19000</v>
      </c>
      <c r="BS1187" s="110">
        <v>6960</v>
      </c>
      <c r="BT1187" s="110" t="str">
        <f t="shared" si="185"/>
        <v>Construção de salas de aula de múltiplo uso em substituição às salas de madeira no Colégio Estadual do Campo Arroio Grande, em Pitanga</v>
      </c>
      <c r="BU1187" s="111" t="str">
        <f t="shared" si="186"/>
        <v>Sim</v>
      </c>
      <c r="BV1187" s="111" t="str">
        <f t="shared" si="187"/>
        <v>Não</v>
      </c>
      <c r="BW1187" s="111" t="str">
        <f t="shared" si="188"/>
        <v>Não</v>
      </c>
      <c r="BX1187" s="111" t="str">
        <f t="shared" si="189"/>
        <v>Não</v>
      </c>
      <c r="BY1187" s="110" t="s">
        <v>1049</v>
      </c>
      <c r="BZ1187" s="110" t="s">
        <v>2724</v>
      </c>
      <c r="CA1187" s="110" t="s">
        <v>121</v>
      </c>
      <c r="CB1187" s="110" t="s">
        <v>8378</v>
      </c>
      <c r="CG1187" s="110" t="str">
        <f t="shared" si="190"/>
        <v>5478Curitiba</v>
      </c>
      <c r="CH1187" s="110" t="str">
        <f t="shared" si="192"/>
        <v>5478-1</v>
      </c>
      <c r="CI1187" s="110">
        <v>1</v>
      </c>
      <c r="CJ1187" s="110">
        <v>5478</v>
      </c>
      <c r="CK1187" s="110" t="s">
        <v>33</v>
      </c>
      <c r="CL1187" s="110">
        <v>4106902</v>
      </c>
      <c r="CM1187" s="110" t="s">
        <v>128</v>
      </c>
      <c r="CN1187" s="110">
        <v>1</v>
      </c>
      <c r="CO1187" s="110">
        <v>0</v>
      </c>
      <c r="CP1187" s="110">
        <v>0</v>
      </c>
      <c r="CQ1187" s="110">
        <v>0</v>
      </c>
      <c r="CS1187" s="110" t="str">
        <f t="shared" si="191"/>
        <v>RGInt 01 Curitiba-Curitiba</v>
      </c>
    </row>
    <row r="1188" spans="19:97" x14ac:dyDescent="0.2">
      <c r="S1188" s="98">
        <v>6971</v>
      </c>
      <c r="T1188" s="98">
        <v>41</v>
      </c>
      <c r="U1188" s="98" t="s">
        <v>2622</v>
      </c>
      <c r="V1188" s="98">
        <v>33</v>
      </c>
      <c r="W1188" s="98" t="s">
        <v>2933</v>
      </c>
      <c r="X1188" s="98">
        <v>5</v>
      </c>
      <c r="Y1188" s="98" t="s">
        <v>858</v>
      </c>
      <c r="Z1188" s="98">
        <v>32</v>
      </c>
      <c r="AA1188" s="98" t="s">
        <v>2623</v>
      </c>
      <c r="AB1188" s="98">
        <v>8453</v>
      </c>
      <c r="AC1188" s="98" t="s">
        <v>2940</v>
      </c>
      <c r="AD1188" s="98" t="s">
        <v>2941</v>
      </c>
      <c r="AE1188" s="98">
        <v>6971</v>
      </c>
      <c r="AF1188" s="98" t="s">
        <v>5899</v>
      </c>
      <c r="AG1188" s="98" t="s">
        <v>5900</v>
      </c>
      <c r="AH1188" s="98" t="s">
        <v>212</v>
      </c>
      <c r="AI1188" s="98" t="s">
        <v>53</v>
      </c>
      <c r="AJ1188" s="98">
        <v>4100</v>
      </c>
      <c r="AK1188" s="98" t="s">
        <v>34</v>
      </c>
      <c r="AL1188" s="98">
        <v>4102</v>
      </c>
      <c r="AM1188" s="98" t="s">
        <v>1008</v>
      </c>
      <c r="AN1188" s="98">
        <v>4113254</v>
      </c>
      <c r="AO1188" s="98">
        <v>2024</v>
      </c>
      <c r="AP1188" s="98">
        <v>0</v>
      </c>
      <c r="AQ1188" s="98" t="s">
        <v>54</v>
      </c>
      <c r="AR1188" s="98" t="s">
        <v>54</v>
      </c>
      <c r="AS1188" s="98" t="s">
        <v>56</v>
      </c>
      <c r="AT1188" s="98" t="s">
        <v>54</v>
      </c>
      <c r="AU1188" s="98" t="s">
        <v>1049</v>
      </c>
      <c r="AY1188" s="98" t="s">
        <v>56</v>
      </c>
      <c r="AZ1188" s="98" t="s">
        <v>5563</v>
      </c>
      <c r="BA1188" s="98" t="s">
        <v>5810</v>
      </c>
      <c r="BB1188" s="98" t="s">
        <v>5811</v>
      </c>
      <c r="BD1188" s="110" t="str">
        <f t="shared" si="193"/>
        <v>4750RGInt 03 Cascavel</v>
      </c>
      <c r="BE1188" s="110">
        <v>4750</v>
      </c>
      <c r="BF1188" s="110" t="s">
        <v>2564</v>
      </c>
      <c r="BG1188" s="110">
        <v>8257</v>
      </c>
      <c r="BH1188" s="110" t="s">
        <v>35</v>
      </c>
      <c r="BI1188" s="110">
        <v>2500</v>
      </c>
      <c r="BJ1188" s="110">
        <v>2500</v>
      </c>
      <c r="BK1188" s="110">
        <v>9000</v>
      </c>
      <c r="BL1188" s="110">
        <v>9000</v>
      </c>
      <c r="BN1188" s="110">
        <f t="shared" si="194"/>
        <v>23000</v>
      </c>
      <c r="BS1188" s="110">
        <v>6971</v>
      </c>
      <c r="BT1188" s="110" t="str">
        <f t="shared" si="185"/>
        <v>Construção de salas de aula de múltiplo uso em substituição às salas de madeira no Colégio Estadual do Campo Chapadão, em Laranjal</v>
      </c>
      <c r="BU1188" s="111" t="str">
        <f t="shared" si="186"/>
        <v>Sim</v>
      </c>
      <c r="BV1188" s="111" t="str">
        <f t="shared" si="187"/>
        <v>Não</v>
      </c>
      <c r="BW1188" s="111" t="str">
        <f t="shared" si="188"/>
        <v>Não</v>
      </c>
      <c r="BX1188" s="111" t="str">
        <f t="shared" si="189"/>
        <v>Não</v>
      </c>
      <c r="BY1188" s="110" t="s">
        <v>1049</v>
      </c>
      <c r="BZ1188" s="110" t="s">
        <v>2724</v>
      </c>
      <c r="CA1188" s="110" t="s">
        <v>121</v>
      </c>
      <c r="CB1188" s="110" t="s">
        <v>8378</v>
      </c>
      <c r="CG1188" s="110" t="str">
        <f t="shared" si="190"/>
        <v>5478 Total</v>
      </c>
      <c r="CH1188" s="110" t="str">
        <f t="shared" si="192"/>
        <v>5478 Total-1</v>
      </c>
      <c r="CI1188" s="110">
        <v>1</v>
      </c>
      <c r="CJ1188" s="110" t="s">
        <v>7311</v>
      </c>
      <c r="CN1188" s="110">
        <v>1</v>
      </c>
      <c r="CO1188" s="110">
        <v>0</v>
      </c>
      <c r="CP1188" s="110">
        <v>0</v>
      </c>
      <c r="CQ1188" s="110">
        <v>0</v>
      </c>
      <c r="CS1188" s="110" t="str">
        <f t="shared" si="191"/>
        <v>-</v>
      </c>
    </row>
    <row r="1189" spans="19:97" x14ac:dyDescent="0.2">
      <c r="S1189" s="98">
        <v>6974</v>
      </c>
      <c r="T1189" s="98">
        <v>41</v>
      </c>
      <c r="U1189" s="98" t="s">
        <v>2622</v>
      </c>
      <c r="V1189" s="98">
        <v>33</v>
      </c>
      <c r="W1189" s="98" t="s">
        <v>2933</v>
      </c>
      <c r="X1189" s="98">
        <v>5</v>
      </c>
      <c r="Y1189" s="98" t="s">
        <v>858</v>
      </c>
      <c r="Z1189" s="98">
        <v>32</v>
      </c>
      <c r="AA1189" s="98" t="s">
        <v>2623</v>
      </c>
      <c r="AB1189" s="98">
        <v>8453</v>
      </c>
      <c r="AC1189" s="98" t="s">
        <v>2940</v>
      </c>
      <c r="AD1189" s="98" t="s">
        <v>2941</v>
      </c>
      <c r="AE1189" s="98">
        <v>6974</v>
      </c>
      <c r="AF1189" s="98" t="s">
        <v>5901</v>
      </c>
      <c r="AG1189" s="98" t="s">
        <v>5902</v>
      </c>
      <c r="AH1189" s="98" t="s">
        <v>212</v>
      </c>
      <c r="AI1189" s="98" t="s">
        <v>53</v>
      </c>
      <c r="AJ1189" s="98">
        <v>4100</v>
      </c>
      <c r="AK1189" s="98" t="s">
        <v>33</v>
      </c>
      <c r="AL1189" s="98">
        <v>4101</v>
      </c>
      <c r="AM1189" s="98" t="s">
        <v>5903</v>
      </c>
      <c r="AN1189" s="98">
        <v>4101309</v>
      </c>
      <c r="AO1189" s="98">
        <v>2024</v>
      </c>
      <c r="AP1189" s="98">
        <v>0</v>
      </c>
      <c r="AQ1189" s="98" t="s">
        <v>54</v>
      </c>
      <c r="AR1189" s="98" t="s">
        <v>54</v>
      </c>
      <c r="AS1189" s="98" t="s">
        <v>56</v>
      </c>
      <c r="AT1189" s="98" t="s">
        <v>54</v>
      </c>
      <c r="AV1189" s="98" t="s">
        <v>2724</v>
      </c>
      <c r="AY1189" s="98" t="s">
        <v>56</v>
      </c>
      <c r="AZ1189" s="98" t="s">
        <v>5563</v>
      </c>
      <c r="BA1189" s="98" t="s">
        <v>5810</v>
      </c>
      <c r="BB1189" s="98" t="s">
        <v>5811</v>
      </c>
      <c r="BD1189" s="110" t="str">
        <f t="shared" si="193"/>
        <v>4750RGInt 04 Maringá</v>
      </c>
      <c r="BE1189" s="110">
        <v>4750</v>
      </c>
      <c r="BF1189" s="110" t="s">
        <v>2564</v>
      </c>
      <c r="BG1189" s="110">
        <v>8257</v>
      </c>
      <c r="BH1189" s="110" t="s">
        <v>36</v>
      </c>
      <c r="BI1189" s="110">
        <v>2300</v>
      </c>
      <c r="BJ1189" s="110">
        <v>2300</v>
      </c>
      <c r="BK1189" s="110">
        <v>8000</v>
      </c>
      <c r="BL1189" s="110">
        <v>8000</v>
      </c>
      <c r="BN1189" s="110">
        <f t="shared" si="194"/>
        <v>20600</v>
      </c>
      <c r="BS1189" s="110">
        <v>6974</v>
      </c>
      <c r="BT1189" s="110" t="str">
        <f t="shared" si="185"/>
        <v>Construção de salas de aula de múltiplo uso em substituição às salas de madeira no Colégio Estadual do Campo Ernestina Weinhardt da Silveira, em Antonio Olinto</v>
      </c>
      <c r="BU1189" s="111" t="str">
        <f t="shared" si="186"/>
        <v>Sim</v>
      </c>
      <c r="BV1189" s="111" t="str">
        <f t="shared" si="187"/>
        <v>Não</v>
      </c>
      <c r="BW1189" s="111" t="str">
        <f t="shared" si="188"/>
        <v>Não</v>
      </c>
      <c r="BX1189" s="111" t="str">
        <f t="shared" si="189"/>
        <v>Não</v>
      </c>
      <c r="BY1189" s="110" t="s">
        <v>1049</v>
      </c>
      <c r="BZ1189" s="110" t="s">
        <v>2724</v>
      </c>
      <c r="CA1189" s="110" t="s">
        <v>121</v>
      </c>
      <c r="CB1189" s="110" t="s">
        <v>8378</v>
      </c>
      <c r="CG1189" s="110" t="str">
        <f t="shared" si="190"/>
        <v>5483Curitiba</v>
      </c>
      <c r="CH1189" s="110" t="str">
        <f t="shared" si="192"/>
        <v>5483-1</v>
      </c>
      <c r="CI1189" s="110">
        <v>1</v>
      </c>
      <c r="CJ1189" s="110">
        <v>5483</v>
      </c>
      <c r="CK1189" s="110" t="s">
        <v>33</v>
      </c>
      <c r="CL1189" s="110">
        <v>4106902</v>
      </c>
      <c r="CM1189" s="110" t="s">
        <v>128</v>
      </c>
      <c r="CN1189" s="110">
        <v>10500</v>
      </c>
      <c r="CO1189" s="110">
        <v>0</v>
      </c>
      <c r="CP1189" s="110">
        <v>0</v>
      </c>
      <c r="CQ1189" s="110">
        <v>0</v>
      </c>
      <c r="CS1189" s="110" t="str">
        <f t="shared" si="191"/>
        <v>RGInt 01 Curitiba-Curitiba</v>
      </c>
    </row>
    <row r="1190" spans="19:97" x14ac:dyDescent="0.2">
      <c r="S1190" s="98">
        <v>6979</v>
      </c>
      <c r="T1190" s="98">
        <v>41</v>
      </c>
      <c r="U1190" s="98" t="s">
        <v>2622</v>
      </c>
      <c r="V1190" s="98">
        <v>33</v>
      </c>
      <c r="W1190" s="98" t="s">
        <v>2933</v>
      </c>
      <c r="X1190" s="98">
        <v>5</v>
      </c>
      <c r="Y1190" s="98" t="s">
        <v>858</v>
      </c>
      <c r="Z1190" s="98">
        <v>32</v>
      </c>
      <c r="AA1190" s="98" t="s">
        <v>2623</v>
      </c>
      <c r="AB1190" s="98">
        <v>8453</v>
      </c>
      <c r="AC1190" s="98" t="s">
        <v>2940</v>
      </c>
      <c r="AD1190" s="98" t="s">
        <v>2941</v>
      </c>
      <c r="AE1190" s="98">
        <v>6979</v>
      </c>
      <c r="AF1190" s="98" t="s">
        <v>5904</v>
      </c>
      <c r="AG1190" s="98" t="s">
        <v>5905</v>
      </c>
      <c r="AH1190" s="98" t="s">
        <v>212</v>
      </c>
      <c r="AI1190" s="98" t="s">
        <v>53</v>
      </c>
      <c r="AJ1190" s="98">
        <v>4100</v>
      </c>
      <c r="AK1190" s="98" t="s">
        <v>34</v>
      </c>
      <c r="AL1190" s="98">
        <v>4102</v>
      </c>
      <c r="AM1190" s="98" t="s">
        <v>526</v>
      </c>
      <c r="AN1190" s="98">
        <v>4109401</v>
      </c>
      <c r="AO1190" s="98">
        <v>2024</v>
      </c>
      <c r="AP1190" s="98">
        <v>0</v>
      </c>
      <c r="AQ1190" s="98" t="s">
        <v>54</v>
      </c>
      <c r="AR1190" s="98" t="s">
        <v>54</v>
      </c>
      <c r="AS1190" s="98" t="s">
        <v>56</v>
      </c>
      <c r="AT1190" s="98" t="s">
        <v>54</v>
      </c>
      <c r="AV1190" s="98" t="s">
        <v>2724</v>
      </c>
      <c r="AY1190" s="98" t="s">
        <v>56</v>
      </c>
      <c r="AZ1190" s="98" t="s">
        <v>5563</v>
      </c>
      <c r="BA1190" s="98" t="s">
        <v>5810</v>
      </c>
      <c r="BB1190" s="98" t="s">
        <v>5811</v>
      </c>
      <c r="BD1190" s="110" t="str">
        <f t="shared" si="193"/>
        <v>4750RGInt 05 Londrina</v>
      </c>
      <c r="BE1190" s="110">
        <v>4750</v>
      </c>
      <c r="BF1190" s="110" t="s">
        <v>2564</v>
      </c>
      <c r="BG1190" s="110">
        <v>8257</v>
      </c>
      <c r="BH1190" s="110" t="s">
        <v>37</v>
      </c>
      <c r="BI1190" s="110">
        <v>2000</v>
      </c>
      <c r="BJ1190" s="110">
        <v>2000</v>
      </c>
      <c r="BK1190" s="110">
        <v>9000</v>
      </c>
      <c r="BL1190" s="110">
        <v>9000</v>
      </c>
      <c r="BN1190" s="110">
        <f t="shared" si="194"/>
        <v>22000</v>
      </c>
      <c r="BS1190" s="110">
        <v>6979</v>
      </c>
      <c r="BT1190" s="110" t="str">
        <f t="shared" si="185"/>
        <v>Construção de salas de aula de múltiplo uso em substituição às salas de madeira no Colégio Estadual do Campo Palmeirinha, em Guarapuava</v>
      </c>
      <c r="BU1190" s="111" t="str">
        <f t="shared" si="186"/>
        <v>Sim</v>
      </c>
      <c r="BV1190" s="111" t="str">
        <f t="shared" si="187"/>
        <v>Não</v>
      </c>
      <c r="BW1190" s="111" t="str">
        <f t="shared" si="188"/>
        <v>Não</v>
      </c>
      <c r="BX1190" s="111" t="str">
        <f t="shared" si="189"/>
        <v>Não</v>
      </c>
      <c r="BY1190" s="110" t="s">
        <v>1049</v>
      </c>
      <c r="BZ1190" s="110" t="s">
        <v>2724</v>
      </c>
      <c r="CA1190" s="110" t="s">
        <v>121</v>
      </c>
      <c r="CB1190" s="110" t="s">
        <v>8378</v>
      </c>
      <c r="CG1190" s="110" t="str">
        <f t="shared" si="190"/>
        <v>5483 Total</v>
      </c>
      <c r="CH1190" s="110" t="str">
        <f t="shared" si="192"/>
        <v>5483 Total-1</v>
      </c>
      <c r="CI1190" s="110">
        <v>1</v>
      </c>
      <c r="CJ1190" s="110" t="s">
        <v>7312</v>
      </c>
      <c r="CN1190" s="110">
        <v>10500</v>
      </c>
      <c r="CO1190" s="110">
        <v>0</v>
      </c>
      <c r="CP1190" s="110">
        <v>0</v>
      </c>
      <c r="CQ1190" s="110">
        <v>0</v>
      </c>
      <c r="CS1190" s="110" t="str">
        <f t="shared" si="191"/>
        <v>-</v>
      </c>
    </row>
    <row r="1191" spans="19:97" x14ac:dyDescent="0.2">
      <c r="S1191" s="98">
        <v>7004</v>
      </c>
      <c r="T1191" s="98">
        <v>41</v>
      </c>
      <c r="U1191" s="98" t="s">
        <v>2622</v>
      </c>
      <c r="V1191" s="98">
        <v>33</v>
      </c>
      <c r="W1191" s="98" t="s">
        <v>2933</v>
      </c>
      <c r="X1191" s="98">
        <v>5</v>
      </c>
      <c r="Y1191" s="98" t="s">
        <v>858</v>
      </c>
      <c r="Z1191" s="98">
        <v>32</v>
      </c>
      <c r="AA1191" s="98" t="s">
        <v>2623</v>
      </c>
      <c r="AB1191" s="98">
        <v>8453</v>
      </c>
      <c r="AC1191" s="98" t="s">
        <v>2940</v>
      </c>
      <c r="AD1191" s="98" t="s">
        <v>2941</v>
      </c>
      <c r="AE1191" s="98">
        <v>7004</v>
      </c>
      <c r="AF1191" s="98" t="s">
        <v>5906</v>
      </c>
      <c r="AG1191" s="98" t="s">
        <v>5907</v>
      </c>
      <c r="AH1191" s="98" t="s">
        <v>212</v>
      </c>
      <c r="AI1191" s="98" t="s">
        <v>53</v>
      </c>
      <c r="AJ1191" s="98">
        <v>4100</v>
      </c>
      <c r="AK1191" s="98" t="s">
        <v>38</v>
      </c>
      <c r="AL1191" s="98">
        <v>4106</v>
      </c>
      <c r="AM1191" s="98" t="s">
        <v>5908</v>
      </c>
      <c r="AN1191" s="98">
        <v>4117305</v>
      </c>
      <c r="AO1191" s="98">
        <v>2024</v>
      </c>
      <c r="AP1191" s="98">
        <v>0</v>
      </c>
      <c r="AQ1191" s="98" t="s">
        <v>54</v>
      </c>
      <c r="AR1191" s="98" t="s">
        <v>54</v>
      </c>
      <c r="AS1191" s="98" t="s">
        <v>56</v>
      </c>
      <c r="AT1191" s="98" t="s">
        <v>54</v>
      </c>
      <c r="AU1191" s="98" t="s">
        <v>1049</v>
      </c>
      <c r="AY1191" s="98" t="s">
        <v>56</v>
      </c>
      <c r="AZ1191" s="98" t="s">
        <v>5563</v>
      </c>
      <c r="BA1191" s="98" t="s">
        <v>5810</v>
      </c>
      <c r="BB1191" s="98" t="s">
        <v>5811</v>
      </c>
      <c r="BD1191" s="110" t="str">
        <f t="shared" si="193"/>
        <v>4750RGInt 06 Ponta Grossa</v>
      </c>
      <c r="BE1191" s="110">
        <v>4750</v>
      </c>
      <c r="BF1191" s="110" t="s">
        <v>2564</v>
      </c>
      <c r="BG1191" s="110">
        <v>8257</v>
      </c>
      <c r="BH1191" s="110" t="s">
        <v>38</v>
      </c>
      <c r="BI1191" s="110">
        <v>1000</v>
      </c>
      <c r="BJ1191" s="110">
        <v>1000</v>
      </c>
      <c r="BK1191" s="110">
        <v>7500</v>
      </c>
      <c r="BL1191" s="110">
        <v>7500</v>
      </c>
      <c r="BN1191" s="110">
        <f t="shared" si="194"/>
        <v>17000</v>
      </c>
      <c r="BS1191" s="110">
        <v>7004</v>
      </c>
      <c r="BT1191" s="110" t="str">
        <f t="shared" si="185"/>
        <v>Construção de salas de aula de múltiplo uso em substituição às salas de madeira no Colégio Estadual do Campo Plinio Franco Ferreira da Costa, em Ortigueira</v>
      </c>
      <c r="BU1191" s="111" t="str">
        <f t="shared" si="186"/>
        <v>Sim</v>
      </c>
      <c r="BV1191" s="111" t="str">
        <f t="shared" si="187"/>
        <v>Não</v>
      </c>
      <c r="BW1191" s="111" t="str">
        <f t="shared" si="188"/>
        <v>Não</v>
      </c>
      <c r="BX1191" s="111" t="str">
        <f t="shared" si="189"/>
        <v>Não</v>
      </c>
      <c r="BY1191" s="110" t="s">
        <v>1049</v>
      </c>
      <c r="BZ1191" s="110" t="s">
        <v>2724</v>
      </c>
      <c r="CA1191" s="110" t="s">
        <v>121</v>
      </c>
      <c r="CB1191" s="110" t="s">
        <v>8122</v>
      </c>
      <c r="CG1191" s="110" t="str">
        <f t="shared" si="190"/>
        <v>5489Campo Mourão</v>
      </c>
      <c r="CH1191" s="110" t="str">
        <f t="shared" si="192"/>
        <v>5489-1</v>
      </c>
      <c r="CI1191" s="110">
        <v>1</v>
      </c>
      <c r="CJ1191" s="110">
        <v>5489</v>
      </c>
      <c r="CK1191" s="110" t="s">
        <v>36</v>
      </c>
      <c r="CL1191" s="110">
        <v>4104303</v>
      </c>
      <c r="CM1191" s="110" t="s">
        <v>372</v>
      </c>
      <c r="CN1191" s="110">
        <v>415</v>
      </c>
      <c r="CO1191" s="110">
        <v>0</v>
      </c>
      <c r="CP1191" s="110">
        <v>0</v>
      </c>
      <c r="CQ1191" s="110">
        <v>0</v>
      </c>
      <c r="CS1191" s="110" t="str">
        <f t="shared" si="191"/>
        <v>RGInt 04 Maringá-Campo Mourão</v>
      </c>
    </row>
    <row r="1192" spans="19:97" x14ac:dyDescent="0.2">
      <c r="S1192" s="98">
        <v>6978</v>
      </c>
      <c r="T1192" s="98">
        <v>41</v>
      </c>
      <c r="U1192" s="98" t="s">
        <v>2622</v>
      </c>
      <c r="V1192" s="98">
        <v>33</v>
      </c>
      <c r="W1192" s="98" t="s">
        <v>2933</v>
      </c>
      <c r="X1192" s="98">
        <v>5</v>
      </c>
      <c r="Y1192" s="98" t="s">
        <v>858</v>
      </c>
      <c r="Z1192" s="98">
        <v>32</v>
      </c>
      <c r="AA1192" s="98" t="s">
        <v>2623</v>
      </c>
      <c r="AB1192" s="98">
        <v>8453</v>
      </c>
      <c r="AC1192" s="98" t="s">
        <v>2940</v>
      </c>
      <c r="AD1192" s="98" t="s">
        <v>2941</v>
      </c>
      <c r="AE1192" s="98">
        <v>6978</v>
      </c>
      <c r="AF1192" s="98" t="s">
        <v>5909</v>
      </c>
      <c r="AG1192" s="98" t="s">
        <v>5910</v>
      </c>
      <c r="AH1192" s="98" t="s">
        <v>212</v>
      </c>
      <c r="AI1192" s="98" t="s">
        <v>53</v>
      </c>
      <c r="AJ1192" s="98">
        <v>4100</v>
      </c>
      <c r="AK1192" s="98" t="s">
        <v>34</v>
      </c>
      <c r="AL1192" s="98">
        <v>4102</v>
      </c>
      <c r="AM1192" s="98" t="s">
        <v>1906</v>
      </c>
      <c r="AN1192" s="98">
        <v>4119608</v>
      </c>
      <c r="AO1192" s="98">
        <v>2024</v>
      </c>
      <c r="AP1192" s="98">
        <v>0</v>
      </c>
      <c r="AQ1192" s="98" t="s">
        <v>54</v>
      </c>
      <c r="AR1192" s="98" t="s">
        <v>54</v>
      </c>
      <c r="AS1192" s="98" t="s">
        <v>56</v>
      </c>
      <c r="AT1192" s="98" t="s">
        <v>54</v>
      </c>
      <c r="AV1192" s="98" t="s">
        <v>2724</v>
      </c>
      <c r="AY1192" s="98" t="s">
        <v>56</v>
      </c>
      <c r="AZ1192" s="98" t="s">
        <v>5563</v>
      </c>
      <c r="BA1192" s="98" t="s">
        <v>5810</v>
      </c>
      <c r="BB1192" s="98" t="s">
        <v>5811</v>
      </c>
      <c r="BD1192" s="110" t="str">
        <f t="shared" si="193"/>
        <v>4751RGInt 01 Curitiba</v>
      </c>
      <c r="BE1192" s="110">
        <v>4751</v>
      </c>
      <c r="BF1192" s="110" t="s">
        <v>2570</v>
      </c>
      <c r="BG1192" s="110">
        <v>8257</v>
      </c>
      <c r="BH1192" s="110" t="s">
        <v>33</v>
      </c>
      <c r="BI1192" s="110">
        <v>2</v>
      </c>
      <c r="BJ1192" s="110">
        <v>2</v>
      </c>
      <c r="BK1192" s="110">
        <v>22</v>
      </c>
      <c r="BL1192" s="110">
        <v>22</v>
      </c>
      <c r="BN1192" s="110">
        <f t="shared" si="194"/>
        <v>48</v>
      </c>
      <c r="BS1192" s="110">
        <v>6978</v>
      </c>
      <c r="BT1192" s="110" t="str">
        <f t="shared" si="185"/>
        <v>Construção de salas de aula de múltiplo uso em substituição às salas de madeira no Colégio Estadual do Campo Rio do Meio, em Pitanga</v>
      </c>
      <c r="BU1192" s="111" t="str">
        <f t="shared" si="186"/>
        <v>Sim</v>
      </c>
      <c r="BV1192" s="111" t="str">
        <f t="shared" si="187"/>
        <v>Não</v>
      </c>
      <c r="BW1192" s="111" t="str">
        <f t="shared" si="188"/>
        <v>Não</v>
      </c>
      <c r="BX1192" s="111" t="str">
        <f t="shared" si="189"/>
        <v>Não</v>
      </c>
      <c r="BY1192" s="110" t="s">
        <v>1049</v>
      </c>
      <c r="BZ1192" s="110" t="s">
        <v>2724</v>
      </c>
      <c r="CA1192" s="110" t="s">
        <v>121</v>
      </c>
      <c r="CB1192" s="110" t="s">
        <v>8378</v>
      </c>
      <c r="CG1192" s="110" t="str">
        <f t="shared" si="190"/>
        <v>5489 Total</v>
      </c>
      <c r="CH1192" s="110" t="str">
        <f t="shared" si="192"/>
        <v>5489 Total-1</v>
      </c>
      <c r="CI1192" s="110">
        <v>1</v>
      </c>
      <c r="CJ1192" s="110" t="s">
        <v>7313</v>
      </c>
      <c r="CN1192" s="110">
        <v>415</v>
      </c>
      <c r="CO1192" s="110">
        <v>0</v>
      </c>
      <c r="CP1192" s="110">
        <v>0</v>
      </c>
      <c r="CQ1192" s="110">
        <v>0</v>
      </c>
      <c r="CS1192" s="110" t="str">
        <f t="shared" si="191"/>
        <v>-</v>
      </c>
    </row>
    <row r="1193" spans="19:97" x14ac:dyDescent="0.2">
      <c r="S1193" s="98">
        <v>6977</v>
      </c>
      <c r="T1193" s="98">
        <v>41</v>
      </c>
      <c r="U1193" s="98" t="s">
        <v>2622</v>
      </c>
      <c r="V1193" s="98">
        <v>33</v>
      </c>
      <c r="W1193" s="98" t="s">
        <v>2933</v>
      </c>
      <c r="X1193" s="98">
        <v>5</v>
      </c>
      <c r="Y1193" s="98" t="s">
        <v>858</v>
      </c>
      <c r="Z1193" s="98">
        <v>32</v>
      </c>
      <c r="AA1193" s="98" t="s">
        <v>2623</v>
      </c>
      <c r="AB1193" s="98">
        <v>8453</v>
      </c>
      <c r="AC1193" s="98" t="s">
        <v>2940</v>
      </c>
      <c r="AD1193" s="98" t="s">
        <v>2941</v>
      </c>
      <c r="AE1193" s="98">
        <v>6977</v>
      </c>
      <c r="AF1193" s="98" t="s">
        <v>5911</v>
      </c>
      <c r="AG1193" s="98" t="s">
        <v>5912</v>
      </c>
      <c r="AH1193" s="98" t="s">
        <v>212</v>
      </c>
      <c r="AI1193" s="98" t="s">
        <v>53</v>
      </c>
      <c r="AJ1193" s="98">
        <v>4100</v>
      </c>
      <c r="AK1193" s="98" t="s">
        <v>33</v>
      </c>
      <c r="AL1193" s="98">
        <v>4101</v>
      </c>
      <c r="AM1193" s="98" t="s">
        <v>567</v>
      </c>
      <c r="AN1193" s="98">
        <v>4128203</v>
      </c>
      <c r="AO1193" s="98">
        <v>2024</v>
      </c>
      <c r="AP1193" s="98">
        <v>0</v>
      </c>
      <c r="AQ1193" s="98" t="s">
        <v>54</v>
      </c>
      <c r="AR1193" s="98" t="s">
        <v>54</v>
      </c>
      <c r="AS1193" s="98" t="s">
        <v>56</v>
      </c>
      <c r="AT1193" s="98" t="s">
        <v>54</v>
      </c>
      <c r="AU1193" s="98" t="s">
        <v>1049</v>
      </c>
      <c r="AY1193" s="98" t="s">
        <v>56</v>
      </c>
      <c r="AZ1193" s="98" t="s">
        <v>5563</v>
      </c>
      <c r="BA1193" s="98" t="s">
        <v>5810</v>
      </c>
      <c r="BB1193" s="98" t="s">
        <v>5811</v>
      </c>
      <c r="BD1193" s="110" t="str">
        <f t="shared" si="193"/>
        <v>4751RGInt 02 Guarapuava</v>
      </c>
      <c r="BE1193" s="110">
        <v>4751</v>
      </c>
      <c r="BF1193" s="110" t="s">
        <v>2570</v>
      </c>
      <c r="BG1193" s="110">
        <v>8257</v>
      </c>
      <c r="BH1193" s="110" t="s">
        <v>34</v>
      </c>
      <c r="BI1193" s="110">
        <v>2</v>
      </c>
      <c r="BJ1193" s="110">
        <v>3</v>
      </c>
      <c r="BK1193" s="110">
        <v>22</v>
      </c>
      <c r="BL1193" s="110">
        <v>22</v>
      </c>
      <c r="BN1193" s="110">
        <f t="shared" si="194"/>
        <v>49</v>
      </c>
      <c r="BS1193" s="110">
        <v>6977</v>
      </c>
      <c r="BT1193" s="110" t="str">
        <f t="shared" si="185"/>
        <v>Construção de salas de aula de múltiplo uso em substituição às salas de madeira no Colégio Estadual do Campo Rio Vermelho, em União da Vitória</v>
      </c>
      <c r="BU1193" s="111" t="str">
        <f t="shared" si="186"/>
        <v>Sim</v>
      </c>
      <c r="BV1193" s="111" t="str">
        <f t="shared" si="187"/>
        <v>Não</v>
      </c>
      <c r="BW1193" s="111" t="str">
        <f t="shared" si="188"/>
        <v>Não</v>
      </c>
      <c r="BX1193" s="111" t="str">
        <f t="shared" si="189"/>
        <v>Não</v>
      </c>
      <c r="BY1193" s="110" t="s">
        <v>1049</v>
      </c>
      <c r="BZ1193" s="110" t="s">
        <v>2724</v>
      </c>
      <c r="CA1193" s="110" t="s">
        <v>121</v>
      </c>
      <c r="CB1193" s="110" t="s">
        <v>8378</v>
      </c>
      <c r="CG1193" s="110" t="str">
        <f t="shared" si="190"/>
        <v>5491Santo Antônio da Platina</v>
      </c>
      <c r="CH1193" s="110" t="str">
        <f t="shared" si="192"/>
        <v>5491-1</v>
      </c>
      <c r="CI1193" s="110">
        <v>1</v>
      </c>
      <c r="CJ1193" s="110">
        <v>5491</v>
      </c>
      <c r="CK1193" s="110" t="s">
        <v>37</v>
      </c>
      <c r="CL1193" s="110">
        <v>4124103</v>
      </c>
      <c r="CM1193" s="110" t="s">
        <v>591</v>
      </c>
      <c r="CN1193" s="110">
        <v>0</v>
      </c>
      <c r="CO1193" s="110">
        <v>1000</v>
      </c>
      <c r="CP1193" s="110">
        <v>0</v>
      </c>
      <c r="CQ1193" s="110">
        <v>0</v>
      </c>
      <c r="CS1193" s="110" t="str">
        <f t="shared" si="191"/>
        <v>RGInt 05 Londrina-Santo Antônio da Platina</v>
      </c>
    </row>
    <row r="1194" spans="19:97" x14ac:dyDescent="0.2">
      <c r="S1194" s="98">
        <v>7007</v>
      </c>
      <c r="T1194" s="98">
        <v>41</v>
      </c>
      <c r="U1194" s="98" t="s">
        <v>2622</v>
      </c>
      <c r="V1194" s="98">
        <v>33</v>
      </c>
      <c r="W1194" s="98" t="s">
        <v>2933</v>
      </c>
      <c r="X1194" s="98">
        <v>5</v>
      </c>
      <c r="Y1194" s="98" t="s">
        <v>858</v>
      </c>
      <c r="Z1194" s="98">
        <v>32</v>
      </c>
      <c r="AA1194" s="98" t="s">
        <v>2623</v>
      </c>
      <c r="AB1194" s="98">
        <v>8453</v>
      </c>
      <c r="AC1194" s="98" t="s">
        <v>2940</v>
      </c>
      <c r="AD1194" s="98" t="s">
        <v>2941</v>
      </c>
      <c r="AE1194" s="98">
        <v>7007</v>
      </c>
      <c r="AF1194" s="98" t="s">
        <v>5913</v>
      </c>
      <c r="AG1194" s="98" t="s">
        <v>5914</v>
      </c>
      <c r="AH1194" s="98" t="s">
        <v>212</v>
      </c>
      <c r="AI1194" s="98" t="s">
        <v>53</v>
      </c>
      <c r="AJ1194" s="98">
        <v>4100</v>
      </c>
      <c r="AK1194" s="98" t="s">
        <v>33</v>
      </c>
      <c r="AL1194" s="98">
        <v>4101</v>
      </c>
      <c r="AM1194" s="98" t="s">
        <v>5915</v>
      </c>
      <c r="AN1194" s="98">
        <v>4128633</v>
      </c>
      <c r="AO1194" s="98">
        <v>2024</v>
      </c>
      <c r="AP1194" s="98">
        <v>0</v>
      </c>
      <c r="AQ1194" s="98" t="s">
        <v>54</v>
      </c>
      <c r="AR1194" s="98" t="s">
        <v>54</v>
      </c>
      <c r="AS1194" s="98" t="s">
        <v>56</v>
      </c>
      <c r="AT1194" s="98" t="s">
        <v>54</v>
      </c>
      <c r="AV1194" s="98" t="s">
        <v>2724</v>
      </c>
      <c r="AY1194" s="98" t="s">
        <v>56</v>
      </c>
      <c r="AZ1194" s="98" t="s">
        <v>5563</v>
      </c>
      <c r="BA1194" s="98" t="s">
        <v>5810</v>
      </c>
      <c r="BB1194" s="98" t="s">
        <v>5811</v>
      </c>
      <c r="BD1194" s="110" t="str">
        <f t="shared" si="193"/>
        <v>4751RGInt 03 Cascavel</v>
      </c>
      <c r="BE1194" s="110">
        <v>4751</v>
      </c>
      <c r="BF1194" s="110" t="s">
        <v>2570</v>
      </c>
      <c r="BG1194" s="110">
        <v>8257</v>
      </c>
      <c r="BH1194" s="110" t="s">
        <v>35</v>
      </c>
      <c r="BI1194" s="110">
        <v>5</v>
      </c>
      <c r="BJ1194" s="110">
        <v>3</v>
      </c>
      <c r="BK1194" s="110">
        <v>28</v>
      </c>
      <c r="BL1194" s="110">
        <v>28</v>
      </c>
      <c r="BN1194" s="110">
        <f t="shared" si="194"/>
        <v>64</v>
      </c>
      <c r="BS1194" s="110">
        <v>7007</v>
      </c>
      <c r="BT1194" s="110" t="str">
        <f t="shared" si="185"/>
        <v>Construção de salas de aula de múltiplo uso em substituição às salas de madeira no Colégio Estadual do Campo Salto Grande do Turvo, em Doutor Ulysses</v>
      </c>
      <c r="BU1194" s="111" t="str">
        <f t="shared" si="186"/>
        <v>Sim</v>
      </c>
      <c r="BV1194" s="111" t="str">
        <f t="shared" si="187"/>
        <v>Não</v>
      </c>
      <c r="BW1194" s="111" t="str">
        <f t="shared" si="188"/>
        <v>Não</v>
      </c>
      <c r="BX1194" s="111" t="str">
        <f t="shared" si="189"/>
        <v>Não</v>
      </c>
      <c r="BY1194" s="110" t="s">
        <v>1049</v>
      </c>
      <c r="BZ1194" s="110" t="s">
        <v>2724</v>
      </c>
      <c r="CA1194" s="110" t="s">
        <v>121</v>
      </c>
      <c r="CB1194" s="110" t="s">
        <v>8122</v>
      </c>
      <c r="CG1194" s="110" t="str">
        <f t="shared" si="190"/>
        <v>5491 Total</v>
      </c>
      <c r="CH1194" s="110" t="str">
        <f t="shared" si="192"/>
        <v>5491 Total-1</v>
      </c>
      <c r="CI1194" s="110">
        <v>1</v>
      </c>
      <c r="CJ1194" s="110" t="s">
        <v>7314</v>
      </c>
      <c r="CN1194" s="110">
        <v>0</v>
      </c>
      <c r="CO1194" s="110">
        <v>1000</v>
      </c>
      <c r="CP1194" s="110">
        <v>0</v>
      </c>
      <c r="CQ1194" s="110">
        <v>0</v>
      </c>
      <c r="CS1194" s="110" t="str">
        <f t="shared" si="191"/>
        <v>-</v>
      </c>
    </row>
    <row r="1195" spans="19:97" x14ac:dyDescent="0.2">
      <c r="S1195" s="98">
        <v>6975</v>
      </c>
      <c r="T1195" s="98">
        <v>41</v>
      </c>
      <c r="U1195" s="98" t="s">
        <v>2622</v>
      </c>
      <c r="V1195" s="98">
        <v>33</v>
      </c>
      <c r="W1195" s="98" t="s">
        <v>2933</v>
      </c>
      <c r="X1195" s="98">
        <v>5</v>
      </c>
      <c r="Y1195" s="98" t="s">
        <v>858</v>
      </c>
      <c r="Z1195" s="98">
        <v>32</v>
      </c>
      <c r="AA1195" s="98" t="s">
        <v>2623</v>
      </c>
      <c r="AB1195" s="98">
        <v>8453</v>
      </c>
      <c r="AC1195" s="98" t="s">
        <v>2940</v>
      </c>
      <c r="AD1195" s="98" t="s">
        <v>2941</v>
      </c>
      <c r="AE1195" s="98">
        <v>6975</v>
      </c>
      <c r="AF1195" s="98" t="s">
        <v>5916</v>
      </c>
      <c r="AG1195" s="98" t="s">
        <v>5917</v>
      </c>
      <c r="AH1195" s="98" t="s">
        <v>212</v>
      </c>
      <c r="AI1195" s="98" t="s">
        <v>53</v>
      </c>
      <c r="AJ1195" s="98">
        <v>4100</v>
      </c>
      <c r="AK1195" s="98" t="s">
        <v>33</v>
      </c>
      <c r="AL1195" s="98">
        <v>4101</v>
      </c>
      <c r="AM1195" s="98" t="s">
        <v>5918</v>
      </c>
      <c r="AN1195" s="98">
        <v>4102901</v>
      </c>
      <c r="AO1195" s="98">
        <v>2024</v>
      </c>
      <c r="AP1195" s="98">
        <v>0</v>
      </c>
      <c r="AQ1195" s="98" t="s">
        <v>54</v>
      </c>
      <c r="AR1195" s="98" t="s">
        <v>54</v>
      </c>
      <c r="AS1195" s="98" t="s">
        <v>56</v>
      </c>
      <c r="AT1195" s="98" t="s">
        <v>54</v>
      </c>
      <c r="AV1195" s="98" t="s">
        <v>2724</v>
      </c>
      <c r="AY1195" s="98" t="s">
        <v>56</v>
      </c>
      <c r="AZ1195" s="98" t="s">
        <v>5563</v>
      </c>
      <c r="BA1195" s="98" t="s">
        <v>5810</v>
      </c>
      <c r="BB1195" s="98" t="s">
        <v>5811</v>
      </c>
      <c r="BD1195" s="110" t="str">
        <f t="shared" si="193"/>
        <v>4751RGInt 04 Maringá</v>
      </c>
      <c r="BE1195" s="110">
        <v>4751</v>
      </c>
      <c r="BF1195" s="110" t="s">
        <v>2570</v>
      </c>
      <c r="BG1195" s="110">
        <v>8257</v>
      </c>
      <c r="BH1195" s="110" t="s">
        <v>36</v>
      </c>
      <c r="BI1195" s="110">
        <v>5</v>
      </c>
      <c r="BJ1195" s="110">
        <v>2</v>
      </c>
      <c r="BK1195" s="110">
        <v>28</v>
      </c>
      <c r="BL1195" s="110">
        <v>28</v>
      </c>
      <c r="BN1195" s="110">
        <f t="shared" si="194"/>
        <v>63</v>
      </c>
      <c r="BS1195" s="110">
        <v>6975</v>
      </c>
      <c r="BT1195" s="110" t="str">
        <f t="shared" ref="BT1195:BT1258" si="195">VLOOKUP(BS1195,$S:$AF,14,0)</f>
        <v>Construção de salas de aula de múltiplo uso em substituição às salas de madeira no Colégio Estadual do Campo Santa Izabel, em Bituruna</v>
      </c>
      <c r="BU1195" s="111" t="str">
        <f t="shared" ref="BU1195:BU1258" si="196">PROPER(VLOOKUP($BS1195,$S:$BB,27,0))</f>
        <v>Sim</v>
      </c>
      <c r="BV1195" s="111" t="str">
        <f t="shared" ref="BV1195:BV1258" si="197">PROPER(VLOOKUP($BS1195,$S:$BB,28,0))</f>
        <v>Não</v>
      </c>
      <c r="BW1195" s="111" t="str">
        <f t="shared" ref="BW1195:BW1258" si="198">PROPER(VLOOKUP($BS1195,$S:$BB,25,0))</f>
        <v>Não</v>
      </c>
      <c r="BX1195" s="111" t="str">
        <f t="shared" ref="BX1195:BX1258" si="199">PROPER(VLOOKUP($BS1195,$S:$BB,26,0))</f>
        <v>Não</v>
      </c>
      <c r="BY1195" s="110" t="s">
        <v>1049</v>
      </c>
      <c r="BZ1195" s="110" t="s">
        <v>2724</v>
      </c>
      <c r="CA1195" s="110" t="s">
        <v>121</v>
      </c>
      <c r="CB1195" s="110" t="s">
        <v>8378</v>
      </c>
      <c r="CG1195" s="110" t="str">
        <f t="shared" si="190"/>
        <v>5502Campo Largo</v>
      </c>
      <c r="CH1195" s="110" t="str">
        <f t="shared" si="192"/>
        <v>5502-1</v>
      </c>
      <c r="CI1195" s="110">
        <v>1</v>
      </c>
      <c r="CJ1195" s="110">
        <v>5502</v>
      </c>
      <c r="CK1195" s="110" t="s">
        <v>33</v>
      </c>
      <c r="CL1195" s="110">
        <v>4104204</v>
      </c>
      <c r="CM1195" s="110" t="s">
        <v>495</v>
      </c>
      <c r="CN1195" s="110">
        <v>0</v>
      </c>
      <c r="CO1195" s="110">
        <v>1</v>
      </c>
      <c r="CP1195" s="110">
        <v>1</v>
      </c>
      <c r="CQ1195" s="110">
        <v>1</v>
      </c>
      <c r="CS1195" s="110" t="str">
        <f t="shared" si="191"/>
        <v>RGInt 01 Curitiba-Campo Largo</v>
      </c>
    </row>
    <row r="1196" spans="19:97" x14ac:dyDescent="0.2">
      <c r="S1196" s="98">
        <v>6980</v>
      </c>
      <c r="T1196" s="98">
        <v>41</v>
      </c>
      <c r="U1196" s="98" t="s">
        <v>2622</v>
      </c>
      <c r="V1196" s="98">
        <v>33</v>
      </c>
      <c r="W1196" s="98" t="s">
        <v>2933</v>
      </c>
      <c r="X1196" s="98">
        <v>5</v>
      </c>
      <c r="Y1196" s="98" t="s">
        <v>858</v>
      </c>
      <c r="Z1196" s="98">
        <v>32</v>
      </c>
      <c r="AA1196" s="98" t="s">
        <v>2623</v>
      </c>
      <c r="AB1196" s="98">
        <v>8453</v>
      </c>
      <c r="AC1196" s="98" t="s">
        <v>2940</v>
      </c>
      <c r="AD1196" s="98" t="s">
        <v>2941</v>
      </c>
      <c r="AE1196" s="98">
        <v>6980</v>
      </c>
      <c r="AF1196" s="98" t="s">
        <v>5919</v>
      </c>
      <c r="AG1196" s="98" t="s">
        <v>5920</v>
      </c>
      <c r="AH1196" s="98" t="s">
        <v>212</v>
      </c>
      <c r="AI1196" s="98" t="s">
        <v>53</v>
      </c>
      <c r="AJ1196" s="98">
        <v>4100</v>
      </c>
      <c r="AK1196" s="98" t="s">
        <v>33</v>
      </c>
      <c r="AL1196" s="98">
        <v>4101</v>
      </c>
      <c r="AM1196" s="98" t="s">
        <v>519</v>
      </c>
      <c r="AN1196" s="98">
        <v>4119509</v>
      </c>
      <c r="AO1196" s="98">
        <v>2024</v>
      </c>
      <c r="AP1196" s="98">
        <v>0</v>
      </c>
      <c r="AQ1196" s="98" t="s">
        <v>54</v>
      </c>
      <c r="AR1196" s="98" t="s">
        <v>54</v>
      </c>
      <c r="AS1196" s="98" t="s">
        <v>56</v>
      </c>
      <c r="AT1196" s="98" t="s">
        <v>54</v>
      </c>
      <c r="AU1196" s="98" t="s">
        <v>1049</v>
      </c>
      <c r="AY1196" s="98" t="s">
        <v>56</v>
      </c>
      <c r="AZ1196" s="98" t="s">
        <v>5563</v>
      </c>
      <c r="BA1196" s="98" t="s">
        <v>5810</v>
      </c>
      <c r="BB1196" s="98" t="s">
        <v>5811</v>
      </c>
      <c r="BD1196" s="110" t="str">
        <f t="shared" si="193"/>
        <v>4751RGInt 05 Londrina</v>
      </c>
      <c r="BE1196" s="110">
        <v>4751</v>
      </c>
      <c r="BF1196" s="110" t="s">
        <v>2570</v>
      </c>
      <c r="BG1196" s="110">
        <v>8257</v>
      </c>
      <c r="BH1196" s="110" t="s">
        <v>37</v>
      </c>
      <c r="BI1196" s="110">
        <v>4</v>
      </c>
      <c r="BJ1196" s="110">
        <v>2</v>
      </c>
      <c r="BK1196" s="110">
        <v>28</v>
      </c>
      <c r="BL1196" s="110">
        <v>28</v>
      </c>
      <c r="BN1196" s="110">
        <f t="shared" si="194"/>
        <v>62</v>
      </c>
      <c r="BS1196" s="110">
        <v>6980</v>
      </c>
      <c r="BT1196" s="110" t="str">
        <f t="shared" si="195"/>
        <v>Construção de salas de aula de múltiplo uso em substituição às salas de madeira no Colégio Estadual Indígena Mbya Arandu, em Piraquara</v>
      </c>
      <c r="BU1196" s="111" t="str">
        <f t="shared" si="196"/>
        <v>Sim</v>
      </c>
      <c r="BV1196" s="111" t="str">
        <f t="shared" si="197"/>
        <v>Não</v>
      </c>
      <c r="BW1196" s="111" t="str">
        <f t="shared" si="198"/>
        <v>Não</v>
      </c>
      <c r="BX1196" s="111" t="str">
        <f t="shared" si="199"/>
        <v>Não</v>
      </c>
      <c r="BY1196" s="110" t="s">
        <v>1049</v>
      </c>
      <c r="BZ1196" s="110" t="s">
        <v>2724</v>
      </c>
      <c r="CA1196" s="110" t="s">
        <v>121</v>
      </c>
      <c r="CB1196" s="110" t="s">
        <v>8378</v>
      </c>
      <c r="CG1196" s="110" t="str">
        <f t="shared" si="190"/>
        <v>5502Cascavel</v>
      </c>
      <c r="CH1196" s="110" t="str">
        <f t="shared" si="192"/>
        <v>5502-2</v>
      </c>
      <c r="CI1196" s="110">
        <v>2</v>
      </c>
      <c r="CJ1196" s="110">
        <v>5502</v>
      </c>
      <c r="CK1196" s="110" t="s">
        <v>35</v>
      </c>
      <c r="CL1196" s="110">
        <v>4104808</v>
      </c>
      <c r="CM1196" s="110" t="s">
        <v>600</v>
      </c>
      <c r="CN1196" s="110">
        <v>1</v>
      </c>
      <c r="CO1196" s="110">
        <v>2</v>
      </c>
      <c r="CP1196" s="110">
        <v>2</v>
      </c>
      <c r="CQ1196" s="110">
        <v>2</v>
      </c>
      <c r="CS1196" s="110" t="str">
        <f t="shared" si="191"/>
        <v>RGInt 03 Cascavel-Cascavel</v>
      </c>
    </row>
    <row r="1197" spans="19:97" x14ac:dyDescent="0.2">
      <c r="S1197" s="98">
        <v>6987</v>
      </c>
      <c r="T1197" s="98">
        <v>41</v>
      </c>
      <c r="U1197" s="98" t="s">
        <v>2622</v>
      </c>
      <c r="V1197" s="98">
        <v>33</v>
      </c>
      <c r="W1197" s="98" t="s">
        <v>2933</v>
      </c>
      <c r="X1197" s="98">
        <v>5</v>
      </c>
      <c r="Y1197" s="98" t="s">
        <v>858</v>
      </c>
      <c r="Z1197" s="98">
        <v>32</v>
      </c>
      <c r="AA1197" s="98" t="s">
        <v>2623</v>
      </c>
      <c r="AB1197" s="98">
        <v>8453</v>
      </c>
      <c r="AC1197" s="98" t="s">
        <v>2940</v>
      </c>
      <c r="AD1197" s="98" t="s">
        <v>2941</v>
      </c>
      <c r="AE1197" s="98">
        <v>6987</v>
      </c>
      <c r="AF1197" s="98" t="s">
        <v>5921</v>
      </c>
      <c r="AG1197" s="98" t="s">
        <v>5922</v>
      </c>
      <c r="AH1197" s="98" t="s">
        <v>212</v>
      </c>
      <c r="AI1197" s="98" t="s">
        <v>53</v>
      </c>
      <c r="AJ1197" s="98">
        <v>4100</v>
      </c>
      <c r="AK1197" s="98" t="s">
        <v>35</v>
      </c>
      <c r="AL1197" s="98">
        <v>4103</v>
      </c>
      <c r="AM1197" s="98" t="s">
        <v>543</v>
      </c>
      <c r="AN1197" s="98">
        <v>4120903</v>
      </c>
      <c r="AO1197" s="98">
        <v>2024</v>
      </c>
      <c r="AP1197" s="98">
        <v>0</v>
      </c>
      <c r="AQ1197" s="98" t="s">
        <v>54</v>
      </c>
      <c r="AR1197" s="98" t="s">
        <v>54</v>
      </c>
      <c r="AS1197" s="98" t="s">
        <v>56</v>
      </c>
      <c r="AT1197" s="98" t="s">
        <v>54</v>
      </c>
      <c r="AU1197" s="98" t="s">
        <v>1049</v>
      </c>
      <c r="AY1197" s="98" t="s">
        <v>56</v>
      </c>
      <c r="AZ1197" s="98" t="s">
        <v>5563</v>
      </c>
      <c r="BA1197" s="98" t="s">
        <v>5810</v>
      </c>
      <c r="BB1197" s="98" t="s">
        <v>5811</v>
      </c>
      <c r="BD1197" s="110" t="str">
        <f t="shared" si="193"/>
        <v>4751RGInt 06 Ponta Grossa</v>
      </c>
      <c r="BE1197" s="110">
        <v>4751</v>
      </c>
      <c r="BF1197" s="110" t="s">
        <v>2570</v>
      </c>
      <c r="BG1197" s="110">
        <v>8257</v>
      </c>
      <c r="BH1197" s="110" t="s">
        <v>38</v>
      </c>
      <c r="BI1197" s="110">
        <v>2</v>
      </c>
      <c r="BJ1197" s="110">
        <v>2</v>
      </c>
      <c r="BK1197" s="110">
        <v>22</v>
      </c>
      <c r="BL1197" s="110">
        <v>22</v>
      </c>
      <c r="BN1197" s="110">
        <f t="shared" si="194"/>
        <v>48</v>
      </c>
      <c r="BS1197" s="110">
        <v>6987</v>
      </c>
      <c r="BT1197" s="110" t="str">
        <f t="shared" si="195"/>
        <v>Construção de salas de aula de múltiplo uso em substituição às salas de madeira no Colégio Estadual Jose de Anchieta, em Quedas do Iguaçu</v>
      </c>
      <c r="BU1197" s="111" t="str">
        <f t="shared" si="196"/>
        <v>Sim</v>
      </c>
      <c r="BV1197" s="111" t="str">
        <f t="shared" si="197"/>
        <v>Não</v>
      </c>
      <c r="BW1197" s="111" t="str">
        <f t="shared" si="198"/>
        <v>Não</v>
      </c>
      <c r="BX1197" s="111" t="str">
        <f t="shared" si="199"/>
        <v>Não</v>
      </c>
      <c r="BY1197" s="110" t="s">
        <v>1049</v>
      </c>
      <c r="BZ1197" s="110" t="s">
        <v>2724</v>
      </c>
      <c r="CA1197" s="110" t="s">
        <v>121</v>
      </c>
      <c r="CB1197" s="110" t="s">
        <v>8375</v>
      </c>
      <c r="CG1197" s="110" t="str">
        <f t="shared" si="190"/>
        <v>5502Foz do Iguaçu</v>
      </c>
      <c r="CH1197" s="110" t="str">
        <f t="shared" si="192"/>
        <v>5502-3</v>
      </c>
      <c r="CI1197" s="110">
        <v>3</v>
      </c>
      <c r="CJ1197" s="110">
        <v>5502</v>
      </c>
      <c r="CK1197" s="110" t="s">
        <v>35</v>
      </c>
      <c r="CL1197" s="110">
        <v>4108304</v>
      </c>
      <c r="CM1197" s="110" t="s">
        <v>407</v>
      </c>
      <c r="CN1197" s="110">
        <v>1</v>
      </c>
      <c r="CO1197" s="110">
        <v>2</v>
      </c>
      <c r="CP1197" s="110">
        <v>3</v>
      </c>
      <c r="CQ1197" s="110">
        <v>4</v>
      </c>
      <c r="CS1197" s="110" t="str">
        <f t="shared" si="191"/>
        <v>RGInt 03 Cascavel-Foz do Iguaçu</v>
      </c>
    </row>
    <row r="1198" spans="19:97" x14ac:dyDescent="0.2">
      <c r="S1198" s="98">
        <v>6982</v>
      </c>
      <c r="T1198" s="98">
        <v>41</v>
      </c>
      <c r="U1198" s="98" t="s">
        <v>2622</v>
      </c>
      <c r="V1198" s="98">
        <v>33</v>
      </c>
      <c r="W1198" s="98" t="s">
        <v>2933</v>
      </c>
      <c r="X1198" s="98">
        <v>5</v>
      </c>
      <c r="Y1198" s="98" t="s">
        <v>858</v>
      </c>
      <c r="Z1198" s="98">
        <v>32</v>
      </c>
      <c r="AA1198" s="98" t="s">
        <v>2623</v>
      </c>
      <c r="AB1198" s="98">
        <v>8453</v>
      </c>
      <c r="AC1198" s="98" t="s">
        <v>2940</v>
      </c>
      <c r="AD1198" s="98" t="s">
        <v>2941</v>
      </c>
      <c r="AE1198" s="98">
        <v>6982</v>
      </c>
      <c r="AF1198" s="98" t="s">
        <v>5923</v>
      </c>
      <c r="AG1198" s="98" t="s">
        <v>5924</v>
      </c>
      <c r="AH1198" s="98" t="s">
        <v>212</v>
      </c>
      <c r="AI1198" s="98" t="s">
        <v>53</v>
      </c>
      <c r="AJ1198" s="98">
        <v>4100</v>
      </c>
      <c r="AK1198" s="98" t="s">
        <v>33</v>
      </c>
      <c r="AL1198" s="98">
        <v>4101</v>
      </c>
      <c r="AM1198" s="98" t="s">
        <v>2951</v>
      </c>
      <c r="AN1198" s="98">
        <v>4111258</v>
      </c>
      <c r="AO1198" s="98">
        <v>2024</v>
      </c>
      <c r="AP1198" s="98">
        <v>0</v>
      </c>
      <c r="AQ1198" s="98" t="s">
        <v>54</v>
      </c>
      <c r="AR1198" s="98" t="s">
        <v>54</v>
      </c>
      <c r="AS1198" s="98" t="s">
        <v>56</v>
      </c>
      <c r="AT1198" s="98" t="s">
        <v>54</v>
      </c>
      <c r="AV1198" s="98" t="s">
        <v>2724</v>
      </c>
      <c r="AY1198" s="98" t="s">
        <v>56</v>
      </c>
      <c r="AZ1198" s="98" t="s">
        <v>5563</v>
      </c>
      <c r="BA1198" s="98" t="s">
        <v>5810</v>
      </c>
      <c r="BB1198" s="98" t="s">
        <v>5811</v>
      </c>
      <c r="BD1198" s="110" t="str">
        <f t="shared" si="193"/>
        <v>4752RGInt 01 Curitiba</v>
      </c>
      <c r="BE1198" s="110">
        <v>4752</v>
      </c>
      <c r="BF1198" s="110" t="s">
        <v>2575</v>
      </c>
      <c r="BG1198" s="110">
        <v>8257</v>
      </c>
      <c r="BH1198" s="110" t="s">
        <v>33</v>
      </c>
      <c r="BI1198" s="110">
        <v>5</v>
      </c>
      <c r="BJ1198" s="110">
        <v>5</v>
      </c>
      <c r="BK1198" s="110">
        <v>10</v>
      </c>
      <c r="BL1198" s="110">
        <v>10</v>
      </c>
      <c r="BN1198" s="110">
        <f t="shared" si="194"/>
        <v>30</v>
      </c>
      <c r="BS1198" s="110">
        <v>6982</v>
      </c>
      <c r="BT1198" s="110" t="str">
        <f t="shared" si="195"/>
        <v>Construção de salas de aula de múltiplo uso em substituição às salas de madeira no Colégio Estadual José Pioli, em Itaperuçu</v>
      </c>
      <c r="BU1198" s="111" t="str">
        <f t="shared" si="196"/>
        <v>Sim</v>
      </c>
      <c r="BV1198" s="111" t="str">
        <f t="shared" si="197"/>
        <v>Não</v>
      </c>
      <c r="BW1198" s="111" t="str">
        <f t="shared" si="198"/>
        <v>Não</v>
      </c>
      <c r="BX1198" s="111" t="str">
        <f t="shared" si="199"/>
        <v>Não</v>
      </c>
      <c r="BY1198" s="110" t="s">
        <v>1049</v>
      </c>
      <c r="BZ1198" s="110" t="s">
        <v>2724</v>
      </c>
      <c r="CA1198" s="110" t="s">
        <v>121</v>
      </c>
      <c r="CB1198" s="110" t="s">
        <v>8378</v>
      </c>
      <c r="CG1198" s="110" t="str">
        <f t="shared" ref="CG1198:CG1261" si="200">CJ1198&amp;CM1198</f>
        <v>5502Paranavaí</v>
      </c>
      <c r="CH1198" s="110" t="str">
        <f t="shared" si="192"/>
        <v>5502-4</v>
      </c>
      <c r="CI1198" s="110">
        <v>4</v>
      </c>
      <c r="CJ1198" s="110">
        <v>5502</v>
      </c>
      <c r="CK1198" s="110" t="s">
        <v>36</v>
      </c>
      <c r="CL1198" s="110">
        <v>4118402</v>
      </c>
      <c r="CM1198" s="110" t="s">
        <v>517</v>
      </c>
      <c r="CN1198" s="110">
        <v>1</v>
      </c>
      <c r="CO1198" s="110">
        <v>2</v>
      </c>
      <c r="CP1198" s="110">
        <v>2</v>
      </c>
      <c r="CQ1198" s="110">
        <v>2</v>
      </c>
      <c r="CS1198" s="110" t="str">
        <f t="shared" ref="CS1198:CS1261" si="201">CK1198&amp;"-"&amp;CM1198</f>
        <v>RGInt 04 Maringá-Paranavaí</v>
      </c>
    </row>
    <row r="1199" spans="19:97" x14ac:dyDescent="0.2">
      <c r="S1199" s="98">
        <v>6985</v>
      </c>
      <c r="T1199" s="98">
        <v>41</v>
      </c>
      <c r="U1199" s="98" t="s">
        <v>2622</v>
      </c>
      <c r="V1199" s="98">
        <v>33</v>
      </c>
      <c r="W1199" s="98" t="s">
        <v>2933</v>
      </c>
      <c r="X1199" s="98">
        <v>5</v>
      </c>
      <c r="Y1199" s="98" t="s">
        <v>858</v>
      </c>
      <c r="Z1199" s="98">
        <v>32</v>
      </c>
      <c r="AA1199" s="98" t="s">
        <v>2623</v>
      </c>
      <c r="AB1199" s="98">
        <v>8453</v>
      </c>
      <c r="AC1199" s="98" t="s">
        <v>2940</v>
      </c>
      <c r="AD1199" s="98" t="s">
        <v>2941</v>
      </c>
      <c r="AE1199" s="98">
        <v>6985</v>
      </c>
      <c r="AF1199" s="98" t="s">
        <v>5925</v>
      </c>
      <c r="AG1199" s="98" t="s">
        <v>5926</v>
      </c>
      <c r="AH1199" s="98" t="s">
        <v>212</v>
      </c>
      <c r="AI1199" s="98" t="s">
        <v>53</v>
      </c>
      <c r="AJ1199" s="98">
        <v>4100</v>
      </c>
      <c r="AK1199" s="98" t="s">
        <v>35</v>
      </c>
      <c r="AL1199" s="98">
        <v>4103</v>
      </c>
      <c r="AM1199" s="98" t="s">
        <v>800</v>
      </c>
      <c r="AN1199" s="98">
        <v>4113304</v>
      </c>
      <c r="AO1199" s="98">
        <v>2024</v>
      </c>
      <c r="AP1199" s="98">
        <v>0</v>
      </c>
      <c r="AQ1199" s="98" t="s">
        <v>54</v>
      </c>
      <c r="AR1199" s="98" t="s">
        <v>54</v>
      </c>
      <c r="AS1199" s="98" t="s">
        <v>56</v>
      </c>
      <c r="AT1199" s="98" t="s">
        <v>54</v>
      </c>
      <c r="AV1199" s="98" t="s">
        <v>2724</v>
      </c>
      <c r="AY1199" s="98" t="s">
        <v>56</v>
      </c>
      <c r="AZ1199" s="98" t="s">
        <v>5563</v>
      </c>
      <c r="BA1199" s="98" t="s">
        <v>5810</v>
      </c>
      <c r="BB1199" s="98" t="s">
        <v>5811</v>
      </c>
      <c r="BD1199" s="110" t="str">
        <f t="shared" si="193"/>
        <v>4752RGInt 02 Guarapuava</v>
      </c>
      <c r="BE1199" s="110">
        <v>4752</v>
      </c>
      <c r="BF1199" s="110" t="s">
        <v>2575</v>
      </c>
      <c r="BG1199" s="110">
        <v>8257</v>
      </c>
      <c r="BH1199" s="110" t="s">
        <v>34</v>
      </c>
      <c r="BI1199" s="110">
        <v>2</v>
      </c>
      <c r="BJ1199" s="110">
        <v>2</v>
      </c>
      <c r="BK1199" s="110">
        <v>4</v>
      </c>
      <c r="BL1199" s="110">
        <v>4</v>
      </c>
      <c r="BN1199" s="110">
        <f t="shared" si="194"/>
        <v>12</v>
      </c>
      <c r="BS1199" s="110">
        <v>6985</v>
      </c>
      <c r="BT1199" s="110" t="str">
        <f t="shared" si="195"/>
        <v>Construção de salas de aula de múltiplo uso em substituição às salas de madeira no Colégio Estadual Ko Homu, em Laranjeiras do Sul</v>
      </c>
      <c r="BU1199" s="111" t="str">
        <f t="shared" si="196"/>
        <v>Sim</v>
      </c>
      <c r="BV1199" s="111" t="str">
        <f t="shared" si="197"/>
        <v>Não</v>
      </c>
      <c r="BW1199" s="111" t="str">
        <f t="shared" si="198"/>
        <v>Não</v>
      </c>
      <c r="BX1199" s="111" t="str">
        <f t="shared" si="199"/>
        <v>Não</v>
      </c>
      <c r="BY1199" s="110" t="s">
        <v>1049</v>
      </c>
      <c r="BZ1199" s="110" t="s">
        <v>2724</v>
      </c>
      <c r="CA1199" s="110" t="s">
        <v>121</v>
      </c>
      <c r="CB1199" s="110" t="s">
        <v>8375</v>
      </c>
      <c r="CG1199" s="110" t="str">
        <f t="shared" si="200"/>
        <v>5502Umuarama</v>
      </c>
      <c r="CH1199" s="110" t="str">
        <f t="shared" ref="CH1199:CH1262" si="202">CJ1199&amp;"-"&amp;CI1199</f>
        <v>5502-5</v>
      </c>
      <c r="CI1199" s="110">
        <v>5</v>
      </c>
      <c r="CJ1199" s="110">
        <v>5502</v>
      </c>
      <c r="CK1199" s="110" t="s">
        <v>36</v>
      </c>
      <c r="CL1199" s="110">
        <v>4128104</v>
      </c>
      <c r="CM1199" s="110" t="s">
        <v>2325</v>
      </c>
      <c r="CN1199" s="110">
        <v>1</v>
      </c>
      <c r="CO1199" s="110">
        <v>2</v>
      </c>
      <c r="CP1199" s="110">
        <v>2</v>
      </c>
      <c r="CQ1199" s="110">
        <v>2</v>
      </c>
      <c r="CS1199" s="110" t="str">
        <f t="shared" si="201"/>
        <v>RGInt 04 Maringá-Umuarama</v>
      </c>
    </row>
    <row r="1200" spans="19:97" x14ac:dyDescent="0.2">
      <c r="S1200" s="98">
        <v>6992</v>
      </c>
      <c r="T1200" s="98">
        <v>41</v>
      </c>
      <c r="U1200" s="98" t="s">
        <v>2622</v>
      </c>
      <c r="V1200" s="98">
        <v>33</v>
      </c>
      <c r="W1200" s="98" t="s">
        <v>2933</v>
      </c>
      <c r="X1200" s="98">
        <v>5</v>
      </c>
      <c r="Y1200" s="98" t="s">
        <v>858</v>
      </c>
      <c r="Z1200" s="98">
        <v>32</v>
      </c>
      <c r="AA1200" s="98" t="s">
        <v>2623</v>
      </c>
      <c r="AB1200" s="98">
        <v>8453</v>
      </c>
      <c r="AC1200" s="98" t="s">
        <v>2940</v>
      </c>
      <c r="AD1200" s="98" t="s">
        <v>2941</v>
      </c>
      <c r="AE1200" s="98">
        <v>6992</v>
      </c>
      <c r="AF1200" s="98" t="s">
        <v>5927</v>
      </c>
      <c r="AG1200" s="98" t="s">
        <v>5928</v>
      </c>
      <c r="AH1200" s="98" t="s">
        <v>212</v>
      </c>
      <c r="AI1200" s="98" t="s">
        <v>53</v>
      </c>
      <c r="AJ1200" s="98">
        <v>4100</v>
      </c>
      <c r="AK1200" s="98" t="s">
        <v>36</v>
      </c>
      <c r="AL1200" s="98">
        <v>4104</v>
      </c>
      <c r="AM1200" s="98" t="s">
        <v>5929</v>
      </c>
      <c r="AN1200" s="98">
        <v>4114708</v>
      </c>
      <c r="AO1200" s="98">
        <v>2024</v>
      </c>
      <c r="AP1200" s="98">
        <v>0</v>
      </c>
      <c r="AQ1200" s="98" t="s">
        <v>54</v>
      </c>
      <c r="AR1200" s="98" t="s">
        <v>54</v>
      </c>
      <c r="AS1200" s="98" t="s">
        <v>56</v>
      </c>
      <c r="AT1200" s="98" t="s">
        <v>54</v>
      </c>
      <c r="AV1200" s="98" t="s">
        <v>2724</v>
      </c>
      <c r="AY1200" s="98" t="s">
        <v>56</v>
      </c>
      <c r="AZ1200" s="98" t="s">
        <v>5563</v>
      </c>
      <c r="BA1200" s="98" t="s">
        <v>5810</v>
      </c>
      <c r="BB1200" s="98" t="s">
        <v>5811</v>
      </c>
      <c r="BD1200" s="110" t="str">
        <f t="shared" si="193"/>
        <v>4752RGInt 03 Cascavel</v>
      </c>
      <c r="BE1200" s="110">
        <v>4752</v>
      </c>
      <c r="BF1200" s="110" t="s">
        <v>2575</v>
      </c>
      <c r="BG1200" s="110">
        <v>8257</v>
      </c>
      <c r="BH1200" s="110" t="s">
        <v>35</v>
      </c>
      <c r="BI1200" s="110">
        <v>11</v>
      </c>
      <c r="BJ1200" s="110">
        <v>11</v>
      </c>
      <c r="BK1200" s="110">
        <v>22</v>
      </c>
      <c r="BL1200" s="110">
        <v>22</v>
      </c>
      <c r="BN1200" s="110">
        <f t="shared" si="194"/>
        <v>66</v>
      </c>
      <c r="BS1200" s="110">
        <v>6992</v>
      </c>
      <c r="BT1200" s="110" t="str">
        <f t="shared" si="195"/>
        <v>Construção de salas de aula de múltiplo uso em substituição às salas de madeira no Colégio Estadual Leonidia Pacheco, em Maria Helena</v>
      </c>
      <c r="BU1200" s="111" t="str">
        <f t="shared" si="196"/>
        <v>Sim</v>
      </c>
      <c r="BV1200" s="111" t="str">
        <f t="shared" si="197"/>
        <v>Não</v>
      </c>
      <c r="BW1200" s="111" t="str">
        <f t="shared" si="198"/>
        <v>Não</v>
      </c>
      <c r="BX1200" s="111" t="str">
        <f t="shared" si="199"/>
        <v>Não</v>
      </c>
      <c r="BY1200" s="110" t="s">
        <v>1049</v>
      </c>
      <c r="BZ1200" s="110" t="s">
        <v>2724</v>
      </c>
      <c r="CA1200" s="110" t="s">
        <v>121</v>
      </c>
      <c r="CB1200" s="110" t="s">
        <v>8378</v>
      </c>
      <c r="CG1200" s="110" t="str">
        <f t="shared" si="200"/>
        <v>5502Jandaia do Sul</v>
      </c>
      <c r="CH1200" s="110" t="str">
        <f t="shared" si="202"/>
        <v>5502-6</v>
      </c>
      <c r="CI1200" s="110">
        <v>6</v>
      </c>
      <c r="CJ1200" s="110">
        <v>5502</v>
      </c>
      <c r="CK1200" s="110" t="s">
        <v>37</v>
      </c>
      <c r="CL1200" s="110">
        <v>4112108</v>
      </c>
      <c r="CM1200" s="110" t="s">
        <v>481</v>
      </c>
      <c r="CN1200" s="110">
        <v>0</v>
      </c>
      <c r="CO1200" s="110">
        <v>1</v>
      </c>
      <c r="CP1200" s="110">
        <v>1</v>
      </c>
      <c r="CQ1200" s="110">
        <v>1</v>
      </c>
      <c r="CS1200" s="110" t="str">
        <f t="shared" si="201"/>
        <v>RGInt 05 Londrina-Jandaia do Sul</v>
      </c>
    </row>
    <row r="1201" spans="19:97" x14ac:dyDescent="0.2">
      <c r="S1201" s="98">
        <v>7001</v>
      </c>
      <c r="T1201" s="98">
        <v>41</v>
      </c>
      <c r="U1201" s="98" t="s">
        <v>2622</v>
      </c>
      <c r="V1201" s="98">
        <v>33</v>
      </c>
      <c r="W1201" s="98" t="s">
        <v>2933</v>
      </c>
      <c r="X1201" s="98">
        <v>5</v>
      </c>
      <c r="Y1201" s="98" t="s">
        <v>858</v>
      </c>
      <c r="Z1201" s="98">
        <v>32</v>
      </c>
      <c r="AA1201" s="98" t="s">
        <v>2623</v>
      </c>
      <c r="AB1201" s="98">
        <v>8453</v>
      </c>
      <c r="AC1201" s="98" t="s">
        <v>2940</v>
      </c>
      <c r="AD1201" s="98" t="s">
        <v>2941</v>
      </c>
      <c r="AE1201" s="98">
        <v>7001</v>
      </c>
      <c r="AF1201" s="98" t="s">
        <v>5930</v>
      </c>
      <c r="AG1201" s="98" t="s">
        <v>5931</v>
      </c>
      <c r="AH1201" s="98" t="s">
        <v>212</v>
      </c>
      <c r="AI1201" s="98" t="s">
        <v>53</v>
      </c>
      <c r="AJ1201" s="98">
        <v>4100</v>
      </c>
      <c r="AK1201" s="98" t="s">
        <v>37</v>
      </c>
      <c r="AL1201" s="98">
        <v>4105</v>
      </c>
      <c r="AM1201" s="98" t="s">
        <v>326</v>
      </c>
      <c r="AN1201" s="98">
        <v>4113700</v>
      </c>
      <c r="AO1201" s="98">
        <v>2024</v>
      </c>
      <c r="AP1201" s="98">
        <v>0</v>
      </c>
      <c r="AQ1201" s="98" t="s">
        <v>54</v>
      </c>
      <c r="AR1201" s="98" t="s">
        <v>54</v>
      </c>
      <c r="AS1201" s="98" t="s">
        <v>56</v>
      </c>
      <c r="AT1201" s="98" t="s">
        <v>54</v>
      </c>
      <c r="AV1201" s="98" t="s">
        <v>2724</v>
      </c>
      <c r="AY1201" s="98" t="s">
        <v>56</v>
      </c>
      <c r="AZ1201" s="98" t="s">
        <v>5563</v>
      </c>
      <c r="BA1201" s="98" t="s">
        <v>5810</v>
      </c>
      <c r="BB1201" s="98" t="s">
        <v>5811</v>
      </c>
      <c r="BD1201" s="110" t="str">
        <f t="shared" ref="BD1201:BD1264" si="203">BE1201&amp;BH1201</f>
        <v>4752RGInt 04 Maringá</v>
      </c>
      <c r="BE1201" s="110">
        <v>4752</v>
      </c>
      <c r="BF1201" s="110" t="s">
        <v>2575</v>
      </c>
      <c r="BG1201" s="110">
        <v>8257</v>
      </c>
      <c r="BH1201" s="110" t="s">
        <v>36</v>
      </c>
      <c r="BI1201" s="110">
        <v>4</v>
      </c>
      <c r="BJ1201" s="110">
        <v>4</v>
      </c>
      <c r="BK1201" s="110">
        <v>8</v>
      </c>
      <c r="BL1201" s="110">
        <v>8</v>
      </c>
      <c r="BN1201" s="110">
        <f t="shared" ref="BN1201:BN1264" si="204">SUM(BI1201:BM1201)</f>
        <v>24</v>
      </c>
      <c r="BS1201" s="110">
        <v>7001</v>
      </c>
      <c r="BT1201" s="110" t="str">
        <f t="shared" si="195"/>
        <v>Construção de salas de aula de múltiplo uso em substituição às salas de madeira no Colégio Estadual Maravilha, em Londrina</v>
      </c>
      <c r="BU1201" s="111" t="str">
        <f t="shared" si="196"/>
        <v>Sim</v>
      </c>
      <c r="BV1201" s="111" t="str">
        <f t="shared" si="197"/>
        <v>Não</v>
      </c>
      <c r="BW1201" s="111" t="str">
        <f t="shared" si="198"/>
        <v>Não</v>
      </c>
      <c r="BX1201" s="111" t="str">
        <f t="shared" si="199"/>
        <v>Não</v>
      </c>
      <c r="BY1201" s="110" t="s">
        <v>1049</v>
      </c>
      <c r="BZ1201" s="110" t="s">
        <v>2724</v>
      </c>
      <c r="CA1201" s="110" t="s">
        <v>121</v>
      </c>
      <c r="CB1201" s="110" t="s">
        <v>8122</v>
      </c>
      <c r="CG1201" s="110" t="str">
        <f t="shared" si="200"/>
        <v>5502Londrina</v>
      </c>
      <c r="CH1201" s="110" t="str">
        <f t="shared" si="202"/>
        <v>5502-7</v>
      </c>
      <c r="CI1201" s="110">
        <v>7</v>
      </c>
      <c r="CJ1201" s="110">
        <v>5502</v>
      </c>
      <c r="CK1201" s="110" t="s">
        <v>37</v>
      </c>
      <c r="CL1201" s="110">
        <v>4113700</v>
      </c>
      <c r="CM1201" s="110" t="s">
        <v>326</v>
      </c>
      <c r="CN1201" s="110">
        <v>1</v>
      </c>
      <c r="CO1201" s="110">
        <v>2</v>
      </c>
      <c r="CP1201" s="110">
        <v>3</v>
      </c>
      <c r="CQ1201" s="110">
        <v>4</v>
      </c>
      <c r="CS1201" s="110" t="str">
        <f t="shared" si="201"/>
        <v>RGInt 05 Londrina-Londrina</v>
      </c>
    </row>
    <row r="1202" spans="19:97" x14ac:dyDescent="0.2">
      <c r="S1202" s="98">
        <v>6984</v>
      </c>
      <c r="T1202" s="98">
        <v>41</v>
      </c>
      <c r="U1202" s="98" t="s">
        <v>2622</v>
      </c>
      <c r="V1202" s="98">
        <v>33</v>
      </c>
      <c r="W1202" s="98" t="s">
        <v>2933</v>
      </c>
      <c r="X1202" s="98">
        <v>5</v>
      </c>
      <c r="Y1202" s="98" t="s">
        <v>858</v>
      </c>
      <c r="Z1202" s="98">
        <v>32</v>
      </c>
      <c r="AA1202" s="98" t="s">
        <v>2623</v>
      </c>
      <c r="AB1202" s="98">
        <v>8453</v>
      </c>
      <c r="AC1202" s="98" t="s">
        <v>2940</v>
      </c>
      <c r="AD1202" s="98" t="s">
        <v>2941</v>
      </c>
      <c r="AE1202" s="98">
        <v>6984</v>
      </c>
      <c r="AF1202" s="98" t="s">
        <v>5932</v>
      </c>
      <c r="AG1202" s="98" t="s">
        <v>5933</v>
      </c>
      <c r="AH1202" s="98" t="s">
        <v>212</v>
      </c>
      <c r="AI1202" s="98" t="s">
        <v>53</v>
      </c>
      <c r="AJ1202" s="98">
        <v>4100</v>
      </c>
      <c r="AK1202" s="98" t="s">
        <v>37</v>
      </c>
      <c r="AL1202" s="98">
        <v>4105</v>
      </c>
      <c r="AM1202" s="98" t="s">
        <v>3149</v>
      </c>
      <c r="AN1202" s="98">
        <v>4112900</v>
      </c>
      <c r="AO1202" s="98">
        <v>2024</v>
      </c>
      <c r="AP1202" s="98">
        <v>0</v>
      </c>
      <c r="AQ1202" s="98" t="s">
        <v>54</v>
      </c>
      <c r="AR1202" s="98" t="s">
        <v>54</v>
      </c>
      <c r="AS1202" s="98" t="s">
        <v>56</v>
      </c>
      <c r="AT1202" s="98" t="s">
        <v>54</v>
      </c>
      <c r="AU1202" s="98" t="s">
        <v>1049</v>
      </c>
      <c r="AY1202" s="98" t="s">
        <v>56</v>
      </c>
      <c r="AZ1202" s="98" t="s">
        <v>5563</v>
      </c>
      <c r="BA1202" s="98" t="s">
        <v>5810</v>
      </c>
      <c r="BB1202" s="98" t="s">
        <v>5811</v>
      </c>
      <c r="BD1202" s="110" t="str">
        <f t="shared" si="203"/>
        <v>4752RGInt 05 Londrina</v>
      </c>
      <c r="BE1202" s="110">
        <v>4752</v>
      </c>
      <c r="BF1202" s="110" t="s">
        <v>2575</v>
      </c>
      <c r="BG1202" s="110">
        <v>8257</v>
      </c>
      <c r="BH1202" s="110" t="s">
        <v>37</v>
      </c>
      <c r="BI1202" s="110">
        <v>4</v>
      </c>
      <c r="BJ1202" s="110">
        <v>4</v>
      </c>
      <c r="BK1202" s="110">
        <v>8</v>
      </c>
      <c r="BL1202" s="110">
        <v>8</v>
      </c>
      <c r="BN1202" s="110">
        <f t="shared" si="204"/>
        <v>24</v>
      </c>
      <c r="BS1202" s="110">
        <v>6984</v>
      </c>
      <c r="BT1202" s="110" t="str">
        <f t="shared" si="195"/>
        <v>Construção de salas de aula de múltiplo uso em substituição às salas de madeira no Colégio Estadual Nicanor Bueno Mendes, em Jundiaí do Sul</v>
      </c>
      <c r="BU1202" s="111" t="str">
        <f t="shared" si="196"/>
        <v>Sim</v>
      </c>
      <c r="BV1202" s="111" t="str">
        <f t="shared" si="197"/>
        <v>Não</v>
      </c>
      <c r="BW1202" s="111" t="str">
        <f t="shared" si="198"/>
        <v>Não</v>
      </c>
      <c r="BX1202" s="111" t="str">
        <f t="shared" si="199"/>
        <v>Não</v>
      </c>
      <c r="BY1202" s="110" t="s">
        <v>1049</v>
      </c>
      <c r="BZ1202" s="110" t="s">
        <v>2724</v>
      </c>
      <c r="CA1202" s="110" t="s">
        <v>121</v>
      </c>
      <c r="CB1202" s="110" t="s">
        <v>8378</v>
      </c>
      <c r="CG1202" s="110" t="str">
        <f t="shared" si="200"/>
        <v>5502Uraí</v>
      </c>
      <c r="CH1202" s="110" t="str">
        <f t="shared" si="202"/>
        <v>5502-8</v>
      </c>
      <c r="CI1202" s="110">
        <v>8</v>
      </c>
      <c r="CJ1202" s="110">
        <v>5502</v>
      </c>
      <c r="CK1202" s="110" t="s">
        <v>37</v>
      </c>
      <c r="CL1202" s="110">
        <v>4128401</v>
      </c>
      <c r="CM1202" s="110" t="s">
        <v>571</v>
      </c>
      <c r="CN1202" s="110">
        <v>0</v>
      </c>
      <c r="CO1202" s="110">
        <v>1</v>
      </c>
      <c r="CP1202" s="110">
        <v>1</v>
      </c>
      <c r="CQ1202" s="110">
        <v>1</v>
      </c>
      <c r="CS1202" s="110" t="str">
        <f t="shared" si="201"/>
        <v>RGInt 05 Londrina-Uraí</v>
      </c>
    </row>
    <row r="1203" spans="19:97" x14ac:dyDescent="0.2">
      <c r="S1203" s="98">
        <v>6994</v>
      </c>
      <c r="T1203" s="98">
        <v>41</v>
      </c>
      <c r="U1203" s="98" t="s">
        <v>2622</v>
      </c>
      <c r="V1203" s="98">
        <v>33</v>
      </c>
      <c r="W1203" s="98" t="s">
        <v>2933</v>
      </c>
      <c r="X1203" s="98">
        <v>5</v>
      </c>
      <c r="Y1203" s="98" t="s">
        <v>858</v>
      </c>
      <c r="Z1203" s="98">
        <v>32</v>
      </c>
      <c r="AA1203" s="98" t="s">
        <v>2623</v>
      </c>
      <c r="AB1203" s="98">
        <v>8453</v>
      </c>
      <c r="AC1203" s="98" t="s">
        <v>2940</v>
      </c>
      <c r="AD1203" s="98" t="s">
        <v>2941</v>
      </c>
      <c r="AE1203" s="98">
        <v>6994</v>
      </c>
      <c r="AF1203" s="98" t="s">
        <v>5934</v>
      </c>
      <c r="AG1203" s="98" t="s">
        <v>5935</v>
      </c>
      <c r="AH1203" s="98" t="s">
        <v>212</v>
      </c>
      <c r="AI1203" s="98" t="s">
        <v>53</v>
      </c>
      <c r="AJ1203" s="98">
        <v>4100</v>
      </c>
      <c r="AK1203" s="98" t="s">
        <v>37</v>
      </c>
      <c r="AL1203" s="98">
        <v>4105</v>
      </c>
      <c r="AM1203" s="98" t="s">
        <v>2130</v>
      </c>
      <c r="AN1203" s="98">
        <v>4111506</v>
      </c>
      <c r="AO1203" s="98">
        <v>2024</v>
      </c>
      <c r="AP1203" s="98">
        <v>0</v>
      </c>
      <c r="AQ1203" s="98" t="s">
        <v>54</v>
      </c>
      <c r="AR1203" s="98" t="s">
        <v>54</v>
      </c>
      <c r="AS1203" s="98" t="s">
        <v>56</v>
      </c>
      <c r="AT1203" s="98" t="s">
        <v>54</v>
      </c>
      <c r="AU1203" s="98" t="s">
        <v>1049</v>
      </c>
      <c r="AY1203" s="98" t="s">
        <v>56</v>
      </c>
      <c r="AZ1203" s="98" t="s">
        <v>5563</v>
      </c>
      <c r="BA1203" s="98" t="s">
        <v>5810</v>
      </c>
      <c r="BB1203" s="98" t="s">
        <v>5811</v>
      </c>
      <c r="BD1203" s="110" t="str">
        <f t="shared" si="203"/>
        <v>4752RGInt 06 Ponta Grossa</v>
      </c>
      <c r="BE1203" s="110">
        <v>4752</v>
      </c>
      <c r="BF1203" s="110" t="s">
        <v>2575</v>
      </c>
      <c r="BG1203" s="110">
        <v>8257</v>
      </c>
      <c r="BH1203" s="110" t="s">
        <v>38</v>
      </c>
      <c r="BI1203" s="110">
        <v>2</v>
      </c>
      <c r="BJ1203" s="110">
        <v>2</v>
      </c>
      <c r="BK1203" s="110">
        <v>8</v>
      </c>
      <c r="BL1203" s="110">
        <v>8</v>
      </c>
      <c r="BN1203" s="110">
        <f t="shared" si="204"/>
        <v>20</v>
      </c>
      <c r="BS1203" s="110">
        <v>6994</v>
      </c>
      <c r="BT1203" s="110" t="str">
        <f t="shared" si="195"/>
        <v>Construção de salas de aula de múltiplo uso em substituição às salas de madeira no Colégio Estadual Nilo Peçanha, em Ivaiporã</v>
      </c>
      <c r="BU1203" s="111" t="str">
        <f t="shared" si="196"/>
        <v>Sim</v>
      </c>
      <c r="BV1203" s="111" t="str">
        <f t="shared" si="197"/>
        <v>Não</v>
      </c>
      <c r="BW1203" s="111" t="str">
        <f t="shared" si="198"/>
        <v>Não</v>
      </c>
      <c r="BX1203" s="111" t="str">
        <f t="shared" si="199"/>
        <v>Não</v>
      </c>
      <c r="BY1203" s="110" t="s">
        <v>1049</v>
      </c>
      <c r="BZ1203" s="110" t="s">
        <v>2724</v>
      </c>
      <c r="CA1203" s="110" t="s">
        <v>121</v>
      </c>
      <c r="CB1203" s="110" t="s">
        <v>8378</v>
      </c>
      <c r="CG1203" s="110" t="str">
        <f t="shared" si="200"/>
        <v>5502 Total</v>
      </c>
      <c r="CH1203" s="110" t="str">
        <f t="shared" si="202"/>
        <v>5502 Total-1</v>
      </c>
      <c r="CI1203" s="110">
        <v>1</v>
      </c>
      <c r="CJ1203" s="110" t="s">
        <v>7315</v>
      </c>
      <c r="CN1203" s="110">
        <v>5</v>
      </c>
      <c r="CO1203" s="110">
        <v>13</v>
      </c>
      <c r="CP1203" s="110">
        <v>15</v>
      </c>
      <c r="CQ1203" s="110">
        <v>17</v>
      </c>
      <c r="CS1203" s="110" t="str">
        <f t="shared" si="201"/>
        <v>-</v>
      </c>
    </row>
    <row r="1204" spans="19:97" x14ac:dyDescent="0.2">
      <c r="S1204" s="98">
        <v>6990</v>
      </c>
      <c r="T1204" s="98">
        <v>41</v>
      </c>
      <c r="U1204" s="98" t="s">
        <v>2622</v>
      </c>
      <c r="V1204" s="98">
        <v>33</v>
      </c>
      <c r="W1204" s="98" t="s">
        <v>2933</v>
      </c>
      <c r="X1204" s="98">
        <v>5</v>
      </c>
      <c r="Y1204" s="98" t="s">
        <v>858</v>
      </c>
      <c r="Z1204" s="98">
        <v>32</v>
      </c>
      <c r="AA1204" s="98" t="s">
        <v>2623</v>
      </c>
      <c r="AB1204" s="98">
        <v>8453</v>
      </c>
      <c r="AC1204" s="98" t="s">
        <v>2940</v>
      </c>
      <c r="AD1204" s="98" t="s">
        <v>2941</v>
      </c>
      <c r="AE1204" s="98">
        <v>6990</v>
      </c>
      <c r="AF1204" s="98" t="s">
        <v>5936</v>
      </c>
      <c r="AG1204" s="98" t="s">
        <v>5937</v>
      </c>
      <c r="AH1204" s="98" t="s">
        <v>212</v>
      </c>
      <c r="AI1204" s="98" t="s">
        <v>53</v>
      </c>
      <c r="AJ1204" s="98">
        <v>4100</v>
      </c>
      <c r="AK1204" s="98" t="s">
        <v>35</v>
      </c>
      <c r="AL1204" s="98">
        <v>4103</v>
      </c>
      <c r="AM1204" s="98" t="s">
        <v>456</v>
      </c>
      <c r="AN1204" s="98">
        <v>4105706</v>
      </c>
      <c r="AO1204" s="98">
        <v>2024</v>
      </c>
      <c r="AP1204" s="98">
        <v>0</v>
      </c>
      <c r="AQ1204" s="98" t="s">
        <v>54</v>
      </c>
      <c r="AR1204" s="98" t="s">
        <v>54</v>
      </c>
      <c r="AS1204" s="98" t="s">
        <v>56</v>
      </c>
      <c r="AT1204" s="98" t="s">
        <v>54</v>
      </c>
      <c r="AV1204" s="98" t="s">
        <v>2724</v>
      </c>
      <c r="AY1204" s="98" t="s">
        <v>56</v>
      </c>
      <c r="AZ1204" s="98" t="s">
        <v>5563</v>
      </c>
      <c r="BA1204" s="98" t="s">
        <v>5810</v>
      </c>
      <c r="BB1204" s="98" t="s">
        <v>5811</v>
      </c>
      <c r="BD1204" s="110" t="str">
        <f t="shared" si="203"/>
        <v>4753RGInt 01 Curitiba</v>
      </c>
      <c r="BE1204" s="110">
        <v>4753</v>
      </c>
      <c r="BF1204" s="110" t="s">
        <v>2401</v>
      </c>
      <c r="BG1204" s="110">
        <v>8257</v>
      </c>
      <c r="BH1204" s="110" t="s">
        <v>33</v>
      </c>
      <c r="BI1204" s="110">
        <v>99</v>
      </c>
      <c r="BJ1204" s="110">
        <v>6</v>
      </c>
      <c r="BK1204" s="110">
        <v>24000</v>
      </c>
      <c r="BL1204" s="110">
        <v>99</v>
      </c>
      <c r="BN1204" s="110">
        <f t="shared" si="204"/>
        <v>24204</v>
      </c>
      <c r="BS1204" s="110">
        <v>6990</v>
      </c>
      <c r="BT1204" s="110" t="str">
        <f t="shared" si="195"/>
        <v>Construção de salas de aula de múltiplo uso em substituição às salas de madeira no Colégio Estadual Nitotu, em Clevelândia</v>
      </c>
      <c r="BU1204" s="111" t="str">
        <f t="shared" si="196"/>
        <v>Sim</v>
      </c>
      <c r="BV1204" s="111" t="str">
        <f t="shared" si="197"/>
        <v>Não</v>
      </c>
      <c r="BW1204" s="111" t="str">
        <f t="shared" si="198"/>
        <v>Não</v>
      </c>
      <c r="BX1204" s="111" t="str">
        <f t="shared" si="199"/>
        <v>Não</v>
      </c>
      <c r="BY1204" s="110" t="s">
        <v>1049</v>
      </c>
      <c r="BZ1204" s="110" t="s">
        <v>2724</v>
      </c>
      <c r="CA1204" s="110" t="s">
        <v>121</v>
      </c>
      <c r="CB1204" s="110" t="s">
        <v>8375</v>
      </c>
      <c r="CG1204" s="110" t="str">
        <f t="shared" si="200"/>
        <v>5505Curitiba</v>
      </c>
      <c r="CH1204" s="110" t="str">
        <f t="shared" si="202"/>
        <v>5505-1</v>
      </c>
      <c r="CI1204" s="110">
        <v>1</v>
      </c>
      <c r="CJ1204" s="110">
        <v>5505</v>
      </c>
      <c r="CK1204" s="110" t="s">
        <v>33</v>
      </c>
      <c r="CL1204" s="110">
        <v>4106902</v>
      </c>
      <c r="CM1204" s="110" t="s">
        <v>128</v>
      </c>
      <c r="CN1204" s="110">
        <v>0</v>
      </c>
      <c r="CO1204" s="110">
        <v>5000</v>
      </c>
      <c r="CP1204" s="110">
        <v>0</v>
      </c>
      <c r="CQ1204" s="110">
        <v>0</v>
      </c>
      <c r="CS1204" s="110" t="str">
        <f t="shared" si="201"/>
        <v>RGInt 01 Curitiba-Curitiba</v>
      </c>
    </row>
    <row r="1205" spans="19:97" x14ac:dyDescent="0.2">
      <c r="S1205" s="98">
        <v>7002</v>
      </c>
      <c r="T1205" s="98">
        <v>41</v>
      </c>
      <c r="U1205" s="98" t="s">
        <v>2622</v>
      </c>
      <c r="V1205" s="98">
        <v>33</v>
      </c>
      <c r="W1205" s="98" t="s">
        <v>2933</v>
      </c>
      <c r="X1205" s="98">
        <v>5</v>
      </c>
      <c r="Y1205" s="98" t="s">
        <v>858</v>
      </c>
      <c r="Z1205" s="98">
        <v>32</v>
      </c>
      <c r="AA1205" s="98" t="s">
        <v>2623</v>
      </c>
      <c r="AB1205" s="98">
        <v>8453</v>
      </c>
      <c r="AC1205" s="98" t="s">
        <v>2940</v>
      </c>
      <c r="AD1205" s="98" t="s">
        <v>2941</v>
      </c>
      <c r="AE1205" s="98">
        <v>7002</v>
      </c>
      <c r="AF1205" s="98" t="s">
        <v>5938</v>
      </c>
      <c r="AG1205" s="98" t="s">
        <v>5939</v>
      </c>
      <c r="AH1205" s="98" t="s">
        <v>212</v>
      </c>
      <c r="AI1205" s="98" t="s">
        <v>53</v>
      </c>
      <c r="AJ1205" s="98">
        <v>4100</v>
      </c>
      <c r="AK1205" s="98" t="s">
        <v>33</v>
      </c>
      <c r="AL1205" s="98">
        <v>4101</v>
      </c>
      <c r="AM1205" s="98" t="s">
        <v>1850</v>
      </c>
      <c r="AN1205" s="98">
        <v>4105201</v>
      </c>
      <c r="AO1205" s="98">
        <v>2024</v>
      </c>
      <c r="AP1205" s="98">
        <v>0</v>
      </c>
      <c r="AQ1205" s="98" t="s">
        <v>54</v>
      </c>
      <c r="AR1205" s="98" t="s">
        <v>54</v>
      </c>
      <c r="AS1205" s="98" t="s">
        <v>56</v>
      </c>
      <c r="AT1205" s="98" t="s">
        <v>54</v>
      </c>
      <c r="AU1205" s="98" t="s">
        <v>1049</v>
      </c>
      <c r="AY1205" s="98" t="s">
        <v>56</v>
      </c>
      <c r="AZ1205" s="98" t="s">
        <v>5563</v>
      </c>
      <c r="BA1205" s="98" t="s">
        <v>5810</v>
      </c>
      <c r="BB1205" s="98" t="s">
        <v>5811</v>
      </c>
      <c r="BD1205" s="110" t="str">
        <f t="shared" si="203"/>
        <v>4753RGInt 02 Guarapuava</v>
      </c>
      <c r="BE1205" s="110">
        <v>4753</v>
      </c>
      <c r="BF1205" s="110" t="s">
        <v>2401</v>
      </c>
      <c r="BG1205" s="110">
        <v>8257</v>
      </c>
      <c r="BH1205" s="110" t="s">
        <v>34</v>
      </c>
      <c r="BI1205" s="110">
        <v>83</v>
      </c>
      <c r="BJ1205" s="110">
        <v>5</v>
      </c>
      <c r="BK1205" s="110">
        <v>2300</v>
      </c>
      <c r="BL1205" s="110">
        <v>83</v>
      </c>
      <c r="BN1205" s="110">
        <f t="shared" si="204"/>
        <v>2471</v>
      </c>
      <c r="BS1205" s="110">
        <v>7002</v>
      </c>
      <c r="BT1205" s="110" t="str">
        <f t="shared" si="195"/>
        <v>Construção de salas de aula de múltiplo uso em substituição às salas de madeira no Colégio Estadual Princesa Isabel, em Cerro Azul</v>
      </c>
      <c r="BU1205" s="111" t="str">
        <f t="shared" si="196"/>
        <v>Sim</v>
      </c>
      <c r="BV1205" s="111" t="str">
        <f t="shared" si="197"/>
        <v>Não</v>
      </c>
      <c r="BW1205" s="111" t="str">
        <f t="shared" si="198"/>
        <v>Não</v>
      </c>
      <c r="BX1205" s="111" t="str">
        <f t="shared" si="199"/>
        <v>Não</v>
      </c>
      <c r="BY1205" s="110" t="s">
        <v>1049</v>
      </c>
      <c r="BZ1205" s="110" t="s">
        <v>2724</v>
      </c>
      <c r="CA1205" s="110" t="s">
        <v>121</v>
      </c>
      <c r="CB1205" s="110" t="s">
        <v>8122</v>
      </c>
      <c r="CG1205" s="110" t="str">
        <f t="shared" si="200"/>
        <v>5505 Total</v>
      </c>
      <c r="CH1205" s="110" t="str">
        <f t="shared" si="202"/>
        <v>5505 Total-1</v>
      </c>
      <c r="CI1205" s="110">
        <v>1</v>
      </c>
      <c r="CJ1205" s="110" t="s">
        <v>7316</v>
      </c>
      <c r="CN1205" s="110">
        <v>0</v>
      </c>
      <c r="CO1205" s="110">
        <v>5000</v>
      </c>
      <c r="CP1205" s="110">
        <v>0</v>
      </c>
      <c r="CQ1205" s="110">
        <v>0</v>
      </c>
      <c r="CS1205" s="110" t="str">
        <f t="shared" si="201"/>
        <v>-</v>
      </c>
    </row>
    <row r="1206" spans="19:97" x14ac:dyDescent="0.2">
      <c r="S1206" s="98">
        <v>7003</v>
      </c>
      <c r="T1206" s="98">
        <v>41</v>
      </c>
      <c r="U1206" s="98" t="s">
        <v>2622</v>
      </c>
      <c r="V1206" s="98">
        <v>33</v>
      </c>
      <c r="W1206" s="98" t="s">
        <v>2933</v>
      </c>
      <c r="X1206" s="98">
        <v>5</v>
      </c>
      <c r="Y1206" s="98" t="s">
        <v>858</v>
      </c>
      <c r="Z1206" s="98">
        <v>32</v>
      </c>
      <c r="AA1206" s="98" t="s">
        <v>2623</v>
      </c>
      <c r="AB1206" s="98">
        <v>8453</v>
      </c>
      <c r="AC1206" s="98" t="s">
        <v>2940</v>
      </c>
      <c r="AD1206" s="98" t="s">
        <v>2941</v>
      </c>
      <c r="AE1206" s="98">
        <v>7003</v>
      </c>
      <c r="AF1206" s="98" t="s">
        <v>5940</v>
      </c>
      <c r="AG1206" s="98" t="s">
        <v>5941</v>
      </c>
      <c r="AH1206" s="98" t="s">
        <v>212</v>
      </c>
      <c r="AI1206" s="98" t="s">
        <v>53</v>
      </c>
      <c r="AJ1206" s="98">
        <v>4100</v>
      </c>
      <c r="AK1206" s="98" t="s">
        <v>34</v>
      </c>
      <c r="AL1206" s="98">
        <v>4102</v>
      </c>
      <c r="AM1206" s="98" t="s">
        <v>2045</v>
      </c>
      <c r="AN1206" s="98">
        <v>4119301</v>
      </c>
      <c r="AO1206" s="98">
        <v>2024</v>
      </c>
      <c r="AP1206" s="98">
        <v>0</v>
      </c>
      <c r="AQ1206" s="98" t="s">
        <v>54</v>
      </c>
      <c r="AR1206" s="98" t="s">
        <v>54</v>
      </c>
      <c r="AS1206" s="98" t="s">
        <v>56</v>
      </c>
      <c r="AT1206" s="98" t="s">
        <v>54</v>
      </c>
      <c r="AV1206" s="98" t="s">
        <v>2724</v>
      </c>
      <c r="AY1206" s="98" t="s">
        <v>56</v>
      </c>
      <c r="AZ1206" s="98" t="s">
        <v>5563</v>
      </c>
      <c r="BA1206" s="98" t="s">
        <v>5810</v>
      </c>
      <c r="BB1206" s="98" t="s">
        <v>5811</v>
      </c>
      <c r="BD1206" s="110" t="str">
        <f t="shared" si="203"/>
        <v>4753RGInt 03 Cascavel</v>
      </c>
      <c r="BE1206" s="110">
        <v>4753</v>
      </c>
      <c r="BF1206" s="110" t="s">
        <v>2401</v>
      </c>
      <c r="BG1206" s="110">
        <v>8257</v>
      </c>
      <c r="BH1206" s="110" t="s">
        <v>35</v>
      </c>
      <c r="BI1206" s="110">
        <v>206</v>
      </c>
      <c r="BJ1206" s="110">
        <v>13</v>
      </c>
      <c r="BK1206" s="110">
        <v>54700</v>
      </c>
      <c r="BL1206" s="110">
        <v>206</v>
      </c>
      <c r="BN1206" s="110">
        <f t="shared" si="204"/>
        <v>55125</v>
      </c>
      <c r="BS1206" s="110">
        <v>7003</v>
      </c>
      <c r="BT1206" s="110" t="str">
        <f t="shared" si="195"/>
        <v>Construção de salas de aula de múltiplo uso em substituição às salas de madeira no Colégio Estadual Procópio Ferreira Caldas, em Pinhão</v>
      </c>
      <c r="BU1206" s="111" t="str">
        <f t="shared" si="196"/>
        <v>Sim</v>
      </c>
      <c r="BV1206" s="111" t="str">
        <f t="shared" si="197"/>
        <v>Não</v>
      </c>
      <c r="BW1206" s="111" t="str">
        <f t="shared" si="198"/>
        <v>Não</v>
      </c>
      <c r="BX1206" s="111" t="str">
        <f t="shared" si="199"/>
        <v>Não</v>
      </c>
      <c r="BY1206" s="110" t="s">
        <v>1049</v>
      </c>
      <c r="BZ1206" s="110" t="s">
        <v>2724</v>
      </c>
      <c r="CA1206" s="110" t="s">
        <v>121</v>
      </c>
      <c r="CB1206" s="110" t="s">
        <v>8122</v>
      </c>
      <c r="CG1206" s="110" t="str">
        <f t="shared" si="200"/>
        <v>5517Ponta Grossa</v>
      </c>
      <c r="CH1206" s="110" t="str">
        <f t="shared" si="202"/>
        <v>5517-1</v>
      </c>
      <c r="CI1206" s="110">
        <v>1</v>
      </c>
      <c r="CJ1206" s="110">
        <v>5517</v>
      </c>
      <c r="CK1206" s="110" t="s">
        <v>38</v>
      </c>
      <c r="CL1206" s="110">
        <v>4119905</v>
      </c>
      <c r="CM1206" s="110" t="s">
        <v>531</v>
      </c>
      <c r="CN1206" s="110">
        <v>1000</v>
      </c>
      <c r="CO1206" s="110">
        <v>0</v>
      </c>
      <c r="CP1206" s="110">
        <v>0</v>
      </c>
      <c r="CQ1206" s="110">
        <v>0</v>
      </c>
      <c r="CS1206" s="110" t="str">
        <f t="shared" si="201"/>
        <v>RGInt 06 Ponta Grossa-Ponta Grossa</v>
      </c>
    </row>
    <row r="1207" spans="19:97" x14ac:dyDescent="0.2">
      <c r="S1207" s="98">
        <v>7006</v>
      </c>
      <c r="T1207" s="98">
        <v>41</v>
      </c>
      <c r="U1207" s="98" t="s">
        <v>2622</v>
      </c>
      <c r="V1207" s="98">
        <v>33</v>
      </c>
      <c r="W1207" s="98" t="s">
        <v>2933</v>
      </c>
      <c r="X1207" s="98">
        <v>5</v>
      </c>
      <c r="Y1207" s="98" t="s">
        <v>858</v>
      </c>
      <c r="Z1207" s="98">
        <v>32</v>
      </c>
      <c r="AA1207" s="98" t="s">
        <v>2623</v>
      </c>
      <c r="AB1207" s="98">
        <v>8453</v>
      </c>
      <c r="AC1207" s="98" t="s">
        <v>2940</v>
      </c>
      <c r="AD1207" s="98" t="s">
        <v>2941</v>
      </c>
      <c r="AE1207" s="98">
        <v>7006</v>
      </c>
      <c r="AF1207" s="98" t="s">
        <v>5942</v>
      </c>
      <c r="AG1207" s="98" t="s">
        <v>5943</v>
      </c>
      <c r="AH1207" s="98" t="s">
        <v>212</v>
      </c>
      <c r="AI1207" s="98" t="s">
        <v>53</v>
      </c>
      <c r="AJ1207" s="98">
        <v>4100</v>
      </c>
      <c r="AK1207" s="98" t="s">
        <v>34</v>
      </c>
      <c r="AL1207" s="98">
        <v>4102</v>
      </c>
      <c r="AM1207" s="98" t="s">
        <v>5944</v>
      </c>
      <c r="AN1207" s="98">
        <v>4121752</v>
      </c>
      <c r="AO1207" s="98">
        <v>2024</v>
      </c>
      <c r="AP1207" s="98">
        <v>0</v>
      </c>
      <c r="AQ1207" s="98" t="s">
        <v>54</v>
      </c>
      <c r="AR1207" s="98" t="s">
        <v>54</v>
      </c>
      <c r="AS1207" s="98" t="s">
        <v>56</v>
      </c>
      <c r="AT1207" s="98" t="s">
        <v>54</v>
      </c>
      <c r="AV1207" s="98" t="s">
        <v>2724</v>
      </c>
      <c r="AY1207" s="98" t="s">
        <v>56</v>
      </c>
      <c r="AZ1207" s="98" t="s">
        <v>5563</v>
      </c>
      <c r="BA1207" s="98" t="s">
        <v>5810</v>
      </c>
      <c r="BB1207" s="98" t="s">
        <v>5811</v>
      </c>
      <c r="BD1207" s="110" t="str">
        <f t="shared" si="203"/>
        <v>4753RGInt 04 Maringá</v>
      </c>
      <c r="BE1207" s="110">
        <v>4753</v>
      </c>
      <c r="BF1207" s="110" t="s">
        <v>2401</v>
      </c>
      <c r="BG1207" s="110">
        <v>8257</v>
      </c>
      <c r="BH1207" s="110" t="s">
        <v>36</v>
      </c>
      <c r="BI1207" s="110">
        <v>190</v>
      </c>
      <c r="BJ1207" s="110">
        <v>12</v>
      </c>
      <c r="BK1207" s="110">
        <v>37000</v>
      </c>
      <c r="BL1207" s="110">
        <v>190</v>
      </c>
      <c r="BN1207" s="110">
        <f t="shared" si="204"/>
        <v>37392</v>
      </c>
      <c r="BS1207" s="110">
        <v>7006</v>
      </c>
      <c r="BT1207" s="110" t="str">
        <f t="shared" si="195"/>
        <v>Construção de salas de aula de múltiplo uso em substituição às salas de madeira no Colégio Estadual Professora Izabel Fonseca Siqueira, em Reserva do Iguaçu</v>
      </c>
      <c r="BU1207" s="111" t="str">
        <f t="shared" si="196"/>
        <v>Sim</v>
      </c>
      <c r="BV1207" s="111" t="str">
        <f t="shared" si="197"/>
        <v>Não</v>
      </c>
      <c r="BW1207" s="111" t="str">
        <f t="shared" si="198"/>
        <v>Não</v>
      </c>
      <c r="BX1207" s="111" t="str">
        <f t="shared" si="199"/>
        <v>Não</v>
      </c>
      <c r="BY1207" s="110" t="s">
        <v>1049</v>
      </c>
      <c r="BZ1207" s="110" t="s">
        <v>2724</v>
      </c>
      <c r="CA1207" s="110" t="s">
        <v>121</v>
      </c>
      <c r="CB1207" s="110" t="s">
        <v>8122</v>
      </c>
      <c r="CG1207" s="110" t="str">
        <f t="shared" si="200"/>
        <v>5517 Total</v>
      </c>
      <c r="CH1207" s="110" t="str">
        <f t="shared" si="202"/>
        <v>5517 Total-1</v>
      </c>
      <c r="CI1207" s="110">
        <v>1</v>
      </c>
      <c r="CJ1207" s="110" t="s">
        <v>7317</v>
      </c>
      <c r="CN1207" s="110">
        <v>1000</v>
      </c>
      <c r="CO1207" s="110">
        <v>0</v>
      </c>
      <c r="CP1207" s="110">
        <v>0</v>
      </c>
      <c r="CQ1207" s="110">
        <v>0</v>
      </c>
      <c r="CS1207" s="110" t="str">
        <f t="shared" si="201"/>
        <v>-</v>
      </c>
    </row>
    <row r="1208" spans="19:97" x14ac:dyDescent="0.2">
      <c r="S1208" s="98">
        <v>7010</v>
      </c>
      <c r="T1208" s="98">
        <v>41</v>
      </c>
      <c r="U1208" s="98" t="s">
        <v>2622</v>
      </c>
      <c r="V1208" s="98">
        <v>33</v>
      </c>
      <c r="W1208" s="98" t="s">
        <v>2933</v>
      </c>
      <c r="X1208" s="98">
        <v>5</v>
      </c>
      <c r="Y1208" s="98" t="s">
        <v>858</v>
      </c>
      <c r="Z1208" s="98">
        <v>32</v>
      </c>
      <c r="AA1208" s="98" t="s">
        <v>2623</v>
      </c>
      <c r="AB1208" s="98">
        <v>8453</v>
      </c>
      <c r="AC1208" s="98" t="s">
        <v>2940</v>
      </c>
      <c r="AD1208" s="98" t="s">
        <v>2941</v>
      </c>
      <c r="AE1208" s="98">
        <v>7010</v>
      </c>
      <c r="AF1208" s="98" t="s">
        <v>5945</v>
      </c>
      <c r="AG1208" s="98" t="s">
        <v>5946</v>
      </c>
      <c r="AH1208" s="98" t="s">
        <v>212</v>
      </c>
      <c r="AI1208" s="98" t="s">
        <v>53</v>
      </c>
      <c r="AJ1208" s="98">
        <v>4100</v>
      </c>
      <c r="AK1208" s="98" t="s">
        <v>33</v>
      </c>
      <c r="AL1208" s="98">
        <v>4101</v>
      </c>
      <c r="AM1208" s="98" t="s">
        <v>134</v>
      </c>
      <c r="AN1208" s="98">
        <v>4125506</v>
      </c>
      <c r="AO1208" s="98">
        <v>2024</v>
      </c>
      <c r="AP1208" s="98">
        <v>0</v>
      </c>
      <c r="AQ1208" s="98" t="s">
        <v>54</v>
      </c>
      <c r="AR1208" s="98" t="s">
        <v>54</v>
      </c>
      <c r="AS1208" s="98" t="s">
        <v>56</v>
      </c>
      <c r="AT1208" s="98" t="s">
        <v>54</v>
      </c>
      <c r="AV1208" s="98" t="s">
        <v>2724</v>
      </c>
      <c r="AY1208" s="98" t="s">
        <v>56</v>
      </c>
      <c r="AZ1208" s="98" t="s">
        <v>5563</v>
      </c>
      <c r="BA1208" s="98" t="s">
        <v>5810</v>
      </c>
      <c r="BB1208" s="98" t="s">
        <v>5811</v>
      </c>
      <c r="BD1208" s="110" t="str">
        <f t="shared" si="203"/>
        <v>4753RGInt 05 Londrina</v>
      </c>
      <c r="BE1208" s="110">
        <v>4753</v>
      </c>
      <c r="BF1208" s="110" t="s">
        <v>2401</v>
      </c>
      <c r="BG1208" s="110">
        <v>8257</v>
      </c>
      <c r="BH1208" s="110" t="s">
        <v>37</v>
      </c>
      <c r="BI1208" s="110">
        <v>165</v>
      </c>
      <c r="BJ1208" s="110">
        <v>10</v>
      </c>
      <c r="BK1208" s="110">
        <v>35700</v>
      </c>
      <c r="BL1208" s="110">
        <v>165</v>
      </c>
      <c r="BN1208" s="110">
        <f t="shared" si="204"/>
        <v>36040</v>
      </c>
      <c r="BS1208" s="110">
        <v>7010</v>
      </c>
      <c r="BT1208" s="110" t="str">
        <f t="shared" si="195"/>
        <v>Construção de salas de aula de múltiplo uso em substituição às salas de madeira no Colégio Estadual Professora Lindaura Ribeiro Lucas, em São José dos Pinhais</v>
      </c>
      <c r="BU1208" s="111" t="str">
        <f t="shared" si="196"/>
        <v>Sim</v>
      </c>
      <c r="BV1208" s="111" t="str">
        <f t="shared" si="197"/>
        <v>Não</v>
      </c>
      <c r="BW1208" s="111" t="str">
        <f t="shared" si="198"/>
        <v>Não</v>
      </c>
      <c r="BX1208" s="111" t="str">
        <f t="shared" si="199"/>
        <v>Não</v>
      </c>
      <c r="BY1208" s="110" t="s">
        <v>1049</v>
      </c>
      <c r="BZ1208" s="110" t="s">
        <v>2724</v>
      </c>
      <c r="CA1208" s="110" t="s">
        <v>121</v>
      </c>
      <c r="CB1208" s="110" t="s">
        <v>8122</v>
      </c>
      <c r="CG1208" s="110" t="str">
        <f t="shared" si="200"/>
        <v>5519Francisco Beltrão</v>
      </c>
      <c r="CH1208" s="110" t="str">
        <f t="shared" si="202"/>
        <v>5519-1</v>
      </c>
      <c r="CI1208" s="110">
        <v>1</v>
      </c>
      <c r="CJ1208" s="110">
        <v>5519</v>
      </c>
      <c r="CK1208" s="110" t="s">
        <v>35</v>
      </c>
      <c r="CL1208" s="110">
        <v>4108403</v>
      </c>
      <c r="CM1208" s="110" t="s">
        <v>166</v>
      </c>
      <c r="CN1208" s="110">
        <v>4516</v>
      </c>
      <c r="CO1208" s="110">
        <v>0</v>
      </c>
      <c r="CP1208" s="110">
        <v>0</v>
      </c>
      <c r="CQ1208" s="110">
        <v>0</v>
      </c>
      <c r="CS1208" s="110" t="str">
        <f t="shared" si="201"/>
        <v>RGInt 03 Cascavel-Francisco Beltrão</v>
      </c>
    </row>
    <row r="1209" spans="19:97" x14ac:dyDescent="0.2">
      <c r="S1209" s="98">
        <v>7009</v>
      </c>
      <c r="T1209" s="98">
        <v>41</v>
      </c>
      <c r="U1209" s="98" t="s">
        <v>2622</v>
      </c>
      <c r="V1209" s="98">
        <v>33</v>
      </c>
      <c r="W1209" s="98" t="s">
        <v>2933</v>
      </c>
      <c r="X1209" s="98">
        <v>5</v>
      </c>
      <c r="Y1209" s="98" t="s">
        <v>858</v>
      </c>
      <c r="Z1209" s="98">
        <v>32</v>
      </c>
      <c r="AA1209" s="98" t="s">
        <v>2623</v>
      </c>
      <c r="AB1209" s="98">
        <v>8453</v>
      </c>
      <c r="AC1209" s="98" t="s">
        <v>2940</v>
      </c>
      <c r="AD1209" s="98" t="s">
        <v>2941</v>
      </c>
      <c r="AE1209" s="98">
        <v>7009</v>
      </c>
      <c r="AF1209" s="98" t="s">
        <v>5947</v>
      </c>
      <c r="AG1209" s="98" t="s">
        <v>5948</v>
      </c>
      <c r="AH1209" s="98" t="s">
        <v>212</v>
      </c>
      <c r="AI1209" s="98" t="s">
        <v>53</v>
      </c>
      <c r="AJ1209" s="98">
        <v>4100</v>
      </c>
      <c r="AK1209" s="98" t="s">
        <v>37</v>
      </c>
      <c r="AL1209" s="98">
        <v>4105</v>
      </c>
      <c r="AM1209" s="98" t="s">
        <v>326</v>
      </c>
      <c r="AN1209" s="98">
        <v>4113700</v>
      </c>
      <c r="AO1209" s="98">
        <v>2024</v>
      </c>
      <c r="AP1209" s="98">
        <v>0</v>
      </c>
      <c r="AQ1209" s="98" t="s">
        <v>54</v>
      </c>
      <c r="AR1209" s="98" t="s">
        <v>54</v>
      </c>
      <c r="AS1209" s="98" t="s">
        <v>56</v>
      </c>
      <c r="AT1209" s="98" t="s">
        <v>54</v>
      </c>
      <c r="AV1209" s="98" t="s">
        <v>2724</v>
      </c>
      <c r="AY1209" s="98" t="s">
        <v>56</v>
      </c>
      <c r="AZ1209" s="98" t="s">
        <v>5563</v>
      </c>
      <c r="BA1209" s="98" t="s">
        <v>5810</v>
      </c>
      <c r="BB1209" s="98" t="s">
        <v>5811</v>
      </c>
      <c r="BD1209" s="110" t="str">
        <f t="shared" si="203"/>
        <v>4753RGInt 06 Ponta Grossa</v>
      </c>
      <c r="BE1209" s="110">
        <v>4753</v>
      </c>
      <c r="BF1209" s="110" t="s">
        <v>2401</v>
      </c>
      <c r="BG1209" s="110">
        <v>8257</v>
      </c>
      <c r="BH1209" s="110" t="s">
        <v>38</v>
      </c>
      <c r="BI1209" s="110">
        <v>83</v>
      </c>
      <c r="BJ1209" s="110">
        <v>5</v>
      </c>
      <c r="BK1209" s="110">
        <v>25000</v>
      </c>
      <c r="BL1209" s="110">
        <v>83</v>
      </c>
      <c r="BN1209" s="110">
        <f t="shared" si="204"/>
        <v>25171</v>
      </c>
      <c r="BS1209" s="110">
        <v>7009</v>
      </c>
      <c r="BT1209" s="110" t="str">
        <f t="shared" si="195"/>
        <v>Construção de salas de aula de múltiplo uso em substituição às salas de madeira no Colégio Estadual Professor Paulo Sérgio Bartholomeu, em Londrina</v>
      </c>
      <c r="BU1209" s="111" t="str">
        <f t="shared" si="196"/>
        <v>Sim</v>
      </c>
      <c r="BV1209" s="111" t="str">
        <f t="shared" si="197"/>
        <v>Não</v>
      </c>
      <c r="BW1209" s="111" t="str">
        <f t="shared" si="198"/>
        <v>Não</v>
      </c>
      <c r="BX1209" s="111" t="str">
        <f t="shared" si="199"/>
        <v>Não</v>
      </c>
      <c r="BY1209" s="110" t="s">
        <v>1049</v>
      </c>
      <c r="BZ1209" s="110" t="s">
        <v>2724</v>
      </c>
      <c r="CA1209" s="110" t="s">
        <v>121</v>
      </c>
      <c r="CB1209" s="110" t="s">
        <v>8122</v>
      </c>
      <c r="CG1209" s="110" t="str">
        <f t="shared" si="200"/>
        <v>5519 Total</v>
      </c>
      <c r="CH1209" s="110" t="str">
        <f t="shared" si="202"/>
        <v>5519 Total-1</v>
      </c>
      <c r="CI1209" s="110">
        <v>1</v>
      </c>
      <c r="CJ1209" s="110" t="s">
        <v>7318</v>
      </c>
      <c r="CN1209" s="110">
        <v>4516</v>
      </c>
      <c r="CO1209" s="110">
        <v>0</v>
      </c>
      <c r="CP1209" s="110">
        <v>0</v>
      </c>
      <c r="CQ1209" s="110">
        <v>0</v>
      </c>
      <c r="CS1209" s="110" t="str">
        <f t="shared" si="201"/>
        <v>-</v>
      </c>
    </row>
    <row r="1210" spans="19:97" x14ac:dyDescent="0.2">
      <c r="S1210" s="98">
        <v>6993</v>
      </c>
      <c r="T1210" s="98">
        <v>41</v>
      </c>
      <c r="U1210" s="98" t="s">
        <v>2622</v>
      </c>
      <c r="V1210" s="98">
        <v>33</v>
      </c>
      <c r="W1210" s="98" t="s">
        <v>2933</v>
      </c>
      <c r="X1210" s="98">
        <v>5</v>
      </c>
      <c r="Y1210" s="98" t="s">
        <v>858</v>
      </c>
      <c r="Z1210" s="98">
        <v>32</v>
      </c>
      <c r="AA1210" s="98" t="s">
        <v>2623</v>
      </c>
      <c r="AB1210" s="98">
        <v>8453</v>
      </c>
      <c r="AC1210" s="98" t="s">
        <v>2940</v>
      </c>
      <c r="AD1210" s="98" t="s">
        <v>2941</v>
      </c>
      <c r="AE1210" s="98">
        <v>6993</v>
      </c>
      <c r="AF1210" s="98" t="s">
        <v>5949</v>
      </c>
      <c r="AG1210" s="98" t="s">
        <v>5950</v>
      </c>
      <c r="AH1210" s="98" t="s">
        <v>212</v>
      </c>
      <c r="AI1210" s="98" t="s">
        <v>53</v>
      </c>
      <c r="AJ1210" s="98">
        <v>4100</v>
      </c>
      <c r="AK1210" s="98" t="s">
        <v>38</v>
      </c>
      <c r="AL1210" s="98">
        <v>4106</v>
      </c>
      <c r="AM1210" s="98" t="s">
        <v>2663</v>
      </c>
      <c r="AN1210" s="98">
        <v>4101606</v>
      </c>
      <c r="AO1210" s="98">
        <v>2024</v>
      </c>
      <c r="AP1210" s="98">
        <v>0</v>
      </c>
      <c r="AQ1210" s="98" t="s">
        <v>54</v>
      </c>
      <c r="AR1210" s="98" t="s">
        <v>54</v>
      </c>
      <c r="AS1210" s="98" t="s">
        <v>56</v>
      </c>
      <c r="AT1210" s="98" t="s">
        <v>54</v>
      </c>
      <c r="AV1210" s="98" t="s">
        <v>2724</v>
      </c>
      <c r="AY1210" s="98" t="s">
        <v>56</v>
      </c>
      <c r="AZ1210" s="98" t="s">
        <v>5563</v>
      </c>
      <c r="BA1210" s="98" t="s">
        <v>5810</v>
      </c>
      <c r="BB1210" s="98" t="s">
        <v>5811</v>
      </c>
      <c r="BD1210" s="110" t="str">
        <f t="shared" si="203"/>
        <v>4754RGInt 01 Curitiba</v>
      </c>
      <c r="BE1210" s="110">
        <v>4754</v>
      </c>
      <c r="BF1210" s="110" t="s">
        <v>2582</v>
      </c>
      <c r="BG1210" s="110">
        <v>8257</v>
      </c>
      <c r="BH1210" s="110" t="s">
        <v>33</v>
      </c>
      <c r="BI1210" s="110">
        <v>5</v>
      </c>
      <c r="BJ1210" s="110">
        <v>1</v>
      </c>
      <c r="BK1210" s="110">
        <v>5</v>
      </c>
      <c r="BL1210" s="110">
        <v>5</v>
      </c>
      <c r="BN1210" s="110">
        <f t="shared" si="204"/>
        <v>16</v>
      </c>
      <c r="BS1210" s="110">
        <v>6993</v>
      </c>
      <c r="BT1210" s="110" t="str">
        <f t="shared" si="195"/>
        <v>Construção de salas de aula de múltiplo uso em substituição às salas de madeira no Colégio Estadual Rui Barbosa, em Arapoti</v>
      </c>
      <c r="BU1210" s="111" t="str">
        <f t="shared" si="196"/>
        <v>Sim</v>
      </c>
      <c r="BV1210" s="111" t="str">
        <f t="shared" si="197"/>
        <v>Não</v>
      </c>
      <c r="BW1210" s="111" t="str">
        <f t="shared" si="198"/>
        <v>Não</v>
      </c>
      <c r="BX1210" s="111" t="str">
        <f t="shared" si="199"/>
        <v>Não</v>
      </c>
      <c r="BY1210" s="110" t="s">
        <v>1049</v>
      </c>
      <c r="BZ1210" s="110" t="s">
        <v>2724</v>
      </c>
      <c r="CA1210" s="110" t="s">
        <v>121</v>
      </c>
      <c r="CB1210" s="110" t="s">
        <v>8375</v>
      </c>
      <c r="CG1210" s="110" t="str">
        <f t="shared" si="200"/>
        <v>5520Francisco Beltrão</v>
      </c>
      <c r="CH1210" s="110" t="str">
        <f t="shared" si="202"/>
        <v>5520-1</v>
      </c>
      <c r="CI1210" s="110">
        <v>1</v>
      </c>
      <c r="CJ1210" s="110">
        <v>5520</v>
      </c>
      <c r="CK1210" s="110" t="s">
        <v>35</v>
      </c>
      <c r="CL1210" s="110">
        <v>4108403</v>
      </c>
      <c r="CM1210" s="110" t="s">
        <v>166</v>
      </c>
      <c r="CN1210" s="110">
        <v>347</v>
      </c>
      <c r="CO1210" s="110">
        <v>0</v>
      </c>
      <c r="CP1210" s="110">
        <v>0</v>
      </c>
      <c r="CQ1210" s="110">
        <v>0</v>
      </c>
      <c r="CS1210" s="110" t="str">
        <f t="shared" si="201"/>
        <v>RGInt 03 Cascavel-Francisco Beltrão</v>
      </c>
    </row>
    <row r="1211" spans="19:97" x14ac:dyDescent="0.2">
      <c r="S1211" s="98">
        <v>6991</v>
      </c>
      <c r="T1211" s="98">
        <v>41</v>
      </c>
      <c r="U1211" s="98" t="s">
        <v>2622</v>
      </c>
      <c r="V1211" s="98">
        <v>33</v>
      </c>
      <c r="W1211" s="98" t="s">
        <v>2933</v>
      </c>
      <c r="X1211" s="98">
        <v>5</v>
      </c>
      <c r="Y1211" s="98" t="s">
        <v>858</v>
      </c>
      <c r="Z1211" s="98">
        <v>32</v>
      </c>
      <c r="AA1211" s="98" t="s">
        <v>2623</v>
      </c>
      <c r="AB1211" s="98">
        <v>8453</v>
      </c>
      <c r="AC1211" s="98" t="s">
        <v>2940</v>
      </c>
      <c r="AD1211" s="98" t="s">
        <v>2941</v>
      </c>
      <c r="AE1211" s="98">
        <v>6991</v>
      </c>
      <c r="AF1211" s="98" t="s">
        <v>5951</v>
      </c>
      <c r="AG1211" s="98" t="s">
        <v>5952</v>
      </c>
      <c r="AH1211" s="98" t="s">
        <v>212</v>
      </c>
      <c r="AI1211" s="98" t="s">
        <v>53</v>
      </c>
      <c r="AJ1211" s="98">
        <v>4100</v>
      </c>
      <c r="AK1211" s="98" t="s">
        <v>35</v>
      </c>
      <c r="AL1211" s="98">
        <v>4103</v>
      </c>
      <c r="AM1211" s="98" t="s">
        <v>138</v>
      </c>
      <c r="AN1211" s="98">
        <v>4118501</v>
      </c>
      <c r="AO1211" s="98">
        <v>2024</v>
      </c>
      <c r="AP1211" s="98">
        <v>0</v>
      </c>
      <c r="AQ1211" s="98" t="s">
        <v>54</v>
      </c>
      <c r="AR1211" s="98" t="s">
        <v>54</v>
      </c>
      <c r="AS1211" s="98" t="s">
        <v>56</v>
      </c>
      <c r="AT1211" s="98" t="s">
        <v>54</v>
      </c>
      <c r="AV1211" s="98" t="s">
        <v>2724</v>
      </c>
      <c r="AY1211" s="98" t="s">
        <v>56</v>
      </c>
      <c r="AZ1211" s="98" t="s">
        <v>5563</v>
      </c>
      <c r="BA1211" s="98" t="s">
        <v>5810</v>
      </c>
      <c r="BB1211" s="98" t="s">
        <v>5811</v>
      </c>
      <c r="BD1211" s="110" t="str">
        <f t="shared" si="203"/>
        <v>4754RGInt 02 Guarapuava</v>
      </c>
      <c r="BE1211" s="110">
        <v>4754</v>
      </c>
      <c r="BF1211" s="110" t="s">
        <v>2582</v>
      </c>
      <c r="BG1211" s="110">
        <v>8257</v>
      </c>
      <c r="BH1211" s="110" t="s">
        <v>34</v>
      </c>
      <c r="BI1211" s="110">
        <v>5</v>
      </c>
      <c r="BJ1211" s="110">
        <v>0</v>
      </c>
      <c r="BK1211" s="110">
        <v>5</v>
      </c>
      <c r="BL1211" s="110">
        <v>5</v>
      </c>
      <c r="BN1211" s="110">
        <f t="shared" si="204"/>
        <v>15</v>
      </c>
      <c r="BS1211" s="110">
        <v>6991</v>
      </c>
      <c r="BT1211" s="110" t="str">
        <f t="shared" si="195"/>
        <v>Construção de salas de aula de múltiplo uso em substituição às salas de madeira no Colégio Estadual Rui Barbosa, em Pato Branco</v>
      </c>
      <c r="BU1211" s="111" t="str">
        <f t="shared" si="196"/>
        <v>Sim</v>
      </c>
      <c r="BV1211" s="111" t="str">
        <f t="shared" si="197"/>
        <v>Não</v>
      </c>
      <c r="BW1211" s="111" t="str">
        <f t="shared" si="198"/>
        <v>Não</v>
      </c>
      <c r="BX1211" s="111" t="str">
        <f t="shared" si="199"/>
        <v>Não</v>
      </c>
      <c r="BY1211" s="110" t="s">
        <v>1049</v>
      </c>
      <c r="BZ1211" s="110" t="s">
        <v>2724</v>
      </c>
      <c r="CA1211" s="110" t="s">
        <v>121</v>
      </c>
      <c r="CB1211" s="110" t="s">
        <v>8378</v>
      </c>
      <c r="CG1211" s="110" t="str">
        <f t="shared" si="200"/>
        <v>5520 Total</v>
      </c>
      <c r="CH1211" s="110" t="str">
        <f t="shared" si="202"/>
        <v>5520 Total-1</v>
      </c>
      <c r="CI1211" s="110">
        <v>1</v>
      </c>
      <c r="CJ1211" s="110" t="s">
        <v>7319</v>
      </c>
      <c r="CN1211" s="110">
        <v>347</v>
      </c>
      <c r="CO1211" s="110">
        <v>0</v>
      </c>
      <c r="CP1211" s="110">
        <v>0</v>
      </c>
      <c r="CQ1211" s="110">
        <v>0</v>
      </c>
      <c r="CS1211" s="110" t="str">
        <f t="shared" si="201"/>
        <v>-</v>
      </c>
    </row>
    <row r="1212" spans="19:97" x14ac:dyDescent="0.2">
      <c r="S1212" s="98">
        <v>6972</v>
      </c>
      <c r="T1212" s="98">
        <v>41</v>
      </c>
      <c r="U1212" s="98" t="s">
        <v>2622</v>
      </c>
      <c r="V1212" s="98">
        <v>33</v>
      </c>
      <c r="W1212" s="98" t="s">
        <v>2933</v>
      </c>
      <c r="X1212" s="98">
        <v>5</v>
      </c>
      <c r="Y1212" s="98" t="s">
        <v>858</v>
      </c>
      <c r="Z1212" s="98">
        <v>32</v>
      </c>
      <c r="AA1212" s="98" t="s">
        <v>2623</v>
      </c>
      <c r="AB1212" s="98">
        <v>8453</v>
      </c>
      <c r="AC1212" s="98" t="s">
        <v>2940</v>
      </c>
      <c r="AD1212" s="98" t="s">
        <v>2941</v>
      </c>
      <c r="AE1212" s="98">
        <v>6972</v>
      </c>
      <c r="AF1212" s="98" t="s">
        <v>5953</v>
      </c>
      <c r="AG1212" s="98" t="s">
        <v>5954</v>
      </c>
      <c r="AH1212" s="98" t="s">
        <v>212</v>
      </c>
      <c r="AI1212" s="98" t="s">
        <v>53</v>
      </c>
      <c r="AJ1212" s="98">
        <v>4100</v>
      </c>
      <c r="AK1212" s="98" t="s">
        <v>35</v>
      </c>
      <c r="AL1212" s="98">
        <v>4103</v>
      </c>
      <c r="AM1212" s="98" t="s">
        <v>367</v>
      </c>
      <c r="AN1212" s="98">
        <v>4106456</v>
      </c>
      <c r="AO1212" s="98">
        <v>2024</v>
      </c>
      <c r="AP1212" s="98">
        <v>0</v>
      </c>
      <c r="AQ1212" s="98" t="s">
        <v>54</v>
      </c>
      <c r="AR1212" s="98" t="s">
        <v>54</v>
      </c>
      <c r="AS1212" s="98" t="s">
        <v>56</v>
      </c>
      <c r="AT1212" s="98" t="s">
        <v>54</v>
      </c>
      <c r="AV1212" s="98" t="s">
        <v>2724</v>
      </c>
      <c r="AY1212" s="98" t="s">
        <v>56</v>
      </c>
      <c r="AZ1212" s="98" t="s">
        <v>5563</v>
      </c>
      <c r="BA1212" s="98" t="s">
        <v>5810</v>
      </c>
      <c r="BB1212" s="98" t="s">
        <v>5811</v>
      </c>
      <c r="BD1212" s="110" t="str">
        <f t="shared" si="203"/>
        <v>4754RGInt 03 Cascavel</v>
      </c>
      <c r="BE1212" s="110">
        <v>4754</v>
      </c>
      <c r="BF1212" s="110" t="s">
        <v>2582</v>
      </c>
      <c r="BG1212" s="110">
        <v>8257</v>
      </c>
      <c r="BH1212" s="110" t="s">
        <v>35</v>
      </c>
      <c r="BI1212" s="110">
        <v>5</v>
      </c>
      <c r="BJ1212" s="110">
        <v>4</v>
      </c>
      <c r="BK1212" s="110">
        <v>5</v>
      </c>
      <c r="BL1212" s="110">
        <v>5</v>
      </c>
      <c r="BN1212" s="110">
        <f t="shared" si="204"/>
        <v>19</v>
      </c>
      <c r="BS1212" s="110">
        <v>6972</v>
      </c>
      <c r="BT1212" s="110" t="str">
        <f t="shared" si="195"/>
        <v>Construção de salas de aula de múltiplo uso em substituição às salas de madeira no Colégio Estadual Santa Catarina, em Coronel Domingos Soares</v>
      </c>
      <c r="BU1212" s="111" t="str">
        <f t="shared" si="196"/>
        <v>Sim</v>
      </c>
      <c r="BV1212" s="111" t="str">
        <f t="shared" si="197"/>
        <v>Não</v>
      </c>
      <c r="BW1212" s="111" t="str">
        <f t="shared" si="198"/>
        <v>Não</v>
      </c>
      <c r="BX1212" s="111" t="str">
        <f t="shared" si="199"/>
        <v>Não</v>
      </c>
      <c r="BY1212" s="110" t="s">
        <v>1049</v>
      </c>
      <c r="BZ1212" s="110" t="s">
        <v>2724</v>
      </c>
      <c r="CA1212" s="110" t="s">
        <v>121</v>
      </c>
      <c r="CB1212" s="110" t="s">
        <v>8378</v>
      </c>
      <c r="CG1212" s="110" t="str">
        <f t="shared" si="200"/>
        <v>5521Toledo</v>
      </c>
      <c r="CH1212" s="110" t="str">
        <f t="shared" si="202"/>
        <v>5521-1</v>
      </c>
      <c r="CI1212" s="110">
        <v>1</v>
      </c>
      <c r="CJ1212" s="110">
        <v>5521</v>
      </c>
      <c r="CK1212" s="110" t="s">
        <v>35</v>
      </c>
      <c r="CL1212" s="110">
        <v>4127700</v>
      </c>
      <c r="CM1212" s="110" t="s">
        <v>578</v>
      </c>
      <c r="CN1212" s="110">
        <v>6</v>
      </c>
      <c r="CO1212" s="110">
        <v>0</v>
      </c>
      <c r="CP1212" s="110">
        <v>0</v>
      </c>
      <c r="CQ1212" s="110">
        <v>0</v>
      </c>
      <c r="CS1212" s="110" t="str">
        <f t="shared" si="201"/>
        <v>RGInt 03 Cascavel-Toledo</v>
      </c>
    </row>
    <row r="1213" spans="19:97" x14ac:dyDescent="0.2">
      <c r="S1213" s="98">
        <v>6973</v>
      </c>
      <c r="T1213" s="98">
        <v>41</v>
      </c>
      <c r="U1213" s="98" t="s">
        <v>2622</v>
      </c>
      <c r="V1213" s="98">
        <v>33</v>
      </c>
      <c r="W1213" s="98" t="s">
        <v>2933</v>
      </c>
      <c r="X1213" s="98">
        <v>5</v>
      </c>
      <c r="Y1213" s="98" t="s">
        <v>858</v>
      </c>
      <c r="Z1213" s="98">
        <v>32</v>
      </c>
      <c r="AA1213" s="98" t="s">
        <v>2623</v>
      </c>
      <c r="AB1213" s="98">
        <v>8453</v>
      </c>
      <c r="AC1213" s="98" t="s">
        <v>2940</v>
      </c>
      <c r="AD1213" s="98" t="s">
        <v>2941</v>
      </c>
      <c r="AE1213" s="98">
        <v>6973</v>
      </c>
      <c r="AF1213" s="98" t="s">
        <v>5955</v>
      </c>
      <c r="AG1213" s="98" t="s">
        <v>5956</v>
      </c>
      <c r="AH1213" s="98" t="s">
        <v>212</v>
      </c>
      <c r="AI1213" s="98" t="s">
        <v>53</v>
      </c>
      <c r="AJ1213" s="98">
        <v>4100</v>
      </c>
      <c r="AK1213" s="98" t="s">
        <v>35</v>
      </c>
      <c r="AL1213" s="98">
        <v>4103</v>
      </c>
      <c r="AM1213" s="98" t="s">
        <v>138</v>
      </c>
      <c r="AN1213" s="98">
        <v>4118501</v>
      </c>
      <c r="AO1213" s="98">
        <v>2024</v>
      </c>
      <c r="AP1213" s="98">
        <v>0</v>
      </c>
      <c r="AQ1213" s="98" t="s">
        <v>54</v>
      </c>
      <c r="AR1213" s="98" t="s">
        <v>54</v>
      </c>
      <c r="AS1213" s="98" t="s">
        <v>56</v>
      </c>
      <c r="AT1213" s="98" t="s">
        <v>54</v>
      </c>
      <c r="AU1213" s="98" t="s">
        <v>1049</v>
      </c>
      <c r="AY1213" s="98" t="s">
        <v>56</v>
      </c>
      <c r="AZ1213" s="98" t="s">
        <v>5563</v>
      </c>
      <c r="BA1213" s="98" t="s">
        <v>5810</v>
      </c>
      <c r="BB1213" s="98" t="s">
        <v>5811</v>
      </c>
      <c r="BD1213" s="110" t="str">
        <f t="shared" si="203"/>
        <v>4754RGInt 04 Maringá</v>
      </c>
      <c r="BE1213" s="110">
        <v>4754</v>
      </c>
      <c r="BF1213" s="110" t="s">
        <v>2582</v>
      </c>
      <c r="BG1213" s="110">
        <v>8257</v>
      </c>
      <c r="BH1213" s="110" t="s">
        <v>36</v>
      </c>
      <c r="BI1213" s="110">
        <v>5</v>
      </c>
      <c r="BJ1213" s="110">
        <v>2</v>
      </c>
      <c r="BK1213" s="110">
        <v>5</v>
      </c>
      <c r="BL1213" s="110">
        <v>5</v>
      </c>
      <c r="BN1213" s="110">
        <f t="shared" si="204"/>
        <v>17</v>
      </c>
      <c r="BS1213" s="110">
        <v>6973</v>
      </c>
      <c r="BT1213" s="110" t="str">
        <f t="shared" si="195"/>
        <v>Construção de salas de aula de múltiplo uso em substituição às salas de madeira no Colégio Estadual São João Bosco, em Pato Branco</v>
      </c>
      <c r="BU1213" s="111" t="str">
        <f t="shared" si="196"/>
        <v>Sim</v>
      </c>
      <c r="BV1213" s="111" t="str">
        <f t="shared" si="197"/>
        <v>Não</v>
      </c>
      <c r="BW1213" s="111" t="str">
        <f t="shared" si="198"/>
        <v>Não</v>
      </c>
      <c r="BX1213" s="111" t="str">
        <f t="shared" si="199"/>
        <v>Não</v>
      </c>
      <c r="BY1213" s="110" t="s">
        <v>1049</v>
      </c>
      <c r="BZ1213" s="110" t="s">
        <v>2724</v>
      </c>
      <c r="CA1213" s="110" t="s">
        <v>121</v>
      </c>
      <c r="CB1213" s="110" t="s">
        <v>8378</v>
      </c>
      <c r="CG1213" s="110" t="str">
        <f t="shared" si="200"/>
        <v>5521 Total</v>
      </c>
      <c r="CH1213" s="110" t="str">
        <f t="shared" si="202"/>
        <v>5521 Total-1</v>
      </c>
      <c r="CI1213" s="110">
        <v>1</v>
      </c>
      <c r="CJ1213" s="110" t="s">
        <v>7320</v>
      </c>
      <c r="CN1213" s="110">
        <v>6</v>
      </c>
      <c r="CO1213" s="110">
        <v>0</v>
      </c>
      <c r="CP1213" s="110">
        <v>0</v>
      </c>
      <c r="CQ1213" s="110">
        <v>0</v>
      </c>
      <c r="CS1213" s="110" t="str">
        <f t="shared" si="201"/>
        <v>-</v>
      </c>
    </row>
    <row r="1214" spans="19:97" x14ac:dyDescent="0.2">
      <c r="S1214" s="98">
        <v>7013</v>
      </c>
      <c r="T1214" s="98">
        <v>41</v>
      </c>
      <c r="U1214" s="98" t="s">
        <v>2622</v>
      </c>
      <c r="V1214" s="98">
        <v>33</v>
      </c>
      <c r="W1214" s="98" t="s">
        <v>2933</v>
      </c>
      <c r="X1214" s="98">
        <v>5</v>
      </c>
      <c r="Y1214" s="98" t="s">
        <v>858</v>
      </c>
      <c r="Z1214" s="98">
        <v>32</v>
      </c>
      <c r="AA1214" s="98" t="s">
        <v>2623</v>
      </c>
      <c r="AB1214" s="98">
        <v>8453</v>
      </c>
      <c r="AC1214" s="98" t="s">
        <v>2940</v>
      </c>
      <c r="AD1214" s="98" t="s">
        <v>2941</v>
      </c>
      <c r="AE1214" s="98">
        <v>7013</v>
      </c>
      <c r="AF1214" s="98" t="s">
        <v>5957</v>
      </c>
      <c r="AG1214" s="98" t="s">
        <v>5958</v>
      </c>
      <c r="AH1214" s="98" t="s">
        <v>212</v>
      </c>
      <c r="AI1214" s="98" t="s">
        <v>53</v>
      </c>
      <c r="AJ1214" s="98">
        <v>4100</v>
      </c>
      <c r="AK1214" s="98" t="s">
        <v>37</v>
      </c>
      <c r="AL1214" s="98">
        <v>4105</v>
      </c>
      <c r="AM1214" s="98" t="s">
        <v>5959</v>
      </c>
      <c r="AN1214" s="98">
        <v>4126207</v>
      </c>
      <c r="AO1214" s="98">
        <v>2024</v>
      </c>
      <c r="AP1214" s="98">
        <v>0</v>
      </c>
      <c r="AQ1214" s="98" t="s">
        <v>54</v>
      </c>
      <c r="AR1214" s="98" t="s">
        <v>54</v>
      </c>
      <c r="AS1214" s="98" t="s">
        <v>56</v>
      </c>
      <c r="AT1214" s="98" t="s">
        <v>54</v>
      </c>
      <c r="AV1214" s="98" t="s">
        <v>2724</v>
      </c>
      <c r="AY1214" s="98" t="s">
        <v>56</v>
      </c>
      <c r="AZ1214" s="98" t="s">
        <v>5563</v>
      </c>
      <c r="BA1214" s="98" t="s">
        <v>5810</v>
      </c>
      <c r="BB1214" s="98" t="s">
        <v>5811</v>
      </c>
      <c r="BD1214" s="110" t="str">
        <f t="shared" si="203"/>
        <v>4754RGInt 05 Londrina</v>
      </c>
      <c r="BE1214" s="110">
        <v>4754</v>
      </c>
      <c r="BF1214" s="110" t="s">
        <v>2582</v>
      </c>
      <c r="BG1214" s="110">
        <v>8257</v>
      </c>
      <c r="BH1214" s="110" t="s">
        <v>37</v>
      </c>
      <c r="BI1214" s="110">
        <v>5</v>
      </c>
      <c r="BJ1214" s="110">
        <v>2</v>
      </c>
      <c r="BK1214" s="110">
        <v>5</v>
      </c>
      <c r="BL1214" s="110">
        <v>5</v>
      </c>
      <c r="BN1214" s="110">
        <f t="shared" si="204"/>
        <v>17</v>
      </c>
      <c r="BS1214" s="110">
        <v>7013</v>
      </c>
      <c r="BT1214" s="110" t="str">
        <f t="shared" si="195"/>
        <v>Construção de salas de aula de múltiplo uso em substituição às salas de madeira no Colégio Estadual Sapopema, em Sapopema</v>
      </c>
      <c r="BU1214" s="111" t="str">
        <f t="shared" si="196"/>
        <v>Sim</v>
      </c>
      <c r="BV1214" s="111" t="str">
        <f t="shared" si="197"/>
        <v>Não</v>
      </c>
      <c r="BW1214" s="111" t="str">
        <f t="shared" si="198"/>
        <v>Não</v>
      </c>
      <c r="BX1214" s="111" t="str">
        <f t="shared" si="199"/>
        <v>Não</v>
      </c>
      <c r="BY1214" s="110" t="s">
        <v>1049</v>
      </c>
      <c r="BZ1214" s="110" t="s">
        <v>2724</v>
      </c>
      <c r="CA1214" s="110" t="s">
        <v>121</v>
      </c>
      <c r="CB1214" s="110" t="s">
        <v>8122</v>
      </c>
      <c r="CG1214" s="110" t="str">
        <f t="shared" si="200"/>
        <v>5522Marechal Cândido Rondon</v>
      </c>
      <c r="CH1214" s="110" t="str">
        <f t="shared" si="202"/>
        <v>5522-1</v>
      </c>
      <c r="CI1214" s="110">
        <v>1</v>
      </c>
      <c r="CJ1214" s="110">
        <v>5522</v>
      </c>
      <c r="CK1214" s="110" t="s">
        <v>35</v>
      </c>
      <c r="CL1214" s="110">
        <v>4114609</v>
      </c>
      <c r="CM1214" s="110" t="s">
        <v>341</v>
      </c>
      <c r="CN1214" s="110">
        <v>1101</v>
      </c>
      <c r="CO1214" s="110">
        <v>0</v>
      </c>
      <c r="CP1214" s="110">
        <v>0</v>
      </c>
      <c r="CQ1214" s="110">
        <v>0</v>
      </c>
      <c r="CS1214" s="110" t="str">
        <f t="shared" si="201"/>
        <v>RGInt 03 Cascavel-Marechal Cândido Rondon</v>
      </c>
    </row>
    <row r="1215" spans="19:97" x14ac:dyDescent="0.2">
      <c r="S1215" s="98">
        <v>6981</v>
      </c>
      <c r="T1215" s="98">
        <v>41</v>
      </c>
      <c r="U1215" s="98" t="s">
        <v>2622</v>
      </c>
      <c r="V1215" s="98">
        <v>33</v>
      </c>
      <c r="W1215" s="98" t="s">
        <v>2933</v>
      </c>
      <c r="X1215" s="98">
        <v>5</v>
      </c>
      <c r="Y1215" s="98" t="s">
        <v>858</v>
      </c>
      <c r="Z1215" s="98">
        <v>32</v>
      </c>
      <c r="AA1215" s="98" t="s">
        <v>2623</v>
      </c>
      <c r="AB1215" s="98">
        <v>8453</v>
      </c>
      <c r="AC1215" s="98" t="s">
        <v>2940</v>
      </c>
      <c r="AD1215" s="98" t="s">
        <v>2941</v>
      </c>
      <c r="AE1215" s="98">
        <v>6981</v>
      </c>
      <c r="AF1215" s="98" t="s">
        <v>5960</v>
      </c>
      <c r="AG1215" s="98" t="s">
        <v>5961</v>
      </c>
      <c r="AH1215" s="98" t="s">
        <v>212</v>
      </c>
      <c r="AI1215" s="98" t="s">
        <v>53</v>
      </c>
      <c r="AJ1215" s="98">
        <v>4100</v>
      </c>
      <c r="AK1215" s="98" t="s">
        <v>33</v>
      </c>
      <c r="AL1215" s="98">
        <v>4101</v>
      </c>
      <c r="AM1215" s="98" t="s">
        <v>5915</v>
      </c>
      <c r="AN1215" s="98">
        <v>4128633</v>
      </c>
      <c r="AO1215" s="98">
        <v>2024</v>
      </c>
      <c r="AP1215" s="98">
        <v>0</v>
      </c>
      <c r="AQ1215" s="98" t="s">
        <v>54</v>
      </c>
      <c r="AR1215" s="98" t="s">
        <v>54</v>
      </c>
      <c r="AS1215" s="98" t="s">
        <v>56</v>
      </c>
      <c r="AT1215" s="98" t="s">
        <v>54</v>
      </c>
      <c r="AU1215" s="98" t="s">
        <v>1049</v>
      </c>
      <c r="AY1215" s="98" t="s">
        <v>56</v>
      </c>
      <c r="AZ1215" s="98" t="s">
        <v>5563</v>
      </c>
      <c r="BA1215" s="98" t="s">
        <v>5810</v>
      </c>
      <c r="BB1215" s="98" t="s">
        <v>5811</v>
      </c>
      <c r="BD1215" s="110" t="str">
        <f t="shared" si="203"/>
        <v>4754RGInt 06 Ponta Grossa</v>
      </c>
      <c r="BE1215" s="110">
        <v>4754</v>
      </c>
      <c r="BF1215" s="110" t="s">
        <v>2582</v>
      </c>
      <c r="BG1215" s="110">
        <v>8257</v>
      </c>
      <c r="BH1215" s="110" t="s">
        <v>38</v>
      </c>
      <c r="BI1215" s="110">
        <v>5</v>
      </c>
      <c r="BJ1215" s="110">
        <v>2</v>
      </c>
      <c r="BK1215" s="110">
        <v>5</v>
      </c>
      <c r="BL1215" s="110">
        <v>5</v>
      </c>
      <c r="BN1215" s="110">
        <f t="shared" si="204"/>
        <v>17</v>
      </c>
      <c r="BS1215" s="110">
        <v>6981</v>
      </c>
      <c r="BT1215" s="110" t="str">
        <f t="shared" si="195"/>
        <v>Construção de salas de aula de múltiplo uso em substituição às salas de madeira no Colégio Estadual Tancredo de Almeida Neves, em Doutor Ulysses</v>
      </c>
      <c r="BU1215" s="111" t="str">
        <f t="shared" si="196"/>
        <v>Sim</v>
      </c>
      <c r="BV1215" s="111" t="str">
        <f t="shared" si="197"/>
        <v>Não</v>
      </c>
      <c r="BW1215" s="111" t="str">
        <f t="shared" si="198"/>
        <v>Não</v>
      </c>
      <c r="BX1215" s="111" t="str">
        <f t="shared" si="199"/>
        <v>Não</v>
      </c>
      <c r="BY1215" s="110" t="s">
        <v>1049</v>
      </c>
      <c r="BZ1215" s="110" t="s">
        <v>2724</v>
      </c>
      <c r="CA1215" s="110" t="s">
        <v>121</v>
      </c>
      <c r="CB1215" s="110" t="s">
        <v>8378</v>
      </c>
      <c r="CG1215" s="110" t="str">
        <f t="shared" si="200"/>
        <v>5522 Total</v>
      </c>
      <c r="CH1215" s="110" t="str">
        <f t="shared" si="202"/>
        <v>5522 Total-1</v>
      </c>
      <c r="CI1215" s="110">
        <v>1</v>
      </c>
      <c r="CJ1215" s="110" t="s">
        <v>7321</v>
      </c>
      <c r="CN1215" s="110">
        <v>1101</v>
      </c>
      <c r="CO1215" s="110">
        <v>0</v>
      </c>
      <c r="CP1215" s="110">
        <v>0</v>
      </c>
      <c r="CQ1215" s="110">
        <v>0</v>
      </c>
      <c r="CS1215" s="110" t="str">
        <f t="shared" si="201"/>
        <v>-</v>
      </c>
    </row>
    <row r="1216" spans="19:97" x14ac:dyDescent="0.2">
      <c r="S1216" s="98">
        <v>6983</v>
      </c>
      <c r="T1216" s="98">
        <v>41</v>
      </c>
      <c r="U1216" s="98" t="s">
        <v>2622</v>
      </c>
      <c r="V1216" s="98">
        <v>33</v>
      </c>
      <c r="W1216" s="98" t="s">
        <v>2933</v>
      </c>
      <c r="X1216" s="98">
        <v>5</v>
      </c>
      <c r="Y1216" s="98" t="s">
        <v>858</v>
      </c>
      <c r="Z1216" s="98">
        <v>32</v>
      </c>
      <c r="AA1216" s="98" t="s">
        <v>2623</v>
      </c>
      <c r="AB1216" s="98">
        <v>8453</v>
      </c>
      <c r="AC1216" s="98" t="s">
        <v>2940</v>
      </c>
      <c r="AD1216" s="98" t="s">
        <v>2941</v>
      </c>
      <c r="AE1216" s="98">
        <v>6983</v>
      </c>
      <c r="AF1216" s="98" t="s">
        <v>5962</v>
      </c>
      <c r="AG1216" s="98" t="s">
        <v>5963</v>
      </c>
      <c r="AH1216" s="98" t="s">
        <v>212</v>
      </c>
      <c r="AI1216" s="98" t="s">
        <v>53</v>
      </c>
      <c r="AJ1216" s="98">
        <v>4100</v>
      </c>
      <c r="AK1216" s="98" t="s">
        <v>37</v>
      </c>
      <c r="AL1216" s="98">
        <v>4105</v>
      </c>
      <c r="AM1216" s="98" t="s">
        <v>2227</v>
      </c>
      <c r="AN1216" s="98">
        <v>4106407</v>
      </c>
      <c r="AO1216" s="98">
        <v>2024</v>
      </c>
      <c r="AP1216" s="98">
        <v>0</v>
      </c>
      <c r="AQ1216" s="98" t="s">
        <v>54</v>
      </c>
      <c r="AR1216" s="98" t="s">
        <v>54</v>
      </c>
      <c r="AS1216" s="98" t="s">
        <v>56</v>
      </c>
      <c r="AT1216" s="98" t="s">
        <v>54</v>
      </c>
      <c r="AV1216" s="98" t="s">
        <v>2724</v>
      </c>
      <c r="AY1216" s="98" t="s">
        <v>56</v>
      </c>
      <c r="AZ1216" s="98" t="s">
        <v>5563</v>
      </c>
      <c r="BA1216" s="98" t="s">
        <v>5810</v>
      </c>
      <c r="BB1216" s="98" t="s">
        <v>5811</v>
      </c>
      <c r="BD1216" s="110" t="str">
        <f t="shared" si="203"/>
        <v>4755RGInt 01 Curitiba</v>
      </c>
      <c r="BE1216" s="110">
        <v>4755</v>
      </c>
      <c r="BF1216" s="110" t="s">
        <v>2584</v>
      </c>
      <c r="BG1216" s="110">
        <v>8257</v>
      </c>
      <c r="BH1216" s="110" t="s">
        <v>33</v>
      </c>
      <c r="BI1216" s="110">
        <v>1</v>
      </c>
      <c r="BJ1216" s="110">
        <v>1</v>
      </c>
      <c r="BK1216" s="110">
        <v>12</v>
      </c>
      <c r="BL1216" s="110">
        <v>12</v>
      </c>
      <c r="BN1216" s="110">
        <f t="shared" si="204"/>
        <v>26</v>
      </c>
      <c r="BS1216" s="110">
        <v>6983</v>
      </c>
      <c r="BT1216" s="110" t="str">
        <f t="shared" si="195"/>
        <v>Construção de salas de aula de múltiplo uso em substituição às salas de madeira no Colégio Estadual Vandyr de Almeida, em Cornélio Procópio</v>
      </c>
      <c r="BU1216" s="111" t="str">
        <f t="shared" si="196"/>
        <v>Sim</v>
      </c>
      <c r="BV1216" s="111" t="str">
        <f t="shared" si="197"/>
        <v>Não</v>
      </c>
      <c r="BW1216" s="111" t="str">
        <f t="shared" si="198"/>
        <v>Não</v>
      </c>
      <c r="BX1216" s="111" t="str">
        <f t="shared" si="199"/>
        <v>Não</v>
      </c>
      <c r="BY1216" s="110" t="s">
        <v>1049</v>
      </c>
      <c r="BZ1216" s="110" t="s">
        <v>2724</v>
      </c>
      <c r="CA1216" s="110" t="s">
        <v>121</v>
      </c>
      <c r="CB1216" s="110" t="s">
        <v>8375</v>
      </c>
      <c r="CG1216" s="110" t="str">
        <f t="shared" si="200"/>
        <v>5523Cascavel</v>
      </c>
      <c r="CH1216" s="110" t="str">
        <f t="shared" si="202"/>
        <v>5523-1</v>
      </c>
      <c r="CI1216" s="110">
        <v>1</v>
      </c>
      <c r="CJ1216" s="110">
        <v>5523</v>
      </c>
      <c r="CK1216" s="110" t="s">
        <v>35</v>
      </c>
      <c r="CL1216" s="110">
        <v>4104808</v>
      </c>
      <c r="CM1216" s="110" t="s">
        <v>600</v>
      </c>
      <c r="CN1216" s="110">
        <v>746</v>
      </c>
      <c r="CO1216" s="110">
        <v>0</v>
      </c>
      <c r="CP1216" s="110">
        <v>0</v>
      </c>
      <c r="CQ1216" s="110">
        <v>0</v>
      </c>
      <c r="CS1216" s="110" t="str">
        <f t="shared" si="201"/>
        <v>RGInt 03 Cascavel-Cascavel</v>
      </c>
    </row>
    <row r="1217" spans="19:97" x14ac:dyDescent="0.2">
      <c r="S1217" s="98">
        <v>6647</v>
      </c>
      <c r="T1217" s="98">
        <v>41</v>
      </c>
      <c r="U1217" s="98" t="s">
        <v>2622</v>
      </c>
      <c r="V1217" s="98">
        <v>33</v>
      </c>
      <c r="W1217" s="98" t="s">
        <v>2933</v>
      </c>
      <c r="X1217" s="98">
        <v>5</v>
      </c>
      <c r="Y1217" s="98" t="s">
        <v>858</v>
      </c>
      <c r="Z1217" s="98">
        <v>32</v>
      </c>
      <c r="AA1217" s="98" t="s">
        <v>2623</v>
      </c>
      <c r="AB1217" s="98">
        <v>8453</v>
      </c>
      <c r="AC1217" s="98" t="s">
        <v>2940</v>
      </c>
      <c r="AD1217" s="98" t="s">
        <v>2941</v>
      </c>
      <c r="AE1217" s="98">
        <v>6647</v>
      </c>
      <c r="AF1217" s="98" t="s">
        <v>5964</v>
      </c>
      <c r="AG1217" s="98" t="s">
        <v>5965</v>
      </c>
      <c r="AH1217" s="98" t="s">
        <v>212</v>
      </c>
      <c r="AI1217" s="98" t="s">
        <v>53</v>
      </c>
      <c r="AJ1217" s="98">
        <v>4100</v>
      </c>
      <c r="AK1217" s="98" t="s">
        <v>33</v>
      </c>
      <c r="AL1217" s="98">
        <v>4101</v>
      </c>
      <c r="AM1217" s="98" t="s">
        <v>506</v>
      </c>
      <c r="AN1217" s="98">
        <v>4107652</v>
      </c>
      <c r="AO1217" s="98">
        <v>2024</v>
      </c>
      <c r="AP1217" s="98">
        <v>1944.22</v>
      </c>
      <c r="AQ1217" s="98" t="s">
        <v>54</v>
      </c>
      <c r="AR1217" s="98" t="s">
        <v>54</v>
      </c>
      <c r="AS1217" s="98" t="s">
        <v>56</v>
      </c>
      <c r="AT1217" s="98" t="s">
        <v>54</v>
      </c>
      <c r="AU1217" s="98" t="s">
        <v>1049</v>
      </c>
      <c r="AY1217" s="98" t="s">
        <v>56</v>
      </c>
      <c r="AZ1217" s="98" t="s">
        <v>5563</v>
      </c>
      <c r="BA1217" s="98" t="s">
        <v>5810</v>
      </c>
      <c r="BB1217" s="98" t="s">
        <v>5811</v>
      </c>
      <c r="BD1217" s="110" t="str">
        <f t="shared" si="203"/>
        <v>4755RGInt 02 Guarapuava</v>
      </c>
      <c r="BE1217" s="110">
        <v>4755</v>
      </c>
      <c r="BF1217" s="110" t="s">
        <v>2584</v>
      </c>
      <c r="BG1217" s="110">
        <v>8257</v>
      </c>
      <c r="BH1217" s="110" t="s">
        <v>34</v>
      </c>
      <c r="BI1217" s="110">
        <v>1</v>
      </c>
      <c r="BJ1217" s="110">
        <v>1</v>
      </c>
      <c r="BK1217" s="110">
        <v>18</v>
      </c>
      <c r="BL1217" s="110">
        <v>18</v>
      </c>
      <c r="BN1217" s="110">
        <f t="shared" si="204"/>
        <v>38</v>
      </c>
      <c r="BS1217" s="110">
        <v>6647</v>
      </c>
      <c r="BT1217" s="110" t="str">
        <f t="shared" si="195"/>
        <v>Construção de Unidade Nova Bairro dos Estados, em município de Fazenda Rio Grande</v>
      </c>
      <c r="BU1217" s="111" t="str">
        <f t="shared" si="196"/>
        <v>Sim</v>
      </c>
      <c r="BV1217" s="111" t="str">
        <f t="shared" si="197"/>
        <v>Não</v>
      </c>
      <c r="BW1217" s="111" t="str">
        <f t="shared" si="198"/>
        <v>Não</v>
      </c>
      <c r="BX1217" s="111" t="str">
        <f t="shared" si="199"/>
        <v>Não</v>
      </c>
      <c r="BY1217" s="110" t="s">
        <v>1049</v>
      </c>
      <c r="BZ1217" s="110" t="s">
        <v>2724</v>
      </c>
      <c r="CA1217" s="110" t="s">
        <v>121</v>
      </c>
      <c r="CB1217" s="110" t="s">
        <v>8122</v>
      </c>
      <c r="CG1217" s="110" t="str">
        <f t="shared" si="200"/>
        <v>5523 Total</v>
      </c>
      <c r="CH1217" s="110" t="str">
        <f t="shared" si="202"/>
        <v>5523 Total-1</v>
      </c>
      <c r="CI1217" s="110">
        <v>1</v>
      </c>
      <c r="CJ1217" s="110" t="s">
        <v>7322</v>
      </c>
      <c r="CN1217" s="110">
        <v>746</v>
      </c>
      <c r="CO1217" s="110">
        <v>0</v>
      </c>
      <c r="CP1217" s="110">
        <v>0</v>
      </c>
      <c r="CQ1217" s="110">
        <v>0</v>
      </c>
      <c r="CS1217" s="110" t="str">
        <f t="shared" si="201"/>
        <v>-</v>
      </c>
    </row>
    <row r="1218" spans="19:97" x14ac:dyDescent="0.2">
      <c r="S1218" s="98">
        <v>6648</v>
      </c>
      <c r="T1218" s="98">
        <v>41</v>
      </c>
      <c r="U1218" s="98" t="s">
        <v>2622</v>
      </c>
      <c r="V1218" s="98">
        <v>33</v>
      </c>
      <c r="W1218" s="98" t="s">
        <v>2933</v>
      </c>
      <c r="X1218" s="98">
        <v>5</v>
      </c>
      <c r="Y1218" s="98" t="s">
        <v>858</v>
      </c>
      <c r="Z1218" s="98">
        <v>32</v>
      </c>
      <c r="AA1218" s="98" t="s">
        <v>2623</v>
      </c>
      <c r="AB1218" s="98">
        <v>8453</v>
      </c>
      <c r="AC1218" s="98" t="s">
        <v>2940</v>
      </c>
      <c r="AD1218" s="98" t="s">
        <v>2941</v>
      </c>
      <c r="AE1218" s="98">
        <v>6648</v>
      </c>
      <c r="AF1218" s="98" t="s">
        <v>5966</v>
      </c>
      <c r="AG1218" s="98" t="s">
        <v>5967</v>
      </c>
      <c r="AH1218" s="98" t="s">
        <v>212</v>
      </c>
      <c r="AI1218" s="98" t="s">
        <v>53</v>
      </c>
      <c r="AJ1218" s="98">
        <v>4100</v>
      </c>
      <c r="AK1218" s="98" t="s">
        <v>35</v>
      </c>
      <c r="AL1218" s="98">
        <v>4103</v>
      </c>
      <c r="AM1218" s="98" t="s">
        <v>138</v>
      </c>
      <c r="AN1218" s="98">
        <v>4118501</v>
      </c>
      <c r="AO1218" s="98">
        <v>2024</v>
      </c>
      <c r="AP1218" s="98">
        <v>0</v>
      </c>
      <c r="AQ1218" s="98" t="s">
        <v>54</v>
      </c>
      <c r="AR1218" s="98" t="s">
        <v>54</v>
      </c>
      <c r="AS1218" s="98" t="s">
        <v>56</v>
      </c>
      <c r="AT1218" s="98" t="s">
        <v>54</v>
      </c>
      <c r="AV1218" s="98" t="s">
        <v>2724</v>
      </c>
      <c r="AY1218" s="98" t="s">
        <v>56</v>
      </c>
      <c r="AZ1218" s="98" t="s">
        <v>5563</v>
      </c>
      <c r="BA1218" s="98" t="s">
        <v>5810</v>
      </c>
      <c r="BB1218" s="98" t="s">
        <v>5811</v>
      </c>
      <c r="BD1218" s="110" t="str">
        <f t="shared" si="203"/>
        <v>4755RGInt 03 Cascavel</v>
      </c>
      <c r="BE1218" s="110">
        <v>4755</v>
      </c>
      <c r="BF1218" s="110" t="s">
        <v>2584</v>
      </c>
      <c r="BG1218" s="110">
        <v>8257</v>
      </c>
      <c r="BH1218" s="110" t="s">
        <v>35</v>
      </c>
      <c r="BI1218" s="110">
        <v>2</v>
      </c>
      <c r="BJ1218" s="110">
        <v>1</v>
      </c>
      <c r="BK1218" s="110">
        <v>30</v>
      </c>
      <c r="BL1218" s="110">
        <v>30</v>
      </c>
      <c r="BN1218" s="110">
        <f t="shared" si="204"/>
        <v>63</v>
      </c>
      <c r="BS1218" s="110">
        <v>6648</v>
      </c>
      <c r="BT1218" s="110" t="str">
        <f t="shared" si="195"/>
        <v>Construção de Unidade Nova Escolar Bairro Fraron, em Pato Branco</v>
      </c>
      <c r="BU1218" s="111" t="str">
        <f t="shared" si="196"/>
        <v>Sim</v>
      </c>
      <c r="BV1218" s="111" t="str">
        <f t="shared" si="197"/>
        <v>Não</v>
      </c>
      <c r="BW1218" s="111" t="str">
        <f t="shared" si="198"/>
        <v>Não</v>
      </c>
      <c r="BX1218" s="111" t="str">
        <f t="shared" si="199"/>
        <v>Não</v>
      </c>
      <c r="BY1218" s="110" t="s">
        <v>1049</v>
      </c>
      <c r="BZ1218" s="110" t="s">
        <v>2724</v>
      </c>
      <c r="CA1218" s="110" t="s">
        <v>121</v>
      </c>
      <c r="CB1218" s="110" t="s">
        <v>8375</v>
      </c>
      <c r="CG1218" s="110" t="str">
        <f t="shared" si="200"/>
        <v>5524Toledo</v>
      </c>
      <c r="CH1218" s="110" t="str">
        <f t="shared" si="202"/>
        <v>5524-1</v>
      </c>
      <c r="CI1218" s="110">
        <v>1</v>
      </c>
      <c r="CJ1218" s="110">
        <v>5524</v>
      </c>
      <c r="CK1218" s="110" t="s">
        <v>35</v>
      </c>
      <c r="CL1218" s="110">
        <v>4127700</v>
      </c>
      <c r="CM1218" s="110" t="s">
        <v>578</v>
      </c>
      <c r="CN1218" s="110">
        <v>125</v>
      </c>
      <c r="CO1218" s="110">
        <v>0</v>
      </c>
      <c r="CP1218" s="110">
        <v>0</v>
      </c>
      <c r="CQ1218" s="110">
        <v>0</v>
      </c>
      <c r="CS1218" s="110" t="str">
        <f t="shared" si="201"/>
        <v>RGInt 03 Cascavel-Toledo</v>
      </c>
    </row>
    <row r="1219" spans="19:97" x14ac:dyDescent="0.2">
      <c r="S1219" s="98">
        <v>6649</v>
      </c>
      <c r="T1219" s="98">
        <v>41</v>
      </c>
      <c r="U1219" s="98" t="s">
        <v>2622</v>
      </c>
      <c r="V1219" s="98">
        <v>33</v>
      </c>
      <c r="W1219" s="98" t="s">
        <v>2933</v>
      </c>
      <c r="X1219" s="98">
        <v>5</v>
      </c>
      <c r="Y1219" s="98" t="s">
        <v>858</v>
      </c>
      <c r="Z1219" s="98">
        <v>32</v>
      </c>
      <c r="AA1219" s="98" t="s">
        <v>2623</v>
      </c>
      <c r="AB1219" s="98">
        <v>8453</v>
      </c>
      <c r="AC1219" s="98" t="s">
        <v>2940</v>
      </c>
      <c r="AD1219" s="98" t="s">
        <v>2941</v>
      </c>
      <c r="AE1219" s="98">
        <v>6649</v>
      </c>
      <c r="AF1219" s="98" t="s">
        <v>5968</v>
      </c>
      <c r="AG1219" s="98" t="s">
        <v>5969</v>
      </c>
      <c r="AH1219" s="98" t="s">
        <v>212</v>
      </c>
      <c r="AI1219" s="98" t="s">
        <v>53</v>
      </c>
      <c r="AJ1219" s="98">
        <v>4100</v>
      </c>
      <c r="AK1219" s="98" t="s">
        <v>33</v>
      </c>
      <c r="AL1219" s="98">
        <v>4101</v>
      </c>
      <c r="AM1219" s="98" t="s">
        <v>2951</v>
      </c>
      <c r="AN1219" s="98">
        <v>4111258</v>
      </c>
      <c r="AO1219" s="98">
        <v>2024</v>
      </c>
      <c r="AP1219" s="98">
        <v>0</v>
      </c>
      <c r="AQ1219" s="98" t="s">
        <v>54</v>
      </c>
      <c r="AR1219" s="98" t="s">
        <v>54</v>
      </c>
      <c r="AS1219" s="98" t="s">
        <v>56</v>
      </c>
      <c r="AT1219" s="98" t="s">
        <v>54</v>
      </c>
      <c r="AU1219" s="98" t="s">
        <v>1049</v>
      </c>
      <c r="AY1219" s="98" t="s">
        <v>56</v>
      </c>
      <c r="AZ1219" s="98" t="s">
        <v>5563</v>
      </c>
      <c r="BA1219" s="98" t="s">
        <v>5810</v>
      </c>
      <c r="BB1219" s="98" t="s">
        <v>5811</v>
      </c>
      <c r="BD1219" s="110" t="str">
        <f t="shared" si="203"/>
        <v>4755RGInt 04 Maringá</v>
      </c>
      <c r="BE1219" s="110">
        <v>4755</v>
      </c>
      <c r="BF1219" s="110" t="s">
        <v>2584</v>
      </c>
      <c r="BG1219" s="110">
        <v>8257</v>
      </c>
      <c r="BH1219" s="110" t="s">
        <v>36</v>
      </c>
      <c r="BI1219" s="110">
        <v>2</v>
      </c>
      <c r="BJ1219" s="110">
        <v>1</v>
      </c>
      <c r="BK1219" s="110">
        <v>30</v>
      </c>
      <c r="BL1219" s="110">
        <v>30</v>
      </c>
      <c r="BN1219" s="110">
        <f t="shared" si="204"/>
        <v>63</v>
      </c>
      <c r="BS1219" s="110">
        <v>6649</v>
      </c>
      <c r="BT1219" s="110" t="str">
        <f t="shared" si="195"/>
        <v>Construção de Unidade Nova Escolar para a Escola Estadual Bacharel Antônio Alves e o Colégio Estadual Frei Beda Maria, em Itaperuçu</v>
      </c>
      <c r="BU1219" s="111" t="str">
        <f t="shared" si="196"/>
        <v>Sim</v>
      </c>
      <c r="BV1219" s="111" t="str">
        <f t="shared" si="197"/>
        <v>Não</v>
      </c>
      <c r="BW1219" s="111" t="str">
        <f t="shared" si="198"/>
        <v>Não</v>
      </c>
      <c r="BX1219" s="111" t="str">
        <f t="shared" si="199"/>
        <v>Não</v>
      </c>
      <c r="BY1219" s="110" t="s">
        <v>1049</v>
      </c>
      <c r="BZ1219" s="110" t="s">
        <v>2724</v>
      </c>
      <c r="CA1219" s="110" t="s">
        <v>121</v>
      </c>
      <c r="CB1219" s="110" t="s">
        <v>8375</v>
      </c>
      <c r="CG1219" s="110" t="str">
        <f t="shared" si="200"/>
        <v>5524 Total</v>
      </c>
      <c r="CH1219" s="110" t="str">
        <f t="shared" si="202"/>
        <v>5524 Total-1</v>
      </c>
      <c r="CI1219" s="110">
        <v>1</v>
      </c>
      <c r="CJ1219" s="110" t="s">
        <v>7323</v>
      </c>
      <c r="CN1219" s="110">
        <v>125</v>
      </c>
      <c r="CO1219" s="110">
        <v>0</v>
      </c>
      <c r="CP1219" s="110">
        <v>0</v>
      </c>
      <c r="CQ1219" s="110">
        <v>0</v>
      </c>
      <c r="CS1219" s="110" t="str">
        <f t="shared" si="201"/>
        <v>-</v>
      </c>
    </row>
    <row r="1220" spans="19:97" x14ac:dyDescent="0.2">
      <c r="S1220" s="98">
        <v>6650</v>
      </c>
      <c r="T1220" s="98">
        <v>41</v>
      </c>
      <c r="U1220" s="98" t="s">
        <v>2622</v>
      </c>
      <c r="V1220" s="98">
        <v>33</v>
      </c>
      <c r="W1220" s="98" t="s">
        <v>2933</v>
      </c>
      <c r="X1220" s="98">
        <v>5</v>
      </c>
      <c r="Y1220" s="98" t="s">
        <v>858</v>
      </c>
      <c r="Z1220" s="98">
        <v>32</v>
      </c>
      <c r="AA1220" s="98" t="s">
        <v>2623</v>
      </c>
      <c r="AB1220" s="98">
        <v>8453</v>
      </c>
      <c r="AC1220" s="98" t="s">
        <v>2940</v>
      </c>
      <c r="AD1220" s="98" t="s">
        <v>2941</v>
      </c>
      <c r="AE1220" s="98">
        <v>6650</v>
      </c>
      <c r="AF1220" s="98" t="s">
        <v>5970</v>
      </c>
      <c r="AG1220" s="98" t="s">
        <v>5971</v>
      </c>
      <c r="AH1220" s="98" t="s">
        <v>212</v>
      </c>
      <c r="AI1220" s="98" t="s">
        <v>53</v>
      </c>
      <c r="AJ1220" s="98">
        <v>4100</v>
      </c>
      <c r="AK1220" s="98" t="s">
        <v>33</v>
      </c>
      <c r="AL1220" s="98">
        <v>4101</v>
      </c>
      <c r="AM1220" s="98" t="s">
        <v>2955</v>
      </c>
      <c r="AN1220" s="98">
        <v>4114302</v>
      </c>
      <c r="AO1220" s="98">
        <v>2024</v>
      </c>
      <c r="AP1220" s="98">
        <v>1362.58</v>
      </c>
      <c r="AQ1220" s="98" t="s">
        <v>54</v>
      </c>
      <c r="AR1220" s="98" t="s">
        <v>54</v>
      </c>
      <c r="AS1220" s="98" t="s">
        <v>56</v>
      </c>
      <c r="AT1220" s="98" t="s">
        <v>54</v>
      </c>
      <c r="AV1220" s="98" t="s">
        <v>2724</v>
      </c>
      <c r="AY1220" s="98" t="s">
        <v>56</v>
      </c>
      <c r="AZ1220" s="98" t="s">
        <v>5563</v>
      </c>
      <c r="BA1220" s="98" t="s">
        <v>5810</v>
      </c>
      <c r="BB1220" s="98" t="s">
        <v>5811</v>
      </c>
      <c r="BD1220" s="110" t="str">
        <f t="shared" si="203"/>
        <v>4755RGInt 05 Londrina</v>
      </c>
      <c r="BE1220" s="110">
        <v>4755</v>
      </c>
      <c r="BF1220" s="110" t="s">
        <v>2584</v>
      </c>
      <c r="BG1220" s="110">
        <v>8257</v>
      </c>
      <c r="BH1220" s="110" t="s">
        <v>37</v>
      </c>
      <c r="BI1220" s="110">
        <v>2</v>
      </c>
      <c r="BJ1220" s="110">
        <v>1</v>
      </c>
      <c r="BK1220" s="110">
        <v>30</v>
      </c>
      <c r="BL1220" s="110">
        <v>30</v>
      </c>
      <c r="BN1220" s="110">
        <f t="shared" si="204"/>
        <v>63</v>
      </c>
      <c r="BS1220" s="110">
        <v>6650</v>
      </c>
      <c r="BT1220" s="110" t="str">
        <f t="shared" si="195"/>
        <v>Construção de Unidade Nova Escolar para a Escola Estadual Professora Mireille Maria Franco Zanon Machado, em Mandirituba</v>
      </c>
      <c r="BU1220" s="111" t="str">
        <f t="shared" si="196"/>
        <v>Sim</v>
      </c>
      <c r="BV1220" s="111" t="str">
        <f t="shared" si="197"/>
        <v>Não</v>
      </c>
      <c r="BW1220" s="111" t="str">
        <f t="shared" si="198"/>
        <v>Não</v>
      </c>
      <c r="BX1220" s="111" t="str">
        <f t="shared" si="199"/>
        <v>Não</v>
      </c>
      <c r="BY1220" s="110" t="s">
        <v>1049</v>
      </c>
      <c r="BZ1220" s="110" t="s">
        <v>2724</v>
      </c>
      <c r="CA1220" s="110" t="s">
        <v>121</v>
      </c>
      <c r="CB1220" s="110" t="s">
        <v>8375</v>
      </c>
      <c r="CG1220" s="110" t="str">
        <f t="shared" si="200"/>
        <v>5525Foz do Iguaçu</v>
      </c>
      <c r="CH1220" s="110" t="str">
        <f t="shared" si="202"/>
        <v>5525-1</v>
      </c>
      <c r="CI1220" s="110">
        <v>1</v>
      </c>
      <c r="CJ1220" s="110">
        <v>5525</v>
      </c>
      <c r="CK1220" s="110" t="s">
        <v>35</v>
      </c>
      <c r="CL1220" s="110">
        <v>4108304</v>
      </c>
      <c r="CM1220" s="110" t="s">
        <v>407</v>
      </c>
      <c r="CN1220" s="110">
        <v>785</v>
      </c>
      <c r="CO1220" s="110">
        <v>0</v>
      </c>
      <c r="CP1220" s="110">
        <v>0</v>
      </c>
      <c r="CQ1220" s="110">
        <v>0</v>
      </c>
      <c r="CS1220" s="110" t="str">
        <f t="shared" si="201"/>
        <v>RGInt 03 Cascavel-Foz do Iguaçu</v>
      </c>
    </row>
    <row r="1221" spans="19:97" x14ac:dyDescent="0.2">
      <c r="S1221" s="98">
        <v>6651</v>
      </c>
      <c r="T1221" s="98">
        <v>41</v>
      </c>
      <c r="U1221" s="98" t="s">
        <v>2622</v>
      </c>
      <c r="V1221" s="98">
        <v>33</v>
      </c>
      <c r="W1221" s="98" t="s">
        <v>2933</v>
      </c>
      <c r="X1221" s="98">
        <v>5</v>
      </c>
      <c r="Y1221" s="98" t="s">
        <v>858</v>
      </c>
      <c r="Z1221" s="98">
        <v>32</v>
      </c>
      <c r="AA1221" s="98" t="s">
        <v>2623</v>
      </c>
      <c r="AB1221" s="98">
        <v>8453</v>
      </c>
      <c r="AC1221" s="98" t="s">
        <v>2940</v>
      </c>
      <c r="AD1221" s="98" t="s">
        <v>2941</v>
      </c>
      <c r="AE1221" s="98">
        <v>6651</v>
      </c>
      <c r="AF1221" s="98" t="s">
        <v>5972</v>
      </c>
      <c r="AG1221" s="98" t="s">
        <v>5973</v>
      </c>
      <c r="AH1221" s="98" t="s">
        <v>212</v>
      </c>
      <c r="AI1221" s="98" t="s">
        <v>53</v>
      </c>
      <c r="AJ1221" s="98">
        <v>4100</v>
      </c>
      <c r="AK1221" s="98" t="s">
        <v>36</v>
      </c>
      <c r="AL1221" s="98">
        <v>4104</v>
      </c>
      <c r="AM1221" s="98" t="s">
        <v>902</v>
      </c>
      <c r="AN1221" s="98">
        <v>4108601</v>
      </c>
      <c r="AO1221" s="98">
        <v>2024</v>
      </c>
      <c r="AP1221" s="98">
        <v>5685.88</v>
      </c>
      <c r="AQ1221" s="98" t="s">
        <v>54</v>
      </c>
      <c r="AR1221" s="98" t="s">
        <v>54</v>
      </c>
      <c r="AS1221" s="98" t="s">
        <v>56</v>
      </c>
      <c r="AT1221" s="98" t="s">
        <v>54</v>
      </c>
      <c r="AV1221" s="98" t="s">
        <v>2724</v>
      </c>
      <c r="AY1221" s="98" t="s">
        <v>56</v>
      </c>
      <c r="AZ1221" s="98" t="s">
        <v>5563</v>
      </c>
      <c r="BA1221" s="98" t="s">
        <v>5810</v>
      </c>
      <c r="BB1221" s="98" t="s">
        <v>5811</v>
      </c>
      <c r="BD1221" s="110" t="str">
        <f t="shared" si="203"/>
        <v>4755RGInt 06 Ponta Grossa</v>
      </c>
      <c r="BE1221" s="110">
        <v>4755</v>
      </c>
      <c r="BF1221" s="110" t="s">
        <v>2584</v>
      </c>
      <c r="BG1221" s="110">
        <v>8257</v>
      </c>
      <c r="BH1221" s="110" t="s">
        <v>38</v>
      </c>
      <c r="BI1221" s="110">
        <v>2</v>
      </c>
      <c r="BJ1221" s="110">
        <v>1</v>
      </c>
      <c r="BK1221" s="110">
        <v>30</v>
      </c>
      <c r="BL1221" s="110">
        <v>30</v>
      </c>
      <c r="BN1221" s="110">
        <f t="shared" si="204"/>
        <v>63</v>
      </c>
      <c r="BS1221" s="110">
        <v>6651</v>
      </c>
      <c r="BT1221" s="110" t="str">
        <f t="shared" si="195"/>
        <v>Construção de Unidade Nova Escolar para o Colégio Estadual Agrícola Vila Progresso, em Goioerê</v>
      </c>
      <c r="BU1221" s="111" t="str">
        <f t="shared" si="196"/>
        <v>Sim</v>
      </c>
      <c r="BV1221" s="111" t="str">
        <f t="shared" si="197"/>
        <v>Não</v>
      </c>
      <c r="BW1221" s="111" t="str">
        <f t="shared" si="198"/>
        <v>Não</v>
      </c>
      <c r="BX1221" s="111" t="str">
        <f t="shared" si="199"/>
        <v>Não</v>
      </c>
      <c r="BY1221" s="110" t="s">
        <v>1049</v>
      </c>
      <c r="BZ1221" s="110" t="s">
        <v>2724</v>
      </c>
      <c r="CA1221" s="110" t="s">
        <v>121</v>
      </c>
      <c r="CB1221" s="110" t="s">
        <v>8122</v>
      </c>
      <c r="CG1221" s="110" t="str">
        <f t="shared" si="200"/>
        <v>5525 Total</v>
      </c>
      <c r="CH1221" s="110" t="str">
        <f t="shared" si="202"/>
        <v>5525 Total-1</v>
      </c>
      <c r="CI1221" s="110">
        <v>1</v>
      </c>
      <c r="CJ1221" s="110" t="s">
        <v>7324</v>
      </c>
      <c r="CN1221" s="110">
        <v>785</v>
      </c>
      <c r="CO1221" s="110">
        <v>0</v>
      </c>
      <c r="CP1221" s="110">
        <v>0</v>
      </c>
      <c r="CQ1221" s="110">
        <v>0</v>
      </c>
      <c r="CS1221" s="110" t="str">
        <f t="shared" si="201"/>
        <v>-</v>
      </c>
    </row>
    <row r="1222" spans="19:97" x14ac:dyDescent="0.2">
      <c r="S1222" s="98">
        <v>6652</v>
      </c>
      <c r="T1222" s="98">
        <v>41</v>
      </c>
      <c r="U1222" s="98" t="s">
        <v>2622</v>
      </c>
      <c r="V1222" s="98">
        <v>33</v>
      </c>
      <c r="W1222" s="98" t="s">
        <v>2933</v>
      </c>
      <c r="X1222" s="98">
        <v>5</v>
      </c>
      <c r="Y1222" s="98" t="s">
        <v>858</v>
      </c>
      <c r="Z1222" s="98">
        <v>32</v>
      </c>
      <c r="AA1222" s="98" t="s">
        <v>2623</v>
      </c>
      <c r="AB1222" s="98">
        <v>8453</v>
      </c>
      <c r="AC1222" s="98" t="s">
        <v>2940</v>
      </c>
      <c r="AD1222" s="98" t="s">
        <v>2941</v>
      </c>
      <c r="AE1222" s="98">
        <v>6652</v>
      </c>
      <c r="AF1222" s="98" t="s">
        <v>5974</v>
      </c>
      <c r="AG1222" s="98" t="s">
        <v>5975</v>
      </c>
      <c r="AH1222" s="98" t="s">
        <v>212</v>
      </c>
      <c r="AI1222" s="98" t="s">
        <v>53</v>
      </c>
      <c r="AJ1222" s="98">
        <v>4100</v>
      </c>
      <c r="AK1222" s="98" t="s">
        <v>35</v>
      </c>
      <c r="AL1222" s="98">
        <v>4103</v>
      </c>
      <c r="AM1222" s="98" t="s">
        <v>891</v>
      </c>
      <c r="AN1222" s="98">
        <v>4117909</v>
      </c>
      <c r="AO1222" s="98">
        <v>2024</v>
      </c>
      <c r="AP1222" s="98">
        <v>0</v>
      </c>
      <c r="AQ1222" s="98" t="s">
        <v>54</v>
      </c>
      <c r="AR1222" s="98" t="s">
        <v>54</v>
      </c>
      <c r="AS1222" s="98" t="s">
        <v>56</v>
      </c>
      <c r="AT1222" s="98" t="s">
        <v>54</v>
      </c>
      <c r="AU1222" s="98" t="s">
        <v>1049</v>
      </c>
      <c r="AY1222" s="98" t="s">
        <v>56</v>
      </c>
      <c r="AZ1222" s="98" t="s">
        <v>5563</v>
      </c>
      <c r="BA1222" s="98" t="s">
        <v>5810</v>
      </c>
      <c r="BB1222" s="98" t="s">
        <v>5811</v>
      </c>
      <c r="BD1222" s="110" t="str">
        <f t="shared" si="203"/>
        <v>4756RGInt 01 Curitiba</v>
      </c>
      <c r="BE1222" s="110">
        <v>4756</v>
      </c>
      <c r="BF1222" s="110" t="s">
        <v>2585</v>
      </c>
      <c r="BG1222" s="110">
        <v>8257</v>
      </c>
      <c r="BH1222" s="110" t="s">
        <v>33</v>
      </c>
      <c r="BI1222" s="110">
        <v>35</v>
      </c>
      <c r="BJ1222" s="110">
        <v>1</v>
      </c>
      <c r="BK1222" s="110">
        <v>35</v>
      </c>
      <c r="BL1222" s="110">
        <v>35</v>
      </c>
      <c r="BN1222" s="110">
        <f t="shared" si="204"/>
        <v>106</v>
      </c>
      <c r="BS1222" s="110">
        <v>6652</v>
      </c>
      <c r="BT1222" s="110" t="str">
        <f t="shared" si="195"/>
        <v>Construção de Unidade Nova Escolar para o Colégio Estadual Francisco Zardo, em Palotina</v>
      </c>
      <c r="BU1222" s="111" t="str">
        <f t="shared" si="196"/>
        <v>Sim</v>
      </c>
      <c r="BV1222" s="111" t="str">
        <f t="shared" si="197"/>
        <v>Não</v>
      </c>
      <c r="BW1222" s="111" t="str">
        <f t="shared" si="198"/>
        <v>Não</v>
      </c>
      <c r="BX1222" s="111" t="str">
        <f t="shared" si="199"/>
        <v>Não</v>
      </c>
      <c r="BY1222" s="110" t="s">
        <v>1049</v>
      </c>
      <c r="BZ1222" s="110" t="s">
        <v>2724</v>
      </c>
      <c r="CA1222" s="110" t="s">
        <v>121</v>
      </c>
      <c r="CB1222" s="110" t="s">
        <v>8375</v>
      </c>
      <c r="CG1222" s="110" t="str">
        <f t="shared" si="200"/>
        <v>5526Marechal Cândido Rondon</v>
      </c>
      <c r="CH1222" s="110" t="str">
        <f t="shared" si="202"/>
        <v>5526-1</v>
      </c>
      <c r="CI1222" s="110">
        <v>1</v>
      </c>
      <c r="CJ1222" s="110">
        <v>5526</v>
      </c>
      <c r="CK1222" s="110" t="s">
        <v>35</v>
      </c>
      <c r="CL1222" s="110">
        <v>4114609</v>
      </c>
      <c r="CM1222" s="110" t="s">
        <v>341</v>
      </c>
      <c r="CN1222" s="110">
        <v>64</v>
      </c>
      <c r="CO1222" s="110">
        <v>0</v>
      </c>
      <c r="CP1222" s="110">
        <v>0</v>
      </c>
      <c r="CQ1222" s="110">
        <v>0</v>
      </c>
      <c r="CS1222" s="110" t="str">
        <f t="shared" si="201"/>
        <v>RGInt 03 Cascavel-Marechal Cândido Rondon</v>
      </c>
    </row>
    <row r="1223" spans="19:97" x14ac:dyDescent="0.2">
      <c r="S1223" s="98">
        <v>6657</v>
      </c>
      <c r="T1223" s="98">
        <v>41</v>
      </c>
      <c r="U1223" s="98" t="s">
        <v>2622</v>
      </c>
      <c r="V1223" s="98">
        <v>33</v>
      </c>
      <c r="W1223" s="98" t="s">
        <v>2933</v>
      </c>
      <c r="X1223" s="98">
        <v>5</v>
      </c>
      <c r="Y1223" s="98" t="s">
        <v>858</v>
      </c>
      <c r="Z1223" s="98">
        <v>32</v>
      </c>
      <c r="AA1223" s="98" t="s">
        <v>2623</v>
      </c>
      <c r="AB1223" s="98">
        <v>8453</v>
      </c>
      <c r="AC1223" s="98" t="s">
        <v>2940</v>
      </c>
      <c r="AD1223" s="98" t="s">
        <v>2941</v>
      </c>
      <c r="AE1223" s="98">
        <v>6657</v>
      </c>
      <c r="AF1223" s="98" t="s">
        <v>5976</v>
      </c>
      <c r="AG1223" s="98" t="s">
        <v>5977</v>
      </c>
      <c r="AH1223" s="98" t="s">
        <v>212</v>
      </c>
      <c r="AI1223" s="98" t="s">
        <v>53</v>
      </c>
      <c r="AJ1223" s="98">
        <v>4100</v>
      </c>
      <c r="AK1223" s="98" t="s">
        <v>38</v>
      </c>
      <c r="AL1223" s="98">
        <v>4106</v>
      </c>
      <c r="AM1223" s="98" t="s">
        <v>531</v>
      </c>
      <c r="AN1223" s="98">
        <v>4119905</v>
      </c>
      <c r="AO1223" s="98">
        <v>2024</v>
      </c>
      <c r="AP1223" s="98">
        <v>0</v>
      </c>
      <c r="AQ1223" s="98" t="s">
        <v>54</v>
      </c>
      <c r="AR1223" s="98" t="s">
        <v>54</v>
      </c>
      <c r="AS1223" s="98" t="s">
        <v>56</v>
      </c>
      <c r="AT1223" s="98" t="s">
        <v>54</v>
      </c>
      <c r="AV1223" s="98" t="s">
        <v>2724</v>
      </c>
      <c r="AY1223" s="98" t="s">
        <v>56</v>
      </c>
      <c r="AZ1223" s="98" t="s">
        <v>5563</v>
      </c>
      <c r="BA1223" s="98" t="s">
        <v>5810</v>
      </c>
      <c r="BB1223" s="98" t="s">
        <v>5811</v>
      </c>
      <c r="BD1223" s="110" t="str">
        <f t="shared" si="203"/>
        <v>4756RGInt 02 Guarapuava</v>
      </c>
      <c r="BE1223" s="110">
        <v>4756</v>
      </c>
      <c r="BF1223" s="110" t="s">
        <v>2585</v>
      </c>
      <c r="BG1223" s="110">
        <v>8257</v>
      </c>
      <c r="BH1223" s="110" t="s">
        <v>34</v>
      </c>
      <c r="BI1223" s="110">
        <v>40</v>
      </c>
      <c r="BJ1223" s="110">
        <v>1</v>
      </c>
      <c r="BK1223" s="110">
        <v>40</v>
      </c>
      <c r="BL1223" s="110">
        <v>40</v>
      </c>
      <c r="BN1223" s="110">
        <f t="shared" si="204"/>
        <v>121</v>
      </c>
      <c r="BS1223" s="110">
        <v>6657</v>
      </c>
      <c r="BT1223" s="110" t="str">
        <f t="shared" si="195"/>
        <v>Construção de Unidade Nova Escolar para o Colégio Estadual Iolando Taques da Fonseca, em Ponta Grossa</v>
      </c>
      <c r="BU1223" s="111" t="str">
        <f t="shared" si="196"/>
        <v>Sim</v>
      </c>
      <c r="BV1223" s="111" t="str">
        <f t="shared" si="197"/>
        <v>Não</v>
      </c>
      <c r="BW1223" s="111" t="str">
        <f t="shared" si="198"/>
        <v>Não</v>
      </c>
      <c r="BX1223" s="111" t="str">
        <f t="shared" si="199"/>
        <v>Não</v>
      </c>
      <c r="BY1223" s="110" t="s">
        <v>1049</v>
      </c>
      <c r="BZ1223" s="110" t="s">
        <v>2724</v>
      </c>
      <c r="CA1223" s="110" t="s">
        <v>121</v>
      </c>
      <c r="CB1223" s="110" t="s">
        <v>8375</v>
      </c>
      <c r="CG1223" s="110" t="str">
        <f t="shared" si="200"/>
        <v>5526 Total</v>
      </c>
      <c r="CH1223" s="110" t="str">
        <f t="shared" si="202"/>
        <v>5526 Total-1</v>
      </c>
      <c r="CI1223" s="110">
        <v>1</v>
      </c>
      <c r="CJ1223" s="110" t="s">
        <v>7325</v>
      </c>
      <c r="CN1223" s="110">
        <v>64</v>
      </c>
      <c r="CO1223" s="110">
        <v>0</v>
      </c>
      <c r="CP1223" s="110">
        <v>0</v>
      </c>
      <c r="CQ1223" s="110">
        <v>0</v>
      </c>
      <c r="CS1223" s="110" t="str">
        <f t="shared" si="201"/>
        <v>-</v>
      </c>
    </row>
    <row r="1224" spans="19:97" x14ac:dyDescent="0.2">
      <c r="S1224" s="98">
        <v>6653</v>
      </c>
      <c r="T1224" s="98">
        <v>41</v>
      </c>
      <c r="U1224" s="98" t="s">
        <v>2622</v>
      </c>
      <c r="V1224" s="98">
        <v>33</v>
      </c>
      <c r="W1224" s="98" t="s">
        <v>2933</v>
      </c>
      <c r="X1224" s="98">
        <v>5</v>
      </c>
      <c r="Y1224" s="98" t="s">
        <v>858</v>
      </c>
      <c r="Z1224" s="98">
        <v>32</v>
      </c>
      <c r="AA1224" s="98" t="s">
        <v>2623</v>
      </c>
      <c r="AB1224" s="98">
        <v>8453</v>
      </c>
      <c r="AC1224" s="98" t="s">
        <v>2940</v>
      </c>
      <c r="AD1224" s="98" t="s">
        <v>2941</v>
      </c>
      <c r="AE1224" s="98">
        <v>6653</v>
      </c>
      <c r="AF1224" s="98" t="s">
        <v>5978</v>
      </c>
      <c r="AG1224" s="98" t="s">
        <v>5979</v>
      </c>
      <c r="AH1224" s="98" t="s">
        <v>212</v>
      </c>
      <c r="AI1224" s="98" t="s">
        <v>53</v>
      </c>
      <c r="AJ1224" s="98">
        <v>4100</v>
      </c>
      <c r="AK1224" s="98" t="s">
        <v>38</v>
      </c>
      <c r="AL1224" s="98">
        <v>4106</v>
      </c>
      <c r="AM1224" s="98" t="s">
        <v>556</v>
      </c>
      <c r="AN1224" s="98">
        <v>4126306</v>
      </c>
      <c r="AO1224" s="98">
        <v>2024</v>
      </c>
      <c r="AP1224" s="98">
        <v>1604.4</v>
      </c>
      <c r="AQ1224" s="98" t="s">
        <v>54</v>
      </c>
      <c r="AR1224" s="98" t="s">
        <v>54</v>
      </c>
      <c r="AS1224" s="98" t="s">
        <v>56</v>
      </c>
      <c r="AT1224" s="98" t="s">
        <v>54</v>
      </c>
      <c r="AU1224" s="98" t="s">
        <v>1049</v>
      </c>
      <c r="AY1224" s="98" t="s">
        <v>56</v>
      </c>
      <c r="AZ1224" s="98" t="s">
        <v>5563</v>
      </c>
      <c r="BA1224" s="98" t="s">
        <v>5810</v>
      </c>
      <c r="BB1224" s="98" t="s">
        <v>5811</v>
      </c>
      <c r="BD1224" s="110" t="str">
        <f t="shared" si="203"/>
        <v>4756RGInt 03 Cascavel</v>
      </c>
      <c r="BE1224" s="110">
        <v>4756</v>
      </c>
      <c r="BF1224" s="110" t="s">
        <v>2585</v>
      </c>
      <c r="BG1224" s="110">
        <v>8257</v>
      </c>
      <c r="BH1224" s="110" t="s">
        <v>35</v>
      </c>
      <c r="BI1224" s="110">
        <v>35</v>
      </c>
      <c r="BJ1224" s="110">
        <v>1</v>
      </c>
      <c r="BK1224" s="110">
        <v>35</v>
      </c>
      <c r="BL1224" s="110">
        <v>35</v>
      </c>
      <c r="BN1224" s="110">
        <f t="shared" si="204"/>
        <v>106</v>
      </c>
      <c r="BS1224" s="110">
        <v>6653</v>
      </c>
      <c r="BT1224" s="110" t="str">
        <f t="shared" si="195"/>
        <v>Construção de Unidade Nova Escolar para o Colégio Estadual Lauro Sangreman de Oliveira, em Sengés</v>
      </c>
      <c r="BU1224" s="111" t="str">
        <f t="shared" si="196"/>
        <v>Sim</v>
      </c>
      <c r="BV1224" s="111" t="str">
        <f t="shared" si="197"/>
        <v>Não</v>
      </c>
      <c r="BW1224" s="111" t="str">
        <f t="shared" si="198"/>
        <v>Não</v>
      </c>
      <c r="BX1224" s="111" t="str">
        <f t="shared" si="199"/>
        <v>Não</v>
      </c>
      <c r="BY1224" s="110" t="s">
        <v>1049</v>
      </c>
      <c r="BZ1224" s="110" t="s">
        <v>2724</v>
      </c>
      <c r="CA1224" s="110" t="s">
        <v>121</v>
      </c>
      <c r="CB1224" s="110" t="s">
        <v>8122</v>
      </c>
      <c r="CG1224" s="110" t="str">
        <f t="shared" si="200"/>
        <v>5527Jacarezinho</v>
      </c>
      <c r="CH1224" s="110" t="str">
        <f t="shared" si="202"/>
        <v>5527-1</v>
      </c>
      <c r="CI1224" s="110">
        <v>1</v>
      </c>
      <c r="CJ1224" s="110">
        <v>5527</v>
      </c>
      <c r="CK1224" s="110" t="s">
        <v>37</v>
      </c>
      <c r="CL1224" s="110">
        <v>4111803</v>
      </c>
      <c r="CM1224" s="110" t="s">
        <v>813</v>
      </c>
      <c r="CN1224" s="110">
        <v>1744</v>
      </c>
      <c r="CO1224" s="110">
        <v>0</v>
      </c>
      <c r="CP1224" s="110">
        <v>0</v>
      </c>
      <c r="CQ1224" s="110">
        <v>0</v>
      </c>
      <c r="CS1224" s="110" t="str">
        <f t="shared" si="201"/>
        <v>RGInt 05 Londrina-Jacarezinho</v>
      </c>
    </row>
    <row r="1225" spans="19:97" x14ac:dyDescent="0.2">
      <c r="S1225" s="98">
        <v>6654</v>
      </c>
      <c r="T1225" s="98">
        <v>41</v>
      </c>
      <c r="U1225" s="98" t="s">
        <v>2622</v>
      </c>
      <c r="V1225" s="98">
        <v>33</v>
      </c>
      <c r="W1225" s="98" t="s">
        <v>2933</v>
      </c>
      <c r="X1225" s="98">
        <v>5</v>
      </c>
      <c r="Y1225" s="98" t="s">
        <v>858</v>
      </c>
      <c r="Z1225" s="98">
        <v>32</v>
      </c>
      <c r="AA1225" s="98" t="s">
        <v>2623</v>
      </c>
      <c r="AB1225" s="98">
        <v>8453</v>
      </c>
      <c r="AC1225" s="98" t="s">
        <v>2940</v>
      </c>
      <c r="AD1225" s="98" t="s">
        <v>2941</v>
      </c>
      <c r="AE1225" s="98">
        <v>6654</v>
      </c>
      <c r="AF1225" s="98" t="s">
        <v>5980</v>
      </c>
      <c r="AG1225" s="98" t="s">
        <v>5981</v>
      </c>
      <c r="AH1225" s="98" t="s">
        <v>212</v>
      </c>
      <c r="AI1225" s="98" t="s">
        <v>53</v>
      </c>
      <c r="AJ1225" s="98">
        <v>4100</v>
      </c>
      <c r="AK1225" s="98" t="s">
        <v>37</v>
      </c>
      <c r="AL1225" s="98">
        <v>4105</v>
      </c>
      <c r="AM1225" s="98" t="s">
        <v>677</v>
      </c>
      <c r="AN1225" s="98">
        <v>4101408</v>
      </c>
      <c r="AO1225" s="98">
        <v>2024</v>
      </c>
      <c r="AP1225" s="98">
        <v>0</v>
      </c>
      <c r="AQ1225" s="98" t="s">
        <v>54</v>
      </c>
      <c r="AR1225" s="98" t="s">
        <v>54</v>
      </c>
      <c r="AS1225" s="98" t="s">
        <v>56</v>
      </c>
      <c r="AT1225" s="98" t="s">
        <v>54</v>
      </c>
      <c r="AU1225" s="98" t="s">
        <v>1049</v>
      </c>
      <c r="AY1225" s="98" t="s">
        <v>56</v>
      </c>
      <c r="AZ1225" s="98" t="s">
        <v>5563</v>
      </c>
      <c r="BA1225" s="98" t="s">
        <v>5810</v>
      </c>
      <c r="BB1225" s="98" t="s">
        <v>5811</v>
      </c>
      <c r="BD1225" s="110" t="str">
        <f t="shared" si="203"/>
        <v>4756RGInt 04 Maringá</v>
      </c>
      <c r="BE1225" s="110">
        <v>4756</v>
      </c>
      <c r="BF1225" s="110" t="s">
        <v>2585</v>
      </c>
      <c r="BG1225" s="110">
        <v>8257</v>
      </c>
      <c r="BH1225" s="110" t="s">
        <v>36</v>
      </c>
      <c r="BI1225" s="110">
        <v>10</v>
      </c>
      <c r="BJ1225" s="110">
        <v>1</v>
      </c>
      <c r="BK1225" s="110">
        <v>10</v>
      </c>
      <c r="BL1225" s="110">
        <v>10</v>
      </c>
      <c r="BN1225" s="110">
        <f t="shared" si="204"/>
        <v>31</v>
      </c>
      <c r="BS1225" s="110">
        <v>6654</v>
      </c>
      <c r="BT1225" s="110" t="str">
        <f t="shared" si="195"/>
        <v>Construção de Unidade Nova Escolar para o Colégio Estadual Professora Godomá Bevilacqua de Oliveira, em Apucarana</v>
      </c>
      <c r="BU1225" s="111" t="str">
        <f t="shared" si="196"/>
        <v>Sim</v>
      </c>
      <c r="BV1225" s="111" t="str">
        <f t="shared" si="197"/>
        <v>Não</v>
      </c>
      <c r="BW1225" s="111" t="str">
        <f t="shared" si="198"/>
        <v>Não</v>
      </c>
      <c r="BX1225" s="111" t="str">
        <f t="shared" si="199"/>
        <v>Não</v>
      </c>
      <c r="BY1225" s="110" t="s">
        <v>1049</v>
      </c>
      <c r="BZ1225" s="110" t="s">
        <v>2724</v>
      </c>
      <c r="CA1225" s="110" t="s">
        <v>121</v>
      </c>
      <c r="CB1225" s="110" t="s">
        <v>8375</v>
      </c>
      <c r="CG1225" s="110" t="str">
        <f t="shared" si="200"/>
        <v>5527 Total</v>
      </c>
      <c r="CH1225" s="110" t="str">
        <f t="shared" si="202"/>
        <v>5527 Total-1</v>
      </c>
      <c r="CI1225" s="110">
        <v>1</v>
      </c>
      <c r="CJ1225" s="110" t="s">
        <v>7326</v>
      </c>
      <c r="CN1225" s="110">
        <v>1744</v>
      </c>
      <c r="CO1225" s="110">
        <v>0</v>
      </c>
      <c r="CP1225" s="110">
        <v>0</v>
      </c>
      <c r="CQ1225" s="110">
        <v>0</v>
      </c>
      <c r="CS1225" s="110" t="str">
        <f t="shared" si="201"/>
        <v>-</v>
      </c>
    </row>
    <row r="1226" spans="19:97" x14ac:dyDescent="0.2">
      <c r="S1226" s="98">
        <v>6655</v>
      </c>
      <c r="T1226" s="98">
        <v>41</v>
      </c>
      <c r="U1226" s="98" t="s">
        <v>2622</v>
      </c>
      <c r="V1226" s="98">
        <v>33</v>
      </c>
      <c r="W1226" s="98" t="s">
        <v>2933</v>
      </c>
      <c r="X1226" s="98">
        <v>5</v>
      </c>
      <c r="Y1226" s="98" t="s">
        <v>858</v>
      </c>
      <c r="Z1226" s="98">
        <v>32</v>
      </c>
      <c r="AA1226" s="98" t="s">
        <v>2623</v>
      </c>
      <c r="AB1226" s="98">
        <v>8453</v>
      </c>
      <c r="AC1226" s="98" t="s">
        <v>2940</v>
      </c>
      <c r="AD1226" s="98" t="s">
        <v>2941</v>
      </c>
      <c r="AE1226" s="98">
        <v>6655</v>
      </c>
      <c r="AF1226" s="98" t="s">
        <v>5982</v>
      </c>
      <c r="AG1226" s="98" t="s">
        <v>5983</v>
      </c>
      <c r="AH1226" s="98" t="s">
        <v>212</v>
      </c>
      <c r="AI1226" s="98" t="s">
        <v>53</v>
      </c>
      <c r="AJ1226" s="98">
        <v>4100</v>
      </c>
      <c r="AK1226" s="98" t="s">
        <v>33</v>
      </c>
      <c r="AL1226" s="98">
        <v>4101</v>
      </c>
      <c r="AM1226" s="98" t="s">
        <v>535</v>
      </c>
      <c r="AN1226" s="98">
        <v>4119954</v>
      </c>
      <c r="AO1226" s="98">
        <v>2024</v>
      </c>
      <c r="AP1226" s="98">
        <v>0</v>
      </c>
      <c r="AQ1226" s="98" t="s">
        <v>54</v>
      </c>
      <c r="AR1226" s="98" t="s">
        <v>54</v>
      </c>
      <c r="AS1226" s="98" t="s">
        <v>56</v>
      </c>
      <c r="AT1226" s="98" t="s">
        <v>54</v>
      </c>
      <c r="AV1226" s="98" t="s">
        <v>2724</v>
      </c>
      <c r="AY1226" s="98" t="s">
        <v>56</v>
      </c>
      <c r="AZ1226" s="98" t="s">
        <v>5563</v>
      </c>
      <c r="BA1226" s="98" t="s">
        <v>5810</v>
      </c>
      <c r="BB1226" s="98" t="s">
        <v>5811</v>
      </c>
      <c r="BD1226" s="110" t="str">
        <f t="shared" si="203"/>
        <v>4756RGInt 05 Londrina</v>
      </c>
      <c r="BE1226" s="110">
        <v>4756</v>
      </c>
      <c r="BF1226" s="110" t="s">
        <v>2585</v>
      </c>
      <c r="BG1226" s="110">
        <v>8257</v>
      </c>
      <c r="BH1226" s="110" t="s">
        <v>37</v>
      </c>
      <c r="BI1226" s="110">
        <v>10</v>
      </c>
      <c r="BJ1226" s="110">
        <v>1</v>
      </c>
      <c r="BK1226" s="110">
        <v>10</v>
      </c>
      <c r="BL1226" s="110">
        <v>10</v>
      </c>
      <c r="BN1226" s="110">
        <f t="shared" si="204"/>
        <v>31</v>
      </c>
      <c r="BS1226" s="110">
        <v>6655</v>
      </c>
      <c r="BT1226" s="110" t="str">
        <f t="shared" si="195"/>
        <v>Construção de Unidade Nova Escolar para o Colégio Estadual Professora Renée Carvalho de Amorim, em Pontal do Paraná</v>
      </c>
      <c r="BU1226" s="111" t="str">
        <f t="shared" si="196"/>
        <v>Sim</v>
      </c>
      <c r="BV1226" s="111" t="str">
        <f t="shared" si="197"/>
        <v>Não</v>
      </c>
      <c r="BW1226" s="111" t="str">
        <f t="shared" si="198"/>
        <v>Não</v>
      </c>
      <c r="BX1226" s="111" t="str">
        <f t="shared" si="199"/>
        <v>Não</v>
      </c>
      <c r="BY1226" s="110" t="s">
        <v>1049</v>
      </c>
      <c r="BZ1226" s="110" t="s">
        <v>2724</v>
      </c>
      <c r="CA1226" s="110" t="s">
        <v>121</v>
      </c>
      <c r="CB1226" s="110" t="s">
        <v>8375</v>
      </c>
      <c r="CG1226" s="110" t="str">
        <f t="shared" si="200"/>
        <v>5528Bandeirantes</v>
      </c>
      <c r="CH1226" s="110" t="str">
        <f t="shared" si="202"/>
        <v>5528-1</v>
      </c>
      <c r="CI1226" s="110">
        <v>1</v>
      </c>
      <c r="CJ1226" s="110">
        <v>5528</v>
      </c>
      <c r="CK1226" s="110" t="s">
        <v>37</v>
      </c>
      <c r="CL1226" s="110">
        <v>4102406</v>
      </c>
      <c r="CM1226" s="110" t="s">
        <v>2013</v>
      </c>
      <c r="CN1226" s="110">
        <v>20251</v>
      </c>
      <c r="CO1226" s="110">
        <v>0</v>
      </c>
      <c r="CP1226" s="110">
        <v>0</v>
      </c>
      <c r="CQ1226" s="110">
        <v>0</v>
      </c>
      <c r="CS1226" s="110" t="str">
        <f t="shared" si="201"/>
        <v>RGInt 05 Londrina-Bandeirantes</v>
      </c>
    </row>
    <row r="1227" spans="19:97" x14ac:dyDescent="0.2">
      <c r="S1227" s="98">
        <v>6656</v>
      </c>
      <c r="T1227" s="98">
        <v>41</v>
      </c>
      <c r="U1227" s="98" t="s">
        <v>2622</v>
      </c>
      <c r="V1227" s="98">
        <v>33</v>
      </c>
      <c r="W1227" s="98" t="s">
        <v>2933</v>
      </c>
      <c r="X1227" s="98">
        <v>5</v>
      </c>
      <c r="Y1227" s="98" t="s">
        <v>858</v>
      </c>
      <c r="Z1227" s="98">
        <v>32</v>
      </c>
      <c r="AA1227" s="98" t="s">
        <v>2623</v>
      </c>
      <c r="AB1227" s="98">
        <v>8453</v>
      </c>
      <c r="AC1227" s="98" t="s">
        <v>2940</v>
      </c>
      <c r="AD1227" s="98" t="s">
        <v>2941</v>
      </c>
      <c r="AE1227" s="98">
        <v>6656</v>
      </c>
      <c r="AF1227" s="98" t="s">
        <v>5984</v>
      </c>
      <c r="AG1227" s="98" t="s">
        <v>5985</v>
      </c>
      <c r="AH1227" s="98" t="s">
        <v>212</v>
      </c>
      <c r="AI1227" s="98" t="s">
        <v>53</v>
      </c>
      <c r="AJ1227" s="98">
        <v>4100</v>
      </c>
      <c r="AK1227" s="98" t="s">
        <v>34</v>
      </c>
      <c r="AL1227" s="98">
        <v>4102</v>
      </c>
      <c r="AM1227" s="98" t="s">
        <v>526</v>
      </c>
      <c r="AN1227" s="98">
        <v>4109401</v>
      </c>
      <c r="AO1227" s="98">
        <v>2024</v>
      </c>
      <c r="AP1227" s="98">
        <v>2952.28</v>
      </c>
      <c r="AQ1227" s="98" t="s">
        <v>54</v>
      </c>
      <c r="AR1227" s="98" t="s">
        <v>54</v>
      </c>
      <c r="AS1227" s="98" t="s">
        <v>56</v>
      </c>
      <c r="AT1227" s="98" t="s">
        <v>54</v>
      </c>
      <c r="AU1227" s="98" t="s">
        <v>1049</v>
      </c>
      <c r="AY1227" s="98" t="s">
        <v>56</v>
      </c>
      <c r="AZ1227" s="98" t="s">
        <v>5563</v>
      </c>
      <c r="BA1227" s="98" t="s">
        <v>5810</v>
      </c>
      <c r="BB1227" s="98" t="s">
        <v>5811</v>
      </c>
      <c r="BD1227" s="110" t="str">
        <f t="shared" si="203"/>
        <v>4756RGInt 06 Ponta Grossa</v>
      </c>
      <c r="BE1227" s="110">
        <v>4756</v>
      </c>
      <c r="BF1227" s="110" t="s">
        <v>2585</v>
      </c>
      <c r="BG1227" s="110">
        <v>8257</v>
      </c>
      <c r="BH1227" s="110" t="s">
        <v>38</v>
      </c>
      <c r="BI1227" s="110">
        <v>20</v>
      </c>
      <c r="BJ1227" s="110">
        <v>1</v>
      </c>
      <c r="BK1227" s="110">
        <v>20</v>
      </c>
      <c r="BL1227" s="110">
        <v>20</v>
      </c>
      <c r="BN1227" s="110">
        <f t="shared" si="204"/>
        <v>61</v>
      </c>
      <c r="BS1227" s="110">
        <v>6656</v>
      </c>
      <c r="BT1227" s="110" t="str">
        <f t="shared" si="195"/>
        <v>Construção de Unidade Nova para Escolar para o Colégio Estadual Deputado Aníbal Khury, no balneário de Coroados</v>
      </c>
      <c r="BU1227" s="111" t="str">
        <f t="shared" si="196"/>
        <v>Sim</v>
      </c>
      <c r="BV1227" s="111" t="str">
        <f t="shared" si="197"/>
        <v>Não</v>
      </c>
      <c r="BW1227" s="111" t="str">
        <f t="shared" si="198"/>
        <v>Não</v>
      </c>
      <c r="BX1227" s="111" t="str">
        <f t="shared" si="199"/>
        <v>Não</v>
      </c>
      <c r="BY1227" s="110" t="s">
        <v>1049</v>
      </c>
      <c r="BZ1227" s="110" t="s">
        <v>2724</v>
      </c>
      <c r="CA1227" s="110" t="s">
        <v>121</v>
      </c>
      <c r="CB1227" s="110" t="s">
        <v>8122</v>
      </c>
      <c r="CG1227" s="110" t="str">
        <f t="shared" si="200"/>
        <v>5528 Total</v>
      </c>
      <c r="CH1227" s="110" t="str">
        <f t="shared" si="202"/>
        <v>5528 Total-1</v>
      </c>
      <c r="CI1227" s="110">
        <v>1</v>
      </c>
      <c r="CJ1227" s="110" t="s">
        <v>7327</v>
      </c>
      <c r="CN1227" s="110">
        <v>20251</v>
      </c>
      <c r="CO1227" s="110">
        <v>0</v>
      </c>
      <c r="CP1227" s="110">
        <v>0</v>
      </c>
      <c r="CQ1227" s="110">
        <v>0</v>
      </c>
      <c r="CS1227" s="110" t="str">
        <f t="shared" si="201"/>
        <v>-</v>
      </c>
    </row>
    <row r="1228" spans="19:97" x14ac:dyDescent="0.2">
      <c r="S1228" s="98">
        <v>5209</v>
      </c>
      <c r="T1228" s="98">
        <v>41</v>
      </c>
      <c r="U1228" s="98" t="s">
        <v>2622</v>
      </c>
      <c r="V1228" s="98">
        <v>33</v>
      </c>
      <c r="W1228" s="98" t="s">
        <v>2933</v>
      </c>
      <c r="X1228" s="98">
        <v>5</v>
      </c>
      <c r="Y1228" s="98" t="s">
        <v>858</v>
      </c>
      <c r="Z1228" s="98">
        <v>32</v>
      </c>
      <c r="AA1228" s="98" t="s">
        <v>2623</v>
      </c>
      <c r="AB1228" s="98">
        <v>8453</v>
      </c>
      <c r="AC1228" s="98" t="s">
        <v>2940</v>
      </c>
      <c r="AD1228" s="98" t="s">
        <v>2941</v>
      </c>
      <c r="AE1228" s="98">
        <v>5209</v>
      </c>
      <c r="AF1228" s="98" t="s">
        <v>2944</v>
      </c>
      <c r="AG1228" s="98" t="s">
        <v>5986</v>
      </c>
      <c r="AH1228" s="98" t="s">
        <v>954</v>
      </c>
      <c r="AI1228" s="98" t="s">
        <v>53</v>
      </c>
      <c r="AJ1228" s="98">
        <v>4100</v>
      </c>
      <c r="AO1228" s="98">
        <v>2024</v>
      </c>
      <c r="AP1228" s="98">
        <v>1000</v>
      </c>
      <c r="AQ1228" s="98" t="s">
        <v>54</v>
      </c>
      <c r="AR1228" s="98" t="s">
        <v>54</v>
      </c>
      <c r="AS1228" s="98" t="s">
        <v>54</v>
      </c>
      <c r="AT1228" s="98" t="s">
        <v>54</v>
      </c>
      <c r="AX1228" s="98" t="s">
        <v>2642</v>
      </c>
      <c r="AY1228" s="98" t="s">
        <v>56</v>
      </c>
      <c r="AZ1228" s="98" t="s">
        <v>2945</v>
      </c>
      <c r="BA1228" s="98" t="s">
        <v>5987</v>
      </c>
      <c r="BB1228" s="98" t="s">
        <v>5988</v>
      </c>
      <c r="BD1228" s="110" t="str">
        <f t="shared" si="203"/>
        <v>4757(vazio)</v>
      </c>
      <c r="BE1228" s="110">
        <v>4757</v>
      </c>
      <c r="BF1228" s="110" t="s">
        <v>2589</v>
      </c>
      <c r="BG1228" s="110">
        <v>8263</v>
      </c>
      <c r="BH1228" s="110" t="s">
        <v>60</v>
      </c>
      <c r="BI1228" s="110">
        <v>100</v>
      </c>
      <c r="BJ1228" s="110">
        <v>100</v>
      </c>
      <c r="BK1228" s="110">
        <v>130</v>
      </c>
      <c r="BL1228" s="110">
        <v>130</v>
      </c>
      <c r="BN1228" s="110">
        <f t="shared" si="204"/>
        <v>460</v>
      </c>
      <c r="BS1228" s="110">
        <v>5209</v>
      </c>
      <c r="BT1228" s="110" t="str">
        <f t="shared" si="195"/>
        <v>Equipamentos e materiais permanentes para atendimento das demandas da rede pública estadual de educação</v>
      </c>
      <c r="BU1228" s="111" t="str">
        <f t="shared" si="196"/>
        <v>Não</v>
      </c>
      <c r="BV1228" s="111" t="str">
        <f t="shared" si="197"/>
        <v>Não</v>
      </c>
      <c r="BW1228" s="111" t="str">
        <f t="shared" si="198"/>
        <v>Não</v>
      </c>
      <c r="BX1228" s="111" t="str">
        <f t="shared" si="199"/>
        <v>Não</v>
      </c>
      <c r="BY1228" s="110" t="s">
        <v>121</v>
      </c>
      <c r="BZ1228" s="110" t="s">
        <v>8207</v>
      </c>
      <c r="CA1228" s="110" t="s">
        <v>121</v>
      </c>
      <c r="CB1228" s="110" t="s">
        <v>8374</v>
      </c>
      <c r="CG1228" s="110" t="str">
        <f t="shared" si="200"/>
        <v>5529Ponta Grossa</v>
      </c>
      <c r="CH1228" s="110" t="str">
        <f t="shared" si="202"/>
        <v>5529-1</v>
      </c>
      <c r="CI1228" s="110">
        <v>1</v>
      </c>
      <c r="CJ1228" s="110">
        <v>5529</v>
      </c>
      <c r="CK1228" s="110" t="s">
        <v>38</v>
      </c>
      <c r="CL1228" s="110">
        <v>4119905</v>
      </c>
      <c r="CM1228" s="110" t="s">
        <v>531</v>
      </c>
      <c r="CN1228" s="110">
        <v>1000</v>
      </c>
      <c r="CO1228" s="110">
        <v>0</v>
      </c>
      <c r="CP1228" s="110">
        <v>0</v>
      </c>
      <c r="CQ1228" s="110">
        <v>0</v>
      </c>
      <c r="CS1228" s="110" t="str">
        <f t="shared" si="201"/>
        <v>RGInt 06 Ponta Grossa-Ponta Grossa</v>
      </c>
    </row>
    <row r="1229" spans="19:97" x14ac:dyDescent="0.2">
      <c r="S1229" s="98">
        <v>5210</v>
      </c>
      <c r="T1229" s="98">
        <v>41</v>
      </c>
      <c r="U1229" s="98" t="s">
        <v>2622</v>
      </c>
      <c r="V1229" s="98">
        <v>33</v>
      </c>
      <c r="W1229" s="98" t="s">
        <v>2933</v>
      </c>
      <c r="X1229" s="98">
        <v>5</v>
      </c>
      <c r="Y1229" s="98" t="s">
        <v>858</v>
      </c>
      <c r="Z1229" s="98">
        <v>32</v>
      </c>
      <c r="AA1229" s="98" t="s">
        <v>2623</v>
      </c>
      <c r="AB1229" s="98">
        <v>8453</v>
      </c>
      <c r="AC1229" s="98" t="s">
        <v>2940</v>
      </c>
      <c r="AD1229" s="98" t="s">
        <v>2941</v>
      </c>
      <c r="AE1229" s="98">
        <v>5210</v>
      </c>
      <c r="AF1229" s="98" t="s">
        <v>2946</v>
      </c>
      <c r="AG1229" s="98" t="s">
        <v>2947</v>
      </c>
      <c r="AH1229" s="98" t="s">
        <v>2720</v>
      </c>
      <c r="AI1229" s="98" t="s">
        <v>53</v>
      </c>
      <c r="AJ1229" s="98">
        <v>4100</v>
      </c>
      <c r="AO1229" s="98">
        <v>2024</v>
      </c>
      <c r="AP1229" s="98">
        <v>1099915</v>
      </c>
      <c r="AQ1229" s="98" t="s">
        <v>54</v>
      </c>
      <c r="AR1229" s="98" t="s">
        <v>54</v>
      </c>
      <c r="AS1229" s="98" t="s">
        <v>54</v>
      </c>
      <c r="AT1229" s="98" t="s">
        <v>54</v>
      </c>
      <c r="AV1229" s="98" t="s">
        <v>2724</v>
      </c>
      <c r="AY1229" s="98" t="s">
        <v>54</v>
      </c>
      <c r="AZ1229" s="98" t="s">
        <v>2948</v>
      </c>
      <c r="BA1229" s="98" t="s">
        <v>2949</v>
      </c>
      <c r="BB1229" s="98" t="s">
        <v>2950</v>
      </c>
      <c r="BD1229" s="110" t="str">
        <f t="shared" si="203"/>
        <v>4758(vazio)</v>
      </c>
      <c r="BE1229" s="110">
        <v>4758</v>
      </c>
      <c r="BF1229" s="110" t="s">
        <v>2591</v>
      </c>
      <c r="BG1229" s="110">
        <v>8487</v>
      </c>
      <c r="BH1229" s="110" t="s">
        <v>60</v>
      </c>
      <c r="BI1229" s="110">
        <v>200</v>
      </c>
      <c r="BJ1229" s="110">
        <v>100</v>
      </c>
      <c r="BK1229" s="110">
        <v>100</v>
      </c>
      <c r="BL1229" s="110">
        <v>100</v>
      </c>
      <c r="BN1229" s="110">
        <f t="shared" si="204"/>
        <v>500</v>
      </c>
      <c r="BS1229" s="110">
        <v>5210</v>
      </c>
      <c r="BT1229" s="110" t="str">
        <f t="shared" si="195"/>
        <v>Estabelecimentos da rede pública estadual de educação atendidos com o repasse de recursos, por meio do Programa Fundo Rotativo</v>
      </c>
      <c r="BU1229" s="111" t="str">
        <f t="shared" si="196"/>
        <v>Não</v>
      </c>
      <c r="BV1229" s="111" t="str">
        <f t="shared" si="197"/>
        <v>Não</v>
      </c>
      <c r="BW1229" s="111" t="str">
        <f t="shared" si="198"/>
        <v>Não</v>
      </c>
      <c r="BX1229" s="111" t="str">
        <f t="shared" si="199"/>
        <v>Não</v>
      </c>
      <c r="BY1229" s="110" t="s">
        <v>121</v>
      </c>
      <c r="BZ1229" s="110" t="s">
        <v>2724</v>
      </c>
      <c r="CA1229" s="110" t="s">
        <v>121</v>
      </c>
      <c r="CB1229" s="110" t="s">
        <v>8375</v>
      </c>
      <c r="CG1229" s="110" t="str">
        <f t="shared" si="200"/>
        <v>5529 Total</v>
      </c>
      <c r="CH1229" s="110" t="str">
        <f t="shared" si="202"/>
        <v>5529 Total-1</v>
      </c>
      <c r="CI1229" s="110">
        <v>1</v>
      </c>
      <c r="CJ1229" s="110" t="s">
        <v>7328</v>
      </c>
      <c r="CN1229" s="110">
        <v>1000</v>
      </c>
      <c r="CO1229" s="110">
        <v>0</v>
      </c>
      <c r="CP1229" s="110">
        <v>0</v>
      </c>
      <c r="CQ1229" s="110">
        <v>0</v>
      </c>
      <c r="CS1229" s="110" t="str">
        <f t="shared" si="201"/>
        <v>-</v>
      </c>
    </row>
    <row r="1230" spans="19:97" x14ac:dyDescent="0.2">
      <c r="S1230" s="98">
        <v>4221</v>
      </c>
      <c r="T1230" s="98">
        <v>41</v>
      </c>
      <c r="U1230" s="98" t="s">
        <v>2622</v>
      </c>
      <c r="V1230" s="98">
        <v>33</v>
      </c>
      <c r="W1230" s="98" t="s">
        <v>2933</v>
      </c>
      <c r="X1230" s="98">
        <v>5</v>
      </c>
      <c r="Y1230" s="98" t="s">
        <v>858</v>
      </c>
      <c r="Z1230" s="98">
        <v>32</v>
      </c>
      <c r="AA1230" s="98" t="s">
        <v>2623</v>
      </c>
      <c r="AB1230" s="98">
        <v>8453</v>
      </c>
      <c r="AC1230" s="98" t="s">
        <v>2940</v>
      </c>
      <c r="AD1230" s="98" t="s">
        <v>2941</v>
      </c>
      <c r="AE1230" s="98">
        <v>4221</v>
      </c>
      <c r="AF1230" s="98" t="s">
        <v>1594</v>
      </c>
      <c r="AG1230" s="98" t="s">
        <v>5989</v>
      </c>
      <c r="AH1230" s="98" t="s">
        <v>2952</v>
      </c>
      <c r="AI1230" s="98" t="s">
        <v>53</v>
      </c>
      <c r="AJ1230" s="98">
        <v>4100</v>
      </c>
      <c r="AO1230" s="98">
        <v>2024</v>
      </c>
      <c r="AP1230" s="98">
        <v>1533051</v>
      </c>
      <c r="AQ1230" s="98" t="s">
        <v>54</v>
      </c>
      <c r="AR1230" s="98" t="s">
        <v>56</v>
      </c>
      <c r="AS1230" s="98" t="s">
        <v>54</v>
      </c>
      <c r="AT1230" s="98" t="s">
        <v>54</v>
      </c>
      <c r="AV1230" s="98" t="s">
        <v>2953</v>
      </c>
      <c r="AY1230" s="98" t="s">
        <v>56</v>
      </c>
      <c r="AZ1230" s="98" t="s">
        <v>2954</v>
      </c>
      <c r="BA1230" s="98" t="s">
        <v>5990</v>
      </c>
      <c r="BB1230" s="98" t="s">
        <v>5991</v>
      </c>
      <c r="BD1230" s="110" t="str">
        <f t="shared" si="203"/>
        <v>4759RGInt 01 Curitiba</v>
      </c>
      <c r="BE1230" s="110">
        <v>4759</v>
      </c>
      <c r="BF1230" s="110" t="s">
        <v>2592</v>
      </c>
      <c r="BG1230" s="110">
        <v>8811</v>
      </c>
      <c r="BH1230" s="110" t="s">
        <v>33</v>
      </c>
      <c r="BI1230" s="110">
        <v>245</v>
      </c>
      <c r="BJ1230" s="110">
        <v>257</v>
      </c>
      <c r="BK1230" s="110">
        <v>270</v>
      </c>
      <c r="BL1230" s="110">
        <v>284</v>
      </c>
      <c r="BN1230" s="110">
        <f t="shared" si="204"/>
        <v>1056</v>
      </c>
      <c r="BS1230" s="110">
        <v>4221</v>
      </c>
      <c r="BT1230" s="110" t="str">
        <f t="shared" si="195"/>
        <v>Oferta de alimentação saudável e adequada por meio do Programa Estadual de Alimentação Escolar (PEAE)</v>
      </c>
      <c r="BU1230" s="111" t="str">
        <f t="shared" si="196"/>
        <v>Não</v>
      </c>
      <c r="BV1230" s="111" t="str">
        <f t="shared" si="197"/>
        <v>Não</v>
      </c>
      <c r="BW1230" s="111" t="str">
        <f t="shared" si="198"/>
        <v>Não</v>
      </c>
      <c r="BX1230" s="111" t="str">
        <f t="shared" si="199"/>
        <v>Sim</v>
      </c>
      <c r="BY1230" s="110" t="s">
        <v>121</v>
      </c>
      <c r="BZ1230" s="110" t="s">
        <v>8210</v>
      </c>
      <c r="CA1230" s="110" t="s">
        <v>121</v>
      </c>
      <c r="CB1230" s="110" t="s">
        <v>8374</v>
      </c>
      <c r="CG1230" s="110" t="str">
        <f t="shared" si="200"/>
        <v>5536Laranjeiras do Sul</v>
      </c>
      <c r="CH1230" s="110" t="str">
        <f t="shared" si="202"/>
        <v>5536-1</v>
      </c>
      <c r="CI1230" s="110">
        <v>1</v>
      </c>
      <c r="CJ1230" s="110">
        <v>5536</v>
      </c>
      <c r="CK1230" s="110" t="s">
        <v>35</v>
      </c>
      <c r="CL1230" s="110">
        <v>4113304</v>
      </c>
      <c r="CM1230" s="110" t="s">
        <v>800</v>
      </c>
      <c r="CN1230" s="110">
        <v>9948.86</v>
      </c>
      <c r="CO1230" s="110">
        <v>0</v>
      </c>
      <c r="CP1230" s="110">
        <v>0</v>
      </c>
      <c r="CQ1230" s="110">
        <v>0</v>
      </c>
      <c r="CS1230" s="110" t="str">
        <f t="shared" si="201"/>
        <v>RGInt 03 Cascavel-Laranjeiras do Sul</v>
      </c>
    </row>
    <row r="1231" spans="19:97" x14ac:dyDescent="0.2">
      <c r="S1231" s="98">
        <v>3889</v>
      </c>
      <c r="T1231" s="98">
        <v>43</v>
      </c>
      <c r="U1231" s="98" t="s">
        <v>2956</v>
      </c>
      <c r="V1231" s="98">
        <v>1</v>
      </c>
      <c r="W1231" s="98" t="s">
        <v>724</v>
      </c>
      <c r="X1231" s="98">
        <v>4</v>
      </c>
      <c r="Y1231" s="98" t="s">
        <v>657</v>
      </c>
      <c r="Z1231" s="98">
        <v>25</v>
      </c>
      <c r="AA1231" s="98" t="s">
        <v>2957</v>
      </c>
      <c r="AB1231" s="98">
        <v>8331</v>
      </c>
      <c r="AC1231" s="98" t="s">
        <v>2958</v>
      </c>
      <c r="AD1231" s="98" t="s">
        <v>2959</v>
      </c>
      <c r="AE1231" s="98">
        <v>3889</v>
      </c>
      <c r="AF1231" s="98" t="s">
        <v>509</v>
      </c>
      <c r="AG1231" s="98" t="s">
        <v>2960</v>
      </c>
      <c r="AH1231" s="98" t="s">
        <v>262</v>
      </c>
      <c r="AI1231" s="98" t="s">
        <v>53</v>
      </c>
      <c r="AJ1231" s="98">
        <v>4100</v>
      </c>
      <c r="AO1231" s="98">
        <v>2024</v>
      </c>
      <c r="AP1231" s="98">
        <v>1200</v>
      </c>
      <c r="AQ1231" s="98" t="s">
        <v>54</v>
      </c>
      <c r="AR1231" s="98" t="s">
        <v>54</v>
      </c>
      <c r="AS1231" s="98" t="s">
        <v>54</v>
      </c>
      <c r="AT1231" s="98" t="s">
        <v>54</v>
      </c>
      <c r="AU1231" s="98" t="s">
        <v>510</v>
      </c>
      <c r="AY1231" s="98" t="s">
        <v>56</v>
      </c>
      <c r="AZ1231" s="98" t="s">
        <v>2961</v>
      </c>
      <c r="BA1231" s="98" t="s">
        <v>2962</v>
      </c>
      <c r="BB1231" s="98" t="s">
        <v>2963</v>
      </c>
      <c r="BD1231" s="110" t="str">
        <f t="shared" si="203"/>
        <v>4759RGInt 03 Cascavel</v>
      </c>
      <c r="BE1231" s="110">
        <v>4759</v>
      </c>
      <c r="BF1231" s="110" t="s">
        <v>2592</v>
      </c>
      <c r="BG1231" s="110">
        <v>8811</v>
      </c>
      <c r="BH1231" s="110" t="s">
        <v>35</v>
      </c>
      <c r="BI1231" s="110">
        <v>240</v>
      </c>
      <c r="BJ1231" s="110">
        <v>252</v>
      </c>
      <c r="BK1231" s="110">
        <v>264</v>
      </c>
      <c r="BL1231" s="110">
        <v>278</v>
      </c>
      <c r="BN1231" s="110">
        <f t="shared" si="204"/>
        <v>1034</v>
      </c>
      <c r="BS1231" s="110">
        <v>3889</v>
      </c>
      <c r="BT1231" s="110" t="str">
        <f t="shared" si="195"/>
        <v>Capacitação de gestores, técnicos e profissionais do esporte e da educação física pela Escola do Esporte</v>
      </c>
      <c r="BU1231" s="111" t="str">
        <f t="shared" si="196"/>
        <v>Não</v>
      </c>
      <c r="BV1231" s="111" t="str">
        <f t="shared" si="197"/>
        <v>Não</v>
      </c>
      <c r="BW1231" s="111" t="str">
        <f t="shared" si="198"/>
        <v>Não</v>
      </c>
      <c r="BX1231" s="111" t="str">
        <f t="shared" si="199"/>
        <v>Não</v>
      </c>
      <c r="BY1231" s="110" t="s">
        <v>510</v>
      </c>
      <c r="BZ1231" s="110" t="s">
        <v>121</v>
      </c>
      <c r="CA1231" s="110" t="s">
        <v>121</v>
      </c>
      <c r="CB1231" s="110" t="s">
        <v>8122</v>
      </c>
      <c r="CG1231" s="110" t="str">
        <f t="shared" si="200"/>
        <v>5536 Total</v>
      </c>
      <c r="CH1231" s="110" t="str">
        <f t="shared" si="202"/>
        <v>5536 Total-1</v>
      </c>
      <c r="CI1231" s="110">
        <v>1</v>
      </c>
      <c r="CJ1231" s="110" t="s">
        <v>7329</v>
      </c>
      <c r="CN1231" s="110">
        <v>9948.86</v>
      </c>
      <c r="CO1231" s="110">
        <v>0</v>
      </c>
      <c r="CP1231" s="110">
        <v>0</v>
      </c>
      <c r="CQ1231" s="110">
        <v>0</v>
      </c>
      <c r="CS1231" s="110" t="str">
        <f t="shared" si="201"/>
        <v>-</v>
      </c>
    </row>
    <row r="1232" spans="19:97" x14ac:dyDescent="0.2">
      <c r="S1232" s="98">
        <v>3890</v>
      </c>
      <c r="T1232" s="98">
        <v>43</v>
      </c>
      <c r="U1232" s="98" t="s">
        <v>2956</v>
      </c>
      <c r="V1232" s="98">
        <v>1</v>
      </c>
      <c r="W1232" s="98" t="s">
        <v>724</v>
      </c>
      <c r="X1232" s="98">
        <v>4</v>
      </c>
      <c r="Y1232" s="98" t="s">
        <v>657</v>
      </c>
      <c r="Z1232" s="98">
        <v>25</v>
      </c>
      <c r="AA1232" s="98" t="s">
        <v>2957</v>
      </c>
      <c r="AB1232" s="98">
        <v>8331</v>
      </c>
      <c r="AC1232" s="98" t="s">
        <v>2958</v>
      </c>
      <c r="AD1232" s="98" t="s">
        <v>2959</v>
      </c>
      <c r="AE1232" s="98">
        <v>3890</v>
      </c>
      <c r="AF1232" s="98" t="s">
        <v>513</v>
      </c>
      <c r="AG1232" s="98" t="s">
        <v>2965</v>
      </c>
      <c r="AH1232" s="98" t="s">
        <v>2966</v>
      </c>
      <c r="AI1232" s="98" t="s">
        <v>53</v>
      </c>
      <c r="AJ1232" s="98">
        <v>4100</v>
      </c>
      <c r="AO1232" s="98">
        <v>2024</v>
      </c>
      <c r="AP1232" s="98">
        <v>2460</v>
      </c>
      <c r="AQ1232" s="98" t="s">
        <v>54</v>
      </c>
      <c r="AR1232" s="98" t="s">
        <v>54</v>
      </c>
      <c r="AS1232" s="98" t="s">
        <v>54</v>
      </c>
      <c r="AT1232" s="98" t="s">
        <v>54</v>
      </c>
      <c r="AU1232" s="98" t="s">
        <v>514</v>
      </c>
      <c r="AY1232" s="98" t="s">
        <v>56</v>
      </c>
      <c r="AZ1232" s="98" t="s">
        <v>2967</v>
      </c>
      <c r="BA1232" s="98" t="s">
        <v>2968</v>
      </c>
      <c r="BB1232" s="98" t="s">
        <v>2969</v>
      </c>
      <c r="BD1232" s="110" t="str">
        <f t="shared" si="203"/>
        <v>4759RGInt 04 Maringá</v>
      </c>
      <c r="BE1232" s="110">
        <v>4759</v>
      </c>
      <c r="BF1232" s="110" t="s">
        <v>2592</v>
      </c>
      <c r="BG1232" s="110">
        <v>8811</v>
      </c>
      <c r="BH1232" s="110" t="s">
        <v>36</v>
      </c>
      <c r="BI1232" s="110">
        <v>145</v>
      </c>
      <c r="BJ1232" s="110">
        <v>152</v>
      </c>
      <c r="BK1232" s="110">
        <v>160</v>
      </c>
      <c r="BL1232" s="110">
        <v>168</v>
      </c>
      <c r="BN1232" s="110">
        <f t="shared" si="204"/>
        <v>625</v>
      </c>
      <c r="BS1232" s="110">
        <v>3890</v>
      </c>
      <c r="BT1232" s="110" t="str">
        <f t="shared" si="195"/>
        <v>Projetos Esportivos apoiados por programas do Estado</v>
      </c>
      <c r="BU1232" s="111" t="str">
        <f t="shared" si="196"/>
        <v>Não</v>
      </c>
      <c r="BV1232" s="111" t="str">
        <f t="shared" si="197"/>
        <v>Não</v>
      </c>
      <c r="BW1232" s="111" t="str">
        <f t="shared" si="198"/>
        <v>Não</v>
      </c>
      <c r="BX1232" s="111" t="str">
        <f t="shared" si="199"/>
        <v>Não</v>
      </c>
      <c r="BY1232" s="110" t="s">
        <v>514</v>
      </c>
      <c r="BZ1232" s="110" t="s">
        <v>121</v>
      </c>
      <c r="CA1232" s="110" t="s">
        <v>121</v>
      </c>
      <c r="CB1232" s="110" t="s">
        <v>8375</v>
      </c>
      <c r="CG1232" s="110" t="str">
        <f t="shared" si="200"/>
        <v>5537Umuarama</v>
      </c>
      <c r="CH1232" s="110" t="str">
        <f t="shared" si="202"/>
        <v>5537-1</v>
      </c>
      <c r="CI1232" s="110">
        <v>1</v>
      </c>
      <c r="CJ1232" s="110">
        <v>5537</v>
      </c>
      <c r="CK1232" s="110" t="s">
        <v>36</v>
      </c>
      <c r="CL1232" s="110">
        <v>4128104</v>
      </c>
      <c r="CM1232" s="110" t="s">
        <v>2325</v>
      </c>
      <c r="CN1232" s="110">
        <v>9915.08</v>
      </c>
      <c r="CO1232" s="110">
        <v>0</v>
      </c>
      <c r="CP1232" s="110">
        <v>0</v>
      </c>
      <c r="CQ1232" s="110">
        <v>0</v>
      </c>
      <c r="CS1232" s="110" t="str">
        <f t="shared" si="201"/>
        <v>RGInt 04 Maringá-Umuarama</v>
      </c>
    </row>
    <row r="1233" spans="19:97" x14ac:dyDescent="0.2">
      <c r="S1233" s="98">
        <v>6900</v>
      </c>
      <c r="T1233" s="98">
        <v>43</v>
      </c>
      <c r="U1233" s="98" t="s">
        <v>2956</v>
      </c>
      <c r="V1233" s="98">
        <v>1</v>
      </c>
      <c r="W1233" s="98" t="s">
        <v>724</v>
      </c>
      <c r="X1233" s="98">
        <v>4</v>
      </c>
      <c r="Y1233" s="98" t="s">
        <v>657</v>
      </c>
      <c r="Z1233" s="98">
        <v>25</v>
      </c>
      <c r="AA1233" s="98" t="s">
        <v>2957</v>
      </c>
      <c r="AB1233" s="98">
        <v>8331</v>
      </c>
      <c r="AC1233" s="98" t="s">
        <v>2958</v>
      </c>
      <c r="AD1233" s="98" t="s">
        <v>2959</v>
      </c>
      <c r="AE1233" s="98">
        <v>6900</v>
      </c>
      <c r="AF1233" s="98" t="s">
        <v>5992</v>
      </c>
      <c r="AG1233" s="98" t="s">
        <v>5993</v>
      </c>
      <c r="AH1233" s="98" t="s">
        <v>782</v>
      </c>
      <c r="AI1233" s="98" t="s">
        <v>53</v>
      </c>
      <c r="AJ1233" s="98">
        <v>4100</v>
      </c>
      <c r="AK1233" s="98" t="s">
        <v>33</v>
      </c>
      <c r="AL1233" s="98">
        <v>4101</v>
      </c>
      <c r="AM1233" s="98" t="s">
        <v>128</v>
      </c>
      <c r="AN1233" s="98">
        <v>4106902</v>
      </c>
      <c r="AO1233" s="98">
        <v>2024</v>
      </c>
      <c r="AP1233" s="98">
        <v>0</v>
      </c>
      <c r="AQ1233" s="98" t="s">
        <v>54</v>
      </c>
      <c r="AR1233" s="98" t="s">
        <v>54</v>
      </c>
      <c r="AS1233" s="98" t="s">
        <v>54</v>
      </c>
      <c r="AT1233" s="98" t="s">
        <v>54</v>
      </c>
      <c r="AY1233" s="98" t="s">
        <v>56</v>
      </c>
      <c r="AZ1233" s="98" t="s">
        <v>5994</v>
      </c>
      <c r="BA1233" s="98" t="s">
        <v>5995</v>
      </c>
      <c r="BB1233" s="98" t="s">
        <v>5996</v>
      </c>
      <c r="BD1233" s="110" t="str">
        <f t="shared" si="203"/>
        <v>4759RGInt 05 Londrina</v>
      </c>
      <c r="BE1233" s="110">
        <v>4759</v>
      </c>
      <c r="BF1233" s="110" t="s">
        <v>2592</v>
      </c>
      <c r="BG1233" s="110">
        <v>8811</v>
      </c>
      <c r="BH1233" s="110" t="s">
        <v>37</v>
      </c>
      <c r="BI1233" s="110">
        <v>45</v>
      </c>
      <c r="BJ1233" s="110">
        <v>47</v>
      </c>
      <c r="BK1233" s="110">
        <v>50</v>
      </c>
      <c r="BL1233" s="110">
        <v>52</v>
      </c>
      <c r="BN1233" s="110">
        <f t="shared" si="204"/>
        <v>194</v>
      </c>
      <c r="BS1233" s="110">
        <v>6900</v>
      </c>
      <c r="BT1233" s="110" t="str">
        <f t="shared" si="195"/>
        <v>Realização de Grande Evento Esportivo, em Curitiba</v>
      </c>
      <c r="BU1233" s="111" t="str">
        <f t="shared" si="196"/>
        <v>Não</v>
      </c>
      <c r="BV1233" s="111" t="str">
        <f t="shared" si="197"/>
        <v>Não</v>
      </c>
      <c r="BW1233" s="111" t="str">
        <f t="shared" si="198"/>
        <v>Não</v>
      </c>
      <c r="BX1233" s="111" t="str">
        <f t="shared" si="199"/>
        <v>Não</v>
      </c>
      <c r="BY1233" s="110" t="s">
        <v>121</v>
      </c>
      <c r="BZ1233" s="110" t="s">
        <v>121</v>
      </c>
      <c r="CA1233" s="110" t="s">
        <v>121</v>
      </c>
      <c r="CB1233" s="110" t="s">
        <v>8122</v>
      </c>
      <c r="CG1233" s="110" t="str">
        <f t="shared" si="200"/>
        <v>5537 Total</v>
      </c>
      <c r="CH1233" s="110" t="str">
        <f t="shared" si="202"/>
        <v>5537 Total-1</v>
      </c>
      <c r="CI1233" s="110">
        <v>1</v>
      </c>
      <c r="CJ1233" s="110" t="s">
        <v>7330</v>
      </c>
      <c r="CN1233" s="110">
        <v>9915.08</v>
      </c>
      <c r="CO1233" s="110">
        <v>0</v>
      </c>
      <c r="CP1233" s="110">
        <v>0</v>
      </c>
      <c r="CQ1233" s="110">
        <v>0</v>
      </c>
      <c r="CS1233" s="110" t="str">
        <f t="shared" si="201"/>
        <v>-</v>
      </c>
    </row>
    <row r="1234" spans="19:97" x14ac:dyDescent="0.2">
      <c r="S1234" s="98">
        <v>3907</v>
      </c>
      <c r="T1234" s="98">
        <v>43</v>
      </c>
      <c r="U1234" s="98" t="s">
        <v>2956</v>
      </c>
      <c r="V1234" s="98">
        <v>30</v>
      </c>
      <c r="W1234" s="98" t="s">
        <v>2970</v>
      </c>
      <c r="X1234" s="98">
        <v>4</v>
      </c>
      <c r="Y1234" s="98" t="s">
        <v>657</v>
      </c>
      <c r="Z1234" s="98">
        <v>25</v>
      </c>
      <c r="AA1234" s="98" t="s">
        <v>2957</v>
      </c>
      <c r="AB1234" s="98">
        <v>8081</v>
      </c>
      <c r="AC1234" s="98" t="s">
        <v>2971</v>
      </c>
      <c r="AD1234" s="98" t="s">
        <v>2972</v>
      </c>
      <c r="AE1234" s="98">
        <v>3907</v>
      </c>
      <c r="AF1234" s="98" t="s">
        <v>564</v>
      </c>
      <c r="AG1234" s="98" t="s">
        <v>2973</v>
      </c>
      <c r="AH1234" s="98" t="s">
        <v>2974</v>
      </c>
      <c r="AI1234" s="98" t="s">
        <v>53</v>
      </c>
      <c r="AJ1234" s="98">
        <v>4100</v>
      </c>
      <c r="AO1234" s="98">
        <v>2024</v>
      </c>
      <c r="AP1234" s="98">
        <v>1694</v>
      </c>
      <c r="AQ1234" s="98" t="s">
        <v>54</v>
      </c>
      <c r="AR1234" s="98" t="s">
        <v>54</v>
      </c>
      <c r="AS1234" s="98" t="s">
        <v>54</v>
      </c>
      <c r="AT1234" s="98" t="s">
        <v>54</v>
      </c>
      <c r="AU1234" s="98" t="s">
        <v>565</v>
      </c>
      <c r="AY1234" s="98" t="s">
        <v>56</v>
      </c>
      <c r="AZ1234" s="98" t="s">
        <v>2975</v>
      </c>
      <c r="BA1234" s="98" t="s">
        <v>2976</v>
      </c>
      <c r="BB1234" s="98" t="s">
        <v>2977</v>
      </c>
      <c r="BD1234" s="110" t="str">
        <f t="shared" si="203"/>
        <v>4760RGInt 01 Curitiba</v>
      </c>
      <c r="BE1234" s="110">
        <v>4760</v>
      </c>
      <c r="BF1234" s="110" t="s">
        <v>2596</v>
      </c>
      <c r="BG1234" s="110">
        <v>8811</v>
      </c>
      <c r="BH1234" s="110" t="s">
        <v>33</v>
      </c>
      <c r="BI1234" s="110">
        <v>754481.14</v>
      </c>
      <c r="BJ1234" s="110">
        <v>765798.36</v>
      </c>
      <c r="BK1234" s="110">
        <v>777285.34</v>
      </c>
      <c r="BL1234" s="110">
        <v>788944.62</v>
      </c>
      <c r="BN1234" s="110">
        <f t="shared" si="204"/>
        <v>3086509.46</v>
      </c>
      <c r="BS1234" s="110">
        <v>3907</v>
      </c>
      <c r="BT1234" s="110" t="str">
        <f t="shared" si="195"/>
        <v>Atletas de paradesporto participantes dos jogos oficiais paranaenses</v>
      </c>
      <c r="BU1234" s="111" t="str">
        <f t="shared" si="196"/>
        <v>Não</v>
      </c>
      <c r="BV1234" s="111" t="str">
        <f t="shared" si="197"/>
        <v>Não</v>
      </c>
      <c r="BW1234" s="111" t="str">
        <f t="shared" si="198"/>
        <v>Não</v>
      </c>
      <c r="BX1234" s="111" t="str">
        <f t="shared" si="199"/>
        <v>Não</v>
      </c>
      <c r="BY1234" s="110" t="s">
        <v>565</v>
      </c>
      <c r="BZ1234" s="110" t="s">
        <v>121</v>
      </c>
      <c r="CA1234" s="110" t="s">
        <v>121</v>
      </c>
      <c r="CB1234" s="110" t="s">
        <v>8375</v>
      </c>
      <c r="CG1234" s="110" t="str">
        <f t="shared" si="200"/>
        <v>5538Piraquara</v>
      </c>
      <c r="CH1234" s="110" t="str">
        <f t="shared" si="202"/>
        <v>5538-1</v>
      </c>
      <c r="CI1234" s="110">
        <v>1</v>
      </c>
      <c r="CJ1234" s="110">
        <v>5538</v>
      </c>
      <c r="CK1234" s="110" t="s">
        <v>33</v>
      </c>
      <c r="CL1234" s="110">
        <v>4119509</v>
      </c>
      <c r="CM1234" s="110" t="s">
        <v>519</v>
      </c>
      <c r="CN1234" s="110">
        <v>22062</v>
      </c>
      <c r="CO1234" s="110">
        <v>0</v>
      </c>
      <c r="CP1234" s="110">
        <v>0</v>
      </c>
      <c r="CQ1234" s="110">
        <v>0</v>
      </c>
      <c r="CS1234" s="110" t="str">
        <f t="shared" si="201"/>
        <v>RGInt 01 Curitiba-Piraquara</v>
      </c>
    </row>
    <row r="1235" spans="19:97" x14ac:dyDescent="0.2">
      <c r="S1235" s="98">
        <v>3906</v>
      </c>
      <c r="T1235" s="98">
        <v>43</v>
      </c>
      <c r="U1235" s="98" t="s">
        <v>2956</v>
      </c>
      <c r="V1235" s="98">
        <v>30</v>
      </c>
      <c r="W1235" s="98" t="s">
        <v>2970</v>
      </c>
      <c r="X1235" s="98">
        <v>4</v>
      </c>
      <c r="Y1235" s="98" t="s">
        <v>657</v>
      </c>
      <c r="Z1235" s="98">
        <v>25</v>
      </c>
      <c r="AA1235" s="98" t="s">
        <v>2957</v>
      </c>
      <c r="AB1235" s="98">
        <v>8081</v>
      </c>
      <c r="AC1235" s="98" t="s">
        <v>2971</v>
      </c>
      <c r="AD1235" s="98" t="s">
        <v>2972</v>
      </c>
      <c r="AE1235" s="98">
        <v>3906</v>
      </c>
      <c r="AF1235" s="98" t="s">
        <v>560</v>
      </c>
      <c r="AG1235" s="98" t="s">
        <v>2979</v>
      </c>
      <c r="AH1235" s="98" t="s">
        <v>2974</v>
      </c>
      <c r="AI1235" s="98" t="s">
        <v>53</v>
      </c>
      <c r="AJ1235" s="98">
        <v>4100</v>
      </c>
      <c r="AO1235" s="98">
        <v>2024</v>
      </c>
      <c r="AP1235" s="98">
        <v>27134</v>
      </c>
      <c r="AQ1235" s="98" t="s">
        <v>54</v>
      </c>
      <c r="AR1235" s="98" t="s">
        <v>54</v>
      </c>
      <c r="AS1235" s="98" t="s">
        <v>54</v>
      </c>
      <c r="AT1235" s="98" t="s">
        <v>54</v>
      </c>
      <c r="AU1235" s="98" t="s">
        <v>561</v>
      </c>
      <c r="AY1235" s="98" t="s">
        <v>56</v>
      </c>
      <c r="AZ1235" s="98" t="s">
        <v>2980</v>
      </c>
      <c r="BA1235" s="98" t="s">
        <v>2981</v>
      </c>
      <c r="BB1235" s="98" t="s">
        <v>2982</v>
      </c>
      <c r="BD1235" s="110" t="str">
        <f t="shared" si="203"/>
        <v>4760RGInt 03 Cascavel</v>
      </c>
      <c r="BE1235" s="110">
        <v>4760</v>
      </c>
      <c r="BF1235" s="110" t="s">
        <v>2596</v>
      </c>
      <c r="BG1235" s="110">
        <v>8811</v>
      </c>
      <c r="BH1235" s="110" t="s">
        <v>35</v>
      </c>
      <c r="BI1235" s="110">
        <v>89466.12</v>
      </c>
      <c r="BJ1235" s="110">
        <v>90808.12</v>
      </c>
      <c r="BK1235" s="110">
        <v>92170.240000000005</v>
      </c>
      <c r="BL1235" s="110">
        <v>93552.79</v>
      </c>
      <c r="BN1235" s="110">
        <f t="shared" si="204"/>
        <v>365997.26999999996</v>
      </c>
      <c r="BS1235" s="110">
        <v>3906</v>
      </c>
      <c r="BT1235" s="110" t="str">
        <f t="shared" si="195"/>
        <v>Atletas participantes dos Jogos de Aventura e Natureza</v>
      </c>
      <c r="BU1235" s="111" t="str">
        <f t="shared" si="196"/>
        <v>Não</v>
      </c>
      <c r="BV1235" s="111" t="str">
        <f t="shared" si="197"/>
        <v>Não</v>
      </c>
      <c r="BW1235" s="111" t="str">
        <f t="shared" si="198"/>
        <v>Não</v>
      </c>
      <c r="BX1235" s="111" t="str">
        <f t="shared" si="199"/>
        <v>Não</v>
      </c>
      <c r="BY1235" s="110" t="s">
        <v>561</v>
      </c>
      <c r="BZ1235" s="110" t="s">
        <v>121</v>
      </c>
      <c r="CA1235" s="110" t="s">
        <v>121</v>
      </c>
      <c r="CB1235" s="110" t="s">
        <v>8374</v>
      </c>
      <c r="CG1235" s="110" t="str">
        <f t="shared" si="200"/>
        <v>5538 Total</v>
      </c>
      <c r="CH1235" s="110" t="str">
        <f t="shared" si="202"/>
        <v>5538 Total-1</v>
      </c>
      <c r="CI1235" s="110">
        <v>1</v>
      </c>
      <c r="CJ1235" s="110" t="s">
        <v>7331</v>
      </c>
      <c r="CN1235" s="110">
        <v>22062</v>
      </c>
      <c r="CO1235" s="110">
        <v>0</v>
      </c>
      <c r="CP1235" s="110">
        <v>0</v>
      </c>
      <c r="CQ1235" s="110">
        <v>0</v>
      </c>
      <c r="CS1235" s="110" t="str">
        <f t="shared" si="201"/>
        <v>-</v>
      </c>
    </row>
    <row r="1236" spans="19:97" x14ac:dyDescent="0.2">
      <c r="S1236" s="98">
        <v>3908</v>
      </c>
      <c r="T1236" s="98">
        <v>43</v>
      </c>
      <c r="U1236" s="98" t="s">
        <v>2956</v>
      </c>
      <c r="V1236" s="98">
        <v>30</v>
      </c>
      <c r="W1236" s="98" t="s">
        <v>2970</v>
      </c>
      <c r="X1236" s="98">
        <v>4</v>
      </c>
      <c r="Y1236" s="98" t="s">
        <v>657</v>
      </c>
      <c r="Z1236" s="98">
        <v>25</v>
      </c>
      <c r="AA1236" s="98" t="s">
        <v>2957</v>
      </c>
      <c r="AB1236" s="98">
        <v>8081</v>
      </c>
      <c r="AC1236" s="98" t="s">
        <v>2971</v>
      </c>
      <c r="AD1236" s="98" t="s">
        <v>2972</v>
      </c>
      <c r="AE1236" s="98">
        <v>3908</v>
      </c>
      <c r="AF1236" s="98" t="s">
        <v>568</v>
      </c>
      <c r="AG1236" s="98" t="s">
        <v>5997</v>
      </c>
      <c r="AH1236" s="98" t="s">
        <v>2974</v>
      </c>
      <c r="AI1236" s="98" t="s">
        <v>53</v>
      </c>
      <c r="AJ1236" s="98">
        <v>4100</v>
      </c>
      <c r="AO1236" s="98">
        <v>2024</v>
      </c>
      <c r="AP1236" s="98">
        <v>3915</v>
      </c>
      <c r="AQ1236" s="98" t="s">
        <v>54</v>
      </c>
      <c r="AR1236" s="98" t="s">
        <v>54</v>
      </c>
      <c r="AS1236" s="98" t="s">
        <v>54</v>
      </c>
      <c r="AT1236" s="98" t="s">
        <v>54</v>
      </c>
      <c r="AU1236" s="98" t="s">
        <v>569</v>
      </c>
      <c r="AY1236" s="98" t="s">
        <v>56</v>
      </c>
      <c r="AZ1236" s="98" t="s">
        <v>2984</v>
      </c>
      <c r="BA1236" s="98" t="s">
        <v>2976</v>
      </c>
      <c r="BB1236" s="98" t="s">
        <v>2985</v>
      </c>
      <c r="BD1236" s="110" t="str">
        <f t="shared" si="203"/>
        <v>4760RGInt 04 Maringá</v>
      </c>
      <c r="BE1236" s="110">
        <v>4760</v>
      </c>
      <c r="BF1236" s="110" t="s">
        <v>2596</v>
      </c>
      <c r="BG1236" s="110">
        <v>8811</v>
      </c>
      <c r="BH1236" s="110" t="s">
        <v>36</v>
      </c>
      <c r="BI1236" s="110">
        <v>85966.61</v>
      </c>
      <c r="BJ1236" s="110">
        <v>87256.11</v>
      </c>
      <c r="BK1236" s="110">
        <v>88564.95</v>
      </c>
      <c r="BL1236" s="110">
        <v>89893.42</v>
      </c>
      <c r="BN1236" s="110">
        <f t="shared" si="204"/>
        <v>351681.08999999997</v>
      </c>
      <c r="BS1236" s="110">
        <v>3908</v>
      </c>
      <c r="BT1236" s="110" t="str">
        <f t="shared" si="195"/>
        <v>Atletas participantes dos jogos oficiais eletrônicos</v>
      </c>
      <c r="BU1236" s="111" t="str">
        <f t="shared" si="196"/>
        <v>Não</v>
      </c>
      <c r="BV1236" s="111" t="str">
        <f t="shared" si="197"/>
        <v>Não</v>
      </c>
      <c r="BW1236" s="111" t="str">
        <f t="shared" si="198"/>
        <v>Não</v>
      </c>
      <c r="BX1236" s="111" t="str">
        <f t="shared" si="199"/>
        <v>Não</v>
      </c>
      <c r="BY1236" s="110" t="s">
        <v>569</v>
      </c>
      <c r="BZ1236" s="110" t="s">
        <v>121</v>
      </c>
      <c r="CA1236" s="110" t="s">
        <v>121</v>
      </c>
      <c r="CB1236" s="110" t="s">
        <v>8122</v>
      </c>
      <c r="CG1236" s="110" t="str">
        <f t="shared" si="200"/>
        <v>5539Pinhais</v>
      </c>
      <c r="CH1236" s="110" t="str">
        <f t="shared" si="202"/>
        <v>5539-1</v>
      </c>
      <c r="CI1236" s="110">
        <v>1</v>
      </c>
      <c r="CJ1236" s="110">
        <v>5539</v>
      </c>
      <c r="CK1236" s="110" t="s">
        <v>33</v>
      </c>
      <c r="CL1236" s="110">
        <v>4119152</v>
      </c>
      <c r="CM1236" s="110" t="s">
        <v>515</v>
      </c>
      <c r="CN1236" s="110">
        <v>8406</v>
      </c>
      <c r="CO1236" s="110">
        <v>0</v>
      </c>
      <c r="CP1236" s="110">
        <v>0</v>
      </c>
      <c r="CQ1236" s="110">
        <v>0</v>
      </c>
      <c r="CS1236" s="110" t="str">
        <f t="shared" si="201"/>
        <v>RGInt 01 Curitiba-Pinhais</v>
      </c>
    </row>
    <row r="1237" spans="19:97" x14ac:dyDescent="0.2">
      <c r="S1237" s="98">
        <v>3909</v>
      </c>
      <c r="T1237" s="98">
        <v>43</v>
      </c>
      <c r="U1237" s="98" t="s">
        <v>2956</v>
      </c>
      <c r="V1237" s="98">
        <v>30</v>
      </c>
      <c r="W1237" s="98" t="s">
        <v>2970</v>
      </c>
      <c r="X1237" s="98">
        <v>4</v>
      </c>
      <c r="Y1237" s="98" t="s">
        <v>657</v>
      </c>
      <c r="Z1237" s="98">
        <v>25</v>
      </c>
      <c r="AA1237" s="98" t="s">
        <v>2957</v>
      </c>
      <c r="AB1237" s="98">
        <v>8081</v>
      </c>
      <c r="AC1237" s="98" t="s">
        <v>2971</v>
      </c>
      <c r="AD1237" s="98" t="s">
        <v>2972</v>
      </c>
      <c r="AE1237" s="98">
        <v>3909</v>
      </c>
      <c r="AF1237" s="98" t="s">
        <v>572</v>
      </c>
      <c r="AG1237" s="98" t="s">
        <v>5998</v>
      </c>
      <c r="AH1237" s="98" t="s">
        <v>2974</v>
      </c>
      <c r="AI1237" s="98" t="s">
        <v>53</v>
      </c>
      <c r="AJ1237" s="98">
        <v>4100</v>
      </c>
      <c r="AO1237" s="98">
        <v>2024</v>
      </c>
      <c r="AP1237" s="98">
        <v>158028</v>
      </c>
      <c r="AQ1237" s="98" t="s">
        <v>54</v>
      </c>
      <c r="AR1237" s="98" t="s">
        <v>54</v>
      </c>
      <c r="AS1237" s="98" t="s">
        <v>56</v>
      </c>
      <c r="AT1237" s="98" t="s">
        <v>54</v>
      </c>
      <c r="AU1237" s="98" t="s">
        <v>573</v>
      </c>
      <c r="AY1237" s="98" t="s">
        <v>56</v>
      </c>
      <c r="AZ1237" s="98" t="s">
        <v>2987</v>
      </c>
      <c r="BA1237" s="98" t="s">
        <v>2976</v>
      </c>
      <c r="BB1237" s="98" t="s">
        <v>2977</v>
      </c>
      <c r="BD1237" s="110" t="str">
        <f t="shared" si="203"/>
        <v>4760RGInt 05 Londrina</v>
      </c>
      <c r="BE1237" s="110">
        <v>4760</v>
      </c>
      <c r="BF1237" s="110" t="s">
        <v>2596</v>
      </c>
      <c r="BG1237" s="110">
        <v>8811</v>
      </c>
      <c r="BH1237" s="110" t="s">
        <v>37</v>
      </c>
      <c r="BI1237" s="110">
        <v>183778.69</v>
      </c>
      <c r="BJ1237" s="110">
        <v>186535.37</v>
      </c>
      <c r="BK1237" s="110">
        <v>189333.4</v>
      </c>
      <c r="BL1237" s="110">
        <v>192173.4</v>
      </c>
      <c r="BN1237" s="110">
        <f t="shared" si="204"/>
        <v>751820.86</v>
      </c>
      <c r="BS1237" s="110">
        <v>3909</v>
      </c>
      <c r="BT1237" s="110" t="str">
        <f t="shared" si="195"/>
        <v>Atletas participantes dos jogos oficiais paranaenses</v>
      </c>
      <c r="BU1237" s="111" t="str">
        <f t="shared" si="196"/>
        <v>Sim</v>
      </c>
      <c r="BV1237" s="111" t="str">
        <f t="shared" si="197"/>
        <v>Não</v>
      </c>
      <c r="BW1237" s="111" t="str">
        <f t="shared" si="198"/>
        <v>Não</v>
      </c>
      <c r="BX1237" s="111" t="str">
        <f t="shared" si="199"/>
        <v>Não</v>
      </c>
      <c r="BY1237" s="110" t="s">
        <v>573</v>
      </c>
      <c r="BZ1237" s="110" t="s">
        <v>121</v>
      </c>
      <c r="CA1237" s="110" t="s">
        <v>121</v>
      </c>
      <c r="CB1237" s="110" t="s">
        <v>8374</v>
      </c>
      <c r="CG1237" s="110" t="str">
        <f t="shared" si="200"/>
        <v>5539 Total</v>
      </c>
      <c r="CH1237" s="110" t="str">
        <f t="shared" si="202"/>
        <v>5539 Total-1</v>
      </c>
      <c r="CI1237" s="110">
        <v>1</v>
      </c>
      <c r="CJ1237" s="110" t="s">
        <v>7332</v>
      </c>
      <c r="CN1237" s="110">
        <v>8406</v>
      </c>
      <c r="CO1237" s="110">
        <v>0</v>
      </c>
      <c r="CP1237" s="110">
        <v>0</v>
      </c>
      <c r="CQ1237" s="110">
        <v>0</v>
      </c>
      <c r="CS1237" s="110" t="str">
        <f t="shared" si="201"/>
        <v>-</v>
      </c>
    </row>
    <row r="1238" spans="19:97" x14ac:dyDescent="0.2">
      <c r="S1238" s="98">
        <v>3910</v>
      </c>
      <c r="T1238" s="98">
        <v>43</v>
      </c>
      <c r="U1238" s="98" t="s">
        <v>2956</v>
      </c>
      <c r="V1238" s="98">
        <v>30</v>
      </c>
      <c r="W1238" s="98" t="s">
        <v>2970</v>
      </c>
      <c r="X1238" s="98">
        <v>4</v>
      </c>
      <c r="Y1238" s="98" t="s">
        <v>657</v>
      </c>
      <c r="Z1238" s="98">
        <v>25</v>
      </c>
      <c r="AA1238" s="98" t="s">
        <v>2957</v>
      </c>
      <c r="AB1238" s="98">
        <v>8081</v>
      </c>
      <c r="AC1238" s="98" t="s">
        <v>2971</v>
      </c>
      <c r="AD1238" s="98" t="s">
        <v>2972</v>
      </c>
      <c r="AE1238" s="98">
        <v>3910</v>
      </c>
      <c r="AF1238" s="98" t="s">
        <v>576</v>
      </c>
      <c r="AG1238" s="98" t="s">
        <v>2989</v>
      </c>
      <c r="AH1238" s="98" t="s">
        <v>2990</v>
      </c>
      <c r="AI1238" s="98" t="s">
        <v>53</v>
      </c>
      <c r="AJ1238" s="98">
        <v>4100</v>
      </c>
      <c r="AO1238" s="98">
        <v>2024</v>
      </c>
      <c r="AP1238" s="98">
        <v>1288</v>
      </c>
      <c r="AQ1238" s="98" t="s">
        <v>54</v>
      </c>
      <c r="AR1238" s="98" t="s">
        <v>54</v>
      </c>
      <c r="AS1238" s="98" t="s">
        <v>54</v>
      </c>
      <c r="AT1238" s="98" t="s">
        <v>54</v>
      </c>
      <c r="AU1238" s="98" t="s">
        <v>577</v>
      </c>
      <c r="AY1238" s="98" t="s">
        <v>56</v>
      </c>
      <c r="AZ1238" s="98" t="s">
        <v>2991</v>
      </c>
      <c r="BA1238" s="98" t="s">
        <v>2976</v>
      </c>
      <c r="BB1238" s="98" t="s">
        <v>2985</v>
      </c>
      <c r="BD1238" s="110" t="str">
        <f t="shared" si="203"/>
        <v>4761(vazio)</v>
      </c>
      <c r="BE1238" s="110">
        <v>4761</v>
      </c>
      <c r="BF1238" s="110" t="s">
        <v>2599</v>
      </c>
      <c r="BG1238" s="110">
        <v>8154</v>
      </c>
      <c r="BH1238" s="110" t="s">
        <v>60</v>
      </c>
      <c r="BI1238" s="110">
        <v>30</v>
      </c>
      <c r="BJ1238" s="110">
        <v>120</v>
      </c>
      <c r="BK1238" s="110">
        <v>130</v>
      </c>
      <c r="BL1238" s="110">
        <v>150</v>
      </c>
      <c r="BN1238" s="110">
        <f t="shared" si="204"/>
        <v>430</v>
      </c>
      <c r="BS1238" s="110">
        <v>3910</v>
      </c>
      <c r="BT1238" s="110" t="str">
        <f t="shared" si="195"/>
        <v>Bolsas concedidas para atletas e paratletas</v>
      </c>
      <c r="BU1238" s="111" t="str">
        <f t="shared" si="196"/>
        <v>Não</v>
      </c>
      <c r="BV1238" s="111" t="str">
        <f t="shared" si="197"/>
        <v>Não</v>
      </c>
      <c r="BW1238" s="111" t="str">
        <f t="shared" si="198"/>
        <v>Não</v>
      </c>
      <c r="BX1238" s="111" t="str">
        <f t="shared" si="199"/>
        <v>Não</v>
      </c>
      <c r="BY1238" s="110" t="s">
        <v>577</v>
      </c>
      <c r="BZ1238" s="110" t="s">
        <v>121</v>
      </c>
      <c r="CA1238" s="110" t="s">
        <v>121</v>
      </c>
      <c r="CB1238" s="110" t="s">
        <v>8375</v>
      </c>
      <c r="CG1238" s="110" t="str">
        <f t="shared" si="200"/>
        <v>5540Piraquara</v>
      </c>
      <c r="CH1238" s="110" t="str">
        <f t="shared" si="202"/>
        <v>5540-1</v>
      </c>
      <c r="CI1238" s="110">
        <v>1</v>
      </c>
      <c r="CJ1238" s="110">
        <v>5540</v>
      </c>
      <c r="CK1238" s="110" t="s">
        <v>33</v>
      </c>
      <c r="CL1238" s="110">
        <v>4119509</v>
      </c>
      <c r="CM1238" s="110" t="s">
        <v>519</v>
      </c>
      <c r="CN1238" s="110">
        <v>0</v>
      </c>
      <c r="CO1238" s="110">
        <v>2166.0500000000002</v>
      </c>
      <c r="CP1238" s="110">
        <v>0</v>
      </c>
      <c r="CQ1238" s="110">
        <v>0</v>
      </c>
      <c r="CS1238" s="110" t="str">
        <f t="shared" si="201"/>
        <v>RGInt 01 Curitiba-Piraquara</v>
      </c>
    </row>
    <row r="1239" spans="19:97" x14ac:dyDescent="0.2">
      <c r="S1239" s="98">
        <v>6343</v>
      </c>
      <c r="T1239" s="98">
        <v>43</v>
      </c>
      <c r="U1239" s="98" t="s">
        <v>2956</v>
      </c>
      <c r="V1239" s="98">
        <v>30</v>
      </c>
      <c r="W1239" s="98" t="s">
        <v>2970</v>
      </c>
      <c r="X1239" s="98">
        <v>4</v>
      </c>
      <c r="Y1239" s="98" t="s">
        <v>657</v>
      </c>
      <c r="Z1239" s="98">
        <v>25</v>
      </c>
      <c r="AA1239" s="98" t="s">
        <v>2957</v>
      </c>
      <c r="AB1239" s="98">
        <v>8081</v>
      </c>
      <c r="AC1239" s="98" t="s">
        <v>2971</v>
      </c>
      <c r="AD1239" s="98" t="s">
        <v>2972</v>
      </c>
      <c r="AE1239" s="98">
        <v>6343</v>
      </c>
      <c r="AF1239" s="98" t="s">
        <v>5999</v>
      </c>
      <c r="AG1239" s="98" t="s">
        <v>6000</v>
      </c>
      <c r="AH1239" s="98" t="s">
        <v>212</v>
      </c>
      <c r="AI1239" s="98" t="s">
        <v>53</v>
      </c>
      <c r="AJ1239" s="98">
        <v>4100</v>
      </c>
      <c r="AK1239" s="98" t="s">
        <v>33</v>
      </c>
      <c r="AL1239" s="98">
        <v>4101</v>
      </c>
      <c r="AM1239" s="98" t="s">
        <v>147</v>
      </c>
      <c r="AN1239" s="98">
        <v>4115705</v>
      </c>
      <c r="AO1239" s="98">
        <v>2024</v>
      </c>
      <c r="AP1239" s="98">
        <v>0</v>
      </c>
      <c r="AQ1239" s="98" t="s">
        <v>54</v>
      </c>
      <c r="AR1239" s="98" t="s">
        <v>54</v>
      </c>
      <c r="AS1239" s="98" t="s">
        <v>54</v>
      </c>
      <c r="AT1239" s="98" t="s">
        <v>54</v>
      </c>
      <c r="AV1239" s="98" t="s">
        <v>1362</v>
      </c>
      <c r="AY1239" s="98" t="s">
        <v>56</v>
      </c>
      <c r="AZ1239" s="98" t="s">
        <v>6001</v>
      </c>
      <c r="BA1239" s="98" t="s">
        <v>6002</v>
      </c>
      <c r="BB1239" s="98" t="s">
        <v>6003</v>
      </c>
      <c r="BD1239" s="110" t="str">
        <f t="shared" si="203"/>
        <v>4762(vazio)</v>
      </c>
      <c r="BE1239" s="110">
        <v>4762</v>
      </c>
      <c r="BF1239" s="110" t="s">
        <v>2602</v>
      </c>
      <c r="BG1239" s="110">
        <v>8154</v>
      </c>
      <c r="BH1239" s="110" t="s">
        <v>60</v>
      </c>
      <c r="BI1239" s="110">
        <v>1</v>
      </c>
      <c r="BJ1239" s="110">
        <v>0</v>
      </c>
      <c r="BK1239" s="110">
        <v>0</v>
      </c>
      <c r="BL1239" s="110">
        <v>1</v>
      </c>
      <c r="BN1239" s="110">
        <f t="shared" si="204"/>
        <v>2</v>
      </c>
      <c r="BS1239" s="110">
        <v>6343</v>
      </c>
      <c r="BT1239" s="110" t="str">
        <f t="shared" si="195"/>
        <v>Construção da Escola de Surfe, em Matinhos</v>
      </c>
      <c r="BU1239" s="111" t="str">
        <f t="shared" si="196"/>
        <v>Não</v>
      </c>
      <c r="BV1239" s="111" t="str">
        <f t="shared" si="197"/>
        <v>Não</v>
      </c>
      <c r="BW1239" s="111" t="str">
        <f t="shared" si="198"/>
        <v>Não</v>
      </c>
      <c r="BX1239" s="111" t="str">
        <f t="shared" si="199"/>
        <v>Não</v>
      </c>
      <c r="BY1239" s="110" t="s">
        <v>121</v>
      </c>
      <c r="BZ1239" s="110" t="s">
        <v>1362</v>
      </c>
      <c r="CA1239" s="110" t="s">
        <v>121</v>
      </c>
      <c r="CB1239" s="110" t="s">
        <v>8122</v>
      </c>
      <c r="CG1239" s="110" t="str">
        <f t="shared" si="200"/>
        <v>5540 Total</v>
      </c>
      <c r="CH1239" s="110" t="str">
        <f t="shared" si="202"/>
        <v>5540 Total-1</v>
      </c>
      <c r="CI1239" s="110">
        <v>1</v>
      </c>
      <c r="CJ1239" s="110" t="s">
        <v>7333</v>
      </c>
      <c r="CN1239" s="110">
        <v>0</v>
      </c>
      <c r="CO1239" s="110">
        <v>2166.0500000000002</v>
      </c>
      <c r="CP1239" s="110">
        <v>0</v>
      </c>
      <c r="CQ1239" s="110">
        <v>0</v>
      </c>
      <c r="CS1239" s="110" t="str">
        <f t="shared" si="201"/>
        <v>-</v>
      </c>
    </row>
    <row r="1240" spans="19:97" x14ac:dyDescent="0.2">
      <c r="S1240" s="98">
        <v>6342</v>
      </c>
      <c r="T1240" s="98">
        <v>43</v>
      </c>
      <c r="U1240" s="98" t="s">
        <v>2956</v>
      </c>
      <c r="V1240" s="98">
        <v>30</v>
      </c>
      <c r="W1240" s="98" t="s">
        <v>2970</v>
      </c>
      <c r="X1240" s="98">
        <v>4</v>
      </c>
      <c r="Y1240" s="98" t="s">
        <v>657</v>
      </c>
      <c r="Z1240" s="98">
        <v>25</v>
      </c>
      <c r="AA1240" s="98" t="s">
        <v>2957</v>
      </c>
      <c r="AB1240" s="98">
        <v>8081</v>
      </c>
      <c r="AC1240" s="98" t="s">
        <v>2971</v>
      </c>
      <c r="AD1240" s="98" t="s">
        <v>2972</v>
      </c>
      <c r="AE1240" s="98">
        <v>6342</v>
      </c>
      <c r="AF1240" s="98" t="s">
        <v>6004</v>
      </c>
      <c r="AG1240" s="98" t="s">
        <v>6005</v>
      </c>
      <c r="AH1240" s="98" t="s">
        <v>212</v>
      </c>
      <c r="AI1240" s="98" t="s">
        <v>53</v>
      </c>
      <c r="AJ1240" s="98">
        <v>4100</v>
      </c>
      <c r="AK1240" s="98" t="s">
        <v>33</v>
      </c>
      <c r="AL1240" s="98">
        <v>4101</v>
      </c>
      <c r="AM1240" s="98" t="s">
        <v>128</v>
      </c>
      <c r="AN1240" s="98">
        <v>4106902</v>
      </c>
      <c r="AO1240" s="98">
        <v>2024</v>
      </c>
      <c r="AP1240" s="98">
        <v>0</v>
      </c>
      <c r="AQ1240" s="98" t="s">
        <v>54</v>
      </c>
      <c r="AR1240" s="98" t="s">
        <v>54</v>
      </c>
      <c r="AS1240" s="98" t="s">
        <v>54</v>
      </c>
      <c r="AT1240" s="98" t="s">
        <v>54</v>
      </c>
      <c r="AV1240" s="98" t="s">
        <v>1362</v>
      </c>
      <c r="AY1240" s="98" t="s">
        <v>56</v>
      </c>
      <c r="AZ1240" s="98" t="s">
        <v>6001</v>
      </c>
      <c r="BA1240" s="98" t="s">
        <v>6002</v>
      </c>
      <c r="BB1240" s="98" t="s">
        <v>6006</v>
      </c>
      <c r="BD1240" s="110" t="str">
        <f t="shared" si="203"/>
        <v>4763(vazio)</v>
      </c>
      <c r="BE1240" s="110">
        <v>4763</v>
      </c>
      <c r="BF1240" s="110" t="s">
        <v>2607</v>
      </c>
      <c r="BG1240" s="110">
        <v>8154</v>
      </c>
      <c r="BH1240" s="110" t="s">
        <v>60</v>
      </c>
      <c r="BI1240" s="110">
        <v>2</v>
      </c>
      <c r="BJ1240" s="110">
        <v>2</v>
      </c>
      <c r="BK1240" s="110">
        <v>2</v>
      </c>
      <c r="BL1240" s="110">
        <v>2</v>
      </c>
      <c r="BN1240" s="110">
        <f t="shared" si="204"/>
        <v>8</v>
      </c>
      <c r="BS1240" s="110">
        <v>6342</v>
      </c>
      <c r="BT1240" s="110" t="str">
        <f t="shared" si="195"/>
        <v>Manutenção do Ginásio do Tarumã, em Curitiba</v>
      </c>
      <c r="BU1240" s="111" t="str">
        <f t="shared" si="196"/>
        <v>Não</v>
      </c>
      <c r="BV1240" s="111" t="str">
        <f t="shared" si="197"/>
        <v>Não</v>
      </c>
      <c r="BW1240" s="111" t="str">
        <f t="shared" si="198"/>
        <v>Não</v>
      </c>
      <c r="BX1240" s="111" t="str">
        <f t="shared" si="199"/>
        <v>Não</v>
      </c>
      <c r="BY1240" s="110" t="s">
        <v>121</v>
      </c>
      <c r="BZ1240" s="110" t="s">
        <v>1362</v>
      </c>
      <c r="CA1240" s="110" t="s">
        <v>121</v>
      </c>
      <c r="CB1240" s="110" t="s">
        <v>8122</v>
      </c>
      <c r="CG1240" s="110" t="str">
        <f t="shared" si="200"/>
        <v>5541Piraquara</v>
      </c>
      <c r="CH1240" s="110" t="str">
        <f t="shared" si="202"/>
        <v>5541-1</v>
      </c>
      <c r="CI1240" s="110">
        <v>1</v>
      </c>
      <c r="CJ1240" s="110">
        <v>5541</v>
      </c>
      <c r="CK1240" s="110" t="s">
        <v>33</v>
      </c>
      <c r="CL1240" s="110">
        <v>4119509</v>
      </c>
      <c r="CM1240" s="110" t="s">
        <v>519</v>
      </c>
      <c r="CN1240" s="110">
        <v>0</v>
      </c>
      <c r="CO1240" s="110">
        <v>0</v>
      </c>
      <c r="CP1240" s="110">
        <v>3202</v>
      </c>
      <c r="CQ1240" s="110">
        <v>0</v>
      </c>
      <c r="CS1240" s="110" t="str">
        <f t="shared" si="201"/>
        <v>RGInt 01 Curitiba-Piraquara</v>
      </c>
    </row>
    <row r="1241" spans="19:97" x14ac:dyDescent="0.2">
      <c r="S1241" s="98">
        <v>3911</v>
      </c>
      <c r="T1241" s="98">
        <v>43</v>
      </c>
      <c r="U1241" s="98" t="s">
        <v>2956</v>
      </c>
      <c r="V1241" s="98">
        <v>30</v>
      </c>
      <c r="W1241" s="98" t="s">
        <v>2970</v>
      </c>
      <c r="X1241" s="98">
        <v>4</v>
      </c>
      <c r="Y1241" s="98" t="s">
        <v>657</v>
      </c>
      <c r="Z1241" s="98">
        <v>25</v>
      </c>
      <c r="AA1241" s="98" t="s">
        <v>2957</v>
      </c>
      <c r="AB1241" s="98">
        <v>8081</v>
      </c>
      <c r="AC1241" s="98" t="s">
        <v>2971</v>
      </c>
      <c r="AD1241" s="98" t="s">
        <v>2972</v>
      </c>
      <c r="AE1241" s="98">
        <v>3911</v>
      </c>
      <c r="AF1241" s="98" t="s">
        <v>581</v>
      </c>
      <c r="AG1241" s="98" t="s">
        <v>2993</v>
      </c>
      <c r="AH1241" s="98" t="s">
        <v>2994</v>
      </c>
      <c r="AI1241" s="98" t="s">
        <v>53</v>
      </c>
      <c r="AJ1241" s="98">
        <v>4100</v>
      </c>
      <c r="AK1241" s="98" t="s">
        <v>33</v>
      </c>
      <c r="AL1241" s="98">
        <v>4101</v>
      </c>
      <c r="AM1241" s="98" t="s">
        <v>231</v>
      </c>
      <c r="AN1241" s="98">
        <v>4109609</v>
      </c>
      <c r="AO1241" s="98">
        <v>2024</v>
      </c>
      <c r="AP1241" s="98">
        <v>2121</v>
      </c>
      <c r="AQ1241" s="98" t="s">
        <v>54</v>
      </c>
      <c r="AR1241" s="98" t="s">
        <v>54</v>
      </c>
      <c r="AS1241" s="98" t="s">
        <v>54</v>
      </c>
      <c r="AT1241" s="98" t="s">
        <v>54</v>
      </c>
      <c r="AU1241" s="98" t="s">
        <v>573</v>
      </c>
      <c r="AY1241" s="98" t="s">
        <v>56</v>
      </c>
      <c r="AZ1241" s="98" t="s">
        <v>2995</v>
      </c>
      <c r="BA1241" s="98" t="s">
        <v>2981</v>
      </c>
      <c r="BB1241" s="98" t="s">
        <v>2982</v>
      </c>
      <c r="BD1241" s="110" t="str">
        <f t="shared" si="203"/>
        <v>4766(vazio)</v>
      </c>
      <c r="BE1241" s="110">
        <v>4766</v>
      </c>
      <c r="BF1241" s="110" t="s">
        <v>2609</v>
      </c>
      <c r="BG1241" s="110">
        <v>8021</v>
      </c>
      <c r="BH1241" s="110" t="s">
        <v>60</v>
      </c>
      <c r="BI1241" s="110">
        <v>1</v>
      </c>
      <c r="BJ1241" s="110">
        <v>1</v>
      </c>
      <c r="BK1241" s="110">
        <v>1</v>
      </c>
      <c r="BL1241" s="110">
        <v>1</v>
      </c>
      <c r="BN1241" s="110">
        <f t="shared" si="204"/>
        <v>4</v>
      </c>
      <c r="BS1241" s="110">
        <v>3911</v>
      </c>
      <c r="BT1241" s="110" t="str">
        <f t="shared" si="195"/>
        <v>Participante Idoso do JIIDO</v>
      </c>
      <c r="BU1241" s="111" t="str">
        <f t="shared" si="196"/>
        <v>Não</v>
      </c>
      <c r="BV1241" s="111" t="str">
        <f t="shared" si="197"/>
        <v>Não</v>
      </c>
      <c r="BW1241" s="111" t="str">
        <f t="shared" si="198"/>
        <v>Não</v>
      </c>
      <c r="BX1241" s="111" t="str">
        <f t="shared" si="199"/>
        <v>Não</v>
      </c>
      <c r="BY1241" s="110" t="s">
        <v>573</v>
      </c>
      <c r="BZ1241" s="110" t="s">
        <v>121</v>
      </c>
      <c r="CA1241" s="110" t="s">
        <v>121</v>
      </c>
      <c r="CB1241" s="110" t="s">
        <v>8375</v>
      </c>
      <c r="CG1241" s="110" t="str">
        <f t="shared" si="200"/>
        <v>5541 Total</v>
      </c>
      <c r="CH1241" s="110" t="str">
        <f t="shared" si="202"/>
        <v>5541 Total-1</v>
      </c>
      <c r="CI1241" s="110">
        <v>1</v>
      </c>
      <c r="CJ1241" s="110" t="s">
        <v>7334</v>
      </c>
      <c r="CN1241" s="110">
        <v>0</v>
      </c>
      <c r="CO1241" s="110">
        <v>0</v>
      </c>
      <c r="CP1241" s="110">
        <v>3202</v>
      </c>
      <c r="CQ1241" s="110">
        <v>0</v>
      </c>
      <c r="CS1241" s="110" t="str">
        <f t="shared" si="201"/>
        <v>-</v>
      </c>
    </row>
    <row r="1242" spans="19:97" x14ac:dyDescent="0.2">
      <c r="S1242" s="98">
        <v>6899</v>
      </c>
      <c r="T1242" s="98">
        <v>43</v>
      </c>
      <c r="U1242" s="98" t="s">
        <v>2956</v>
      </c>
      <c r="V1242" s="98">
        <v>30</v>
      </c>
      <c r="W1242" s="98" t="s">
        <v>2970</v>
      </c>
      <c r="X1242" s="98">
        <v>4</v>
      </c>
      <c r="Y1242" s="98" t="s">
        <v>657</v>
      </c>
      <c r="Z1242" s="98">
        <v>25</v>
      </c>
      <c r="AA1242" s="98" t="s">
        <v>2957</v>
      </c>
      <c r="AB1242" s="98">
        <v>8081</v>
      </c>
      <c r="AC1242" s="98" t="s">
        <v>2971</v>
      </c>
      <c r="AD1242" s="98" t="s">
        <v>2972</v>
      </c>
      <c r="AE1242" s="98">
        <v>6899</v>
      </c>
      <c r="AF1242" s="98" t="s">
        <v>6007</v>
      </c>
      <c r="AG1242" s="98" t="s">
        <v>6008</v>
      </c>
      <c r="AH1242" s="98" t="s">
        <v>2366</v>
      </c>
      <c r="AI1242" s="98" t="s">
        <v>53</v>
      </c>
      <c r="AJ1242" s="98">
        <v>4100</v>
      </c>
      <c r="AO1242" s="98">
        <v>2024</v>
      </c>
      <c r="AP1242" s="98">
        <v>0</v>
      </c>
      <c r="AQ1242" s="98" t="s">
        <v>54</v>
      </c>
      <c r="AR1242" s="98" t="s">
        <v>54</v>
      </c>
      <c r="AS1242" s="98" t="s">
        <v>54</v>
      </c>
      <c r="AT1242" s="98" t="s">
        <v>54</v>
      </c>
      <c r="AU1242" s="98" t="s">
        <v>573</v>
      </c>
      <c r="AY1242" s="98" t="s">
        <v>56</v>
      </c>
      <c r="AZ1242" s="98" t="s">
        <v>2987</v>
      </c>
      <c r="BA1242" s="98" t="s">
        <v>6009</v>
      </c>
      <c r="BB1242" s="98" t="s">
        <v>5617</v>
      </c>
      <c r="BD1242" s="110" t="str">
        <f t="shared" si="203"/>
        <v>4767(vazio)</v>
      </c>
      <c r="BE1242" s="110">
        <v>4767</v>
      </c>
      <c r="BF1242" s="110" t="s">
        <v>2613</v>
      </c>
      <c r="BG1242" s="110">
        <v>8021</v>
      </c>
      <c r="BH1242" s="110" t="s">
        <v>60</v>
      </c>
      <c r="BI1242" s="110">
        <v>0</v>
      </c>
      <c r="BJ1242" s="110">
        <v>1</v>
      </c>
      <c r="BK1242" s="110">
        <v>0</v>
      </c>
      <c r="BL1242" s="110">
        <v>1</v>
      </c>
      <c r="BN1242" s="110">
        <f t="shared" si="204"/>
        <v>2</v>
      </c>
      <c r="BS1242" s="110">
        <v>6899</v>
      </c>
      <c r="BT1242" s="110" t="str">
        <f t="shared" si="195"/>
        <v>Participantes dos jogos oficiais paranaenses</v>
      </c>
      <c r="BU1242" s="111" t="str">
        <f t="shared" si="196"/>
        <v>Não</v>
      </c>
      <c r="BV1242" s="111" t="str">
        <f t="shared" si="197"/>
        <v>Não</v>
      </c>
      <c r="BW1242" s="111" t="str">
        <f t="shared" si="198"/>
        <v>Não</v>
      </c>
      <c r="BX1242" s="111" t="str">
        <f t="shared" si="199"/>
        <v>Não</v>
      </c>
      <c r="BY1242" s="110" t="s">
        <v>573</v>
      </c>
      <c r="BZ1242" s="110" t="s">
        <v>1362</v>
      </c>
      <c r="CA1242" s="110" t="s">
        <v>121</v>
      </c>
      <c r="CB1242" s="110" t="s">
        <v>8377</v>
      </c>
      <c r="CG1242" s="110" t="str">
        <f t="shared" si="200"/>
        <v>5543Piraquara</v>
      </c>
      <c r="CH1242" s="110" t="str">
        <f t="shared" si="202"/>
        <v>5543-1</v>
      </c>
      <c r="CI1242" s="110">
        <v>1</v>
      </c>
      <c r="CJ1242" s="110">
        <v>5543</v>
      </c>
      <c r="CK1242" s="110" t="s">
        <v>33</v>
      </c>
      <c r="CL1242" s="110">
        <v>4119509</v>
      </c>
      <c r="CM1242" s="110" t="s">
        <v>519</v>
      </c>
      <c r="CN1242" s="110">
        <v>0</v>
      </c>
      <c r="CO1242" s="110">
        <v>3155</v>
      </c>
      <c r="CP1242" s="110">
        <v>0</v>
      </c>
      <c r="CQ1242" s="110">
        <v>0</v>
      </c>
      <c r="CS1242" s="110" t="str">
        <f t="shared" si="201"/>
        <v>RGInt 01 Curitiba-Piraquara</v>
      </c>
    </row>
    <row r="1243" spans="19:97" x14ac:dyDescent="0.2">
      <c r="S1243" s="98">
        <v>3912</v>
      </c>
      <c r="T1243" s="98">
        <v>43</v>
      </c>
      <c r="U1243" s="98" t="s">
        <v>2956</v>
      </c>
      <c r="V1243" s="98">
        <v>30</v>
      </c>
      <c r="W1243" s="98" t="s">
        <v>2970</v>
      </c>
      <c r="X1243" s="98">
        <v>4</v>
      </c>
      <c r="Y1243" s="98" t="s">
        <v>657</v>
      </c>
      <c r="Z1243" s="98">
        <v>25</v>
      </c>
      <c r="AA1243" s="98" t="s">
        <v>2957</v>
      </c>
      <c r="AB1243" s="98">
        <v>8081</v>
      </c>
      <c r="AC1243" s="98" t="s">
        <v>2971</v>
      </c>
      <c r="AD1243" s="98" t="s">
        <v>2972</v>
      </c>
      <c r="AE1243" s="98">
        <v>3912</v>
      </c>
      <c r="AF1243" s="98" t="s">
        <v>584</v>
      </c>
      <c r="AG1243" s="98" t="s">
        <v>2997</v>
      </c>
      <c r="AH1243" s="98" t="s">
        <v>2974</v>
      </c>
      <c r="AI1243" s="98" t="s">
        <v>53</v>
      </c>
      <c r="AJ1243" s="98">
        <v>4100</v>
      </c>
      <c r="AO1243" s="98">
        <v>2024</v>
      </c>
      <c r="AP1243" s="98">
        <v>1380</v>
      </c>
      <c r="AQ1243" s="98" t="s">
        <v>54</v>
      </c>
      <c r="AR1243" s="98" t="s">
        <v>54</v>
      </c>
      <c r="AS1243" s="98" t="s">
        <v>54</v>
      </c>
      <c r="AT1243" s="98" t="s">
        <v>54</v>
      </c>
      <c r="AU1243" s="98" t="s">
        <v>585</v>
      </c>
      <c r="AY1243" s="98" t="s">
        <v>56</v>
      </c>
      <c r="AZ1243" s="98" t="s">
        <v>2980</v>
      </c>
      <c r="BA1243" s="98" t="s">
        <v>2981</v>
      </c>
      <c r="BB1243" s="98" t="s">
        <v>2982</v>
      </c>
      <c r="BD1243" s="110" t="str">
        <f t="shared" si="203"/>
        <v>4771RGInt 05 Londrina</v>
      </c>
      <c r="BE1243" s="110">
        <v>4771</v>
      </c>
      <c r="BF1243" s="110" t="s">
        <v>2616</v>
      </c>
      <c r="BG1243" s="110">
        <v>7005</v>
      </c>
      <c r="BH1243" s="110" t="s">
        <v>37</v>
      </c>
      <c r="BI1243" s="110">
        <v>400</v>
      </c>
      <c r="BJ1243" s="110">
        <v>0</v>
      </c>
      <c r="BK1243" s="110">
        <v>0</v>
      </c>
      <c r="BL1243" s="110">
        <v>370</v>
      </c>
      <c r="BN1243" s="110">
        <f t="shared" si="204"/>
        <v>770</v>
      </c>
      <c r="BS1243" s="110">
        <v>3912</v>
      </c>
      <c r="BT1243" s="110" t="str">
        <f t="shared" si="195"/>
        <v>Participantes dos Jogos Regionalizados do Estado do Paraná</v>
      </c>
      <c r="BU1243" s="111" t="str">
        <f t="shared" si="196"/>
        <v>Não</v>
      </c>
      <c r="BV1243" s="111" t="str">
        <f t="shared" si="197"/>
        <v>Não</v>
      </c>
      <c r="BW1243" s="111" t="str">
        <f t="shared" si="198"/>
        <v>Não</v>
      </c>
      <c r="BX1243" s="111" t="str">
        <f t="shared" si="199"/>
        <v>Não</v>
      </c>
      <c r="BY1243" s="110" t="s">
        <v>585</v>
      </c>
      <c r="BZ1243" s="110" t="s">
        <v>121</v>
      </c>
      <c r="CA1243" s="110" t="s">
        <v>121</v>
      </c>
      <c r="CB1243" s="110" t="s">
        <v>8122</v>
      </c>
      <c r="CG1243" s="110" t="str">
        <f t="shared" si="200"/>
        <v>5543 Total</v>
      </c>
      <c r="CH1243" s="110" t="str">
        <f t="shared" si="202"/>
        <v>5543 Total-1</v>
      </c>
      <c r="CI1243" s="110">
        <v>1</v>
      </c>
      <c r="CJ1243" s="110" t="s">
        <v>7335</v>
      </c>
      <c r="CN1243" s="110">
        <v>0</v>
      </c>
      <c r="CO1243" s="110">
        <v>3155</v>
      </c>
      <c r="CP1243" s="110">
        <v>0</v>
      </c>
      <c r="CQ1243" s="110">
        <v>0</v>
      </c>
      <c r="CS1243" s="110" t="str">
        <f t="shared" si="201"/>
        <v>-</v>
      </c>
    </row>
    <row r="1244" spans="19:97" x14ac:dyDescent="0.2">
      <c r="S1244" s="98">
        <v>3913</v>
      </c>
      <c r="T1244" s="98">
        <v>43</v>
      </c>
      <c r="U1244" s="98" t="s">
        <v>2956</v>
      </c>
      <c r="V1244" s="98">
        <v>30</v>
      </c>
      <c r="W1244" s="98" t="s">
        <v>2970</v>
      </c>
      <c r="X1244" s="98">
        <v>4</v>
      </c>
      <c r="Y1244" s="98" t="s">
        <v>657</v>
      </c>
      <c r="Z1244" s="98">
        <v>25</v>
      </c>
      <c r="AA1244" s="98" t="s">
        <v>2957</v>
      </c>
      <c r="AB1244" s="98">
        <v>8081</v>
      </c>
      <c r="AC1244" s="98" t="s">
        <v>2971</v>
      </c>
      <c r="AD1244" s="98" t="s">
        <v>2972</v>
      </c>
      <c r="AE1244" s="98">
        <v>3913</v>
      </c>
      <c r="AF1244" s="98" t="s">
        <v>587</v>
      </c>
      <c r="AG1244" s="98" t="s">
        <v>6010</v>
      </c>
      <c r="AH1244" s="98" t="s">
        <v>790</v>
      </c>
      <c r="AI1244" s="98" t="s">
        <v>53</v>
      </c>
      <c r="AJ1244" s="98">
        <v>4100</v>
      </c>
      <c r="AO1244" s="98">
        <v>2024</v>
      </c>
      <c r="AP1244" s="98">
        <v>613100</v>
      </c>
      <c r="AQ1244" s="98" t="s">
        <v>54</v>
      </c>
      <c r="AR1244" s="98" t="s">
        <v>54</v>
      </c>
      <c r="AS1244" s="98" t="s">
        <v>54</v>
      </c>
      <c r="AT1244" s="98" t="s">
        <v>54</v>
      </c>
      <c r="AU1244" s="98" t="s">
        <v>588</v>
      </c>
      <c r="AY1244" s="98" t="s">
        <v>56</v>
      </c>
      <c r="AZ1244" s="98" t="s">
        <v>2998</v>
      </c>
      <c r="BA1244" s="98" t="s">
        <v>2981</v>
      </c>
      <c r="BB1244" s="98" t="s">
        <v>2982</v>
      </c>
      <c r="BD1244" s="110" t="str">
        <f t="shared" si="203"/>
        <v>4772(vazio)</v>
      </c>
      <c r="BE1244" s="110">
        <v>4772</v>
      </c>
      <c r="BF1244" s="110" t="s">
        <v>2621</v>
      </c>
      <c r="BG1244" s="110">
        <v>8021</v>
      </c>
      <c r="BH1244" s="110" t="s">
        <v>60</v>
      </c>
      <c r="BI1244" s="110">
        <v>1</v>
      </c>
      <c r="BJ1244" s="110">
        <v>0</v>
      </c>
      <c r="BK1244" s="110">
        <v>0</v>
      </c>
      <c r="BL1244" s="110">
        <v>0</v>
      </c>
      <c r="BN1244" s="110">
        <f t="shared" si="204"/>
        <v>1</v>
      </c>
      <c r="BS1244" s="110">
        <v>3913</v>
      </c>
      <c r="BT1244" s="110" t="str">
        <f t="shared" si="195"/>
        <v>Veranistas atendidos no projeto Verão Maior</v>
      </c>
      <c r="BU1244" s="111" t="str">
        <f t="shared" si="196"/>
        <v>Não</v>
      </c>
      <c r="BV1244" s="111" t="str">
        <f t="shared" si="197"/>
        <v>Não</v>
      </c>
      <c r="BW1244" s="111" t="str">
        <f t="shared" si="198"/>
        <v>Não</v>
      </c>
      <c r="BX1244" s="111" t="str">
        <f t="shared" si="199"/>
        <v>Não</v>
      </c>
      <c r="BY1244" s="110" t="s">
        <v>588</v>
      </c>
      <c r="BZ1244" s="110" t="s">
        <v>121</v>
      </c>
      <c r="CA1244" s="110" t="s">
        <v>121</v>
      </c>
      <c r="CB1244" s="110" t="s">
        <v>8374</v>
      </c>
      <c r="CG1244" s="110" t="str">
        <f t="shared" si="200"/>
        <v>5544Cascavel</v>
      </c>
      <c r="CH1244" s="110" t="str">
        <f t="shared" si="202"/>
        <v>5544-1</v>
      </c>
      <c r="CI1244" s="110">
        <v>1</v>
      </c>
      <c r="CJ1244" s="110">
        <v>5544</v>
      </c>
      <c r="CK1244" s="110" t="s">
        <v>35</v>
      </c>
      <c r="CL1244" s="110">
        <v>4104808</v>
      </c>
      <c r="CM1244" s="110" t="s">
        <v>600</v>
      </c>
      <c r="CN1244" s="110">
        <v>2818.89</v>
      </c>
      <c r="CO1244" s="110">
        <v>0</v>
      </c>
      <c r="CP1244" s="110">
        <v>0</v>
      </c>
      <c r="CQ1244" s="110">
        <v>0</v>
      </c>
      <c r="CS1244" s="110" t="str">
        <f t="shared" si="201"/>
        <v>RGInt 03 Cascavel-Cascavel</v>
      </c>
    </row>
    <row r="1245" spans="19:97" x14ac:dyDescent="0.2">
      <c r="S1245" s="98">
        <v>4375</v>
      </c>
      <c r="T1245" s="98">
        <v>43</v>
      </c>
      <c r="U1245" s="98" t="s">
        <v>2956</v>
      </c>
      <c r="V1245" s="98">
        <v>60</v>
      </c>
      <c r="W1245" s="98" t="s">
        <v>2999</v>
      </c>
      <c r="X1245" s="98">
        <v>4</v>
      </c>
      <c r="Y1245" s="98" t="s">
        <v>657</v>
      </c>
      <c r="Z1245" s="98">
        <v>25</v>
      </c>
      <c r="AA1245" s="98" t="s">
        <v>2957</v>
      </c>
      <c r="AB1245" s="98">
        <v>8097</v>
      </c>
      <c r="AC1245" s="98" t="s">
        <v>3000</v>
      </c>
      <c r="AD1245" s="98" t="s">
        <v>3001</v>
      </c>
      <c r="AE1245" s="98">
        <v>4375</v>
      </c>
      <c r="AF1245" s="98" t="s">
        <v>1947</v>
      </c>
      <c r="AG1245" s="98" t="s">
        <v>3002</v>
      </c>
      <c r="AH1245" s="98" t="s">
        <v>734</v>
      </c>
      <c r="AI1245" s="98" t="s">
        <v>53</v>
      </c>
      <c r="AJ1245" s="98">
        <v>4100</v>
      </c>
      <c r="AO1245" s="98">
        <v>2024</v>
      </c>
      <c r="AP1245" s="98">
        <v>50</v>
      </c>
      <c r="AQ1245" s="98" t="s">
        <v>54</v>
      </c>
      <c r="AR1245" s="98" t="s">
        <v>54</v>
      </c>
      <c r="AS1245" s="98" t="s">
        <v>54</v>
      </c>
      <c r="AT1245" s="98" t="s">
        <v>54</v>
      </c>
      <c r="AU1245" s="98" t="s">
        <v>585</v>
      </c>
      <c r="AY1245" s="98" t="s">
        <v>56</v>
      </c>
      <c r="AZ1245" s="98" t="s">
        <v>3003</v>
      </c>
      <c r="BA1245" s="98" t="s">
        <v>2968</v>
      </c>
      <c r="BB1245" s="98" t="s">
        <v>3004</v>
      </c>
      <c r="BD1245" s="110" t="str">
        <f t="shared" si="203"/>
        <v>4773RGInt 03 Cascavel</v>
      </c>
      <c r="BE1245" s="110">
        <v>4773</v>
      </c>
      <c r="BF1245" s="110" t="s">
        <v>2631</v>
      </c>
      <c r="BG1245" s="110">
        <v>7005</v>
      </c>
      <c r="BH1245" s="110" t="s">
        <v>35</v>
      </c>
      <c r="BI1245" s="110">
        <v>125</v>
      </c>
      <c r="BJ1245" s="110">
        <v>0</v>
      </c>
      <c r="BK1245" s="110">
        <v>0</v>
      </c>
      <c r="BL1245" s="110">
        <v>85</v>
      </c>
      <c r="BN1245" s="110">
        <f t="shared" si="204"/>
        <v>210</v>
      </c>
      <c r="BS1245" s="110">
        <v>4375</v>
      </c>
      <c r="BT1245" s="110" t="str">
        <f t="shared" si="195"/>
        <v>Municípios beneficiados com cofinanciamento do Fundo Estadual do Esporte (FEE/PR)</v>
      </c>
      <c r="BU1245" s="111" t="str">
        <f t="shared" si="196"/>
        <v>Não</v>
      </c>
      <c r="BV1245" s="111" t="str">
        <f t="shared" si="197"/>
        <v>Não</v>
      </c>
      <c r="BW1245" s="111" t="str">
        <f t="shared" si="198"/>
        <v>Não</v>
      </c>
      <c r="BX1245" s="111" t="str">
        <f t="shared" si="199"/>
        <v>Não</v>
      </c>
      <c r="BY1245" s="110" t="s">
        <v>585</v>
      </c>
      <c r="BZ1245" s="110" t="s">
        <v>121</v>
      </c>
      <c r="CA1245" s="110" t="s">
        <v>121</v>
      </c>
      <c r="CB1245" s="110" t="s">
        <v>8122</v>
      </c>
      <c r="CG1245" s="110" t="str">
        <f t="shared" si="200"/>
        <v>5544 Total</v>
      </c>
      <c r="CH1245" s="110" t="str">
        <f t="shared" si="202"/>
        <v>5544 Total-1</v>
      </c>
      <c r="CI1245" s="110">
        <v>1</v>
      </c>
      <c r="CJ1245" s="110" t="s">
        <v>7336</v>
      </c>
      <c r="CN1245" s="110">
        <v>2818.89</v>
      </c>
      <c r="CO1245" s="110">
        <v>0</v>
      </c>
      <c r="CP1245" s="110">
        <v>0</v>
      </c>
      <c r="CQ1245" s="110">
        <v>0</v>
      </c>
      <c r="CS1245" s="110" t="str">
        <f t="shared" si="201"/>
        <v>-</v>
      </c>
    </row>
    <row r="1246" spans="19:97" x14ac:dyDescent="0.2">
      <c r="S1246" s="98">
        <v>4669</v>
      </c>
      <c r="T1246" s="98">
        <v>45</v>
      </c>
      <c r="U1246" s="98" t="s">
        <v>3005</v>
      </c>
      <c r="V1246" s="98">
        <v>1</v>
      </c>
      <c r="W1246" s="98" t="s">
        <v>724</v>
      </c>
      <c r="X1246" s="98">
        <v>5</v>
      </c>
      <c r="Y1246" s="98" t="s">
        <v>858</v>
      </c>
      <c r="Z1246" s="98">
        <v>34</v>
      </c>
      <c r="AA1246" s="98" t="s">
        <v>3006</v>
      </c>
      <c r="AB1246" s="98">
        <v>8080</v>
      </c>
      <c r="AC1246" s="98" t="s">
        <v>3007</v>
      </c>
      <c r="AD1246" s="98" t="s">
        <v>3008</v>
      </c>
      <c r="AE1246" s="98">
        <v>4669</v>
      </c>
      <c r="AF1246" s="98" t="s">
        <v>2495</v>
      </c>
      <c r="AG1246" s="98" t="s">
        <v>3009</v>
      </c>
      <c r="AH1246" s="98" t="s">
        <v>1380</v>
      </c>
      <c r="AI1246" s="98" t="s">
        <v>53</v>
      </c>
      <c r="AJ1246" s="98">
        <v>4100</v>
      </c>
      <c r="AO1246" s="98">
        <v>2024</v>
      </c>
      <c r="AP1246" s="98">
        <v>1</v>
      </c>
      <c r="AQ1246" s="98" t="s">
        <v>54</v>
      </c>
      <c r="AR1246" s="98" t="s">
        <v>54</v>
      </c>
      <c r="AS1246" s="98" t="s">
        <v>54</v>
      </c>
      <c r="AT1246" s="98" t="s">
        <v>56</v>
      </c>
      <c r="AV1246" s="98" t="s">
        <v>129</v>
      </c>
      <c r="AY1246" s="98" t="s">
        <v>56</v>
      </c>
      <c r="AZ1246" s="98" t="s">
        <v>3010</v>
      </c>
      <c r="BA1246" s="98" t="s">
        <v>3011</v>
      </c>
      <c r="BB1246" s="98" t="s">
        <v>3012</v>
      </c>
      <c r="BD1246" s="110" t="str">
        <f t="shared" si="203"/>
        <v>4774RGInt 02 Guarapuava</v>
      </c>
      <c r="BE1246" s="110">
        <v>4774</v>
      </c>
      <c r="BF1246" s="110" t="s">
        <v>2634</v>
      </c>
      <c r="BG1246" s="110">
        <v>7005</v>
      </c>
      <c r="BH1246" s="110" t="s">
        <v>34</v>
      </c>
      <c r="BI1246" s="110">
        <v>400</v>
      </c>
      <c r="BJ1246" s="110">
        <v>0</v>
      </c>
      <c r="BK1246" s="110">
        <v>0</v>
      </c>
      <c r="BL1246" s="110">
        <v>272</v>
      </c>
      <c r="BN1246" s="110">
        <f t="shared" si="204"/>
        <v>672</v>
      </c>
      <c r="BS1246" s="110">
        <v>4669</v>
      </c>
      <c r="BT1246" s="110" t="str">
        <f t="shared" si="195"/>
        <v>Concurso Vestibular Indígena nas Universidades Estaduais do Paraná</v>
      </c>
      <c r="BU1246" s="111" t="str">
        <f t="shared" si="196"/>
        <v>Não</v>
      </c>
      <c r="BV1246" s="111" t="str">
        <f t="shared" si="197"/>
        <v>Sim</v>
      </c>
      <c r="BW1246" s="111" t="str">
        <f t="shared" si="198"/>
        <v>Não</v>
      </c>
      <c r="BX1246" s="111" t="str">
        <f t="shared" si="199"/>
        <v>Não</v>
      </c>
      <c r="BY1246" s="110" t="s">
        <v>121</v>
      </c>
      <c r="BZ1246" s="110" t="s">
        <v>8207</v>
      </c>
      <c r="CA1246" s="110" t="s">
        <v>121</v>
      </c>
      <c r="CB1246" s="110" t="s">
        <v>8122</v>
      </c>
      <c r="CG1246" s="110" t="str">
        <f t="shared" si="200"/>
        <v>5545Campo Mourão</v>
      </c>
      <c r="CH1246" s="110" t="str">
        <f t="shared" si="202"/>
        <v>5545-1</v>
      </c>
      <c r="CI1246" s="110">
        <v>1</v>
      </c>
      <c r="CJ1246" s="110">
        <v>5545</v>
      </c>
      <c r="CK1246" s="110" t="s">
        <v>36</v>
      </c>
      <c r="CL1246" s="110">
        <v>4104303</v>
      </c>
      <c r="CM1246" s="110" t="s">
        <v>372</v>
      </c>
      <c r="CN1246" s="110">
        <v>0</v>
      </c>
      <c r="CO1246" s="110">
        <v>1717</v>
      </c>
      <c r="CP1246" s="110">
        <v>0</v>
      </c>
      <c r="CQ1246" s="110">
        <v>0</v>
      </c>
      <c r="CS1246" s="110" t="str">
        <f t="shared" si="201"/>
        <v>RGInt 04 Maringá-Campo Mourão</v>
      </c>
    </row>
    <row r="1247" spans="19:97" x14ac:dyDescent="0.2">
      <c r="S1247" s="98">
        <v>4610</v>
      </c>
      <c r="T1247" s="98">
        <v>45</v>
      </c>
      <c r="U1247" s="98" t="s">
        <v>3005</v>
      </c>
      <c r="V1247" s="98">
        <v>1</v>
      </c>
      <c r="W1247" s="98" t="s">
        <v>724</v>
      </c>
      <c r="X1247" s="98">
        <v>5</v>
      </c>
      <c r="Y1247" s="98" t="s">
        <v>858</v>
      </c>
      <c r="Z1247" s="98">
        <v>34</v>
      </c>
      <c r="AA1247" s="98" t="s">
        <v>3006</v>
      </c>
      <c r="AB1247" s="98">
        <v>8080</v>
      </c>
      <c r="AC1247" s="98" t="s">
        <v>3007</v>
      </c>
      <c r="AD1247" s="98" t="s">
        <v>3008</v>
      </c>
      <c r="AE1247" s="98">
        <v>4610</v>
      </c>
      <c r="AF1247" s="98" t="s">
        <v>2440</v>
      </c>
      <c r="AG1247" s="98" t="s">
        <v>3013</v>
      </c>
      <c r="AH1247" s="98" t="s">
        <v>3014</v>
      </c>
      <c r="AI1247" s="98" t="s">
        <v>53</v>
      </c>
      <c r="AJ1247" s="98">
        <v>4100</v>
      </c>
      <c r="AO1247" s="98">
        <v>2024</v>
      </c>
      <c r="AP1247" s="98">
        <v>80</v>
      </c>
      <c r="AQ1247" s="98" t="s">
        <v>54</v>
      </c>
      <c r="AR1247" s="98" t="s">
        <v>54</v>
      </c>
      <c r="AS1247" s="98" t="s">
        <v>54</v>
      </c>
      <c r="AT1247" s="98" t="s">
        <v>54</v>
      </c>
      <c r="AV1247" s="98" t="s">
        <v>899</v>
      </c>
      <c r="AY1247" s="98" t="s">
        <v>56</v>
      </c>
      <c r="AZ1247" s="98" t="s">
        <v>3015</v>
      </c>
      <c r="BA1247" s="98" t="s">
        <v>3016</v>
      </c>
      <c r="BB1247" s="98" t="s">
        <v>3017</v>
      </c>
      <c r="BD1247" s="110" t="str">
        <f t="shared" si="203"/>
        <v>4775RGInt 05 Londrina</v>
      </c>
      <c r="BE1247" s="110">
        <v>4775</v>
      </c>
      <c r="BF1247" s="110" t="s">
        <v>2636</v>
      </c>
      <c r="BG1247" s="110">
        <v>7005</v>
      </c>
      <c r="BH1247" s="110" t="s">
        <v>37</v>
      </c>
      <c r="BI1247" s="110">
        <v>412</v>
      </c>
      <c r="BJ1247" s="110">
        <v>0</v>
      </c>
      <c r="BK1247" s="110">
        <v>0</v>
      </c>
      <c r="BL1247" s="110">
        <v>358</v>
      </c>
      <c r="BN1247" s="110">
        <f t="shared" si="204"/>
        <v>770</v>
      </c>
      <c r="BS1247" s="110">
        <v>4610</v>
      </c>
      <c r="BT1247" s="110" t="str">
        <f t="shared" si="195"/>
        <v>Projetos de extensão universitária priorizando as áreas estratégicas para desenvolvimento social de populações vulneráveis</v>
      </c>
      <c r="BU1247" s="111" t="str">
        <f t="shared" si="196"/>
        <v>Não</v>
      </c>
      <c r="BV1247" s="111" t="str">
        <f t="shared" si="197"/>
        <v>Não</v>
      </c>
      <c r="BW1247" s="111" t="str">
        <f t="shared" si="198"/>
        <v>Não</v>
      </c>
      <c r="BX1247" s="111" t="str">
        <f t="shared" si="199"/>
        <v>Não</v>
      </c>
      <c r="BY1247" s="110" t="s">
        <v>121</v>
      </c>
      <c r="BZ1247" s="110" t="s">
        <v>8211</v>
      </c>
      <c r="CA1247" s="110" t="s">
        <v>121</v>
      </c>
      <c r="CB1247" s="110" t="s">
        <v>8122</v>
      </c>
      <c r="CG1247" s="110" t="str">
        <f t="shared" si="200"/>
        <v>5545 Total</v>
      </c>
      <c r="CH1247" s="110" t="str">
        <f t="shared" si="202"/>
        <v>5545 Total-1</v>
      </c>
      <c r="CI1247" s="110">
        <v>1</v>
      </c>
      <c r="CJ1247" s="110" t="s">
        <v>7337</v>
      </c>
      <c r="CN1247" s="110">
        <v>0</v>
      </c>
      <c r="CO1247" s="110">
        <v>1717</v>
      </c>
      <c r="CP1247" s="110">
        <v>0</v>
      </c>
      <c r="CQ1247" s="110">
        <v>0</v>
      </c>
      <c r="CS1247" s="110" t="str">
        <f t="shared" si="201"/>
        <v>-</v>
      </c>
    </row>
    <row r="1248" spans="19:97" x14ac:dyDescent="0.2">
      <c r="S1248" s="98">
        <v>3942</v>
      </c>
      <c r="T1248" s="98">
        <v>45</v>
      </c>
      <c r="U1248" s="98" t="s">
        <v>3005</v>
      </c>
      <c r="V1248" s="98">
        <v>4</v>
      </c>
      <c r="W1248" s="98" t="s">
        <v>975</v>
      </c>
      <c r="X1248" s="98">
        <v>5</v>
      </c>
      <c r="Y1248" s="98" t="s">
        <v>858</v>
      </c>
      <c r="Z1248" s="98">
        <v>33</v>
      </c>
      <c r="AA1248" s="98" t="s">
        <v>3019</v>
      </c>
      <c r="AB1248" s="98">
        <v>8596</v>
      </c>
      <c r="AC1248" s="98" t="s">
        <v>3020</v>
      </c>
      <c r="AD1248" s="98" t="s">
        <v>3021</v>
      </c>
      <c r="AE1248" s="98">
        <v>3942</v>
      </c>
      <c r="AF1248" s="98" t="s">
        <v>6011</v>
      </c>
      <c r="AG1248" s="98" t="s">
        <v>3022</v>
      </c>
      <c r="AH1248" s="98" t="s">
        <v>52</v>
      </c>
      <c r="AI1248" s="98" t="s">
        <v>53</v>
      </c>
      <c r="AJ1248" s="98">
        <v>4100</v>
      </c>
      <c r="AO1248" s="98">
        <v>2024</v>
      </c>
      <c r="AP1248" s="98">
        <v>18</v>
      </c>
      <c r="AQ1248" s="98" t="s">
        <v>54</v>
      </c>
      <c r="AR1248" s="98" t="s">
        <v>56</v>
      </c>
      <c r="AS1248" s="98" t="s">
        <v>54</v>
      </c>
      <c r="AT1248" s="98" t="s">
        <v>54</v>
      </c>
      <c r="AW1248" s="98" t="s">
        <v>1112</v>
      </c>
      <c r="AY1248" s="98" t="s">
        <v>56</v>
      </c>
      <c r="AZ1248" s="98" t="s">
        <v>3023</v>
      </c>
      <c r="BA1248" s="98" t="s">
        <v>3024</v>
      </c>
      <c r="BB1248" s="98" t="s">
        <v>3025</v>
      </c>
      <c r="BD1248" s="110" t="str">
        <f t="shared" si="203"/>
        <v>4776RGInt 05 Londrina</v>
      </c>
      <c r="BE1248" s="110">
        <v>4776</v>
      </c>
      <c r="BF1248" s="110" t="s">
        <v>2639</v>
      </c>
      <c r="BG1248" s="110">
        <v>8083</v>
      </c>
      <c r="BH1248" s="110" t="s">
        <v>37</v>
      </c>
      <c r="BI1248" s="110">
        <v>0</v>
      </c>
      <c r="BJ1248" s="110">
        <v>1000</v>
      </c>
      <c r="BK1248" s="110">
        <v>2000</v>
      </c>
      <c r="BL1248" s="110">
        <v>2000</v>
      </c>
      <c r="BN1248" s="110">
        <f t="shared" si="204"/>
        <v>5000</v>
      </c>
      <c r="BS1248" s="110">
        <v>3942</v>
      </c>
      <c r="BT1248" s="110" t="str">
        <f t="shared" si="195"/>
        <v>Credenciamento e apoio estratégico aos Parques Tecnológicos e Ambientes Promotores de Inovação</v>
      </c>
      <c r="BU1248" s="111" t="str">
        <f t="shared" si="196"/>
        <v>Não</v>
      </c>
      <c r="BV1248" s="111" t="str">
        <f t="shared" si="197"/>
        <v>Não</v>
      </c>
      <c r="BW1248" s="111" t="str">
        <f t="shared" si="198"/>
        <v>Não</v>
      </c>
      <c r="BX1248" s="111" t="str">
        <f t="shared" si="199"/>
        <v>Sim</v>
      </c>
      <c r="BY1248" s="110" t="s">
        <v>683</v>
      </c>
      <c r="BZ1248" s="110" t="s">
        <v>244</v>
      </c>
      <c r="CA1248" s="110" t="s">
        <v>8332</v>
      </c>
      <c r="CB1248" s="110" t="s">
        <v>8377</v>
      </c>
      <c r="CG1248" s="110" t="str">
        <f t="shared" si="200"/>
        <v>5546Pato Branco</v>
      </c>
      <c r="CH1248" s="110" t="str">
        <f t="shared" si="202"/>
        <v>5546-1</v>
      </c>
      <c r="CI1248" s="110">
        <v>1</v>
      </c>
      <c r="CJ1248" s="110">
        <v>5546</v>
      </c>
      <c r="CK1248" s="110" t="s">
        <v>35</v>
      </c>
      <c r="CL1248" s="110">
        <v>4118501</v>
      </c>
      <c r="CM1248" s="110" t="s">
        <v>138</v>
      </c>
      <c r="CN1248" s="110">
        <v>0</v>
      </c>
      <c r="CO1248" s="110">
        <v>0</v>
      </c>
      <c r="CP1248" s="110">
        <v>0</v>
      </c>
      <c r="CQ1248" s="110">
        <v>7000</v>
      </c>
      <c r="CS1248" s="110" t="str">
        <f t="shared" si="201"/>
        <v>RGInt 03 Cascavel-Pato Branco</v>
      </c>
    </row>
    <row r="1249" spans="19:97" x14ac:dyDescent="0.2">
      <c r="S1249" s="98">
        <v>3989</v>
      </c>
      <c r="T1249" s="98">
        <v>45</v>
      </c>
      <c r="U1249" s="98" t="s">
        <v>3005</v>
      </c>
      <c r="V1249" s="98">
        <v>4</v>
      </c>
      <c r="W1249" s="98" t="s">
        <v>975</v>
      </c>
      <c r="X1249" s="98">
        <v>5</v>
      </c>
      <c r="Y1249" s="98" t="s">
        <v>858</v>
      </c>
      <c r="Z1249" s="98">
        <v>34</v>
      </c>
      <c r="AA1249" s="98" t="s">
        <v>3006</v>
      </c>
      <c r="AB1249" s="98">
        <v>8058</v>
      </c>
      <c r="AC1249" s="98" t="s">
        <v>3027</v>
      </c>
      <c r="AD1249" s="98" t="s">
        <v>3028</v>
      </c>
      <c r="AE1249" s="98">
        <v>3989</v>
      </c>
      <c r="AF1249" s="98" t="s">
        <v>839</v>
      </c>
      <c r="AG1249" s="98" t="s">
        <v>3029</v>
      </c>
      <c r="AH1249" s="98" t="s">
        <v>2371</v>
      </c>
      <c r="AI1249" s="98" t="s">
        <v>53</v>
      </c>
      <c r="AJ1249" s="98">
        <v>4100</v>
      </c>
      <c r="AO1249" s="98">
        <v>2024</v>
      </c>
      <c r="AP1249" s="98">
        <v>2</v>
      </c>
      <c r="AQ1249" s="98" t="s">
        <v>54</v>
      </c>
      <c r="AR1249" s="98" t="s">
        <v>56</v>
      </c>
      <c r="AS1249" s="98" t="s">
        <v>54</v>
      </c>
      <c r="AT1249" s="98" t="s">
        <v>54</v>
      </c>
      <c r="AU1249" s="98" t="s">
        <v>840</v>
      </c>
      <c r="AY1249" s="98" t="s">
        <v>56</v>
      </c>
      <c r="AZ1249" s="98" t="s">
        <v>3030</v>
      </c>
      <c r="BA1249" s="98" t="s">
        <v>3031</v>
      </c>
      <c r="BB1249" s="98" t="s">
        <v>3032</v>
      </c>
      <c r="BD1249" s="110" t="str">
        <f t="shared" si="203"/>
        <v>4777RGInt 01 Curitiba</v>
      </c>
      <c r="BE1249" s="110">
        <v>4777</v>
      </c>
      <c r="BF1249" s="110" t="s">
        <v>2645</v>
      </c>
      <c r="BG1249" s="110">
        <v>8083</v>
      </c>
      <c r="BH1249" s="110" t="s">
        <v>33</v>
      </c>
      <c r="BI1249" s="110">
        <v>12</v>
      </c>
      <c r="BJ1249" s="110">
        <v>0</v>
      </c>
      <c r="BK1249" s="110">
        <v>0</v>
      </c>
      <c r="BL1249" s="110">
        <v>0</v>
      </c>
      <c r="BN1249" s="110">
        <f t="shared" si="204"/>
        <v>12</v>
      </c>
      <c r="BS1249" s="110">
        <v>3989</v>
      </c>
      <c r="BT1249" s="110" t="str">
        <f t="shared" si="195"/>
        <v>Cursos ofertados para a sociedade por meio da Universidade Aberta do Paraná</v>
      </c>
      <c r="BU1249" s="111" t="str">
        <f t="shared" si="196"/>
        <v>Não</v>
      </c>
      <c r="BV1249" s="111" t="str">
        <f t="shared" si="197"/>
        <v>Não</v>
      </c>
      <c r="BW1249" s="111" t="str">
        <f t="shared" si="198"/>
        <v>Não</v>
      </c>
      <c r="BX1249" s="111" t="str">
        <f t="shared" si="199"/>
        <v>Sim</v>
      </c>
      <c r="BY1249" s="110" t="s">
        <v>840</v>
      </c>
      <c r="BZ1249" s="110" t="s">
        <v>8207</v>
      </c>
      <c r="CA1249" s="110" t="s">
        <v>121</v>
      </c>
      <c r="CB1249" s="110" t="s">
        <v>8377</v>
      </c>
      <c r="CG1249" s="110" t="str">
        <f t="shared" si="200"/>
        <v>5546 Total</v>
      </c>
      <c r="CH1249" s="110" t="str">
        <f t="shared" si="202"/>
        <v>5546 Total-1</v>
      </c>
      <c r="CI1249" s="110">
        <v>1</v>
      </c>
      <c r="CJ1249" s="110" t="s">
        <v>7338</v>
      </c>
      <c r="CN1249" s="110">
        <v>0</v>
      </c>
      <c r="CO1249" s="110">
        <v>0</v>
      </c>
      <c r="CP1249" s="110">
        <v>0</v>
      </c>
      <c r="CQ1249" s="110">
        <v>7000</v>
      </c>
      <c r="CS1249" s="110" t="str">
        <f t="shared" si="201"/>
        <v>-</v>
      </c>
    </row>
    <row r="1250" spans="19:97" x14ac:dyDescent="0.2">
      <c r="S1250" s="98">
        <v>4601</v>
      </c>
      <c r="T1250" s="98">
        <v>45</v>
      </c>
      <c r="U1250" s="98" t="s">
        <v>3005</v>
      </c>
      <c r="V1250" s="98">
        <v>4</v>
      </c>
      <c r="W1250" s="98" t="s">
        <v>975</v>
      </c>
      <c r="X1250" s="98">
        <v>5</v>
      </c>
      <c r="Y1250" s="98" t="s">
        <v>858</v>
      </c>
      <c r="Z1250" s="98">
        <v>34</v>
      </c>
      <c r="AA1250" s="98" t="s">
        <v>3006</v>
      </c>
      <c r="AB1250" s="98">
        <v>8071</v>
      </c>
      <c r="AC1250" s="98" t="s">
        <v>3033</v>
      </c>
      <c r="AD1250" s="98" t="s">
        <v>3034</v>
      </c>
      <c r="AE1250" s="98">
        <v>4601</v>
      </c>
      <c r="AF1250" s="98" t="s">
        <v>2438</v>
      </c>
      <c r="AG1250" s="98" t="s">
        <v>3035</v>
      </c>
      <c r="AH1250" s="98" t="s">
        <v>2366</v>
      </c>
      <c r="AI1250" s="98" t="s">
        <v>53</v>
      </c>
      <c r="AJ1250" s="98">
        <v>4100</v>
      </c>
      <c r="AO1250" s="98">
        <v>2024</v>
      </c>
      <c r="AP1250" s="98">
        <v>800</v>
      </c>
      <c r="AQ1250" s="98" t="s">
        <v>54</v>
      </c>
      <c r="AR1250" s="98" t="s">
        <v>54</v>
      </c>
      <c r="AS1250" s="98" t="s">
        <v>54</v>
      </c>
      <c r="AT1250" s="98" t="s">
        <v>54</v>
      </c>
      <c r="AV1250" s="98" t="s">
        <v>129</v>
      </c>
      <c r="AY1250" s="98" t="s">
        <v>56</v>
      </c>
      <c r="AZ1250" s="98" t="s">
        <v>3036</v>
      </c>
      <c r="BA1250" s="98" t="s">
        <v>3037</v>
      </c>
      <c r="BB1250" s="98" t="s">
        <v>3038</v>
      </c>
      <c r="BD1250" s="110" t="str">
        <f t="shared" si="203"/>
        <v>4778RGInt 04 Maringá</v>
      </c>
      <c r="BE1250" s="110">
        <v>4778</v>
      </c>
      <c r="BF1250" s="110" t="s">
        <v>2649</v>
      </c>
      <c r="BG1250" s="110">
        <v>7005</v>
      </c>
      <c r="BH1250" s="110" t="s">
        <v>36</v>
      </c>
      <c r="BI1250" s="110">
        <v>250</v>
      </c>
      <c r="BJ1250" s="110">
        <v>0</v>
      </c>
      <c r="BK1250" s="110">
        <v>0</v>
      </c>
      <c r="BL1250" s="110">
        <v>357</v>
      </c>
      <c r="BN1250" s="110">
        <f t="shared" si="204"/>
        <v>607</v>
      </c>
      <c r="BS1250" s="110">
        <v>4601</v>
      </c>
      <c r="BT1250" s="110" t="str">
        <f t="shared" si="195"/>
        <v>Empoderamento do cidadão sobre Educação Fiscal</v>
      </c>
      <c r="BU1250" s="111" t="str">
        <f t="shared" si="196"/>
        <v>Não</v>
      </c>
      <c r="BV1250" s="111" t="str">
        <f t="shared" si="197"/>
        <v>Não</v>
      </c>
      <c r="BW1250" s="111" t="str">
        <f t="shared" si="198"/>
        <v>Não</v>
      </c>
      <c r="BX1250" s="111" t="str">
        <f t="shared" si="199"/>
        <v>Não</v>
      </c>
      <c r="BY1250" s="110" t="s">
        <v>121</v>
      </c>
      <c r="BZ1250" s="110" t="s">
        <v>129</v>
      </c>
      <c r="CA1250" s="110" t="s">
        <v>121</v>
      </c>
      <c r="CB1250" s="110" t="s">
        <v>8122</v>
      </c>
      <c r="CG1250" s="110" t="str">
        <f t="shared" si="200"/>
        <v>5547Ribeirão do Pinhal</v>
      </c>
      <c r="CH1250" s="110" t="str">
        <f t="shared" si="202"/>
        <v>5547-1</v>
      </c>
      <c r="CI1250" s="110">
        <v>1</v>
      </c>
      <c r="CJ1250" s="110">
        <v>5547</v>
      </c>
      <c r="CK1250" s="110" t="s">
        <v>37</v>
      </c>
      <c r="CL1250" s="110">
        <v>4121901</v>
      </c>
      <c r="CM1250" s="110" t="s">
        <v>546</v>
      </c>
      <c r="CN1250" s="110">
        <v>0</v>
      </c>
      <c r="CO1250" s="110">
        <v>13700</v>
      </c>
      <c r="CP1250" s="110">
        <v>0</v>
      </c>
      <c r="CQ1250" s="110">
        <v>0</v>
      </c>
      <c r="CS1250" s="110" t="str">
        <f t="shared" si="201"/>
        <v>RGInt 05 Londrina-Ribeirão do Pinhal</v>
      </c>
    </row>
    <row r="1251" spans="19:97" x14ac:dyDescent="0.2">
      <c r="S1251" s="98">
        <v>4604</v>
      </c>
      <c r="T1251" s="98">
        <v>45</v>
      </c>
      <c r="U1251" s="98" t="s">
        <v>3005</v>
      </c>
      <c r="V1251" s="98">
        <v>30</v>
      </c>
      <c r="W1251" s="98" t="s">
        <v>3039</v>
      </c>
      <c r="X1251" s="98">
        <v>5</v>
      </c>
      <c r="Y1251" s="98" t="s">
        <v>858</v>
      </c>
      <c r="Z1251" s="98">
        <v>34</v>
      </c>
      <c r="AA1251" s="98" t="s">
        <v>3006</v>
      </c>
      <c r="AB1251" s="98">
        <v>8075</v>
      </c>
      <c r="AC1251" s="98" t="s">
        <v>3040</v>
      </c>
      <c r="AD1251" s="98" t="s">
        <v>3041</v>
      </c>
      <c r="AE1251" s="98">
        <v>4604</v>
      </c>
      <c r="AF1251" s="98" t="s">
        <v>2439</v>
      </c>
      <c r="AG1251" s="98" t="s">
        <v>6012</v>
      </c>
      <c r="AH1251" s="98" t="s">
        <v>790</v>
      </c>
      <c r="AI1251" s="98" t="s">
        <v>53</v>
      </c>
      <c r="AJ1251" s="98">
        <v>4100</v>
      </c>
      <c r="AK1251" s="98" t="s">
        <v>37</v>
      </c>
      <c r="AL1251" s="98">
        <v>4105</v>
      </c>
      <c r="AO1251" s="98">
        <v>2024</v>
      </c>
      <c r="AP1251" s="98">
        <v>219000</v>
      </c>
      <c r="AQ1251" s="98" t="s">
        <v>54</v>
      </c>
      <c r="AR1251" s="98" t="s">
        <v>54</v>
      </c>
      <c r="AS1251" s="98" t="s">
        <v>54</v>
      </c>
      <c r="AT1251" s="98" t="s">
        <v>54</v>
      </c>
      <c r="AV1251" s="98" t="s">
        <v>129</v>
      </c>
      <c r="AY1251" s="98" t="s">
        <v>56</v>
      </c>
      <c r="AZ1251" s="98" t="s">
        <v>3042</v>
      </c>
      <c r="BA1251" s="98" t="s">
        <v>3011</v>
      </c>
      <c r="BB1251" s="98" t="s">
        <v>3012</v>
      </c>
      <c r="BD1251" s="110" t="str">
        <f t="shared" si="203"/>
        <v>4779RGInt 01 Curitiba</v>
      </c>
      <c r="BE1251" s="110">
        <v>4779</v>
      </c>
      <c r="BF1251" s="110" t="s">
        <v>2652</v>
      </c>
      <c r="BG1251" s="110">
        <v>8082</v>
      </c>
      <c r="BH1251" s="110" t="s">
        <v>33</v>
      </c>
      <c r="BI1251" s="110">
        <v>5979</v>
      </c>
      <c r="BJ1251" s="110">
        <v>0</v>
      </c>
      <c r="BK1251" s="110">
        <v>0</v>
      </c>
      <c r="BL1251" s="110">
        <v>0</v>
      </c>
      <c r="BN1251" s="110">
        <f t="shared" si="204"/>
        <v>5979</v>
      </c>
      <c r="BS1251" s="110">
        <v>4604</v>
      </c>
      <c r="BT1251" s="110" t="str">
        <f t="shared" si="195"/>
        <v>Atendimentos e promoção de assistência à saúde realizados no Hospital Universitário</v>
      </c>
      <c r="BU1251" s="111" t="str">
        <f t="shared" si="196"/>
        <v>Não</v>
      </c>
      <c r="BV1251" s="111" t="str">
        <f t="shared" si="197"/>
        <v>Não</v>
      </c>
      <c r="BW1251" s="111" t="str">
        <f t="shared" si="198"/>
        <v>Não</v>
      </c>
      <c r="BX1251" s="111" t="str">
        <f t="shared" si="199"/>
        <v>Não</v>
      </c>
      <c r="BY1251" s="110" t="s">
        <v>121</v>
      </c>
      <c r="BZ1251" s="110" t="s">
        <v>129</v>
      </c>
      <c r="CA1251" s="110" t="s">
        <v>121</v>
      </c>
      <c r="CB1251" s="110" t="s">
        <v>8122</v>
      </c>
      <c r="CG1251" s="110" t="str">
        <f t="shared" si="200"/>
        <v>5547 Total</v>
      </c>
      <c r="CH1251" s="110" t="str">
        <f t="shared" si="202"/>
        <v>5547 Total-1</v>
      </c>
      <c r="CI1251" s="110">
        <v>1</v>
      </c>
      <c r="CJ1251" s="110" t="s">
        <v>7339</v>
      </c>
      <c r="CN1251" s="110">
        <v>0</v>
      </c>
      <c r="CO1251" s="110">
        <v>13700</v>
      </c>
      <c r="CP1251" s="110">
        <v>0</v>
      </c>
      <c r="CQ1251" s="110">
        <v>0</v>
      </c>
      <c r="CS1251" s="110" t="str">
        <f t="shared" si="201"/>
        <v>-</v>
      </c>
    </row>
    <row r="1252" spans="19:97" x14ac:dyDescent="0.2">
      <c r="S1252" s="98">
        <v>4002</v>
      </c>
      <c r="T1252" s="98">
        <v>45</v>
      </c>
      <c r="U1252" s="98" t="s">
        <v>3005</v>
      </c>
      <c r="V1252" s="98">
        <v>30</v>
      </c>
      <c r="W1252" s="98" t="s">
        <v>3039</v>
      </c>
      <c r="X1252" s="98">
        <v>5</v>
      </c>
      <c r="Y1252" s="98" t="s">
        <v>858</v>
      </c>
      <c r="Z1252" s="98">
        <v>34</v>
      </c>
      <c r="AA1252" s="98" t="s">
        <v>3006</v>
      </c>
      <c r="AB1252" s="98">
        <v>8116</v>
      </c>
      <c r="AC1252" s="98" t="s">
        <v>3043</v>
      </c>
      <c r="AD1252" s="98" t="s">
        <v>3044</v>
      </c>
      <c r="AE1252" s="98">
        <v>4002</v>
      </c>
      <c r="AF1252" s="98" t="s">
        <v>868</v>
      </c>
      <c r="AG1252" s="98" t="s">
        <v>3045</v>
      </c>
      <c r="AH1252" s="98" t="s">
        <v>52</v>
      </c>
      <c r="AI1252" s="98" t="s">
        <v>53</v>
      </c>
      <c r="AJ1252" s="98">
        <v>4100</v>
      </c>
      <c r="AK1252" s="98" t="s">
        <v>37</v>
      </c>
      <c r="AL1252" s="98">
        <v>4105</v>
      </c>
      <c r="AO1252" s="98">
        <v>2024</v>
      </c>
      <c r="AP1252" s="98">
        <v>200</v>
      </c>
      <c r="AQ1252" s="98" t="s">
        <v>54</v>
      </c>
      <c r="AR1252" s="98" t="s">
        <v>54</v>
      </c>
      <c r="AS1252" s="98" t="s">
        <v>54</v>
      </c>
      <c r="AT1252" s="98" t="s">
        <v>54</v>
      </c>
      <c r="AV1252" s="98" t="s">
        <v>129</v>
      </c>
      <c r="AY1252" s="98" t="s">
        <v>56</v>
      </c>
      <c r="AZ1252" s="98" t="s">
        <v>3046</v>
      </c>
      <c r="BA1252" s="98" t="s">
        <v>3011</v>
      </c>
      <c r="BB1252" s="98" t="s">
        <v>3012</v>
      </c>
      <c r="BD1252" s="110" t="str">
        <f t="shared" si="203"/>
        <v>4780RGInt 04 Maringá</v>
      </c>
      <c r="BE1252" s="110">
        <v>4780</v>
      </c>
      <c r="BF1252" s="110" t="s">
        <v>2657</v>
      </c>
      <c r="BG1252" s="110">
        <v>7005</v>
      </c>
      <c r="BH1252" s="110" t="s">
        <v>36</v>
      </c>
      <c r="BI1252" s="110">
        <v>350</v>
      </c>
      <c r="BJ1252" s="110">
        <v>0</v>
      </c>
      <c r="BK1252" s="110">
        <v>0</v>
      </c>
      <c r="BL1252" s="110">
        <v>303</v>
      </c>
      <c r="BN1252" s="110">
        <f t="shared" si="204"/>
        <v>653</v>
      </c>
      <c r="BS1252" s="110">
        <v>4002</v>
      </c>
      <c r="BT1252" s="110" t="str">
        <f t="shared" si="195"/>
        <v>Ações extensionistas em benefício da sociedade realizadas pelas Instituições de Ensino Superior Estaduais</v>
      </c>
      <c r="BU1252" s="111" t="str">
        <f t="shared" si="196"/>
        <v>Não</v>
      </c>
      <c r="BV1252" s="111" t="str">
        <f t="shared" si="197"/>
        <v>Não</v>
      </c>
      <c r="BW1252" s="111" t="str">
        <f t="shared" si="198"/>
        <v>Não</v>
      </c>
      <c r="BX1252" s="111" t="str">
        <f t="shared" si="199"/>
        <v>Não</v>
      </c>
      <c r="BY1252" s="110" t="s">
        <v>121</v>
      </c>
      <c r="BZ1252" s="110" t="s">
        <v>8207</v>
      </c>
      <c r="CA1252" s="110" t="s">
        <v>121</v>
      </c>
      <c r="CB1252" s="110" t="s">
        <v>8374</v>
      </c>
      <c r="CG1252" s="110" t="str">
        <f t="shared" si="200"/>
        <v>5548Goioerê</v>
      </c>
      <c r="CH1252" s="110" t="str">
        <f t="shared" si="202"/>
        <v>5548-1</v>
      </c>
      <c r="CI1252" s="110">
        <v>1</v>
      </c>
      <c r="CJ1252" s="110">
        <v>5548</v>
      </c>
      <c r="CK1252" s="110" t="s">
        <v>36</v>
      </c>
      <c r="CL1252" s="110">
        <v>4108601</v>
      </c>
      <c r="CM1252" s="110" t="s">
        <v>902</v>
      </c>
      <c r="CN1252" s="110">
        <v>0</v>
      </c>
      <c r="CO1252" s="110">
        <v>0</v>
      </c>
      <c r="CP1252" s="110">
        <v>0</v>
      </c>
      <c r="CQ1252" s="110">
        <v>7000</v>
      </c>
      <c r="CS1252" s="110" t="str">
        <f t="shared" si="201"/>
        <v>RGInt 04 Maringá-Goioerê</v>
      </c>
    </row>
    <row r="1253" spans="19:97" x14ac:dyDescent="0.2">
      <c r="S1253" s="98">
        <v>5419</v>
      </c>
      <c r="T1253" s="98">
        <v>45</v>
      </c>
      <c r="U1253" s="98" t="s">
        <v>3005</v>
      </c>
      <c r="V1253" s="98">
        <v>30</v>
      </c>
      <c r="W1253" s="98" t="s">
        <v>3039</v>
      </c>
      <c r="X1253" s="98">
        <v>5</v>
      </c>
      <c r="Y1253" s="98" t="s">
        <v>858</v>
      </c>
      <c r="Z1253" s="98">
        <v>34</v>
      </c>
      <c r="AA1253" s="98" t="s">
        <v>3006</v>
      </c>
      <c r="AB1253" s="98">
        <v>8116</v>
      </c>
      <c r="AC1253" s="98" t="s">
        <v>3043</v>
      </c>
      <c r="AD1253" s="98" t="s">
        <v>3044</v>
      </c>
      <c r="AE1253" s="98">
        <v>5419</v>
      </c>
      <c r="AF1253" s="98" t="s">
        <v>3047</v>
      </c>
      <c r="AG1253" s="98" t="s">
        <v>3048</v>
      </c>
      <c r="AH1253" s="98" t="s">
        <v>212</v>
      </c>
      <c r="AI1253" s="98" t="s">
        <v>53</v>
      </c>
      <c r="AJ1253" s="98">
        <v>4100</v>
      </c>
      <c r="AK1253" s="98" t="s">
        <v>37</v>
      </c>
      <c r="AL1253" s="98">
        <v>4105</v>
      </c>
      <c r="AM1253" s="98" t="s">
        <v>326</v>
      </c>
      <c r="AN1253" s="98">
        <v>4113700</v>
      </c>
      <c r="AO1253" s="98">
        <v>2024</v>
      </c>
      <c r="AP1253" s="98">
        <v>5246</v>
      </c>
      <c r="AQ1253" s="98" t="s">
        <v>54</v>
      </c>
      <c r="AR1253" s="98" t="s">
        <v>54</v>
      </c>
      <c r="AS1253" s="98" t="s">
        <v>54</v>
      </c>
      <c r="AT1253" s="98" t="s">
        <v>54</v>
      </c>
      <c r="AV1253" s="98" t="s">
        <v>226</v>
      </c>
      <c r="AY1253" s="98" t="s">
        <v>56</v>
      </c>
      <c r="AZ1253" s="98" t="s">
        <v>3051</v>
      </c>
      <c r="BA1253" s="98" t="s">
        <v>3011</v>
      </c>
      <c r="BB1253" s="98" t="s">
        <v>3012</v>
      </c>
      <c r="BD1253" s="110" t="str">
        <f t="shared" si="203"/>
        <v>4781RGInt 03 Cascavel</v>
      </c>
      <c r="BE1253" s="110">
        <v>4781</v>
      </c>
      <c r="BF1253" s="110" t="s">
        <v>2659</v>
      </c>
      <c r="BG1253" s="110">
        <v>7005</v>
      </c>
      <c r="BH1253" s="110" t="s">
        <v>35</v>
      </c>
      <c r="BI1253" s="110">
        <v>500</v>
      </c>
      <c r="BJ1253" s="110">
        <v>0</v>
      </c>
      <c r="BK1253" s="110">
        <v>0</v>
      </c>
      <c r="BL1253" s="110">
        <v>363</v>
      </c>
      <c r="BN1253" s="110">
        <f t="shared" si="204"/>
        <v>863</v>
      </c>
      <c r="BS1253" s="110">
        <v>5419</v>
      </c>
      <c r="BT1253" s="110" t="str">
        <f t="shared" si="195"/>
        <v>Construção da nova Biblioteca da Universidade Estadual de Londrina (UEL)</v>
      </c>
      <c r="BU1253" s="111" t="str">
        <f t="shared" si="196"/>
        <v>Não</v>
      </c>
      <c r="BV1253" s="111" t="str">
        <f t="shared" si="197"/>
        <v>Não</v>
      </c>
      <c r="BW1253" s="111" t="str">
        <f t="shared" si="198"/>
        <v>Não</v>
      </c>
      <c r="BX1253" s="111" t="str">
        <f t="shared" si="199"/>
        <v>Não</v>
      </c>
      <c r="BY1253" s="110" t="s">
        <v>121</v>
      </c>
      <c r="BZ1253" s="110" t="s">
        <v>226</v>
      </c>
      <c r="CA1253" s="110" t="s">
        <v>121</v>
      </c>
      <c r="CB1253" s="110" t="s">
        <v>8122</v>
      </c>
      <c r="CG1253" s="110" t="str">
        <f t="shared" si="200"/>
        <v>5548 Total</v>
      </c>
      <c r="CH1253" s="110" t="str">
        <f t="shared" si="202"/>
        <v>5548 Total-1</v>
      </c>
      <c r="CI1253" s="110">
        <v>1</v>
      </c>
      <c r="CJ1253" s="110" t="s">
        <v>7340</v>
      </c>
      <c r="CN1253" s="110">
        <v>0</v>
      </c>
      <c r="CO1253" s="110">
        <v>0</v>
      </c>
      <c r="CP1253" s="110">
        <v>0</v>
      </c>
      <c r="CQ1253" s="110">
        <v>7000</v>
      </c>
      <c r="CS1253" s="110" t="str">
        <f t="shared" si="201"/>
        <v>-</v>
      </c>
    </row>
    <row r="1254" spans="19:97" x14ac:dyDescent="0.2">
      <c r="S1254" s="98">
        <v>5426</v>
      </c>
      <c r="T1254" s="98">
        <v>45</v>
      </c>
      <c r="U1254" s="98" t="s">
        <v>3005</v>
      </c>
      <c r="V1254" s="98">
        <v>30</v>
      </c>
      <c r="W1254" s="98" t="s">
        <v>3039</v>
      </c>
      <c r="X1254" s="98">
        <v>5</v>
      </c>
      <c r="Y1254" s="98" t="s">
        <v>858</v>
      </c>
      <c r="Z1254" s="98">
        <v>34</v>
      </c>
      <c r="AA1254" s="98" t="s">
        <v>3006</v>
      </c>
      <c r="AB1254" s="98">
        <v>8116</v>
      </c>
      <c r="AC1254" s="98" t="s">
        <v>3043</v>
      </c>
      <c r="AD1254" s="98" t="s">
        <v>3044</v>
      </c>
      <c r="AE1254" s="98">
        <v>5426</v>
      </c>
      <c r="AF1254" s="98" t="s">
        <v>3049</v>
      </c>
      <c r="AG1254" s="98" t="s">
        <v>3050</v>
      </c>
      <c r="AH1254" s="98" t="s">
        <v>212</v>
      </c>
      <c r="AI1254" s="98" t="s">
        <v>53</v>
      </c>
      <c r="AJ1254" s="98">
        <v>4100</v>
      </c>
      <c r="AK1254" s="98" t="s">
        <v>37</v>
      </c>
      <c r="AL1254" s="98">
        <v>4105</v>
      </c>
      <c r="AM1254" s="98" t="s">
        <v>326</v>
      </c>
      <c r="AN1254" s="98">
        <v>4113700</v>
      </c>
      <c r="AO1254" s="98">
        <v>2024</v>
      </c>
      <c r="AP1254" s="98">
        <v>222</v>
      </c>
      <c r="AQ1254" s="98" t="s">
        <v>54</v>
      </c>
      <c r="AR1254" s="98" t="s">
        <v>54</v>
      </c>
      <c r="AS1254" s="98" t="s">
        <v>54</v>
      </c>
      <c r="AT1254" s="98" t="s">
        <v>54</v>
      </c>
      <c r="AV1254" s="98" t="s">
        <v>226</v>
      </c>
      <c r="AY1254" s="98" t="s">
        <v>56</v>
      </c>
      <c r="AZ1254" s="98" t="s">
        <v>3051</v>
      </c>
      <c r="BA1254" s="98" t="s">
        <v>3011</v>
      </c>
      <c r="BB1254" s="98" t="s">
        <v>3012</v>
      </c>
      <c r="BD1254" s="110" t="str">
        <f t="shared" si="203"/>
        <v>4785RGInt 01 Curitiba</v>
      </c>
      <c r="BE1254" s="110">
        <v>4785</v>
      </c>
      <c r="BF1254" s="110" t="s">
        <v>2664</v>
      </c>
      <c r="BG1254" s="110">
        <v>7012</v>
      </c>
      <c r="BH1254" s="110" t="s">
        <v>33</v>
      </c>
      <c r="BI1254" s="110">
        <v>13</v>
      </c>
      <c r="BJ1254" s="110">
        <v>13</v>
      </c>
      <c r="BK1254" s="110">
        <v>0</v>
      </c>
      <c r="BL1254" s="110">
        <v>0</v>
      </c>
      <c r="BN1254" s="110">
        <f t="shared" si="204"/>
        <v>26</v>
      </c>
      <c r="BS1254" s="110">
        <v>5426</v>
      </c>
      <c r="BT1254" s="110" t="str">
        <f t="shared" si="195"/>
        <v>Construção da Passarela do Centro de Ciências Biológicas da UEL, em Londrina</v>
      </c>
      <c r="BU1254" s="111" t="str">
        <f t="shared" si="196"/>
        <v>Não</v>
      </c>
      <c r="BV1254" s="111" t="str">
        <f t="shared" si="197"/>
        <v>Não</v>
      </c>
      <c r="BW1254" s="111" t="str">
        <f t="shared" si="198"/>
        <v>Não</v>
      </c>
      <c r="BX1254" s="111" t="str">
        <f t="shared" si="199"/>
        <v>Não</v>
      </c>
      <c r="BY1254" s="110" t="s">
        <v>121</v>
      </c>
      <c r="BZ1254" s="110" t="s">
        <v>226</v>
      </c>
      <c r="CA1254" s="110" t="s">
        <v>121</v>
      </c>
      <c r="CB1254" s="110" t="s">
        <v>8122</v>
      </c>
      <c r="CG1254" s="110" t="str">
        <f t="shared" si="200"/>
        <v>5549Maringá</v>
      </c>
      <c r="CH1254" s="110" t="str">
        <f t="shared" si="202"/>
        <v>5549-1</v>
      </c>
      <c r="CI1254" s="110">
        <v>1</v>
      </c>
      <c r="CJ1254" s="110">
        <v>5549</v>
      </c>
      <c r="CK1254" s="110" t="s">
        <v>36</v>
      </c>
      <c r="CL1254" s="110">
        <v>4115200</v>
      </c>
      <c r="CM1254" s="110" t="s">
        <v>503</v>
      </c>
      <c r="CN1254" s="110">
        <v>0</v>
      </c>
      <c r="CO1254" s="110">
        <v>60</v>
      </c>
      <c r="CP1254" s="110">
        <v>0</v>
      </c>
      <c r="CQ1254" s="110">
        <v>0</v>
      </c>
      <c r="CS1254" s="110" t="str">
        <f t="shared" si="201"/>
        <v>RGInt 04 Maringá-Maringá</v>
      </c>
    </row>
    <row r="1255" spans="19:97" x14ac:dyDescent="0.2">
      <c r="S1255" s="98">
        <v>6942</v>
      </c>
      <c r="T1255" s="98">
        <v>45</v>
      </c>
      <c r="U1255" s="98" t="s">
        <v>3005</v>
      </c>
      <c r="V1255" s="98">
        <v>30</v>
      </c>
      <c r="W1255" s="98" t="s">
        <v>3039</v>
      </c>
      <c r="X1255" s="98">
        <v>5</v>
      </c>
      <c r="Y1255" s="98" t="s">
        <v>858</v>
      </c>
      <c r="Z1255" s="98">
        <v>34</v>
      </c>
      <c r="AA1255" s="98" t="s">
        <v>3006</v>
      </c>
      <c r="AB1255" s="98">
        <v>8116</v>
      </c>
      <c r="AC1255" s="98" t="s">
        <v>3043</v>
      </c>
      <c r="AD1255" s="98" t="s">
        <v>3044</v>
      </c>
      <c r="AE1255" s="98">
        <v>6942</v>
      </c>
      <c r="AF1255" s="98" t="s">
        <v>6013</v>
      </c>
      <c r="AG1255" s="98" t="s">
        <v>6014</v>
      </c>
      <c r="AH1255" s="98" t="s">
        <v>212</v>
      </c>
      <c r="AI1255" s="98" t="s">
        <v>53</v>
      </c>
      <c r="AJ1255" s="98">
        <v>4100</v>
      </c>
      <c r="AK1255" s="98" t="s">
        <v>37</v>
      </c>
      <c r="AL1255" s="98">
        <v>4105</v>
      </c>
      <c r="AM1255" s="98" t="s">
        <v>326</v>
      </c>
      <c r="AN1255" s="98">
        <v>4113700</v>
      </c>
      <c r="AO1255" s="98">
        <v>2024</v>
      </c>
      <c r="AP1255" s="98">
        <v>0</v>
      </c>
      <c r="AQ1255" s="98" t="s">
        <v>54</v>
      </c>
      <c r="AR1255" s="98" t="s">
        <v>54</v>
      </c>
      <c r="AS1255" s="98" t="s">
        <v>54</v>
      </c>
      <c r="AT1255" s="98" t="s">
        <v>54</v>
      </c>
      <c r="AV1255" s="98" t="s">
        <v>2724</v>
      </c>
      <c r="AY1255" s="98" t="s">
        <v>56</v>
      </c>
      <c r="AZ1255" s="98" t="s">
        <v>6015</v>
      </c>
      <c r="BA1255" s="98" t="s">
        <v>3011</v>
      </c>
      <c r="BB1255" s="98" t="s">
        <v>6016</v>
      </c>
      <c r="BD1255" s="110" t="str">
        <f t="shared" si="203"/>
        <v>4786RGInt 01 Curitiba</v>
      </c>
      <c r="BE1255" s="110">
        <v>4786</v>
      </c>
      <c r="BF1255" s="110" t="s">
        <v>2668</v>
      </c>
      <c r="BG1255" s="110">
        <v>7012</v>
      </c>
      <c r="BH1255" s="110" t="s">
        <v>33</v>
      </c>
      <c r="BI1255" s="110">
        <v>0.4</v>
      </c>
      <c r="BJ1255" s="110">
        <v>0.8</v>
      </c>
      <c r="BK1255" s="110">
        <v>0.8</v>
      </c>
      <c r="BL1255" s="110">
        <v>0</v>
      </c>
      <c r="BN1255" s="110">
        <f t="shared" si="204"/>
        <v>2</v>
      </c>
      <c r="BS1255" s="110">
        <v>6942</v>
      </c>
      <c r="BT1255" s="110" t="str">
        <f t="shared" si="195"/>
        <v>Construção de Complexo de Usinas Fotovoltaicas da UEL, em Londrina</v>
      </c>
      <c r="BU1255" s="111" t="str">
        <f t="shared" si="196"/>
        <v>Não</v>
      </c>
      <c r="BV1255" s="111" t="str">
        <f t="shared" si="197"/>
        <v>Não</v>
      </c>
      <c r="BW1255" s="111" t="str">
        <f t="shared" si="198"/>
        <v>Não</v>
      </c>
      <c r="BX1255" s="111" t="str">
        <f t="shared" si="199"/>
        <v>Não</v>
      </c>
      <c r="BY1255" s="110" t="s">
        <v>121</v>
      </c>
      <c r="BZ1255" s="110" t="s">
        <v>2724</v>
      </c>
      <c r="CA1255" s="110" t="s">
        <v>121</v>
      </c>
      <c r="CB1255" s="110" t="s">
        <v>8375</v>
      </c>
      <c r="CG1255" s="110" t="str">
        <f t="shared" si="200"/>
        <v>5549 Total</v>
      </c>
      <c r="CH1255" s="110" t="str">
        <f t="shared" si="202"/>
        <v>5549 Total-1</v>
      </c>
      <c r="CI1255" s="110">
        <v>1</v>
      </c>
      <c r="CJ1255" s="110" t="s">
        <v>7341</v>
      </c>
      <c r="CN1255" s="110">
        <v>0</v>
      </c>
      <c r="CO1255" s="110">
        <v>60</v>
      </c>
      <c r="CP1255" s="110">
        <v>0</v>
      </c>
      <c r="CQ1255" s="110">
        <v>0</v>
      </c>
      <c r="CS1255" s="110" t="str">
        <f t="shared" si="201"/>
        <v>-</v>
      </c>
    </row>
    <row r="1256" spans="19:97" x14ac:dyDescent="0.2">
      <c r="S1256" s="98">
        <v>5425</v>
      </c>
      <c r="T1256" s="98">
        <v>45</v>
      </c>
      <c r="U1256" s="98" t="s">
        <v>3005</v>
      </c>
      <c r="V1256" s="98">
        <v>30</v>
      </c>
      <c r="W1256" s="98" t="s">
        <v>3039</v>
      </c>
      <c r="X1256" s="98">
        <v>5</v>
      </c>
      <c r="Y1256" s="98" t="s">
        <v>858</v>
      </c>
      <c r="Z1256" s="98">
        <v>34</v>
      </c>
      <c r="AA1256" s="98" t="s">
        <v>3006</v>
      </c>
      <c r="AB1256" s="98">
        <v>8116</v>
      </c>
      <c r="AC1256" s="98" t="s">
        <v>3043</v>
      </c>
      <c r="AD1256" s="98" t="s">
        <v>3044</v>
      </c>
      <c r="AE1256" s="98">
        <v>5425</v>
      </c>
      <c r="AF1256" s="98" t="s">
        <v>3052</v>
      </c>
      <c r="AG1256" s="98" t="s">
        <v>3053</v>
      </c>
      <c r="AH1256" s="98" t="s">
        <v>212</v>
      </c>
      <c r="AI1256" s="98" t="s">
        <v>53</v>
      </c>
      <c r="AJ1256" s="98">
        <v>4100</v>
      </c>
      <c r="AK1256" s="98" t="s">
        <v>37</v>
      </c>
      <c r="AL1256" s="98">
        <v>4105</v>
      </c>
      <c r="AM1256" s="98" t="s">
        <v>326</v>
      </c>
      <c r="AN1256" s="98">
        <v>4113700</v>
      </c>
      <c r="AO1256" s="98">
        <v>2024</v>
      </c>
      <c r="AP1256" s="98">
        <v>136</v>
      </c>
      <c r="AQ1256" s="98" t="s">
        <v>54</v>
      </c>
      <c r="AR1256" s="98" t="s">
        <v>54</v>
      </c>
      <c r="AS1256" s="98" t="s">
        <v>54</v>
      </c>
      <c r="AT1256" s="98" t="s">
        <v>54</v>
      </c>
      <c r="AV1256" s="98" t="s">
        <v>226</v>
      </c>
      <c r="AY1256" s="98" t="s">
        <v>56</v>
      </c>
      <c r="AZ1256" s="98" t="s">
        <v>3051</v>
      </c>
      <c r="BA1256" s="98" t="s">
        <v>3011</v>
      </c>
      <c r="BB1256" s="98" t="s">
        <v>3012</v>
      </c>
      <c r="BD1256" s="110" t="str">
        <f t="shared" si="203"/>
        <v>4787RGInt 01 Curitiba</v>
      </c>
      <c r="BE1256" s="110">
        <v>4787</v>
      </c>
      <c r="BF1256" s="110" t="s">
        <v>2673</v>
      </c>
      <c r="BG1256" s="110">
        <v>7012</v>
      </c>
      <c r="BH1256" s="110" t="s">
        <v>33</v>
      </c>
      <c r="BI1256" s="110">
        <v>1.9</v>
      </c>
      <c r="BJ1256" s="110">
        <v>2.85</v>
      </c>
      <c r="BK1256" s="110">
        <v>2.85</v>
      </c>
      <c r="BL1256" s="110">
        <v>1.9</v>
      </c>
      <c r="BN1256" s="110">
        <f t="shared" si="204"/>
        <v>9.5</v>
      </c>
      <c r="BS1256" s="110">
        <v>5425</v>
      </c>
      <c r="BT1256" s="110" t="str">
        <f t="shared" si="195"/>
        <v>Construção do almoxarifado e farmácia do Hospital Veterinário da UEL, em Londrina</v>
      </c>
      <c r="BU1256" s="111" t="str">
        <f t="shared" si="196"/>
        <v>Não</v>
      </c>
      <c r="BV1256" s="111" t="str">
        <f t="shared" si="197"/>
        <v>Não</v>
      </c>
      <c r="BW1256" s="111" t="str">
        <f t="shared" si="198"/>
        <v>Não</v>
      </c>
      <c r="BX1256" s="111" t="str">
        <f t="shared" si="199"/>
        <v>Não</v>
      </c>
      <c r="BY1256" s="110" t="s">
        <v>121</v>
      </c>
      <c r="BZ1256" s="110" t="s">
        <v>226</v>
      </c>
      <c r="CA1256" s="110" t="s">
        <v>121</v>
      </c>
      <c r="CB1256" s="110" t="s">
        <v>8122</v>
      </c>
      <c r="CG1256" s="110" t="str">
        <f t="shared" si="200"/>
        <v>5550Guarapuava</v>
      </c>
      <c r="CH1256" s="110" t="str">
        <f t="shared" si="202"/>
        <v>5550-1</v>
      </c>
      <c r="CI1256" s="110">
        <v>1</v>
      </c>
      <c r="CJ1256" s="110">
        <v>5550</v>
      </c>
      <c r="CK1256" s="110" t="s">
        <v>34</v>
      </c>
      <c r="CL1256" s="110">
        <v>4109401</v>
      </c>
      <c r="CM1256" s="110" t="s">
        <v>526</v>
      </c>
      <c r="CN1256" s="110">
        <v>0</v>
      </c>
      <c r="CO1256" s="110">
        <v>60</v>
      </c>
      <c r="CP1256" s="110">
        <v>0</v>
      </c>
      <c r="CQ1256" s="110">
        <v>0</v>
      </c>
      <c r="CS1256" s="110" t="str">
        <f t="shared" si="201"/>
        <v>RGInt 02 Guarapuava-Guarapuava</v>
      </c>
    </row>
    <row r="1257" spans="19:97" x14ac:dyDescent="0.2">
      <c r="S1257" s="98">
        <v>5422</v>
      </c>
      <c r="T1257" s="98">
        <v>45</v>
      </c>
      <c r="U1257" s="98" t="s">
        <v>3005</v>
      </c>
      <c r="V1257" s="98">
        <v>30</v>
      </c>
      <c r="W1257" s="98" t="s">
        <v>3039</v>
      </c>
      <c r="X1257" s="98">
        <v>5</v>
      </c>
      <c r="Y1257" s="98" t="s">
        <v>858</v>
      </c>
      <c r="Z1257" s="98">
        <v>34</v>
      </c>
      <c r="AA1257" s="98" t="s">
        <v>3006</v>
      </c>
      <c r="AB1257" s="98">
        <v>8116</v>
      </c>
      <c r="AC1257" s="98" t="s">
        <v>3043</v>
      </c>
      <c r="AD1257" s="98" t="s">
        <v>3044</v>
      </c>
      <c r="AE1257" s="98">
        <v>5422</v>
      </c>
      <c r="AF1257" s="98" t="s">
        <v>3054</v>
      </c>
      <c r="AG1257" s="98" t="s">
        <v>3055</v>
      </c>
      <c r="AH1257" s="98" t="s">
        <v>212</v>
      </c>
      <c r="AI1257" s="98" t="s">
        <v>53</v>
      </c>
      <c r="AJ1257" s="98">
        <v>4100</v>
      </c>
      <c r="AK1257" s="98" t="s">
        <v>37</v>
      </c>
      <c r="AL1257" s="98">
        <v>4105</v>
      </c>
      <c r="AM1257" s="98" t="s">
        <v>326</v>
      </c>
      <c r="AN1257" s="98">
        <v>4113700</v>
      </c>
      <c r="AO1257" s="98">
        <v>2024</v>
      </c>
      <c r="AP1257" s="98">
        <v>800</v>
      </c>
      <c r="AQ1257" s="98" t="s">
        <v>54</v>
      </c>
      <c r="AR1257" s="98" t="s">
        <v>54</v>
      </c>
      <c r="AS1257" s="98" t="s">
        <v>54</v>
      </c>
      <c r="AT1257" s="98" t="s">
        <v>54</v>
      </c>
      <c r="AY1257" s="98" t="s">
        <v>56</v>
      </c>
      <c r="AZ1257" s="98" t="s">
        <v>3051</v>
      </c>
      <c r="BA1257" s="98" t="s">
        <v>3011</v>
      </c>
      <c r="BB1257" s="98" t="s">
        <v>3012</v>
      </c>
      <c r="BD1257" s="110" t="str">
        <f t="shared" si="203"/>
        <v>4788RGInt 04 Maringá</v>
      </c>
      <c r="BE1257" s="110">
        <v>4788</v>
      </c>
      <c r="BF1257" s="110" t="s">
        <v>2675</v>
      </c>
      <c r="BG1257" s="110">
        <v>7005</v>
      </c>
      <c r="BH1257" s="110" t="s">
        <v>36</v>
      </c>
      <c r="BI1257" s="110">
        <v>187</v>
      </c>
      <c r="BJ1257" s="110">
        <v>0</v>
      </c>
      <c r="BK1257" s="110">
        <v>0</v>
      </c>
      <c r="BL1257" s="110">
        <v>268</v>
      </c>
      <c r="BN1257" s="110">
        <f t="shared" si="204"/>
        <v>455</v>
      </c>
      <c r="BS1257" s="110">
        <v>5422</v>
      </c>
      <c r="BT1257" s="110" t="str">
        <f t="shared" si="195"/>
        <v>Construção do entorno da pista de atletismo do Centro de Educação Física e Esporte (CEFE) da UEL, em Londrina</v>
      </c>
      <c r="BU1257" s="111" t="str">
        <f t="shared" si="196"/>
        <v>Não</v>
      </c>
      <c r="BV1257" s="111" t="str">
        <f t="shared" si="197"/>
        <v>Não</v>
      </c>
      <c r="BW1257" s="111" t="str">
        <f t="shared" si="198"/>
        <v>Não</v>
      </c>
      <c r="BX1257" s="111" t="str">
        <f t="shared" si="199"/>
        <v>Não</v>
      </c>
      <c r="BY1257" s="110" t="s">
        <v>121</v>
      </c>
      <c r="BZ1257" s="110" t="s">
        <v>121</v>
      </c>
      <c r="CA1257" s="110" t="s">
        <v>121</v>
      </c>
      <c r="CB1257" s="110" t="s">
        <v>8122</v>
      </c>
      <c r="CG1257" s="110" t="str">
        <f t="shared" si="200"/>
        <v>5550 Total</v>
      </c>
      <c r="CH1257" s="110" t="str">
        <f t="shared" si="202"/>
        <v>5550 Total-1</v>
      </c>
      <c r="CI1257" s="110">
        <v>1</v>
      </c>
      <c r="CJ1257" s="110" t="s">
        <v>7342</v>
      </c>
      <c r="CN1257" s="110">
        <v>0</v>
      </c>
      <c r="CO1257" s="110">
        <v>60</v>
      </c>
      <c r="CP1257" s="110">
        <v>0</v>
      </c>
      <c r="CQ1257" s="110">
        <v>0</v>
      </c>
      <c r="CS1257" s="110" t="str">
        <f t="shared" si="201"/>
        <v>-</v>
      </c>
    </row>
    <row r="1258" spans="19:97" x14ac:dyDescent="0.2">
      <c r="S1258" s="98">
        <v>6943</v>
      </c>
      <c r="T1258" s="98">
        <v>45</v>
      </c>
      <c r="U1258" s="98" t="s">
        <v>3005</v>
      </c>
      <c r="V1258" s="98">
        <v>30</v>
      </c>
      <c r="W1258" s="98" t="s">
        <v>3039</v>
      </c>
      <c r="X1258" s="98">
        <v>5</v>
      </c>
      <c r="Y1258" s="98" t="s">
        <v>858</v>
      </c>
      <c r="Z1258" s="98">
        <v>34</v>
      </c>
      <c r="AA1258" s="98" t="s">
        <v>3006</v>
      </c>
      <c r="AB1258" s="98">
        <v>8116</v>
      </c>
      <c r="AC1258" s="98" t="s">
        <v>3043</v>
      </c>
      <c r="AD1258" s="98" t="s">
        <v>3044</v>
      </c>
      <c r="AE1258" s="98">
        <v>6943</v>
      </c>
      <c r="AF1258" s="98" t="s">
        <v>6017</v>
      </c>
      <c r="AG1258" s="98" t="s">
        <v>6018</v>
      </c>
      <c r="AH1258" s="98" t="s">
        <v>212</v>
      </c>
      <c r="AI1258" s="98" t="s">
        <v>53</v>
      </c>
      <c r="AJ1258" s="98">
        <v>4100</v>
      </c>
      <c r="AK1258" s="98" t="s">
        <v>37</v>
      </c>
      <c r="AL1258" s="98">
        <v>4105</v>
      </c>
      <c r="AM1258" s="98" t="s">
        <v>326</v>
      </c>
      <c r="AN1258" s="98">
        <v>4113700</v>
      </c>
      <c r="AO1258" s="98">
        <v>2024</v>
      </c>
      <c r="AP1258" s="98">
        <v>0</v>
      </c>
      <c r="AQ1258" s="98" t="s">
        <v>54</v>
      </c>
      <c r="AR1258" s="98" t="s">
        <v>54</v>
      </c>
      <c r="AS1258" s="98" t="s">
        <v>54</v>
      </c>
      <c r="AT1258" s="98" t="s">
        <v>54</v>
      </c>
      <c r="AV1258" s="98" t="s">
        <v>2724</v>
      </c>
      <c r="AY1258" s="98" t="s">
        <v>56</v>
      </c>
      <c r="AZ1258" s="98" t="s">
        <v>6015</v>
      </c>
      <c r="BA1258" s="98" t="s">
        <v>3011</v>
      </c>
      <c r="BB1258" s="98" t="s">
        <v>6016</v>
      </c>
      <c r="BD1258" s="110" t="str">
        <f t="shared" si="203"/>
        <v>4789RGInt 01 Curitiba</v>
      </c>
      <c r="BE1258" s="110">
        <v>4789</v>
      </c>
      <c r="BF1258" s="110" t="s">
        <v>2679</v>
      </c>
      <c r="BG1258" s="110">
        <v>8082</v>
      </c>
      <c r="BH1258" s="110" t="s">
        <v>33</v>
      </c>
      <c r="BI1258" s="110">
        <v>30</v>
      </c>
      <c r="BJ1258" s="110">
        <v>135</v>
      </c>
      <c r="BK1258" s="110">
        <v>135</v>
      </c>
      <c r="BL1258" s="110">
        <v>0</v>
      </c>
      <c r="BN1258" s="110">
        <f t="shared" si="204"/>
        <v>300</v>
      </c>
      <c r="BS1258" s="110">
        <v>6943</v>
      </c>
      <c r="BT1258" s="110" t="str">
        <f t="shared" si="195"/>
        <v>Construção do Escritório de Aplicação de Assuntos Jurídicos - EAAJ da UEL, em Londrina</v>
      </c>
      <c r="BU1258" s="111" t="str">
        <f t="shared" si="196"/>
        <v>Não</v>
      </c>
      <c r="BV1258" s="111" t="str">
        <f t="shared" si="197"/>
        <v>Não</v>
      </c>
      <c r="BW1258" s="111" t="str">
        <f t="shared" si="198"/>
        <v>Não</v>
      </c>
      <c r="BX1258" s="111" t="str">
        <f t="shared" si="199"/>
        <v>Não</v>
      </c>
      <c r="BY1258" s="110" t="s">
        <v>121</v>
      </c>
      <c r="BZ1258" s="110" t="s">
        <v>2724</v>
      </c>
      <c r="CA1258" s="110" t="s">
        <v>121</v>
      </c>
      <c r="CB1258" s="110" t="s">
        <v>8375</v>
      </c>
      <c r="CG1258" s="110" t="str">
        <f t="shared" si="200"/>
        <v>5551Londrina</v>
      </c>
      <c r="CH1258" s="110" t="str">
        <f t="shared" si="202"/>
        <v>5551-1</v>
      </c>
      <c r="CI1258" s="110">
        <v>1</v>
      </c>
      <c r="CJ1258" s="110">
        <v>5551</v>
      </c>
      <c r="CK1258" s="110" t="s">
        <v>37</v>
      </c>
      <c r="CL1258" s="110">
        <v>4113700</v>
      </c>
      <c r="CM1258" s="110" t="s">
        <v>326</v>
      </c>
      <c r="CN1258" s="110">
        <v>0</v>
      </c>
      <c r="CO1258" s="110">
        <v>60</v>
      </c>
      <c r="CP1258" s="110">
        <v>0</v>
      </c>
      <c r="CQ1258" s="110">
        <v>0</v>
      </c>
      <c r="CS1258" s="110" t="str">
        <f t="shared" si="201"/>
        <v>RGInt 05 Londrina-Londrina</v>
      </c>
    </row>
    <row r="1259" spans="19:97" x14ac:dyDescent="0.2">
      <c r="S1259" s="98">
        <v>5421</v>
      </c>
      <c r="T1259" s="98">
        <v>45</v>
      </c>
      <c r="U1259" s="98" t="s">
        <v>3005</v>
      </c>
      <c r="V1259" s="98">
        <v>30</v>
      </c>
      <c r="W1259" s="98" t="s">
        <v>3039</v>
      </c>
      <c r="X1259" s="98">
        <v>5</v>
      </c>
      <c r="Y1259" s="98" t="s">
        <v>858</v>
      </c>
      <c r="Z1259" s="98">
        <v>34</v>
      </c>
      <c r="AA1259" s="98" t="s">
        <v>3006</v>
      </c>
      <c r="AB1259" s="98">
        <v>8116</v>
      </c>
      <c r="AC1259" s="98" t="s">
        <v>3043</v>
      </c>
      <c r="AD1259" s="98" t="s">
        <v>3044</v>
      </c>
      <c r="AE1259" s="98">
        <v>5421</v>
      </c>
      <c r="AF1259" s="98" t="s">
        <v>3056</v>
      </c>
      <c r="AG1259" s="98" t="s">
        <v>3057</v>
      </c>
      <c r="AH1259" s="98" t="s">
        <v>212</v>
      </c>
      <c r="AI1259" s="98" t="s">
        <v>53</v>
      </c>
      <c r="AJ1259" s="98">
        <v>4100</v>
      </c>
      <c r="AK1259" s="98" t="s">
        <v>37</v>
      </c>
      <c r="AL1259" s="98">
        <v>4105</v>
      </c>
      <c r="AM1259" s="98" t="s">
        <v>326</v>
      </c>
      <c r="AN1259" s="98">
        <v>4113700</v>
      </c>
      <c r="AO1259" s="98">
        <v>2024</v>
      </c>
      <c r="AP1259" s="98">
        <v>1076</v>
      </c>
      <c r="AQ1259" s="98" t="s">
        <v>54</v>
      </c>
      <c r="AR1259" s="98" t="s">
        <v>54</v>
      </c>
      <c r="AS1259" s="98" t="s">
        <v>54</v>
      </c>
      <c r="AT1259" s="98" t="s">
        <v>54</v>
      </c>
      <c r="AV1259" s="98" t="s">
        <v>3058</v>
      </c>
      <c r="AY1259" s="98" t="s">
        <v>56</v>
      </c>
      <c r="AZ1259" s="98" t="s">
        <v>3051</v>
      </c>
      <c r="BA1259" s="98" t="s">
        <v>3011</v>
      </c>
      <c r="BB1259" s="98" t="s">
        <v>3012</v>
      </c>
      <c r="BD1259" s="110" t="str">
        <f t="shared" si="203"/>
        <v>4790RGInt 01 Curitiba</v>
      </c>
      <c r="BE1259" s="110">
        <v>4790</v>
      </c>
      <c r="BF1259" s="110" t="s">
        <v>2682</v>
      </c>
      <c r="BG1259" s="110">
        <v>7005</v>
      </c>
      <c r="BH1259" s="110" t="s">
        <v>33</v>
      </c>
      <c r="BI1259" s="110">
        <v>2725</v>
      </c>
      <c r="BJ1259" s="110">
        <v>0</v>
      </c>
      <c r="BK1259" s="110">
        <v>0</v>
      </c>
      <c r="BL1259" s="110">
        <v>565</v>
      </c>
      <c r="BN1259" s="110">
        <f t="shared" si="204"/>
        <v>3290</v>
      </c>
      <c r="BS1259" s="110">
        <v>5421</v>
      </c>
      <c r="BT1259" s="110" t="str">
        <f t="shared" ref="BT1259:BT1322" si="205">VLOOKUP(BS1259,$S:$AF,14,0)</f>
        <v>Construção do Laboratório de Avaliação de Biodiversidade - LABIO/UEL, em Londrina</v>
      </c>
      <c r="BU1259" s="111" t="str">
        <f t="shared" ref="BU1259:BU1322" si="206">PROPER(VLOOKUP($BS1259,$S:$BB,27,0))</f>
        <v>Não</v>
      </c>
      <c r="BV1259" s="111" t="str">
        <f t="shared" ref="BV1259:BV1322" si="207">PROPER(VLOOKUP($BS1259,$S:$BB,28,0))</f>
        <v>Não</v>
      </c>
      <c r="BW1259" s="111" t="str">
        <f t="shared" ref="BW1259:BW1322" si="208">PROPER(VLOOKUP($BS1259,$S:$BB,25,0))</f>
        <v>Não</v>
      </c>
      <c r="BX1259" s="111" t="str">
        <f t="shared" ref="BX1259:BX1322" si="209">PROPER(VLOOKUP($BS1259,$S:$BB,26,0))</f>
        <v>Não</v>
      </c>
      <c r="BY1259" s="110" t="s">
        <v>121</v>
      </c>
      <c r="BZ1259" s="110" t="s">
        <v>3058</v>
      </c>
      <c r="CA1259" s="110" t="s">
        <v>121</v>
      </c>
      <c r="CB1259" s="110" t="s">
        <v>8122</v>
      </c>
      <c r="CG1259" s="110" t="str">
        <f t="shared" si="200"/>
        <v>5551 Total</v>
      </c>
      <c r="CH1259" s="110" t="str">
        <f t="shared" si="202"/>
        <v>5551 Total-1</v>
      </c>
      <c r="CI1259" s="110">
        <v>1</v>
      </c>
      <c r="CJ1259" s="110" t="s">
        <v>7343</v>
      </c>
      <c r="CN1259" s="110">
        <v>0</v>
      </c>
      <c r="CO1259" s="110">
        <v>60</v>
      </c>
      <c r="CP1259" s="110">
        <v>0</v>
      </c>
      <c r="CQ1259" s="110">
        <v>0</v>
      </c>
      <c r="CS1259" s="110" t="str">
        <f t="shared" si="201"/>
        <v>-</v>
      </c>
    </row>
    <row r="1260" spans="19:97" x14ac:dyDescent="0.2">
      <c r="S1260" s="98">
        <v>6944</v>
      </c>
      <c r="T1260" s="98">
        <v>45</v>
      </c>
      <c r="U1260" s="98" t="s">
        <v>3005</v>
      </c>
      <c r="V1260" s="98">
        <v>30</v>
      </c>
      <c r="W1260" s="98" t="s">
        <v>3039</v>
      </c>
      <c r="X1260" s="98">
        <v>5</v>
      </c>
      <c r="Y1260" s="98" t="s">
        <v>858</v>
      </c>
      <c r="Z1260" s="98">
        <v>34</v>
      </c>
      <c r="AA1260" s="98" t="s">
        <v>3006</v>
      </c>
      <c r="AB1260" s="98">
        <v>8116</v>
      </c>
      <c r="AC1260" s="98" t="s">
        <v>3043</v>
      </c>
      <c r="AD1260" s="98" t="s">
        <v>3044</v>
      </c>
      <c r="AE1260" s="98">
        <v>6944</v>
      </c>
      <c r="AF1260" s="98" t="s">
        <v>6019</v>
      </c>
      <c r="AG1260" s="98" t="s">
        <v>6020</v>
      </c>
      <c r="AH1260" s="98" t="s">
        <v>212</v>
      </c>
      <c r="AI1260" s="98" t="s">
        <v>53</v>
      </c>
      <c r="AJ1260" s="98">
        <v>4100</v>
      </c>
      <c r="AK1260" s="98" t="s">
        <v>37</v>
      </c>
      <c r="AL1260" s="98">
        <v>4105</v>
      </c>
      <c r="AM1260" s="98" t="s">
        <v>326</v>
      </c>
      <c r="AN1260" s="98">
        <v>4113700</v>
      </c>
      <c r="AO1260" s="98">
        <v>2024</v>
      </c>
      <c r="AP1260" s="98">
        <v>0</v>
      </c>
      <c r="AQ1260" s="98" t="s">
        <v>54</v>
      </c>
      <c r="AR1260" s="98" t="s">
        <v>54</v>
      </c>
      <c r="AS1260" s="98" t="s">
        <v>54</v>
      </c>
      <c r="AT1260" s="98" t="s">
        <v>54</v>
      </c>
      <c r="AV1260" s="98" t="s">
        <v>2724</v>
      </c>
      <c r="AY1260" s="98" t="s">
        <v>56</v>
      </c>
      <c r="AZ1260" s="98" t="s">
        <v>6015</v>
      </c>
      <c r="BA1260" s="98" t="s">
        <v>3011</v>
      </c>
      <c r="BB1260" s="98" t="s">
        <v>6016</v>
      </c>
      <c r="BD1260" s="110" t="str">
        <f t="shared" si="203"/>
        <v>4795RGInt 03 Cascavel</v>
      </c>
      <c r="BE1260" s="110">
        <v>4795</v>
      </c>
      <c r="BF1260" s="110" t="s">
        <v>2684</v>
      </c>
      <c r="BG1260" s="110">
        <v>7005</v>
      </c>
      <c r="BH1260" s="110" t="s">
        <v>35</v>
      </c>
      <c r="BI1260" s="110">
        <v>375</v>
      </c>
      <c r="BJ1260" s="110">
        <v>0</v>
      </c>
      <c r="BK1260" s="110">
        <v>0</v>
      </c>
      <c r="BL1260" s="110">
        <v>234</v>
      </c>
      <c r="BN1260" s="110">
        <f t="shared" si="204"/>
        <v>609</v>
      </c>
      <c r="BS1260" s="110">
        <v>6944</v>
      </c>
      <c r="BT1260" s="110" t="str">
        <f t="shared" si="205"/>
        <v>Construção do Laboratório de Bioquímica e Biotecnologia - BBTEC da UEL, em Londrina</v>
      </c>
      <c r="BU1260" s="111" t="str">
        <f t="shared" si="206"/>
        <v>Não</v>
      </c>
      <c r="BV1260" s="111" t="str">
        <f t="shared" si="207"/>
        <v>Não</v>
      </c>
      <c r="BW1260" s="111" t="str">
        <f t="shared" si="208"/>
        <v>Não</v>
      </c>
      <c r="BX1260" s="111" t="str">
        <f t="shared" si="209"/>
        <v>Não</v>
      </c>
      <c r="BY1260" s="110" t="s">
        <v>121</v>
      </c>
      <c r="BZ1260" s="110" t="s">
        <v>2724</v>
      </c>
      <c r="CA1260" s="110" t="s">
        <v>121</v>
      </c>
      <c r="CB1260" s="110" t="s">
        <v>8375</v>
      </c>
      <c r="CG1260" s="110" t="str">
        <f t="shared" si="200"/>
        <v>5552Piraquara</v>
      </c>
      <c r="CH1260" s="110" t="str">
        <f t="shared" si="202"/>
        <v>5552-1</v>
      </c>
      <c r="CI1260" s="110">
        <v>1</v>
      </c>
      <c r="CJ1260" s="110">
        <v>5552</v>
      </c>
      <c r="CK1260" s="110" t="s">
        <v>33</v>
      </c>
      <c r="CL1260" s="110">
        <v>4119509</v>
      </c>
      <c r="CM1260" s="110" t="s">
        <v>519</v>
      </c>
      <c r="CN1260" s="110">
        <v>0</v>
      </c>
      <c r="CO1260" s="110">
        <v>0</v>
      </c>
      <c r="CP1260" s="110">
        <v>1528</v>
      </c>
      <c r="CQ1260" s="110">
        <v>0</v>
      </c>
      <c r="CS1260" s="110" t="str">
        <f t="shared" si="201"/>
        <v>RGInt 01 Curitiba-Piraquara</v>
      </c>
    </row>
    <row r="1261" spans="19:97" x14ac:dyDescent="0.2">
      <c r="S1261" s="98">
        <v>5427</v>
      </c>
      <c r="T1261" s="98">
        <v>45</v>
      </c>
      <c r="U1261" s="98" t="s">
        <v>3005</v>
      </c>
      <c r="V1261" s="98">
        <v>30</v>
      </c>
      <c r="W1261" s="98" t="s">
        <v>3039</v>
      </c>
      <c r="X1261" s="98">
        <v>5</v>
      </c>
      <c r="Y1261" s="98" t="s">
        <v>858</v>
      </c>
      <c r="Z1261" s="98">
        <v>34</v>
      </c>
      <c r="AA1261" s="98" t="s">
        <v>3006</v>
      </c>
      <c r="AB1261" s="98">
        <v>8116</v>
      </c>
      <c r="AC1261" s="98" t="s">
        <v>3043</v>
      </c>
      <c r="AD1261" s="98" t="s">
        <v>3044</v>
      </c>
      <c r="AE1261" s="98">
        <v>5427</v>
      </c>
      <c r="AF1261" s="98" t="s">
        <v>3060</v>
      </c>
      <c r="AG1261" s="98" t="s">
        <v>3061</v>
      </c>
      <c r="AH1261" s="98" t="s">
        <v>212</v>
      </c>
      <c r="AI1261" s="98" t="s">
        <v>53</v>
      </c>
      <c r="AJ1261" s="98">
        <v>4100</v>
      </c>
      <c r="AK1261" s="98" t="s">
        <v>37</v>
      </c>
      <c r="AL1261" s="98">
        <v>4105</v>
      </c>
      <c r="AM1261" s="98" t="s">
        <v>326</v>
      </c>
      <c r="AN1261" s="98">
        <v>4113700</v>
      </c>
      <c r="AO1261" s="98">
        <v>2024</v>
      </c>
      <c r="AP1261" s="98">
        <v>72</v>
      </c>
      <c r="AQ1261" s="98" t="s">
        <v>54</v>
      </c>
      <c r="AR1261" s="98" t="s">
        <v>54</v>
      </c>
      <c r="AS1261" s="98" t="s">
        <v>54</v>
      </c>
      <c r="AT1261" s="98" t="s">
        <v>54</v>
      </c>
      <c r="AV1261" s="98" t="s">
        <v>226</v>
      </c>
      <c r="AY1261" s="98" t="s">
        <v>56</v>
      </c>
      <c r="AZ1261" s="98" t="s">
        <v>3051</v>
      </c>
      <c r="BA1261" s="98" t="s">
        <v>3011</v>
      </c>
      <c r="BB1261" s="98" t="s">
        <v>3012</v>
      </c>
      <c r="BD1261" s="110" t="str">
        <f t="shared" si="203"/>
        <v>4798RGInt 05 Londrina</v>
      </c>
      <c r="BE1261" s="110">
        <v>4798</v>
      </c>
      <c r="BF1261" s="110" t="s">
        <v>2686</v>
      </c>
      <c r="BG1261" s="110">
        <v>7005</v>
      </c>
      <c r="BH1261" s="110" t="s">
        <v>37</v>
      </c>
      <c r="BI1261" s="110">
        <v>375</v>
      </c>
      <c r="BJ1261" s="110">
        <v>0</v>
      </c>
      <c r="BK1261" s="110">
        <v>0</v>
      </c>
      <c r="BL1261" s="110">
        <v>372</v>
      </c>
      <c r="BN1261" s="110">
        <f t="shared" si="204"/>
        <v>747</v>
      </c>
      <c r="BS1261" s="110">
        <v>5427</v>
      </c>
      <c r="BT1261" s="110" t="str">
        <f t="shared" si="205"/>
        <v>Construção do Laboratório do Curso de Nutrição do Centro de Ciências da Saúde da UEL, em Londrina</v>
      </c>
      <c r="BU1261" s="111" t="str">
        <f t="shared" si="206"/>
        <v>Não</v>
      </c>
      <c r="BV1261" s="111" t="str">
        <f t="shared" si="207"/>
        <v>Não</v>
      </c>
      <c r="BW1261" s="111" t="str">
        <f t="shared" si="208"/>
        <v>Não</v>
      </c>
      <c r="BX1261" s="111" t="str">
        <f t="shared" si="209"/>
        <v>Não</v>
      </c>
      <c r="BY1261" s="110" t="s">
        <v>121</v>
      </c>
      <c r="BZ1261" s="110" t="s">
        <v>226</v>
      </c>
      <c r="CA1261" s="110" t="s">
        <v>121</v>
      </c>
      <c r="CB1261" s="110" t="s">
        <v>8122</v>
      </c>
      <c r="CG1261" s="110" t="str">
        <f t="shared" si="200"/>
        <v>5552 Total</v>
      </c>
      <c r="CH1261" s="110" t="str">
        <f t="shared" si="202"/>
        <v>5552 Total-1</v>
      </c>
      <c r="CI1261" s="110">
        <v>1</v>
      </c>
      <c r="CJ1261" s="110" t="s">
        <v>7344</v>
      </c>
      <c r="CN1261" s="110">
        <v>0</v>
      </c>
      <c r="CO1261" s="110">
        <v>0</v>
      </c>
      <c r="CP1261" s="110">
        <v>1528</v>
      </c>
      <c r="CQ1261" s="110">
        <v>0</v>
      </c>
      <c r="CS1261" s="110" t="str">
        <f t="shared" si="201"/>
        <v>-</v>
      </c>
    </row>
    <row r="1262" spans="19:97" x14ac:dyDescent="0.2">
      <c r="S1262" s="98">
        <v>5420</v>
      </c>
      <c r="T1262" s="98">
        <v>45</v>
      </c>
      <c r="U1262" s="98" t="s">
        <v>3005</v>
      </c>
      <c r="V1262" s="98">
        <v>30</v>
      </c>
      <c r="W1262" s="98" t="s">
        <v>3039</v>
      </c>
      <c r="X1262" s="98">
        <v>5</v>
      </c>
      <c r="Y1262" s="98" t="s">
        <v>858</v>
      </c>
      <c r="Z1262" s="98">
        <v>34</v>
      </c>
      <c r="AA1262" s="98" t="s">
        <v>3006</v>
      </c>
      <c r="AB1262" s="98">
        <v>8116</v>
      </c>
      <c r="AC1262" s="98" t="s">
        <v>3043</v>
      </c>
      <c r="AD1262" s="98" t="s">
        <v>3044</v>
      </c>
      <c r="AE1262" s="98">
        <v>5420</v>
      </c>
      <c r="AF1262" s="98" t="s">
        <v>3062</v>
      </c>
      <c r="AG1262" s="98" t="s">
        <v>3063</v>
      </c>
      <c r="AH1262" s="98" t="s">
        <v>212</v>
      </c>
      <c r="AI1262" s="98" t="s">
        <v>53</v>
      </c>
      <c r="AJ1262" s="98">
        <v>4100</v>
      </c>
      <c r="AK1262" s="98" t="s">
        <v>37</v>
      </c>
      <c r="AL1262" s="98">
        <v>4105</v>
      </c>
      <c r="AM1262" s="98" t="s">
        <v>326</v>
      </c>
      <c r="AN1262" s="98">
        <v>4113700</v>
      </c>
      <c r="AO1262" s="98">
        <v>2024</v>
      </c>
      <c r="AP1262" s="98">
        <v>1116</v>
      </c>
      <c r="AQ1262" s="98" t="s">
        <v>54</v>
      </c>
      <c r="AR1262" s="98" t="s">
        <v>54</v>
      </c>
      <c r="AS1262" s="98" t="s">
        <v>54</v>
      </c>
      <c r="AT1262" s="98" t="s">
        <v>54</v>
      </c>
      <c r="AY1262" s="98" t="s">
        <v>56</v>
      </c>
      <c r="AZ1262" s="98" t="s">
        <v>3051</v>
      </c>
      <c r="BA1262" s="98" t="s">
        <v>3011</v>
      </c>
      <c r="BB1262" s="98" t="s">
        <v>3012</v>
      </c>
      <c r="BD1262" s="110" t="str">
        <f t="shared" si="203"/>
        <v>4801RGInt 06 Ponta Grossa</v>
      </c>
      <c r="BE1262" s="110">
        <v>4801</v>
      </c>
      <c r="BF1262" s="110" t="s">
        <v>2689</v>
      </c>
      <c r="BG1262" s="110">
        <v>7005</v>
      </c>
      <c r="BH1262" s="110" t="s">
        <v>38</v>
      </c>
      <c r="BI1262" s="110">
        <v>375</v>
      </c>
      <c r="BJ1262" s="110">
        <v>0</v>
      </c>
      <c r="BK1262" s="110">
        <v>0</v>
      </c>
      <c r="BL1262" s="110">
        <v>255</v>
      </c>
      <c r="BN1262" s="110">
        <f t="shared" si="204"/>
        <v>630</v>
      </c>
      <c r="BS1262" s="110">
        <v>5420</v>
      </c>
      <c r="BT1262" s="110" t="str">
        <f t="shared" si="205"/>
        <v>Construção do Laboratório Integrado de Pesquisa em Biomedicina (LAPEB) da UEL, em Londrina</v>
      </c>
      <c r="BU1262" s="111" t="str">
        <f t="shared" si="206"/>
        <v>Não</v>
      </c>
      <c r="BV1262" s="111" t="str">
        <f t="shared" si="207"/>
        <v>Não</v>
      </c>
      <c r="BW1262" s="111" t="str">
        <f t="shared" si="208"/>
        <v>Não</v>
      </c>
      <c r="BX1262" s="111" t="str">
        <f t="shared" si="209"/>
        <v>Não</v>
      </c>
      <c r="BY1262" s="110" t="s">
        <v>121</v>
      </c>
      <c r="BZ1262" s="110" t="s">
        <v>121</v>
      </c>
      <c r="CA1262" s="110" t="s">
        <v>121</v>
      </c>
      <c r="CB1262" s="110" t="s">
        <v>8122</v>
      </c>
      <c r="CG1262" s="110" t="str">
        <f t="shared" ref="CG1262:CG1325" si="210">CJ1262&amp;CM1262</f>
        <v>5553Piraquara</v>
      </c>
      <c r="CH1262" s="110" t="str">
        <f t="shared" si="202"/>
        <v>5553-1</v>
      </c>
      <c r="CI1262" s="110">
        <v>1</v>
      </c>
      <c r="CJ1262" s="110">
        <v>5553</v>
      </c>
      <c r="CK1262" s="110" t="s">
        <v>33</v>
      </c>
      <c r="CL1262" s="110">
        <v>4119509</v>
      </c>
      <c r="CM1262" s="110" t="s">
        <v>519</v>
      </c>
      <c r="CN1262" s="110">
        <v>0</v>
      </c>
      <c r="CO1262" s="110">
        <v>120</v>
      </c>
      <c r="CP1262" s="110">
        <v>0</v>
      </c>
      <c r="CQ1262" s="110">
        <v>0</v>
      </c>
      <c r="CS1262" s="110" t="str">
        <f t="shared" ref="CS1262:CS1325" si="211">CK1262&amp;"-"&amp;CM1262</f>
        <v>RGInt 01 Curitiba-Piraquara</v>
      </c>
    </row>
    <row r="1263" spans="19:97" x14ac:dyDescent="0.2">
      <c r="S1263" s="98">
        <v>4623</v>
      </c>
      <c r="T1263" s="98">
        <v>45</v>
      </c>
      <c r="U1263" s="98" t="s">
        <v>3005</v>
      </c>
      <c r="V1263" s="98">
        <v>30</v>
      </c>
      <c r="W1263" s="98" t="s">
        <v>3039</v>
      </c>
      <c r="X1263" s="98">
        <v>5</v>
      </c>
      <c r="Y1263" s="98" t="s">
        <v>858</v>
      </c>
      <c r="Z1263" s="98">
        <v>34</v>
      </c>
      <c r="AA1263" s="98" t="s">
        <v>3006</v>
      </c>
      <c r="AB1263" s="98">
        <v>8116</v>
      </c>
      <c r="AC1263" s="98" t="s">
        <v>3043</v>
      </c>
      <c r="AD1263" s="98" t="s">
        <v>3044</v>
      </c>
      <c r="AE1263" s="98">
        <v>4623</v>
      </c>
      <c r="AF1263" s="98" t="s">
        <v>2455</v>
      </c>
      <c r="AG1263" s="98" t="s">
        <v>3064</v>
      </c>
      <c r="AH1263" s="98" t="s">
        <v>2920</v>
      </c>
      <c r="AI1263" s="98" t="s">
        <v>53</v>
      </c>
      <c r="AJ1263" s="98">
        <v>4100</v>
      </c>
      <c r="AK1263" s="98" t="s">
        <v>37</v>
      </c>
      <c r="AL1263" s="98">
        <v>4105</v>
      </c>
      <c r="AO1263" s="98">
        <v>2024</v>
      </c>
      <c r="AP1263" s="98">
        <v>1800</v>
      </c>
      <c r="AQ1263" s="98" t="s">
        <v>54</v>
      </c>
      <c r="AR1263" s="98" t="s">
        <v>54</v>
      </c>
      <c r="AS1263" s="98" t="s">
        <v>54</v>
      </c>
      <c r="AT1263" s="98" t="s">
        <v>54</v>
      </c>
      <c r="AV1263" s="98" t="s">
        <v>129</v>
      </c>
      <c r="AY1263" s="98" t="s">
        <v>56</v>
      </c>
      <c r="AZ1263" s="98" t="s">
        <v>3065</v>
      </c>
      <c r="BA1263" s="98" t="s">
        <v>3066</v>
      </c>
      <c r="BB1263" s="98" t="s">
        <v>3012</v>
      </c>
      <c r="BD1263" s="110" t="str">
        <f t="shared" si="203"/>
        <v>4802RGInt 01 Curitiba</v>
      </c>
      <c r="BE1263" s="110">
        <v>4802</v>
      </c>
      <c r="BF1263" s="110" t="s">
        <v>2691</v>
      </c>
      <c r="BG1263" s="110">
        <v>8060</v>
      </c>
      <c r="BH1263" s="110" t="s">
        <v>33</v>
      </c>
      <c r="BI1263" s="110">
        <v>10</v>
      </c>
      <c r="BJ1263" s="110">
        <v>0</v>
      </c>
      <c r="BK1263" s="110">
        <v>0</v>
      </c>
      <c r="BL1263" s="110">
        <v>0</v>
      </c>
      <c r="BN1263" s="110">
        <f t="shared" si="204"/>
        <v>10</v>
      </c>
      <c r="BS1263" s="110">
        <v>4623</v>
      </c>
      <c r="BT1263" s="110" t="str">
        <f t="shared" si="205"/>
        <v>Estudantes de ensino superior formados</v>
      </c>
      <c r="BU1263" s="111" t="str">
        <f t="shared" si="206"/>
        <v>Não</v>
      </c>
      <c r="BV1263" s="111" t="str">
        <f t="shared" si="207"/>
        <v>Não</v>
      </c>
      <c r="BW1263" s="111" t="str">
        <f t="shared" si="208"/>
        <v>Não</v>
      </c>
      <c r="BX1263" s="111" t="str">
        <f t="shared" si="209"/>
        <v>Não</v>
      </c>
      <c r="BY1263" s="110" t="s">
        <v>121</v>
      </c>
      <c r="BZ1263" s="110" t="s">
        <v>8207</v>
      </c>
      <c r="CA1263" s="110" t="s">
        <v>121</v>
      </c>
      <c r="CB1263" s="110" t="s">
        <v>8374</v>
      </c>
      <c r="CG1263" s="110" t="str">
        <f t="shared" si="210"/>
        <v>5553 Total</v>
      </c>
      <c r="CH1263" s="110" t="str">
        <f t="shared" ref="CH1263:CH1326" si="212">CJ1263&amp;"-"&amp;CI1263</f>
        <v>5553 Total-1</v>
      </c>
      <c r="CI1263" s="110">
        <v>1</v>
      </c>
      <c r="CJ1263" s="110" t="s">
        <v>7345</v>
      </c>
      <c r="CN1263" s="110">
        <v>0</v>
      </c>
      <c r="CO1263" s="110">
        <v>120</v>
      </c>
      <c r="CP1263" s="110">
        <v>0</v>
      </c>
      <c r="CQ1263" s="110">
        <v>0</v>
      </c>
      <c r="CS1263" s="110" t="str">
        <f t="shared" si="211"/>
        <v>-</v>
      </c>
    </row>
    <row r="1264" spans="19:97" x14ac:dyDescent="0.2">
      <c r="S1264" s="98">
        <v>4624</v>
      </c>
      <c r="T1264" s="98">
        <v>45</v>
      </c>
      <c r="U1264" s="98" t="s">
        <v>3005</v>
      </c>
      <c r="V1264" s="98">
        <v>30</v>
      </c>
      <c r="W1264" s="98" t="s">
        <v>3039</v>
      </c>
      <c r="X1264" s="98">
        <v>5</v>
      </c>
      <c r="Y1264" s="98" t="s">
        <v>858</v>
      </c>
      <c r="Z1264" s="98">
        <v>34</v>
      </c>
      <c r="AA1264" s="98" t="s">
        <v>3006</v>
      </c>
      <c r="AB1264" s="98">
        <v>8116</v>
      </c>
      <c r="AC1264" s="98" t="s">
        <v>3043</v>
      </c>
      <c r="AD1264" s="98" t="s">
        <v>3044</v>
      </c>
      <c r="AE1264" s="98">
        <v>4624</v>
      </c>
      <c r="AF1264" s="98" t="s">
        <v>2456</v>
      </c>
      <c r="AG1264" s="98" t="s">
        <v>3067</v>
      </c>
      <c r="AH1264" s="98" t="s">
        <v>3068</v>
      </c>
      <c r="AI1264" s="98" t="s">
        <v>53</v>
      </c>
      <c r="AJ1264" s="98">
        <v>4100</v>
      </c>
      <c r="AK1264" s="98" t="s">
        <v>37</v>
      </c>
      <c r="AL1264" s="98">
        <v>4105</v>
      </c>
      <c r="AO1264" s="98">
        <v>2024</v>
      </c>
      <c r="AP1264" s="98">
        <v>550</v>
      </c>
      <c r="AQ1264" s="98" t="s">
        <v>54</v>
      </c>
      <c r="AR1264" s="98" t="s">
        <v>54</v>
      </c>
      <c r="AS1264" s="98" t="s">
        <v>54</v>
      </c>
      <c r="AT1264" s="98" t="s">
        <v>54</v>
      </c>
      <c r="AV1264" s="98" t="s">
        <v>129</v>
      </c>
      <c r="AY1264" s="98" t="s">
        <v>56</v>
      </c>
      <c r="AZ1264" s="98" t="s">
        <v>3069</v>
      </c>
      <c r="BA1264" s="98" t="s">
        <v>3070</v>
      </c>
      <c r="BB1264" s="98" t="s">
        <v>3012</v>
      </c>
      <c r="BD1264" s="110" t="str">
        <f t="shared" si="203"/>
        <v>4802RGInt 02 Guarapuava</v>
      </c>
      <c r="BE1264" s="110">
        <v>4802</v>
      </c>
      <c r="BF1264" s="110" t="s">
        <v>2691</v>
      </c>
      <c r="BG1264" s="110">
        <v>8060</v>
      </c>
      <c r="BH1264" s="110" t="s">
        <v>34</v>
      </c>
      <c r="BI1264" s="110">
        <v>4</v>
      </c>
      <c r="BJ1264" s="110">
        <v>0</v>
      </c>
      <c r="BK1264" s="110">
        <v>0</v>
      </c>
      <c r="BL1264" s="110">
        <v>0</v>
      </c>
      <c r="BN1264" s="110">
        <f t="shared" si="204"/>
        <v>4</v>
      </c>
      <c r="BS1264" s="110">
        <v>4624</v>
      </c>
      <c r="BT1264" s="110" t="str">
        <f t="shared" si="205"/>
        <v>Estudantes de pós-graduação titulados em nível stricto sensu - mestrado e doutorado</v>
      </c>
      <c r="BU1264" s="111" t="str">
        <f t="shared" si="206"/>
        <v>Não</v>
      </c>
      <c r="BV1264" s="111" t="str">
        <f t="shared" si="207"/>
        <v>Não</v>
      </c>
      <c r="BW1264" s="111" t="str">
        <f t="shared" si="208"/>
        <v>Não</v>
      </c>
      <c r="BX1264" s="111" t="str">
        <f t="shared" si="209"/>
        <v>Não</v>
      </c>
      <c r="BY1264" s="110" t="s">
        <v>121</v>
      </c>
      <c r="BZ1264" s="110" t="s">
        <v>8207</v>
      </c>
      <c r="CA1264" s="110" t="s">
        <v>121</v>
      </c>
      <c r="CB1264" s="110" t="s">
        <v>8374</v>
      </c>
      <c r="CG1264" s="110" t="str">
        <f t="shared" si="210"/>
        <v>5554Londrina</v>
      </c>
      <c r="CH1264" s="110" t="str">
        <f t="shared" si="212"/>
        <v>5554-1</v>
      </c>
      <c r="CI1264" s="110">
        <v>1</v>
      </c>
      <c r="CJ1264" s="110">
        <v>5554</v>
      </c>
      <c r="CK1264" s="110" t="s">
        <v>37</v>
      </c>
      <c r="CL1264" s="110">
        <v>4113700</v>
      </c>
      <c r="CM1264" s="110" t="s">
        <v>326</v>
      </c>
      <c r="CN1264" s="110">
        <v>0</v>
      </c>
      <c r="CO1264" s="110">
        <v>0</v>
      </c>
      <c r="CP1264" s="110">
        <v>3575</v>
      </c>
      <c r="CQ1264" s="110">
        <v>0</v>
      </c>
      <c r="CS1264" s="110" t="str">
        <f t="shared" si="211"/>
        <v>RGInt 05 Londrina-Londrina</v>
      </c>
    </row>
    <row r="1265" spans="19:97" x14ac:dyDescent="0.2">
      <c r="S1265" s="98">
        <v>5428</v>
      </c>
      <c r="T1265" s="98">
        <v>45</v>
      </c>
      <c r="U1265" s="98" t="s">
        <v>3005</v>
      </c>
      <c r="V1265" s="98">
        <v>30</v>
      </c>
      <c r="W1265" s="98" t="s">
        <v>3039</v>
      </c>
      <c r="X1265" s="98">
        <v>5</v>
      </c>
      <c r="Y1265" s="98" t="s">
        <v>858</v>
      </c>
      <c r="Z1265" s="98">
        <v>34</v>
      </c>
      <c r="AA1265" s="98" t="s">
        <v>3006</v>
      </c>
      <c r="AB1265" s="98">
        <v>8116</v>
      </c>
      <c r="AC1265" s="98" t="s">
        <v>3043</v>
      </c>
      <c r="AD1265" s="98" t="s">
        <v>3044</v>
      </c>
      <c r="AE1265" s="98">
        <v>5428</v>
      </c>
      <c r="AF1265" s="98" t="s">
        <v>3071</v>
      </c>
      <c r="AG1265" s="98" t="s">
        <v>6021</v>
      </c>
      <c r="AH1265" s="98" t="s">
        <v>212</v>
      </c>
      <c r="AI1265" s="98" t="s">
        <v>53</v>
      </c>
      <c r="AJ1265" s="98">
        <v>4100</v>
      </c>
      <c r="AK1265" s="98" t="s">
        <v>37</v>
      </c>
      <c r="AL1265" s="98">
        <v>4105</v>
      </c>
      <c r="AM1265" s="98" t="s">
        <v>326</v>
      </c>
      <c r="AN1265" s="98">
        <v>4113700</v>
      </c>
      <c r="AO1265" s="98">
        <v>2024</v>
      </c>
      <c r="AP1265" s="98">
        <v>697</v>
      </c>
      <c r="AQ1265" s="98" t="s">
        <v>54</v>
      </c>
      <c r="AR1265" s="98" t="s">
        <v>54</v>
      </c>
      <c r="AS1265" s="98" t="s">
        <v>54</v>
      </c>
      <c r="AT1265" s="98" t="s">
        <v>54</v>
      </c>
      <c r="AV1265" s="98" t="s">
        <v>226</v>
      </c>
      <c r="AY1265" s="98" t="s">
        <v>56</v>
      </c>
      <c r="AZ1265" s="98" t="s">
        <v>6022</v>
      </c>
      <c r="BA1265" s="98" t="s">
        <v>3011</v>
      </c>
      <c r="BB1265" s="98" t="s">
        <v>3012</v>
      </c>
      <c r="BD1265" s="110" t="str">
        <f t="shared" ref="BD1265:BD1328" si="213">BE1265&amp;BH1265</f>
        <v>4802RGInt 03 Cascavel</v>
      </c>
      <c r="BE1265" s="110">
        <v>4802</v>
      </c>
      <c r="BF1265" s="110" t="s">
        <v>2691</v>
      </c>
      <c r="BG1265" s="110">
        <v>8060</v>
      </c>
      <c r="BH1265" s="110" t="s">
        <v>35</v>
      </c>
      <c r="BI1265" s="110">
        <v>4</v>
      </c>
      <c r="BJ1265" s="110">
        <v>0</v>
      </c>
      <c r="BK1265" s="110">
        <v>0</v>
      </c>
      <c r="BL1265" s="110">
        <v>0</v>
      </c>
      <c r="BN1265" s="110">
        <f t="shared" ref="BN1265:BN1328" si="214">SUM(BI1265:BM1265)</f>
        <v>4</v>
      </c>
      <c r="BS1265" s="110">
        <v>5428</v>
      </c>
      <c r="BT1265" s="110" t="str">
        <f t="shared" si="205"/>
        <v>Projetos complementares do prédio da Bioquímica, do Centro de Ciências Exatas (CCE) da UEL, em Londrina</v>
      </c>
      <c r="BU1265" s="111" t="str">
        <f t="shared" si="206"/>
        <v>Não</v>
      </c>
      <c r="BV1265" s="111" t="str">
        <f t="shared" si="207"/>
        <v>Não</v>
      </c>
      <c r="BW1265" s="111" t="str">
        <f t="shared" si="208"/>
        <v>Não</v>
      </c>
      <c r="BX1265" s="111" t="str">
        <f t="shared" si="209"/>
        <v>Não</v>
      </c>
      <c r="BY1265" s="110" t="s">
        <v>121</v>
      </c>
      <c r="BZ1265" s="110" t="s">
        <v>226</v>
      </c>
      <c r="CA1265" s="110" t="s">
        <v>121</v>
      </c>
      <c r="CB1265" s="110" t="s">
        <v>8122</v>
      </c>
      <c r="CG1265" s="110" t="str">
        <f t="shared" si="210"/>
        <v>5554 Total</v>
      </c>
      <c r="CH1265" s="110" t="str">
        <f t="shared" si="212"/>
        <v>5554 Total-1</v>
      </c>
      <c r="CI1265" s="110">
        <v>1</v>
      </c>
      <c r="CJ1265" s="110" t="s">
        <v>7346</v>
      </c>
      <c r="CN1265" s="110">
        <v>0</v>
      </c>
      <c r="CO1265" s="110">
        <v>0</v>
      </c>
      <c r="CP1265" s="110">
        <v>3575</v>
      </c>
      <c r="CQ1265" s="110">
        <v>0</v>
      </c>
      <c r="CS1265" s="110" t="str">
        <f t="shared" si="211"/>
        <v>-</v>
      </c>
    </row>
    <row r="1266" spans="19:97" x14ac:dyDescent="0.2">
      <c r="S1266" s="98">
        <v>4627</v>
      </c>
      <c r="T1266" s="98">
        <v>45</v>
      </c>
      <c r="U1266" s="98" t="s">
        <v>3005</v>
      </c>
      <c r="V1266" s="98">
        <v>30</v>
      </c>
      <c r="W1266" s="98" t="s">
        <v>3039</v>
      </c>
      <c r="X1266" s="98">
        <v>5</v>
      </c>
      <c r="Y1266" s="98" t="s">
        <v>858</v>
      </c>
      <c r="Z1266" s="98">
        <v>34</v>
      </c>
      <c r="AA1266" s="98" t="s">
        <v>3006</v>
      </c>
      <c r="AB1266" s="98">
        <v>8116</v>
      </c>
      <c r="AC1266" s="98" t="s">
        <v>3043</v>
      </c>
      <c r="AD1266" s="98" t="s">
        <v>3044</v>
      </c>
      <c r="AE1266" s="98">
        <v>4627</v>
      </c>
      <c r="AF1266" s="98" t="s">
        <v>2460</v>
      </c>
      <c r="AG1266" s="98" t="s">
        <v>3072</v>
      </c>
      <c r="AH1266" s="98" t="s">
        <v>3073</v>
      </c>
      <c r="AI1266" s="98" t="s">
        <v>53</v>
      </c>
      <c r="AJ1266" s="98">
        <v>4100</v>
      </c>
      <c r="AK1266" s="98" t="s">
        <v>37</v>
      </c>
      <c r="AL1266" s="98">
        <v>4105</v>
      </c>
      <c r="AO1266" s="98">
        <v>2024</v>
      </c>
      <c r="AP1266" s="98">
        <v>800</v>
      </c>
      <c r="AQ1266" s="98" t="s">
        <v>54</v>
      </c>
      <c r="AR1266" s="98" t="s">
        <v>54</v>
      </c>
      <c r="AS1266" s="98" t="s">
        <v>54</v>
      </c>
      <c r="AT1266" s="98" t="s">
        <v>54</v>
      </c>
      <c r="AV1266" s="98" t="s">
        <v>129</v>
      </c>
      <c r="AY1266" s="98" t="s">
        <v>56</v>
      </c>
      <c r="AZ1266" s="98" t="s">
        <v>3074</v>
      </c>
      <c r="BA1266" s="98" t="s">
        <v>3011</v>
      </c>
      <c r="BB1266" s="98" t="s">
        <v>3012</v>
      </c>
      <c r="BD1266" s="110" t="str">
        <f t="shared" si="213"/>
        <v>4802RGInt 04 Maringá</v>
      </c>
      <c r="BE1266" s="110">
        <v>4802</v>
      </c>
      <c r="BF1266" s="110" t="s">
        <v>2691</v>
      </c>
      <c r="BG1266" s="110">
        <v>8060</v>
      </c>
      <c r="BH1266" s="110" t="s">
        <v>36</v>
      </c>
      <c r="BI1266" s="110">
        <v>4</v>
      </c>
      <c r="BJ1266" s="110">
        <v>0</v>
      </c>
      <c r="BK1266" s="110">
        <v>0</v>
      </c>
      <c r="BL1266" s="110">
        <v>0</v>
      </c>
      <c r="BN1266" s="110">
        <f t="shared" si="214"/>
        <v>4</v>
      </c>
      <c r="BS1266" s="110">
        <v>4627</v>
      </c>
      <c r="BT1266" s="110" t="str">
        <f t="shared" si="205"/>
        <v>Projetos de pesquisa para o desenvolvimento da Ciência e da Tecnologia desenvolvido</v>
      </c>
      <c r="BU1266" s="111" t="str">
        <f t="shared" si="206"/>
        <v>Não</v>
      </c>
      <c r="BV1266" s="111" t="str">
        <f t="shared" si="207"/>
        <v>Não</v>
      </c>
      <c r="BW1266" s="111" t="str">
        <f t="shared" si="208"/>
        <v>Não</v>
      </c>
      <c r="BX1266" s="111" t="str">
        <f t="shared" si="209"/>
        <v>Não</v>
      </c>
      <c r="BY1266" s="110" t="s">
        <v>121</v>
      </c>
      <c r="BZ1266" s="110" t="s">
        <v>8167</v>
      </c>
      <c r="CA1266" s="110" t="s">
        <v>121</v>
      </c>
      <c r="CB1266" s="110" t="s">
        <v>8374</v>
      </c>
      <c r="CG1266" s="110" t="str">
        <f t="shared" si="210"/>
        <v>5555Andirá</v>
      </c>
      <c r="CH1266" s="110" t="str">
        <f t="shared" si="212"/>
        <v>5555-1</v>
      </c>
      <c r="CI1266" s="110">
        <v>1</v>
      </c>
      <c r="CJ1266" s="110">
        <v>5555</v>
      </c>
      <c r="CK1266" s="110" t="s">
        <v>37</v>
      </c>
      <c r="CL1266" s="110">
        <v>4101101</v>
      </c>
      <c r="CM1266" s="110" t="s">
        <v>2005</v>
      </c>
      <c r="CN1266" s="110">
        <v>0</v>
      </c>
      <c r="CO1266" s="110">
        <v>0</v>
      </c>
      <c r="CP1266" s="110">
        <v>0</v>
      </c>
      <c r="CQ1266" s="110">
        <v>1000</v>
      </c>
      <c r="CS1266" s="110" t="str">
        <f t="shared" si="211"/>
        <v>RGInt 05 Londrina-Andirá</v>
      </c>
    </row>
    <row r="1267" spans="19:97" x14ac:dyDescent="0.2">
      <c r="S1267" s="98">
        <v>6945</v>
      </c>
      <c r="T1267" s="98">
        <v>45</v>
      </c>
      <c r="U1267" s="98" t="s">
        <v>3005</v>
      </c>
      <c r="V1267" s="98">
        <v>30</v>
      </c>
      <c r="W1267" s="98" t="s">
        <v>3039</v>
      </c>
      <c r="X1267" s="98">
        <v>5</v>
      </c>
      <c r="Y1267" s="98" t="s">
        <v>858</v>
      </c>
      <c r="Z1267" s="98">
        <v>34</v>
      </c>
      <c r="AA1267" s="98" t="s">
        <v>3006</v>
      </c>
      <c r="AB1267" s="98">
        <v>8116</v>
      </c>
      <c r="AC1267" s="98" t="s">
        <v>3043</v>
      </c>
      <c r="AD1267" s="98" t="s">
        <v>3044</v>
      </c>
      <c r="AE1267" s="98">
        <v>6945</v>
      </c>
      <c r="AF1267" s="98" t="s">
        <v>6023</v>
      </c>
      <c r="AG1267" s="98" t="s">
        <v>6024</v>
      </c>
      <c r="AH1267" s="98" t="s">
        <v>212</v>
      </c>
      <c r="AI1267" s="98" t="s">
        <v>53</v>
      </c>
      <c r="AJ1267" s="98">
        <v>4100</v>
      </c>
      <c r="AK1267" s="98" t="s">
        <v>37</v>
      </c>
      <c r="AL1267" s="98">
        <v>4105</v>
      </c>
      <c r="AM1267" s="98" t="s">
        <v>326</v>
      </c>
      <c r="AN1267" s="98">
        <v>4113700</v>
      </c>
      <c r="AO1267" s="98">
        <v>2024</v>
      </c>
      <c r="AP1267" s="98">
        <v>0</v>
      </c>
      <c r="AQ1267" s="98" t="s">
        <v>54</v>
      </c>
      <c r="AR1267" s="98" t="s">
        <v>54</v>
      </c>
      <c r="AS1267" s="98" t="s">
        <v>54</v>
      </c>
      <c r="AT1267" s="98" t="s">
        <v>54</v>
      </c>
      <c r="AV1267" s="98" t="s">
        <v>2724</v>
      </c>
      <c r="AY1267" s="98" t="s">
        <v>56</v>
      </c>
      <c r="AZ1267" s="98" t="s">
        <v>6015</v>
      </c>
      <c r="BA1267" s="98" t="s">
        <v>3011</v>
      </c>
      <c r="BB1267" s="98" t="s">
        <v>6016</v>
      </c>
      <c r="BD1267" s="110" t="str">
        <f t="shared" si="213"/>
        <v>4802RGInt 05 Londrina</v>
      </c>
      <c r="BE1267" s="110">
        <v>4802</v>
      </c>
      <c r="BF1267" s="110" t="s">
        <v>2691</v>
      </c>
      <c r="BG1267" s="110">
        <v>8060</v>
      </c>
      <c r="BH1267" s="110" t="s">
        <v>37</v>
      </c>
      <c r="BI1267" s="110">
        <v>4</v>
      </c>
      <c r="BJ1267" s="110">
        <v>0</v>
      </c>
      <c r="BK1267" s="110">
        <v>0</v>
      </c>
      <c r="BL1267" s="110">
        <v>0</v>
      </c>
      <c r="BN1267" s="110">
        <f t="shared" si="214"/>
        <v>4</v>
      </c>
      <c r="BS1267" s="110">
        <v>6945</v>
      </c>
      <c r="BT1267" s="110" t="str">
        <f t="shared" si="205"/>
        <v>Reconstrução do Ginásio João Santana - CEFE da UEL, em Londrina</v>
      </c>
      <c r="BU1267" s="111" t="str">
        <f t="shared" si="206"/>
        <v>Não</v>
      </c>
      <c r="BV1267" s="111" t="str">
        <f t="shared" si="207"/>
        <v>Não</v>
      </c>
      <c r="BW1267" s="111" t="str">
        <f t="shared" si="208"/>
        <v>Não</v>
      </c>
      <c r="BX1267" s="111" t="str">
        <f t="shared" si="209"/>
        <v>Não</v>
      </c>
      <c r="BY1267" s="110" t="s">
        <v>121</v>
      </c>
      <c r="BZ1267" s="110" t="s">
        <v>2724</v>
      </c>
      <c r="CA1267" s="110" t="s">
        <v>121</v>
      </c>
      <c r="CB1267" s="110" t="s">
        <v>8375</v>
      </c>
      <c r="CG1267" s="110" t="str">
        <f t="shared" si="210"/>
        <v>5555 Total</v>
      </c>
      <c r="CH1267" s="110" t="str">
        <f t="shared" si="212"/>
        <v>5555 Total-1</v>
      </c>
      <c r="CI1267" s="110">
        <v>1</v>
      </c>
      <c r="CJ1267" s="110" t="s">
        <v>7347</v>
      </c>
      <c r="CN1267" s="110">
        <v>0</v>
      </c>
      <c r="CO1267" s="110">
        <v>0</v>
      </c>
      <c r="CP1267" s="110">
        <v>0</v>
      </c>
      <c r="CQ1267" s="110">
        <v>1000</v>
      </c>
      <c r="CS1267" s="110" t="str">
        <f t="shared" si="211"/>
        <v>-</v>
      </c>
    </row>
    <row r="1268" spans="19:97" x14ac:dyDescent="0.2">
      <c r="S1268" s="98">
        <v>5423</v>
      </c>
      <c r="T1268" s="98">
        <v>45</v>
      </c>
      <c r="U1268" s="98" t="s">
        <v>3005</v>
      </c>
      <c r="V1268" s="98">
        <v>30</v>
      </c>
      <c r="W1268" s="98" t="s">
        <v>3039</v>
      </c>
      <c r="X1268" s="98">
        <v>5</v>
      </c>
      <c r="Y1268" s="98" t="s">
        <v>858</v>
      </c>
      <c r="Z1268" s="98">
        <v>34</v>
      </c>
      <c r="AA1268" s="98" t="s">
        <v>3006</v>
      </c>
      <c r="AB1268" s="98">
        <v>8116</v>
      </c>
      <c r="AC1268" s="98" t="s">
        <v>3043</v>
      </c>
      <c r="AD1268" s="98" t="s">
        <v>3044</v>
      </c>
      <c r="AE1268" s="98">
        <v>5423</v>
      </c>
      <c r="AF1268" s="98" t="s">
        <v>3075</v>
      </c>
      <c r="AG1268" s="98" t="s">
        <v>3076</v>
      </c>
      <c r="AH1268" s="98" t="s">
        <v>212</v>
      </c>
      <c r="AI1268" s="98" t="s">
        <v>53</v>
      </c>
      <c r="AJ1268" s="98">
        <v>4100</v>
      </c>
      <c r="AK1268" s="98" t="s">
        <v>37</v>
      </c>
      <c r="AL1268" s="98">
        <v>4105</v>
      </c>
      <c r="AM1268" s="98" t="s">
        <v>326</v>
      </c>
      <c r="AN1268" s="98">
        <v>4113700</v>
      </c>
      <c r="AO1268" s="98">
        <v>2024</v>
      </c>
      <c r="AP1268" s="98">
        <v>1737</v>
      </c>
      <c r="AQ1268" s="98" t="s">
        <v>54</v>
      </c>
      <c r="AR1268" s="98" t="s">
        <v>54</v>
      </c>
      <c r="AS1268" s="98" t="s">
        <v>54</v>
      </c>
      <c r="AT1268" s="98" t="s">
        <v>54</v>
      </c>
      <c r="AV1268" s="98" t="s">
        <v>129</v>
      </c>
      <c r="AY1268" s="98" t="s">
        <v>56</v>
      </c>
      <c r="AZ1268" s="98" t="s">
        <v>3051</v>
      </c>
      <c r="BA1268" s="98" t="s">
        <v>3011</v>
      </c>
      <c r="BB1268" s="98" t="s">
        <v>3012</v>
      </c>
      <c r="BD1268" s="110" t="str">
        <f t="shared" si="213"/>
        <v>4802RGInt 06 Ponta Grossa</v>
      </c>
      <c r="BE1268" s="110">
        <v>4802</v>
      </c>
      <c r="BF1268" s="110" t="s">
        <v>2691</v>
      </c>
      <c r="BG1268" s="110">
        <v>8060</v>
      </c>
      <c r="BH1268" s="110" t="s">
        <v>38</v>
      </c>
      <c r="BI1268" s="110">
        <v>4</v>
      </c>
      <c r="BJ1268" s="110">
        <v>30</v>
      </c>
      <c r="BK1268" s="110">
        <v>30</v>
      </c>
      <c r="BL1268" s="110">
        <v>30</v>
      </c>
      <c r="BN1268" s="110">
        <f t="shared" si="214"/>
        <v>94</v>
      </c>
      <c r="BS1268" s="110">
        <v>5423</v>
      </c>
      <c r="BT1268" s="110" t="str">
        <f t="shared" si="205"/>
        <v>Recuperação do Ginásio de Esportes José Coaracy F. Bueno, do Centro de Educação Física e Esporte (CEFE) da UEL, em Londrina</v>
      </c>
      <c r="BU1268" s="111" t="str">
        <f t="shared" si="206"/>
        <v>Não</v>
      </c>
      <c r="BV1268" s="111" t="str">
        <f t="shared" si="207"/>
        <v>Não</v>
      </c>
      <c r="BW1268" s="111" t="str">
        <f t="shared" si="208"/>
        <v>Não</v>
      </c>
      <c r="BX1268" s="111" t="str">
        <f t="shared" si="209"/>
        <v>Não</v>
      </c>
      <c r="BY1268" s="110" t="s">
        <v>121</v>
      </c>
      <c r="BZ1268" s="110" t="s">
        <v>129</v>
      </c>
      <c r="CA1268" s="110" t="s">
        <v>121</v>
      </c>
      <c r="CB1268" s="110" t="s">
        <v>8122</v>
      </c>
      <c r="CG1268" s="110" t="str">
        <f t="shared" si="210"/>
        <v>5556Assis Chateaubriand</v>
      </c>
      <c r="CH1268" s="110" t="str">
        <f t="shared" si="212"/>
        <v>5556-1</v>
      </c>
      <c r="CI1268" s="110">
        <v>1</v>
      </c>
      <c r="CJ1268" s="110">
        <v>5556</v>
      </c>
      <c r="CK1268" s="110" t="s">
        <v>35</v>
      </c>
      <c r="CL1268" s="110">
        <v>4102000</v>
      </c>
      <c r="CM1268" s="110" t="s">
        <v>356</v>
      </c>
      <c r="CN1268" s="110">
        <v>0</v>
      </c>
      <c r="CO1268" s="110">
        <v>0</v>
      </c>
      <c r="CP1268" s="110">
        <v>0</v>
      </c>
      <c r="CQ1268" s="110">
        <v>1000</v>
      </c>
      <c r="CS1268" s="110" t="str">
        <f t="shared" si="211"/>
        <v>RGInt 03 Cascavel-Assis Chateaubriand</v>
      </c>
    </row>
    <row r="1269" spans="19:97" x14ac:dyDescent="0.2">
      <c r="S1269" s="98">
        <v>4607</v>
      </c>
      <c r="T1269" s="98">
        <v>45</v>
      </c>
      <c r="U1269" s="98" t="s">
        <v>3005</v>
      </c>
      <c r="V1269" s="98">
        <v>31</v>
      </c>
      <c r="W1269" s="98" t="s">
        <v>3077</v>
      </c>
      <c r="X1269" s="98">
        <v>5</v>
      </c>
      <c r="Y1269" s="98" t="s">
        <v>858</v>
      </c>
      <c r="Z1269" s="98">
        <v>34</v>
      </c>
      <c r="AA1269" s="98" t="s">
        <v>3006</v>
      </c>
      <c r="AB1269" s="98">
        <v>8076</v>
      </c>
      <c r="AC1269" s="98" t="s">
        <v>3078</v>
      </c>
      <c r="AD1269" s="98" t="s">
        <v>3041</v>
      </c>
      <c r="AE1269" s="98">
        <v>4607</v>
      </c>
      <c r="AF1269" s="98" t="s">
        <v>2439</v>
      </c>
      <c r="AG1269" s="98" t="s">
        <v>6012</v>
      </c>
      <c r="AH1269" s="98" t="s">
        <v>790</v>
      </c>
      <c r="AI1269" s="98" t="s">
        <v>53</v>
      </c>
      <c r="AJ1269" s="98">
        <v>4100</v>
      </c>
      <c r="AK1269" s="98" t="s">
        <v>38</v>
      </c>
      <c r="AL1269" s="98">
        <v>4106</v>
      </c>
      <c r="AO1269" s="98">
        <v>2024</v>
      </c>
      <c r="AP1269" s="98">
        <v>90000</v>
      </c>
      <c r="AQ1269" s="98" t="s">
        <v>54</v>
      </c>
      <c r="AR1269" s="98" t="s">
        <v>54</v>
      </c>
      <c r="AS1269" s="98" t="s">
        <v>54</v>
      </c>
      <c r="AT1269" s="98" t="s">
        <v>54</v>
      </c>
      <c r="AV1269" s="98" t="s">
        <v>129</v>
      </c>
      <c r="AY1269" s="98" t="s">
        <v>56</v>
      </c>
      <c r="AZ1269" s="98" t="s">
        <v>3042</v>
      </c>
      <c r="BA1269" s="98" t="s">
        <v>3011</v>
      </c>
      <c r="BB1269" s="98" t="s">
        <v>3012</v>
      </c>
      <c r="BD1269" s="110" t="str">
        <f t="shared" si="213"/>
        <v>4803RGInt 01 Curitiba</v>
      </c>
      <c r="BE1269" s="110">
        <v>4803</v>
      </c>
      <c r="BF1269" s="110" t="s">
        <v>2695</v>
      </c>
      <c r="BG1269" s="110">
        <v>8060</v>
      </c>
      <c r="BH1269" s="110" t="s">
        <v>33</v>
      </c>
      <c r="BI1269" s="110">
        <v>150</v>
      </c>
      <c r="BJ1269" s="110">
        <v>150</v>
      </c>
      <c r="BK1269" s="110">
        <v>150</v>
      </c>
      <c r="BL1269" s="110">
        <v>150</v>
      </c>
      <c r="BN1269" s="110">
        <f t="shared" si="214"/>
        <v>600</v>
      </c>
      <c r="BS1269" s="110">
        <v>4607</v>
      </c>
      <c r="BT1269" s="110" t="str">
        <f t="shared" si="205"/>
        <v>Atendimentos e promoção de assistência à saúde realizados no Hospital Universitário</v>
      </c>
      <c r="BU1269" s="111" t="str">
        <f t="shared" si="206"/>
        <v>Não</v>
      </c>
      <c r="BV1269" s="111" t="str">
        <f t="shared" si="207"/>
        <v>Não</v>
      </c>
      <c r="BW1269" s="111" t="str">
        <f t="shared" si="208"/>
        <v>Não</v>
      </c>
      <c r="BX1269" s="111" t="str">
        <f t="shared" si="209"/>
        <v>Não</v>
      </c>
      <c r="BY1269" s="110" t="s">
        <v>121</v>
      </c>
      <c r="BZ1269" s="110" t="s">
        <v>129</v>
      </c>
      <c r="CA1269" s="110" t="s">
        <v>121</v>
      </c>
      <c r="CB1269" s="110" t="s">
        <v>8122</v>
      </c>
      <c r="CG1269" s="110" t="str">
        <f t="shared" si="210"/>
        <v>5556 Total</v>
      </c>
      <c r="CH1269" s="110" t="str">
        <f t="shared" si="212"/>
        <v>5556 Total-1</v>
      </c>
      <c r="CI1269" s="110">
        <v>1</v>
      </c>
      <c r="CJ1269" s="110" t="s">
        <v>7348</v>
      </c>
      <c r="CN1269" s="110">
        <v>0</v>
      </c>
      <c r="CO1269" s="110">
        <v>0</v>
      </c>
      <c r="CP1269" s="110">
        <v>0</v>
      </c>
      <c r="CQ1269" s="110">
        <v>1000</v>
      </c>
      <c r="CS1269" s="110" t="str">
        <f t="shared" si="211"/>
        <v>-</v>
      </c>
    </row>
    <row r="1270" spans="19:97" x14ac:dyDescent="0.2">
      <c r="S1270" s="98">
        <v>7025</v>
      </c>
      <c r="T1270" s="98">
        <v>45</v>
      </c>
      <c r="U1270" s="98" t="s">
        <v>3005</v>
      </c>
      <c r="V1270" s="98">
        <v>31</v>
      </c>
      <c r="W1270" s="98" t="s">
        <v>3077</v>
      </c>
      <c r="X1270" s="98">
        <v>5</v>
      </c>
      <c r="Y1270" s="98" t="s">
        <v>858</v>
      </c>
      <c r="Z1270" s="98">
        <v>34</v>
      </c>
      <c r="AA1270" s="98" t="s">
        <v>3006</v>
      </c>
      <c r="AB1270" s="98">
        <v>8076</v>
      </c>
      <c r="AC1270" s="98" t="s">
        <v>3078</v>
      </c>
      <c r="AD1270" s="98" t="s">
        <v>3041</v>
      </c>
      <c r="AE1270" s="98">
        <v>7025</v>
      </c>
      <c r="AF1270" s="98" t="s">
        <v>6025</v>
      </c>
      <c r="AG1270" s="98" t="s">
        <v>6026</v>
      </c>
      <c r="AH1270" s="98" t="s">
        <v>212</v>
      </c>
      <c r="AI1270" s="98" t="s">
        <v>53</v>
      </c>
      <c r="AJ1270" s="98">
        <v>4100</v>
      </c>
      <c r="AK1270" s="98" t="s">
        <v>38</v>
      </c>
      <c r="AL1270" s="98">
        <v>4106</v>
      </c>
      <c r="AM1270" s="98" t="s">
        <v>531</v>
      </c>
      <c r="AN1270" s="98">
        <v>4119905</v>
      </c>
      <c r="AO1270" s="98">
        <v>2024</v>
      </c>
      <c r="AP1270" s="98">
        <v>0</v>
      </c>
      <c r="AQ1270" s="98" t="s">
        <v>54</v>
      </c>
      <c r="AR1270" s="98" t="s">
        <v>54</v>
      </c>
      <c r="AS1270" s="98" t="s">
        <v>54</v>
      </c>
      <c r="AT1270" s="98" t="s">
        <v>54</v>
      </c>
      <c r="AY1270" s="98" t="s">
        <v>56</v>
      </c>
      <c r="AZ1270" s="98" t="s">
        <v>6027</v>
      </c>
      <c r="BA1270" s="98" t="s">
        <v>3360</v>
      </c>
      <c r="BB1270" s="98" t="s">
        <v>6028</v>
      </c>
      <c r="BD1270" s="110" t="str">
        <f t="shared" si="213"/>
        <v>4803RGInt 03 Cascavel</v>
      </c>
      <c r="BE1270" s="110">
        <v>4803</v>
      </c>
      <c r="BF1270" s="110" t="s">
        <v>2695</v>
      </c>
      <c r="BG1270" s="110">
        <v>8060</v>
      </c>
      <c r="BH1270" s="110" t="s">
        <v>35</v>
      </c>
      <c r="BI1270" s="110">
        <v>100</v>
      </c>
      <c r="BJ1270" s="110">
        <v>100</v>
      </c>
      <c r="BK1270" s="110">
        <v>100</v>
      </c>
      <c r="BL1270" s="110">
        <v>100</v>
      </c>
      <c r="BN1270" s="110">
        <f t="shared" si="214"/>
        <v>400</v>
      </c>
      <c r="BS1270" s="110">
        <v>7025</v>
      </c>
      <c r="BT1270" s="110" t="str">
        <f t="shared" si="205"/>
        <v>Construção do Centro Especializado em Reabilitação (CER) - NÍVEL IV do Hospital Universitário Regional dos Campos Gerais (HU-UEPG)</v>
      </c>
      <c r="BU1270" s="111" t="str">
        <f t="shared" si="206"/>
        <v>Não</v>
      </c>
      <c r="BV1270" s="111" t="str">
        <f t="shared" si="207"/>
        <v>Não</v>
      </c>
      <c r="BW1270" s="111" t="str">
        <f t="shared" si="208"/>
        <v>Não</v>
      </c>
      <c r="BX1270" s="111" t="str">
        <f t="shared" si="209"/>
        <v>Não</v>
      </c>
      <c r="BY1270" s="110" t="s">
        <v>121</v>
      </c>
      <c r="BZ1270" s="110" t="s">
        <v>121</v>
      </c>
      <c r="CA1270" s="110" t="s">
        <v>121</v>
      </c>
      <c r="CB1270" s="110" t="s">
        <v>8377</v>
      </c>
      <c r="CG1270" s="110" t="str">
        <f t="shared" si="210"/>
        <v>5557Bandeirantes</v>
      </c>
      <c r="CH1270" s="110" t="str">
        <f t="shared" si="212"/>
        <v>5557-1</v>
      </c>
      <c r="CI1270" s="110">
        <v>1</v>
      </c>
      <c r="CJ1270" s="110">
        <v>5557</v>
      </c>
      <c r="CK1270" s="110" t="s">
        <v>37</v>
      </c>
      <c r="CL1270" s="110">
        <v>4102406</v>
      </c>
      <c r="CM1270" s="110" t="s">
        <v>2013</v>
      </c>
      <c r="CN1270" s="110">
        <v>0</v>
      </c>
      <c r="CO1270" s="110">
        <v>0</v>
      </c>
      <c r="CP1270" s="110">
        <v>0</v>
      </c>
      <c r="CQ1270" s="110">
        <v>1000</v>
      </c>
      <c r="CS1270" s="110" t="str">
        <f t="shared" si="211"/>
        <v>RGInt 05 Londrina-Bandeirantes</v>
      </c>
    </row>
    <row r="1271" spans="19:97" x14ac:dyDescent="0.2">
      <c r="S1271" s="98">
        <v>4007</v>
      </c>
      <c r="T1271" s="98">
        <v>45</v>
      </c>
      <c r="U1271" s="98" t="s">
        <v>3005</v>
      </c>
      <c r="V1271" s="98">
        <v>31</v>
      </c>
      <c r="W1271" s="98" t="s">
        <v>3077</v>
      </c>
      <c r="X1271" s="98">
        <v>5</v>
      </c>
      <c r="Y1271" s="98" t="s">
        <v>858</v>
      </c>
      <c r="Z1271" s="98">
        <v>34</v>
      </c>
      <c r="AA1271" s="98" t="s">
        <v>3006</v>
      </c>
      <c r="AB1271" s="98">
        <v>8119</v>
      </c>
      <c r="AC1271" s="98" t="s">
        <v>3079</v>
      </c>
      <c r="AD1271" s="98" t="s">
        <v>3080</v>
      </c>
      <c r="AE1271" s="98">
        <v>4007</v>
      </c>
      <c r="AF1271" s="98" t="s">
        <v>868</v>
      </c>
      <c r="AG1271" s="98" t="s">
        <v>3045</v>
      </c>
      <c r="AH1271" s="98" t="s">
        <v>52</v>
      </c>
      <c r="AI1271" s="98" t="s">
        <v>53</v>
      </c>
      <c r="AJ1271" s="98">
        <v>4100</v>
      </c>
      <c r="AK1271" s="98" t="s">
        <v>38</v>
      </c>
      <c r="AL1271" s="98">
        <v>4106</v>
      </c>
      <c r="AO1271" s="98">
        <v>2024</v>
      </c>
      <c r="AP1271" s="98">
        <v>200</v>
      </c>
      <c r="AQ1271" s="98" t="s">
        <v>54</v>
      </c>
      <c r="AR1271" s="98" t="s">
        <v>56</v>
      </c>
      <c r="AS1271" s="98" t="s">
        <v>54</v>
      </c>
      <c r="AT1271" s="98" t="s">
        <v>54</v>
      </c>
      <c r="AV1271" s="98" t="s">
        <v>129</v>
      </c>
      <c r="AY1271" s="98" t="s">
        <v>56</v>
      </c>
      <c r="AZ1271" s="98" t="s">
        <v>3046</v>
      </c>
      <c r="BA1271" s="98" t="s">
        <v>3011</v>
      </c>
      <c r="BB1271" s="98" t="s">
        <v>3012</v>
      </c>
      <c r="BD1271" s="110" t="str">
        <f t="shared" si="213"/>
        <v>4803RGInt 04 Maringá</v>
      </c>
      <c r="BE1271" s="110">
        <v>4803</v>
      </c>
      <c r="BF1271" s="110" t="s">
        <v>2695</v>
      </c>
      <c r="BG1271" s="110">
        <v>8060</v>
      </c>
      <c r="BH1271" s="110" t="s">
        <v>36</v>
      </c>
      <c r="BI1271" s="110">
        <v>50</v>
      </c>
      <c r="BJ1271" s="110">
        <v>50</v>
      </c>
      <c r="BK1271" s="110">
        <v>50</v>
      </c>
      <c r="BL1271" s="110">
        <v>50</v>
      </c>
      <c r="BN1271" s="110">
        <f t="shared" si="214"/>
        <v>200</v>
      </c>
      <c r="BS1271" s="110">
        <v>4007</v>
      </c>
      <c r="BT1271" s="110" t="str">
        <f t="shared" si="205"/>
        <v>Ações extensionistas em benefício da sociedade realizadas pelas Instituições de Ensino Superior Estaduais</v>
      </c>
      <c r="BU1271" s="111" t="str">
        <f t="shared" si="206"/>
        <v>Não</v>
      </c>
      <c r="BV1271" s="111" t="str">
        <f t="shared" si="207"/>
        <v>Não</v>
      </c>
      <c r="BW1271" s="111" t="str">
        <f t="shared" si="208"/>
        <v>Não</v>
      </c>
      <c r="BX1271" s="111" t="str">
        <f t="shared" si="209"/>
        <v>Sim</v>
      </c>
      <c r="BY1271" s="110" t="s">
        <v>121</v>
      </c>
      <c r="BZ1271" s="110" t="s">
        <v>8207</v>
      </c>
      <c r="CA1271" s="110" t="s">
        <v>121</v>
      </c>
      <c r="CB1271" s="110" t="s">
        <v>8374</v>
      </c>
      <c r="CG1271" s="110" t="str">
        <f t="shared" si="210"/>
        <v>5557 Total</v>
      </c>
      <c r="CH1271" s="110" t="str">
        <f t="shared" si="212"/>
        <v>5557 Total-1</v>
      </c>
      <c r="CI1271" s="110">
        <v>1</v>
      </c>
      <c r="CJ1271" s="110" t="s">
        <v>7349</v>
      </c>
      <c r="CN1271" s="110">
        <v>0</v>
      </c>
      <c r="CO1271" s="110">
        <v>0</v>
      </c>
      <c r="CP1271" s="110">
        <v>0</v>
      </c>
      <c r="CQ1271" s="110">
        <v>1000</v>
      </c>
      <c r="CS1271" s="110" t="str">
        <f t="shared" si="211"/>
        <v>-</v>
      </c>
    </row>
    <row r="1272" spans="19:97" x14ac:dyDescent="0.2">
      <c r="S1272" s="98">
        <v>6462</v>
      </c>
      <c r="T1272" s="98">
        <v>45</v>
      </c>
      <c r="U1272" s="98" t="s">
        <v>3005</v>
      </c>
      <c r="V1272" s="98">
        <v>31</v>
      </c>
      <c r="W1272" s="98" t="s">
        <v>3077</v>
      </c>
      <c r="X1272" s="98">
        <v>5</v>
      </c>
      <c r="Y1272" s="98" t="s">
        <v>858</v>
      </c>
      <c r="Z1272" s="98">
        <v>34</v>
      </c>
      <c r="AA1272" s="98" t="s">
        <v>3006</v>
      </c>
      <c r="AB1272" s="98">
        <v>8119</v>
      </c>
      <c r="AC1272" s="98" t="s">
        <v>3079</v>
      </c>
      <c r="AD1272" s="98" t="s">
        <v>3080</v>
      </c>
      <c r="AE1272" s="98">
        <v>6462</v>
      </c>
      <c r="AF1272" s="98" t="s">
        <v>6029</v>
      </c>
      <c r="AG1272" s="98" t="s">
        <v>6030</v>
      </c>
      <c r="AH1272" s="98" t="s">
        <v>212</v>
      </c>
      <c r="AI1272" s="98" t="s">
        <v>53</v>
      </c>
      <c r="AJ1272" s="98">
        <v>4100</v>
      </c>
      <c r="AK1272" s="98" t="s">
        <v>38</v>
      </c>
      <c r="AL1272" s="98">
        <v>4106</v>
      </c>
      <c r="AM1272" s="98" t="s">
        <v>531</v>
      </c>
      <c r="AN1272" s="98">
        <v>4119905</v>
      </c>
      <c r="AO1272" s="98">
        <v>2024</v>
      </c>
      <c r="AP1272" s="98">
        <v>0</v>
      </c>
      <c r="AQ1272" s="98" t="s">
        <v>54</v>
      </c>
      <c r="AR1272" s="98" t="s">
        <v>54</v>
      </c>
      <c r="AS1272" s="98" t="s">
        <v>54</v>
      </c>
      <c r="AT1272" s="98" t="s">
        <v>54</v>
      </c>
      <c r="AY1272" s="98" t="s">
        <v>56</v>
      </c>
      <c r="AZ1272" s="98" t="s">
        <v>3051</v>
      </c>
      <c r="BA1272" s="98" t="s">
        <v>6031</v>
      </c>
      <c r="BB1272" s="98" t="s">
        <v>6031</v>
      </c>
      <c r="BD1272" s="110" t="str">
        <f t="shared" si="213"/>
        <v>4803RGInt 05 Londrina</v>
      </c>
      <c r="BE1272" s="110">
        <v>4803</v>
      </c>
      <c r="BF1272" s="110" t="s">
        <v>2695</v>
      </c>
      <c r="BG1272" s="110">
        <v>8060</v>
      </c>
      <c r="BH1272" s="110" t="s">
        <v>37</v>
      </c>
      <c r="BI1272" s="110">
        <v>50</v>
      </c>
      <c r="BJ1272" s="110">
        <v>50</v>
      </c>
      <c r="BK1272" s="110">
        <v>50</v>
      </c>
      <c r="BL1272" s="110">
        <v>50</v>
      </c>
      <c r="BN1272" s="110">
        <f t="shared" si="214"/>
        <v>200</v>
      </c>
      <c r="BS1272" s="110">
        <v>6462</v>
      </c>
      <c r="BT1272" s="110" t="str">
        <f t="shared" si="205"/>
        <v>Ampliação do vestiário e construção da academia do Campus de Uvaranas da Universidade Estadual de Ponta Grossa</v>
      </c>
      <c r="BU1272" s="111" t="str">
        <f t="shared" si="206"/>
        <v>Não</v>
      </c>
      <c r="BV1272" s="111" t="str">
        <f t="shared" si="207"/>
        <v>Não</v>
      </c>
      <c r="BW1272" s="111" t="str">
        <f t="shared" si="208"/>
        <v>Não</v>
      </c>
      <c r="BX1272" s="111" t="str">
        <f t="shared" si="209"/>
        <v>Não</v>
      </c>
      <c r="BY1272" s="110" t="s">
        <v>121</v>
      </c>
      <c r="BZ1272" s="110" t="s">
        <v>121</v>
      </c>
      <c r="CA1272" s="110" t="s">
        <v>121</v>
      </c>
      <c r="CB1272" s="110" t="s">
        <v>8122</v>
      </c>
      <c r="CG1272" s="110" t="str">
        <f t="shared" si="210"/>
        <v>5558Cambará</v>
      </c>
      <c r="CH1272" s="110" t="str">
        <f t="shared" si="212"/>
        <v>5558-1</v>
      </c>
      <c r="CI1272" s="110">
        <v>1</v>
      </c>
      <c r="CJ1272" s="110">
        <v>5558</v>
      </c>
      <c r="CK1272" s="110" t="s">
        <v>37</v>
      </c>
      <c r="CL1272" s="110">
        <v>4103602</v>
      </c>
      <c r="CM1272" s="110" t="s">
        <v>2017</v>
      </c>
      <c r="CN1272" s="110">
        <v>0</v>
      </c>
      <c r="CO1272" s="110">
        <v>0</v>
      </c>
      <c r="CP1272" s="110">
        <v>0</v>
      </c>
      <c r="CQ1272" s="110">
        <v>642</v>
      </c>
      <c r="CS1272" s="110" t="str">
        <f t="shared" si="211"/>
        <v>RGInt 05 Londrina-Cambará</v>
      </c>
    </row>
    <row r="1273" spans="19:97" x14ac:dyDescent="0.2">
      <c r="S1273" s="98">
        <v>6999</v>
      </c>
      <c r="T1273" s="98">
        <v>45</v>
      </c>
      <c r="U1273" s="98" t="s">
        <v>3005</v>
      </c>
      <c r="V1273" s="98">
        <v>31</v>
      </c>
      <c r="W1273" s="98" t="s">
        <v>3077</v>
      </c>
      <c r="X1273" s="98">
        <v>5</v>
      </c>
      <c r="Y1273" s="98" t="s">
        <v>858</v>
      </c>
      <c r="Z1273" s="98">
        <v>34</v>
      </c>
      <c r="AA1273" s="98" t="s">
        <v>3006</v>
      </c>
      <c r="AB1273" s="98">
        <v>8119</v>
      </c>
      <c r="AC1273" s="98" t="s">
        <v>3079</v>
      </c>
      <c r="AD1273" s="98" t="s">
        <v>3080</v>
      </c>
      <c r="AE1273" s="98">
        <v>6999</v>
      </c>
      <c r="AF1273" s="98" t="s">
        <v>6032</v>
      </c>
      <c r="AG1273" s="98" t="s">
        <v>6033</v>
      </c>
      <c r="AH1273" s="98" t="s">
        <v>212</v>
      </c>
      <c r="AI1273" s="98" t="s">
        <v>53</v>
      </c>
      <c r="AJ1273" s="98">
        <v>4100</v>
      </c>
      <c r="AK1273" s="98" t="s">
        <v>38</v>
      </c>
      <c r="AL1273" s="98">
        <v>4106</v>
      </c>
      <c r="AM1273" s="98" t="s">
        <v>531</v>
      </c>
      <c r="AN1273" s="98">
        <v>4119905</v>
      </c>
      <c r="AO1273" s="98">
        <v>2024</v>
      </c>
      <c r="AP1273" s="98">
        <v>0</v>
      </c>
      <c r="AQ1273" s="98" t="s">
        <v>54</v>
      </c>
      <c r="AR1273" s="98" t="s">
        <v>54</v>
      </c>
      <c r="AS1273" s="98" t="s">
        <v>54</v>
      </c>
      <c r="AT1273" s="98" t="s">
        <v>54</v>
      </c>
      <c r="AY1273" s="98" t="s">
        <v>56</v>
      </c>
      <c r="AZ1273" s="98" t="s">
        <v>6027</v>
      </c>
      <c r="BA1273" s="98" t="s">
        <v>6034</v>
      </c>
      <c r="BB1273" s="98" t="s">
        <v>6035</v>
      </c>
      <c r="BD1273" s="110" t="str">
        <f t="shared" si="213"/>
        <v>4803RGInt 06 Ponta Grossa</v>
      </c>
      <c r="BE1273" s="110">
        <v>4803</v>
      </c>
      <c r="BF1273" s="110" t="s">
        <v>2695</v>
      </c>
      <c r="BG1273" s="110">
        <v>8060</v>
      </c>
      <c r="BH1273" s="110" t="s">
        <v>38</v>
      </c>
      <c r="BI1273" s="110">
        <v>50</v>
      </c>
      <c r="BJ1273" s="110">
        <v>50</v>
      </c>
      <c r="BK1273" s="110">
        <v>50</v>
      </c>
      <c r="BL1273" s="110">
        <v>50</v>
      </c>
      <c r="BN1273" s="110">
        <f t="shared" si="214"/>
        <v>200</v>
      </c>
      <c r="BS1273" s="110">
        <v>6999</v>
      </c>
      <c r="BT1273" s="110" t="str">
        <f t="shared" si="205"/>
        <v>Construção da Pista de Atletismo e Pista de Caminhada da Universidade Estadual de Ponta Grossa (UEPG)</v>
      </c>
      <c r="BU1273" s="111" t="str">
        <f t="shared" si="206"/>
        <v>Não</v>
      </c>
      <c r="BV1273" s="111" t="str">
        <f t="shared" si="207"/>
        <v>Não</v>
      </c>
      <c r="BW1273" s="111" t="str">
        <f t="shared" si="208"/>
        <v>Não</v>
      </c>
      <c r="BX1273" s="111" t="str">
        <f t="shared" si="209"/>
        <v>Não</v>
      </c>
      <c r="BY1273" s="110" t="s">
        <v>121</v>
      </c>
      <c r="BZ1273" s="110" t="s">
        <v>121</v>
      </c>
      <c r="CA1273" s="110" t="s">
        <v>121</v>
      </c>
      <c r="CB1273" s="110" t="s">
        <v>8377</v>
      </c>
      <c r="CG1273" s="110" t="str">
        <f t="shared" si="210"/>
        <v>5558 Total</v>
      </c>
      <c r="CH1273" s="110" t="str">
        <f t="shared" si="212"/>
        <v>5558 Total-1</v>
      </c>
      <c r="CI1273" s="110">
        <v>1</v>
      </c>
      <c r="CJ1273" s="110" t="s">
        <v>7350</v>
      </c>
      <c r="CN1273" s="110">
        <v>0</v>
      </c>
      <c r="CO1273" s="110">
        <v>0</v>
      </c>
      <c r="CP1273" s="110">
        <v>0</v>
      </c>
      <c r="CQ1273" s="110">
        <v>642</v>
      </c>
      <c r="CS1273" s="110" t="str">
        <f t="shared" si="211"/>
        <v>-</v>
      </c>
    </row>
    <row r="1274" spans="19:97" x14ac:dyDescent="0.2">
      <c r="S1274" s="98">
        <v>6463</v>
      </c>
      <c r="T1274" s="98">
        <v>45</v>
      </c>
      <c r="U1274" s="98" t="s">
        <v>3005</v>
      </c>
      <c r="V1274" s="98">
        <v>31</v>
      </c>
      <c r="W1274" s="98" t="s">
        <v>3077</v>
      </c>
      <c r="X1274" s="98">
        <v>5</v>
      </c>
      <c r="Y1274" s="98" t="s">
        <v>858</v>
      </c>
      <c r="Z1274" s="98">
        <v>34</v>
      </c>
      <c r="AA1274" s="98" t="s">
        <v>3006</v>
      </c>
      <c r="AB1274" s="98">
        <v>8119</v>
      </c>
      <c r="AC1274" s="98" t="s">
        <v>3079</v>
      </c>
      <c r="AD1274" s="98" t="s">
        <v>3080</v>
      </c>
      <c r="AE1274" s="98">
        <v>6463</v>
      </c>
      <c r="AF1274" s="98" t="s">
        <v>6036</v>
      </c>
      <c r="AG1274" s="98" t="s">
        <v>6037</v>
      </c>
      <c r="AH1274" s="98" t="s">
        <v>212</v>
      </c>
      <c r="AI1274" s="98" t="s">
        <v>53</v>
      </c>
      <c r="AJ1274" s="98">
        <v>4100</v>
      </c>
      <c r="AK1274" s="98" t="s">
        <v>38</v>
      </c>
      <c r="AL1274" s="98">
        <v>4106</v>
      </c>
      <c r="AM1274" s="98" t="s">
        <v>531</v>
      </c>
      <c r="AN1274" s="98">
        <v>4119905</v>
      </c>
      <c r="AO1274" s="98">
        <v>2024</v>
      </c>
      <c r="AP1274" s="98">
        <v>1410</v>
      </c>
      <c r="AQ1274" s="98" t="s">
        <v>54</v>
      </c>
      <c r="AR1274" s="98" t="s">
        <v>54</v>
      </c>
      <c r="AS1274" s="98" t="s">
        <v>54</v>
      </c>
      <c r="AT1274" s="98" t="s">
        <v>54</v>
      </c>
      <c r="AY1274" s="98" t="s">
        <v>56</v>
      </c>
      <c r="AZ1274" s="98" t="s">
        <v>3051</v>
      </c>
      <c r="BA1274" s="98" t="s">
        <v>3011</v>
      </c>
      <c r="BB1274" s="98" t="s">
        <v>3011</v>
      </c>
      <c r="BD1274" s="110" t="str">
        <f t="shared" si="213"/>
        <v>4804RGInt 01 Curitiba</v>
      </c>
      <c r="BE1274" s="110">
        <v>4804</v>
      </c>
      <c r="BF1274" s="110" t="s">
        <v>2699</v>
      </c>
      <c r="BG1274" s="110">
        <v>8060</v>
      </c>
      <c r="BH1274" s="110" t="s">
        <v>33</v>
      </c>
      <c r="BI1274" s="110">
        <v>2000</v>
      </c>
      <c r="BJ1274" s="110">
        <v>2450</v>
      </c>
      <c r="BK1274" s="110">
        <v>2450</v>
      </c>
      <c r="BL1274" s="110">
        <v>2450</v>
      </c>
      <c r="BN1274" s="110">
        <f t="shared" si="214"/>
        <v>9350</v>
      </c>
      <c r="BS1274" s="110">
        <v>6463</v>
      </c>
      <c r="BT1274" s="110" t="str">
        <f t="shared" si="205"/>
        <v>Construção da Sede da Polícia Científica e Centro de Anatomia da Universidade Estadual de Ponta Grossa</v>
      </c>
      <c r="BU1274" s="111" t="str">
        <f t="shared" si="206"/>
        <v>Não</v>
      </c>
      <c r="BV1274" s="111" t="str">
        <f t="shared" si="207"/>
        <v>Não</v>
      </c>
      <c r="BW1274" s="111" t="str">
        <f t="shared" si="208"/>
        <v>Não</v>
      </c>
      <c r="BX1274" s="111" t="str">
        <f t="shared" si="209"/>
        <v>Não</v>
      </c>
      <c r="BY1274" s="110" t="s">
        <v>121</v>
      </c>
      <c r="BZ1274" s="110" t="s">
        <v>121</v>
      </c>
      <c r="CA1274" s="110" t="s">
        <v>121</v>
      </c>
      <c r="CB1274" s="110" t="s">
        <v>8122</v>
      </c>
      <c r="CG1274" s="110" t="str">
        <f t="shared" si="210"/>
        <v>5559Campo Mourão</v>
      </c>
      <c r="CH1274" s="110" t="str">
        <f t="shared" si="212"/>
        <v>5559-1</v>
      </c>
      <c r="CI1274" s="110">
        <v>1</v>
      </c>
      <c r="CJ1274" s="110">
        <v>5559</v>
      </c>
      <c r="CK1274" s="110" t="s">
        <v>36</v>
      </c>
      <c r="CL1274" s="110">
        <v>4104303</v>
      </c>
      <c r="CM1274" s="110" t="s">
        <v>372</v>
      </c>
      <c r="CN1274" s="110">
        <v>0</v>
      </c>
      <c r="CO1274" s="110">
        <v>0</v>
      </c>
      <c r="CP1274" s="110">
        <v>0</v>
      </c>
      <c r="CQ1274" s="110">
        <v>1000</v>
      </c>
      <c r="CS1274" s="110" t="str">
        <f t="shared" si="211"/>
        <v>RGInt 04 Maringá-Campo Mourão</v>
      </c>
    </row>
    <row r="1275" spans="19:97" x14ac:dyDescent="0.2">
      <c r="S1275" s="98">
        <v>6120</v>
      </c>
      <c r="T1275" s="98">
        <v>45</v>
      </c>
      <c r="U1275" s="98" t="s">
        <v>3005</v>
      </c>
      <c r="V1275" s="98">
        <v>31</v>
      </c>
      <c r="W1275" s="98" t="s">
        <v>3077</v>
      </c>
      <c r="X1275" s="98">
        <v>5</v>
      </c>
      <c r="Y1275" s="98" t="s">
        <v>858</v>
      </c>
      <c r="Z1275" s="98">
        <v>34</v>
      </c>
      <c r="AA1275" s="98" t="s">
        <v>3006</v>
      </c>
      <c r="AB1275" s="98">
        <v>8119</v>
      </c>
      <c r="AC1275" s="98" t="s">
        <v>3079</v>
      </c>
      <c r="AD1275" s="98" t="s">
        <v>3080</v>
      </c>
      <c r="AE1275" s="98">
        <v>6120</v>
      </c>
      <c r="AF1275" s="98" t="s">
        <v>3082</v>
      </c>
      <c r="AG1275" s="98" t="s">
        <v>3083</v>
      </c>
      <c r="AH1275" s="98" t="s">
        <v>212</v>
      </c>
      <c r="AI1275" s="98" t="s">
        <v>53</v>
      </c>
      <c r="AJ1275" s="98">
        <v>4100</v>
      </c>
      <c r="AK1275" s="98" t="s">
        <v>38</v>
      </c>
      <c r="AL1275" s="98">
        <v>4106</v>
      </c>
      <c r="AM1275" s="98" t="s">
        <v>531</v>
      </c>
      <c r="AN1275" s="98">
        <v>4119905</v>
      </c>
      <c r="AO1275" s="98">
        <v>2024</v>
      </c>
      <c r="AP1275" s="98">
        <v>0</v>
      </c>
      <c r="AQ1275" s="98" t="s">
        <v>54</v>
      </c>
      <c r="AR1275" s="98" t="s">
        <v>54</v>
      </c>
      <c r="AS1275" s="98" t="s">
        <v>54</v>
      </c>
      <c r="AT1275" s="98" t="s">
        <v>54</v>
      </c>
      <c r="AY1275" s="98" t="s">
        <v>56</v>
      </c>
      <c r="AZ1275" s="98" t="s">
        <v>3084</v>
      </c>
      <c r="BA1275" s="98" t="s">
        <v>3085</v>
      </c>
      <c r="BB1275" s="98" t="s">
        <v>3086</v>
      </c>
      <c r="BD1275" s="110" t="str">
        <f t="shared" si="213"/>
        <v>4804RGInt 02 Guarapuava</v>
      </c>
      <c r="BE1275" s="110">
        <v>4804</v>
      </c>
      <c r="BF1275" s="110" t="s">
        <v>2699</v>
      </c>
      <c r="BG1275" s="110">
        <v>8060</v>
      </c>
      <c r="BH1275" s="110" t="s">
        <v>34</v>
      </c>
      <c r="BI1275" s="110">
        <v>2000</v>
      </c>
      <c r="BJ1275" s="110">
        <v>100</v>
      </c>
      <c r="BK1275" s="110">
        <v>100</v>
      </c>
      <c r="BL1275" s="110">
        <v>100</v>
      </c>
      <c r="BN1275" s="110">
        <f t="shared" si="214"/>
        <v>2300</v>
      </c>
      <c r="BS1275" s="110">
        <v>6120</v>
      </c>
      <c r="BT1275" s="110" t="str">
        <f t="shared" si="205"/>
        <v>Construção da Torre do Hospital Universitário - UEPG e Estacionamento, em Ponta Grossa</v>
      </c>
      <c r="BU1275" s="111" t="str">
        <f t="shared" si="206"/>
        <v>Não</v>
      </c>
      <c r="BV1275" s="111" t="str">
        <f t="shared" si="207"/>
        <v>Não</v>
      </c>
      <c r="BW1275" s="111" t="str">
        <f t="shared" si="208"/>
        <v>Não</v>
      </c>
      <c r="BX1275" s="111" t="str">
        <f t="shared" si="209"/>
        <v>Não</v>
      </c>
      <c r="BY1275" s="110" t="s">
        <v>121</v>
      </c>
      <c r="BZ1275" s="110" t="s">
        <v>121</v>
      </c>
      <c r="CA1275" s="110" t="s">
        <v>121</v>
      </c>
      <c r="CB1275" s="110" t="s">
        <v>8122</v>
      </c>
      <c r="CG1275" s="110" t="str">
        <f t="shared" si="210"/>
        <v>5559 Total</v>
      </c>
      <c r="CH1275" s="110" t="str">
        <f t="shared" si="212"/>
        <v>5559 Total-1</v>
      </c>
      <c r="CI1275" s="110">
        <v>1</v>
      </c>
      <c r="CJ1275" s="110" t="s">
        <v>7351</v>
      </c>
      <c r="CN1275" s="110">
        <v>0</v>
      </c>
      <c r="CO1275" s="110">
        <v>0</v>
      </c>
      <c r="CP1275" s="110">
        <v>0</v>
      </c>
      <c r="CQ1275" s="110">
        <v>1000</v>
      </c>
      <c r="CS1275" s="110" t="str">
        <f t="shared" si="211"/>
        <v>-</v>
      </c>
    </row>
    <row r="1276" spans="19:97" x14ac:dyDescent="0.2">
      <c r="S1276" s="98">
        <v>5517</v>
      </c>
      <c r="T1276" s="98">
        <v>45</v>
      </c>
      <c r="U1276" s="98" t="s">
        <v>3005</v>
      </c>
      <c r="V1276" s="98">
        <v>31</v>
      </c>
      <c r="W1276" s="98" t="s">
        <v>3077</v>
      </c>
      <c r="X1276" s="98">
        <v>5</v>
      </c>
      <c r="Y1276" s="98" t="s">
        <v>858</v>
      </c>
      <c r="Z1276" s="98">
        <v>34</v>
      </c>
      <c r="AA1276" s="98" t="s">
        <v>3006</v>
      </c>
      <c r="AB1276" s="98">
        <v>8119</v>
      </c>
      <c r="AC1276" s="98" t="s">
        <v>3079</v>
      </c>
      <c r="AD1276" s="98" t="s">
        <v>3080</v>
      </c>
      <c r="AE1276" s="98">
        <v>5517</v>
      </c>
      <c r="AF1276" s="98" t="s">
        <v>3087</v>
      </c>
      <c r="AG1276" s="98" t="s">
        <v>6038</v>
      </c>
      <c r="AH1276" s="98" t="s">
        <v>212</v>
      </c>
      <c r="AI1276" s="98" t="s">
        <v>53</v>
      </c>
      <c r="AJ1276" s="98">
        <v>4100</v>
      </c>
      <c r="AK1276" s="98" t="s">
        <v>38</v>
      </c>
      <c r="AL1276" s="98">
        <v>4106</v>
      </c>
      <c r="AM1276" s="98" t="s">
        <v>531</v>
      </c>
      <c r="AN1276" s="98">
        <v>4119905</v>
      </c>
      <c r="AO1276" s="98">
        <v>2024</v>
      </c>
      <c r="AP1276" s="98">
        <v>1000</v>
      </c>
      <c r="AQ1276" s="98" t="s">
        <v>54</v>
      </c>
      <c r="AR1276" s="98" t="s">
        <v>54</v>
      </c>
      <c r="AS1276" s="98" t="s">
        <v>54</v>
      </c>
      <c r="AT1276" s="98" t="s">
        <v>54</v>
      </c>
      <c r="AV1276" s="98" t="s">
        <v>226</v>
      </c>
      <c r="AY1276" s="98" t="s">
        <v>56</v>
      </c>
      <c r="AZ1276" s="98" t="s">
        <v>3051</v>
      </c>
      <c r="BA1276" s="98" t="s">
        <v>3011</v>
      </c>
      <c r="BB1276" s="98" t="s">
        <v>3012</v>
      </c>
      <c r="BD1276" s="110" t="str">
        <f t="shared" si="213"/>
        <v>4804RGInt 03 Cascavel</v>
      </c>
      <c r="BE1276" s="110">
        <v>4804</v>
      </c>
      <c r="BF1276" s="110" t="s">
        <v>2699</v>
      </c>
      <c r="BG1276" s="110">
        <v>8060</v>
      </c>
      <c r="BH1276" s="110" t="s">
        <v>35</v>
      </c>
      <c r="BI1276" s="110">
        <v>2000</v>
      </c>
      <c r="BJ1276" s="110">
        <v>300</v>
      </c>
      <c r="BK1276" s="110">
        <v>300</v>
      </c>
      <c r="BL1276" s="110">
        <v>300</v>
      </c>
      <c r="BN1276" s="110">
        <f t="shared" si="214"/>
        <v>2900</v>
      </c>
      <c r="BS1276" s="110">
        <v>5517</v>
      </c>
      <c r="BT1276" s="110" t="str">
        <f t="shared" si="205"/>
        <v>Construção do almoxarifado no Hospital Regional dos Campos Gerais da UEPG, em Ponta Grossa</v>
      </c>
      <c r="BU1276" s="111" t="str">
        <f t="shared" si="206"/>
        <v>Não</v>
      </c>
      <c r="BV1276" s="111" t="str">
        <f t="shared" si="207"/>
        <v>Não</v>
      </c>
      <c r="BW1276" s="111" t="str">
        <f t="shared" si="208"/>
        <v>Não</v>
      </c>
      <c r="BX1276" s="111" t="str">
        <f t="shared" si="209"/>
        <v>Não</v>
      </c>
      <c r="BY1276" s="110" t="s">
        <v>121</v>
      </c>
      <c r="BZ1276" s="110" t="s">
        <v>226</v>
      </c>
      <c r="CA1276" s="110" t="s">
        <v>121</v>
      </c>
      <c r="CB1276" s="110" t="s">
        <v>8122</v>
      </c>
      <c r="CG1276" s="110" t="str">
        <f t="shared" si="210"/>
        <v>5560Carlópolis</v>
      </c>
      <c r="CH1276" s="110" t="str">
        <f t="shared" si="212"/>
        <v>5560-1</v>
      </c>
      <c r="CI1276" s="110">
        <v>1</v>
      </c>
      <c r="CJ1276" s="110">
        <v>5560</v>
      </c>
      <c r="CK1276" s="110" t="s">
        <v>37</v>
      </c>
      <c r="CL1276" s="110">
        <v>4104709</v>
      </c>
      <c r="CM1276" s="110" t="s">
        <v>450</v>
      </c>
      <c r="CN1276" s="110">
        <v>0</v>
      </c>
      <c r="CO1276" s="110">
        <v>0</v>
      </c>
      <c r="CP1276" s="110">
        <v>0</v>
      </c>
      <c r="CQ1276" s="110">
        <v>500</v>
      </c>
      <c r="CS1276" s="110" t="str">
        <f t="shared" si="211"/>
        <v>RGInt 05 Londrina-Carlópolis</v>
      </c>
    </row>
    <row r="1277" spans="19:97" x14ac:dyDescent="0.2">
      <c r="S1277" s="98">
        <v>6464</v>
      </c>
      <c r="T1277" s="98">
        <v>45</v>
      </c>
      <c r="U1277" s="98" t="s">
        <v>3005</v>
      </c>
      <c r="V1277" s="98">
        <v>31</v>
      </c>
      <c r="W1277" s="98" t="s">
        <v>3077</v>
      </c>
      <c r="X1277" s="98">
        <v>5</v>
      </c>
      <c r="Y1277" s="98" t="s">
        <v>858</v>
      </c>
      <c r="Z1277" s="98">
        <v>34</v>
      </c>
      <c r="AA1277" s="98" t="s">
        <v>3006</v>
      </c>
      <c r="AB1277" s="98">
        <v>8119</v>
      </c>
      <c r="AC1277" s="98" t="s">
        <v>3079</v>
      </c>
      <c r="AD1277" s="98" t="s">
        <v>3080</v>
      </c>
      <c r="AE1277" s="98">
        <v>6464</v>
      </c>
      <c r="AF1277" s="98" t="s">
        <v>6039</v>
      </c>
      <c r="AG1277" s="98" t="s">
        <v>6040</v>
      </c>
      <c r="AH1277" s="98" t="s">
        <v>212</v>
      </c>
      <c r="AI1277" s="98" t="s">
        <v>53</v>
      </c>
      <c r="AJ1277" s="98">
        <v>4100</v>
      </c>
      <c r="AK1277" s="98" t="s">
        <v>38</v>
      </c>
      <c r="AL1277" s="98">
        <v>4106</v>
      </c>
      <c r="AM1277" s="98" t="s">
        <v>531</v>
      </c>
      <c r="AN1277" s="98">
        <v>4119905</v>
      </c>
      <c r="AO1277" s="98">
        <v>2024</v>
      </c>
      <c r="AP1277" s="98">
        <v>1482.32</v>
      </c>
      <c r="AQ1277" s="98" t="s">
        <v>54</v>
      </c>
      <c r="AR1277" s="98" t="s">
        <v>54</v>
      </c>
      <c r="AS1277" s="98" t="s">
        <v>54</v>
      </c>
      <c r="AT1277" s="98" t="s">
        <v>54</v>
      </c>
      <c r="AY1277" s="98" t="s">
        <v>56</v>
      </c>
      <c r="AZ1277" s="98" t="s">
        <v>3051</v>
      </c>
      <c r="BA1277" s="98" t="s">
        <v>3011</v>
      </c>
      <c r="BB1277" s="98" t="s">
        <v>3011</v>
      </c>
      <c r="BD1277" s="110" t="str">
        <f t="shared" si="213"/>
        <v>4804RGInt 04 Maringá</v>
      </c>
      <c r="BE1277" s="110">
        <v>4804</v>
      </c>
      <c r="BF1277" s="110" t="s">
        <v>2699</v>
      </c>
      <c r="BG1277" s="110">
        <v>8060</v>
      </c>
      <c r="BH1277" s="110" t="s">
        <v>36</v>
      </c>
      <c r="BI1277" s="110">
        <v>2000</v>
      </c>
      <c r="BJ1277" s="110">
        <v>250</v>
      </c>
      <c r="BK1277" s="110">
        <v>250</v>
      </c>
      <c r="BL1277" s="110">
        <v>250</v>
      </c>
      <c r="BN1277" s="110">
        <f t="shared" si="214"/>
        <v>2750</v>
      </c>
      <c r="BS1277" s="110">
        <v>6464</v>
      </c>
      <c r="BT1277" s="110" t="str">
        <f t="shared" si="205"/>
        <v>Construção do Ambulatório Médico de Especialidades e Salas de Aula do Hospital Universitário da Universidade Estadual de Ponta Grossa</v>
      </c>
      <c r="BU1277" s="111" t="str">
        <f t="shared" si="206"/>
        <v>Não</v>
      </c>
      <c r="BV1277" s="111" t="str">
        <f t="shared" si="207"/>
        <v>Não</v>
      </c>
      <c r="BW1277" s="111" t="str">
        <f t="shared" si="208"/>
        <v>Não</v>
      </c>
      <c r="BX1277" s="111" t="str">
        <f t="shared" si="209"/>
        <v>Não</v>
      </c>
      <c r="BY1277" s="110" t="s">
        <v>121</v>
      </c>
      <c r="BZ1277" s="110" t="s">
        <v>121</v>
      </c>
      <c r="CA1277" s="110" t="s">
        <v>121</v>
      </c>
      <c r="CB1277" s="110" t="s">
        <v>8122</v>
      </c>
      <c r="CG1277" s="110" t="str">
        <f t="shared" si="210"/>
        <v>5560 Total</v>
      </c>
      <c r="CH1277" s="110" t="str">
        <f t="shared" si="212"/>
        <v>5560 Total-1</v>
      </c>
      <c r="CI1277" s="110">
        <v>1</v>
      </c>
      <c r="CJ1277" s="110" t="s">
        <v>7352</v>
      </c>
      <c r="CN1277" s="110">
        <v>0</v>
      </c>
      <c r="CO1277" s="110">
        <v>0</v>
      </c>
      <c r="CP1277" s="110">
        <v>0</v>
      </c>
      <c r="CQ1277" s="110">
        <v>500</v>
      </c>
      <c r="CS1277" s="110" t="str">
        <f t="shared" si="211"/>
        <v>-</v>
      </c>
    </row>
    <row r="1278" spans="19:97" x14ac:dyDescent="0.2">
      <c r="S1278" s="98">
        <v>5529</v>
      </c>
      <c r="T1278" s="98">
        <v>45</v>
      </c>
      <c r="U1278" s="98" t="s">
        <v>3005</v>
      </c>
      <c r="V1278" s="98">
        <v>31</v>
      </c>
      <c r="W1278" s="98" t="s">
        <v>3077</v>
      </c>
      <c r="X1278" s="98">
        <v>5</v>
      </c>
      <c r="Y1278" s="98" t="s">
        <v>858</v>
      </c>
      <c r="Z1278" s="98">
        <v>34</v>
      </c>
      <c r="AA1278" s="98" t="s">
        <v>3006</v>
      </c>
      <c r="AB1278" s="98">
        <v>8119</v>
      </c>
      <c r="AC1278" s="98" t="s">
        <v>3079</v>
      </c>
      <c r="AD1278" s="98" t="s">
        <v>3080</v>
      </c>
      <c r="AE1278" s="98">
        <v>5529</v>
      </c>
      <c r="AF1278" s="98" t="s">
        <v>3089</v>
      </c>
      <c r="AG1278" s="98" t="s">
        <v>6041</v>
      </c>
      <c r="AH1278" s="98" t="s">
        <v>212</v>
      </c>
      <c r="AI1278" s="98" t="s">
        <v>53</v>
      </c>
      <c r="AJ1278" s="98">
        <v>4100</v>
      </c>
      <c r="AK1278" s="98" t="s">
        <v>38</v>
      </c>
      <c r="AL1278" s="98">
        <v>4106</v>
      </c>
      <c r="AM1278" s="98" t="s">
        <v>531</v>
      </c>
      <c r="AN1278" s="98">
        <v>4119905</v>
      </c>
      <c r="AO1278" s="98">
        <v>2024</v>
      </c>
      <c r="AP1278" s="98">
        <v>1000</v>
      </c>
      <c r="AQ1278" s="98" t="s">
        <v>54</v>
      </c>
      <c r="AR1278" s="98" t="s">
        <v>54</v>
      </c>
      <c r="AS1278" s="98" t="s">
        <v>54</v>
      </c>
      <c r="AT1278" s="98" t="s">
        <v>54</v>
      </c>
      <c r="AV1278" s="98" t="s">
        <v>226</v>
      </c>
      <c r="AY1278" s="98" t="s">
        <v>56</v>
      </c>
      <c r="AZ1278" s="98" t="s">
        <v>3051</v>
      </c>
      <c r="BA1278" s="98" t="s">
        <v>3011</v>
      </c>
      <c r="BB1278" s="98" t="s">
        <v>3012</v>
      </c>
      <c r="BD1278" s="110" t="str">
        <f t="shared" si="213"/>
        <v>4804RGInt 05 Londrina</v>
      </c>
      <c r="BE1278" s="110">
        <v>4804</v>
      </c>
      <c r="BF1278" s="110" t="s">
        <v>2699</v>
      </c>
      <c r="BG1278" s="110">
        <v>8060</v>
      </c>
      <c r="BH1278" s="110" t="s">
        <v>37</v>
      </c>
      <c r="BI1278" s="110">
        <v>2000</v>
      </c>
      <c r="BJ1278" s="110">
        <v>200</v>
      </c>
      <c r="BK1278" s="110">
        <v>200</v>
      </c>
      <c r="BL1278" s="110">
        <v>200</v>
      </c>
      <c r="BN1278" s="110">
        <f t="shared" si="214"/>
        <v>2600</v>
      </c>
      <c r="BS1278" s="110">
        <v>5529</v>
      </c>
      <c r="BT1278" s="110" t="str">
        <f t="shared" si="205"/>
        <v>Construção do barracão de máquinas da Fazenda Escola da UEPG, em Ponta Grossa</v>
      </c>
      <c r="BU1278" s="111" t="str">
        <f t="shared" si="206"/>
        <v>Não</v>
      </c>
      <c r="BV1278" s="111" t="str">
        <f t="shared" si="207"/>
        <v>Não</v>
      </c>
      <c r="BW1278" s="111" t="str">
        <f t="shared" si="208"/>
        <v>Não</v>
      </c>
      <c r="BX1278" s="111" t="str">
        <f t="shared" si="209"/>
        <v>Não</v>
      </c>
      <c r="BY1278" s="110" t="s">
        <v>121</v>
      </c>
      <c r="BZ1278" s="110" t="s">
        <v>226</v>
      </c>
      <c r="CA1278" s="110" t="s">
        <v>121</v>
      </c>
      <c r="CB1278" s="110" t="s">
        <v>8122</v>
      </c>
      <c r="CG1278" s="110" t="str">
        <f t="shared" si="210"/>
        <v>5561Dois Vizinhos</v>
      </c>
      <c r="CH1278" s="110" t="str">
        <f t="shared" si="212"/>
        <v>5561-1</v>
      </c>
      <c r="CI1278" s="110">
        <v>1</v>
      </c>
      <c r="CJ1278" s="110">
        <v>5561</v>
      </c>
      <c r="CK1278" s="110" t="s">
        <v>35</v>
      </c>
      <c r="CL1278" s="110">
        <v>4107207</v>
      </c>
      <c r="CM1278" s="110" t="s">
        <v>2027</v>
      </c>
      <c r="CN1278" s="110">
        <v>0</v>
      </c>
      <c r="CO1278" s="110">
        <v>0</v>
      </c>
      <c r="CP1278" s="110">
        <v>0</v>
      </c>
      <c r="CQ1278" s="110">
        <v>437</v>
      </c>
      <c r="CS1278" s="110" t="str">
        <f t="shared" si="211"/>
        <v>RGInt 03 Cascavel-Dois Vizinhos</v>
      </c>
    </row>
    <row r="1279" spans="19:97" x14ac:dyDescent="0.2">
      <c r="S1279" s="98">
        <v>6998</v>
      </c>
      <c r="T1279" s="98">
        <v>45</v>
      </c>
      <c r="U1279" s="98" t="s">
        <v>3005</v>
      </c>
      <c r="V1279" s="98">
        <v>31</v>
      </c>
      <c r="W1279" s="98" t="s">
        <v>3077</v>
      </c>
      <c r="X1279" s="98">
        <v>5</v>
      </c>
      <c r="Y1279" s="98" t="s">
        <v>858</v>
      </c>
      <c r="Z1279" s="98">
        <v>34</v>
      </c>
      <c r="AA1279" s="98" t="s">
        <v>3006</v>
      </c>
      <c r="AB1279" s="98">
        <v>8119</v>
      </c>
      <c r="AC1279" s="98" t="s">
        <v>3079</v>
      </c>
      <c r="AD1279" s="98" t="s">
        <v>3080</v>
      </c>
      <c r="AE1279" s="98">
        <v>6998</v>
      </c>
      <c r="AF1279" s="98" t="s">
        <v>6042</v>
      </c>
      <c r="AG1279" s="98" t="s">
        <v>6043</v>
      </c>
      <c r="AH1279" s="98" t="s">
        <v>212</v>
      </c>
      <c r="AI1279" s="98" t="s">
        <v>53</v>
      </c>
      <c r="AJ1279" s="98">
        <v>4100</v>
      </c>
      <c r="AK1279" s="98" t="s">
        <v>38</v>
      </c>
      <c r="AL1279" s="98">
        <v>4106</v>
      </c>
      <c r="AM1279" s="98" t="s">
        <v>531</v>
      </c>
      <c r="AN1279" s="98">
        <v>4119905</v>
      </c>
      <c r="AO1279" s="98">
        <v>2024</v>
      </c>
      <c r="AP1279" s="98">
        <v>0</v>
      </c>
      <c r="AQ1279" s="98" t="s">
        <v>54</v>
      </c>
      <c r="AR1279" s="98" t="s">
        <v>54</v>
      </c>
      <c r="AS1279" s="98" t="s">
        <v>54</v>
      </c>
      <c r="AT1279" s="98" t="s">
        <v>54</v>
      </c>
      <c r="AY1279" s="98" t="s">
        <v>56</v>
      </c>
      <c r="AZ1279" s="98" t="s">
        <v>6027</v>
      </c>
      <c r="BA1279" s="98" t="s">
        <v>6034</v>
      </c>
      <c r="BB1279" s="98" t="s">
        <v>6035</v>
      </c>
      <c r="BD1279" s="110" t="str">
        <f t="shared" si="213"/>
        <v>4804RGInt 06 Ponta Grossa</v>
      </c>
      <c r="BE1279" s="110">
        <v>4804</v>
      </c>
      <c r="BF1279" s="110" t="s">
        <v>2699</v>
      </c>
      <c r="BG1279" s="110">
        <v>8060</v>
      </c>
      <c r="BH1279" s="110" t="s">
        <v>38</v>
      </c>
      <c r="BI1279" s="110">
        <v>2000</v>
      </c>
      <c r="BJ1279" s="110">
        <v>150</v>
      </c>
      <c r="BK1279" s="110">
        <v>150</v>
      </c>
      <c r="BL1279" s="110">
        <v>150</v>
      </c>
      <c r="BN1279" s="110">
        <f t="shared" si="214"/>
        <v>2450</v>
      </c>
      <c r="BS1279" s="110">
        <v>6998</v>
      </c>
      <c r="BT1279" s="110" t="str">
        <f t="shared" si="205"/>
        <v>Construção do Centro de Treinamento Físico do curso de Educação Física da Universidade Estadual de Ponta Grossa (UEPG)</v>
      </c>
      <c r="BU1279" s="111" t="str">
        <f t="shared" si="206"/>
        <v>Não</v>
      </c>
      <c r="BV1279" s="111" t="str">
        <f t="shared" si="207"/>
        <v>Não</v>
      </c>
      <c r="BW1279" s="111" t="str">
        <f t="shared" si="208"/>
        <v>Não</v>
      </c>
      <c r="BX1279" s="111" t="str">
        <f t="shared" si="209"/>
        <v>Não</v>
      </c>
      <c r="BY1279" s="110" t="s">
        <v>121</v>
      </c>
      <c r="BZ1279" s="110" t="s">
        <v>121</v>
      </c>
      <c r="CA1279" s="110" t="s">
        <v>121</v>
      </c>
      <c r="CB1279" s="110" t="s">
        <v>8377</v>
      </c>
      <c r="CG1279" s="110" t="str">
        <f t="shared" si="210"/>
        <v>5561 Total</v>
      </c>
      <c r="CH1279" s="110" t="str">
        <f t="shared" si="212"/>
        <v>5561 Total-1</v>
      </c>
      <c r="CI1279" s="110">
        <v>1</v>
      </c>
      <c r="CJ1279" s="110" t="s">
        <v>7353</v>
      </c>
      <c r="CN1279" s="110">
        <v>0</v>
      </c>
      <c r="CO1279" s="110">
        <v>0</v>
      </c>
      <c r="CP1279" s="110">
        <v>0</v>
      </c>
      <c r="CQ1279" s="110">
        <v>437</v>
      </c>
      <c r="CS1279" s="110" t="str">
        <f t="shared" si="211"/>
        <v>-</v>
      </c>
    </row>
    <row r="1280" spans="19:97" x14ac:dyDescent="0.2">
      <c r="S1280" s="98">
        <v>4628</v>
      </c>
      <c r="T1280" s="98">
        <v>45</v>
      </c>
      <c r="U1280" s="98" t="s">
        <v>3005</v>
      </c>
      <c r="V1280" s="98">
        <v>31</v>
      </c>
      <c r="W1280" s="98" t="s">
        <v>3077</v>
      </c>
      <c r="X1280" s="98">
        <v>5</v>
      </c>
      <c r="Y1280" s="98" t="s">
        <v>858</v>
      </c>
      <c r="Z1280" s="98">
        <v>34</v>
      </c>
      <c r="AA1280" s="98" t="s">
        <v>3006</v>
      </c>
      <c r="AB1280" s="98">
        <v>8119</v>
      </c>
      <c r="AC1280" s="98" t="s">
        <v>3079</v>
      </c>
      <c r="AD1280" s="98" t="s">
        <v>3080</v>
      </c>
      <c r="AE1280" s="98">
        <v>4628</v>
      </c>
      <c r="AF1280" s="98" t="s">
        <v>2455</v>
      </c>
      <c r="AG1280" s="98" t="s">
        <v>3064</v>
      </c>
      <c r="AH1280" s="98" t="s">
        <v>2920</v>
      </c>
      <c r="AI1280" s="98" t="s">
        <v>53</v>
      </c>
      <c r="AJ1280" s="98">
        <v>4100</v>
      </c>
      <c r="AK1280" s="98" t="s">
        <v>38</v>
      </c>
      <c r="AL1280" s="98">
        <v>4106</v>
      </c>
      <c r="AO1280" s="98">
        <v>2024</v>
      </c>
      <c r="AP1280" s="98">
        <v>900</v>
      </c>
      <c r="AQ1280" s="98" t="s">
        <v>54</v>
      </c>
      <c r="AR1280" s="98" t="s">
        <v>54</v>
      </c>
      <c r="AS1280" s="98" t="s">
        <v>54</v>
      </c>
      <c r="AT1280" s="98" t="s">
        <v>54</v>
      </c>
      <c r="AV1280" s="98" t="s">
        <v>129</v>
      </c>
      <c r="AY1280" s="98" t="s">
        <v>56</v>
      </c>
      <c r="AZ1280" s="98" t="s">
        <v>3065</v>
      </c>
      <c r="BA1280" s="98" t="s">
        <v>3011</v>
      </c>
      <c r="BB1280" s="98" t="s">
        <v>3012</v>
      </c>
      <c r="BD1280" s="110" t="str">
        <f t="shared" si="213"/>
        <v>4805(vazio)</v>
      </c>
      <c r="BE1280" s="110">
        <v>4805</v>
      </c>
      <c r="BF1280" s="110" t="s">
        <v>2703</v>
      </c>
      <c r="BG1280" s="110">
        <v>8060</v>
      </c>
      <c r="BH1280" s="110" t="s">
        <v>60</v>
      </c>
      <c r="BI1280" s="110">
        <v>30</v>
      </c>
      <c r="BJ1280" s="110">
        <v>50</v>
      </c>
      <c r="BK1280" s="110">
        <v>50</v>
      </c>
      <c r="BL1280" s="110">
        <v>50</v>
      </c>
      <c r="BN1280" s="110">
        <f t="shared" si="214"/>
        <v>180</v>
      </c>
      <c r="BS1280" s="110">
        <v>4628</v>
      </c>
      <c r="BT1280" s="110" t="str">
        <f t="shared" si="205"/>
        <v>Estudantes de ensino superior formados</v>
      </c>
      <c r="BU1280" s="111" t="str">
        <f t="shared" si="206"/>
        <v>Não</v>
      </c>
      <c r="BV1280" s="111" t="str">
        <f t="shared" si="207"/>
        <v>Não</v>
      </c>
      <c r="BW1280" s="111" t="str">
        <f t="shared" si="208"/>
        <v>Não</v>
      </c>
      <c r="BX1280" s="111" t="str">
        <f t="shared" si="209"/>
        <v>Não</v>
      </c>
      <c r="BY1280" s="110" t="s">
        <v>121</v>
      </c>
      <c r="BZ1280" s="110" t="s">
        <v>8207</v>
      </c>
      <c r="CA1280" s="110" t="s">
        <v>121</v>
      </c>
      <c r="CB1280" s="110" t="s">
        <v>8374</v>
      </c>
      <c r="CG1280" s="110" t="str">
        <f t="shared" si="210"/>
        <v>5562Francisco Beltrão</v>
      </c>
      <c r="CH1280" s="110" t="str">
        <f t="shared" si="212"/>
        <v>5562-1</v>
      </c>
      <c r="CI1280" s="110">
        <v>1</v>
      </c>
      <c r="CJ1280" s="110">
        <v>5562</v>
      </c>
      <c r="CK1280" s="110" t="s">
        <v>35</v>
      </c>
      <c r="CL1280" s="110">
        <v>4108403</v>
      </c>
      <c r="CM1280" s="110" t="s">
        <v>166</v>
      </c>
      <c r="CN1280" s="110">
        <v>0</v>
      </c>
      <c r="CO1280" s="110">
        <v>0</v>
      </c>
      <c r="CP1280" s="110">
        <v>0</v>
      </c>
      <c r="CQ1280" s="110">
        <v>830</v>
      </c>
      <c r="CS1280" s="110" t="str">
        <f t="shared" si="211"/>
        <v>RGInt 03 Cascavel-Francisco Beltrão</v>
      </c>
    </row>
    <row r="1281" spans="19:97" x14ac:dyDescent="0.2">
      <c r="S1281" s="98">
        <v>4630</v>
      </c>
      <c r="T1281" s="98">
        <v>45</v>
      </c>
      <c r="U1281" s="98" t="s">
        <v>3005</v>
      </c>
      <c r="V1281" s="98">
        <v>31</v>
      </c>
      <c r="W1281" s="98" t="s">
        <v>3077</v>
      </c>
      <c r="X1281" s="98">
        <v>5</v>
      </c>
      <c r="Y1281" s="98" t="s">
        <v>858</v>
      </c>
      <c r="Z1281" s="98">
        <v>34</v>
      </c>
      <c r="AA1281" s="98" t="s">
        <v>3006</v>
      </c>
      <c r="AB1281" s="98">
        <v>8119</v>
      </c>
      <c r="AC1281" s="98" t="s">
        <v>3079</v>
      </c>
      <c r="AD1281" s="98" t="s">
        <v>3080</v>
      </c>
      <c r="AE1281" s="98">
        <v>4630</v>
      </c>
      <c r="AF1281" s="98" t="s">
        <v>2456</v>
      </c>
      <c r="AG1281" s="98" t="s">
        <v>3067</v>
      </c>
      <c r="AH1281" s="98" t="s">
        <v>3068</v>
      </c>
      <c r="AI1281" s="98" t="s">
        <v>53</v>
      </c>
      <c r="AJ1281" s="98">
        <v>4100</v>
      </c>
      <c r="AK1281" s="98" t="s">
        <v>38</v>
      </c>
      <c r="AL1281" s="98">
        <v>4106</v>
      </c>
      <c r="AO1281" s="98">
        <v>2024</v>
      </c>
      <c r="AP1281" s="98">
        <v>220</v>
      </c>
      <c r="AQ1281" s="98" t="s">
        <v>54</v>
      </c>
      <c r="AR1281" s="98" t="s">
        <v>54</v>
      </c>
      <c r="AS1281" s="98" t="s">
        <v>54</v>
      </c>
      <c r="AT1281" s="98" t="s">
        <v>54</v>
      </c>
      <c r="AV1281" s="98" t="s">
        <v>2724</v>
      </c>
      <c r="AY1281" s="98" t="s">
        <v>56</v>
      </c>
      <c r="AZ1281" s="98" t="s">
        <v>3069</v>
      </c>
      <c r="BA1281" s="98" t="s">
        <v>3011</v>
      </c>
      <c r="BB1281" s="98" t="s">
        <v>3012</v>
      </c>
      <c r="BD1281" s="110" t="str">
        <f t="shared" si="213"/>
        <v>4806(vazio)</v>
      </c>
      <c r="BE1281" s="110">
        <v>4806</v>
      </c>
      <c r="BF1281" s="110" t="s">
        <v>2706</v>
      </c>
      <c r="BG1281" s="110">
        <v>8060</v>
      </c>
      <c r="BH1281" s="110" t="s">
        <v>60</v>
      </c>
      <c r="BI1281" s="110">
        <v>0</v>
      </c>
      <c r="BJ1281" s="110">
        <v>5000</v>
      </c>
      <c r="BK1281" s="110">
        <v>7000</v>
      </c>
      <c r="BL1281" s="110">
        <v>9000</v>
      </c>
      <c r="BN1281" s="110">
        <f t="shared" si="214"/>
        <v>21000</v>
      </c>
      <c r="BS1281" s="110">
        <v>4630</v>
      </c>
      <c r="BT1281" s="110" t="str">
        <f t="shared" si="205"/>
        <v>Estudantes de pós-graduação titulados em nível stricto sensu - mestrado e doutorado</v>
      </c>
      <c r="BU1281" s="111" t="str">
        <f t="shared" si="206"/>
        <v>Não</v>
      </c>
      <c r="BV1281" s="111" t="str">
        <f t="shared" si="207"/>
        <v>Não</v>
      </c>
      <c r="BW1281" s="111" t="str">
        <f t="shared" si="208"/>
        <v>Não</v>
      </c>
      <c r="BX1281" s="111" t="str">
        <f t="shared" si="209"/>
        <v>Não</v>
      </c>
      <c r="BY1281" s="110" t="s">
        <v>121</v>
      </c>
      <c r="BZ1281" s="110" t="s">
        <v>8207</v>
      </c>
      <c r="CA1281" s="110" t="s">
        <v>121</v>
      </c>
      <c r="CB1281" s="110" t="s">
        <v>8374</v>
      </c>
      <c r="CG1281" s="110" t="str">
        <f t="shared" si="210"/>
        <v>5562 Total</v>
      </c>
      <c r="CH1281" s="110" t="str">
        <f t="shared" si="212"/>
        <v>5562 Total-1</v>
      </c>
      <c r="CI1281" s="110">
        <v>1</v>
      </c>
      <c r="CJ1281" s="110" t="s">
        <v>7354</v>
      </c>
      <c r="CN1281" s="110">
        <v>0</v>
      </c>
      <c r="CO1281" s="110">
        <v>0</v>
      </c>
      <c r="CP1281" s="110">
        <v>0</v>
      </c>
      <c r="CQ1281" s="110">
        <v>830</v>
      </c>
      <c r="CS1281" s="110" t="str">
        <f t="shared" si="211"/>
        <v>-</v>
      </c>
    </row>
    <row r="1282" spans="19:97" x14ac:dyDescent="0.2">
      <c r="S1282" s="98">
        <v>4631</v>
      </c>
      <c r="T1282" s="98">
        <v>45</v>
      </c>
      <c r="U1282" s="98" t="s">
        <v>3005</v>
      </c>
      <c r="V1282" s="98">
        <v>31</v>
      </c>
      <c r="W1282" s="98" t="s">
        <v>3077</v>
      </c>
      <c r="X1282" s="98">
        <v>5</v>
      </c>
      <c r="Y1282" s="98" t="s">
        <v>858</v>
      </c>
      <c r="Z1282" s="98">
        <v>34</v>
      </c>
      <c r="AA1282" s="98" t="s">
        <v>3006</v>
      </c>
      <c r="AB1282" s="98">
        <v>8119</v>
      </c>
      <c r="AC1282" s="98" t="s">
        <v>3079</v>
      </c>
      <c r="AD1282" s="98" t="s">
        <v>3080</v>
      </c>
      <c r="AE1282" s="98">
        <v>4631</v>
      </c>
      <c r="AF1282" s="98" t="s">
        <v>2460</v>
      </c>
      <c r="AG1282" s="98" t="s">
        <v>3072</v>
      </c>
      <c r="AH1282" s="98" t="s">
        <v>3073</v>
      </c>
      <c r="AI1282" s="98" t="s">
        <v>53</v>
      </c>
      <c r="AJ1282" s="98">
        <v>4100</v>
      </c>
      <c r="AK1282" s="98" t="s">
        <v>38</v>
      </c>
      <c r="AL1282" s="98">
        <v>4106</v>
      </c>
      <c r="AO1282" s="98">
        <v>2024</v>
      </c>
      <c r="AP1282" s="98">
        <v>450</v>
      </c>
      <c r="AQ1282" s="98" t="s">
        <v>54</v>
      </c>
      <c r="AR1282" s="98" t="s">
        <v>54</v>
      </c>
      <c r="AS1282" s="98" t="s">
        <v>54</v>
      </c>
      <c r="AT1282" s="98" t="s">
        <v>54</v>
      </c>
      <c r="AV1282" s="98" t="s">
        <v>244</v>
      </c>
      <c r="AY1282" s="98" t="s">
        <v>56</v>
      </c>
      <c r="AZ1282" s="98" t="s">
        <v>3074</v>
      </c>
      <c r="BA1282" s="98" t="s">
        <v>3011</v>
      </c>
      <c r="BB1282" s="98" t="s">
        <v>3012</v>
      </c>
      <c r="BD1282" s="110" t="str">
        <f t="shared" si="213"/>
        <v>4807RGInt 01 Curitiba</v>
      </c>
      <c r="BE1282" s="110">
        <v>4807</v>
      </c>
      <c r="BF1282" s="110" t="s">
        <v>2709</v>
      </c>
      <c r="BG1282" s="110">
        <v>8060</v>
      </c>
      <c r="BH1282" s="110" t="s">
        <v>33</v>
      </c>
      <c r="BI1282" s="110">
        <v>80</v>
      </c>
      <c r="BJ1282" s="110">
        <v>27</v>
      </c>
      <c r="BK1282" s="110">
        <v>27</v>
      </c>
      <c r="BL1282" s="110">
        <v>27</v>
      </c>
      <c r="BN1282" s="110">
        <f t="shared" si="214"/>
        <v>161</v>
      </c>
      <c r="BS1282" s="110">
        <v>4631</v>
      </c>
      <c r="BT1282" s="110" t="str">
        <f t="shared" si="205"/>
        <v>Projetos de pesquisa para o desenvolvimento da Ciência e da Tecnologia desenvolvido</v>
      </c>
      <c r="BU1282" s="111" t="str">
        <f t="shared" si="206"/>
        <v>Não</v>
      </c>
      <c r="BV1282" s="111" t="str">
        <f t="shared" si="207"/>
        <v>Não</v>
      </c>
      <c r="BW1282" s="111" t="str">
        <f t="shared" si="208"/>
        <v>Não</v>
      </c>
      <c r="BX1282" s="111" t="str">
        <f t="shared" si="209"/>
        <v>Não</v>
      </c>
      <c r="BY1282" s="110" t="s">
        <v>121</v>
      </c>
      <c r="BZ1282" s="110" t="s">
        <v>8167</v>
      </c>
      <c r="CA1282" s="110" t="s">
        <v>121</v>
      </c>
      <c r="CB1282" s="110" t="s">
        <v>8374</v>
      </c>
      <c r="CG1282" s="110" t="str">
        <f t="shared" si="210"/>
        <v>5563Ibaiti</v>
      </c>
      <c r="CH1282" s="110" t="str">
        <f t="shared" si="212"/>
        <v>5563-1</v>
      </c>
      <c r="CI1282" s="110">
        <v>1</v>
      </c>
      <c r="CJ1282" s="110">
        <v>5563</v>
      </c>
      <c r="CK1282" s="110" t="s">
        <v>37</v>
      </c>
      <c r="CL1282" s="110">
        <v>4109708</v>
      </c>
      <c r="CM1282" s="110" t="s">
        <v>2034</v>
      </c>
      <c r="CN1282" s="110">
        <v>0</v>
      </c>
      <c r="CO1282" s="110">
        <v>0</v>
      </c>
      <c r="CP1282" s="110">
        <v>400</v>
      </c>
      <c r="CQ1282" s="110">
        <v>0</v>
      </c>
      <c r="CS1282" s="110" t="str">
        <f t="shared" si="211"/>
        <v>RGInt 05 Londrina-Ibaiti</v>
      </c>
    </row>
    <row r="1283" spans="19:97" x14ac:dyDescent="0.2">
      <c r="S1283" s="98">
        <v>6468</v>
      </c>
      <c r="T1283" s="98">
        <v>45</v>
      </c>
      <c r="U1283" s="98" t="s">
        <v>3005</v>
      </c>
      <c r="V1283" s="98">
        <v>31</v>
      </c>
      <c r="W1283" s="98" t="s">
        <v>3077</v>
      </c>
      <c r="X1283" s="98">
        <v>5</v>
      </c>
      <c r="Y1283" s="98" t="s">
        <v>858</v>
      </c>
      <c r="Z1283" s="98">
        <v>34</v>
      </c>
      <c r="AA1283" s="98" t="s">
        <v>3006</v>
      </c>
      <c r="AB1283" s="98">
        <v>8119</v>
      </c>
      <c r="AC1283" s="98" t="s">
        <v>3079</v>
      </c>
      <c r="AD1283" s="98" t="s">
        <v>3080</v>
      </c>
      <c r="AE1283" s="98">
        <v>6468</v>
      </c>
      <c r="AF1283" s="98" t="s">
        <v>6044</v>
      </c>
      <c r="AG1283" s="98" t="s">
        <v>6045</v>
      </c>
      <c r="AH1283" s="98" t="s">
        <v>212</v>
      </c>
      <c r="AI1283" s="98" t="s">
        <v>53</v>
      </c>
      <c r="AJ1283" s="98">
        <v>4100</v>
      </c>
      <c r="AK1283" s="98" t="s">
        <v>38</v>
      </c>
      <c r="AL1283" s="98">
        <v>4106</v>
      </c>
      <c r="AM1283" s="98" t="s">
        <v>531</v>
      </c>
      <c r="AN1283" s="98">
        <v>4119905</v>
      </c>
      <c r="AO1283" s="98">
        <v>2024</v>
      </c>
      <c r="AP1283" s="98">
        <v>8000.92</v>
      </c>
      <c r="AQ1283" s="98" t="s">
        <v>54</v>
      </c>
      <c r="AR1283" s="98" t="s">
        <v>54</v>
      </c>
      <c r="AS1283" s="98" t="s">
        <v>54</v>
      </c>
      <c r="AT1283" s="98" t="s">
        <v>54</v>
      </c>
      <c r="AY1283" s="98" t="s">
        <v>56</v>
      </c>
      <c r="AZ1283" s="98" t="s">
        <v>3051</v>
      </c>
      <c r="BA1283" s="98" t="s">
        <v>3011</v>
      </c>
      <c r="BB1283" s="98" t="s">
        <v>3011</v>
      </c>
      <c r="BD1283" s="110" t="str">
        <f t="shared" si="213"/>
        <v>4807RGInt 02 Guarapuava</v>
      </c>
      <c r="BE1283" s="110">
        <v>4807</v>
      </c>
      <c r="BF1283" s="110" t="s">
        <v>2709</v>
      </c>
      <c r="BG1283" s="110">
        <v>8060</v>
      </c>
      <c r="BH1283" s="110" t="s">
        <v>34</v>
      </c>
      <c r="BI1283" s="110">
        <v>80</v>
      </c>
      <c r="BJ1283" s="110">
        <v>9</v>
      </c>
      <c r="BK1283" s="110">
        <v>9</v>
      </c>
      <c r="BL1283" s="110">
        <v>9</v>
      </c>
      <c r="BN1283" s="110">
        <f t="shared" si="214"/>
        <v>107</v>
      </c>
      <c r="BS1283" s="110">
        <v>6468</v>
      </c>
      <c r="BT1283" s="110" t="str">
        <f t="shared" si="205"/>
        <v>Reforma e manutenção do Hospital Universitário Regional dos Campos Gerais</v>
      </c>
      <c r="BU1283" s="111" t="str">
        <f t="shared" si="206"/>
        <v>Não</v>
      </c>
      <c r="BV1283" s="111" t="str">
        <f t="shared" si="207"/>
        <v>Não</v>
      </c>
      <c r="BW1283" s="111" t="str">
        <f t="shared" si="208"/>
        <v>Não</v>
      </c>
      <c r="BX1283" s="111" t="str">
        <f t="shared" si="209"/>
        <v>Não</v>
      </c>
      <c r="BY1283" s="110" t="s">
        <v>121</v>
      </c>
      <c r="BZ1283" s="110" t="s">
        <v>121</v>
      </c>
      <c r="CA1283" s="110" t="s">
        <v>121</v>
      </c>
      <c r="CB1283" s="110" t="s">
        <v>8122</v>
      </c>
      <c r="CG1283" s="110" t="str">
        <f t="shared" si="210"/>
        <v>5563 Total</v>
      </c>
      <c r="CH1283" s="110" t="str">
        <f t="shared" si="212"/>
        <v>5563 Total-1</v>
      </c>
      <c r="CI1283" s="110">
        <v>1</v>
      </c>
      <c r="CJ1283" s="110" t="s">
        <v>7355</v>
      </c>
      <c r="CN1283" s="110">
        <v>0</v>
      </c>
      <c r="CO1283" s="110">
        <v>0</v>
      </c>
      <c r="CP1283" s="110">
        <v>400</v>
      </c>
      <c r="CQ1283" s="110">
        <v>0</v>
      </c>
      <c r="CS1283" s="110" t="str">
        <f t="shared" si="211"/>
        <v>-</v>
      </c>
    </row>
    <row r="1284" spans="19:97" x14ac:dyDescent="0.2">
      <c r="S1284" s="98">
        <v>4608</v>
      </c>
      <c r="T1284" s="98">
        <v>45</v>
      </c>
      <c r="U1284" s="98" t="s">
        <v>3005</v>
      </c>
      <c r="V1284" s="98">
        <v>32</v>
      </c>
      <c r="W1284" s="98" t="s">
        <v>3091</v>
      </c>
      <c r="X1284" s="98">
        <v>5</v>
      </c>
      <c r="Y1284" s="98" t="s">
        <v>858</v>
      </c>
      <c r="Z1284" s="98">
        <v>34</v>
      </c>
      <c r="AA1284" s="98" t="s">
        <v>3006</v>
      </c>
      <c r="AB1284" s="98">
        <v>8077</v>
      </c>
      <c r="AC1284" s="98" t="s">
        <v>3092</v>
      </c>
      <c r="AD1284" s="98" t="s">
        <v>3041</v>
      </c>
      <c r="AE1284" s="98">
        <v>4608</v>
      </c>
      <c r="AF1284" s="98" t="s">
        <v>2439</v>
      </c>
      <c r="AG1284" s="98" t="s">
        <v>6012</v>
      </c>
      <c r="AH1284" s="98" t="s">
        <v>790</v>
      </c>
      <c r="AI1284" s="98" t="s">
        <v>53</v>
      </c>
      <c r="AJ1284" s="98">
        <v>4100</v>
      </c>
      <c r="AK1284" s="98" t="s">
        <v>36</v>
      </c>
      <c r="AL1284" s="98">
        <v>4104</v>
      </c>
      <c r="AO1284" s="98">
        <v>2024</v>
      </c>
      <c r="AP1284" s="98">
        <v>120000</v>
      </c>
      <c r="AQ1284" s="98" t="s">
        <v>54</v>
      </c>
      <c r="AR1284" s="98" t="s">
        <v>54</v>
      </c>
      <c r="AS1284" s="98" t="s">
        <v>54</v>
      </c>
      <c r="AT1284" s="98" t="s">
        <v>54</v>
      </c>
      <c r="AV1284" s="98" t="s">
        <v>129</v>
      </c>
      <c r="AY1284" s="98" t="s">
        <v>56</v>
      </c>
      <c r="AZ1284" s="98" t="s">
        <v>3042</v>
      </c>
      <c r="BA1284" s="98" t="s">
        <v>3011</v>
      </c>
      <c r="BB1284" s="98" t="s">
        <v>3012</v>
      </c>
      <c r="BD1284" s="110" t="str">
        <f t="shared" si="213"/>
        <v>4807RGInt 03 Cascavel</v>
      </c>
      <c r="BE1284" s="110">
        <v>4807</v>
      </c>
      <c r="BF1284" s="110" t="s">
        <v>2709</v>
      </c>
      <c r="BG1284" s="110">
        <v>8060</v>
      </c>
      <c r="BH1284" s="110" t="s">
        <v>35</v>
      </c>
      <c r="BI1284" s="110">
        <v>80</v>
      </c>
      <c r="BJ1284" s="110">
        <v>18</v>
      </c>
      <c r="BK1284" s="110">
        <v>18</v>
      </c>
      <c r="BL1284" s="110">
        <v>18</v>
      </c>
      <c r="BN1284" s="110">
        <f t="shared" si="214"/>
        <v>134</v>
      </c>
      <c r="BS1284" s="110">
        <v>4608</v>
      </c>
      <c r="BT1284" s="110" t="str">
        <f t="shared" si="205"/>
        <v>Atendimentos e promoção de assistência à saúde realizados no Hospital Universitário</v>
      </c>
      <c r="BU1284" s="111" t="str">
        <f t="shared" si="206"/>
        <v>Não</v>
      </c>
      <c r="BV1284" s="111" t="str">
        <f t="shared" si="207"/>
        <v>Não</v>
      </c>
      <c r="BW1284" s="111" t="str">
        <f t="shared" si="208"/>
        <v>Não</v>
      </c>
      <c r="BX1284" s="111" t="str">
        <f t="shared" si="209"/>
        <v>Não</v>
      </c>
      <c r="BY1284" s="110" t="s">
        <v>121</v>
      </c>
      <c r="BZ1284" s="110" t="s">
        <v>129</v>
      </c>
      <c r="CA1284" s="110" t="s">
        <v>121</v>
      </c>
      <c r="CB1284" s="110" t="s">
        <v>8122</v>
      </c>
      <c r="CG1284" s="110" t="str">
        <f t="shared" si="210"/>
        <v>5564Nova Esperança</v>
      </c>
      <c r="CH1284" s="110" t="str">
        <f t="shared" si="212"/>
        <v>5564-1</v>
      </c>
      <c r="CI1284" s="110">
        <v>1</v>
      </c>
      <c r="CJ1284" s="110">
        <v>5564</v>
      </c>
      <c r="CK1284" s="110" t="s">
        <v>36</v>
      </c>
      <c r="CL1284" s="110">
        <v>4116901</v>
      </c>
      <c r="CM1284" s="110" t="s">
        <v>2038</v>
      </c>
      <c r="CN1284" s="110">
        <v>0</v>
      </c>
      <c r="CO1284" s="110">
        <v>0</v>
      </c>
      <c r="CP1284" s="110">
        <v>0</v>
      </c>
      <c r="CQ1284" s="110">
        <v>788</v>
      </c>
      <c r="CS1284" s="110" t="str">
        <f t="shared" si="211"/>
        <v>RGInt 04 Maringá-Nova Esperança</v>
      </c>
    </row>
    <row r="1285" spans="19:97" x14ac:dyDescent="0.2">
      <c r="S1285" s="98">
        <v>4015</v>
      </c>
      <c r="T1285" s="98">
        <v>45</v>
      </c>
      <c r="U1285" s="98" t="s">
        <v>3005</v>
      </c>
      <c r="V1285" s="98">
        <v>32</v>
      </c>
      <c r="W1285" s="98" t="s">
        <v>3091</v>
      </c>
      <c r="X1285" s="98">
        <v>5</v>
      </c>
      <c r="Y1285" s="98" t="s">
        <v>858</v>
      </c>
      <c r="Z1285" s="98">
        <v>34</v>
      </c>
      <c r="AA1285" s="98" t="s">
        <v>3006</v>
      </c>
      <c r="AB1285" s="98">
        <v>8122</v>
      </c>
      <c r="AC1285" s="98" t="s">
        <v>3094</v>
      </c>
      <c r="AD1285" s="98" t="s">
        <v>3095</v>
      </c>
      <c r="AE1285" s="98">
        <v>4015</v>
      </c>
      <c r="AF1285" s="98" t="s">
        <v>868</v>
      </c>
      <c r="AG1285" s="98" t="s">
        <v>3045</v>
      </c>
      <c r="AH1285" s="98" t="s">
        <v>52</v>
      </c>
      <c r="AI1285" s="98" t="s">
        <v>53</v>
      </c>
      <c r="AJ1285" s="98">
        <v>4100</v>
      </c>
      <c r="AK1285" s="98" t="s">
        <v>36</v>
      </c>
      <c r="AL1285" s="98">
        <v>4104</v>
      </c>
      <c r="AO1285" s="98">
        <v>2024</v>
      </c>
      <c r="AP1285" s="98">
        <v>200</v>
      </c>
      <c r="AQ1285" s="98" t="s">
        <v>54</v>
      </c>
      <c r="AR1285" s="98" t="s">
        <v>56</v>
      </c>
      <c r="AS1285" s="98" t="s">
        <v>54</v>
      </c>
      <c r="AT1285" s="98" t="s">
        <v>54</v>
      </c>
      <c r="AV1285" s="98" t="s">
        <v>2724</v>
      </c>
      <c r="AY1285" s="98" t="s">
        <v>56</v>
      </c>
      <c r="AZ1285" s="98" t="s">
        <v>3046</v>
      </c>
      <c r="BA1285" s="98" t="s">
        <v>3011</v>
      </c>
      <c r="BB1285" s="98" t="s">
        <v>3012</v>
      </c>
      <c r="BD1285" s="110" t="str">
        <f t="shared" si="213"/>
        <v>4807RGInt 04 Maringá</v>
      </c>
      <c r="BE1285" s="110">
        <v>4807</v>
      </c>
      <c r="BF1285" s="110" t="s">
        <v>2709</v>
      </c>
      <c r="BG1285" s="110">
        <v>8060</v>
      </c>
      <c r="BH1285" s="110" t="s">
        <v>36</v>
      </c>
      <c r="BI1285" s="110">
        <v>80</v>
      </c>
      <c r="BJ1285" s="110">
        <v>15</v>
      </c>
      <c r="BK1285" s="110">
        <v>15</v>
      </c>
      <c r="BL1285" s="110">
        <v>15</v>
      </c>
      <c r="BN1285" s="110">
        <f t="shared" si="214"/>
        <v>125</v>
      </c>
      <c r="BS1285" s="110">
        <v>4015</v>
      </c>
      <c r="BT1285" s="110" t="str">
        <f t="shared" si="205"/>
        <v>Ações extensionistas em benefício da sociedade realizadas pelas Instituições de Ensino Superior Estaduais</v>
      </c>
      <c r="BU1285" s="111" t="str">
        <f t="shared" si="206"/>
        <v>Não</v>
      </c>
      <c r="BV1285" s="111" t="str">
        <f t="shared" si="207"/>
        <v>Não</v>
      </c>
      <c r="BW1285" s="111" t="str">
        <f t="shared" si="208"/>
        <v>Não</v>
      </c>
      <c r="BX1285" s="111" t="str">
        <f t="shared" si="209"/>
        <v>Sim</v>
      </c>
      <c r="BY1285" s="110" t="s">
        <v>121</v>
      </c>
      <c r="BZ1285" s="110" t="s">
        <v>8207</v>
      </c>
      <c r="CA1285" s="110" t="s">
        <v>121</v>
      </c>
      <c r="CB1285" s="110" t="s">
        <v>8374</v>
      </c>
      <c r="CG1285" s="110" t="str">
        <f t="shared" si="210"/>
        <v>5564 Total</v>
      </c>
      <c r="CH1285" s="110" t="str">
        <f t="shared" si="212"/>
        <v>5564 Total-1</v>
      </c>
      <c r="CI1285" s="110">
        <v>1</v>
      </c>
      <c r="CJ1285" s="110" t="s">
        <v>7356</v>
      </c>
      <c r="CN1285" s="110">
        <v>0</v>
      </c>
      <c r="CO1285" s="110">
        <v>0</v>
      </c>
      <c r="CP1285" s="110">
        <v>0</v>
      </c>
      <c r="CQ1285" s="110">
        <v>788</v>
      </c>
      <c r="CS1285" s="110" t="str">
        <f t="shared" si="211"/>
        <v>-</v>
      </c>
    </row>
    <row r="1286" spans="19:97" x14ac:dyDescent="0.2">
      <c r="S1286" s="98">
        <v>6478</v>
      </c>
      <c r="T1286" s="98">
        <v>45</v>
      </c>
      <c r="U1286" s="98" t="s">
        <v>3005</v>
      </c>
      <c r="V1286" s="98">
        <v>32</v>
      </c>
      <c r="W1286" s="98" t="s">
        <v>3091</v>
      </c>
      <c r="X1286" s="98">
        <v>5</v>
      </c>
      <c r="Y1286" s="98" t="s">
        <v>858</v>
      </c>
      <c r="Z1286" s="98">
        <v>34</v>
      </c>
      <c r="AA1286" s="98" t="s">
        <v>3006</v>
      </c>
      <c r="AB1286" s="98">
        <v>8122</v>
      </c>
      <c r="AC1286" s="98" t="s">
        <v>3094</v>
      </c>
      <c r="AD1286" s="98" t="s">
        <v>3095</v>
      </c>
      <c r="AE1286" s="98">
        <v>6478</v>
      </c>
      <c r="AF1286" s="98" t="s">
        <v>6046</v>
      </c>
      <c r="AG1286" s="98" t="s">
        <v>6047</v>
      </c>
      <c r="AH1286" s="98" t="s">
        <v>212</v>
      </c>
      <c r="AI1286" s="98" t="s">
        <v>53</v>
      </c>
      <c r="AJ1286" s="98">
        <v>4100</v>
      </c>
      <c r="AK1286" s="98" t="s">
        <v>36</v>
      </c>
      <c r="AL1286" s="98">
        <v>4104</v>
      </c>
      <c r="AM1286" s="98" t="s">
        <v>503</v>
      </c>
      <c r="AN1286" s="98">
        <v>4115200</v>
      </c>
      <c r="AO1286" s="98">
        <v>2024</v>
      </c>
      <c r="AP1286" s="98">
        <v>0</v>
      </c>
      <c r="AQ1286" s="98" t="s">
        <v>54</v>
      </c>
      <c r="AR1286" s="98" t="s">
        <v>54</v>
      </c>
      <c r="AS1286" s="98" t="s">
        <v>54</v>
      </c>
      <c r="AT1286" s="98" t="s">
        <v>54</v>
      </c>
      <c r="AY1286" s="98" t="s">
        <v>56</v>
      </c>
      <c r="AZ1286" s="98" t="s">
        <v>3051</v>
      </c>
      <c r="BA1286" s="98" t="s">
        <v>6048</v>
      </c>
      <c r="BB1286" s="98" t="s">
        <v>6049</v>
      </c>
      <c r="BD1286" s="110" t="str">
        <f t="shared" si="213"/>
        <v>4807RGInt 05 Londrina</v>
      </c>
      <c r="BE1286" s="110">
        <v>4807</v>
      </c>
      <c r="BF1286" s="110" t="s">
        <v>2709</v>
      </c>
      <c r="BG1286" s="110">
        <v>8060</v>
      </c>
      <c r="BH1286" s="110" t="s">
        <v>37</v>
      </c>
      <c r="BI1286" s="110">
        <v>80</v>
      </c>
      <c r="BJ1286" s="110">
        <v>20</v>
      </c>
      <c r="BK1286" s="110">
        <v>20</v>
      </c>
      <c r="BL1286" s="110">
        <v>20</v>
      </c>
      <c r="BN1286" s="110">
        <f t="shared" si="214"/>
        <v>140</v>
      </c>
      <c r="BS1286" s="110">
        <v>6478</v>
      </c>
      <c r="BT1286" s="110" t="str">
        <f t="shared" si="205"/>
        <v>Construção Composteira na Fazenda Experimental de Iguatemi, na Universidade Estadual de Maringá</v>
      </c>
      <c r="BU1286" s="111" t="str">
        <f t="shared" si="206"/>
        <v>Não</v>
      </c>
      <c r="BV1286" s="111" t="str">
        <f t="shared" si="207"/>
        <v>Não</v>
      </c>
      <c r="BW1286" s="111" t="str">
        <f t="shared" si="208"/>
        <v>Não</v>
      </c>
      <c r="BX1286" s="111" t="str">
        <f t="shared" si="209"/>
        <v>Não</v>
      </c>
      <c r="BY1286" s="110" t="s">
        <v>121</v>
      </c>
      <c r="BZ1286" s="110" t="s">
        <v>121</v>
      </c>
      <c r="CA1286" s="110" t="s">
        <v>121</v>
      </c>
      <c r="CB1286" s="110" t="s">
        <v>8122</v>
      </c>
      <c r="CG1286" s="110" t="str">
        <f t="shared" si="210"/>
        <v>5565Paranaguá</v>
      </c>
      <c r="CH1286" s="110" t="str">
        <f t="shared" si="212"/>
        <v>5565-1</v>
      </c>
      <c r="CI1286" s="110">
        <v>1</v>
      </c>
      <c r="CJ1286" s="110">
        <v>5565</v>
      </c>
      <c r="CK1286" s="110" t="s">
        <v>33</v>
      </c>
      <c r="CL1286" s="110">
        <v>4118204</v>
      </c>
      <c r="CM1286" s="110" t="s">
        <v>511</v>
      </c>
      <c r="CN1286" s="110">
        <v>0</v>
      </c>
      <c r="CO1286" s="110">
        <v>0</v>
      </c>
      <c r="CP1286" s="110">
        <v>0</v>
      </c>
      <c r="CQ1286" s="110">
        <v>119</v>
      </c>
      <c r="CS1286" s="110" t="str">
        <f t="shared" si="211"/>
        <v>RGInt 01 Curitiba-Paranaguá</v>
      </c>
    </row>
    <row r="1287" spans="19:97" x14ac:dyDescent="0.2">
      <c r="S1287" s="98">
        <v>6480</v>
      </c>
      <c r="T1287" s="98">
        <v>45</v>
      </c>
      <c r="U1287" s="98" t="s">
        <v>3005</v>
      </c>
      <c r="V1287" s="98">
        <v>32</v>
      </c>
      <c r="W1287" s="98" t="s">
        <v>3091</v>
      </c>
      <c r="X1287" s="98">
        <v>5</v>
      </c>
      <c r="Y1287" s="98" t="s">
        <v>858</v>
      </c>
      <c r="Z1287" s="98">
        <v>34</v>
      </c>
      <c r="AA1287" s="98" t="s">
        <v>3006</v>
      </c>
      <c r="AB1287" s="98">
        <v>8122</v>
      </c>
      <c r="AC1287" s="98" t="s">
        <v>3094</v>
      </c>
      <c r="AD1287" s="98" t="s">
        <v>3095</v>
      </c>
      <c r="AE1287" s="98">
        <v>6480</v>
      </c>
      <c r="AF1287" s="98" t="s">
        <v>6050</v>
      </c>
      <c r="AG1287" s="98" t="s">
        <v>6051</v>
      </c>
      <c r="AH1287" s="98" t="s">
        <v>212</v>
      </c>
      <c r="AI1287" s="98" t="s">
        <v>53</v>
      </c>
      <c r="AJ1287" s="98">
        <v>4100</v>
      </c>
      <c r="AK1287" s="98" t="s">
        <v>36</v>
      </c>
      <c r="AL1287" s="98">
        <v>4104</v>
      </c>
      <c r="AM1287" s="98" t="s">
        <v>902</v>
      </c>
      <c r="AN1287" s="98">
        <v>4108601</v>
      </c>
      <c r="AO1287" s="98">
        <v>2024</v>
      </c>
      <c r="AP1287" s="98">
        <v>0</v>
      </c>
      <c r="AQ1287" s="98" t="s">
        <v>54</v>
      </c>
      <c r="AR1287" s="98" t="s">
        <v>54</v>
      </c>
      <c r="AS1287" s="98" t="s">
        <v>54</v>
      </c>
      <c r="AT1287" s="98" t="s">
        <v>54</v>
      </c>
      <c r="AY1287" s="98" t="s">
        <v>56</v>
      </c>
      <c r="AZ1287" s="98" t="s">
        <v>3051</v>
      </c>
      <c r="BA1287" s="98" t="s">
        <v>6048</v>
      </c>
      <c r="BB1287" s="98" t="s">
        <v>6049</v>
      </c>
      <c r="BD1287" s="110" t="str">
        <f t="shared" si="213"/>
        <v>4807RGInt 06 Ponta Grossa</v>
      </c>
      <c r="BE1287" s="110">
        <v>4807</v>
      </c>
      <c r="BF1287" s="110" t="s">
        <v>2709</v>
      </c>
      <c r="BG1287" s="110">
        <v>8060</v>
      </c>
      <c r="BH1287" s="110" t="s">
        <v>38</v>
      </c>
      <c r="BI1287" s="110">
        <v>80</v>
      </c>
      <c r="BJ1287" s="110">
        <v>9</v>
      </c>
      <c r="BK1287" s="110">
        <v>9</v>
      </c>
      <c r="BL1287" s="110">
        <v>9</v>
      </c>
      <c r="BN1287" s="110">
        <f t="shared" si="214"/>
        <v>107</v>
      </c>
      <c r="BS1287" s="110">
        <v>6480</v>
      </c>
      <c r="BT1287" s="110" t="str">
        <f t="shared" si="205"/>
        <v>Construção de um novo Bloco Acadêmico na Universidade Estadual de Maringá no Campus Goioerê</v>
      </c>
      <c r="BU1287" s="111" t="str">
        <f t="shared" si="206"/>
        <v>Não</v>
      </c>
      <c r="BV1287" s="111" t="str">
        <f t="shared" si="207"/>
        <v>Não</v>
      </c>
      <c r="BW1287" s="111" t="str">
        <f t="shared" si="208"/>
        <v>Não</v>
      </c>
      <c r="BX1287" s="111" t="str">
        <f t="shared" si="209"/>
        <v>Não</v>
      </c>
      <c r="BY1287" s="110" t="s">
        <v>121</v>
      </c>
      <c r="BZ1287" s="110" t="s">
        <v>121</v>
      </c>
      <c r="CA1287" s="110" t="s">
        <v>121</v>
      </c>
      <c r="CB1287" s="110" t="s">
        <v>8122</v>
      </c>
      <c r="CG1287" s="110" t="str">
        <f t="shared" si="210"/>
        <v>5565 Total</v>
      </c>
      <c r="CH1287" s="110" t="str">
        <f t="shared" si="212"/>
        <v>5565 Total-1</v>
      </c>
      <c r="CI1287" s="110">
        <v>1</v>
      </c>
      <c r="CJ1287" s="110" t="s">
        <v>7357</v>
      </c>
      <c r="CN1287" s="110">
        <v>0</v>
      </c>
      <c r="CO1287" s="110">
        <v>0</v>
      </c>
      <c r="CP1287" s="110">
        <v>0</v>
      </c>
      <c r="CQ1287" s="110">
        <v>119</v>
      </c>
      <c r="CS1287" s="110" t="str">
        <f t="shared" si="211"/>
        <v>-</v>
      </c>
    </row>
    <row r="1288" spans="19:97" x14ac:dyDescent="0.2">
      <c r="S1288" s="98">
        <v>6479</v>
      </c>
      <c r="T1288" s="98">
        <v>45</v>
      </c>
      <c r="U1288" s="98" t="s">
        <v>3005</v>
      </c>
      <c r="V1288" s="98">
        <v>32</v>
      </c>
      <c r="W1288" s="98" t="s">
        <v>3091</v>
      </c>
      <c r="X1288" s="98">
        <v>5</v>
      </c>
      <c r="Y1288" s="98" t="s">
        <v>858</v>
      </c>
      <c r="Z1288" s="98">
        <v>34</v>
      </c>
      <c r="AA1288" s="98" t="s">
        <v>3006</v>
      </c>
      <c r="AB1288" s="98">
        <v>8122</v>
      </c>
      <c r="AC1288" s="98" t="s">
        <v>3094</v>
      </c>
      <c r="AD1288" s="98" t="s">
        <v>3095</v>
      </c>
      <c r="AE1288" s="98">
        <v>6479</v>
      </c>
      <c r="AF1288" s="98" t="s">
        <v>6052</v>
      </c>
      <c r="AG1288" s="98" t="s">
        <v>6053</v>
      </c>
      <c r="AH1288" s="98" t="s">
        <v>212</v>
      </c>
      <c r="AI1288" s="98" t="s">
        <v>53</v>
      </c>
      <c r="AJ1288" s="98">
        <v>4100</v>
      </c>
      <c r="AK1288" s="98" t="s">
        <v>37</v>
      </c>
      <c r="AL1288" s="98">
        <v>4105</v>
      </c>
      <c r="AM1288" s="98" t="s">
        <v>2130</v>
      </c>
      <c r="AN1288" s="98">
        <v>4111506</v>
      </c>
      <c r="AO1288" s="98">
        <v>2024</v>
      </c>
      <c r="AP1288" s="98">
        <v>0</v>
      </c>
      <c r="AQ1288" s="98" t="s">
        <v>54</v>
      </c>
      <c r="AR1288" s="98" t="s">
        <v>54</v>
      </c>
      <c r="AS1288" s="98" t="s">
        <v>54</v>
      </c>
      <c r="AT1288" s="98" t="s">
        <v>54</v>
      </c>
      <c r="AY1288" s="98" t="s">
        <v>56</v>
      </c>
      <c r="AZ1288" s="98" t="s">
        <v>3051</v>
      </c>
      <c r="BA1288" s="98" t="s">
        <v>6048</v>
      </c>
      <c r="BB1288" s="98" t="s">
        <v>6049</v>
      </c>
      <c r="BD1288" s="110" t="str">
        <f t="shared" si="213"/>
        <v>4808(vazio)</v>
      </c>
      <c r="BE1288" s="110">
        <v>4808</v>
      </c>
      <c r="BF1288" s="110" t="s">
        <v>2712</v>
      </c>
      <c r="BG1288" s="110">
        <v>8060</v>
      </c>
      <c r="BH1288" s="110" t="s">
        <v>60</v>
      </c>
      <c r="BI1288" s="110">
        <v>2250</v>
      </c>
      <c r="BJ1288" s="110">
        <v>2250</v>
      </c>
      <c r="BK1288" s="110">
        <v>2250</v>
      </c>
      <c r="BL1288" s="110">
        <v>2250</v>
      </c>
      <c r="BN1288" s="110">
        <f t="shared" si="214"/>
        <v>9000</v>
      </c>
      <c r="BS1288" s="110">
        <v>6479</v>
      </c>
      <c r="BT1288" s="110" t="str">
        <f t="shared" si="205"/>
        <v>Construção de um novo bloco da Universidade Estadual de Maringá no Campus de Ivaiporã</v>
      </c>
      <c r="BU1288" s="111" t="str">
        <f t="shared" si="206"/>
        <v>Não</v>
      </c>
      <c r="BV1288" s="111" t="str">
        <f t="shared" si="207"/>
        <v>Não</v>
      </c>
      <c r="BW1288" s="111" t="str">
        <f t="shared" si="208"/>
        <v>Não</v>
      </c>
      <c r="BX1288" s="111" t="str">
        <f t="shared" si="209"/>
        <v>Não</v>
      </c>
      <c r="BY1288" s="110" t="s">
        <v>121</v>
      </c>
      <c r="BZ1288" s="110" t="s">
        <v>121</v>
      </c>
      <c r="CA1288" s="110" t="s">
        <v>121</v>
      </c>
      <c r="CB1288" s="110" t="s">
        <v>8122</v>
      </c>
      <c r="CG1288" s="110" t="str">
        <f t="shared" si="210"/>
        <v>5566Pinhão</v>
      </c>
      <c r="CH1288" s="110" t="str">
        <f t="shared" si="212"/>
        <v>5566-1</v>
      </c>
      <c r="CI1288" s="110">
        <v>1</v>
      </c>
      <c r="CJ1288" s="110">
        <v>5566</v>
      </c>
      <c r="CK1288" s="110" t="s">
        <v>34</v>
      </c>
      <c r="CL1288" s="110">
        <v>4119301</v>
      </c>
      <c r="CM1288" s="110" t="s">
        <v>2045</v>
      </c>
      <c r="CN1288" s="110">
        <v>0</v>
      </c>
      <c r="CO1288" s="110">
        <v>0</v>
      </c>
      <c r="CP1288" s="110">
        <v>0</v>
      </c>
      <c r="CQ1288" s="110">
        <v>715</v>
      </c>
      <c r="CS1288" s="110" t="str">
        <f t="shared" si="211"/>
        <v>RGInt 02 Guarapuava-Pinhão</v>
      </c>
    </row>
    <row r="1289" spans="19:97" x14ac:dyDescent="0.2">
      <c r="S1289" s="98">
        <v>7020</v>
      </c>
      <c r="T1289" s="98">
        <v>45</v>
      </c>
      <c r="U1289" s="98" t="s">
        <v>3005</v>
      </c>
      <c r="V1289" s="98">
        <v>32</v>
      </c>
      <c r="W1289" s="98" t="s">
        <v>3091</v>
      </c>
      <c r="X1289" s="98">
        <v>5</v>
      </c>
      <c r="Y1289" s="98" t="s">
        <v>858</v>
      </c>
      <c r="Z1289" s="98">
        <v>34</v>
      </c>
      <c r="AA1289" s="98" t="s">
        <v>3006</v>
      </c>
      <c r="AB1289" s="98">
        <v>8122</v>
      </c>
      <c r="AC1289" s="98" t="s">
        <v>3094</v>
      </c>
      <c r="AD1289" s="98" t="s">
        <v>3095</v>
      </c>
      <c r="AE1289" s="98">
        <v>7020</v>
      </c>
      <c r="AF1289" s="98" t="s">
        <v>6054</v>
      </c>
      <c r="AG1289" s="98" t="s">
        <v>6055</v>
      </c>
      <c r="AH1289" s="98" t="s">
        <v>212</v>
      </c>
      <c r="AI1289" s="98" t="s">
        <v>53</v>
      </c>
      <c r="AJ1289" s="98">
        <v>4100</v>
      </c>
      <c r="AK1289" s="98" t="s">
        <v>36</v>
      </c>
      <c r="AL1289" s="98">
        <v>4104</v>
      </c>
      <c r="AM1289" s="98" t="s">
        <v>2603</v>
      </c>
      <c r="AN1289" s="98">
        <v>4105607</v>
      </c>
      <c r="AO1289" s="98">
        <v>2024</v>
      </c>
      <c r="AP1289" s="98">
        <v>0</v>
      </c>
      <c r="AQ1289" s="98" t="s">
        <v>54</v>
      </c>
      <c r="AR1289" s="98" t="s">
        <v>54</v>
      </c>
      <c r="AS1289" s="98" t="s">
        <v>54</v>
      </c>
      <c r="AT1289" s="98" t="s">
        <v>54</v>
      </c>
      <c r="AV1289" s="98" t="s">
        <v>2724</v>
      </c>
      <c r="AY1289" s="98" t="s">
        <v>56</v>
      </c>
      <c r="AZ1289" s="98" t="s">
        <v>6056</v>
      </c>
      <c r="BA1289" s="98" t="s">
        <v>6057</v>
      </c>
      <c r="BB1289" s="98" t="s">
        <v>6058</v>
      </c>
      <c r="BD1289" s="110" t="str">
        <f t="shared" si="213"/>
        <v>4809RGInt 04 Maringá</v>
      </c>
      <c r="BE1289" s="110">
        <v>4809</v>
      </c>
      <c r="BF1289" s="110" t="s">
        <v>2715</v>
      </c>
      <c r="BG1289" s="110">
        <v>7005</v>
      </c>
      <c r="BH1289" s="110" t="s">
        <v>36</v>
      </c>
      <c r="BI1289" s="110">
        <v>2987.3</v>
      </c>
      <c r="BJ1289" s="110">
        <v>0</v>
      </c>
      <c r="BK1289" s="110">
        <v>0</v>
      </c>
      <c r="BL1289" s="110">
        <v>0</v>
      </c>
      <c r="BN1289" s="110">
        <f t="shared" si="214"/>
        <v>2987.3</v>
      </c>
      <c r="BS1289" s="110">
        <v>7020</v>
      </c>
      <c r="BT1289" s="110" t="str">
        <f t="shared" si="205"/>
        <v>Construção do Bloco Almoxarifado no (CAR) campus Regional de Arenito, na Universidade Estadual de Maringá, em Cidade Gaúcha</v>
      </c>
      <c r="BU1289" s="111" t="str">
        <f t="shared" si="206"/>
        <v>Não</v>
      </c>
      <c r="BV1289" s="111" t="str">
        <f t="shared" si="207"/>
        <v>Não</v>
      </c>
      <c r="BW1289" s="111" t="str">
        <f t="shared" si="208"/>
        <v>Não</v>
      </c>
      <c r="BX1289" s="111" t="str">
        <f t="shared" si="209"/>
        <v>Não</v>
      </c>
      <c r="BY1289" s="110" t="s">
        <v>121</v>
      </c>
      <c r="BZ1289" s="110" t="s">
        <v>2724</v>
      </c>
      <c r="CA1289" s="110" t="s">
        <v>6073</v>
      </c>
      <c r="CB1289" s="110" t="s">
        <v>8377</v>
      </c>
      <c r="CG1289" s="110" t="str">
        <f t="shared" si="210"/>
        <v>5566 Total</v>
      </c>
      <c r="CH1289" s="110" t="str">
        <f t="shared" si="212"/>
        <v>5566 Total-1</v>
      </c>
      <c r="CI1289" s="110">
        <v>1</v>
      </c>
      <c r="CJ1289" s="110" t="s">
        <v>7358</v>
      </c>
      <c r="CN1289" s="110">
        <v>0</v>
      </c>
      <c r="CO1289" s="110">
        <v>0</v>
      </c>
      <c r="CP1289" s="110">
        <v>0</v>
      </c>
      <c r="CQ1289" s="110">
        <v>715</v>
      </c>
      <c r="CS1289" s="110" t="str">
        <f t="shared" si="211"/>
        <v>-</v>
      </c>
    </row>
    <row r="1290" spans="19:97" x14ac:dyDescent="0.2">
      <c r="S1290" s="98">
        <v>6487</v>
      </c>
      <c r="T1290" s="98">
        <v>45</v>
      </c>
      <c r="U1290" s="98" t="s">
        <v>3005</v>
      </c>
      <c r="V1290" s="98">
        <v>32</v>
      </c>
      <c r="W1290" s="98" t="s">
        <v>3091</v>
      </c>
      <c r="X1290" s="98">
        <v>5</v>
      </c>
      <c r="Y1290" s="98" t="s">
        <v>858</v>
      </c>
      <c r="Z1290" s="98">
        <v>34</v>
      </c>
      <c r="AA1290" s="98" t="s">
        <v>3006</v>
      </c>
      <c r="AB1290" s="98">
        <v>8122</v>
      </c>
      <c r="AC1290" s="98" t="s">
        <v>3094</v>
      </c>
      <c r="AD1290" s="98" t="s">
        <v>3095</v>
      </c>
      <c r="AE1290" s="98">
        <v>6487</v>
      </c>
      <c r="AF1290" s="98" t="s">
        <v>6059</v>
      </c>
      <c r="AG1290" s="98" t="s">
        <v>6060</v>
      </c>
      <c r="AH1290" s="98" t="s">
        <v>212</v>
      </c>
      <c r="AI1290" s="98" t="s">
        <v>53</v>
      </c>
      <c r="AJ1290" s="98">
        <v>4100</v>
      </c>
      <c r="AK1290" s="98" t="s">
        <v>36</v>
      </c>
      <c r="AL1290" s="98">
        <v>4104</v>
      </c>
      <c r="AM1290" s="98" t="s">
        <v>503</v>
      </c>
      <c r="AN1290" s="98">
        <v>4115200</v>
      </c>
      <c r="AO1290" s="98">
        <v>2024</v>
      </c>
      <c r="AP1290" s="98">
        <v>0</v>
      </c>
      <c r="AQ1290" s="98" t="s">
        <v>54</v>
      </c>
      <c r="AR1290" s="98" t="s">
        <v>54</v>
      </c>
      <c r="AS1290" s="98" t="s">
        <v>54</v>
      </c>
      <c r="AT1290" s="98" t="s">
        <v>54</v>
      </c>
      <c r="AY1290" s="98" t="s">
        <v>56</v>
      </c>
      <c r="AZ1290" s="98" t="s">
        <v>3051</v>
      </c>
      <c r="BA1290" s="98" t="s">
        <v>6048</v>
      </c>
      <c r="BB1290" s="98" t="s">
        <v>6049</v>
      </c>
      <c r="BD1290" s="110" t="str">
        <f t="shared" si="213"/>
        <v>4810RGInt 01 Curitiba</v>
      </c>
      <c r="BE1290" s="110">
        <v>4810</v>
      </c>
      <c r="BF1290" s="110" t="s">
        <v>2718</v>
      </c>
      <c r="BG1290" s="110">
        <v>8061</v>
      </c>
      <c r="BH1290" s="110" t="s">
        <v>33</v>
      </c>
      <c r="BI1290" s="110">
        <v>33</v>
      </c>
      <c r="BJ1290" s="110">
        <v>33</v>
      </c>
      <c r="BK1290" s="110">
        <v>33</v>
      </c>
      <c r="BL1290" s="110">
        <v>33</v>
      </c>
      <c r="BN1290" s="110">
        <f t="shared" si="214"/>
        <v>132</v>
      </c>
      <c r="BS1290" s="110">
        <v>6487</v>
      </c>
      <c r="BT1290" s="110" t="str">
        <f t="shared" si="205"/>
        <v>Construção do Bloco de Casa do Estudante da Universidade Estadual de Maringá</v>
      </c>
      <c r="BU1290" s="111" t="str">
        <f t="shared" si="206"/>
        <v>Não</v>
      </c>
      <c r="BV1290" s="111" t="str">
        <f t="shared" si="207"/>
        <v>Não</v>
      </c>
      <c r="BW1290" s="111" t="str">
        <f t="shared" si="208"/>
        <v>Não</v>
      </c>
      <c r="BX1290" s="111" t="str">
        <f t="shared" si="209"/>
        <v>Não</v>
      </c>
      <c r="BY1290" s="110" t="s">
        <v>121</v>
      </c>
      <c r="BZ1290" s="110" t="s">
        <v>121</v>
      </c>
      <c r="CA1290" s="110" t="s">
        <v>121</v>
      </c>
      <c r="CB1290" s="110" t="s">
        <v>8122</v>
      </c>
      <c r="CG1290" s="110" t="str">
        <f t="shared" si="210"/>
        <v>5567São Mateus do Sul</v>
      </c>
      <c r="CH1290" s="110" t="str">
        <f t="shared" si="212"/>
        <v>5567-1</v>
      </c>
      <c r="CI1290" s="110">
        <v>1</v>
      </c>
      <c r="CJ1290" s="110">
        <v>5567</v>
      </c>
      <c r="CK1290" s="110" t="s">
        <v>33</v>
      </c>
      <c r="CL1290" s="110">
        <v>4125605</v>
      </c>
      <c r="CM1290" s="110" t="s">
        <v>395</v>
      </c>
      <c r="CN1290" s="110">
        <v>0</v>
      </c>
      <c r="CO1290" s="110">
        <v>0</v>
      </c>
      <c r="CP1290" s="110">
        <v>0</v>
      </c>
      <c r="CQ1290" s="110">
        <v>730</v>
      </c>
      <c r="CS1290" s="110" t="str">
        <f t="shared" si="211"/>
        <v>RGInt 01 Curitiba-São Mateus do Sul</v>
      </c>
    </row>
    <row r="1291" spans="19:97" x14ac:dyDescent="0.2">
      <c r="S1291" s="98">
        <v>6489</v>
      </c>
      <c r="T1291" s="98">
        <v>45</v>
      </c>
      <c r="U1291" s="98" t="s">
        <v>3005</v>
      </c>
      <c r="V1291" s="98">
        <v>32</v>
      </c>
      <c r="W1291" s="98" t="s">
        <v>3091</v>
      </c>
      <c r="X1291" s="98">
        <v>5</v>
      </c>
      <c r="Y1291" s="98" t="s">
        <v>858</v>
      </c>
      <c r="Z1291" s="98">
        <v>34</v>
      </c>
      <c r="AA1291" s="98" t="s">
        <v>3006</v>
      </c>
      <c r="AB1291" s="98">
        <v>8122</v>
      </c>
      <c r="AC1291" s="98" t="s">
        <v>3094</v>
      </c>
      <c r="AD1291" s="98" t="s">
        <v>3095</v>
      </c>
      <c r="AE1291" s="98">
        <v>6489</v>
      </c>
      <c r="AF1291" s="98" t="s">
        <v>6061</v>
      </c>
      <c r="AG1291" s="98" t="s">
        <v>6062</v>
      </c>
      <c r="AH1291" s="98" t="s">
        <v>212</v>
      </c>
      <c r="AI1291" s="98" t="s">
        <v>53</v>
      </c>
      <c r="AJ1291" s="98">
        <v>4100</v>
      </c>
      <c r="AK1291" s="98" t="s">
        <v>36</v>
      </c>
      <c r="AL1291" s="98">
        <v>4104</v>
      </c>
      <c r="AM1291" s="98" t="s">
        <v>503</v>
      </c>
      <c r="AN1291" s="98">
        <v>4115200</v>
      </c>
      <c r="AO1291" s="98">
        <v>2024</v>
      </c>
      <c r="AP1291" s="98">
        <v>0</v>
      </c>
      <c r="AQ1291" s="98" t="s">
        <v>54</v>
      </c>
      <c r="AR1291" s="98" t="s">
        <v>54</v>
      </c>
      <c r="AS1291" s="98" t="s">
        <v>54</v>
      </c>
      <c r="AT1291" s="98" t="s">
        <v>54</v>
      </c>
      <c r="AY1291" s="98" t="s">
        <v>56</v>
      </c>
      <c r="AZ1291" s="98" t="s">
        <v>3051</v>
      </c>
      <c r="BA1291" s="98" t="s">
        <v>6048</v>
      </c>
      <c r="BB1291" s="98" t="s">
        <v>6049</v>
      </c>
      <c r="BD1291" s="110" t="str">
        <f t="shared" si="213"/>
        <v>4810RGInt 02 Guarapuava</v>
      </c>
      <c r="BE1291" s="110">
        <v>4810</v>
      </c>
      <c r="BF1291" s="110" t="s">
        <v>2718</v>
      </c>
      <c r="BG1291" s="110">
        <v>8061</v>
      </c>
      <c r="BH1291" s="110" t="s">
        <v>34</v>
      </c>
      <c r="BI1291" s="110">
        <v>60</v>
      </c>
      <c r="BJ1291" s="110">
        <v>60</v>
      </c>
      <c r="BK1291" s="110">
        <v>60</v>
      </c>
      <c r="BL1291" s="110">
        <v>60</v>
      </c>
      <c r="BN1291" s="110">
        <f t="shared" si="214"/>
        <v>240</v>
      </c>
      <c r="BS1291" s="110">
        <v>6489</v>
      </c>
      <c r="BT1291" s="110" t="str">
        <f t="shared" si="205"/>
        <v>Construção do Bloco do Centro de Ciências Biológicas da Universidade Estadual de Maringá, em Maringá</v>
      </c>
      <c r="BU1291" s="111" t="str">
        <f t="shared" si="206"/>
        <v>Não</v>
      </c>
      <c r="BV1291" s="111" t="str">
        <f t="shared" si="207"/>
        <v>Não</v>
      </c>
      <c r="BW1291" s="111" t="str">
        <f t="shared" si="208"/>
        <v>Não</v>
      </c>
      <c r="BX1291" s="111" t="str">
        <f t="shared" si="209"/>
        <v>Não</v>
      </c>
      <c r="BY1291" s="110" t="s">
        <v>121</v>
      </c>
      <c r="BZ1291" s="110" t="s">
        <v>121</v>
      </c>
      <c r="CA1291" s="110" t="s">
        <v>121</v>
      </c>
      <c r="CB1291" s="110" t="s">
        <v>8122</v>
      </c>
      <c r="CG1291" s="110" t="str">
        <f t="shared" si="210"/>
        <v>5567 Total</v>
      </c>
      <c r="CH1291" s="110" t="str">
        <f t="shared" si="212"/>
        <v>5567 Total-1</v>
      </c>
      <c r="CI1291" s="110">
        <v>1</v>
      </c>
      <c r="CJ1291" s="110" t="s">
        <v>7359</v>
      </c>
      <c r="CN1291" s="110">
        <v>0</v>
      </c>
      <c r="CO1291" s="110">
        <v>0</v>
      </c>
      <c r="CP1291" s="110">
        <v>0</v>
      </c>
      <c r="CQ1291" s="110">
        <v>730</v>
      </c>
      <c r="CS1291" s="110" t="str">
        <f t="shared" si="211"/>
        <v>-</v>
      </c>
    </row>
    <row r="1292" spans="19:97" x14ac:dyDescent="0.2">
      <c r="S1292" s="98">
        <v>6488</v>
      </c>
      <c r="T1292" s="98">
        <v>45</v>
      </c>
      <c r="U1292" s="98" t="s">
        <v>3005</v>
      </c>
      <c r="V1292" s="98">
        <v>32</v>
      </c>
      <c r="W1292" s="98" t="s">
        <v>3091</v>
      </c>
      <c r="X1292" s="98">
        <v>5</v>
      </c>
      <c r="Y1292" s="98" t="s">
        <v>858</v>
      </c>
      <c r="Z1292" s="98">
        <v>34</v>
      </c>
      <c r="AA1292" s="98" t="s">
        <v>3006</v>
      </c>
      <c r="AB1292" s="98">
        <v>8122</v>
      </c>
      <c r="AC1292" s="98" t="s">
        <v>3094</v>
      </c>
      <c r="AD1292" s="98" t="s">
        <v>3095</v>
      </c>
      <c r="AE1292" s="98">
        <v>6488</v>
      </c>
      <c r="AF1292" s="98" t="s">
        <v>6063</v>
      </c>
      <c r="AG1292" s="98" t="s">
        <v>6064</v>
      </c>
      <c r="AH1292" s="98" t="s">
        <v>212</v>
      </c>
      <c r="AI1292" s="98" t="s">
        <v>53</v>
      </c>
      <c r="AJ1292" s="98">
        <v>4100</v>
      </c>
      <c r="AK1292" s="98" t="s">
        <v>36</v>
      </c>
      <c r="AL1292" s="98">
        <v>4104</v>
      </c>
      <c r="AM1292" s="98" t="s">
        <v>503</v>
      </c>
      <c r="AN1292" s="98">
        <v>4115200</v>
      </c>
      <c r="AO1292" s="98">
        <v>2024</v>
      </c>
      <c r="AP1292" s="98">
        <v>0</v>
      </c>
      <c r="AQ1292" s="98" t="s">
        <v>54</v>
      </c>
      <c r="AR1292" s="98" t="s">
        <v>54</v>
      </c>
      <c r="AS1292" s="98" t="s">
        <v>54</v>
      </c>
      <c r="AT1292" s="98" t="s">
        <v>54</v>
      </c>
      <c r="AY1292" s="98" t="s">
        <v>56</v>
      </c>
      <c r="AZ1292" s="98" t="s">
        <v>3051</v>
      </c>
      <c r="BA1292" s="98" t="s">
        <v>6048</v>
      </c>
      <c r="BB1292" s="98" t="s">
        <v>6049</v>
      </c>
      <c r="BD1292" s="110" t="str">
        <f t="shared" si="213"/>
        <v>4810RGInt 03 Cascavel</v>
      </c>
      <c r="BE1292" s="110">
        <v>4810</v>
      </c>
      <c r="BF1292" s="110" t="s">
        <v>2718</v>
      </c>
      <c r="BG1292" s="110">
        <v>8061</v>
      </c>
      <c r="BH1292" s="110" t="s">
        <v>35</v>
      </c>
      <c r="BI1292" s="110">
        <v>60</v>
      </c>
      <c r="BJ1292" s="110">
        <v>60</v>
      </c>
      <c r="BK1292" s="110">
        <v>60</v>
      </c>
      <c r="BL1292" s="110">
        <v>60</v>
      </c>
      <c r="BN1292" s="110">
        <f t="shared" si="214"/>
        <v>240</v>
      </c>
      <c r="BS1292" s="110">
        <v>6488</v>
      </c>
      <c r="BT1292" s="110" t="str">
        <f t="shared" si="205"/>
        <v>Construção do Bloco do Centro de Ciências Exatas da Universidade Estadual de Maringá, em Maringá</v>
      </c>
      <c r="BU1292" s="111" t="str">
        <f t="shared" si="206"/>
        <v>Não</v>
      </c>
      <c r="BV1292" s="111" t="str">
        <f t="shared" si="207"/>
        <v>Não</v>
      </c>
      <c r="BW1292" s="111" t="str">
        <f t="shared" si="208"/>
        <v>Não</v>
      </c>
      <c r="BX1292" s="111" t="str">
        <f t="shared" si="209"/>
        <v>Não</v>
      </c>
      <c r="BY1292" s="110" t="s">
        <v>121</v>
      </c>
      <c r="BZ1292" s="110" t="s">
        <v>121</v>
      </c>
      <c r="CA1292" s="110" t="s">
        <v>121</v>
      </c>
      <c r="CB1292" s="110" t="s">
        <v>8122</v>
      </c>
      <c r="CG1292" s="110" t="str">
        <f t="shared" si="210"/>
        <v>5568União da Vitória</v>
      </c>
      <c r="CH1292" s="110" t="str">
        <f t="shared" si="212"/>
        <v>5568-1</v>
      </c>
      <c r="CI1292" s="110">
        <v>1</v>
      </c>
      <c r="CJ1292" s="110">
        <v>5568</v>
      </c>
      <c r="CK1292" s="110" t="s">
        <v>33</v>
      </c>
      <c r="CL1292" s="110">
        <v>4128203</v>
      </c>
      <c r="CM1292" s="110" t="s">
        <v>567</v>
      </c>
      <c r="CN1292" s="110">
        <v>0</v>
      </c>
      <c r="CO1292" s="110">
        <v>0</v>
      </c>
      <c r="CP1292" s="110">
        <v>857</v>
      </c>
      <c r="CQ1292" s="110">
        <v>0</v>
      </c>
      <c r="CS1292" s="110" t="str">
        <f t="shared" si="211"/>
        <v>RGInt 01 Curitiba-União da Vitória</v>
      </c>
    </row>
    <row r="1293" spans="19:97" x14ac:dyDescent="0.2">
      <c r="S1293" s="98">
        <v>6490</v>
      </c>
      <c r="T1293" s="98">
        <v>45</v>
      </c>
      <c r="U1293" s="98" t="s">
        <v>3005</v>
      </c>
      <c r="V1293" s="98">
        <v>32</v>
      </c>
      <c r="W1293" s="98" t="s">
        <v>3091</v>
      </c>
      <c r="X1293" s="98">
        <v>5</v>
      </c>
      <c r="Y1293" s="98" t="s">
        <v>858</v>
      </c>
      <c r="Z1293" s="98">
        <v>34</v>
      </c>
      <c r="AA1293" s="98" t="s">
        <v>3006</v>
      </c>
      <c r="AB1293" s="98">
        <v>8122</v>
      </c>
      <c r="AC1293" s="98" t="s">
        <v>3094</v>
      </c>
      <c r="AD1293" s="98" t="s">
        <v>3095</v>
      </c>
      <c r="AE1293" s="98">
        <v>6490</v>
      </c>
      <c r="AF1293" s="98" t="s">
        <v>6065</v>
      </c>
      <c r="AG1293" s="98" t="s">
        <v>6066</v>
      </c>
      <c r="AH1293" s="98" t="s">
        <v>212</v>
      </c>
      <c r="AI1293" s="98" t="s">
        <v>53</v>
      </c>
      <c r="AJ1293" s="98">
        <v>4100</v>
      </c>
      <c r="AK1293" s="98" t="s">
        <v>36</v>
      </c>
      <c r="AL1293" s="98">
        <v>4104</v>
      </c>
      <c r="AM1293" s="98" t="s">
        <v>503</v>
      </c>
      <c r="AN1293" s="98">
        <v>4115200</v>
      </c>
      <c r="AO1293" s="98">
        <v>2024</v>
      </c>
      <c r="AP1293" s="98">
        <v>0</v>
      </c>
      <c r="AQ1293" s="98" t="s">
        <v>54</v>
      </c>
      <c r="AR1293" s="98" t="s">
        <v>54</v>
      </c>
      <c r="AS1293" s="98" t="s">
        <v>54</v>
      </c>
      <c r="AT1293" s="98" t="s">
        <v>54</v>
      </c>
      <c r="AY1293" s="98" t="s">
        <v>56</v>
      </c>
      <c r="AZ1293" s="98" t="s">
        <v>3051</v>
      </c>
      <c r="BA1293" s="98" t="s">
        <v>6048</v>
      </c>
      <c r="BB1293" s="98" t="s">
        <v>6049</v>
      </c>
      <c r="BD1293" s="110" t="str">
        <f t="shared" si="213"/>
        <v>4810RGInt 04 Maringá</v>
      </c>
      <c r="BE1293" s="110">
        <v>4810</v>
      </c>
      <c r="BF1293" s="110" t="s">
        <v>2718</v>
      </c>
      <c r="BG1293" s="110">
        <v>8061</v>
      </c>
      <c r="BH1293" s="110" t="s">
        <v>36</v>
      </c>
      <c r="BI1293" s="110">
        <v>60</v>
      </c>
      <c r="BJ1293" s="110">
        <v>60</v>
      </c>
      <c r="BK1293" s="110">
        <v>60</v>
      </c>
      <c r="BL1293" s="110">
        <v>60</v>
      </c>
      <c r="BN1293" s="110">
        <f t="shared" si="214"/>
        <v>240</v>
      </c>
      <c r="BS1293" s="110">
        <v>6490</v>
      </c>
      <c r="BT1293" s="110" t="str">
        <f t="shared" si="205"/>
        <v>Construção do Bloco do Centro de Tecnologia - Departamento de Engenharia Química da Universidade Estadual de Maringá, em Maringá</v>
      </c>
      <c r="BU1293" s="111" t="str">
        <f t="shared" si="206"/>
        <v>Não</v>
      </c>
      <c r="BV1293" s="111" t="str">
        <f t="shared" si="207"/>
        <v>Não</v>
      </c>
      <c r="BW1293" s="111" t="str">
        <f t="shared" si="208"/>
        <v>Não</v>
      </c>
      <c r="BX1293" s="111" t="str">
        <f t="shared" si="209"/>
        <v>Não</v>
      </c>
      <c r="BY1293" s="110" t="s">
        <v>121</v>
      </c>
      <c r="BZ1293" s="110" t="s">
        <v>121</v>
      </c>
      <c r="CA1293" s="110" t="s">
        <v>121</v>
      </c>
      <c r="CB1293" s="110" t="s">
        <v>8122</v>
      </c>
      <c r="CG1293" s="110" t="str">
        <f t="shared" si="210"/>
        <v>5568 Total</v>
      </c>
      <c r="CH1293" s="110" t="str">
        <f t="shared" si="212"/>
        <v>5568 Total-1</v>
      </c>
      <c r="CI1293" s="110">
        <v>1</v>
      </c>
      <c r="CJ1293" s="110" t="s">
        <v>7360</v>
      </c>
      <c r="CN1293" s="110">
        <v>0</v>
      </c>
      <c r="CO1293" s="110">
        <v>0</v>
      </c>
      <c r="CP1293" s="110">
        <v>857</v>
      </c>
      <c r="CQ1293" s="110">
        <v>0</v>
      </c>
      <c r="CS1293" s="110" t="str">
        <f t="shared" si="211"/>
        <v>-</v>
      </c>
    </row>
    <row r="1294" spans="19:97" x14ac:dyDescent="0.2">
      <c r="S1294" s="98">
        <v>6491</v>
      </c>
      <c r="T1294" s="98">
        <v>45</v>
      </c>
      <c r="U1294" s="98" t="s">
        <v>3005</v>
      </c>
      <c r="V1294" s="98">
        <v>32</v>
      </c>
      <c r="W1294" s="98" t="s">
        <v>3091</v>
      </c>
      <c r="X1294" s="98">
        <v>5</v>
      </c>
      <c r="Y1294" s="98" t="s">
        <v>858</v>
      </c>
      <c r="Z1294" s="98">
        <v>34</v>
      </c>
      <c r="AA1294" s="98" t="s">
        <v>3006</v>
      </c>
      <c r="AB1294" s="98">
        <v>8122</v>
      </c>
      <c r="AC1294" s="98" t="s">
        <v>3094</v>
      </c>
      <c r="AD1294" s="98" t="s">
        <v>3095</v>
      </c>
      <c r="AE1294" s="98">
        <v>6491</v>
      </c>
      <c r="AF1294" s="98" t="s">
        <v>6067</v>
      </c>
      <c r="AG1294" s="98" t="s">
        <v>6068</v>
      </c>
      <c r="AH1294" s="98" t="s">
        <v>212</v>
      </c>
      <c r="AI1294" s="98" t="s">
        <v>53</v>
      </c>
      <c r="AJ1294" s="98">
        <v>4100</v>
      </c>
      <c r="AK1294" s="98" t="s">
        <v>36</v>
      </c>
      <c r="AL1294" s="98">
        <v>4104</v>
      </c>
      <c r="AM1294" s="98" t="s">
        <v>503</v>
      </c>
      <c r="AN1294" s="98">
        <v>4115200</v>
      </c>
      <c r="AO1294" s="98">
        <v>2024</v>
      </c>
      <c r="AP1294" s="98">
        <v>0</v>
      </c>
      <c r="AQ1294" s="98" t="s">
        <v>54</v>
      </c>
      <c r="AR1294" s="98" t="s">
        <v>54</v>
      </c>
      <c r="AS1294" s="98" t="s">
        <v>54</v>
      </c>
      <c r="AT1294" s="98" t="s">
        <v>54</v>
      </c>
      <c r="AY1294" s="98" t="s">
        <v>56</v>
      </c>
      <c r="AZ1294" s="98" t="s">
        <v>3051</v>
      </c>
      <c r="BA1294" s="98" t="s">
        <v>6048</v>
      </c>
      <c r="BB1294" s="98" t="s">
        <v>6049</v>
      </c>
      <c r="BD1294" s="110" t="str">
        <f t="shared" si="213"/>
        <v>4810RGInt 05 Londrina</v>
      </c>
      <c r="BE1294" s="110">
        <v>4810</v>
      </c>
      <c r="BF1294" s="110" t="s">
        <v>2718</v>
      </c>
      <c r="BG1294" s="110">
        <v>8061</v>
      </c>
      <c r="BH1294" s="110" t="s">
        <v>37</v>
      </c>
      <c r="BI1294" s="110">
        <v>60</v>
      </c>
      <c r="BJ1294" s="110">
        <v>60</v>
      </c>
      <c r="BK1294" s="110">
        <v>60</v>
      </c>
      <c r="BL1294" s="110">
        <v>60</v>
      </c>
      <c r="BN1294" s="110">
        <f t="shared" si="214"/>
        <v>240</v>
      </c>
      <c r="BS1294" s="110">
        <v>6491</v>
      </c>
      <c r="BT1294" s="110" t="str">
        <f t="shared" si="205"/>
        <v>Construção do Bloco do Departamento de Enfermagem da Universidade Estadual de Maringá, em Maringá</v>
      </c>
      <c r="BU1294" s="111" t="str">
        <f t="shared" si="206"/>
        <v>Não</v>
      </c>
      <c r="BV1294" s="111" t="str">
        <f t="shared" si="207"/>
        <v>Não</v>
      </c>
      <c r="BW1294" s="111" t="str">
        <f t="shared" si="208"/>
        <v>Não</v>
      </c>
      <c r="BX1294" s="111" t="str">
        <f t="shared" si="209"/>
        <v>Não</v>
      </c>
      <c r="BY1294" s="110" t="s">
        <v>121</v>
      </c>
      <c r="BZ1294" s="110" t="s">
        <v>121</v>
      </c>
      <c r="CA1294" s="110" t="s">
        <v>121</v>
      </c>
      <c r="CB1294" s="110" t="s">
        <v>8122</v>
      </c>
      <c r="CG1294" s="110" t="str">
        <f t="shared" si="210"/>
        <v>5569Curitiba</v>
      </c>
      <c r="CH1294" s="110" t="str">
        <f t="shared" si="212"/>
        <v>5569-1</v>
      </c>
      <c r="CI1294" s="110">
        <v>1</v>
      </c>
      <c r="CJ1294" s="110">
        <v>5569</v>
      </c>
      <c r="CK1294" s="110" t="s">
        <v>33</v>
      </c>
      <c r="CL1294" s="110">
        <v>4106902</v>
      </c>
      <c r="CM1294" s="110" t="s">
        <v>128</v>
      </c>
      <c r="CN1294" s="110">
        <v>0</v>
      </c>
      <c r="CO1294" s="110">
        <v>0</v>
      </c>
      <c r="CP1294" s="110">
        <v>4760</v>
      </c>
      <c r="CQ1294" s="110">
        <v>0</v>
      </c>
      <c r="CS1294" s="110" t="str">
        <f t="shared" si="211"/>
        <v>RGInt 01 Curitiba-Curitiba</v>
      </c>
    </row>
    <row r="1295" spans="19:97" x14ac:dyDescent="0.2">
      <c r="S1295" s="98">
        <v>6494</v>
      </c>
      <c r="T1295" s="98">
        <v>45</v>
      </c>
      <c r="U1295" s="98" t="s">
        <v>3005</v>
      </c>
      <c r="V1295" s="98">
        <v>32</v>
      </c>
      <c r="W1295" s="98" t="s">
        <v>3091</v>
      </c>
      <c r="X1295" s="98">
        <v>5</v>
      </c>
      <c r="Y1295" s="98" t="s">
        <v>858</v>
      </c>
      <c r="Z1295" s="98">
        <v>34</v>
      </c>
      <c r="AA1295" s="98" t="s">
        <v>3006</v>
      </c>
      <c r="AB1295" s="98">
        <v>8122</v>
      </c>
      <c r="AC1295" s="98" t="s">
        <v>3094</v>
      </c>
      <c r="AD1295" s="98" t="s">
        <v>3095</v>
      </c>
      <c r="AE1295" s="98">
        <v>6494</v>
      </c>
      <c r="AF1295" s="98" t="s">
        <v>6069</v>
      </c>
      <c r="AG1295" s="98" t="s">
        <v>6070</v>
      </c>
      <c r="AH1295" s="98" t="s">
        <v>212</v>
      </c>
      <c r="AI1295" s="98" t="s">
        <v>53</v>
      </c>
      <c r="AJ1295" s="98">
        <v>4100</v>
      </c>
      <c r="AK1295" s="98" t="s">
        <v>36</v>
      </c>
      <c r="AL1295" s="98">
        <v>4104</v>
      </c>
      <c r="AM1295" s="98" t="s">
        <v>503</v>
      </c>
      <c r="AN1295" s="98">
        <v>4115200</v>
      </c>
      <c r="AO1295" s="98">
        <v>2024</v>
      </c>
      <c r="AP1295" s="98">
        <v>0</v>
      </c>
      <c r="AQ1295" s="98" t="s">
        <v>54</v>
      </c>
      <c r="AR1295" s="98" t="s">
        <v>54</v>
      </c>
      <c r="AS1295" s="98" t="s">
        <v>54</v>
      </c>
      <c r="AT1295" s="98" t="s">
        <v>54</v>
      </c>
      <c r="AY1295" s="98" t="s">
        <v>56</v>
      </c>
      <c r="AZ1295" s="98" t="s">
        <v>3051</v>
      </c>
      <c r="BA1295" s="98" t="s">
        <v>6048</v>
      </c>
      <c r="BB1295" s="98" t="s">
        <v>6049</v>
      </c>
      <c r="BD1295" s="110" t="str">
        <f t="shared" si="213"/>
        <v>4810RGInt 06 Ponta Grossa</v>
      </c>
      <c r="BE1295" s="110">
        <v>4810</v>
      </c>
      <c r="BF1295" s="110" t="s">
        <v>2718</v>
      </c>
      <c r="BG1295" s="110">
        <v>8061</v>
      </c>
      <c r="BH1295" s="110" t="s">
        <v>38</v>
      </c>
      <c r="BI1295" s="110">
        <v>60</v>
      </c>
      <c r="BJ1295" s="110">
        <v>60</v>
      </c>
      <c r="BK1295" s="110">
        <v>60</v>
      </c>
      <c r="BL1295" s="110">
        <v>60</v>
      </c>
      <c r="BN1295" s="110">
        <f t="shared" si="214"/>
        <v>240</v>
      </c>
      <c r="BS1295" s="110">
        <v>6494</v>
      </c>
      <c r="BT1295" s="110" t="str">
        <f t="shared" si="205"/>
        <v>Construção do Bloco S40 - Ampliação de Unidade de Atenção Especializada em Saúde da Universidade Estadual de Maringá, em Maringá</v>
      </c>
      <c r="BU1295" s="111" t="str">
        <f t="shared" si="206"/>
        <v>Não</v>
      </c>
      <c r="BV1295" s="111" t="str">
        <f t="shared" si="207"/>
        <v>Não</v>
      </c>
      <c r="BW1295" s="111" t="str">
        <f t="shared" si="208"/>
        <v>Não</v>
      </c>
      <c r="BX1295" s="111" t="str">
        <f t="shared" si="209"/>
        <v>Não</v>
      </c>
      <c r="BY1295" s="110" t="s">
        <v>121</v>
      </c>
      <c r="BZ1295" s="110" t="s">
        <v>121</v>
      </c>
      <c r="CA1295" s="110" t="s">
        <v>121</v>
      </c>
      <c r="CB1295" s="110" t="s">
        <v>8122</v>
      </c>
      <c r="CG1295" s="110" t="str">
        <f t="shared" si="210"/>
        <v>5569 Total</v>
      </c>
      <c r="CH1295" s="110" t="str">
        <f t="shared" si="212"/>
        <v>5569 Total-1</v>
      </c>
      <c r="CI1295" s="110">
        <v>1</v>
      </c>
      <c r="CJ1295" s="110" t="s">
        <v>7361</v>
      </c>
      <c r="CN1295" s="110">
        <v>0</v>
      </c>
      <c r="CO1295" s="110">
        <v>0</v>
      </c>
      <c r="CP1295" s="110">
        <v>4760</v>
      </c>
      <c r="CQ1295" s="110">
        <v>0</v>
      </c>
      <c r="CS1295" s="110" t="str">
        <f t="shared" si="211"/>
        <v>-</v>
      </c>
    </row>
    <row r="1296" spans="19:97" x14ac:dyDescent="0.2">
      <c r="S1296" s="98">
        <v>7017</v>
      </c>
      <c r="T1296" s="98">
        <v>45</v>
      </c>
      <c r="U1296" s="98" t="s">
        <v>3005</v>
      </c>
      <c r="V1296" s="98">
        <v>32</v>
      </c>
      <c r="W1296" s="98" t="s">
        <v>3091</v>
      </c>
      <c r="X1296" s="98">
        <v>5</v>
      </c>
      <c r="Y1296" s="98" t="s">
        <v>858</v>
      </c>
      <c r="Z1296" s="98">
        <v>34</v>
      </c>
      <c r="AA1296" s="98" t="s">
        <v>3006</v>
      </c>
      <c r="AB1296" s="98">
        <v>8122</v>
      </c>
      <c r="AC1296" s="98" t="s">
        <v>3094</v>
      </c>
      <c r="AD1296" s="98" t="s">
        <v>3095</v>
      </c>
      <c r="AE1296" s="98">
        <v>7017</v>
      </c>
      <c r="AF1296" s="98" t="s">
        <v>6071</v>
      </c>
      <c r="AG1296" s="98" t="s">
        <v>6072</v>
      </c>
      <c r="AH1296" s="98" t="s">
        <v>212</v>
      </c>
      <c r="AI1296" s="98" t="s">
        <v>53</v>
      </c>
      <c r="AJ1296" s="98">
        <v>4100</v>
      </c>
      <c r="AK1296" s="98" t="s">
        <v>36</v>
      </c>
      <c r="AL1296" s="98">
        <v>4104</v>
      </c>
      <c r="AM1296" s="98" t="s">
        <v>454</v>
      </c>
      <c r="AN1296" s="98">
        <v>4105508</v>
      </c>
      <c r="AO1296" s="98">
        <v>2024</v>
      </c>
      <c r="AP1296" s="98">
        <v>0</v>
      </c>
      <c r="AQ1296" s="98" t="s">
        <v>54</v>
      </c>
      <c r="AR1296" s="98" t="s">
        <v>54</v>
      </c>
      <c r="AS1296" s="98" t="s">
        <v>54</v>
      </c>
      <c r="AT1296" s="98" t="s">
        <v>54</v>
      </c>
      <c r="AW1296" s="98" t="s">
        <v>6073</v>
      </c>
      <c r="AY1296" s="98" t="s">
        <v>56</v>
      </c>
      <c r="AZ1296" s="98" t="s">
        <v>6056</v>
      </c>
      <c r="BA1296" s="98" t="s">
        <v>6057</v>
      </c>
      <c r="BB1296" s="98" t="s">
        <v>6058</v>
      </c>
      <c r="BD1296" s="110" t="str">
        <f t="shared" si="213"/>
        <v>4811RGInt 01 Curitiba</v>
      </c>
      <c r="BE1296" s="110">
        <v>4811</v>
      </c>
      <c r="BF1296" s="110" t="s">
        <v>2723</v>
      </c>
      <c r="BG1296" s="110">
        <v>7005</v>
      </c>
      <c r="BH1296" s="110" t="s">
        <v>33</v>
      </c>
      <c r="BI1296" s="110">
        <v>400</v>
      </c>
      <c r="BJ1296" s="110">
        <v>0</v>
      </c>
      <c r="BK1296" s="110">
        <v>0</v>
      </c>
      <c r="BL1296" s="110">
        <v>230</v>
      </c>
      <c r="BN1296" s="110">
        <f t="shared" si="214"/>
        <v>630</v>
      </c>
      <c r="BS1296" s="110">
        <v>7017</v>
      </c>
      <c r="BT1296" s="110" t="str">
        <f t="shared" si="205"/>
        <v>Construção do Bloco Y08 - Design Campus Regional de Cianorte, na Universidade Estadual de Maringá</v>
      </c>
      <c r="BU1296" s="111" t="str">
        <f t="shared" si="206"/>
        <v>Não</v>
      </c>
      <c r="BV1296" s="111" t="str">
        <f t="shared" si="207"/>
        <v>Não</v>
      </c>
      <c r="BW1296" s="111" t="str">
        <f t="shared" si="208"/>
        <v>Não</v>
      </c>
      <c r="BX1296" s="111" t="str">
        <f t="shared" si="209"/>
        <v>Não</v>
      </c>
      <c r="BY1296" s="110" t="s">
        <v>121</v>
      </c>
      <c r="BZ1296" s="110" t="s">
        <v>2724</v>
      </c>
      <c r="CA1296" s="110" t="s">
        <v>6073</v>
      </c>
      <c r="CB1296" s="110" t="s">
        <v>8377</v>
      </c>
      <c r="CG1296" s="110" t="str">
        <f t="shared" si="210"/>
        <v>5570Maringá</v>
      </c>
      <c r="CH1296" s="110" t="str">
        <f t="shared" si="212"/>
        <v>5570-1</v>
      </c>
      <c r="CI1296" s="110">
        <v>1</v>
      </c>
      <c r="CJ1296" s="110">
        <v>5570</v>
      </c>
      <c r="CK1296" s="110" t="s">
        <v>36</v>
      </c>
      <c r="CL1296" s="110">
        <v>4115200</v>
      </c>
      <c r="CM1296" s="110" t="s">
        <v>503</v>
      </c>
      <c r="CN1296" s="110">
        <v>778</v>
      </c>
      <c r="CO1296" s="110">
        <v>0</v>
      </c>
      <c r="CP1296" s="110">
        <v>0</v>
      </c>
      <c r="CQ1296" s="110">
        <v>0</v>
      </c>
      <c r="CS1296" s="110" t="str">
        <f t="shared" si="211"/>
        <v>RGInt 04 Maringá-Maringá</v>
      </c>
    </row>
    <row r="1297" spans="19:97" x14ac:dyDescent="0.2">
      <c r="S1297" s="98">
        <v>7019</v>
      </c>
      <c r="T1297" s="98">
        <v>45</v>
      </c>
      <c r="U1297" s="98" t="s">
        <v>3005</v>
      </c>
      <c r="V1297" s="98">
        <v>32</v>
      </c>
      <c r="W1297" s="98" t="s">
        <v>3091</v>
      </c>
      <c r="X1297" s="98">
        <v>5</v>
      </c>
      <c r="Y1297" s="98" t="s">
        <v>858</v>
      </c>
      <c r="Z1297" s="98">
        <v>34</v>
      </c>
      <c r="AA1297" s="98" t="s">
        <v>3006</v>
      </c>
      <c r="AB1297" s="98">
        <v>8122</v>
      </c>
      <c r="AC1297" s="98" t="s">
        <v>3094</v>
      </c>
      <c r="AD1297" s="98" t="s">
        <v>3095</v>
      </c>
      <c r="AE1297" s="98">
        <v>7019</v>
      </c>
      <c r="AF1297" s="98" t="s">
        <v>6074</v>
      </c>
      <c r="AG1297" s="98" t="s">
        <v>6075</v>
      </c>
      <c r="AH1297" s="98" t="s">
        <v>212</v>
      </c>
      <c r="AI1297" s="98" t="s">
        <v>53</v>
      </c>
      <c r="AJ1297" s="98">
        <v>4100</v>
      </c>
      <c r="AK1297" s="98" t="s">
        <v>36</v>
      </c>
      <c r="AL1297" s="98">
        <v>4104</v>
      </c>
      <c r="AM1297" s="98" t="s">
        <v>2603</v>
      </c>
      <c r="AN1297" s="98">
        <v>4105607</v>
      </c>
      <c r="AO1297" s="98">
        <v>2024</v>
      </c>
      <c r="AP1297" s="98">
        <v>0</v>
      </c>
      <c r="AQ1297" s="98" t="s">
        <v>54</v>
      </c>
      <c r="AR1297" s="98" t="s">
        <v>54</v>
      </c>
      <c r="AS1297" s="98" t="s">
        <v>54</v>
      </c>
      <c r="AT1297" s="98" t="s">
        <v>54</v>
      </c>
      <c r="AV1297" s="98" t="s">
        <v>2724</v>
      </c>
      <c r="AY1297" s="98" t="s">
        <v>56</v>
      </c>
      <c r="AZ1297" s="98" t="s">
        <v>6056</v>
      </c>
      <c r="BA1297" s="98" t="s">
        <v>6057</v>
      </c>
      <c r="BB1297" s="98" t="s">
        <v>6058</v>
      </c>
      <c r="BD1297" s="110" t="str">
        <f t="shared" si="213"/>
        <v>4812RGInt 05 Londrina</v>
      </c>
      <c r="BE1297" s="110">
        <v>4812</v>
      </c>
      <c r="BF1297" s="110" t="s">
        <v>2726</v>
      </c>
      <c r="BG1297" s="110">
        <v>7005</v>
      </c>
      <c r="BH1297" s="110" t="s">
        <v>37</v>
      </c>
      <c r="BI1297" s="110">
        <v>200</v>
      </c>
      <c r="BJ1297" s="110">
        <v>0</v>
      </c>
      <c r="BK1297" s="110">
        <v>0</v>
      </c>
      <c r="BL1297" s="110">
        <v>285</v>
      </c>
      <c r="BN1297" s="110">
        <f t="shared" si="214"/>
        <v>485</v>
      </c>
      <c r="BS1297" s="110">
        <v>7019</v>
      </c>
      <c r="BT1297" s="110" t="str">
        <f t="shared" si="205"/>
        <v>Construção do Guarita no (CAR) campus Regional de Arenito, na Universidade Estadual de Maringá, em Cidade Gaúcha</v>
      </c>
      <c r="BU1297" s="111" t="str">
        <f t="shared" si="206"/>
        <v>Não</v>
      </c>
      <c r="BV1297" s="111" t="str">
        <f t="shared" si="207"/>
        <v>Não</v>
      </c>
      <c r="BW1297" s="111" t="str">
        <f t="shared" si="208"/>
        <v>Não</v>
      </c>
      <c r="BX1297" s="111" t="str">
        <f t="shared" si="209"/>
        <v>Não</v>
      </c>
      <c r="BY1297" s="110" t="s">
        <v>121</v>
      </c>
      <c r="BZ1297" s="110" t="s">
        <v>2724</v>
      </c>
      <c r="CA1297" s="110" t="s">
        <v>6073</v>
      </c>
      <c r="CB1297" s="110" t="s">
        <v>8377</v>
      </c>
      <c r="CG1297" s="110" t="str">
        <f t="shared" si="210"/>
        <v>5570 Total</v>
      </c>
      <c r="CH1297" s="110" t="str">
        <f t="shared" si="212"/>
        <v>5570 Total-1</v>
      </c>
      <c r="CI1297" s="110">
        <v>1</v>
      </c>
      <c r="CJ1297" s="110" t="s">
        <v>7362</v>
      </c>
      <c r="CN1297" s="110">
        <v>778</v>
      </c>
      <c r="CO1297" s="110">
        <v>0</v>
      </c>
      <c r="CP1297" s="110">
        <v>0</v>
      </c>
      <c r="CQ1297" s="110">
        <v>0</v>
      </c>
      <c r="CS1297" s="110" t="str">
        <f t="shared" si="211"/>
        <v>-</v>
      </c>
    </row>
    <row r="1298" spans="19:97" x14ac:dyDescent="0.2">
      <c r="S1298" s="98">
        <v>6495</v>
      </c>
      <c r="T1298" s="98">
        <v>45</v>
      </c>
      <c r="U1298" s="98" t="s">
        <v>3005</v>
      </c>
      <c r="V1298" s="98">
        <v>32</v>
      </c>
      <c r="W1298" s="98" t="s">
        <v>3091</v>
      </c>
      <c r="X1298" s="98">
        <v>5</v>
      </c>
      <c r="Y1298" s="98" t="s">
        <v>858</v>
      </c>
      <c r="Z1298" s="98">
        <v>34</v>
      </c>
      <c r="AA1298" s="98" t="s">
        <v>3006</v>
      </c>
      <c r="AB1298" s="98">
        <v>8122</v>
      </c>
      <c r="AC1298" s="98" t="s">
        <v>3094</v>
      </c>
      <c r="AD1298" s="98" t="s">
        <v>3095</v>
      </c>
      <c r="AE1298" s="98">
        <v>6495</v>
      </c>
      <c r="AF1298" s="98" t="s">
        <v>6076</v>
      </c>
      <c r="AG1298" s="98" t="s">
        <v>6077</v>
      </c>
      <c r="AH1298" s="98" t="s">
        <v>212</v>
      </c>
      <c r="AI1298" s="98" t="s">
        <v>53</v>
      </c>
      <c r="AJ1298" s="98">
        <v>4100</v>
      </c>
      <c r="AK1298" s="98" t="s">
        <v>36</v>
      </c>
      <c r="AL1298" s="98">
        <v>4104</v>
      </c>
      <c r="AM1298" s="98" t="s">
        <v>503</v>
      </c>
      <c r="AN1298" s="98">
        <v>4115200</v>
      </c>
      <c r="AO1298" s="98">
        <v>2024</v>
      </c>
      <c r="AP1298" s="98">
        <v>0</v>
      </c>
      <c r="AQ1298" s="98" t="s">
        <v>54</v>
      </c>
      <c r="AR1298" s="98" t="s">
        <v>54</v>
      </c>
      <c r="AS1298" s="98" t="s">
        <v>54</v>
      </c>
      <c r="AT1298" s="98" t="s">
        <v>54</v>
      </c>
      <c r="AY1298" s="98" t="s">
        <v>56</v>
      </c>
      <c r="AZ1298" s="98" t="s">
        <v>3051</v>
      </c>
      <c r="BA1298" s="98" t="s">
        <v>6048</v>
      </c>
      <c r="BB1298" s="98" t="s">
        <v>6049</v>
      </c>
      <c r="BD1298" s="110" t="str">
        <f t="shared" si="213"/>
        <v>4813RGInt 02 Guarapuava</v>
      </c>
      <c r="BE1298" s="110">
        <v>4813</v>
      </c>
      <c r="BF1298" s="110" t="s">
        <v>2730</v>
      </c>
      <c r="BG1298" s="110">
        <v>7005</v>
      </c>
      <c r="BH1298" s="110" t="s">
        <v>34</v>
      </c>
      <c r="BI1298" s="110">
        <v>360</v>
      </c>
      <c r="BJ1298" s="110">
        <v>0</v>
      </c>
      <c r="BK1298" s="110">
        <v>0</v>
      </c>
      <c r="BL1298" s="110">
        <v>249</v>
      </c>
      <c r="BN1298" s="110">
        <f t="shared" si="214"/>
        <v>609</v>
      </c>
      <c r="BS1298" s="110">
        <v>6495</v>
      </c>
      <c r="BT1298" s="110" t="str">
        <f t="shared" si="205"/>
        <v>Edificação pré-moldada dos Blocos Ave Postura, Suinocultura, Restaurante Universitário, Artes, Rio do Corvo e Setor de Elétrica da Universidade Estadual de Maringá, em Maringá</v>
      </c>
      <c r="BU1298" s="111" t="str">
        <f t="shared" si="206"/>
        <v>Não</v>
      </c>
      <c r="BV1298" s="111" t="str">
        <f t="shared" si="207"/>
        <v>Não</v>
      </c>
      <c r="BW1298" s="111" t="str">
        <f t="shared" si="208"/>
        <v>Não</v>
      </c>
      <c r="BX1298" s="111" t="str">
        <f t="shared" si="209"/>
        <v>Não</v>
      </c>
      <c r="BY1298" s="110" t="s">
        <v>121</v>
      </c>
      <c r="BZ1298" s="110" t="s">
        <v>121</v>
      </c>
      <c r="CA1298" s="110" t="s">
        <v>121</v>
      </c>
      <c r="CB1298" s="110" t="s">
        <v>8122</v>
      </c>
      <c r="CG1298" s="110" t="str">
        <f t="shared" si="210"/>
        <v>5571Londrina</v>
      </c>
      <c r="CH1298" s="110" t="str">
        <f t="shared" si="212"/>
        <v>5571-1</v>
      </c>
      <c r="CI1298" s="110">
        <v>1</v>
      </c>
      <c r="CJ1298" s="110">
        <v>5571</v>
      </c>
      <c r="CK1298" s="110" t="s">
        <v>37</v>
      </c>
      <c r="CL1298" s="110">
        <v>4113700</v>
      </c>
      <c r="CM1298" s="110" t="s">
        <v>326</v>
      </c>
      <c r="CN1298" s="110">
        <v>0</v>
      </c>
      <c r="CO1298" s="110">
        <v>0</v>
      </c>
      <c r="CP1298" s="110">
        <v>0</v>
      </c>
      <c r="CQ1298" s="110">
        <v>9970</v>
      </c>
      <c r="CS1298" s="110" t="str">
        <f t="shared" si="211"/>
        <v>RGInt 05 Londrina-Londrina</v>
      </c>
    </row>
    <row r="1299" spans="19:97" x14ac:dyDescent="0.2">
      <c r="S1299" s="98">
        <v>4633</v>
      </c>
      <c r="T1299" s="98">
        <v>45</v>
      </c>
      <c r="U1299" s="98" t="s">
        <v>3005</v>
      </c>
      <c r="V1299" s="98">
        <v>32</v>
      </c>
      <c r="W1299" s="98" t="s">
        <v>3091</v>
      </c>
      <c r="X1299" s="98">
        <v>5</v>
      </c>
      <c r="Y1299" s="98" t="s">
        <v>858</v>
      </c>
      <c r="Z1299" s="98">
        <v>34</v>
      </c>
      <c r="AA1299" s="98" t="s">
        <v>3006</v>
      </c>
      <c r="AB1299" s="98">
        <v>8122</v>
      </c>
      <c r="AC1299" s="98" t="s">
        <v>3094</v>
      </c>
      <c r="AD1299" s="98" t="s">
        <v>3095</v>
      </c>
      <c r="AE1299" s="98">
        <v>4633</v>
      </c>
      <c r="AF1299" s="98" t="s">
        <v>2455</v>
      </c>
      <c r="AG1299" s="98" t="s">
        <v>3064</v>
      </c>
      <c r="AH1299" s="98" t="s">
        <v>2920</v>
      </c>
      <c r="AI1299" s="98" t="s">
        <v>53</v>
      </c>
      <c r="AJ1299" s="98">
        <v>4100</v>
      </c>
      <c r="AK1299" s="98" t="s">
        <v>36</v>
      </c>
      <c r="AL1299" s="98">
        <v>4104</v>
      </c>
      <c r="AO1299" s="98">
        <v>2024</v>
      </c>
      <c r="AP1299" s="98">
        <v>1750</v>
      </c>
      <c r="AQ1299" s="98" t="s">
        <v>54</v>
      </c>
      <c r="AR1299" s="98" t="s">
        <v>54</v>
      </c>
      <c r="AS1299" s="98" t="s">
        <v>54</v>
      </c>
      <c r="AT1299" s="98" t="s">
        <v>54</v>
      </c>
      <c r="AV1299" s="98" t="s">
        <v>129</v>
      </c>
      <c r="AY1299" s="98" t="s">
        <v>56</v>
      </c>
      <c r="AZ1299" s="98" t="s">
        <v>3065</v>
      </c>
      <c r="BA1299" s="98" t="s">
        <v>3011</v>
      </c>
      <c r="BB1299" s="98" t="s">
        <v>3012</v>
      </c>
      <c r="BD1299" s="110" t="str">
        <f t="shared" si="213"/>
        <v>4814RGInt 04 Maringá</v>
      </c>
      <c r="BE1299" s="110">
        <v>4814</v>
      </c>
      <c r="BF1299" s="110" t="s">
        <v>2733</v>
      </c>
      <c r="BG1299" s="110">
        <v>7005</v>
      </c>
      <c r="BH1299" s="110" t="s">
        <v>36</v>
      </c>
      <c r="BI1299" s="110">
        <v>250</v>
      </c>
      <c r="BJ1299" s="110">
        <v>0</v>
      </c>
      <c r="BK1299" s="110">
        <v>0</v>
      </c>
      <c r="BL1299" s="110">
        <v>217</v>
      </c>
      <c r="BN1299" s="110">
        <f t="shared" si="214"/>
        <v>467</v>
      </c>
      <c r="BS1299" s="110">
        <v>4633</v>
      </c>
      <c r="BT1299" s="110" t="str">
        <f t="shared" si="205"/>
        <v>Estudantes de ensino superior formados</v>
      </c>
      <c r="BU1299" s="111" t="str">
        <f t="shared" si="206"/>
        <v>Não</v>
      </c>
      <c r="BV1299" s="111" t="str">
        <f t="shared" si="207"/>
        <v>Não</v>
      </c>
      <c r="BW1299" s="111" t="str">
        <f t="shared" si="208"/>
        <v>Não</v>
      </c>
      <c r="BX1299" s="111" t="str">
        <f t="shared" si="209"/>
        <v>Não</v>
      </c>
      <c r="BY1299" s="110" t="s">
        <v>121</v>
      </c>
      <c r="BZ1299" s="110" t="s">
        <v>8207</v>
      </c>
      <c r="CA1299" s="110" t="s">
        <v>121</v>
      </c>
      <c r="CB1299" s="110" t="s">
        <v>8374</v>
      </c>
      <c r="CG1299" s="110" t="str">
        <f t="shared" si="210"/>
        <v>5571 Total</v>
      </c>
      <c r="CH1299" s="110" t="str">
        <f t="shared" si="212"/>
        <v>5571 Total-1</v>
      </c>
      <c r="CI1299" s="110">
        <v>1</v>
      </c>
      <c r="CJ1299" s="110" t="s">
        <v>7363</v>
      </c>
      <c r="CN1299" s="110">
        <v>0</v>
      </c>
      <c r="CO1299" s="110">
        <v>0</v>
      </c>
      <c r="CP1299" s="110">
        <v>0</v>
      </c>
      <c r="CQ1299" s="110">
        <v>9970</v>
      </c>
      <c r="CS1299" s="110" t="str">
        <f t="shared" si="211"/>
        <v>-</v>
      </c>
    </row>
    <row r="1300" spans="19:97" x14ac:dyDescent="0.2">
      <c r="S1300" s="98">
        <v>4634</v>
      </c>
      <c r="T1300" s="98">
        <v>45</v>
      </c>
      <c r="U1300" s="98" t="s">
        <v>3005</v>
      </c>
      <c r="V1300" s="98">
        <v>32</v>
      </c>
      <c r="W1300" s="98" t="s">
        <v>3091</v>
      </c>
      <c r="X1300" s="98">
        <v>5</v>
      </c>
      <c r="Y1300" s="98" t="s">
        <v>858</v>
      </c>
      <c r="Z1300" s="98">
        <v>34</v>
      </c>
      <c r="AA1300" s="98" t="s">
        <v>3006</v>
      </c>
      <c r="AB1300" s="98">
        <v>8122</v>
      </c>
      <c r="AC1300" s="98" t="s">
        <v>3094</v>
      </c>
      <c r="AD1300" s="98" t="s">
        <v>3095</v>
      </c>
      <c r="AE1300" s="98">
        <v>4634</v>
      </c>
      <c r="AF1300" s="98" t="s">
        <v>2456</v>
      </c>
      <c r="AG1300" s="98" t="s">
        <v>3067</v>
      </c>
      <c r="AH1300" s="98" t="s">
        <v>3068</v>
      </c>
      <c r="AI1300" s="98" t="s">
        <v>53</v>
      </c>
      <c r="AJ1300" s="98">
        <v>4100</v>
      </c>
      <c r="AK1300" s="98" t="s">
        <v>36</v>
      </c>
      <c r="AL1300" s="98">
        <v>4104</v>
      </c>
      <c r="AO1300" s="98">
        <v>2024</v>
      </c>
      <c r="AP1300" s="98">
        <v>800</v>
      </c>
      <c r="AQ1300" s="98" t="s">
        <v>54</v>
      </c>
      <c r="AR1300" s="98" t="s">
        <v>54</v>
      </c>
      <c r="AS1300" s="98" t="s">
        <v>54</v>
      </c>
      <c r="AT1300" s="98" t="s">
        <v>54</v>
      </c>
      <c r="AV1300" s="98" t="s">
        <v>129</v>
      </c>
      <c r="AY1300" s="98" t="s">
        <v>56</v>
      </c>
      <c r="AZ1300" s="98" t="s">
        <v>3069</v>
      </c>
      <c r="BA1300" s="98" t="s">
        <v>3011</v>
      </c>
      <c r="BB1300" s="98" t="s">
        <v>3012</v>
      </c>
      <c r="BD1300" s="110" t="str">
        <f t="shared" si="213"/>
        <v>4815RGInt 04 Maringá</v>
      </c>
      <c r="BE1300" s="110">
        <v>4815</v>
      </c>
      <c r="BF1300" s="110" t="s">
        <v>2735</v>
      </c>
      <c r="BG1300" s="110">
        <v>7005</v>
      </c>
      <c r="BH1300" s="110" t="s">
        <v>36</v>
      </c>
      <c r="BI1300" s="110">
        <v>450</v>
      </c>
      <c r="BJ1300" s="110">
        <v>0</v>
      </c>
      <c r="BK1300" s="110">
        <v>0</v>
      </c>
      <c r="BL1300" s="110">
        <v>810</v>
      </c>
      <c r="BN1300" s="110">
        <f t="shared" si="214"/>
        <v>1260</v>
      </c>
      <c r="BS1300" s="110">
        <v>4634</v>
      </c>
      <c r="BT1300" s="110" t="str">
        <f t="shared" si="205"/>
        <v>Estudantes de pós-graduação titulados em nível stricto sensu - mestrado e doutorado</v>
      </c>
      <c r="BU1300" s="111" t="str">
        <f t="shared" si="206"/>
        <v>Não</v>
      </c>
      <c r="BV1300" s="111" t="str">
        <f t="shared" si="207"/>
        <v>Não</v>
      </c>
      <c r="BW1300" s="111" t="str">
        <f t="shared" si="208"/>
        <v>Não</v>
      </c>
      <c r="BX1300" s="111" t="str">
        <f t="shared" si="209"/>
        <v>Não</v>
      </c>
      <c r="BY1300" s="110" t="s">
        <v>121</v>
      </c>
      <c r="BZ1300" s="110" t="s">
        <v>8207</v>
      </c>
      <c r="CA1300" s="110" t="s">
        <v>121</v>
      </c>
      <c r="CB1300" s="110" t="s">
        <v>8374</v>
      </c>
      <c r="CG1300" s="110" t="str">
        <f t="shared" si="210"/>
        <v>5572Foz do Iguaçu</v>
      </c>
      <c r="CH1300" s="110" t="str">
        <f t="shared" si="212"/>
        <v>5572-1</v>
      </c>
      <c r="CI1300" s="110">
        <v>1</v>
      </c>
      <c r="CJ1300" s="110">
        <v>5572</v>
      </c>
      <c r="CK1300" s="110" t="s">
        <v>35</v>
      </c>
      <c r="CL1300" s="110">
        <v>4108304</v>
      </c>
      <c r="CM1300" s="110" t="s">
        <v>407</v>
      </c>
      <c r="CN1300" s="110">
        <v>25</v>
      </c>
      <c r="CO1300" s="110">
        <v>0</v>
      </c>
      <c r="CP1300" s="110">
        <v>0</v>
      </c>
      <c r="CQ1300" s="110">
        <v>0</v>
      </c>
      <c r="CS1300" s="110" t="str">
        <f t="shared" si="211"/>
        <v>RGInt 03 Cascavel-Foz do Iguaçu</v>
      </c>
    </row>
    <row r="1301" spans="19:97" x14ac:dyDescent="0.2">
      <c r="S1301" s="98">
        <v>6496</v>
      </c>
      <c r="T1301" s="98">
        <v>45</v>
      </c>
      <c r="U1301" s="98" t="s">
        <v>3005</v>
      </c>
      <c r="V1301" s="98">
        <v>32</v>
      </c>
      <c r="W1301" s="98" t="s">
        <v>3091</v>
      </c>
      <c r="X1301" s="98">
        <v>5</v>
      </c>
      <c r="Y1301" s="98" t="s">
        <v>858</v>
      </c>
      <c r="Z1301" s="98">
        <v>34</v>
      </c>
      <c r="AA1301" s="98" t="s">
        <v>3006</v>
      </c>
      <c r="AB1301" s="98">
        <v>8122</v>
      </c>
      <c r="AC1301" s="98" t="s">
        <v>3094</v>
      </c>
      <c r="AD1301" s="98" t="s">
        <v>3095</v>
      </c>
      <c r="AE1301" s="98">
        <v>6496</v>
      </c>
      <c r="AF1301" s="98" t="s">
        <v>6078</v>
      </c>
      <c r="AG1301" s="98" t="s">
        <v>6079</v>
      </c>
      <c r="AH1301" s="98" t="s">
        <v>5214</v>
      </c>
      <c r="AI1301" s="98" t="s">
        <v>53</v>
      </c>
      <c r="AJ1301" s="98">
        <v>4100</v>
      </c>
      <c r="AK1301" s="98" t="s">
        <v>36</v>
      </c>
      <c r="AL1301" s="98">
        <v>4104</v>
      </c>
      <c r="AM1301" s="98" t="s">
        <v>503</v>
      </c>
      <c r="AN1301" s="98">
        <v>4115200</v>
      </c>
      <c r="AO1301" s="98">
        <v>2024</v>
      </c>
      <c r="AP1301" s="98">
        <v>0</v>
      </c>
      <c r="AQ1301" s="98" t="s">
        <v>54</v>
      </c>
      <c r="AR1301" s="98" t="s">
        <v>54</v>
      </c>
      <c r="AS1301" s="98" t="s">
        <v>54</v>
      </c>
      <c r="AT1301" s="98" t="s">
        <v>54</v>
      </c>
      <c r="AY1301" s="98" t="s">
        <v>56</v>
      </c>
      <c r="AZ1301" s="98" t="s">
        <v>6080</v>
      </c>
      <c r="BA1301" s="98" t="s">
        <v>6048</v>
      </c>
      <c r="BB1301" s="98" t="s">
        <v>6049</v>
      </c>
      <c r="BD1301" s="110" t="str">
        <f t="shared" si="213"/>
        <v>4816RGInt 06 Ponta Grossa</v>
      </c>
      <c r="BE1301" s="110">
        <v>4816</v>
      </c>
      <c r="BF1301" s="110" t="s">
        <v>2741</v>
      </c>
      <c r="BG1301" s="110">
        <v>7005</v>
      </c>
      <c r="BH1301" s="110" t="s">
        <v>38</v>
      </c>
      <c r="BI1301" s="110">
        <v>465</v>
      </c>
      <c r="BJ1301" s="110">
        <v>0</v>
      </c>
      <c r="BK1301" s="110">
        <v>0</v>
      </c>
      <c r="BL1301" s="110">
        <v>228</v>
      </c>
      <c r="BN1301" s="110">
        <f t="shared" si="214"/>
        <v>693</v>
      </c>
      <c r="BS1301" s="110">
        <v>6496</v>
      </c>
      <c r="BT1301" s="110" t="str">
        <f t="shared" si="205"/>
        <v>Instalação de Plataforma Elevatória na Universidade Estadual de Maringá</v>
      </c>
      <c r="BU1301" s="111" t="str">
        <f t="shared" si="206"/>
        <v>Não</v>
      </c>
      <c r="BV1301" s="111" t="str">
        <f t="shared" si="207"/>
        <v>Não</v>
      </c>
      <c r="BW1301" s="111" t="str">
        <f t="shared" si="208"/>
        <v>Não</v>
      </c>
      <c r="BX1301" s="111" t="str">
        <f t="shared" si="209"/>
        <v>Não</v>
      </c>
      <c r="BY1301" s="110" t="s">
        <v>121</v>
      </c>
      <c r="BZ1301" s="110" t="s">
        <v>121</v>
      </c>
      <c r="CA1301" s="110" t="s">
        <v>121</v>
      </c>
      <c r="CB1301" s="110" t="s">
        <v>8122</v>
      </c>
      <c r="CG1301" s="110" t="str">
        <f t="shared" si="210"/>
        <v>5572 Total</v>
      </c>
      <c r="CH1301" s="110" t="str">
        <f t="shared" si="212"/>
        <v>5572 Total-1</v>
      </c>
      <c r="CI1301" s="110">
        <v>1</v>
      </c>
      <c r="CJ1301" s="110" t="s">
        <v>7364</v>
      </c>
      <c r="CN1301" s="110">
        <v>25</v>
      </c>
      <c r="CO1301" s="110">
        <v>0</v>
      </c>
      <c r="CP1301" s="110">
        <v>0</v>
      </c>
      <c r="CQ1301" s="110">
        <v>0</v>
      </c>
      <c r="CS1301" s="110" t="str">
        <f t="shared" si="211"/>
        <v>-</v>
      </c>
    </row>
    <row r="1302" spans="19:97" x14ac:dyDescent="0.2">
      <c r="S1302" s="98">
        <v>4635</v>
      </c>
      <c r="T1302" s="98">
        <v>45</v>
      </c>
      <c r="U1302" s="98" t="s">
        <v>3005</v>
      </c>
      <c r="V1302" s="98">
        <v>32</v>
      </c>
      <c r="W1302" s="98" t="s">
        <v>3091</v>
      </c>
      <c r="X1302" s="98">
        <v>5</v>
      </c>
      <c r="Y1302" s="98" t="s">
        <v>858</v>
      </c>
      <c r="Z1302" s="98">
        <v>34</v>
      </c>
      <c r="AA1302" s="98" t="s">
        <v>3006</v>
      </c>
      <c r="AB1302" s="98">
        <v>8122</v>
      </c>
      <c r="AC1302" s="98" t="s">
        <v>3094</v>
      </c>
      <c r="AD1302" s="98" t="s">
        <v>3095</v>
      </c>
      <c r="AE1302" s="98">
        <v>4635</v>
      </c>
      <c r="AF1302" s="98" t="s">
        <v>2460</v>
      </c>
      <c r="AG1302" s="98" t="s">
        <v>3072</v>
      </c>
      <c r="AH1302" s="98" t="s">
        <v>3073</v>
      </c>
      <c r="AI1302" s="98" t="s">
        <v>53</v>
      </c>
      <c r="AJ1302" s="98">
        <v>4100</v>
      </c>
      <c r="AK1302" s="98" t="s">
        <v>36</v>
      </c>
      <c r="AL1302" s="98">
        <v>4104</v>
      </c>
      <c r="AO1302" s="98">
        <v>2024</v>
      </c>
      <c r="AP1302" s="98">
        <v>800</v>
      </c>
      <c r="AQ1302" s="98" t="s">
        <v>54</v>
      </c>
      <c r="AR1302" s="98" t="s">
        <v>54</v>
      </c>
      <c r="AS1302" s="98" t="s">
        <v>54</v>
      </c>
      <c r="AT1302" s="98" t="s">
        <v>54</v>
      </c>
      <c r="AV1302" s="98" t="s">
        <v>244</v>
      </c>
      <c r="AY1302" s="98" t="s">
        <v>56</v>
      </c>
      <c r="AZ1302" s="98" t="s">
        <v>3074</v>
      </c>
      <c r="BA1302" s="98" t="s">
        <v>3011</v>
      </c>
      <c r="BB1302" s="98" t="s">
        <v>3012</v>
      </c>
      <c r="BD1302" s="110" t="str">
        <f t="shared" si="213"/>
        <v>4817RGInt 05 Londrina</v>
      </c>
      <c r="BE1302" s="110">
        <v>4817</v>
      </c>
      <c r="BF1302" s="110" t="s">
        <v>2750</v>
      </c>
      <c r="BG1302" s="110">
        <v>7005</v>
      </c>
      <c r="BH1302" s="110" t="s">
        <v>37</v>
      </c>
      <c r="BI1302" s="110">
        <v>175</v>
      </c>
      <c r="BJ1302" s="110">
        <v>0</v>
      </c>
      <c r="BK1302" s="110">
        <v>0</v>
      </c>
      <c r="BL1302" s="110">
        <v>152</v>
      </c>
      <c r="BN1302" s="110">
        <f t="shared" si="214"/>
        <v>327</v>
      </c>
      <c r="BS1302" s="110">
        <v>4635</v>
      </c>
      <c r="BT1302" s="110" t="str">
        <f t="shared" si="205"/>
        <v>Projetos de pesquisa para o desenvolvimento da Ciência e da Tecnologia desenvolvido</v>
      </c>
      <c r="BU1302" s="111" t="str">
        <f t="shared" si="206"/>
        <v>Não</v>
      </c>
      <c r="BV1302" s="111" t="str">
        <f t="shared" si="207"/>
        <v>Não</v>
      </c>
      <c r="BW1302" s="111" t="str">
        <f t="shared" si="208"/>
        <v>Não</v>
      </c>
      <c r="BX1302" s="111" t="str">
        <f t="shared" si="209"/>
        <v>Não</v>
      </c>
      <c r="BY1302" s="110" t="s">
        <v>121</v>
      </c>
      <c r="BZ1302" s="110" t="s">
        <v>8167</v>
      </c>
      <c r="CA1302" s="110" t="s">
        <v>121</v>
      </c>
      <c r="CB1302" s="110" t="s">
        <v>8374</v>
      </c>
      <c r="CG1302" s="110" t="str">
        <f t="shared" si="210"/>
        <v>5611Cianorte</v>
      </c>
      <c r="CH1302" s="110" t="str">
        <f t="shared" si="212"/>
        <v>5611-1</v>
      </c>
      <c r="CI1302" s="110">
        <v>1</v>
      </c>
      <c r="CJ1302" s="110">
        <v>5611</v>
      </c>
      <c r="CK1302" s="110" t="s">
        <v>36</v>
      </c>
      <c r="CL1302" s="110">
        <v>4105508</v>
      </c>
      <c r="CM1302" s="110" t="s">
        <v>454</v>
      </c>
      <c r="CN1302" s="110">
        <v>9950</v>
      </c>
      <c r="CO1302" s="110">
        <v>0</v>
      </c>
      <c r="CP1302" s="110">
        <v>0</v>
      </c>
      <c r="CQ1302" s="110">
        <v>0</v>
      </c>
      <c r="CS1302" s="110" t="str">
        <f t="shared" si="211"/>
        <v>RGInt 04 Maringá-Cianorte</v>
      </c>
    </row>
    <row r="1303" spans="19:97" x14ac:dyDescent="0.2">
      <c r="S1303" s="98">
        <v>7018</v>
      </c>
      <c r="T1303" s="98">
        <v>45</v>
      </c>
      <c r="U1303" s="98" t="s">
        <v>3005</v>
      </c>
      <c r="V1303" s="98">
        <v>32</v>
      </c>
      <c r="W1303" s="98" t="s">
        <v>3091</v>
      </c>
      <c r="X1303" s="98">
        <v>5</v>
      </c>
      <c r="Y1303" s="98" t="s">
        <v>858</v>
      </c>
      <c r="Z1303" s="98">
        <v>34</v>
      </c>
      <c r="AA1303" s="98" t="s">
        <v>3006</v>
      </c>
      <c r="AB1303" s="98">
        <v>8122</v>
      </c>
      <c r="AC1303" s="98" t="s">
        <v>3094</v>
      </c>
      <c r="AD1303" s="98" t="s">
        <v>3095</v>
      </c>
      <c r="AE1303" s="98">
        <v>7018</v>
      </c>
      <c r="AF1303" s="98" t="s">
        <v>6081</v>
      </c>
      <c r="AG1303" s="98" t="s">
        <v>6082</v>
      </c>
      <c r="AH1303" s="98" t="s">
        <v>212</v>
      </c>
      <c r="AI1303" s="98" t="s">
        <v>53</v>
      </c>
      <c r="AJ1303" s="98">
        <v>4100</v>
      </c>
      <c r="AK1303" s="98" t="s">
        <v>36</v>
      </c>
      <c r="AL1303" s="98">
        <v>4104</v>
      </c>
      <c r="AM1303" s="98" t="s">
        <v>454</v>
      </c>
      <c r="AN1303" s="98">
        <v>4105508</v>
      </c>
      <c r="AO1303" s="98">
        <v>2024</v>
      </c>
      <c r="AP1303" s="98">
        <v>0</v>
      </c>
      <c r="AQ1303" s="98" t="s">
        <v>54</v>
      </c>
      <c r="AR1303" s="98" t="s">
        <v>54</v>
      </c>
      <c r="AS1303" s="98" t="s">
        <v>54</v>
      </c>
      <c r="AT1303" s="98" t="s">
        <v>54</v>
      </c>
      <c r="AV1303" s="98" t="s">
        <v>2724</v>
      </c>
      <c r="AY1303" s="98" t="s">
        <v>56</v>
      </c>
      <c r="AZ1303" s="98" t="s">
        <v>6056</v>
      </c>
      <c r="BA1303" s="98" t="s">
        <v>6057</v>
      </c>
      <c r="BB1303" s="98" t="s">
        <v>6058</v>
      </c>
      <c r="BD1303" s="110" t="str">
        <f t="shared" si="213"/>
        <v>4819RGInt 05 Londrina</v>
      </c>
      <c r="BE1303" s="110">
        <v>4819</v>
      </c>
      <c r="BF1303" s="110" t="s">
        <v>2758</v>
      </c>
      <c r="BG1303" s="110">
        <v>7005</v>
      </c>
      <c r="BH1303" s="110" t="s">
        <v>37</v>
      </c>
      <c r="BI1303" s="110">
        <v>390</v>
      </c>
      <c r="BJ1303" s="110">
        <v>0</v>
      </c>
      <c r="BK1303" s="110">
        <v>16</v>
      </c>
      <c r="BL1303" s="110">
        <v>812</v>
      </c>
      <c r="BN1303" s="110">
        <f t="shared" si="214"/>
        <v>1218</v>
      </c>
      <c r="BS1303" s="110">
        <v>7018</v>
      </c>
      <c r="BT1303" s="110" t="str">
        <f t="shared" si="205"/>
        <v>Reforma das instalações elétricas dos Blocos Y02 e Y03 da Universidade Estadual de Maringá, em Cianorte</v>
      </c>
      <c r="BU1303" s="111" t="str">
        <f t="shared" si="206"/>
        <v>Não</v>
      </c>
      <c r="BV1303" s="111" t="str">
        <f t="shared" si="207"/>
        <v>Não</v>
      </c>
      <c r="BW1303" s="111" t="str">
        <f t="shared" si="208"/>
        <v>Não</v>
      </c>
      <c r="BX1303" s="111" t="str">
        <f t="shared" si="209"/>
        <v>Não</v>
      </c>
      <c r="BY1303" s="110" t="s">
        <v>121</v>
      </c>
      <c r="BZ1303" s="110" t="s">
        <v>2724</v>
      </c>
      <c r="CA1303" s="110" t="s">
        <v>6073</v>
      </c>
      <c r="CB1303" s="110" t="s">
        <v>8377</v>
      </c>
      <c r="CG1303" s="110" t="str">
        <f t="shared" si="210"/>
        <v>5611 Total</v>
      </c>
      <c r="CH1303" s="110" t="str">
        <f t="shared" si="212"/>
        <v>5611 Total-1</v>
      </c>
      <c r="CI1303" s="110">
        <v>1</v>
      </c>
      <c r="CJ1303" s="110" t="s">
        <v>7365</v>
      </c>
      <c r="CN1303" s="110">
        <v>9950</v>
      </c>
      <c r="CO1303" s="110">
        <v>0</v>
      </c>
      <c r="CP1303" s="110">
        <v>0</v>
      </c>
      <c r="CQ1303" s="110">
        <v>0</v>
      </c>
      <c r="CS1303" s="110" t="str">
        <f t="shared" si="211"/>
        <v>-</v>
      </c>
    </row>
    <row r="1304" spans="19:97" x14ac:dyDescent="0.2">
      <c r="S1304" s="98">
        <v>6497</v>
      </c>
      <c r="T1304" s="98">
        <v>45</v>
      </c>
      <c r="U1304" s="98" t="s">
        <v>3005</v>
      </c>
      <c r="V1304" s="98">
        <v>32</v>
      </c>
      <c r="W1304" s="98" t="s">
        <v>3091</v>
      </c>
      <c r="X1304" s="98">
        <v>5</v>
      </c>
      <c r="Y1304" s="98" t="s">
        <v>858</v>
      </c>
      <c r="Z1304" s="98">
        <v>34</v>
      </c>
      <c r="AA1304" s="98" t="s">
        <v>3006</v>
      </c>
      <c r="AB1304" s="98">
        <v>8122</v>
      </c>
      <c r="AC1304" s="98" t="s">
        <v>3094</v>
      </c>
      <c r="AD1304" s="98" t="s">
        <v>3095</v>
      </c>
      <c r="AE1304" s="98">
        <v>6497</v>
      </c>
      <c r="AF1304" s="98" t="s">
        <v>6083</v>
      </c>
      <c r="AG1304" s="98" t="s">
        <v>6084</v>
      </c>
      <c r="AH1304" s="98" t="s">
        <v>212</v>
      </c>
      <c r="AI1304" s="98" t="s">
        <v>53</v>
      </c>
      <c r="AJ1304" s="98">
        <v>4100</v>
      </c>
      <c r="AK1304" s="98" t="s">
        <v>36</v>
      </c>
      <c r="AL1304" s="98">
        <v>4104</v>
      </c>
      <c r="AM1304" s="98" t="s">
        <v>503</v>
      </c>
      <c r="AN1304" s="98">
        <v>4115200</v>
      </c>
      <c r="AO1304" s="98">
        <v>2024</v>
      </c>
      <c r="AP1304" s="98">
        <v>0</v>
      </c>
      <c r="AQ1304" s="98" t="s">
        <v>54</v>
      </c>
      <c r="AR1304" s="98" t="s">
        <v>54</v>
      </c>
      <c r="AS1304" s="98" t="s">
        <v>54</v>
      </c>
      <c r="AT1304" s="98" t="s">
        <v>54</v>
      </c>
      <c r="AY1304" s="98" t="s">
        <v>56</v>
      </c>
      <c r="AZ1304" s="98" t="s">
        <v>3051</v>
      </c>
      <c r="BA1304" s="98" t="s">
        <v>6048</v>
      </c>
      <c r="BB1304" s="98" t="s">
        <v>6049</v>
      </c>
      <c r="BD1304" s="110" t="str">
        <f t="shared" si="213"/>
        <v>4820RGInt 05 Londrina</v>
      </c>
      <c r="BE1304" s="110">
        <v>4820</v>
      </c>
      <c r="BF1304" s="110" t="s">
        <v>2763</v>
      </c>
      <c r="BG1304" s="110">
        <v>7005</v>
      </c>
      <c r="BH1304" s="110" t="s">
        <v>37</v>
      </c>
      <c r="BI1304" s="110">
        <v>22900</v>
      </c>
      <c r="BJ1304" s="110">
        <v>606</v>
      </c>
      <c r="BK1304" s="110">
        <v>7000</v>
      </c>
      <c r="BL1304" s="110">
        <v>0</v>
      </c>
      <c r="BN1304" s="110">
        <f t="shared" si="214"/>
        <v>30506</v>
      </c>
      <c r="BS1304" s="110">
        <v>6497</v>
      </c>
      <c r="BT1304" s="110" t="str">
        <f t="shared" si="205"/>
        <v>Reforma de sala para atendimento de professores na Universidade Estadual de Maringá</v>
      </c>
      <c r="BU1304" s="111" t="str">
        <f t="shared" si="206"/>
        <v>Não</v>
      </c>
      <c r="BV1304" s="111" t="str">
        <f t="shared" si="207"/>
        <v>Não</v>
      </c>
      <c r="BW1304" s="111" t="str">
        <f t="shared" si="208"/>
        <v>Não</v>
      </c>
      <c r="BX1304" s="111" t="str">
        <f t="shared" si="209"/>
        <v>Não</v>
      </c>
      <c r="BY1304" s="110" t="s">
        <v>121</v>
      </c>
      <c r="BZ1304" s="110" t="s">
        <v>121</v>
      </c>
      <c r="CA1304" s="110" t="s">
        <v>121</v>
      </c>
      <c r="CB1304" s="110" t="s">
        <v>8122</v>
      </c>
      <c r="CG1304" s="110" t="str">
        <f t="shared" si="210"/>
        <v>5612Cascavel</v>
      </c>
      <c r="CH1304" s="110" t="str">
        <f t="shared" si="212"/>
        <v>5612-1</v>
      </c>
      <c r="CI1304" s="110">
        <v>1</v>
      </c>
      <c r="CJ1304" s="110">
        <v>5612</v>
      </c>
      <c r="CK1304" s="110" t="s">
        <v>35</v>
      </c>
      <c r="CL1304" s="110">
        <v>4104808</v>
      </c>
      <c r="CM1304" s="110" t="s">
        <v>600</v>
      </c>
      <c r="CN1304" s="110">
        <v>9950</v>
      </c>
      <c r="CO1304" s="110">
        <v>0</v>
      </c>
      <c r="CP1304" s="110">
        <v>0</v>
      </c>
      <c r="CQ1304" s="110">
        <v>0</v>
      </c>
      <c r="CS1304" s="110" t="str">
        <f t="shared" si="211"/>
        <v>RGInt 03 Cascavel-Cascavel</v>
      </c>
    </row>
    <row r="1305" spans="19:97" x14ac:dyDescent="0.2">
      <c r="S1305" s="98">
        <v>7021</v>
      </c>
      <c r="T1305" s="98">
        <v>45</v>
      </c>
      <c r="U1305" s="98" t="s">
        <v>3005</v>
      </c>
      <c r="V1305" s="98">
        <v>32</v>
      </c>
      <c r="W1305" s="98" t="s">
        <v>3091</v>
      </c>
      <c r="X1305" s="98">
        <v>5</v>
      </c>
      <c r="Y1305" s="98" t="s">
        <v>858</v>
      </c>
      <c r="Z1305" s="98">
        <v>34</v>
      </c>
      <c r="AA1305" s="98" t="s">
        <v>3006</v>
      </c>
      <c r="AB1305" s="98">
        <v>8122</v>
      </c>
      <c r="AC1305" s="98" t="s">
        <v>3094</v>
      </c>
      <c r="AD1305" s="98" t="s">
        <v>3095</v>
      </c>
      <c r="AE1305" s="98">
        <v>7021</v>
      </c>
      <c r="AF1305" s="98" t="s">
        <v>6085</v>
      </c>
      <c r="AG1305" s="98" t="s">
        <v>6086</v>
      </c>
      <c r="AH1305" s="98" t="s">
        <v>212</v>
      </c>
      <c r="AI1305" s="98" t="s">
        <v>53</v>
      </c>
      <c r="AJ1305" s="98">
        <v>4100</v>
      </c>
      <c r="AK1305" s="98" t="s">
        <v>36</v>
      </c>
      <c r="AL1305" s="98">
        <v>4104</v>
      </c>
      <c r="AM1305" s="98" t="s">
        <v>2603</v>
      </c>
      <c r="AN1305" s="98">
        <v>4105607</v>
      </c>
      <c r="AO1305" s="98">
        <v>2024</v>
      </c>
      <c r="AP1305" s="98">
        <v>0</v>
      </c>
      <c r="AQ1305" s="98" t="s">
        <v>54</v>
      </c>
      <c r="AR1305" s="98" t="s">
        <v>54</v>
      </c>
      <c r="AS1305" s="98" t="s">
        <v>54</v>
      </c>
      <c r="AT1305" s="98" t="s">
        <v>54</v>
      </c>
      <c r="AV1305" s="98" t="s">
        <v>2724</v>
      </c>
      <c r="AY1305" s="98" t="s">
        <v>56</v>
      </c>
      <c r="AZ1305" s="98" t="s">
        <v>6056</v>
      </c>
      <c r="BA1305" s="98" t="s">
        <v>6057</v>
      </c>
      <c r="BB1305" s="98" t="s">
        <v>6058</v>
      </c>
      <c r="BD1305" s="110" t="str">
        <f t="shared" si="213"/>
        <v>4821RGInt 04 Maringá</v>
      </c>
      <c r="BE1305" s="110">
        <v>4821</v>
      </c>
      <c r="BF1305" s="110" t="s">
        <v>2765</v>
      </c>
      <c r="BG1305" s="110">
        <v>7005</v>
      </c>
      <c r="BH1305" s="110" t="s">
        <v>36</v>
      </c>
      <c r="BI1305" s="110">
        <v>360</v>
      </c>
      <c r="BJ1305" s="110">
        <v>0</v>
      </c>
      <c r="BK1305" s="110">
        <v>0</v>
      </c>
      <c r="BL1305" s="110">
        <v>520</v>
      </c>
      <c r="BN1305" s="110">
        <f t="shared" si="214"/>
        <v>880</v>
      </c>
      <c r="BS1305" s="110">
        <v>7021</v>
      </c>
      <c r="BT1305" s="110" t="str">
        <f t="shared" si="205"/>
        <v>Reforma do Alojamento Estudantil no (CAR) campus Regional de Arenito, na Universidade Estadual de Maringá, em Cidade Gaúcha</v>
      </c>
      <c r="BU1305" s="111" t="str">
        <f t="shared" si="206"/>
        <v>Não</v>
      </c>
      <c r="BV1305" s="111" t="str">
        <f t="shared" si="207"/>
        <v>Não</v>
      </c>
      <c r="BW1305" s="111" t="str">
        <f t="shared" si="208"/>
        <v>Não</v>
      </c>
      <c r="BX1305" s="111" t="str">
        <f t="shared" si="209"/>
        <v>Não</v>
      </c>
      <c r="BY1305" s="110" t="s">
        <v>121</v>
      </c>
      <c r="BZ1305" s="110" t="s">
        <v>2724</v>
      </c>
      <c r="CA1305" s="110" t="s">
        <v>6073</v>
      </c>
      <c r="CB1305" s="110" t="s">
        <v>8377</v>
      </c>
      <c r="CG1305" s="110" t="str">
        <f t="shared" si="210"/>
        <v>5612 Total</v>
      </c>
      <c r="CH1305" s="110" t="str">
        <f t="shared" si="212"/>
        <v>5612 Total-1</v>
      </c>
      <c r="CI1305" s="110">
        <v>1</v>
      </c>
      <c r="CJ1305" s="110" t="s">
        <v>7366</v>
      </c>
      <c r="CN1305" s="110">
        <v>9950</v>
      </c>
      <c r="CO1305" s="110">
        <v>0</v>
      </c>
      <c r="CP1305" s="110">
        <v>0</v>
      </c>
      <c r="CQ1305" s="110">
        <v>0</v>
      </c>
      <c r="CS1305" s="110" t="str">
        <f t="shared" si="211"/>
        <v>-</v>
      </c>
    </row>
    <row r="1306" spans="19:97" x14ac:dyDescent="0.2">
      <c r="S1306" s="98">
        <v>6498</v>
      </c>
      <c r="T1306" s="98">
        <v>45</v>
      </c>
      <c r="U1306" s="98" t="s">
        <v>3005</v>
      </c>
      <c r="V1306" s="98">
        <v>32</v>
      </c>
      <c r="W1306" s="98" t="s">
        <v>3091</v>
      </c>
      <c r="X1306" s="98">
        <v>5</v>
      </c>
      <c r="Y1306" s="98" t="s">
        <v>858</v>
      </c>
      <c r="Z1306" s="98">
        <v>34</v>
      </c>
      <c r="AA1306" s="98" t="s">
        <v>3006</v>
      </c>
      <c r="AB1306" s="98">
        <v>8122</v>
      </c>
      <c r="AC1306" s="98" t="s">
        <v>3094</v>
      </c>
      <c r="AD1306" s="98" t="s">
        <v>3095</v>
      </c>
      <c r="AE1306" s="98">
        <v>6498</v>
      </c>
      <c r="AF1306" s="98" t="s">
        <v>6087</v>
      </c>
      <c r="AG1306" s="98" t="s">
        <v>6088</v>
      </c>
      <c r="AH1306" s="98" t="s">
        <v>212</v>
      </c>
      <c r="AI1306" s="98" t="s">
        <v>53</v>
      </c>
      <c r="AJ1306" s="98">
        <v>4100</v>
      </c>
      <c r="AK1306" s="98" t="s">
        <v>36</v>
      </c>
      <c r="AL1306" s="98">
        <v>4104</v>
      </c>
      <c r="AM1306" s="98" t="s">
        <v>503</v>
      </c>
      <c r="AN1306" s="98">
        <v>4115200</v>
      </c>
      <c r="AO1306" s="98">
        <v>2024</v>
      </c>
      <c r="AP1306" s="98">
        <v>0</v>
      </c>
      <c r="AQ1306" s="98" t="s">
        <v>54</v>
      </c>
      <c r="AR1306" s="98" t="s">
        <v>54</v>
      </c>
      <c r="AS1306" s="98" t="s">
        <v>54</v>
      </c>
      <c r="AT1306" s="98" t="s">
        <v>54</v>
      </c>
      <c r="AY1306" s="98" t="s">
        <v>56</v>
      </c>
      <c r="AZ1306" s="98" t="s">
        <v>3051</v>
      </c>
      <c r="BA1306" s="98" t="s">
        <v>6048</v>
      </c>
      <c r="BB1306" s="98" t="s">
        <v>6049</v>
      </c>
      <c r="BD1306" s="110" t="str">
        <f t="shared" si="213"/>
        <v>4823RGInt 01 Curitiba</v>
      </c>
      <c r="BE1306" s="110">
        <v>4823</v>
      </c>
      <c r="BF1306" s="110" t="s">
        <v>2768</v>
      </c>
      <c r="BG1306" s="110">
        <v>8061</v>
      </c>
      <c r="BH1306" s="110" t="s">
        <v>33</v>
      </c>
      <c r="BI1306" s="110">
        <v>100</v>
      </c>
      <c r="BJ1306" s="110">
        <v>80</v>
      </c>
      <c r="BK1306" s="110">
        <v>80</v>
      </c>
      <c r="BL1306" s="110">
        <v>80</v>
      </c>
      <c r="BN1306" s="110">
        <f t="shared" si="214"/>
        <v>340</v>
      </c>
      <c r="BS1306" s="110">
        <v>6498</v>
      </c>
      <c r="BT1306" s="110" t="str">
        <f t="shared" si="205"/>
        <v>Reforma do Bloco P03 - Biblioteca Central da Universidade Estadual de Maringá</v>
      </c>
      <c r="BU1306" s="111" t="str">
        <f t="shared" si="206"/>
        <v>Não</v>
      </c>
      <c r="BV1306" s="111" t="str">
        <f t="shared" si="207"/>
        <v>Não</v>
      </c>
      <c r="BW1306" s="111" t="str">
        <f t="shared" si="208"/>
        <v>Não</v>
      </c>
      <c r="BX1306" s="111" t="str">
        <f t="shared" si="209"/>
        <v>Não</v>
      </c>
      <c r="BY1306" s="110" t="s">
        <v>121</v>
      </c>
      <c r="BZ1306" s="110" t="s">
        <v>121</v>
      </c>
      <c r="CA1306" s="110" t="s">
        <v>121</v>
      </c>
      <c r="CB1306" s="110" t="s">
        <v>8122</v>
      </c>
      <c r="CG1306" s="110" t="str">
        <f t="shared" si="210"/>
        <v>5613Arapongas</v>
      </c>
      <c r="CH1306" s="110" t="str">
        <f t="shared" si="212"/>
        <v>5613-1</v>
      </c>
      <c r="CI1306" s="110">
        <v>1</v>
      </c>
      <c r="CJ1306" s="110">
        <v>5613</v>
      </c>
      <c r="CK1306" s="110" t="s">
        <v>37</v>
      </c>
      <c r="CL1306" s="110">
        <v>4101507</v>
      </c>
      <c r="CM1306" s="110" t="s">
        <v>2606</v>
      </c>
      <c r="CN1306" s="110">
        <v>9950</v>
      </c>
      <c r="CO1306" s="110">
        <v>0</v>
      </c>
      <c r="CP1306" s="110">
        <v>0</v>
      </c>
      <c r="CQ1306" s="110">
        <v>0</v>
      </c>
      <c r="CS1306" s="110" t="str">
        <f t="shared" si="211"/>
        <v>RGInt 05 Londrina-Arapongas</v>
      </c>
    </row>
    <row r="1307" spans="19:97" x14ac:dyDescent="0.2">
      <c r="S1307" s="98">
        <v>6499</v>
      </c>
      <c r="T1307" s="98">
        <v>45</v>
      </c>
      <c r="U1307" s="98" t="s">
        <v>3005</v>
      </c>
      <c r="V1307" s="98">
        <v>32</v>
      </c>
      <c r="W1307" s="98" t="s">
        <v>3091</v>
      </c>
      <c r="X1307" s="98">
        <v>5</v>
      </c>
      <c r="Y1307" s="98" t="s">
        <v>858</v>
      </c>
      <c r="Z1307" s="98">
        <v>34</v>
      </c>
      <c r="AA1307" s="98" t="s">
        <v>3006</v>
      </c>
      <c r="AB1307" s="98">
        <v>8122</v>
      </c>
      <c r="AC1307" s="98" t="s">
        <v>3094</v>
      </c>
      <c r="AD1307" s="98" t="s">
        <v>3095</v>
      </c>
      <c r="AE1307" s="98">
        <v>6499</v>
      </c>
      <c r="AF1307" s="98" t="s">
        <v>6089</v>
      </c>
      <c r="AG1307" s="98" t="s">
        <v>6090</v>
      </c>
      <c r="AH1307" s="98" t="s">
        <v>212</v>
      </c>
      <c r="AI1307" s="98" t="s">
        <v>53</v>
      </c>
      <c r="AJ1307" s="98">
        <v>4100</v>
      </c>
      <c r="AK1307" s="98" t="s">
        <v>36</v>
      </c>
      <c r="AL1307" s="98">
        <v>4104</v>
      </c>
      <c r="AM1307" s="98" t="s">
        <v>503</v>
      </c>
      <c r="AN1307" s="98">
        <v>4115200</v>
      </c>
      <c r="AO1307" s="98">
        <v>2024</v>
      </c>
      <c r="AP1307" s="98">
        <v>0</v>
      </c>
      <c r="AQ1307" s="98" t="s">
        <v>54</v>
      </c>
      <c r="AR1307" s="98" t="s">
        <v>54</v>
      </c>
      <c r="AS1307" s="98" t="s">
        <v>54</v>
      </c>
      <c r="AT1307" s="98" t="s">
        <v>54</v>
      </c>
      <c r="AY1307" s="98" t="s">
        <v>56</v>
      </c>
      <c r="AZ1307" s="98" t="s">
        <v>3051</v>
      </c>
      <c r="BA1307" s="98" t="s">
        <v>6048</v>
      </c>
      <c r="BB1307" s="98" t="s">
        <v>6049</v>
      </c>
      <c r="BD1307" s="110" t="str">
        <f t="shared" si="213"/>
        <v>4823RGInt 02 Guarapuava</v>
      </c>
      <c r="BE1307" s="110">
        <v>4823</v>
      </c>
      <c r="BF1307" s="110" t="s">
        <v>2768</v>
      </c>
      <c r="BG1307" s="110">
        <v>8061</v>
      </c>
      <c r="BH1307" s="110" t="s">
        <v>34</v>
      </c>
      <c r="BI1307" s="110">
        <v>80</v>
      </c>
      <c r="BJ1307" s="110">
        <v>100</v>
      </c>
      <c r="BK1307" s="110">
        <v>80</v>
      </c>
      <c r="BL1307" s="110">
        <v>80</v>
      </c>
      <c r="BN1307" s="110">
        <f t="shared" si="214"/>
        <v>340</v>
      </c>
      <c r="BS1307" s="110">
        <v>6499</v>
      </c>
      <c r="BT1307" s="110" t="str">
        <f t="shared" si="205"/>
        <v>Reforma do Bloco que abriga o Escritório de Assistência Judiciária Gratuita da Universidade Estadual de Maringá</v>
      </c>
      <c r="BU1307" s="111" t="str">
        <f t="shared" si="206"/>
        <v>Não</v>
      </c>
      <c r="BV1307" s="111" t="str">
        <f t="shared" si="207"/>
        <v>Não</v>
      </c>
      <c r="BW1307" s="111" t="str">
        <f t="shared" si="208"/>
        <v>Não</v>
      </c>
      <c r="BX1307" s="111" t="str">
        <f t="shared" si="209"/>
        <v>Não</v>
      </c>
      <c r="BY1307" s="110" t="s">
        <v>121</v>
      </c>
      <c r="BZ1307" s="110" t="s">
        <v>121</v>
      </c>
      <c r="CA1307" s="110" t="s">
        <v>121</v>
      </c>
      <c r="CB1307" s="110" t="s">
        <v>8122</v>
      </c>
      <c r="CG1307" s="110" t="str">
        <f t="shared" si="210"/>
        <v>5613 Total</v>
      </c>
      <c r="CH1307" s="110" t="str">
        <f t="shared" si="212"/>
        <v>5613 Total-1</v>
      </c>
      <c r="CI1307" s="110">
        <v>1</v>
      </c>
      <c r="CJ1307" s="110" t="s">
        <v>7367</v>
      </c>
      <c r="CN1307" s="110">
        <v>9950</v>
      </c>
      <c r="CO1307" s="110">
        <v>0</v>
      </c>
      <c r="CP1307" s="110">
        <v>0</v>
      </c>
      <c r="CQ1307" s="110">
        <v>0</v>
      </c>
      <c r="CS1307" s="110" t="str">
        <f t="shared" si="211"/>
        <v>-</v>
      </c>
    </row>
    <row r="1308" spans="19:97" x14ac:dyDescent="0.2">
      <c r="S1308" s="98">
        <v>6500</v>
      </c>
      <c r="T1308" s="98">
        <v>45</v>
      </c>
      <c r="U1308" s="98" t="s">
        <v>3005</v>
      </c>
      <c r="V1308" s="98">
        <v>32</v>
      </c>
      <c r="W1308" s="98" t="s">
        <v>3091</v>
      </c>
      <c r="X1308" s="98">
        <v>5</v>
      </c>
      <c r="Y1308" s="98" t="s">
        <v>858</v>
      </c>
      <c r="Z1308" s="98">
        <v>34</v>
      </c>
      <c r="AA1308" s="98" t="s">
        <v>3006</v>
      </c>
      <c r="AB1308" s="98">
        <v>8122</v>
      </c>
      <c r="AC1308" s="98" t="s">
        <v>3094</v>
      </c>
      <c r="AD1308" s="98" t="s">
        <v>3095</v>
      </c>
      <c r="AE1308" s="98">
        <v>6500</v>
      </c>
      <c r="AF1308" s="98" t="s">
        <v>6091</v>
      </c>
      <c r="AG1308" s="98" t="s">
        <v>6092</v>
      </c>
      <c r="AH1308" s="98" t="s">
        <v>212</v>
      </c>
      <c r="AI1308" s="98" t="s">
        <v>53</v>
      </c>
      <c r="AJ1308" s="98">
        <v>4100</v>
      </c>
      <c r="AK1308" s="98" t="s">
        <v>36</v>
      </c>
      <c r="AL1308" s="98">
        <v>4104</v>
      </c>
      <c r="AM1308" s="98" t="s">
        <v>503</v>
      </c>
      <c r="AN1308" s="98">
        <v>4115200</v>
      </c>
      <c r="AO1308" s="98">
        <v>2024</v>
      </c>
      <c r="AP1308" s="98">
        <v>0</v>
      </c>
      <c r="AQ1308" s="98" t="s">
        <v>54</v>
      </c>
      <c r="AR1308" s="98" t="s">
        <v>54</v>
      </c>
      <c r="AS1308" s="98" t="s">
        <v>54</v>
      </c>
      <c r="AT1308" s="98" t="s">
        <v>54</v>
      </c>
      <c r="AY1308" s="98" t="s">
        <v>56</v>
      </c>
      <c r="AZ1308" s="98" t="s">
        <v>3051</v>
      </c>
      <c r="BA1308" s="98" t="s">
        <v>6048</v>
      </c>
      <c r="BB1308" s="98" t="s">
        <v>6049</v>
      </c>
      <c r="BD1308" s="110" t="str">
        <f t="shared" si="213"/>
        <v>4823RGInt 03 Cascavel</v>
      </c>
      <c r="BE1308" s="110">
        <v>4823</v>
      </c>
      <c r="BF1308" s="110" t="s">
        <v>2768</v>
      </c>
      <c r="BG1308" s="110">
        <v>8061</v>
      </c>
      <c r="BH1308" s="110" t="s">
        <v>35</v>
      </c>
      <c r="BI1308" s="110">
        <v>80</v>
      </c>
      <c r="BJ1308" s="110">
        <v>80</v>
      </c>
      <c r="BK1308" s="110">
        <v>100</v>
      </c>
      <c r="BL1308" s="110">
        <v>80</v>
      </c>
      <c r="BN1308" s="110">
        <f t="shared" si="214"/>
        <v>340</v>
      </c>
      <c r="BS1308" s="110">
        <v>6500</v>
      </c>
      <c r="BT1308" s="110" t="str">
        <f t="shared" si="205"/>
        <v>Reforma do telhado dos Blocos da Universidade Estadual de Maringá, em Maringá</v>
      </c>
      <c r="BU1308" s="111" t="str">
        <f t="shared" si="206"/>
        <v>Não</v>
      </c>
      <c r="BV1308" s="111" t="str">
        <f t="shared" si="207"/>
        <v>Não</v>
      </c>
      <c r="BW1308" s="111" t="str">
        <f t="shared" si="208"/>
        <v>Não</v>
      </c>
      <c r="BX1308" s="111" t="str">
        <f t="shared" si="209"/>
        <v>Não</v>
      </c>
      <c r="BY1308" s="110" t="s">
        <v>121</v>
      </c>
      <c r="BZ1308" s="110" t="s">
        <v>121</v>
      </c>
      <c r="CA1308" s="110" t="s">
        <v>121</v>
      </c>
      <c r="CB1308" s="110" t="s">
        <v>8122</v>
      </c>
      <c r="CG1308" s="110" t="str">
        <f t="shared" si="210"/>
        <v>5614Foz do Iguaçu</v>
      </c>
      <c r="CH1308" s="110" t="str">
        <f t="shared" si="212"/>
        <v>5614-1</v>
      </c>
      <c r="CI1308" s="110">
        <v>1</v>
      </c>
      <c r="CJ1308" s="110">
        <v>5614</v>
      </c>
      <c r="CK1308" s="110" t="s">
        <v>35</v>
      </c>
      <c r="CL1308" s="110">
        <v>4108304</v>
      </c>
      <c r="CM1308" s="110" t="s">
        <v>407</v>
      </c>
      <c r="CN1308" s="110">
        <v>500</v>
      </c>
      <c r="CO1308" s="110">
        <v>0</v>
      </c>
      <c r="CP1308" s="110">
        <v>0</v>
      </c>
      <c r="CQ1308" s="110">
        <v>0</v>
      </c>
      <c r="CS1308" s="110" t="str">
        <f t="shared" si="211"/>
        <v>RGInt 03 Cascavel-Foz do Iguaçu</v>
      </c>
    </row>
    <row r="1309" spans="19:97" x14ac:dyDescent="0.2">
      <c r="S1309" s="98">
        <v>7022</v>
      </c>
      <c r="T1309" s="98">
        <v>45</v>
      </c>
      <c r="U1309" s="98" t="s">
        <v>3005</v>
      </c>
      <c r="V1309" s="98">
        <v>32</v>
      </c>
      <c r="W1309" s="98" t="s">
        <v>3091</v>
      </c>
      <c r="X1309" s="98">
        <v>5</v>
      </c>
      <c r="Y1309" s="98" t="s">
        <v>858</v>
      </c>
      <c r="Z1309" s="98">
        <v>34</v>
      </c>
      <c r="AA1309" s="98" t="s">
        <v>3006</v>
      </c>
      <c r="AB1309" s="98">
        <v>8122</v>
      </c>
      <c r="AC1309" s="98" t="s">
        <v>3094</v>
      </c>
      <c r="AD1309" s="98" t="s">
        <v>3095</v>
      </c>
      <c r="AE1309" s="98">
        <v>7022</v>
      </c>
      <c r="AF1309" s="98" t="s">
        <v>6093</v>
      </c>
      <c r="AG1309" s="98" t="s">
        <v>6094</v>
      </c>
      <c r="AH1309" s="98" t="s">
        <v>212</v>
      </c>
      <c r="AI1309" s="98" t="s">
        <v>53</v>
      </c>
      <c r="AJ1309" s="98">
        <v>4100</v>
      </c>
      <c r="AK1309" s="98" t="s">
        <v>36</v>
      </c>
      <c r="AL1309" s="98">
        <v>4104</v>
      </c>
      <c r="AM1309" s="98" t="s">
        <v>503</v>
      </c>
      <c r="AN1309" s="98">
        <v>4115200</v>
      </c>
      <c r="AO1309" s="98">
        <v>2024</v>
      </c>
      <c r="AP1309" s="98">
        <v>0</v>
      </c>
      <c r="AQ1309" s="98" t="s">
        <v>54</v>
      </c>
      <c r="AR1309" s="98" t="s">
        <v>54</v>
      </c>
      <c r="AS1309" s="98" t="s">
        <v>54</v>
      </c>
      <c r="AT1309" s="98" t="s">
        <v>54</v>
      </c>
      <c r="AW1309" s="98" t="s">
        <v>6073</v>
      </c>
      <c r="AY1309" s="98" t="s">
        <v>56</v>
      </c>
      <c r="AZ1309" s="98" t="s">
        <v>6056</v>
      </c>
      <c r="BA1309" s="98" t="s">
        <v>6057</v>
      </c>
      <c r="BB1309" s="98" t="s">
        <v>6058</v>
      </c>
      <c r="BD1309" s="110" t="str">
        <f t="shared" si="213"/>
        <v>4823RGInt 04 Maringá</v>
      </c>
      <c r="BE1309" s="110">
        <v>4823</v>
      </c>
      <c r="BF1309" s="110" t="s">
        <v>2768</v>
      </c>
      <c r="BG1309" s="110">
        <v>8061</v>
      </c>
      <c r="BH1309" s="110" t="s">
        <v>36</v>
      </c>
      <c r="BI1309" s="110">
        <v>80</v>
      </c>
      <c r="BJ1309" s="110">
        <v>80</v>
      </c>
      <c r="BK1309" s="110">
        <v>80</v>
      </c>
      <c r="BL1309" s="110">
        <v>100</v>
      </c>
      <c r="BN1309" s="110">
        <f t="shared" si="214"/>
        <v>340</v>
      </c>
      <c r="BS1309" s="110">
        <v>7022</v>
      </c>
      <c r="BT1309" s="110" t="str">
        <f t="shared" si="205"/>
        <v>Reforma e ampliação do Bloco H57- Laboratório de Inovação Cooperativa(LICO), no campus sede da Universidade Estadual de Maringá</v>
      </c>
      <c r="BU1309" s="111" t="str">
        <f t="shared" si="206"/>
        <v>Não</v>
      </c>
      <c r="BV1309" s="111" t="str">
        <f t="shared" si="207"/>
        <v>Não</v>
      </c>
      <c r="BW1309" s="111" t="str">
        <f t="shared" si="208"/>
        <v>Não</v>
      </c>
      <c r="BX1309" s="111" t="str">
        <f t="shared" si="209"/>
        <v>Não</v>
      </c>
      <c r="BY1309" s="110" t="s">
        <v>121</v>
      </c>
      <c r="BZ1309" s="110" t="s">
        <v>2724</v>
      </c>
      <c r="CA1309" s="110" t="s">
        <v>6073</v>
      </c>
      <c r="CB1309" s="110" t="s">
        <v>8377</v>
      </c>
      <c r="CG1309" s="110" t="str">
        <f t="shared" si="210"/>
        <v>5614 Total</v>
      </c>
      <c r="CH1309" s="110" t="str">
        <f t="shared" si="212"/>
        <v>5614 Total-1</v>
      </c>
      <c r="CI1309" s="110">
        <v>1</v>
      </c>
      <c r="CJ1309" s="110" t="s">
        <v>7368</v>
      </c>
      <c r="CN1309" s="110">
        <v>500</v>
      </c>
      <c r="CO1309" s="110">
        <v>0</v>
      </c>
      <c r="CP1309" s="110">
        <v>0</v>
      </c>
      <c r="CQ1309" s="110">
        <v>0</v>
      </c>
      <c r="CS1309" s="110" t="str">
        <f t="shared" si="211"/>
        <v>-</v>
      </c>
    </row>
    <row r="1310" spans="19:97" x14ac:dyDescent="0.2">
      <c r="S1310" s="98">
        <v>6501</v>
      </c>
      <c r="T1310" s="98">
        <v>45</v>
      </c>
      <c r="U1310" s="98" t="s">
        <v>3005</v>
      </c>
      <c r="V1310" s="98">
        <v>32</v>
      </c>
      <c r="W1310" s="98" t="s">
        <v>3091</v>
      </c>
      <c r="X1310" s="98">
        <v>5</v>
      </c>
      <c r="Y1310" s="98" t="s">
        <v>858</v>
      </c>
      <c r="Z1310" s="98">
        <v>34</v>
      </c>
      <c r="AA1310" s="98" t="s">
        <v>3006</v>
      </c>
      <c r="AB1310" s="98">
        <v>8122</v>
      </c>
      <c r="AC1310" s="98" t="s">
        <v>3094</v>
      </c>
      <c r="AD1310" s="98" t="s">
        <v>3095</v>
      </c>
      <c r="AE1310" s="98">
        <v>6501</v>
      </c>
      <c r="AF1310" s="98" t="s">
        <v>6095</v>
      </c>
      <c r="AG1310" s="98" t="s">
        <v>6090</v>
      </c>
      <c r="AH1310" s="98" t="s">
        <v>212</v>
      </c>
      <c r="AI1310" s="98" t="s">
        <v>53</v>
      </c>
      <c r="AJ1310" s="98">
        <v>4100</v>
      </c>
      <c r="AK1310" s="98" t="s">
        <v>36</v>
      </c>
      <c r="AL1310" s="98">
        <v>4104</v>
      </c>
      <c r="AM1310" s="98" t="s">
        <v>503</v>
      </c>
      <c r="AN1310" s="98">
        <v>4115200</v>
      </c>
      <c r="AO1310" s="98">
        <v>2024</v>
      </c>
      <c r="AP1310" s="98">
        <v>0</v>
      </c>
      <c r="AQ1310" s="98" t="s">
        <v>54</v>
      </c>
      <c r="AR1310" s="98" t="s">
        <v>54</v>
      </c>
      <c r="AS1310" s="98" t="s">
        <v>54</v>
      </c>
      <c r="AT1310" s="98" t="s">
        <v>54</v>
      </c>
      <c r="AY1310" s="98" t="s">
        <v>56</v>
      </c>
      <c r="AZ1310" s="98" t="s">
        <v>3051</v>
      </c>
      <c r="BA1310" s="98" t="s">
        <v>6048</v>
      </c>
      <c r="BB1310" s="98" t="s">
        <v>6049</v>
      </c>
      <c r="BD1310" s="110" t="str">
        <f t="shared" si="213"/>
        <v>4823RGInt 05 Londrina</v>
      </c>
      <c r="BE1310" s="110">
        <v>4823</v>
      </c>
      <c r="BF1310" s="110" t="s">
        <v>2768</v>
      </c>
      <c r="BG1310" s="110">
        <v>8061</v>
      </c>
      <c r="BH1310" s="110" t="s">
        <v>37</v>
      </c>
      <c r="BI1310" s="110">
        <v>80</v>
      </c>
      <c r="BJ1310" s="110">
        <v>80</v>
      </c>
      <c r="BK1310" s="110">
        <v>80</v>
      </c>
      <c r="BL1310" s="110">
        <v>80</v>
      </c>
      <c r="BN1310" s="110">
        <f t="shared" si="214"/>
        <v>320</v>
      </c>
      <c r="BS1310" s="110">
        <v>6501</v>
      </c>
      <c r="BT1310" s="110" t="str">
        <f t="shared" si="205"/>
        <v>Substituição da Cobertura do Bloco G56 da UEM, em Maringá</v>
      </c>
      <c r="BU1310" s="111" t="str">
        <f t="shared" si="206"/>
        <v>Não</v>
      </c>
      <c r="BV1310" s="111" t="str">
        <f t="shared" si="207"/>
        <v>Não</v>
      </c>
      <c r="BW1310" s="111" t="str">
        <f t="shared" si="208"/>
        <v>Não</v>
      </c>
      <c r="BX1310" s="111" t="str">
        <f t="shared" si="209"/>
        <v>Não</v>
      </c>
      <c r="BY1310" s="110" t="s">
        <v>121</v>
      </c>
      <c r="BZ1310" s="110" t="s">
        <v>121</v>
      </c>
      <c r="CA1310" s="110" t="s">
        <v>121</v>
      </c>
      <c r="CB1310" s="110" t="s">
        <v>8122</v>
      </c>
      <c r="CG1310" s="110" t="str">
        <f t="shared" si="210"/>
        <v>5620Piraquara</v>
      </c>
      <c r="CH1310" s="110" t="str">
        <f t="shared" si="212"/>
        <v>5620-1</v>
      </c>
      <c r="CI1310" s="110">
        <v>1</v>
      </c>
      <c r="CJ1310" s="110">
        <v>5620</v>
      </c>
      <c r="CK1310" s="110" t="s">
        <v>33</v>
      </c>
      <c r="CL1310" s="110">
        <v>4119509</v>
      </c>
      <c r="CM1310" s="110" t="s">
        <v>519</v>
      </c>
      <c r="CN1310" s="110">
        <v>18</v>
      </c>
      <c r="CO1310" s="110">
        <v>0</v>
      </c>
      <c r="CP1310" s="110">
        <v>0</v>
      </c>
      <c r="CQ1310" s="110">
        <v>0</v>
      </c>
      <c r="CS1310" s="110" t="str">
        <f t="shared" si="211"/>
        <v>RGInt 01 Curitiba-Piraquara</v>
      </c>
    </row>
    <row r="1311" spans="19:97" x14ac:dyDescent="0.2">
      <c r="S1311" s="98">
        <v>4091</v>
      </c>
      <c r="T1311" s="98">
        <v>45</v>
      </c>
      <c r="U1311" s="98" t="s">
        <v>3005</v>
      </c>
      <c r="V1311" s="98">
        <v>33</v>
      </c>
      <c r="W1311" s="98" t="s">
        <v>3100</v>
      </c>
      <c r="X1311" s="98">
        <v>5</v>
      </c>
      <c r="Y1311" s="98" t="s">
        <v>858</v>
      </c>
      <c r="Z1311" s="98">
        <v>34</v>
      </c>
      <c r="AA1311" s="98" t="s">
        <v>3006</v>
      </c>
      <c r="AB1311" s="98">
        <v>8125</v>
      </c>
      <c r="AC1311" s="98" t="s">
        <v>3101</v>
      </c>
      <c r="AD1311" s="98" t="s">
        <v>3102</v>
      </c>
      <c r="AE1311" s="98">
        <v>4091</v>
      </c>
      <c r="AF1311" s="98" t="s">
        <v>868</v>
      </c>
      <c r="AG1311" s="98" t="s">
        <v>3045</v>
      </c>
      <c r="AH1311" s="98" t="s">
        <v>52</v>
      </c>
      <c r="AI1311" s="98" t="s">
        <v>53</v>
      </c>
      <c r="AJ1311" s="98">
        <v>4100</v>
      </c>
      <c r="AK1311" s="98" t="s">
        <v>34</v>
      </c>
      <c r="AL1311" s="98">
        <v>4102</v>
      </c>
      <c r="AO1311" s="98">
        <v>2024</v>
      </c>
      <c r="AP1311" s="98">
        <v>200</v>
      </c>
      <c r="AQ1311" s="98" t="s">
        <v>54</v>
      </c>
      <c r="AR1311" s="98" t="s">
        <v>54</v>
      </c>
      <c r="AS1311" s="98" t="s">
        <v>54</v>
      </c>
      <c r="AT1311" s="98" t="s">
        <v>54</v>
      </c>
      <c r="AV1311" s="98" t="s">
        <v>129</v>
      </c>
      <c r="AY1311" s="98" t="s">
        <v>56</v>
      </c>
      <c r="AZ1311" s="98" t="s">
        <v>3046</v>
      </c>
      <c r="BA1311" s="98" t="s">
        <v>3011</v>
      </c>
      <c r="BB1311" s="98" t="s">
        <v>3012</v>
      </c>
      <c r="BD1311" s="110" t="str">
        <f t="shared" si="213"/>
        <v>4823RGInt 06 Ponta Grossa</v>
      </c>
      <c r="BE1311" s="110">
        <v>4823</v>
      </c>
      <c r="BF1311" s="110" t="s">
        <v>2768</v>
      </c>
      <c r="BG1311" s="110">
        <v>8061</v>
      </c>
      <c r="BH1311" s="110" t="s">
        <v>38</v>
      </c>
      <c r="BI1311" s="110">
        <v>80</v>
      </c>
      <c r="BJ1311" s="110">
        <v>80</v>
      </c>
      <c r="BK1311" s="110">
        <v>80</v>
      </c>
      <c r="BL1311" s="110">
        <v>80</v>
      </c>
      <c r="BN1311" s="110">
        <f t="shared" si="214"/>
        <v>320</v>
      </c>
      <c r="BS1311" s="110">
        <v>4091</v>
      </c>
      <c r="BT1311" s="110" t="str">
        <f t="shared" si="205"/>
        <v>Ações extensionistas em benefício da sociedade realizadas pelas Instituições de Ensino Superior Estaduais</v>
      </c>
      <c r="BU1311" s="111" t="str">
        <f t="shared" si="206"/>
        <v>Não</v>
      </c>
      <c r="BV1311" s="111" t="str">
        <f t="shared" si="207"/>
        <v>Não</v>
      </c>
      <c r="BW1311" s="111" t="str">
        <f t="shared" si="208"/>
        <v>Não</v>
      </c>
      <c r="BX1311" s="111" t="str">
        <f t="shared" si="209"/>
        <v>Não</v>
      </c>
      <c r="BY1311" s="110" t="s">
        <v>121</v>
      </c>
      <c r="BZ1311" s="110" t="s">
        <v>8207</v>
      </c>
      <c r="CA1311" s="110" t="s">
        <v>121</v>
      </c>
      <c r="CB1311" s="110" t="s">
        <v>8374</v>
      </c>
      <c r="CG1311" s="110" t="str">
        <f t="shared" si="210"/>
        <v>5620 Total</v>
      </c>
      <c r="CH1311" s="110" t="str">
        <f t="shared" si="212"/>
        <v>5620 Total-1</v>
      </c>
      <c r="CI1311" s="110">
        <v>1</v>
      </c>
      <c r="CJ1311" s="110" t="s">
        <v>7369</v>
      </c>
      <c r="CN1311" s="110">
        <v>18</v>
      </c>
      <c r="CO1311" s="110">
        <v>0</v>
      </c>
      <c r="CP1311" s="110">
        <v>0</v>
      </c>
      <c r="CQ1311" s="110">
        <v>0</v>
      </c>
      <c r="CS1311" s="110" t="str">
        <f t="shared" si="211"/>
        <v>-</v>
      </c>
    </row>
    <row r="1312" spans="19:97" x14ac:dyDescent="0.2">
      <c r="S1312" s="98">
        <v>5431</v>
      </c>
      <c r="T1312" s="98">
        <v>45</v>
      </c>
      <c r="U1312" s="98" t="s">
        <v>3005</v>
      </c>
      <c r="V1312" s="98">
        <v>33</v>
      </c>
      <c r="W1312" s="98" t="s">
        <v>3100</v>
      </c>
      <c r="X1312" s="98">
        <v>5</v>
      </c>
      <c r="Y1312" s="98" t="s">
        <v>858</v>
      </c>
      <c r="Z1312" s="98">
        <v>34</v>
      </c>
      <c r="AA1312" s="98" t="s">
        <v>3006</v>
      </c>
      <c r="AB1312" s="98">
        <v>8125</v>
      </c>
      <c r="AC1312" s="98" t="s">
        <v>3101</v>
      </c>
      <c r="AD1312" s="98" t="s">
        <v>3102</v>
      </c>
      <c r="AE1312" s="98">
        <v>5431</v>
      </c>
      <c r="AF1312" s="98" t="s">
        <v>3104</v>
      </c>
      <c r="AG1312" s="98" t="s">
        <v>3105</v>
      </c>
      <c r="AH1312" s="98" t="s">
        <v>212</v>
      </c>
      <c r="AI1312" s="98" t="s">
        <v>53</v>
      </c>
      <c r="AJ1312" s="98">
        <v>4100</v>
      </c>
      <c r="AK1312" s="98" t="s">
        <v>34</v>
      </c>
      <c r="AL1312" s="98">
        <v>4102</v>
      </c>
      <c r="AM1312" s="98" t="s">
        <v>526</v>
      </c>
      <c r="AN1312" s="98">
        <v>4109401</v>
      </c>
      <c r="AO1312" s="98">
        <v>2024</v>
      </c>
      <c r="AP1312" s="98">
        <v>36</v>
      </c>
      <c r="AQ1312" s="98" t="s">
        <v>54</v>
      </c>
      <c r="AR1312" s="98" t="s">
        <v>54</v>
      </c>
      <c r="AS1312" s="98" t="s">
        <v>54</v>
      </c>
      <c r="AT1312" s="98" t="s">
        <v>54</v>
      </c>
      <c r="AV1312" s="98" t="s">
        <v>226</v>
      </c>
      <c r="AY1312" s="98" t="s">
        <v>56</v>
      </c>
      <c r="AZ1312" s="98" t="s">
        <v>3051</v>
      </c>
      <c r="BA1312" s="98" t="s">
        <v>3011</v>
      </c>
      <c r="BB1312" s="98" t="s">
        <v>3012</v>
      </c>
      <c r="BD1312" s="110" t="str">
        <f t="shared" si="213"/>
        <v>4824RGInt 01 Curitiba</v>
      </c>
      <c r="BE1312" s="110">
        <v>4824</v>
      </c>
      <c r="BF1312" s="110" t="s">
        <v>2774</v>
      </c>
      <c r="BG1312" s="110">
        <v>8061</v>
      </c>
      <c r="BH1312" s="110" t="s">
        <v>33</v>
      </c>
      <c r="BI1312" s="110">
        <v>50</v>
      </c>
      <c r="BJ1312" s="110">
        <v>50</v>
      </c>
      <c r="BK1312" s="110">
        <v>50</v>
      </c>
      <c r="BL1312" s="110">
        <v>50</v>
      </c>
      <c r="BN1312" s="110">
        <f t="shared" si="214"/>
        <v>200</v>
      </c>
      <c r="BS1312" s="110">
        <v>5431</v>
      </c>
      <c r="BT1312" s="110" t="str">
        <f t="shared" si="205"/>
        <v>Ampliação e reforma dos restaurantes universitários dos Campi CEDETEG e Santa Cruz, da UNICENTRO, em Guarapuava</v>
      </c>
      <c r="BU1312" s="111" t="str">
        <f t="shared" si="206"/>
        <v>Não</v>
      </c>
      <c r="BV1312" s="111" t="str">
        <f t="shared" si="207"/>
        <v>Não</v>
      </c>
      <c r="BW1312" s="111" t="str">
        <f t="shared" si="208"/>
        <v>Não</v>
      </c>
      <c r="BX1312" s="111" t="str">
        <f t="shared" si="209"/>
        <v>Não</v>
      </c>
      <c r="BY1312" s="110" t="s">
        <v>121</v>
      </c>
      <c r="BZ1312" s="110" t="s">
        <v>226</v>
      </c>
      <c r="CA1312" s="110" t="s">
        <v>121</v>
      </c>
      <c r="CB1312" s="110" t="s">
        <v>8122</v>
      </c>
      <c r="CG1312" s="110" t="str">
        <f t="shared" si="210"/>
        <v>5664Curitiba</v>
      </c>
      <c r="CH1312" s="110" t="str">
        <f t="shared" si="212"/>
        <v>5664-1</v>
      </c>
      <c r="CI1312" s="110">
        <v>1</v>
      </c>
      <c r="CJ1312" s="110">
        <v>5664</v>
      </c>
      <c r="CK1312" s="110" t="s">
        <v>33</v>
      </c>
      <c r="CL1312" s="110">
        <v>4106902</v>
      </c>
      <c r="CM1312" s="110" t="s">
        <v>128</v>
      </c>
      <c r="CN1312" s="110">
        <v>4</v>
      </c>
      <c r="CO1312" s="110">
        <v>4</v>
      </c>
      <c r="CP1312" s="110">
        <v>4</v>
      </c>
      <c r="CQ1312" s="110">
        <v>4</v>
      </c>
      <c r="CS1312" s="110" t="str">
        <f t="shared" si="211"/>
        <v>RGInt 01 Curitiba-Curitiba</v>
      </c>
    </row>
    <row r="1313" spans="19:97" x14ac:dyDescent="0.2">
      <c r="S1313" s="98">
        <v>6122</v>
      </c>
      <c r="T1313" s="98">
        <v>45</v>
      </c>
      <c r="U1313" s="98" t="s">
        <v>3005</v>
      </c>
      <c r="V1313" s="98">
        <v>33</v>
      </c>
      <c r="W1313" s="98" t="s">
        <v>3100</v>
      </c>
      <c r="X1313" s="98">
        <v>5</v>
      </c>
      <c r="Y1313" s="98" t="s">
        <v>858</v>
      </c>
      <c r="Z1313" s="98">
        <v>34</v>
      </c>
      <c r="AA1313" s="98" t="s">
        <v>3006</v>
      </c>
      <c r="AB1313" s="98">
        <v>8125</v>
      </c>
      <c r="AC1313" s="98" t="s">
        <v>3101</v>
      </c>
      <c r="AD1313" s="98" t="s">
        <v>3102</v>
      </c>
      <c r="AE1313" s="98">
        <v>6122</v>
      </c>
      <c r="AF1313" s="98" t="s">
        <v>3107</v>
      </c>
      <c r="AG1313" s="98" t="s">
        <v>3108</v>
      </c>
      <c r="AH1313" s="98" t="s">
        <v>212</v>
      </c>
      <c r="AI1313" s="98" t="s">
        <v>53</v>
      </c>
      <c r="AJ1313" s="98">
        <v>4100</v>
      </c>
      <c r="AK1313" s="98" t="s">
        <v>34</v>
      </c>
      <c r="AL1313" s="98">
        <v>4102</v>
      </c>
      <c r="AM1313" s="98" t="s">
        <v>526</v>
      </c>
      <c r="AN1313" s="98">
        <v>4109401</v>
      </c>
      <c r="AO1313" s="98">
        <v>2024</v>
      </c>
      <c r="AP1313" s="98">
        <v>0</v>
      </c>
      <c r="AQ1313" s="98" t="s">
        <v>54</v>
      </c>
      <c r="AR1313" s="98" t="s">
        <v>54</v>
      </c>
      <c r="AS1313" s="98" t="s">
        <v>54</v>
      </c>
      <c r="AT1313" s="98" t="s">
        <v>54</v>
      </c>
      <c r="AY1313" s="98" t="s">
        <v>56</v>
      </c>
      <c r="AZ1313" s="98" t="s">
        <v>3109</v>
      </c>
      <c r="BA1313" s="98" t="s">
        <v>3110</v>
      </c>
      <c r="BB1313" s="98" t="s">
        <v>3110</v>
      </c>
      <c r="BD1313" s="110" t="str">
        <f t="shared" si="213"/>
        <v>4824RGInt 02 Guarapuava</v>
      </c>
      <c r="BE1313" s="110">
        <v>4824</v>
      </c>
      <c r="BF1313" s="110" t="s">
        <v>2774</v>
      </c>
      <c r="BG1313" s="110">
        <v>8061</v>
      </c>
      <c r="BH1313" s="110" t="s">
        <v>34</v>
      </c>
      <c r="BI1313" s="110">
        <v>50</v>
      </c>
      <c r="BJ1313" s="110">
        <v>50</v>
      </c>
      <c r="BK1313" s="110">
        <v>50</v>
      </c>
      <c r="BL1313" s="110">
        <v>50</v>
      </c>
      <c r="BN1313" s="110">
        <f t="shared" si="214"/>
        <v>200</v>
      </c>
      <c r="BS1313" s="110">
        <v>6122</v>
      </c>
      <c r="BT1313" s="110" t="str">
        <f t="shared" si="205"/>
        <v>Construção de Bacia de Contenção para Combustíveis no Campus CEDETEG - UNICENTRO, em Guarapuava</v>
      </c>
      <c r="BU1313" s="111" t="str">
        <f t="shared" si="206"/>
        <v>Não</v>
      </c>
      <c r="BV1313" s="111" t="str">
        <f t="shared" si="207"/>
        <v>Não</v>
      </c>
      <c r="BW1313" s="111" t="str">
        <f t="shared" si="208"/>
        <v>Não</v>
      </c>
      <c r="BX1313" s="111" t="str">
        <f t="shared" si="209"/>
        <v>Não</v>
      </c>
      <c r="BY1313" s="110" t="s">
        <v>121</v>
      </c>
      <c r="BZ1313" s="110" t="s">
        <v>121</v>
      </c>
      <c r="CA1313" s="110" t="s">
        <v>121</v>
      </c>
      <c r="CB1313" s="110" t="s">
        <v>8122</v>
      </c>
      <c r="CG1313" s="110" t="str">
        <f t="shared" si="210"/>
        <v>5664Lapa</v>
      </c>
      <c r="CH1313" s="110" t="str">
        <f t="shared" si="212"/>
        <v>5664-2</v>
      </c>
      <c r="CI1313" s="110">
        <v>2</v>
      </c>
      <c r="CJ1313" s="110">
        <v>5664</v>
      </c>
      <c r="CK1313" s="110" t="s">
        <v>33</v>
      </c>
      <c r="CL1313" s="110">
        <v>4113205</v>
      </c>
      <c r="CM1313" s="110" t="s">
        <v>297</v>
      </c>
      <c r="CN1313" s="110">
        <v>1</v>
      </c>
      <c r="CO1313" s="110">
        <v>1</v>
      </c>
      <c r="CP1313" s="110">
        <v>1</v>
      </c>
      <c r="CQ1313" s="110">
        <v>1</v>
      </c>
      <c r="CS1313" s="110" t="str">
        <f t="shared" si="211"/>
        <v>RGInt 01 Curitiba-Lapa</v>
      </c>
    </row>
    <row r="1314" spans="19:97" x14ac:dyDescent="0.2">
      <c r="S1314" s="98">
        <v>6121</v>
      </c>
      <c r="T1314" s="98">
        <v>45</v>
      </c>
      <c r="U1314" s="98" t="s">
        <v>3005</v>
      </c>
      <c r="V1314" s="98">
        <v>33</v>
      </c>
      <c r="W1314" s="98" t="s">
        <v>3100</v>
      </c>
      <c r="X1314" s="98">
        <v>5</v>
      </c>
      <c r="Y1314" s="98" t="s">
        <v>858</v>
      </c>
      <c r="Z1314" s="98">
        <v>34</v>
      </c>
      <c r="AA1314" s="98" t="s">
        <v>3006</v>
      </c>
      <c r="AB1314" s="98">
        <v>8125</v>
      </c>
      <c r="AC1314" s="98" t="s">
        <v>3101</v>
      </c>
      <c r="AD1314" s="98" t="s">
        <v>3102</v>
      </c>
      <c r="AE1314" s="98">
        <v>6121</v>
      </c>
      <c r="AF1314" s="98" t="s">
        <v>6096</v>
      </c>
      <c r="AG1314" s="98" t="s">
        <v>3111</v>
      </c>
      <c r="AH1314" s="98" t="s">
        <v>212</v>
      </c>
      <c r="AI1314" s="98" t="s">
        <v>53</v>
      </c>
      <c r="AJ1314" s="98">
        <v>4100</v>
      </c>
      <c r="AK1314" s="98" t="s">
        <v>34</v>
      </c>
      <c r="AL1314" s="98">
        <v>4102</v>
      </c>
      <c r="AM1314" s="98" t="s">
        <v>526</v>
      </c>
      <c r="AN1314" s="98">
        <v>4109401</v>
      </c>
      <c r="AO1314" s="98">
        <v>2024</v>
      </c>
      <c r="AP1314" s="98">
        <v>0</v>
      </c>
      <c r="AQ1314" s="98" t="s">
        <v>54</v>
      </c>
      <c r="AR1314" s="98" t="s">
        <v>54</v>
      </c>
      <c r="AS1314" s="98" t="s">
        <v>54</v>
      </c>
      <c r="AT1314" s="98" t="s">
        <v>54</v>
      </c>
      <c r="AY1314" s="98" t="s">
        <v>56</v>
      </c>
      <c r="AZ1314" s="98" t="s">
        <v>3112</v>
      </c>
      <c r="BA1314" s="98" t="s">
        <v>3110</v>
      </c>
      <c r="BB1314" s="98" t="s">
        <v>3110</v>
      </c>
      <c r="BD1314" s="110" t="str">
        <f t="shared" si="213"/>
        <v>4824RGInt 03 Cascavel</v>
      </c>
      <c r="BE1314" s="110">
        <v>4824</v>
      </c>
      <c r="BF1314" s="110" t="s">
        <v>2774</v>
      </c>
      <c r="BG1314" s="110">
        <v>8061</v>
      </c>
      <c r="BH1314" s="110" t="s">
        <v>35</v>
      </c>
      <c r="BI1314" s="110">
        <v>50</v>
      </c>
      <c r="BJ1314" s="110">
        <v>50</v>
      </c>
      <c r="BK1314" s="110">
        <v>50</v>
      </c>
      <c r="BL1314" s="110">
        <v>50</v>
      </c>
      <c r="BN1314" s="110">
        <f t="shared" si="214"/>
        <v>200</v>
      </c>
      <c r="BS1314" s="110">
        <v>6121</v>
      </c>
      <c r="BT1314" s="110" t="str">
        <f t="shared" si="205"/>
        <v>Construção de Central de Resíduos Sólidos no Campus CEDETEG - UNICENTRO, em Guarapuava</v>
      </c>
      <c r="BU1314" s="111" t="str">
        <f t="shared" si="206"/>
        <v>Não</v>
      </c>
      <c r="BV1314" s="111" t="str">
        <f t="shared" si="207"/>
        <v>Não</v>
      </c>
      <c r="BW1314" s="111" t="str">
        <f t="shared" si="208"/>
        <v>Não</v>
      </c>
      <c r="BX1314" s="111" t="str">
        <f t="shared" si="209"/>
        <v>Não</v>
      </c>
      <c r="BY1314" s="110" t="s">
        <v>121</v>
      </c>
      <c r="BZ1314" s="110" t="s">
        <v>121</v>
      </c>
      <c r="CA1314" s="110" t="s">
        <v>121</v>
      </c>
      <c r="CB1314" s="110" t="s">
        <v>8122</v>
      </c>
      <c r="CG1314" s="110" t="str">
        <f t="shared" si="210"/>
        <v>5664Paranaguá</v>
      </c>
      <c r="CH1314" s="110" t="str">
        <f t="shared" si="212"/>
        <v>5664-3</v>
      </c>
      <c r="CI1314" s="110">
        <v>3</v>
      </c>
      <c r="CJ1314" s="110">
        <v>5664</v>
      </c>
      <c r="CK1314" s="110" t="s">
        <v>33</v>
      </c>
      <c r="CL1314" s="110">
        <v>4118204</v>
      </c>
      <c r="CM1314" s="110" t="s">
        <v>511</v>
      </c>
      <c r="CN1314" s="110">
        <v>1</v>
      </c>
      <c r="CO1314" s="110">
        <v>1</v>
      </c>
      <c r="CP1314" s="110">
        <v>1</v>
      </c>
      <c r="CQ1314" s="110">
        <v>1</v>
      </c>
      <c r="CS1314" s="110" t="str">
        <f t="shared" si="211"/>
        <v>RGInt 01 Curitiba-Paranaguá</v>
      </c>
    </row>
    <row r="1315" spans="19:97" x14ac:dyDescent="0.2">
      <c r="S1315" s="98">
        <v>5432</v>
      </c>
      <c r="T1315" s="98">
        <v>45</v>
      </c>
      <c r="U1315" s="98" t="s">
        <v>3005</v>
      </c>
      <c r="V1315" s="98">
        <v>33</v>
      </c>
      <c r="W1315" s="98" t="s">
        <v>3100</v>
      </c>
      <c r="X1315" s="98">
        <v>5</v>
      </c>
      <c r="Y1315" s="98" t="s">
        <v>858</v>
      </c>
      <c r="Z1315" s="98">
        <v>34</v>
      </c>
      <c r="AA1315" s="98" t="s">
        <v>3006</v>
      </c>
      <c r="AB1315" s="98">
        <v>8125</v>
      </c>
      <c r="AC1315" s="98" t="s">
        <v>3101</v>
      </c>
      <c r="AD1315" s="98" t="s">
        <v>3102</v>
      </c>
      <c r="AE1315" s="98">
        <v>5432</v>
      </c>
      <c r="AF1315" s="98" t="s">
        <v>3113</v>
      </c>
      <c r="AG1315" s="98" t="s">
        <v>3114</v>
      </c>
      <c r="AH1315" s="98" t="s">
        <v>212</v>
      </c>
      <c r="AI1315" s="98" t="s">
        <v>53</v>
      </c>
      <c r="AJ1315" s="98">
        <v>4100</v>
      </c>
      <c r="AK1315" s="98" t="s">
        <v>38</v>
      </c>
      <c r="AL1315" s="98">
        <v>4106</v>
      </c>
      <c r="AM1315" s="98" t="s">
        <v>594</v>
      </c>
      <c r="AN1315" s="98">
        <v>4110706</v>
      </c>
      <c r="AO1315" s="98">
        <v>2024</v>
      </c>
      <c r="AP1315" s="98">
        <v>125</v>
      </c>
      <c r="AQ1315" s="98" t="s">
        <v>54</v>
      </c>
      <c r="AR1315" s="98" t="s">
        <v>54</v>
      </c>
      <c r="AS1315" s="98" t="s">
        <v>54</v>
      </c>
      <c r="AT1315" s="98" t="s">
        <v>54</v>
      </c>
      <c r="AV1315" s="98" t="s">
        <v>226</v>
      </c>
      <c r="AY1315" s="98" t="s">
        <v>56</v>
      </c>
      <c r="AZ1315" s="98" t="s">
        <v>3051</v>
      </c>
      <c r="BA1315" s="98" t="s">
        <v>3011</v>
      </c>
      <c r="BB1315" s="98" t="s">
        <v>3012</v>
      </c>
      <c r="BD1315" s="110" t="str">
        <f t="shared" si="213"/>
        <v>4824RGInt 04 Maringá</v>
      </c>
      <c r="BE1315" s="110">
        <v>4824</v>
      </c>
      <c r="BF1315" s="110" t="s">
        <v>2774</v>
      </c>
      <c r="BG1315" s="110">
        <v>8061</v>
      </c>
      <c r="BH1315" s="110" t="s">
        <v>36</v>
      </c>
      <c r="BI1315" s="110">
        <v>50</v>
      </c>
      <c r="BJ1315" s="110">
        <v>50</v>
      </c>
      <c r="BK1315" s="110">
        <v>50</v>
      </c>
      <c r="BL1315" s="110">
        <v>50</v>
      </c>
      <c r="BN1315" s="110">
        <f t="shared" si="214"/>
        <v>200</v>
      </c>
      <c r="BS1315" s="110">
        <v>5432</v>
      </c>
      <c r="BT1315" s="110" t="str">
        <f t="shared" si="205"/>
        <v>Construção de edificação para o curso de Educação Física, da UNICENTRO, campus de Irati</v>
      </c>
      <c r="BU1315" s="111" t="str">
        <f t="shared" si="206"/>
        <v>Não</v>
      </c>
      <c r="BV1315" s="111" t="str">
        <f t="shared" si="207"/>
        <v>Não</v>
      </c>
      <c r="BW1315" s="111" t="str">
        <f t="shared" si="208"/>
        <v>Não</v>
      </c>
      <c r="BX1315" s="111" t="str">
        <f t="shared" si="209"/>
        <v>Não</v>
      </c>
      <c r="BY1315" s="110" t="s">
        <v>121</v>
      </c>
      <c r="BZ1315" s="110" t="s">
        <v>226</v>
      </c>
      <c r="CA1315" s="110" t="s">
        <v>121</v>
      </c>
      <c r="CB1315" s="110" t="s">
        <v>8122</v>
      </c>
      <c r="CG1315" s="110" t="str">
        <f t="shared" si="210"/>
        <v>5664União da Vitória</v>
      </c>
      <c r="CH1315" s="110" t="str">
        <f t="shared" si="212"/>
        <v>5664-4</v>
      </c>
      <c r="CI1315" s="110">
        <v>4</v>
      </c>
      <c r="CJ1315" s="110">
        <v>5664</v>
      </c>
      <c r="CK1315" s="110" t="s">
        <v>33</v>
      </c>
      <c r="CL1315" s="110">
        <v>4128203</v>
      </c>
      <c r="CM1315" s="110" t="s">
        <v>567</v>
      </c>
      <c r="CN1315" s="110">
        <v>1</v>
      </c>
      <c r="CO1315" s="110">
        <v>1</v>
      </c>
      <c r="CP1315" s="110">
        <v>1</v>
      </c>
      <c r="CQ1315" s="110">
        <v>1</v>
      </c>
      <c r="CS1315" s="110" t="str">
        <f t="shared" si="211"/>
        <v>RGInt 01 Curitiba-União da Vitória</v>
      </c>
    </row>
    <row r="1316" spans="19:97" x14ac:dyDescent="0.2">
      <c r="S1316" s="98">
        <v>5430</v>
      </c>
      <c r="T1316" s="98">
        <v>45</v>
      </c>
      <c r="U1316" s="98" t="s">
        <v>3005</v>
      </c>
      <c r="V1316" s="98">
        <v>33</v>
      </c>
      <c r="W1316" s="98" t="s">
        <v>3100</v>
      </c>
      <c r="X1316" s="98">
        <v>5</v>
      </c>
      <c r="Y1316" s="98" t="s">
        <v>858</v>
      </c>
      <c r="Z1316" s="98">
        <v>34</v>
      </c>
      <c r="AA1316" s="98" t="s">
        <v>3006</v>
      </c>
      <c r="AB1316" s="98">
        <v>8125</v>
      </c>
      <c r="AC1316" s="98" t="s">
        <v>3101</v>
      </c>
      <c r="AD1316" s="98" t="s">
        <v>3102</v>
      </c>
      <c r="AE1316" s="98">
        <v>5430</v>
      </c>
      <c r="AF1316" s="98" t="s">
        <v>3117</v>
      </c>
      <c r="AG1316" s="98" t="s">
        <v>3118</v>
      </c>
      <c r="AH1316" s="98" t="s">
        <v>212</v>
      </c>
      <c r="AI1316" s="98" t="s">
        <v>53</v>
      </c>
      <c r="AJ1316" s="98">
        <v>4100</v>
      </c>
      <c r="AK1316" s="98" t="s">
        <v>34</v>
      </c>
      <c r="AL1316" s="98">
        <v>4102</v>
      </c>
      <c r="AM1316" s="98" t="s">
        <v>526</v>
      </c>
      <c r="AN1316" s="98">
        <v>4109401</v>
      </c>
      <c r="AO1316" s="98">
        <v>2024</v>
      </c>
      <c r="AP1316" s="98">
        <v>660</v>
      </c>
      <c r="AQ1316" s="98" t="s">
        <v>54</v>
      </c>
      <c r="AR1316" s="98" t="s">
        <v>54</v>
      </c>
      <c r="AS1316" s="98" t="s">
        <v>54</v>
      </c>
      <c r="AT1316" s="98" t="s">
        <v>54</v>
      </c>
      <c r="AV1316" s="98" t="s">
        <v>226</v>
      </c>
      <c r="AY1316" s="98" t="s">
        <v>56</v>
      </c>
      <c r="AZ1316" s="98" t="s">
        <v>3051</v>
      </c>
      <c r="BA1316" s="98" t="s">
        <v>3011</v>
      </c>
      <c r="BB1316" s="98" t="s">
        <v>3012</v>
      </c>
      <c r="BD1316" s="110" t="str">
        <f t="shared" si="213"/>
        <v>4824RGInt 05 Londrina</v>
      </c>
      <c r="BE1316" s="110">
        <v>4824</v>
      </c>
      <c r="BF1316" s="110" t="s">
        <v>2774</v>
      </c>
      <c r="BG1316" s="110">
        <v>8061</v>
      </c>
      <c r="BH1316" s="110" t="s">
        <v>37</v>
      </c>
      <c r="BI1316" s="110">
        <v>50</v>
      </c>
      <c r="BJ1316" s="110">
        <v>50</v>
      </c>
      <c r="BK1316" s="110">
        <v>50</v>
      </c>
      <c r="BL1316" s="110">
        <v>50</v>
      </c>
      <c r="BN1316" s="110">
        <f t="shared" si="214"/>
        <v>200</v>
      </c>
      <c r="BS1316" s="110">
        <v>5430</v>
      </c>
      <c r="BT1316" s="110" t="str">
        <f t="shared" si="205"/>
        <v>Construção de moradia estudantil da UNICENTRO, em Guarapuava</v>
      </c>
      <c r="BU1316" s="111" t="str">
        <f t="shared" si="206"/>
        <v>Não</v>
      </c>
      <c r="BV1316" s="111" t="str">
        <f t="shared" si="207"/>
        <v>Não</v>
      </c>
      <c r="BW1316" s="111" t="str">
        <f t="shared" si="208"/>
        <v>Não</v>
      </c>
      <c r="BX1316" s="111" t="str">
        <f t="shared" si="209"/>
        <v>Não</v>
      </c>
      <c r="BY1316" s="110" t="s">
        <v>121</v>
      </c>
      <c r="BZ1316" s="110" t="s">
        <v>226</v>
      </c>
      <c r="CA1316" s="110" t="s">
        <v>121</v>
      </c>
      <c r="CB1316" s="110" t="s">
        <v>8122</v>
      </c>
      <c r="CG1316" s="110" t="str">
        <f t="shared" si="210"/>
        <v>5664Guarapuava</v>
      </c>
      <c r="CH1316" s="110" t="str">
        <f t="shared" si="212"/>
        <v>5664-5</v>
      </c>
      <c r="CI1316" s="110">
        <v>5</v>
      </c>
      <c r="CJ1316" s="110">
        <v>5664</v>
      </c>
      <c r="CK1316" s="110" t="s">
        <v>34</v>
      </c>
      <c r="CL1316" s="110">
        <v>4109401</v>
      </c>
      <c r="CM1316" s="110" t="s">
        <v>526</v>
      </c>
      <c r="CN1316" s="110">
        <v>1</v>
      </c>
      <c r="CO1316" s="110">
        <v>1</v>
      </c>
      <c r="CP1316" s="110">
        <v>1</v>
      </c>
      <c r="CQ1316" s="110">
        <v>1</v>
      </c>
      <c r="CS1316" s="110" t="str">
        <f t="shared" si="211"/>
        <v>RGInt 02 Guarapuava-Guarapuava</v>
      </c>
    </row>
    <row r="1317" spans="19:97" x14ac:dyDescent="0.2">
      <c r="S1317" s="98">
        <v>5429</v>
      </c>
      <c r="T1317" s="98">
        <v>45</v>
      </c>
      <c r="U1317" s="98" t="s">
        <v>3005</v>
      </c>
      <c r="V1317" s="98">
        <v>33</v>
      </c>
      <c r="W1317" s="98" t="s">
        <v>3100</v>
      </c>
      <c r="X1317" s="98">
        <v>5</v>
      </c>
      <c r="Y1317" s="98" t="s">
        <v>858</v>
      </c>
      <c r="Z1317" s="98">
        <v>34</v>
      </c>
      <c r="AA1317" s="98" t="s">
        <v>3006</v>
      </c>
      <c r="AB1317" s="98">
        <v>8125</v>
      </c>
      <c r="AC1317" s="98" t="s">
        <v>3101</v>
      </c>
      <c r="AD1317" s="98" t="s">
        <v>3102</v>
      </c>
      <c r="AE1317" s="98">
        <v>5429</v>
      </c>
      <c r="AF1317" s="98" t="s">
        <v>3120</v>
      </c>
      <c r="AG1317" s="98" t="s">
        <v>3121</v>
      </c>
      <c r="AH1317" s="98" t="s">
        <v>212</v>
      </c>
      <c r="AI1317" s="98" t="s">
        <v>53</v>
      </c>
      <c r="AJ1317" s="98">
        <v>4100</v>
      </c>
      <c r="AK1317" s="98" t="s">
        <v>34</v>
      </c>
      <c r="AL1317" s="98">
        <v>4102</v>
      </c>
      <c r="AM1317" s="98" t="s">
        <v>526</v>
      </c>
      <c r="AN1317" s="98">
        <v>4109401</v>
      </c>
      <c r="AO1317" s="98">
        <v>2024</v>
      </c>
      <c r="AP1317" s="98">
        <v>300</v>
      </c>
      <c r="AQ1317" s="98" t="s">
        <v>54</v>
      </c>
      <c r="AR1317" s="98" t="s">
        <v>54</v>
      </c>
      <c r="AS1317" s="98" t="s">
        <v>54</v>
      </c>
      <c r="AT1317" s="98" t="s">
        <v>54</v>
      </c>
      <c r="AV1317" s="98" t="s">
        <v>226</v>
      </c>
      <c r="AY1317" s="98" t="s">
        <v>56</v>
      </c>
      <c r="AZ1317" s="98" t="s">
        <v>3051</v>
      </c>
      <c r="BA1317" s="98" t="s">
        <v>3011</v>
      </c>
      <c r="BB1317" s="98" t="s">
        <v>3012</v>
      </c>
      <c r="BD1317" s="110" t="str">
        <f t="shared" si="213"/>
        <v>4824RGInt 06 Ponta Grossa</v>
      </c>
      <c r="BE1317" s="110">
        <v>4824</v>
      </c>
      <c r="BF1317" s="110" t="s">
        <v>2774</v>
      </c>
      <c r="BG1317" s="110">
        <v>8061</v>
      </c>
      <c r="BH1317" s="110" t="s">
        <v>38</v>
      </c>
      <c r="BI1317" s="110">
        <v>50</v>
      </c>
      <c r="BJ1317" s="110">
        <v>50</v>
      </c>
      <c r="BK1317" s="110">
        <v>50</v>
      </c>
      <c r="BL1317" s="110">
        <v>50</v>
      </c>
      <c r="BN1317" s="110">
        <f t="shared" si="214"/>
        <v>200</v>
      </c>
      <c r="BS1317" s="110">
        <v>5429</v>
      </c>
      <c r="BT1317" s="110" t="str">
        <f t="shared" si="205"/>
        <v>Construção do barracão de Equoterapia, em Guarapuava</v>
      </c>
      <c r="BU1317" s="111" t="str">
        <f t="shared" si="206"/>
        <v>Não</v>
      </c>
      <c r="BV1317" s="111" t="str">
        <f t="shared" si="207"/>
        <v>Não</v>
      </c>
      <c r="BW1317" s="111" t="str">
        <f t="shared" si="208"/>
        <v>Não</v>
      </c>
      <c r="BX1317" s="111" t="str">
        <f t="shared" si="209"/>
        <v>Não</v>
      </c>
      <c r="BY1317" s="110" t="s">
        <v>121</v>
      </c>
      <c r="BZ1317" s="110" t="s">
        <v>226</v>
      </c>
      <c r="CA1317" s="110" t="s">
        <v>121</v>
      </c>
      <c r="CB1317" s="110" t="s">
        <v>8122</v>
      </c>
      <c r="CG1317" s="110" t="str">
        <f t="shared" si="210"/>
        <v>5664Cascavel</v>
      </c>
      <c r="CH1317" s="110" t="str">
        <f t="shared" si="212"/>
        <v>5664-6</v>
      </c>
      <c r="CI1317" s="110">
        <v>6</v>
      </c>
      <c r="CJ1317" s="110">
        <v>5664</v>
      </c>
      <c r="CK1317" s="110" t="s">
        <v>35</v>
      </c>
      <c r="CL1317" s="110">
        <v>4104808</v>
      </c>
      <c r="CM1317" s="110" t="s">
        <v>600</v>
      </c>
      <c r="CN1317" s="110">
        <v>1</v>
      </c>
      <c r="CO1317" s="110">
        <v>1</v>
      </c>
      <c r="CP1317" s="110">
        <v>1</v>
      </c>
      <c r="CQ1317" s="110">
        <v>1</v>
      </c>
      <c r="CS1317" s="110" t="str">
        <f t="shared" si="211"/>
        <v>RGInt 03 Cascavel-Cascavel</v>
      </c>
    </row>
    <row r="1318" spans="19:97" x14ac:dyDescent="0.2">
      <c r="S1318" s="98">
        <v>4638</v>
      </c>
      <c r="T1318" s="98">
        <v>45</v>
      </c>
      <c r="U1318" s="98" t="s">
        <v>3005</v>
      </c>
      <c r="V1318" s="98">
        <v>33</v>
      </c>
      <c r="W1318" s="98" t="s">
        <v>3100</v>
      </c>
      <c r="X1318" s="98">
        <v>5</v>
      </c>
      <c r="Y1318" s="98" t="s">
        <v>858</v>
      </c>
      <c r="Z1318" s="98">
        <v>34</v>
      </c>
      <c r="AA1318" s="98" t="s">
        <v>3006</v>
      </c>
      <c r="AB1318" s="98">
        <v>8125</v>
      </c>
      <c r="AC1318" s="98" t="s">
        <v>3101</v>
      </c>
      <c r="AD1318" s="98" t="s">
        <v>3102</v>
      </c>
      <c r="AE1318" s="98">
        <v>4638</v>
      </c>
      <c r="AF1318" s="98" t="s">
        <v>2455</v>
      </c>
      <c r="AG1318" s="98" t="s">
        <v>3064</v>
      </c>
      <c r="AH1318" s="98" t="s">
        <v>2920</v>
      </c>
      <c r="AI1318" s="98" t="s">
        <v>53</v>
      </c>
      <c r="AJ1318" s="98">
        <v>4100</v>
      </c>
      <c r="AK1318" s="98" t="s">
        <v>34</v>
      </c>
      <c r="AL1318" s="98">
        <v>4102</v>
      </c>
      <c r="AO1318" s="98">
        <v>2024</v>
      </c>
      <c r="AP1318" s="98">
        <v>1050</v>
      </c>
      <c r="AQ1318" s="98" t="s">
        <v>54</v>
      </c>
      <c r="AR1318" s="98" t="s">
        <v>54</v>
      </c>
      <c r="AS1318" s="98" t="s">
        <v>54</v>
      </c>
      <c r="AT1318" s="98" t="s">
        <v>54</v>
      </c>
      <c r="AV1318" s="98" t="s">
        <v>2724</v>
      </c>
      <c r="AY1318" s="98" t="s">
        <v>56</v>
      </c>
      <c r="AZ1318" s="98" t="s">
        <v>3065</v>
      </c>
      <c r="BA1318" s="98" t="s">
        <v>3011</v>
      </c>
      <c r="BB1318" s="98" t="s">
        <v>3012</v>
      </c>
      <c r="BD1318" s="110" t="str">
        <f t="shared" si="213"/>
        <v>4825(vazio)</v>
      </c>
      <c r="BE1318" s="110">
        <v>4825</v>
      </c>
      <c r="BF1318" s="110" t="s">
        <v>2780</v>
      </c>
      <c r="BG1318" s="110">
        <v>8061</v>
      </c>
      <c r="BH1318" s="110" t="s">
        <v>60</v>
      </c>
      <c r="BI1318" s="110">
        <v>300</v>
      </c>
      <c r="BJ1318" s="110">
        <v>300</v>
      </c>
      <c r="BK1318" s="110">
        <v>300</v>
      </c>
      <c r="BL1318" s="110">
        <v>300</v>
      </c>
      <c r="BN1318" s="110">
        <f t="shared" si="214"/>
        <v>1200</v>
      </c>
      <c r="BS1318" s="110">
        <v>4638</v>
      </c>
      <c r="BT1318" s="110" t="str">
        <f t="shared" si="205"/>
        <v>Estudantes de ensino superior formados</v>
      </c>
      <c r="BU1318" s="111" t="str">
        <f t="shared" si="206"/>
        <v>Não</v>
      </c>
      <c r="BV1318" s="111" t="str">
        <f t="shared" si="207"/>
        <v>Não</v>
      </c>
      <c r="BW1318" s="111" t="str">
        <f t="shared" si="208"/>
        <v>Não</v>
      </c>
      <c r="BX1318" s="111" t="str">
        <f t="shared" si="209"/>
        <v>Não</v>
      </c>
      <c r="BY1318" s="110" t="s">
        <v>121</v>
      </c>
      <c r="BZ1318" s="110" t="s">
        <v>8207</v>
      </c>
      <c r="CA1318" s="110" t="s">
        <v>121</v>
      </c>
      <c r="CB1318" s="110" t="s">
        <v>8374</v>
      </c>
      <c r="CG1318" s="110" t="str">
        <f t="shared" si="210"/>
        <v>5664Foz do Iguaçu</v>
      </c>
      <c r="CH1318" s="110" t="str">
        <f t="shared" si="212"/>
        <v>5664-7</v>
      </c>
      <c r="CI1318" s="110">
        <v>7</v>
      </c>
      <c r="CJ1318" s="110">
        <v>5664</v>
      </c>
      <c r="CK1318" s="110" t="s">
        <v>35</v>
      </c>
      <c r="CL1318" s="110">
        <v>4108304</v>
      </c>
      <c r="CM1318" s="110" t="s">
        <v>407</v>
      </c>
      <c r="CN1318" s="110">
        <v>1</v>
      </c>
      <c r="CO1318" s="110">
        <v>1</v>
      </c>
      <c r="CP1318" s="110">
        <v>1</v>
      </c>
      <c r="CQ1318" s="110">
        <v>1</v>
      </c>
      <c r="CS1318" s="110" t="str">
        <f t="shared" si="211"/>
        <v>RGInt 03 Cascavel-Foz do Iguaçu</v>
      </c>
    </row>
    <row r="1319" spans="19:97" x14ac:dyDescent="0.2">
      <c r="S1319" s="98">
        <v>4639</v>
      </c>
      <c r="T1319" s="98">
        <v>45</v>
      </c>
      <c r="U1319" s="98" t="s">
        <v>3005</v>
      </c>
      <c r="V1319" s="98">
        <v>33</v>
      </c>
      <c r="W1319" s="98" t="s">
        <v>3100</v>
      </c>
      <c r="X1319" s="98">
        <v>5</v>
      </c>
      <c r="Y1319" s="98" t="s">
        <v>858</v>
      </c>
      <c r="Z1319" s="98">
        <v>34</v>
      </c>
      <c r="AA1319" s="98" t="s">
        <v>3006</v>
      </c>
      <c r="AB1319" s="98">
        <v>8125</v>
      </c>
      <c r="AC1319" s="98" t="s">
        <v>3101</v>
      </c>
      <c r="AD1319" s="98" t="s">
        <v>3102</v>
      </c>
      <c r="AE1319" s="98">
        <v>4639</v>
      </c>
      <c r="AF1319" s="98" t="s">
        <v>2456</v>
      </c>
      <c r="AG1319" s="98" t="s">
        <v>3067</v>
      </c>
      <c r="AH1319" s="98" t="s">
        <v>3068</v>
      </c>
      <c r="AI1319" s="98" t="s">
        <v>53</v>
      </c>
      <c r="AJ1319" s="98">
        <v>4100</v>
      </c>
      <c r="AK1319" s="98" t="s">
        <v>34</v>
      </c>
      <c r="AL1319" s="98">
        <v>4102</v>
      </c>
      <c r="AO1319" s="98">
        <v>2024</v>
      </c>
      <c r="AP1319" s="98">
        <v>180</v>
      </c>
      <c r="AQ1319" s="98" t="s">
        <v>54</v>
      </c>
      <c r="AR1319" s="98" t="s">
        <v>54</v>
      </c>
      <c r="AS1319" s="98" t="s">
        <v>54</v>
      </c>
      <c r="AT1319" s="98" t="s">
        <v>54</v>
      </c>
      <c r="AV1319" s="98" t="s">
        <v>129</v>
      </c>
      <c r="AY1319" s="98" t="s">
        <v>56</v>
      </c>
      <c r="AZ1319" s="98" t="s">
        <v>3069</v>
      </c>
      <c r="BA1319" s="98" t="s">
        <v>3011</v>
      </c>
      <c r="BB1319" s="98" t="s">
        <v>3012</v>
      </c>
      <c r="BD1319" s="110" t="str">
        <f t="shared" si="213"/>
        <v>4826RGInt 04 Maringá</v>
      </c>
      <c r="BE1319" s="110">
        <v>4826</v>
      </c>
      <c r="BF1319" s="110" t="s">
        <v>2785</v>
      </c>
      <c r="BG1319" s="110">
        <v>7005</v>
      </c>
      <c r="BH1319" s="110" t="s">
        <v>36</v>
      </c>
      <c r="BI1319" s="110">
        <v>650</v>
      </c>
      <c r="BJ1319" s="110">
        <v>0</v>
      </c>
      <c r="BK1319" s="110">
        <v>0</v>
      </c>
      <c r="BL1319" s="110">
        <v>867</v>
      </c>
      <c r="BN1319" s="110">
        <f t="shared" si="214"/>
        <v>1517</v>
      </c>
      <c r="BS1319" s="110">
        <v>4639</v>
      </c>
      <c r="BT1319" s="110" t="str">
        <f t="shared" si="205"/>
        <v>Estudantes de pós-graduação titulados em nível stricto sensu - mestrado e doutorado</v>
      </c>
      <c r="BU1319" s="111" t="str">
        <f t="shared" si="206"/>
        <v>Não</v>
      </c>
      <c r="BV1319" s="111" t="str">
        <f t="shared" si="207"/>
        <v>Não</v>
      </c>
      <c r="BW1319" s="111" t="str">
        <f t="shared" si="208"/>
        <v>Não</v>
      </c>
      <c r="BX1319" s="111" t="str">
        <f t="shared" si="209"/>
        <v>Não</v>
      </c>
      <c r="BY1319" s="110" t="s">
        <v>121</v>
      </c>
      <c r="BZ1319" s="110" t="s">
        <v>8207</v>
      </c>
      <c r="CA1319" s="110" t="s">
        <v>121</v>
      </c>
      <c r="CB1319" s="110" t="s">
        <v>8374</v>
      </c>
      <c r="CG1319" s="110" t="str">
        <f t="shared" si="210"/>
        <v>5664Francisco Beltrão</v>
      </c>
      <c r="CH1319" s="110" t="str">
        <f t="shared" si="212"/>
        <v>5664-8</v>
      </c>
      <c r="CI1319" s="110">
        <v>8</v>
      </c>
      <c r="CJ1319" s="110">
        <v>5664</v>
      </c>
      <c r="CK1319" s="110" t="s">
        <v>35</v>
      </c>
      <c r="CL1319" s="110">
        <v>4108403</v>
      </c>
      <c r="CM1319" s="110" t="s">
        <v>166</v>
      </c>
      <c r="CN1319" s="110">
        <v>1</v>
      </c>
      <c r="CO1319" s="110">
        <v>1</v>
      </c>
      <c r="CP1319" s="110">
        <v>1</v>
      </c>
      <c r="CQ1319" s="110">
        <v>1</v>
      </c>
      <c r="CS1319" s="110" t="str">
        <f t="shared" si="211"/>
        <v>RGInt 03 Cascavel-Francisco Beltrão</v>
      </c>
    </row>
    <row r="1320" spans="19:97" x14ac:dyDescent="0.2">
      <c r="S1320" s="98">
        <v>4641</v>
      </c>
      <c r="T1320" s="98">
        <v>45</v>
      </c>
      <c r="U1320" s="98" t="s">
        <v>3005</v>
      </c>
      <c r="V1320" s="98">
        <v>33</v>
      </c>
      <c r="W1320" s="98" t="s">
        <v>3100</v>
      </c>
      <c r="X1320" s="98">
        <v>5</v>
      </c>
      <c r="Y1320" s="98" t="s">
        <v>858</v>
      </c>
      <c r="Z1320" s="98">
        <v>34</v>
      </c>
      <c r="AA1320" s="98" t="s">
        <v>3006</v>
      </c>
      <c r="AB1320" s="98">
        <v>8125</v>
      </c>
      <c r="AC1320" s="98" t="s">
        <v>3101</v>
      </c>
      <c r="AD1320" s="98" t="s">
        <v>3102</v>
      </c>
      <c r="AE1320" s="98">
        <v>4641</v>
      </c>
      <c r="AF1320" s="98" t="s">
        <v>2460</v>
      </c>
      <c r="AG1320" s="98" t="s">
        <v>3072</v>
      </c>
      <c r="AH1320" s="98" t="s">
        <v>3073</v>
      </c>
      <c r="AI1320" s="98" t="s">
        <v>53</v>
      </c>
      <c r="AJ1320" s="98">
        <v>4100</v>
      </c>
      <c r="AK1320" s="98" t="s">
        <v>34</v>
      </c>
      <c r="AL1320" s="98">
        <v>4102</v>
      </c>
      <c r="AO1320" s="98">
        <v>2024</v>
      </c>
      <c r="AP1320" s="98">
        <v>400</v>
      </c>
      <c r="AQ1320" s="98" t="s">
        <v>54</v>
      </c>
      <c r="AR1320" s="98" t="s">
        <v>54</v>
      </c>
      <c r="AS1320" s="98" t="s">
        <v>54</v>
      </c>
      <c r="AT1320" s="98" t="s">
        <v>54</v>
      </c>
      <c r="AV1320" s="98" t="s">
        <v>244</v>
      </c>
      <c r="AY1320" s="98" t="s">
        <v>56</v>
      </c>
      <c r="AZ1320" s="98" t="s">
        <v>3074</v>
      </c>
      <c r="BA1320" s="98" t="s">
        <v>3011</v>
      </c>
      <c r="BB1320" s="98" t="s">
        <v>3012</v>
      </c>
      <c r="BD1320" s="110" t="str">
        <f t="shared" si="213"/>
        <v>4827RGInt 03 Cascavel</v>
      </c>
      <c r="BE1320" s="110">
        <v>4827</v>
      </c>
      <c r="BF1320" s="110" t="s">
        <v>2792</v>
      </c>
      <c r="BG1320" s="110">
        <v>7005</v>
      </c>
      <c r="BH1320" s="110" t="s">
        <v>35</v>
      </c>
      <c r="BI1320" s="110">
        <v>1125</v>
      </c>
      <c r="BJ1320" s="110">
        <v>0</v>
      </c>
      <c r="BK1320" s="110">
        <v>0</v>
      </c>
      <c r="BL1320" s="110">
        <v>182</v>
      </c>
      <c r="BN1320" s="110">
        <f t="shared" si="214"/>
        <v>1307</v>
      </c>
      <c r="BS1320" s="110">
        <v>4641</v>
      </c>
      <c r="BT1320" s="110" t="str">
        <f t="shared" si="205"/>
        <v>Projetos de pesquisa para o desenvolvimento da Ciência e da Tecnologia desenvolvido</v>
      </c>
      <c r="BU1320" s="111" t="str">
        <f t="shared" si="206"/>
        <v>Não</v>
      </c>
      <c r="BV1320" s="111" t="str">
        <f t="shared" si="207"/>
        <v>Não</v>
      </c>
      <c r="BW1320" s="111" t="str">
        <f t="shared" si="208"/>
        <v>Não</v>
      </c>
      <c r="BX1320" s="111" t="str">
        <f t="shared" si="209"/>
        <v>Não</v>
      </c>
      <c r="BY1320" s="110" t="s">
        <v>121</v>
      </c>
      <c r="BZ1320" s="110" t="s">
        <v>8167</v>
      </c>
      <c r="CA1320" s="110" t="s">
        <v>121</v>
      </c>
      <c r="CB1320" s="110" t="s">
        <v>8374</v>
      </c>
      <c r="CG1320" s="110" t="str">
        <f t="shared" si="210"/>
        <v>5664Pato Branco</v>
      </c>
      <c r="CH1320" s="110" t="str">
        <f t="shared" si="212"/>
        <v>5664-9</v>
      </c>
      <c r="CI1320" s="110">
        <v>9</v>
      </c>
      <c r="CJ1320" s="110">
        <v>5664</v>
      </c>
      <c r="CK1320" s="110" t="s">
        <v>35</v>
      </c>
      <c r="CL1320" s="110">
        <v>4118501</v>
      </c>
      <c r="CM1320" s="110" t="s">
        <v>138</v>
      </c>
      <c r="CN1320" s="110">
        <v>1</v>
      </c>
      <c r="CO1320" s="110">
        <v>1</v>
      </c>
      <c r="CP1320" s="110">
        <v>1</v>
      </c>
      <c r="CQ1320" s="110">
        <v>1</v>
      </c>
      <c r="CS1320" s="110" t="str">
        <f t="shared" si="211"/>
        <v>RGInt 03 Cascavel-Pato Branco</v>
      </c>
    </row>
    <row r="1321" spans="19:97" x14ac:dyDescent="0.2">
      <c r="S1321" s="98">
        <v>4609</v>
      </c>
      <c r="T1321" s="98">
        <v>45</v>
      </c>
      <c r="U1321" s="98" t="s">
        <v>3005</v>
      </c>
      <c r="V1321" s="98">
        <v>34</v>
      </c>
      <c r="W1321" s="98" t="s">
        <v>3123</v>
      </c>
      <c r="X1321" s="98">
        <v>5</v>
      </c>
      <c r="Y1321" s="98" t="s">
        <v>858</v>
      </c>
      <c r="Z1321" s="98">
        <v>34</v>
      </c>
      <c r="AA1321" s="98" t="s">
        <v>3006</v>
      </c>
      <c r="AB1321" s="98">
        <v>8078</v>
      </c>
      <c r="AC1321" s="98" t="s">
        <v>3124</v>
      </c>
      <c r="AD1321" s="98" t="s">
        <v>3041</v>
      </c>
      <c r="AE1321" s="98">
        <v>4609</v>
      </c>
      <c r="AF1321" s="98" t="s">
        <v>2439</v>
      </c>
      <c r="AG1321" s="98" t="s">
        <v>6012</v>
      </c>
      <c r="AH1321" s="98" t="s">
        <v>790</v>
      </c>
      <c r="AI1321" s="98" t="s">
        <v>53</v>
      </c>
      <c r="AJ1321" s="98">
        <v>4100</v>
      </c>
      <c r="AK1321" s="98" t="s">
        <v>35</v>
      </c>
      <c r="AL1321" s="98">
        <v>4103</v>
      </c>
      <c r="AO1321" s="98">
        <v>2024</v>
      </c>
      <c r="AP1321" s="98">
        <v>96790</v>
      </c>
      <c r="AQ1321" s="98" t="s">
        <v>54</v>
      </c>
      <c r="AR1321" s="98" t="s">
        <v>54</v>
      </c>
      <c r="AS1321" s="98" t="s">
        <v>54</v>
      </c>
      <c r="AT1321" s="98" t="s">
        <v>54</v>
      </c>
      <c r="AV1321" s="98" t="s">
        <v>129</v>
      </c>
      <c r="AY1321" s="98" t="s">
        <v>56</v>
      </c>
      <c r="AZ1321" s="98" t="s">
        <v>3042</v>
      </c>
      <c r="BA1321" s="98" t="s">
        <v>3011</v>
      </c>
      <c r="BB1321" s="98" t="s">
        <v>3012</v>
      </c>
      <c r="BD1321" s="110" t="str">
        <f t="shared" si="213"/>
        <v>4828RGInt 04 Maringá</v>
      </c>
      <c r="BE1321" s="110">
        <v>4828</v>
      </c>
      <c r="BF1321" s="110" t="s">
        <v>2796</v>
      </c>
      <c r="BG1321" s="110">
        <v>7005</v>
      </c>
      <c r="BH1321" s="110" t="s">
        <v>36</v>
      </c>
      <c r="BI1321" s="110">
        <v>225</v>
      </c>
      <c r="BJ1321" s="110">
        <v>0</v>
      </c>
      <c r="BK1321" s="110">
        <v>27</v>
      </c>
      <c r="BL1321" s="110">
        <v>504</v>
      </c>
      <c r="BN1321" s="110">
        <f t="shared" si="214"/>
        <v>756</v>
      </c>
      <c r="BS1321" s="110">
        <v>4609</v>
      </c>
      <c r="BT1321" s="110" t="str">
        <f t="shared" si="205"/>
        <v>Atendimentos e promoção de assistência à saúde realizados no Hospital Universitário</v>
      </c>
      <c r="BU1321" s="111" t="str">
        <f t="shared" si="206"/>
        <v>Não</v>
      </c>
      <c r="BV1321" s="111" t="str">
        <f t="shared" si="207"/>
        <v>Não</v>
      </c>
      <c r="BW1321" s="111" t="str">
        <f t="shared" si="208"/>
        <v>Não</v>
      </c>
      <c r="BX1321" s="111" t="str">
        <f t="shared" si="209"/>
        <v>Não</v>
      </c>
      <c r="BY1321" s="110" t="s">
        <v>121</v>
      </c>
      <c r="BZ1321" s="110" t="s">
        <v>129</v>
      </c>
      <c r="CA1321" s="110" t="s">
        <v>121</v>
      </c>
      <c r="CB1321" s="110" t="s">
        <v>8122</v>
      </c>
      <c r="CG1321" s="110" t="str">
        <f t="shared" si="210"/>
        <v>5664Toledo</v>
      </c>
      <c r="CH1321" s="110" t="str">
        <f t="shared" si="212"/>
        <v>5664-10</v>
      </c>
      <c r="CI1321" s="110">
        <v>10</v>
      </c>
      <c r="CJ1321" s="110">
        <v>5664</v>
      </c>
      <c r="CK1321" s="110" t="s">
        <v>35</v>
      </c>
      <c r="CL1321" s="110">
        <v>4127700</v>
      </c>
      <c r="CM1321" s="110" t="s">
        <v>578</v>
      </c>
      <c r="CN1321" s="110">
        <v>1</v>
      </c>
      <c r="CO1321" s="110">
        <v>1</v>
      </c>
      <c r="CP1321" s="110">
        <v>1</v>
      </c>
      <c r="CQ1321" s="110">
        <v>1</v>
      </c>
      <c r="CS1321" s="110" t="str">
        <f t="shared" si="211"/>
        <v>RGInt 03 Cascavel-Toledo</v>
      </c>
    </row>
    <row r="1322" spans="19:97" x14ac:dyDescent="0.2">
      <c r="S1322" s="98">
        <v>4096</v>
      </c>
      <c r="T1322" s="98">
        <v>45</v>
      </c>
      <c r="U1322" s="98" t="s">
        <v>3005</v>
      </c>
      <c r="V1322" s="98">
        <v>34</v>
      </c>
      <c r="W1322" s="98" t="s">
        <v>3123</v>
      </c>
      <c r="X1322" s="98">
        <v>5</v>
      </c>
      <c r="Y1322" s="98" t="s">
        <v>858</v>
      </c>
      <c r="Z1322" s="98">
        <v>34</v>
      </c>
      <c r="AA1322" s="98" t="s">
        <v>3006</v>
      </c>
      <c r="AB1322" s="98">
        <v>8128</v>
      </c>
      <c r="AC1322" s="98" t="s">
        <v>3126</v>
      </c>
      <c r="AD1322" s="98" t="s">
        <v>3127</v>
      </c>
      <c r="AE1322" s="98">
        <v>4096</v>
      </c>
      <c r="AF1322" s="98" t="s">
        <v>868</v>
      </c>
      <c r="AG1322" s="98" t="s">
        <v>3045</v>
      </c>
      <c r="AH1322" s="98" t="s">
        <v>52</v>
      </c>
      <c r="AI1322" s="98" t="s">
        <v>53</v>
      </c>
      <c r="AJ1322" s="98">
        <v>4100</v>
      </c>
      <c r="AK1322" s="98" t="s">
        <v>35</v>
      </c>
      <c r="AL1322" s="98">
        <v>4103</v>
      </c>
      <c r="AO1322" s="98">
        <v>2024</v>
      </c>
      <c r="AP1322" s="98">
        <v>200</v>
      </c>
      <c r="AQ1322" s="98" t="s">
        <v>54</v>
      </c>
      <c r="AR1322" s="98" t="s">
        <v>54</v>
      </c>
      <c r="AS1322" s="98" t="s">
        <v>54</v>
      </c>
      <c r="AT1322" s="98" t="s">
        <v>54</v>
      </c>
      <c r="AV1322" s="98" t="s">
        <v>129</v>
      </c>
      <c r="AY1322" s="98" t="s">
        <v>56</v>
      </c>
      <c r="AZ1322" s="98" t="s">
        <v>3046</v>
      </c>
      <c r="BA1322" s="98" t="s">
        <v>3011</v>
      </c>
      <c r="BB1322" s="98" t="s">
        <v>3012</v>
      </c>
      <c r="BD1322" s="110" t="str">
        <f t="shared" si="213"/>
        <v>4829RGInt 05 Londrina</v>
      </c>
      <c r="BE1322" s="110">
        <v>4829</v>
      </c>
      <c r="BF1322" s="110" t="s">
        <v>2800</v>
      </c>
      <c r="BG1322" s="110">
        <v>7005</v>
      </c>
      <c r="BH1322" s="110" t="s">
        <v>37</v>
      </c>
      <c r="BI1322" s="110">
        <v>450</v>
      </c>
      <c r="BJ1322" s="110">
        <v>0</v>
      </c>
      <c r="BK1322" s="110">
        <v>26</v>
      </c>
      <c r="BL1322" s="110">
        <v>952</v>
      </c>
      <c r="BN1322" s="110">
        <f t="shared" si="214"/>
        <v>1428</v>
      </c>
      <c r="BS1322" s="110">
        <v>4096</v>
      </c>
      <c r="BT1322" s="110" t="str">
        <f t="shared" si="205"/>
        <v>Ações extensionistas em benefício da sociedade realizadas pelas Instituições de Ensino Superior Estaduais</v>
      </c>
      <c r="BU1322" s="111" t="str">
        <f t="shared" si="206"/>
        <v>Não</v>
      </c>
      <c r="BV1322" s="111" t="str">
        <f t="shared" si="207"/>
        <v>Não</v>
      </c>
      <c r="BW1322" s="111" t="str">
        <f t="shared" si="208"/>
        <v>Não</v>
      </c>
      <c r="BX1322" s="111" t="str">
        <f t="shared" si="209"/>
        <v>Não</v>
      </c>
      <c r="BY1322" s="110" t="s">
        <v>121</v>
      </c>
      <c r="BZ1322" s="110" t="s">
        <v>8207</v>
      </c>
      <c r="CA1322" s="110" t="s">
        <v>121</v>
      </c>
      <c r="CB1322" s="110" t="s">
        <v>8374</v>
      </c>
      <c r="CG1322" s="110" t="str">
        <f t="shared" si="210"/>
        <v>5664Campo Mourão</v>
      </c>
      <c r="CH1322" s="110" t="str">
        <f t="shared" si="212"/>
        <v>5664-11</v>
      </c>
      <c r="CI1322" s="110">
        <v>11</v>
      </c>
      <c r="CJ1322" s="110">
        <v>5664</v>
      </c>
      <c r="CK1322" s="110" t="s">
        <v>36</v>
      </c>
      <c r="CL1322" s="110">
        <v>4104303</v>
      </c>
      <c r="CM1322" s="110" t="s">
        <v>372</v>
      </c>
      <c r="CN1322" s="110">
        <v>1</v>
      </c>
      <c r="CO1322" s="110">
        <v>1</v>
      </c>
      <c r="CP1322" s="110">
        <v>1</v>
      </c>
      <c r="CQ1322" s="110">
        <v>1</v>
      </c>
      <c r="CS1322" s="110" t="str">
        <f t="shared" si="211"/>
        <v>RGInt 04 Maringá-Campo Mourão</v>
      </c>
    </row>
    <row r="1323" spans="19:97" x14ac:dyDescent="0.2">
      <c r="S1323" s="98">
        <v>5523</v>
      </c>
      <c r="T1323" s="98">
        <v>45</v>
      </c>
      <c r="U1323" s="98" t="s">
        <v>3005</v>
      </c>
      <c r="V1323" s="98">
        <v>34</v>
      </c>
      <c r="W1323" s="98" t="s">
        <v>3123</v>
      </c>
      <c r="X1323" s="98">
        <v>5</v>
      </c>
      <c r="Y1323" s="98" t="s">
        <v>858</v>
      </c>
      <c r="Z1323" s="98">
        <v>34</v>
      </c>
      <c r="AA1323" s="98" t="s">
        <v>3006</v>
      </c>
      <c r="AB1323" s="98">
        <v>8128</v>
      </c>
      <c r="AC1323" s="98" t="s">
        <v>3126</v>
      </c>
      <c r="AD1323" s="98" t="s">
        <v>3127</v>
      </c>
      <c r="AE1323" s="98">
        <v>5523</v>
      </c>
      <c r="AF1323" s="98" t="s">
        <v>3128</v>
      </c>
      <c r="AG1323" s="98" t="s">
        <v>3129</v>
      </c>
      <c r="AH1323" s="98" t="s">
        <v>212</v>
      </c>
      <c r="AI1323" s="98" t="s">
        <v>53</v>
      </c>
      <c r="AJ1323" s="98">
        <v>4100</v>
      </c>
      <c r="AK1323" s="98" t="s">
        <v>35</v>
      </c>
      <c r="AL1323" s="98">
        <v>4103</v>
      </c>
      <c r="AM1323" s="98" t="s">
        <v>600</v>
      </c>
      <c r="AN1323" s="98">
        <v>4104808</v>
      </c>
      <c r="AO1323" s="98">
        <v>2024</v>
      </c>
      <c r="AP1323" s="98">
        <v>746</v>
      </c>
      <c r="AQ1323" s="98" t="s">
        <v>54</v>
      </c>
      <c r="AR1323" s="98" t="s">
        <v>54</v>
      </c>
      <c r="AS1323" s="98" t="s">
        <v>54</v>
      </c>
      <c r="AT1323" s="98" t="s">
        <v>54</v>
      </c>
      <c r="AV1323" s="98" t="s">
        <v>226</v>
      </c>
      <c r="AY1323" s="98" t="s">
        <v>56</v>
      </c>
      <c r="AZ1323" s="98" t="s">
        <v>3051</v>
      </c>
      <c r="BA1323" s="98" t="s">
        <v>3011</v>
      </c>
      <c r="BB1323" s="98" t="s">
        <v>3012</v>
      </c>
      <c r="BD1323" s="110" t="str">
        <f t="shared" si="213"/>
        <v>4832RGInt 01 Curitiba</v>
      </c>
      <c r="BE1323" s="110">
        <v>4832</v>
      </c>
      <c r="BF1323" s="110" t="s">
        <v>2804</v>
      </c>
      <c r="BG1323" s="110">
        <v>7005</v>
      </c>
      <c r="BH1323" s="110" t="s">
        <v>33</v>
      </c>
      <c r="BI1323" s="110">
        <v>325</v>
      </c>
      <c r="BJ1323" s="110">
        <v>0</v>
      </c>
      <c r="BK1323" s="110">
        <v>0</v>
      </c>
      <c r="BL1323" s="110">
        <v>221</v>
      </c>
      <c r="BN1323" s="110">
        <f t="shared" si="214"/>
        <v>546</v>
      </c>
      <c r="BS1323" s="110">
        <v>5523</v>
      </c>
      <c r="BT1323" s="110" t="str">
        <f t="shared" ref="BT1323:BT1386" si="215">VLOOKUP(BS1323,$S:$AF,14,0)</f>
        <v>Construção da Casa do Estudante - UNIOESTE, em Cascavel</v>
      </c>
      <c r="BU1323" s="111" t="str">
        <f t="shared" ref="BU1323:BU1386" si="216">PROPER(VLOOKUP($BS1323,$S:$BB,27,0))</f>
        <v>Não</v>
      </c>
      <c r="BV1323" s="111" t="str">
        <f t="shared" ref="BV1323:BV1386" si="217">PROPER(VLOOKUP($BS1323,$S:$BB,28,0))</f>
        <v>Não</v>
      </c>
      <c r="BW1323" s="111" t="str">
        <f t="shared" ref="BW1323:BW1386" si="218">PROPER(VLOOKUP($BS1323,$S:$BB,25,0))</f>
        <v>Não</v>
      </c>
      <c r="BX1323" s="111" t="str">
        <f t="shared" ref="BX1323:BX1386" si="219">PROPER(VLOOKUP($BS1323,$S:$BB,26,0))</f>
        <v>Não</v>
      </c>
      <c r="BY1323" s="110" t="s">
        <v>121</v>
      </c>
      <c r="BZ1323" s="110" t="s">
        <v>226</v>
      </c>
      <c r="CA1323" s="110" t="s">
        <v>121</v>
      </c>
      <c r="CB1323" s="110" t="s">
        <v>8122</v>
      </c>
      <c r="CG1323" s="110" t="str">
        <f t="shared" si="210"/>
        <v>5664Cianorte</v>
      </c>
      <c r="CH1323" s="110" t="str">
        <f t="shared" si="212"/>
        <v>5664-12</v>
      </c>
      <c r="CI1323" s="110">
        <v>12</v>
      </c>
      <c r="CJ1323" s="110">
        <v>5664</v>
      </c>
      <c r="CK1323" s="110" t="s">
        <v>36</v>
      </c>
      <c r="CL1323" s="110">
        <v>4105508</v>
      </c>
      <c r="CM1323" s="110" t="s">
        <v>454</v>
      </c>
      <c r="CN1323" s="110">
        <v>1</v>
      </c>
      <c r="CO1323" s="110">
        <v>1</v>
      </c>
      <c r="CP1323" s="110">
        <v>1</v>
      </c>
      <c r="CQ1323" s="110">
        <v>1</v>
      </c>
      <c r="CS1323" s="110" t="str">
        <f t="shared" si="211"/>
        <v>RGInt 04 Maringá-Cianorte</v>
      </c>
    </row>
    <row r="1324" spans="19:97" x14ac:dyDescent="0.2">
      <c r="S1324" s="98">
        <v>5524</v>
      </c>
      <c r="T1324" s="98">
        <v>45</v>
      </c>
      <c r="U1324" s="98" t="s">
        <v>3005</v>
      </c>
      <c r="V1324" s="98">
        <v>34</v>
      </c>
      <c r="W1324" s="98" t="s">
        <v>3123</v>
      </c>
      <c r="X1324" s="98">
        <v>5</v>
      </c>
      <c r="Y1324" s="98" t="s">
        <v>858</v>
      </c>
      <c r="Z1324" s="98">
        <v>34</v>
      </c>
      <c r="AA1324" s="98" t="s">
        <v>3006</v>
      </c>
      <c r="AB1324" s="98">
        <v>8128</v>
      </c>
      <c r="AC1324" s="98" t="s">
        <v>3126</v>
      </c>
      <c r="AD1324" s="98" t="s">
        <v>3127</v>
      </c>
      <c r="AE1324" s="98">
        <v>5524</v>
      </c>
      <c r="AF1324" s="98" t="s">
        <v>3131</v>
      </c>
      <c r="AG1324" s="98" t="s">
        <v>3129</v>
      </c>
      <c r="AH1324" s="98" t="s">
        <v>212</v>
      </c>
      <c r="AI1324" s="98" t="s">
        <v>53</v>
      </c>
      <c r="AJ1324" s="98">
        <v>4100</v>
      </c>
      <c r="AK1324" s="98" t="s">
        <v>35</v>
      </c>
      <c r="AL1324" s="98">
        <v>4103</v>
      </c>
      <c r="AM1324" s="98" t="s">
        <v>578</v>
      </c>
      <c r="AN1324" s="98">
        <v>4127700</v>
      </c>
      <c r="AO1324" s="98">
        <v>2024</v>
      </c>
      <c r="AP1324" s="98">
        <v>125</v>
      </c>
      <c r="AQ1324" s="98" t="s">
        <v>54</v>
      </c>
      <c r="AR1324" s="98" t="s">
        <v>54</v>
      </c>
      <c r="AS1324" s="98" t="s">
        <v>54</v>
      </c>
      <c r="AT1324" s="98" t="s">
        <v>54</v>
      </c>
      <c r="AV1324" s="98" t="s">
        <v>226</v>
      </c>
      <c r="AY1324" s="98" t="s">
        <v>56</v>
      </c>
      <c r="AZ1324" s="98" t="s">
        <v>3051</v>
      </c>
      <c r="BA1324" s="98" t="s">
        <v>3011</v>
      </c>
      <c r="BB1324" s="98" t="s">
        <v>3012</v>
      </c>
      <c r="BD1324" s="110" t="str">
        <f t="shared" si="213"/>
        <v>4833RGInt 03 Cascavel</v>
      </c>
      <c r="BE1324" s="110">
        <v>4833</v>
      </c>
      <c r="BF1324" s="110" t="s">
        <v>2810</v>
      </c>
      <c r="BG1324" s="110">
        <v>7005</v>
      </c>
      <c r="BH1324" s="110" t="s">
        <v>35</v>
      </c>
      <c r="BI1324" s="110">
        <v>750</v>
      </c>
      <c r="BJ1324" s="110">
        <v>0</v>
      </c>
      <c r="BK1324" s="110">
        <v>0</v>
      </c>
      <c r="BL1324" s="110">
        <v>767</v>
      </c>
      <c r="BN1324" s="110">
        <f t="shared" si="214"/>
        <v>1517</v>
      </c>
      <c r="BS1324" s="110">
        <v>5524</v>
      </c>
      <c r="BT1324" s="110" t="str">
        <f t="shared" si="215"/>
        <v>Construção da Casa do Estudante - UNIOESTE, em Toledo</v>
      </c>
      <c r="BU1324" s="111" t="str">
        <f t="shared" si="216"/>
        <v>Não</v>
      </c>
      <c r="BV1324" s="111" t="str">
        <f t="shared" si="217"/>
        <v>Não</v>
      </c>
      <c r="BW1324" s="111" t="str">
        <f t="shared" si="218"/>
        <v>Não</v>
      </c>
      <c r="BX1324" s="111" t="str">
        <f t="shared" si="219"/>
        <v>Não</v>
      </c>
      <c r="BY1324" s="110" t="s">
        <v>121</v>
      </c>
      <c r="BZ1324" s="110" t="s">
        <v>226</v>
      </c>
      <c r="CA1324" s="110" t="s">
        <v>121</v>
      </c>
      <c r="CB1324" s="110" t="s">
        <v>8122</v>
      </c>
      <c r="CG1324" s="110" t="str">
        <f t="shared" si="210"/>
        <v>5664Maringá</v>
      </c>
      <c r="CH1324" s="110" t="str">
        <f t="shared" si="212"/>
        <v>5664-13</v>
      </c>
      <c r="CI1324" s="110">
        <v>13</v>
      </c>
      <c r="CJ1324" s="110">
        <v>5664</v>
      </c>
      <c r="CK1324" s="110" t="s">
        <v>36</v>
      </c>
      <c r="CL1324" s="110">
        <v>4115200</v>
      </c>
      <c r="CM1324" s="110" t="s">
        <v>503</v>
      </c>
      <c r="CN1324" s="110">
        <v>1</v>
      </c>
      <c r="CO1324" s="110">
        <v>1</v>
      </c>
      <c r="CP1324" s="110">
        <v>1</v>
      </c>
      <c r="CQ1324" s="110">
        <v>1</v>
      </c>
      <c r="CS1324" s="110" t="str">
        <f t="shared" si="211"/>
        <v>RGInt 04 Maringá-Maringá</v>
      </c>
    </row>
    <row r="1325" spans="19:97" x14ac:dyDescent="0.2">
      <c r="S1325" s="98">
        <v>6952</v>
      </c>
      <c r="T1325" s="98">
        <v>45</v>
      </c>
      <c r="U1325" s="98" t="s">
        <v>3005</v>
      </c>
      <c r="V1325" s="98">
        <v>34</v>
      </c>
      <c r="W1325" s="98" t="s">
        <v>3123</v>
      </c>
      <c r="X1325" s="98">
        <v>5</v>
      </c>
      <c r="Y1325" s="98" t="s">
        <v>858</v>
      </c>
      <c r="Z1325" s="98">
        <v>34</v>
      </c>
      <c r="AA1325" s="98" t="s">
        <v>3006</v>
      </c>
      <c r="AB1325" s="98">
        <v>8128</v>
      </c>
      <c r="AC1325" s="98" t="s">
        <v>3126</v>
      </c>
      <c r="AD1325" s="98" t="s">
        <v>3127</v>
      </c>
      <c r="AE1325" s="98">
        <v>6952</v>
      </c>
      <c r="AF1325" s="98" t="s">
        <v>6097</v>
      </c>
      <c r="AG1325" s="98" t="s">
        <v>6098</v>
      </c>
      <c r="AH1325" s="98" t="s">
        <v>212</v>
      </c>
      <c r="AI1325" s="98" t="s">
        <v>53</v>
      </c>
      <c r="AJ1325" s="98">
        <v>4100</v>
      </c>
      <c r="AK1325" s="98" t="s">
        <v>35</v>
      </c>
      <c r="AL1325" s="98">
        <v>4103</v>
      </c>
      <c r="AM1325" s="98" t="s">
        <v>578</v>
      </c>
      <c r="AN1325" s="98">
        <v>4127700</v>
      </c>
      <c r="AO1325" s="98">
        <v>2024</v>
      </c>
      <c r="AP1325" s="98">
        <v>0</v>
      </c>
      <c r="AQ1325" s="98" t="s">
        <v>54</v>
      </c>
      <c r="AR1325" s="98" t="s">
        <v>54</v>
      </c>
      <c r="AS1325" s="98" t="s">
        <v>54</v>
      </c>
      <c r="AT1325" s="98" t="s">
        <v>54</v>
      </c>
      <c r="AV1325" s="98" t="s">
        <v>2724</v>
      </c>
      <c r="AY1325" s="98" t="s">
        <v>56</v>
      </c>
      <c r="AZ1325" s="98" t="s">
        <v>6099</v>
      </c>
      <c r="BA1325" s="98" t="s">
        <v>6100</v>
      </c>
      <c r="BB1325" s="98" t="s">
        <v>6101</v>
      </c>
      <c r="BD1325" s="110" t="str">
        <f t="shared" si="213"/>
        <v>4835RGInt 04 Maringá</v>
      </c>
      <c r="BE1325" s="110">
        <v>4835</v>
      </c>
      <c r="BF1325" s="110" t="s">
        <v>2814</v>
      </c>
      <c r="BG1325" s="110">
        <v>7005</v>
      </c>
      <c r="BH1325" s="110" t="s">
        <v>36</v>
      </c>
      <c r="BI1325" s="110">
        <v>500</v>
      </c>
      <c r="BJ1325" s="110">
        <v>0</v>
      </c>
      <c r="BK1325" s="110">
        <v>0</v>
      </c>
      <c r="BL1325" s="110">
        <v>433</v>
      </c>
      <c r="BN1325" s="110">
        <f t="shared" si="214"/>
        <v>933</v>
      </c>
      <c r="BS1325" s="110">
        <v>6952</v>
      </c>
      <c r="BT1325" s="110" t="str">
        <f t="shared" si="215"/>
        <v>Construção da Clínica de Psicologia do campus de Toledo da UNIOESTE</v>
      </c>
      <c r="BU1325" s="111" t="str">
        <f t="shared" si="216"/>
        <v>Não</v>
      </c>
      <c r="BV1325" s="111" t="str">
        <f t="shared" si="217"/>
        <v>Não</v>
      </c>
      <c r="BW1325" s="111" t="str">
        <f t="shared" si="218"/>
        <v>Não</v>
      </c>
      <c r="BX1325" s="111" t="str">
        <f t="shared" si="219"/>
        <v>Não</v>
      </c>
      <c r="BY1325" s="110" t="s">
        <v>121</v>
      </c>
      <c r="BZ1325" s="110" t="s">
        <v>2724</v>
      </c>
      <c r="CA1325" s="110" t="s">
        <v>121</v>
      </c>
      <c r="CB1325" s="110" t="s">
        <v>8375</v>
      </c>
      <c r="CG1325" s="110" t="str">
        <f t="shared" si="210"/>
        <v>5664Paranavaí</v>
      </c>
      <c r="CH1325" s="110" t="str">
        <f t="shared" si="212"/>
        <v>5664-14</v>
      </c>
      <c r="CI1325" s="110">
        <v>14</v>
      </c>
      <c r="CJ1325" s="110">
        <v>5664</v>
      </c>
      <c r="CK1325" s="110" t="s">
        <v>36</v>
      </c>
      <c r="CL1325" s="110">
        <v>4118402</v>
      </c>
      <c r="CM1325" s="110" t="s">
        <v>517</v>
      </c>
      <c r="CN1325" s="110">
        <v>1</v>
      </c>
      <c r="CO1325" s="110">
        <v>1</v>
      </c>
      <c r="CP1325" s="110">
        <v>1</v>
      </c>
      <c r="CQ1325" s="110">
        <v>1</v>
      </c>
      <c r="CS1325" s="110" t="str">
        <f t="shared" si="211"/>
        <v>RGInt 04 Maringá-Paranavaí</v>
      </c>
    </row>
    <row r="1326" spans="19:97" x14ac:dyDescent="0.2">
      <c r="S1326" s="98">
        <v>6948</v>
      </c>
      <c r="T1326" s="98">
        <v>45</v>
      </c>
      <c r="U1326" s="98" t="s">
        <v>3005</v>
      </c>
      <c r="V1326" s="98">
        <v>34</v>
      </c>
      <c r="W1326" s="98" t="s">
        <v>3123</v>
      </c>
      <c r="X1326" s="98">
        <v>5</v>
      </c>
      <c r="Y1326" s="98" t="s">
        <v>858</v>
      </c>
      <c r="Z1326" s="98">
        <v>34</v>
      </c>
      <c r="AA1326" s="98" t="s">
        <v>3006</v>
      </c>
      <c r="AB1326" s="98">
        <v>8128</v>
      </c>
      <c r="AC1326" s="98" t="s">
        <v>3126</v>
      </c>
      <c r="AD1326" s="98" t="s">
        <v>3127</v>
      </c>
      <c r="AE1326" s="98">
        <v>6948</v>
      </c>
      <c r="AF1326" s="98" t="s">
        <v>6102</v>
      </c>
      <c r="AG1326" s="98" t="s">
        <v>6103</v>
      </c>
      <c r="AH1326" s="98" t="s">
        <v>212</v>
      </c>
      <c r="AI1326" s="98" t="s">
        <v>53</v>
      </c>
      <c r="AJ1326" s="98">
        <v>4100</v>
      </c>
      <c r="AK1326" s="98" t="s">
        <v>35</v>
      </c>
      <c r="AL1326" s="98">
        <v>4103</v>
      </c>
      <c r="AM1326" s="98" t="s">
        <v>600</v>
      </c>
      <c r="AN1326" s="98">
        <v>4104808</v>
      </c>
      <c r="AO1326" s="98">
        <v>2024</v>
      </c>
      <c r="AP1326" s="98">
        <v>0</v>
      </c>
      <c r="AQ1326" s="98" t="s">
        <v>54</v>
      </c>
      <c r="AR1326" s="98" t="s">
        <v>54</v>
      </c>
      <c r="AS1326" s="98" t="s">
        <v>54</v>
      </c>
      <c r="AT1326" s="98" t="s">
        <v>54</v>
      </c>
      <c r="AV1326" s="98" t="s">
        <v>2724</v>
      </c>
      <c r="AY1326" s="98" t="s">
        <v>56</v>
      </c>
      <c r="AZ1326" s="98" t="s">
        <v>6104</v>
      </c>
      <c r="BA1326" s="98" t="s">
        <v>6100</v>
      </c>
      <c r="BB1326" s="98" t="s">
        <v>6101</v>
      </c>
      <c r="BD1326" s="110" t="str">
        <f t="shared" si="213"/>
        <v>4837RGInt 04 Maringá</v>
      </c>
      <c r="BE1326" s="110">
        <v>4837</v>
      </c>
      <c r="BF1326" s="110" t="s">
        <v>2816</v>
      </c>
      <c r="BG1326" s="110">
        <v>7005</v>
      </c>
      <c r="BH1326" s="110" t="s">
        <v>36</v>
      </c>
      <c r="BI1326" s="110">
        <v>375</v>
      </c>
      <c r="BJ1326" s="110">
        <v>0</v>
      </c>
      <c r="BK1326" s="110">
        <v>45</v>
      </c>
      <c r="BL1326" s="110">
        <v>840</v>
      </c>
      <c r="BN1326" s="110">
        <f t="shared" si="214"/>
        <v>1260</v>
      </c>
      <c r="BS1326" s="110">
        <v>6948</v>
      </c>
      <c r="BT1326" s="110" t="str">
        <f t="shared" si="215"/>
        <v>Construção da cobertura da quadra externa no campus de Cascavel da UNIOESTE</v>
      </c>
      <c r="BU1326" s="111" t="str">
        <f t="shared" si="216"/>
        <v>Não</v>
      </c>
      <c r="BV1326" s="111" t="str">
        <f t="shared" si="217"/>
        <v>Não</v>
      </c>
      <c r="BW1326" s="111" t="str">
        <f t="shared" si="218"/>
        <v>Não</v>
      </c>
      <c r="BX1326" s="111" t="str">
        <f t="shared" si="219"/>
        <v>Não</v>
      </c>
      <c r="BY1326" s="110" t="s">
        <v>121</v>
      </c>
      <c r="BZ1326" s="110" t="s">
        <v>2724</v>
      </c>
      <c r="CA1326" s="110" t="s">
        <v>121</v>
      </c>
      <c r="CB1326" s="110" t="s">
        <v>8375</v>
      </c>
      <c r="CG1326" s="110" t="str">
        <f t="shared" ref="CG1326:CG1389" si="220">CJ1326&amp;CM1326</f>
        <v>5664Umuarama</v>
      </c>
      <c r="CH1326" s="110" t="str">
        <f t="shared" si="212"/>
        <v>5664-15</v>
      </c>
      <c r="CI1326" s="110">
        <v>15</v>
      </c>
      <c r="CJ1326" s="110">
        <v>5664</v>
      </c>
      <c r="CK1326" s="110" t="s">
        <v>36</v>
      </c>
      <c r="CL1326" s="110">
        <v>4128104</v>
      </c>
      <c r="CM1326" s="110" t="s">
        <v>2325</v>
      </c>
      <c r="CN1326" s="110">
        <v>1</v>
      </c>
      <c r="CO1326" s="110">
        <v>1</v>
      </c>
      <c r="CP1326" s="110">
        <v>1</v>
      </c>
      <c r="CQ1326" s="110">
        <v>1</v>
      </c>
      <c r="CS1326" s="110" t="str">
        <f t="shared" ref="CS1326:CS1389" si="221">CK1326&amp;"-"&amp;CM1326</f>
        <v>RGInt 04 Maringá-Umuarama</v>
      </c>
    </row>
    <row r="1327" spans="19:97" x14ac:dyDescent="0.2">
      <c r="S1327" s="98">
        <v>6949</v>
      </c>
      <c r="T1327" s="98">
        <v>45</v>
      </c>
      <c r="U1327" s="98" t="s">
        <v>3005</v>
      </c>
      <c r="V1327" s="98">
        <v>34</v>
      </c>
      <c r="W1327" s="98" t="s">
        <v>3123</v>
      </c>
      <c r="X1327" s="98">
        <v>5</v>
      </c>
      <c r="Y1327" s="98" t="s">
        <v>858</v>
      </c>
      <c r="Z1327" s="98">
        <v>34</v>
      </c>
      <c r="AA1327" s="98" t="s">
        <v>3006</v>
      </c>
      <c r="AB1327" s="98">
        <v>8128</v>
      </c>
      <c r="AC1327" s="98" t="s">
        <v>3126</v>
      </c>
      <c r="AD1327" s="98" t="s">
        <v>3127</v>
      </c>
      <c r="AE1327" s="98">
        <v>6949</v>
      </c>
      <c r="AF1327" s="98" t="s">
        <v>6105</v>
      </c>
      <c r="AG1327" s="98" t="s">
        <v>6106</v>
      </c>
      <c r="AH1327" s="98" t="s">
        <v>212</v>
      </c>
      <c r="AI1327" s="98" t="s">
        <v>53</v>
      </c>
      <c r="AJ1327" s="98">
        <v>4100</v>
      </c>
      <c r="AK1327" s="98" t="s">
        <v>35</v>
      </c>
      <c r="AL1327" s="98">
        <v>4103</v>
      </c>
      <c r="AM1327" s="98" t="s">
        <v>341</v>
      </c>
      <c r="AN1327" s="98">
        <v>4114609</v>
      </c>
      <c r="AO1327" s="98">
        <v>2024</v>
      </c>
      <c r="AP1327" s="98">
        <v>0</v>
      </c>
      <c r="AQ1327" s="98" t="s">
        <v>54</v>
      </c>
      <c r="AR1327" s="98" t="s">
        <v>54</v>
      </c>
      <c r="AS1327" s="98" t="s">
        <v>54</v>
      </c>
      <c r="AT1327" s="98" t="s">
        <v>54</v>
      </c>
      <c r="AV1327" s="98" t="s">
        <v>2724</v>
      </c>
      <c r="AY1327" s="98" t="s">
        <v>56</v>
      </c>
      <c r="AZ1327" s="98" t="s">
        <v>6107</v>
      </c>
      <c r="BA1327" s="98" t="s">
        <v>6100</v>
      </c>
      <c r="BB1327" s="98" t="s">
        <v>6101</v>
      </c>
      <c r="BD1327" s="110" t="str">
        <f t="shared" si="213"/>
        <v>4838RGInt 01 Curitiba</v>
      </c>
      <c r="BE1327" s="110">
        <v>4838</v>
      </c>
      <c r="BF1327" s="110" t="s">
        <v>2391</v>
      </c>
      <c r="BG1327" s="110">
        <v>8056</v>
      </c>
      <c r="BH1327" s="110" t="s">
        <v>33</v>
      </c>
      <c r="BI1327" s="110">
        <v>28553</v>
      </c>
      <c r="BJ1327" s="110">
        <v>28330</v>
      </c>
      <c r="BK1327" s="110">
        <v>28109</v>
      </c>
      <c r="BL1327" s="110">
        <v>27889</v>
      </c>
      <c r="BN1327" s="110">
        <f t="shared" si="214"/>
        <v>112881</v>
      </c>
      <c r="BS1327" s="110">
        <v>6949</v>
      </c>
      <c r="BT1327" s="110" t="str">
        <f t="shared" si="215"/>
        <v>Construção da Quadra Poliesportiva do campus de Marechal Cândido Rondon da UNIOESTE</v>
      </c>
      <c r="BU1327" s="111" t="str">
        <f t="shared" si="216"/>
        <v>Não</v>
      </c>
      <c r="BV1327" s="111" t="str">
        <f t="shared" si="217"/>
        <v>Não</v>
      </c>
      <c r="BW1327" s="111" t="str">
        <f t="shared" si="218"/>
        <v>Não</v>
      </c>
      <c r="BX1327" s="111" t="str">
        <f t="shared" si="219"/>
        <v>Não</v>
      </c>
      <c r="BY1327" s="110" t="s">
        <v>121</v>
      </c>
      <c r="BZ1327" s="110" t="s">
        <v>2724</v>
      </c>
      <c r="CA1327" s="110" t="s">
        <v>121</v>
      </c>
      <c r="CB1327" s="110" t="s">
        <v>8375</v>
      </c>
      <c r="CG1327" s="110" t="str">
        <f t="shared" si="220"/>
        <v>5664Apucarana</v>
      </c>
      <c r="CH1327" s="110" t="str">
        <f t="shared" ref="CH1327:CH1390" si="222">CJ1327&amp;"-"&amp;CI1327</f>
        <v>5664-16</v>
      </c>
      <c r="CI1327" s="110">
        <v>16</v>
      </c>
      <c r="CJ1327" s="110">
        <v>5664</v>
      </c>
      <c r="CK1327" s="110" t="s">
        <v>37</v>
      </c>
      <c r="CL1327" s="110">
        <v>4101408</v>
      </c>
      <c r="CM1327" s="110" t="s">
        <v>677</v>
      </c>
      <c r="CN1327" s="110">
        <v>1</v>
      </c>
      <c r="CO1327" s="110">
        <v>1</v>
      </c>
      <c r="CP1327" s="110">
        <v>1</v>
      </c>
      <c r="CQ1327" s="110">
        <v>1</v>
      </c>
      <c r="CS1327" s="110" t="str">
        <f t="shared" si="221"/>
        <v>RGInt 05 Londrina-Apucarana</v>
      </c>
    </row>
    <row r="1328" spans="19:97" x14ac:dyDescent="0.2">
      <c r="S1328" s="98">
        <v>5526</v>
      </c>
      <c r="T1328" s="98">
        <v>45</v>
      </c>
      <c r="U1328" s="98" t="s">
        <v>3005</v>
      </c>
      <c r="V1328" s="98">
        <v>34</v>
      </c>
      <c r="W1328" s="98" t="s">
        <v>3123</v>
      </c>
      <c r="X1328" s="98">
        <v>5</v>
      </c>
      <c r="Y1328" s="98" t="s">
        <v>858</v>
      </c>
      <c r="Z1328" s="98">
        <v>34</v>
      </c>
      <c r="AA1328" s="98" t="s">
        <v>3006</v>
      </c>
      <c r="AB1328" s="98">
        <v>8128</v>
      </c>
      <c r="AC1328" s="98" t="s">
        <v>3126</v>
      </c>
      <c r="AD1328" s="98" t="s">
        <v>3127</v>
      </c>
      <c r="AE1328" s="98">
        <v>5526</v>
      </c>
      <c r="AF1328" s="98" t="s">
        <v>3133</v>
      </c>
      <c r="AG1328" s="98" t="s">
        <v>3134</v>
      </c>
      <c r="AH1328" s="98" t="s">
        <v>212</v>
      </c>
      <c r="AI1328" s="98" t="s">
        <v>53</v>
      </c>
      <c r="AJ1328" s="98">
        <v>4100</v>
      </c>
      <c r="AK1328" s="98" t="s">
        <v>35</v>
      </c>
      <c r="AL1328" s="98">
        <v>4103</v>
      </c>
      <c r="AM1328" s="98" t="s">
        <v>341</v>
      </c>
      <c r="AN1328" s="98">
        <v>4114609</v>
      </c>
      <c r="AO1328" s="98">
        <v>2024</v>
      </c>
      <c r="AP1328" s="98">
        <v>64</v>
      </c>
      <c r="AQ1328" s="98" t="s">
        <v>54</v>
      </c>
      <c r="AR1328" s="98" t="s">
        <v>54</v>
      </c>
      <c r="AS1328" s="98" t="s">
        <v>54</v>
      </c>
      <c r="AT1328" s="98" t="s">
        <v>54</v>
      </c>
      <c r="AV1328" s="98" t="s">
        <v>226</v>
      </c>
      <c r="AY1328" s="98" t="s">
        <v>56</v>
      </c>
      <c r="AZ1328" s="98" t="s">
        <v>3051</v>
      </c>
      <c r="BA1328" s="98" t="s">
        <v>3011</v>
      </c>
      <c r="BB1328" s="98" t="s">
        <v>3012</v>
      </c>
      <c r="BD1328" s="110" t="str">
        <f t="shared" si="213"/>
        <v>4841RGInt 01 Curitiba</v>
      </c>
      <c r="BE1328" s="110">
        <v>4841</v>
      </c>
      <c r="BF1328" s="110" t="s">
        <v>2395</v>
      </c>
      <c r="BG1328" s="110">
        <v>8056</v>
      </c>
      <c r="BH1328" s="110" t="s">
        <v>33</v>
      </c>
      <c r="BI1328" s="110">
        <v>4894</v>
      </c>
      <c r="BJ1328" s="110">
        <v>4869</v>
      </c>
      <c r="BK1328" s="110">
        <v>4845</v>
      </c>
      <c r="BL1328" s="110">
        <v>4820</v>
      </c>
      <c r="BN1328" s="110">
        <f t="shared" si="214"/>
        <v>19428</v>
      </c>
      <c r="BS1328" s="110">
        <v>5526</v>
      </c>
      <c r="BT1328" s="110" t="str">
        <f t="shared" si="215"/>
        <v>Construção de área de apoio ao Centro de Equoterapia - UNIOESTE, em Marechal Candido Rondon</v>
      </c>
      <c r="BU1328" s="111" t="str">
        <f t="shared" si="216"/>
        <v>Não</v>
      </c>
      <c r="BV1328" s="111" t="str">
        <f t="shared" si="217"/>
        <v>Não</v>
      </c>
      <c r="BW1328" s="111" t="str">
        <f t="shared" si="218"/>
        <v>Não</v>
      </c>
      <c r="BX1328" s="111" t="str">
        <f t="shared" si="219"/>
        <v>Não</v>
      </c>
      <c r="BY1328" s="110" t="s">
        <v>121</v>
      </c>
      <c r="BZ1328" s="110" t="s">
        <v>226</v>
      </c>
      <c r="CA1328" s="110" t="s">
        <v>121</v>
      </c>
      <c r="CB1328" s="110" t="s">
        <v>8122</v>
      </c>
      <c r="CG1328" s="110" t="str">
        <f t="shared" si="220"/>
        <v>5664Cornélio Procópio</v>
      </c>
      <c r="CH1328" s="110" t="str">
        <f t="shared" si="222"/>
        <v>5664-17</v>
      </c>
      <c r="CI1328" s="110">
        <v>17</v>
      </c>
      <c r="CJ1328" s="110">
        <v>5664</v>
      </c>
      <c r="CK1328" s="110" t="s">
        <v>37</v>
      </c>
      <c r="CL1328" s="110">
        <v>4106407</v>
      </c>
      <c r="CM1328" s="110" t="s">
        <v>2227</v>
      </c>
      <c r="CN1328" s="110">
        <v>1</v>
      </c>
      <c r="CO1328" s="110">
        <v>1</v>
      </c>
      <c r="CP1328" s="110">
        <v>1</v>
      </c>
      <c r="CQ1328" s="110">
        <v>1</v>
      </c>
      <c r="CS1328" s="110" t="str">
        <f t="shared" si="221"/>
        <v>RGInt 05 Londrina-Cornélio Procópio</v>
      </c>
    </row>
    <row r="1329" spans="19:97" x14ac:dyDescent="0.2">
      <c r="S1329" s="98">
        <v>6950</v>
      </c>
      <c r="T1329" s="98">
        <v>45</v>
      </c>
      <c r="U1329" s="98" t="s">
        <v>3005</v>
      </c>
      <c r="V1329" s="98">
        <v>34</v>
      </c>
      <c r="W1329" s="98" t="s">
        <v>3123</v>
      </c>
      <c r="X1329" s="98">
        <v>5</v>
      </c>
      <c r="Y1329" s="98" t="s">
        <v>858</v>
      </c>
      <c r="Z1329" s="98">
        <v>34</v>
      </c>
      <c r="AA1329" s="98" t="s">
        <v>3006</v>
      </c>
      <c r="AB1329" s="98">
        <v>8128</v>
      </c>
      <c r="AC1329" s="98" t="s">
        <v>3126</v>
      </c>
      <c r="AD1329" s="98" t="s">
        <v>3127</v>
      </c>
      <c r="AE1329" s="98">
        <v>6950</v>
      </c>
      <c r="AF1329" s="98" t="s">
        <v>6108</v>
      </c>
      <c r="AG1329" s="98" t="s">
        <v>6109</v>
      </c>
      <c r="AH1329" s="98" t="s">
        <v>212</v>
      </c>
      <c r="AI1329" s="98" t="s">
        <v>53</v>
      </c>
      <c r="AJ1329" s="98">
        <v>4100</v>
      </c>
      <c r="AK1329" s="98" t="s">
        <v>35</v>
      </c>
      <c r="AL1329" s="98">
        <v>4103</v>
      </c>
      <c r="AM1329" s="98" t="s">
        <v>600</v>
      </c>
      <c r="AN1329" s="98">
        <v>4104808</v>
      </c>
      <c r="AO1329" s="98">
        <v>2024</v>
      </c>
      <c r="AP1329" s="98">
        <v>0</v>
      </c>
      <c r="AQ1329" s="98" t="s">
        <v>54</v>
      </c>
      <c r="AR1329" s="98" t="s">
        <v>54</v>
      </c>
      <c r="AS1329" s="98" t="s">
        <v>54</v>
      </c>
      <c r="AT1329" s="98" t="s">
        <v>54</v>
      </c>
      <c r="AV1329" s="98" t="s">
        <v>2724</v>
      </c>
      <c r="AY1329" s="98" t="s">
        <v>56</v>
      </c>
      <c r="AZ1329" s="98" t="s">
        <v>6110</v>
      </c>
      <c r="BA1329" s="98" t="s">
        <v>6100</v>
      </c>
      <c r="BB1329" s="98" t="s">
        <v>6101</v>
      </c>
      <c r="BD1329" s="110" t="str">
        <f t="shared" ref="BD1329:BD1392" si="223">BE1329&amp;BH1329</f>
        <v>4842RGInt 04 Maringá</v>
      </c>
      <c r="BE1329" s="110">
        <v>4842</v>
      </c>
      <c r="BF1329" s="110" t="s">
        <v>2821</v>
      </c>
      <c r="BG1329" s="110">
        <v>7005</v>
      </c>
      <c r="BH1329" s="110" t="s">
        <v>36</v>
      </c>
      <c r="BI1329" s="110">
        <v>325</v>
      </c>
      <c r="BJ1329" s="110">
        <v>0</v>
      </c>
      <c r="BK1329" s="110">
        <v>137</v>
      </c>
      <c r="BL1329" s="110">
        <v>924</v>
      </c>
      <c r="BN1329" s="110">
        <f t="shared" ref="BN1329:BN1392" si="224">SUM(BI1329:BM1329)</f>
        <v>1386</v>
      </c>
      <c r="BS1329" s="110">
        <v>6950</v>
      </c>
      <c r="BT1329" s="110" t="str">
        <f t="shared" si="215"/>
        <v>Construção de Auditório do campus de Marechal Cândido Rondon da UNIOESTE</v>
      </c>
      <c r="BU1329" s="111" t="str">
        <f t="shared" si="216"/>
        <v>Não</v>
      </c>
      <c r="BV1329" s="111" t="str">
        <f t="shared" si="217"/>
        <v>Não</v>
      </c>
      <c r="BW1329" s="111" t="str">
        <f t="shared" si="218"/>
        <v>Não</v>
      </c>
      <c r="BX1329" s="111" t="str">
        <f t="shared" si="219"/>
        <v>Não</v>
      </c>
      <c r="BY1329" s="110" t="s">
        <v>121</v>
      </c>
      <c r="BZ1329" s="110" t="s">
        <v>2724</v>
      </c>
      <c r="CA1329" s="110" t="s">
        <v>121</v>
      </c>
      <c r="CB1329" s="110" t="s">
        <v>8375</v>
      </c>
      <c r="CG1329" s="110" t="str">
        <f t="shared" si="220"/>
        <v>5664Ivaiporã</v>
      </c>
      <c r="CH1329" s="110" t="str">
        <f t="shared" si="222"/>
        <v>5664-18</v>
      </c>
      <c r="CI1329" s="110">
        <v>18</v>
      </c>
      <c r="CJ1329" s="110">
        <v>5664</v>
      </c>
      <c r="CK1329" s="110" t="s">
        <v>37</v>
      </c>
      <c r="CL1329" s="110">
        <v>4111506</v>
      </c>
      <c r="CM1329" s="110" t="s">
        <v>2130</v>
      </c>
      <c r="CN1329" s="110">
        <v>1</v>
      </c>
      <c r="CO1329" s="110">
        <v>1</v>
      </c>
      <c r="CP1329" s="110">
        <v>1</v>
      </c>
      <c r="CQ1329" s="110">
        <v>1</v>
      </c>
      <c r="CS1329" s="110" t="str">
        <f t="shared" si="221"/>
        <v>RGInt 05 Londrina-Ivaiporã</v>
      </c>
    </row>
    <row r="1330" spans="19:97" x14ac:dyDescent="0.2">
      <c r="S1330" s="98">
        <v>6954</v>
      </c>
      <c r="T1330" s="98">
        <v>45</v>
      </c>
      <c r="U1330" s="98" t="s">
        <v>3005</v>
      </c>
      <c r="V1330" s="98">
        <v>34</v>
      </c>
      <c r="W1330" s="98" t="s">
        <v>3123</v>
      </c>
      <c r="X1330" s="98">
        <v>5</v>
      </c>
      <c r="Y1330" s="98" t="s">
        <v>858</v>
      </c>
      <c r="Z1330" s="98">
        <v>34</v>
      </c>
      <c r="AA1330" s="98" t="s">
        <v>3006</v>
      </c>
      <c r="AB1330" s="98">
        <v>8128</v>
      </c>
      <c r="AC1330" s="98" t="s">
        <v>3126</v>
      </c>
      <c r="AD1330" s="98" t="s">
        <v>3127</v>
      </c>
      <c r="AE1330" s="98">
        <v>6954</v>
      </c>
      <c r="AF1330" s="98" t="s">
        <v>6111</v>
      </c>
      <c r="AG1330" s="98" t="s">
        <v>6112</v>
      </c>
      <c r="AH1330" s="98" t="s">
        <v>212</v>
      </c>
      <c r="AI1330" s="98" t="s">
        <v>53</v>
      </c>
      <c r="AJ1330" s="98">
        <v>4100</v>
      </c>
      <c r="AK1330" s="98" t="s">
        <v>35</v>
      </c>
      <c r="AL1330" s="98">
        <v>4103</v>
      </c>
      <c r="AM1330" s="98" t="s">
        <v>600</v>
      </c>
      <c r="AN1330" s="98">
        <v>4104808</v>
      </c>
      <c r="AO1330" s="98">
        <v>2024</v>
      </c>
      <c r="AP1330" s="98">
        <v>0</v>
      </c>
      <c r="AQ1330" s="98" t="s">
        <v>54</v>
      </c>
      <c r="AR1330" s="98" t="s">
        <v>54</v>
      </c>
      <c r="AS1330" s="98" t="s">
        <v>54</v>
      </c>
      <c r="AT1330" s="98" t="s">
        <v>54</v>
      </c>
      <c r="AV1330" s="98" t="s">
        <v>2724</v>
      </c>
      <c r="AY1330" s="98" t="s">
        <v>56</v>
      </c>
      <c r="AZ1330" s="98" t="s">
        <v>6113</v>
      </c>
      <c r="BA1330" s="98" t="s">
        <v>6100</v>
      </c>
      <c r="BB1330" s="98" t="s">
        <v>6101</v>
      </c>
      <c r="BD1330" s="110" t="str">
        <f t="shared" si="223"/>
        <v>4843RGInt 01 Curitiba</v>
      </c>
      <c r="BE1330" s="110">
        <v>4843</v>
      </c>
      <c r="BF1330" s="110" t="s">
        <v>2398</v>
      </c>
      <c r="BG1330" s="110">
        <v>8056</v>
      </c>
      <c r="BH1330" s="110" t="s">
        <v>33</v>
      </c>
      <c r="BI1330" s="110">
        <v>1116</v>
      </c>
      <c r="BJ1330" s="110">
        <v>1143</v>
      </c>
      <c r="BK1330" s="110">
        <v>1170</v>
      </c>
      <c r="BL1330" s="110">
        <v>1198</v>
      </c>
      <c r="BN1330" s="110">
        <f t="shared" si="224"/>
        <v>4627</v>
      </c>
      <c r="BS1330" s="110">
        <v>6954</v>
      </c>
      <c r="BT1330" s="110" t="str">
        <f t="shared" si="215"/>
        <v>Construção de novos banheiros dos Auditórios do campus de Cascavel da UNIOESTE</v>
      </c>
      <c r="BU1330" s="111" t="str">
        <f t="shared" si="216"/>
        <v>Não</v>
      </c>
      <c r="BV1330" s="111" t="str">
        <f t="shared" si="217"/>
        <v>Não</v>
      </c>
      <c r="BW1330" s="111" t="str">
        <f t="shared" si="218"/>
        <v>Não</v>
      </c>
      <c r="BX1330" s="111" t="str">
        <f t="shared" si="219"/>
        <v>Não</v>
      </c>
      <c r="BY1330" s="110" t="s">
        <v>121</v>
      </c>
      <c r="BZ1330" s="110" t="s">
        <v>2724</v>
      </c>
      <c r="CA1330" s="110" t="s">
        <v>121</v>
      </c>
      <c r="CB1330" s="110" t="s">
        <v>8122</v>
      </c>
      <c r="CG1330" s="110" t="str">
        <f t="shared" si="220"/>
        <v>5664Jacarezinho</v>
      </c>
      <c r="CH1330" s="110" t="str">
        <f t="shared" si="222"/>
        <v>5664-19</v>
      </c>
      <c r="CI1330" s="110">
        <v>19</v>
      </c>
      <c r="CJ1330" s="110">
        <v>5664</v>
      </c>
      <c r="CK1330" s="110" t="s">
        <v>37</v>
      </c>
      <c r="CL1330" s="110">
        <v>4111803</v>
      </c>
      <c r="CM1330" s="110" t="s">
        <v>813</v>
      </c>
      <c r="CN1330" s="110">
        <v>1</v>
      </c>
      <c r="CO1330" s="110">
        <v>1</v>
      </c>
      <c r="CP1330" s="110">
        <v>1</v>
      </c>
      <c r="CQ1330" s="110">
        <v>1</v>
      </c>
      <c r="CS1330" s="110" t="str">
        <f t="shared" si="221"/>
        <v>RGInt 05 Londrina-Jacarezinho</v>
      </c>
    </row>
    <row r="1331" spans="19:97" x14ac:dyDescent="0.2">
      <c r="S1331" s="98">
        <v>5525</v>
      </c>
      <c r="T1331" s="98">
        <v>45</v>
      </c>
      <c r="U1331" s="98" t="s">
        <v>3005</v>
      </c>
      <c r="V1331" s="98">
        <v>34</v>
      </c>
      <c r="W1331" s="98" t="s">
        <v>3123</v>
      </c>
      <c r="X1331" s="98">
        <v>5</v>
      </c>
      <c r="Y1331" s="98" t="s">
        <v>858</v>
      </c>
      <c r="Z1331" s="98">
        <v>34</v>
      </c>
      <c r="AA1331" s="98" t="s">
        <v>3006</v>
      </c>
      <c r="AB1331" s="98">
        <v>8128</v>
      </c>
      <c r="AC1331" s="98" t="s">
        <v>3126</v>
      </c>
      <c r="AD1331" s="98" t="s">
        <v>3127</v>
      </c>
      <c r="AE1331" s="98">
        <v>5525</v>
      </c>
      <c r="AF1331" s="98" t="s">
        <v>3135</v>
      </c>
      <c r="AG1331" s="98" t="s">
        <v>3136</v>
      </c>
      <c r="AH1331" s="98" t="s">
        <v>212</v>
      </c>
      <c r="AI1331" s="98" t="s">
        <v>53</v>
      </c>
      <c r="AJ1331" s="98">
        <v>4100</v>
      </c>
      <c r="AK1331" s="98" t="s">
        <v>35</v>
      </c>
      <c r="AL1331" s="98">
        <v>4103</v>
      </c>
      <c r="AM1331" s="98" t="s">
        <v>407</v>
      </c>
      <c r="AN1331" s="98">
        <v>4108304</v>
      </c>
      <c r="AO1331" s="98">
        <v>2024</v>
      </c>
      <c r="AP1331" s="98">
        <v>785</v>
      </c>
      <c r="AQ1331" s="98" t="s">
        <v>54</v>
      </c>
      <c r="AR1331" s="98" t="s">
        <v>54</v>
      </c>
      <c r="AS1331" s="98" t="s">
        <v>54</v>
      </c>
      <c r="AT1331" s="98" t="s">
        <v>54</v>
      </c>
      <c r="AV1331" s="98" t="s">
        <v>226</v>
      </c>
      <c r="AY1331" s="98" t="s">
        <v>56</v>
      </c>
      <c r="AZ1331" s="98" t="s">
        <v>3051</v>
      </c>
      <c r="BA1331" s="98" t="s">
        <v>3011</v>
      </c>
      <c r="BB1331" s="98" t="s">
        <v>3012</v>
      </c>
      <c r="BD1331" s="110" t="str">
        <f t="shared" si="223"/>
        <v>4845RGInt 03 Cascavel</v>
      </c>
      <c r="BE1331" s="110">
        <v>4845</v>
      </c>
      <c r="BF1331" s="110" t="s">
        <v>2826</v>
      </c>
      <c r="BG1331" s="110">
        <v>7005</v>
      </c>
      <c r="BH1331" s="110" t="s">
        <v>35</v>
      </c>
      <c r="BI1331" s="110">
        <v>1050</v>
      </c>
      <c r="BJ1331" s="110">
        <v>0</v>
      </c>
      <c r="BK1331" s="110">
        <v>0</v>
      </c>
      <c r="BL1331" s="110">
        <v>546</v>
      </c>
      <c r="BN1331" s="110">
        <f t="shared" si="224"/>
        <v>1596</v>
      </c>
      <c r="BS1331" s="110">
        <v>5525</v>
      </c>
      <c r="BT1331" s="110" t="str">
        <f t="shared" si="215"/>
        <v>Construção de quadra poliesportiva - UNIOESTE, em Foz do Iguaçu</v>
      </c>
      <c r="BU1331" s="111" t="str">
        <f t="shared" si="216"/>
        <v>Não</v>
      </c>
      <c r="BV1331" s="111" t="str">
        <f t="shared" si="217"/>
        <v>Não</v>
      </c>
      <c r="BW1331" s="111" t="str">
        <f t="shared" si="218"/>
        <v>Não</v>
      </c>
      <c r="BX1331" s="111" t="str">
        <f t="shared" si="219"/>
        <v>Não</v>
      </c>
      <c r="BY1331" s="110" t="s">
        <v>121</v>
      </c>
      <c r="BZ1331" s="110" t="s">
        <v>226</v>
      </c>
      <c r="CA1331" s="110" t="s">
        <v>121</v>
      </c>
      <c r="CB1331" s="110" t="s">
        <v>8122</v>
      </c>
      <c r="CG1331" s="110" t="str">
        <f t="shared" si="220"/>
        <v>5664Londrina</v>
      </c>
      <c r="CH1331" s="110" t="str">
        <f t="shared" si="222"/>
        <v>5664-20</v>
      </c>
      <c r="CI1331" s="110">
        <v>20</v>
      </c>
      <c r="CJ1331" s="110">
        <v>5664</v>
      </c>
      <c r="CK1331" s="110" t="s">
        <v>37</v>
      </c>
      <c r="CL1331" s="110">
        <v>4113700</v>
      </c>
      <c r="CM1331" s="110" t="s">
        <v>326</v>
      </c>
      <c r="CN1331" s="110">
        <v>1</v>
      </c>
      <c r="CO1331" s="110">
        <v>1</v>
      </c>
      <c r="CP1331" s="110">
        <v>1</v>
      </c>
      <c r="CQ1331" s="110">
        <v>1</v>
      </c>
      <c r="CS1331" s="110" t="str">
        <f t="shared" si="221"/>
        <v>RGInt 05 Londrina-Londrina</v>
      </c>
    </row>
    <row r="1332" spans="19:97" x14ac:dyDescent="0.2">
      <c r="S1332" s="98">
        <v>6955</v>
      </c>
      <c r="T1332" s="98">
        <v>45</v>
      </c>
      <c r="U1332" s="98" t="s">
        <v>3005</v>
      </c>
      <c r="V1332" s="98">
        <v>34</v>
      </c>
      <c r="W1332" s="98" t="s">
        <v>3123</v>
      </c>
      <c r="X1332" s="98">
        <v>5</v>
      </c>
      <c r="Y1332" s="98" t="s">
        <v>858</v>
      </c>
      <c r="Z1332" s="98">
        <v>34</v>
      </c>
      <c r="AA1332" s="98" t="s">
        <v>3006</v>
      </c>
      <c r="AB1332" s="98">
        <v>8128</v>
      </c>
      <c r="AC1332" s="98" t="s">
        <v>3126</v>
      </c>
      <c r="AD1332" s="98" t="s">
        <v>3127</v>
      </c>
      <c r="AE1332" s="98">
        <v>6955</v>
      </c>
      <c r="AF1332" s="98" t="s">
        <v>6114</v>
      </c>
      <c r="AG1332" s="98" t="s">
        <v>6115</v>
      </c>
      <c r="AH1332" s="98" t="s">
        <v>212</v>
      </c>
      <c r="AI1332" s="98" t="s">
        <v>53</v>
      </c>
      <c r="AJ1332" s="98">
        <v>4100</v>
      </c>
      <c r="AK1332" s="98" t="s">
        <v>35</v>
      </c>
      <c r="AL1332" s="98">
        <v>4103</v>
      </c>
      <c r="AM1332" s="98" t="s">
        <v>600</v>
      </c>
      <c r="AN1332" s="98">
        <v>4104808</v>
      </c>
      <c r="AO1332" s="98">
        <v>2024</v>
      </c>
      <c r="AP1332" s="98">
        <v>0</v>
      </c>
      <c r="AQ1332" s="98" t="s">
        <v>54</v>
      </c>
      <c r="AR1332" s="98" t="s">
        <v>54</v>
      </c>
      <c r="AS1332" s="98" t="s">
        <v>54</v>
      </c>
      <c r="AT1332" s="98" t="s">
        <v>54</v>
      </c>
      <c r="AV1332" s="98" t="s">
        <v>2724</v>
      </c>
      <c r="AY1332" s="98" t="s">
        <v>56</v>
      </c>
      <c r="AZ1332" s="98" t="s">
        <v>6116</v>
      </c>
      <c r="BA1332" s="98" t="s">
        <v>6100</v>
      </c>
      <c r="BB1332" s="98" t="s">
        <v>6101</v>
      </c>
      <c r="BD1332" s="110" t="str">
        <f t="shared" si="223"/>
        <v>4847RGInt 05 Londrina</v>
      </c>
      <c r="BE1332" s="110">
        <v>4847</v>
      </c>
      <c r="BF1332" s="110" t="s">
        <v>2831</v>
      </c>
      <c r="BG1332" s="110">
        <v>7005</v>
      </c>
      <c r="BH1332" s="110" t="s">
        <v>37</v>
      </c>
      <c r="BI1332" s="110">
        <v>1010</v>
      </c>
      <c r="BJ1332" s="110">
        <v>0</v>
      </c>
      <c r="BK1332" s="110">
        <v>0</v>
      </c>
      <c r="BL1332" s="110">
        <v>1659</v>
      </c>
      <c r="BN1332" s="110">
        <f t="shared" si="224"/>
        <v>2669</v>
      </c>
      <c r="BS1332" s="110">
        <v>6955</v>
      </c>
      <c r="BT1332" s="110" t="str">
        <f t="shared" si="215"/>
        <v>Construção do Ambiente Multiuso de Pós-Graduação e Pesquisa em Engenharia Agrícola (AMPEAGRI) no campus de Cascavel da UNIOESTE</v>
      </c>
      <c r="BU1332" s="111" t="str">
        <f t="shared" si="216"/>
        <v>Não</v>
      </c>
      <c r="BV1332" s="111" t="str">
        <f t="shared" si="217"/>
        <v>Não</v>
      </c>
      <c r="BW1332" s="111" t="str">
        <f t="shared" si="218"/>
        <v>Não</v>
      </c>
      <c r="BX1332" s="111" t="str">
        <f t="shared" si="219"/>
        <v>Não</v>
      </c>
      <c r="BY1332" s="110" t="s">
        <v>121</v>
      </c>
      <c r="BZ1332" s="110" t="s">
        <v>2724</v>
      </c>
      <c r="CA1332" s="110" t="s">
        <v>121</v>
      </c>
      <c r="CB1332" s="110" t="s">
        <v>8122</v>
      </c>
      <c r="CG1332" s="110" t="str">
        <f t="shared" si="220"/>
        <v>5664Irati</v>
      </c>
      <c r="CH1332" s="110" t="str">
        <f t="shared" si="222"/>
        <v>5664-21</v>
      </c>
      <c r="CI1332" s="110">
        <v>21</v>
      </c>
      <c r="CJ1332" s="110">
        <v>5664</v>
      </c>
      <c r="CK1332" s="110" t="s">
        <v>38</v>
      </c>
      <c r="CL1332" s="110">
        <v>4110706</v>
      </c>
      <c r="CM1332" s="110" t="s">
        <v>594</v>
      </c>
      <c r="CN1332" s="110">
        <v>1</v>
      </c>
      <c r="CO1332" s="110">
        <v>1</v>
      </c>
      <c r="CP1332" s="110">
        <v>1</v>
      </c>
      <c r="CQ1332" s="110">
        <v>1</v>
      </c>
      <c r="CS1332" s="110" t="str">
        <f t="shared" si="221"/>
        <v>RGInt 06 Ponta Grossa-Irati</v>
      </c>
    </row>
    <row r="1333" spans="19:97" x14ac:dyDescent="0.2">
      <c r="S1333" s="98">
        <v>5520</v>
      </c>
      <c r="T1333" s="98">
        <v>45</v>
      </c>
      <c r="U1333" s="98" t="s">
        <v>3005</v>
      </c>
      <c r="V1333" s="98">
        <v>34</v>
      </c>
      <c r="W1333" s="98" t="s">
        <v>3123</v>
      </c>
      <c r="X1333" s="98">
        <v>5</v>
      </c>
      <c r="Y1333" s="98" t="s">
        <v>858</v>
      </c>
      <c r="Z1333" s="98">
        <v>34</v>
      </c>
      <c r="AA1333" s="98" t="s">
        <v>3006</v>
      </c>
      <c r="AB1333" s="98">
        <v>8128</v>
      </c>
      <c r="AC1333" s="98" t="s">
        <v>3126</v>
      </c>
      <c r="AD1333" s="98" t="s">
        <v>3127</v>
      </c>
      <c r="AE1333" s="98">
        <v>5520</v>
      </c>
      <c r="AF1333" s="98" t="s">
        <v>3138</v>
      </c>
      <c r="AG1333" s="98" t="s">
        <v>3139</v>
      </c>
      <c r="AH1333" s="98" t="s">
        <v>212</v>
      </c>
      <c r="AI1333" s="98" t="s">
        <v>53</v>
      </c>
      <c r="AJ1333" s="98">
        <v>4100</v>
      </c>
      <c r="AK1333" s="98" t="s">
        <v>35</v>
      </c>
      <c r="AL1333" s="98">
        <v>4103</v>
      </c>
      <c r="AM1333" s="98" t="s">
        <v>166</v>
      </c>
      <c r="AN1333" s="98">
        <v>4108403</v>
      </c>
      <c r="AO1333" s="98">
        <v>2024</v>
      </c>
      <c r="AP1333" s="98">
        <v>347</v>
      </c>
      <c r="AQ1333" s="98" t="s">
        <v>54</v>
      </c>
      <c r="AR1333" s="98" t="s">
        <v>54</v>
      </c>
      <c r="AS1333" s="98" t="s">
        <v>54</v>
      </c>
      <c r="AT1333" s="98" t="s">
        <v>54</v>
      </c>
      <c r="AY1333" s="98" t="s">
        <v>56</v>
      </c>
      <c r="AZ1333" s="98" t="s">
        <v>3051</v>
      </c>
      <c r="BA1333" s="98" t="s">
        <v>3011</v>
      </c>
      <c r="BB1333" s="98" t="s">
        <v>3012</v>
      </c>
      <c r="BD1333" s="110" t="str">
        <f t="shared" si="223"/>
        <v>4848RGInt 04 Maringá</v>
      </c>
      <c r="BE1333" s="110">
        <v>4848</v>
      </c>
      <c r="BF1333" s="110" t="s">
        <v>2837</v>
      </c>
      <c r="BG1333" s="110">
        <v>7005</v>
      </c>
      <c r="BH1333" s="110" t="s">
        <v>36</v>
      </c>
      <c r="BI1333" s="110">
        <v>435</v>
      </c>
      <c r="BJ1333" s="110">
        <v>0</v>
      </c>
      <c r="BK1333" s="110">
        <v>0</v>
      </c>
      <c r="BL1333" s="110">
        <v>475</v>
      </c>
      <c r="BN1333" s="110">
        <f t="shared" si="224"/>
        <v>910</v>
      </c>
      <c r="BS1333" s="110">
        <v>5520</v>
      </c>
      <c r="BT1333" s="110" t="str">
        <f t="shared" si="215"/>
        <v>Construção do Bloco V - Campus - Bairro Vila Nova - UNIOESTE, em Francisco Beltrão</v>
      </c>
      <c r="BU1333" s="111" t="str">
        <f t="shared" si="216"/>
        <v>Não</v>
      </c>
      <c r="BV1333" s="111" t="str">
        <f t="shared" si="217"/>
        <v>Não</v>
      </c>
      <c r="BW1333" s="111" t="str">
        <f t="shared" si="218"/>
        <v>Não</v>
      </c>
      <c r="BX1333" s="111" t="str">
        <f t="shared" si="219"/>
        <v>Não</v>
      </c>
      <c r="BY1333" s="110" t="s">
        <v>121</v>
      </c>
      <c r="BZ1333" s="110" t="s">
        <v>121</v>
      </c>
      <c r="CA1333" s="110" t="s">
        <v>121</v>
      </c>
      <c r="CB1333" s="110" t="s">
        <v>8122</v>
      </c>
      <c r="CG1333" s="110" t="str">
        <f t="shared" si="220"/>
        <v>5664Ponta Grossa</v>
      </c>
      <c r="CH1333" s="110" t="str">
        <f t="shared" si="222"/>
        <v>5664-22</v>
      </c>
      <c r="CI1333" s="110">
        <v>22</v>
      </c>
      <c r="CJ1333" s="110">
        <v>5664</v>
      </c>
      <c r="CK1333" s="110" t="s">
        <v>38</v>
      </c>
      <c r="CL1333" s="110">
        <v>4119905</v>
      </c>
      <c r="CM1333" s="110" t="s">
        <v>531</v>
      </c>
      <c r="CN1333" s="110">
        <v>1</v>
      </c>
      <c r="CO1333" s="110">
        <v>1</v>
      </c>
      <c r="CP1333" s="110">
        <v>1</v>
      </c>
      <c r="CQ1333" s="110">
        <v>1</v>
      </c>
      <c r="CS1333" s="110" t="str">
        <f t="shared" si="221"/>
        <v>RGInt 06 Ponta Grossa-Ponta Grossa</v>
      </c>
    </row>
    <row r="1334" spans="19:97" x14ac:dyDescent="0.2">
      <c r="S1334" s="98">
        <v>5519</v>
      </c>
      <c r="T1334" s="98">
        <v>45</v>
      </c>
      <c r="U1334" s="98" t="s">
        <v>3005</v>
      </c>
      <c r="V1334" s="98">
        <v>34</v>
      </c>
      <c r="W1334" s="98" t="s">
        <v>3123</v>
      </c>
      <c r="X1334" s="98">
        <v>5</v>
      </c>
      <c r="Y1334" s="98" t="s">
        <v>858</v>
      </c>
      <c r="Z1334" s="98">
        <v>34</v>
      </c>
      <c r="AA1334" s="98" t="s">
        <v>3006</v>
      </c>
      <c r="AB1334" s="98">
        <v>8128</v>
      </c>
      <c r="AC1334" s="98" t="s">
        <v>3126</v>
      </c>
      <c r="AD1334" s="98" t="s">
        <v>3127</v>
      </c>
      <c r="AE1334" s="98">
        <v>5519</v>
      </c>
      <c r="AF1334" s="98" t="s">
        <v>3140</v>
      </c>
      <c r="AG1334" s="98" t="s">
        <v>3141</v>
      </c>
      <c r="AH1334" s="98" t="s">
        <v>212</v>
      </c>
      <c r="AI1334" s="98" t="s">
        <v>53</v>
      </c>
      <c r="AJ1334" s="98">
        <v>4100</v>
      </c>
      <c r="AK1334" s="98" t="s">
        <v>35</v>
      </c>
      <c r="AL1334" s="98">
        <v>4103</v>
      </c>
      <c r="AM1334" s="98" t="s">
        <v>166</v>
      </c>
      <c r="AN1334" s="98">
        <v>4108403</v>
      </c>
      <c r="AO1334" s="98">
        <v>2024</v>
      </c>
      <c r="AP1334" s="98">
        <v>4516</v>
      </c>
      <c r="AQ1334" s="98" t="s">
        <v>54</v>
      </c>
      <c r="AR1334" s="98" t="s">
        <v>54</v>
      </c>
      <c r="AS1334" s="98" t="s">
        <v>54</v>
      </c>
      <c r="AT1334" s="98" t="s">
        <v>54</v>
      </c>
      <c r="AV1334" s="98" t="s">
        <v>226</v>
      </c>
      <c r="AY1334" s="98" t="s">
        <v>56</v>
      </c>
      <c r="AZ1334" s="98" t="s">
        <v>3051</v>
      </c>
      <c r="BA1334" s="98" t="s">
        <v>3011</v>
      </c>
      <c r="BB1334" s="98" t="s">
        <v>3012</v>
      </c>
      <c r="BD1334" s="110" t="str">
        <f t="shared" si="223"/>
        <v>4849RGInt 05 Londrina</v>
      </c>
      <c r="BE1334" s="110">
        <v>4849</v>
      </c>
      <c r="BF1334" s="110" t="s">
        <v>2841</v>
      </c>
      <c r="BG1334" s="110">
        <v>7005</v>
      </c>
      <c r="BH1334" s="110" t="s">
        <v>37</v>
      </c>
      <c r="BI1334" s="110">
        <v>390</v>
      </c>
      <c r="BJ1334" s="110">
        <v>0</v>
      </c>
      <c r="BK1334" s="110">
        <v>0</v>
      </c>
      <c r="BL1334" s="110">
        <v>310</v>
      </c>
      <c r="BN1334" s="110">
        <f t="shared" si="224"/>
        <v>700</v>
      </c>
      <c r="BS1334" s="110">
        <v>5519</v>
      </c>
      <c r="BT1334" s="110" t="str">
        <f t="shared" si="215"/>
        <v>Construção do Bloco VI - Campus - Bairro Vila Nova - UNIOESTE, em Francisco Beltrão</v>
      </c>
      <c r="BU1334" s="111" t="str">
        <f t="shared" si="216"/>
        <v>Não</v>
      </c>
      <c r="BV1334" s="111" t="str">
        <f t="shared" si="217"/>
        <v>Não</v>
      </c>
      <c r="BW1334" s="111" t="str">
        <f t="shared" si="218"/>
        <v>Não</v>
      </c>
      <c r="BX1334" s="111" t="str">
        <f t="shared" si="219"/>
        <v>Não</v>
      </c>
      <c r="BY1334" s="110" t="s">
        <v>121</v>
      </c>
      <c r="BZ1334" s="110" t="s">
        <v>226</v>
      </c>
      <c r="CA1334" s="110" t="s">
        <v>121</v>
      </c>
      <c r="CB1334" s="110" t="s">
        <v>8122</v>
      </c>
      <c r="CG1334" s="110" t="str">
        <f t="shared" si="220"/>
        <v>5664Telêmaco Borba</v>
      </c>
      <c r="CH1334" s="110" t="str">
        <f t="shared" si="222"/>
        <v>5664-23</v>
      </c>
      <c r="CI1334" s="110">
        <v>23</v>
      </c>
      <c r="CJ1334" s="110">
        <v>5664</v>
      </c>
      <c r="CK1334" s="110" t="s">
        <v>38</v>
      </c>
      <c r="CL1334" s="110">
        <v>4127106</v>
      </c>
      <c r="CM1334" s="110" t="s">
        <v>559</v>
      </c>
      <c r="CN1334" s="110">
        <v>1</v>
      </c>
      <c r="CO1334" s="110">
        <v>1</v>
      </c>
      <c r="CP1334" s="110">
        <v>1</v>
      </c>
      <c r="CQ1334" s="110">
        <v>1</v>
      </c>
      <c r="CS1334" s="110" t="str">
        <f t="shared" si="221"/>
        <v>RGInt 06 Ponta Grossa-Telêmaco Borba</v>
      </c>
    </row>
    <row r="1335" spans="19:97" x14ac:dyDescent="0.2">
      <c r="S1335" s="98">
        <v>6956</v>
      </c>
      <c r="T1335" s="98">
        <v>45</v>
      </c>
      <c r="U1335" s="98" t="s">
        <v>3005</v>
      </c>
      <c r="V1335" s="98">
        <v>34</v>
      </c>
      <c r="W1335" s="98" t="s">
        <v>3123</v>
      </c>
      <c r="X1335" s="98">
        <v>5</v>
      </c>
      <c r="Y1335" s="98" t="s">
        <v>858</v>
      </c>
      <c r="Z1335" s="98">
        <v>34</v>
      </c>
      <c r="AA1335" s="98" t="s">
        <v>3006</v>
      </c>
      <c r="AB1335" s="98">
        <v>8128</v>
      </c>
      <c r="AC1335" s="98" t="s">
        <v>3126</v>
      </c>
      <c r="AD1335" s="98" t="s">
        <v>3127</v>
      </c>
      <c r="AE1335" s="98">
        <v>6956</v>
      </c>
      <c r="AF1335" s="98" t="s">
        <v>6117</v>
      </c>
      <c r="AG1335" s="98" t="s">
        <v>6118</v>
      </c>
      <c r="AH1335" s="98" t="s">
        <v>212</v>
      </c>
      <c r="AI1335" s="98" t="s">
        <v>53</v>
      </c>
      <c r="AJ1335" s="98">
        <v>4100</v>
      </c>
      <c r="AK1335" s="98" t="s">
        <v>35</v>
      </c>
      <c r="AL1335" s="98">
        <v>4103</v>
      </c>
      <c r="AM1335" s="98" t="s">
        <v>407</v>
      </c>
      <c r="AN1335" s="98">
        <v>4108304</v>
      </c>
      <c r="AO1335" s="98">
        <v>2024</v>
      </c>
      <c r="AP1335" s="98">
        <v>0</v>
      </c>
      <c r="AQ1335" s="98" t="s">
        <v>54</v>
      </c>
      <c r="AR1335" s="98" t="s">
        <v>54</v>
      </c>
      <c r="AS1335" s="98" t="s">
        <v>54</v>
      </c>
      <c r="AT1335" s="98" t="s">
        <v>54</v>
      </c>
      <c r="AV1335" s="98" t="s">
        <v>2724</v>
      </c>
      <c r="AY1335" s="98" t="s">
        <v>56</v>
      </c>
      <c r="AZ1335" s="98" t="s">
        <v>6119</v>
      </c>
      <c r="BA1335" s="98" t="s">
        <v>6100</v>
      </c>
      <c r="BB1335" s="98" t="s">
        <v>6101</v>
      </c>
      <c r="BD1335" s="110" t="str">
        <f t="shared" si="223"/>
        <v>4852(vazio)</v>
      </c>
      <c r="BE1335" s="110">
        <v>4852</v>
      </c>
      <c r="BF1335" s="110" t="s">
        <v>2848</v>
      </c>
      <c r="BG1335" s="110">
        <v>8060</v>
      </c>
      <c r="BH1335" s="110" t="s">
        <v>60</v>
      </c>
      <c r="BI1335" s="110">
        <v>2</v>
      </c>
      <c r="BJ1335" s="110">
        <v>2</v>
      </c>
      <c r="BK1335" s="110">
        <v>2</v>
      </c>
      <c r="BL1335" s="110">
        <v>2</v>
      </c>
      <c r="BN1335" s="110">
        <f t="shared" si="224"/>
        <v>8</v>
      </c>
      <c r="BS1335" s="110">
        <v>6956</v>
      </c>
      <c r="BT1335" s="110" t="str">
        <f t="shared" si="215"/>
        <v>Construção do Centro de Eventos do campus de Foz do Iguaçu da UNIOESTE</v>
      </c>
      <c r="BU1335" s="111" t="str">
        <f t="shared" si="216"/>
        <v>Não</v>
      </c>
      <c r="BV1335" s="111" t="str">
        <f t="shared" si="217"/>
        <v>Não</v>
      </c>
      <c r="BW1335" s="111" t="str">
        <f t="shared" si="218"/>
        <v>Não</v>
      </c>
      <c r="BX1335" s="111" t="str">
        <f t="shared" si="219"/>
        <v>Não</v>
      </c>
      <c r="BY1335" s="110" t="s">
        <v>121</v>
      </c>
      <c r="BZ1335" s="110" t="s">
        <v>2724</v>
      </c>
      <c r="CA1335" s="110" t="s">
        <v>121</v>
      </c>
      <c r="CB1335" s="110" t="s">
        <v>8122</v>
      </c>
      <c r="CG1335" s="110" t="str">
        <f t="shared" si="220"/>
        <v>5664Tibagi</v>
      </c>
      <c r="CH1335" s="110" t="str">
        <f t="shared" si="222"/>
        <v>5664-24</v>
      </c>
      <c r="CI1335" s="110">
        <v>24</v>
      </c>
      <c r="CJ1335" s="110">
        <v>5664</v>
      </c>
      <c r="CK1335" s="110" t="s">
        <v>38</v>
      </c>
      <c r="CL1335" s="110">
        <v>4127502</v>
      </c>
      <c r="CM1335" s="110" t="s">
        <v>145</v>
      </c>
      <c r="CN1335" s="110">
        <v>1</v>
      </c>
      <c r="CO1335" s="110">
        <v>1</v>
      </c>
      <c r="CP1335" s="110">
        <v>1</v>
      </c>
      <c r="CQ1335" s="110">
        <v>1</v>
      </c>
      <c r="CS1335" s="110" t="str">
        <f t="shared" si="221"/>
        <v>RGInt 06 Ponta Grossa-Tibagi</v>
      </c>
    </row>
    <row r="1336" spans="19:97" x14ac:dyDescent="0.2">
      <c r="S1336" s="98">
        <v>6957</v>
      </c>
      <c r="T1336" s="98">
        <v>45</v>
      </c>
      <c r="U1336" s="98" t="s">
        <v>3005</v>
      </c>
      <c r="V1336" s="98">
        <v>34</v>
      </c>
      <c r="W1336" s="98" t="s">
        <v>3123</v>
      </c>
      <c r="X1336" s="98">
        <v>5</v>
      </c>
      <c r="Y1336" s="98" t="s">
        <v>858</v>
      </c>
      <c r="Z1336" s="98">
        <v>34</v>
      </c>
      <c r="AA1336" s="98" t="s">
        <v>3006</v>
      </c>
      <c r="AB1336" s="98">
        <v>8128</v>
      </c>
      <c r="AC1336" s="98" t="s">
        <v>3126</v>
      </c>
      <c r="AD1336" s="98" t="s">
        <v>3127</v>
      </c>
      <c r="AE1336" s="98">
        <v>6957</v>
      </c>
      <c r="AF1336" s="98" t="s">
        <v>6120</v>
      </c>
      <c r="AG1336" s="98" t="s">
        <v>6121</v>
      </c>
      <c r="AH1336" s="98" t="s">
        <v>212</v>
      </c>
      <c r="AI1336" s="98" t="s">
        <v>53</v>
      </c>
      <c r="AJ1336" s="98">
        <v>4100</v>
      </c>
      <c r="AK1336" s="98" t="s">
        <v>35</v>
      </c>
      <c r="AL1336" s="98">
        <v>4103</v>
      </c>
      <c r="AM1336" s="98" t="s">
        <v>166</v>
      </c>
      <c r="AN1336" s="98">
        <v>4108403</v>
      </c>
      <c r="AO1336" s="98">
        <v>2024</v>
      </c>
      <c r="AP1336" s="98">
        <v>0</v>
      </c>
      <c r="AQ1336" s="98" t="s">
        <v>54</v>
      </c>
      <c r="AR1336" s="98" t="s">
        <v>54</v>
      </c>
      <c r="AS1336" s="98" t="s">
        <v>54</v>
      </c>
      <c r="AT1336" s="98" t="s">
        <v>54</v>
      </c>
      <c r="AV1336" s="98" t="s">
        <v>2724</v>
      </c>
      <c r="AY1336" s="98" t="s">
        <v>56</v>
      </c>
      <c r="AZ1336" s="98" t="s">
        <v>6122</v>
      </c>
      <c r="BA1336" s="98" t="s">
        <v>6100</v>
      </c>
      <c r="BB1336" s="98" t="s">
        <v>6101</v>
      </c>
      <c r="BD1336" s="110" t="str">
        <f t="shared" si="223"/>
        <v>4853RGInt 05 Londrina</v>
      </c>
      <c r="BE1336" s="110">
        <v>4853</v>
      </c>
      <c r="BF1336" s="110" t="s">
        <v>2856</v>
      </c>
      <c r="BG1336" s="110">
        <v>7005</v>
      </c>
      <c r="BH1336" s="110" t="s">
        <v>37</v>
      </c>
      <c r="BI1336" s="110">
        <v>325</v>
      </c>
      <c r="BJ1336" s="110">
        <v>0</v>
      </c>
      <c r="BK1336" s="110">
        <v>0</v>
      </c>
      <c r="BL1336" s="110">
        <v>352</v>
      </c>
      <c r="BN1336" s="110">
        <f t="shared" si="224"/>
        <v>677</v>
      </c>
      <c r="BS1336" s="110">
        <v>6957</v>
      </c>
      <c r="BT1336" s="110" t="str">
        <f t="shared" si="215"/>
        <v>Construção do Centro de Formação Intergeracional do Sudoeste do Paraná (CEINTER) no campus de Francisco Beltrão da UNIOESTE</v>
      </c>
      <c r="BU1336" s="111" t="str">
        <f t="shared" si="216"/>
        <v>Não</v>
      </c>
      <c r="BV1336" s="111" t="str">
        <f t="shared" si="217"/>
        <v>Não</v>
      </c>
      <c r="BW1336" s="111" t="str">
        <f t="shared" si="218"/>
        <v>Não</v>
      </c>
      <c r="BX1336" s="111" t="str">
        <f t="shared" si="219"/>
        <v>Não</v>
      </c>
      <c r="BY1336" s="110" t="s">
        <v>121</v>
      </c>
      <c r="BZ1336" s="110" t="s">
        <v>2724</v>
      </c>
      <c r="CA1336" s="110" t="s">
        <v>121</v>
      </c>
      <c r="CB1336" s="110" t="s">
        <v>8122</v>
      </c>
      <c r="CG1336" s="110" t="str">
        <f t="shared" si="220"/>
        <v>5664 Total</v>
      </c>
      <c r="CH1336" s="110" t="str">
        <f t="shared" si="222"/>
        <v>5664 Total-1</v>
      </c>
      <c r="CI1336" s="110">
        <v>1</v>
      </c>
      <c r="CJ1336" s="110" t="s">
        <v>7370</v>
      </c>
      <c r="CN1336" s="110">
        <v>27</v>
      </c>
      <c r="CO1336" s="110">
        <v>27</v>
      </c>
      <c r="CP1336" s="110">
        <v>27</v>
      </c>
      <c r="CQ1336" s="110">
        <v>27</v>
      </c>
      <c r="CS1336" s="110" t="str">
        <f t="shared" si="221"/>
        <v>-</v>
      </c>
    </row>
    <row r="1337" spans="19:97" x14ac:dyDescent="0.2">
      <c r="S1337" s="98">
        <v>6572</v>
      </c>
      <c r="T1337" s="98">
        <v>45</v>
      </c>
      <c r="U1337" s="98" t="s">
        <v>3005</v>
      </c>
      <c r="V1337" s="98">
        <v>34</v>
      </c>
      <c r="W1337" s="98" t="s">
        <v>3123</v>
      </c>
      <c r="X1337" s="98">
        <v>5</v>
      </c>
      <c r="Y1337" s="98" t="s">
        <v>858</v>
      </c>
      <c r="Z1337" s="98">
        <v>34</v>
      </c>
      <c r="AA1337" s="98" t="s">
        <v>3006</v>
      </c>
      <c r="AB1337" s="98">
        <v>8128</v>
      </c>
      <c r="AC1337" s="98" t="s">
        <v>3126</v>
      </c>
      <c r="AD1337" s="98" t="s">
        <v>3127</v>
      </c>
      <c r="AE1337" s="98">
        <v>6572</v>
      </c>
      <c r="AF1337" s="98" t="s">
        <v>6123</v>
      </c>
      <c r="AG1337" s="98" t="s">
        <v>6124</v>
      </c>
      <c r="AH1337" s="98" t="s">
        <v>212</v>
      </c>
      <c r="AI1337" s="98" t="s">
        <v>53</v>
      </c>
      <c r="AJ1337" s="98">
        <v>4100</v>
      </c>
      <c r="AK1337" s="98" t="s">
        <v>35</v>
      </c>
      <c r="AL1337" s="98">
        <v>4103</v>
      </c>
      <c r="AM1337" s="98" t="s">
        <v>341</v>
      </c>
      <c r="AN1337" s="98">
        <v>4114609</v>
      </c>
      <c r="AO1337" s="98">
        <v>2024</v>
      </c>
      <c r="AP1337" s="98">
        <v>0</v>
      </c>
      <c r="AQ1337" s="98" t="s">
        <v>54</v>
      </c>
      <c r="AR1337" s="98" t="s">
        <v>54</v>
      </c>
      <c r="AS1337" s="98" t="s">
        <v>54</v>
      </c>
      <c r="AT1337" s="98" t="s">
        <v>54</v>
      </c>
      <c r="AY1337" s="98" t="s">
        <v>56</v>
      </c>
      <c r="AZ1337" s="98" t="s">
        <v>6022</v>
      </c>
      <c r="BA1337" s="98" t="s">
        <v>6125</v>
      </c>
      <c r="BB1337" s="98" t="s">
        <v>6126</v>
      </c>
      <c r="BD1337" s="110" t="str">
        <f t="shared" si="223"/>
        <v>4854RGInt 04 Maringá</v>
      </c>
      <c r="BE1337" s="110">
        <v>4854</v>
      </c>
      <c r="BF1337" s="110" t="s">
        <v>2858</v>
      </c>
      <c r="BG1337" s="110">
        <v>7005</v>
      </c>
      <c r="BH1337" s="110" t="s">
        <v>36</v>
      </c>
      <c r="BI1337" s="110">
        <v>300</v>
      </c>
      <c r="BJ1337" s="110">
        <v>0</v>
      </c>
      <c r="BK1337" s="110">
        <v>36</v>
      </c>
      <c r="BL1337" s="110">
        <v>672</v>
      </c>
      <c r="BN1337" s="110">
        <f t="shared" si="224"/>
        <v>1008</v>
      </c>
      <c r="BS1337" s="110">
        <v>6572</v>
      </c>
      <c r="BT1337" s="110" t="str">
        <f t="shared" si="215"/>
        <v>Construção do Edifício Central de Abastecimento Farmacêutico, Almoxarifado e Transportes do Hospital Universitário do Oeste do Paraná (HUOP) da UNIOESTE, em Marechal Cândido Rondon</v>
      </c>
      <c r="BU1337" s="111" t="str">
        <f t="shared" si="216"/>
        <v>Não</v>
      </c>
      <c r="BV1337" s="111" t="str">
        <f t="shared" si="217"/>
        <v>Não</v>
      </c>
      <c r="BW1337" s="111" t="str">
        <f t="shared" si="218"/>
        <v>Não</v>
      </c>
      <c r="BX1337" s="111" t="str">
        <f t="shared" si="219"/>
        <v>Não</v>
      </c>
      <c r="BY1337" s="110" t="s">
        <v>121</v>
      </c>
      <c r="BZ1337" s="110" t="s">
        <v>121</v>
      </c>
      <c r="CA1337" s="110" t="s">
        <v>121</v>
      </c>
      <c r="CB1337" s="110" t="s">
        <v>8122</v>
      </c>
      <c r="CG1337" s="110" t="str">
        <f t="shared" si="220"/>
        <v>5665Campo Largo</v>
      </c>
      <c r="CH1337" s="110" t="str">
        <f t="shared" si="222"/>
        <v>5665-1</v>
      </c>
      <c r="CI1337" s="110">
        <v>1</v>
      </c>
      <c r="CJ1337" s="110">
        <v>5665</v>
      </c>
      <c r="CK1337" s="110" t="s">
        <v>33</v>
      </c>
      <c r="CL1337" s="110">
        <v>4104204</v>
      </c>
      <c r="CM1337" s="110" t="s">
        <v>495</v>
      </c>
      <c r="CN1337" s="110">
        <v>1</v>
      </c>
      <c r="CO1337" s="110">
        <v>1</v>
      </c>
      <c r="CP1337" s="110">
        <v>1</v>
      </c>
      <c r="CQ1337" s="110">
        <v>1</v>
      </c>
      <c r="CS1337" s="110" t="str">
        <f t="shared" si="221"/>
        <v>RGInt 01 Curitiba-Campo Largo</v>
      </c>
    </row>
    <row r="1338" spans="19:97" x14ac:dyDescent="0.2">
      <c r="S1338" s="98">
        <v>4643</v>
      </c>
      <c r="T1338" s="98">
        <v>45</v>
      </c>
      <c r="U1338" s="98" t="s">
        <v>3005</v>
      </c>
      <c r="V1338" s="98">
        <v>34</v>
      </c>
      <c r="W1338" s="98" t="s">
        <v>3123</v>
      </c>
      <c r="X1338" s="98">
        <v>5</v>
      </c>
      <c r="Y1338" s="98" t="s">
        <v>858</v>
      </c>
      <c r="Z1338" s="98">
        <v>34</v>
      </c>
      <c r="AA1338" s="98" t="s">
        <v>3006</v>
      </c>
      <c r="AB1338" s="98">
        <v>8128</v>
      </c>
      <c r="AC1338" s="98" t="s">
        <v>3126</v>
      </c>
      <c r="AD1338" s="98" t="s">
        <v>3127</v>
      </c>
      <c r="AE1338" s="98">
        <v>4643</v>
      </c>
      <c r="AF1338" s="98" t="s">
        <v>2455</v>
      </c>
      <c r="AG1338" s="98" t="s">
        <v>3064</v>
      </c>
      <c r="AH1338" s="98" t="s">
        <v>2920</v>
      </c>
      <c r="AI1338" s="98" t="s">
        <v>53</v>
      </c>
      <c r="AJ1338" s="98">
        <v>4100</v>
      </c>
      <c r="AK1338" s="98" t="s">
        <v>35</v>
      </c>
      <c r="AL1338" s="98">
        <v>4103</v>
      </c>
      <c r="AO1338" s="98">
        <v>2024</v>
      </c>
      <c r="AP1338" s="98">
        <v>1050</v>
      </c>
      <c r="AQ1338" s="98" t="s">
        <v>54</v>
      </c>
      <c r="AR1338" s="98" t="s">
        <v>54</v>
      </c>
      <c r="AS1338" s="98" t="s">
        <v>54</v>
      </c>
      <c r="AT1338" s="98" t="s">
        <v>54</v>
      </c>
      <c r="AV1338" s="98" t="s">
        <v>2724</v>
      </c>
      <c r="AY1338" s="98" t="s">
        <v>56</v>
      </c>
      <c r="AZ1338" s="98" t="s">
        <v>3066</v>
      </c>
      <c r="BA1338" s="98" t="s">
        <v>3011</v>
      </c>
      <c r="BB1338" s="98" t="s">
        <v>3012</v>
      </c>
      <c r="BD1338" s="110" t="str">
        <f t="shared" si="223"/>
        <v>4855RGInt 04 Maringá</v>
      </c>
      <c r="BE1338" s="110">
        <v>4855</v>
      </c>
      <c r="BF1338" s="110" t="s">
        <v>2862</v>
      </c>
      <c r="BG1338" s="110">
        <v>7005</v>
      </c>
      <c r="BH1338" s="110" t="s">
        <v>36</v>
      </c>
      <c r="BI1338" s="110">
        <v>2000</v>
      </c>
      <c r="BJ1338" s="110">
        <v>0</v>
      </c>
      <c r="BK1338" s="110">
        <v>0</v>
      </c>
      <c r="BL1338" s="110">
        <v>1733</v>
      </c>
      <c r="BN1338" s="110">
        <f t="shared" si="224"/>
        <v>3733</v>
      </c>
      <c r="BS1338" s="110">
        <v>4643</v>
      </c>
      <c r="BT1338" s="110" t="str">
        <f t="shared" si="215"/>
        <v>Estudantes de ensino superior formados</v>
      </c>
      <c r="BU1338" s="111" t="str">
        <f t="shared" si="216"/>
        <v>Não</v>
      </c>
      <c r="BV1338" s="111" t="str">
        <f t="shared" si="217"/>
        <v>Não</v>
      </c>
      <c r="BW1338" s="111" t="str">
        <f t="shared" si="218"/>
        <v>Não</v>
      </c>
      <c r="BX1338" s="111" t="str">
        <f t="shared" si="219"/>
        <v>Não</v>
      </c>
      <c r="BY1338" s="110" t="s">
        <v>121</v>
      </c>
      <c r="BZ1338" s="110" t="s">
        <v>8207</v>
      </c>
      <c r="CA1338" s="110" t="s">
        <v>121</v>
      </c>
      <c r="CB1338" s="110" t="s">
        <v>8374</v>
      </c>
      <c r="CG1338" s="110" t="str">
        <f t="shared" si="220"/>
        <v>5665Curitiba</v>
      </c>
      <c r="CH1338" s="110" t="str">
        <f t="shared" si="222"/>
        <v>5665-2</v>
      </c>
      <c r="CI1338" s="110">
        <v>2</v>
      </c>
      <c r="CJ1338" s="110">
        <v>5665</v>
      </c>
      <c r="CK1338" s="110" t="s">
        <v>33</v>
      </c>
      <c r="CL1338" s="110">
        <v>4106902</v>
      </c>
      <c r="CM1338" s="110" t="s">
        <v>128</v>
      </c>
      <c r="CN1338" s="110">
        <v>4</v>
      </c>
      <c r="CO1338" s="110">
        <v>4</v>
      </c>
      <c r="CP1338" s="110">
        <v>4</v>
      </c>
      <c r="CQ1338" s="110">
        <v>4</v>
      </c>
      <c r="CS1338" s="110" t="str">
        <f t="shared" si="221"/>
        <v>RGInt 01 Curitiba-Curitiba</v>
      </c>
    </row>
    <row r="1339" spans="19:97" x14ac:dyDescent="0.2">
      <c r="S1339" s="98">
        <v>4644</v>
      </c>
      <c r="T1339" s="98">
        <v>45</v>
      </c>
      <c r="U1339" s="98" t="s">
        <v>3005</v>
      </c>
      <c r="V1339" s="98">
        <v>34</v>
      </c>
      <c r="W1339" s="98" t="s">
        <v>3123</v>
      </c>
      <c r="X1339" s="98">
        <v>5</v>
      </c>
      <c r="Y1339" s="98" t="s">
        <v>858</v>
      </c>
      <c r="Z1339" s="98">
        <v>34</v>
      </c>
      <c r="AA1339" s="98" t="s">
        <v>3006</v>
      </c>
      <c r="AB1339" s="98">
        <v>8128</v>
      </c>
      <c r="AC1339" s="98" t="s">
        <v>3126</v>
      </c>
      <c r="AD1339" s="98" t="s">
        <v>3127</v>
      </c>
      <c r="AE1339" s="98">
        <v>4644</v>
      </c>
      <c r="AF1339" s="98" t="s">
        <v>2456</v>
      </c>
      <c r="AG1339" s="98" t="s">
        <v>3067</v>
      </c>
      <c r="AH1339" s="98" t="s">
        <v>3068</v>
      </c>
      <c r="AI1339" s="98" t="s">
        <v>53</v>
      </c>
      <c r="AJ1339" s="98">
        <v>4100</v>
      </c>
      <c r="AK1339" s="98" t="s">
        <v>35</v>
      </c>
      <c r="AL1339" s="98">
        <v>4103</v>
      </c>
      <c r="AO1339" s="98">
        <v>2024</v>
      </c>
      <c r="AP1339" s="98">
        <v>450</v>
      </c>
      <c r="AQ1339" s="98" t="s">
        <v>54</v>
      </c>
      <c r="AR1339" s="98" t="s">
        <v>54</v>
      </c>
      <c r="AS1339" s="98" t="s">
        <v>54</v>
      </c>
      <c r="AT1339" s="98" t="s">
        <v>54</v>
      </c>
      <c r="AV1339" s="98" t="s">
        <v>2724</v>
      </c>
      <c r="AY1339" s="98" t="s">
        <v>56</v>
      </c>
      <c r="AZ1339" s="98" t="s">
        <v>3070</v>
      </c>
      <c r="BA1339" s="98" t="s">
        <v>3011</v>
      </c>
      <c r="BB1339" s="98" t="s">
        <v>3012</v>
      </c>
      <c r="BD1339" s="110" t="str">
        <f t="shared" si="223"/>
        <v>4856RGInt 01 Curitiba</v>
      </c>
      <c r="BE1339" s="110">
        <v>4856</v>
      </c>
      <c r="BF1339" s="110" t="s">
        <v>2865</v>
      </c>
      <c r="BG1339" s="110">
        <v>8062</v>
      </c>
      <c r="BH1339" s="110" t="s">
        <v>33</v>
      </c>
      <c r="BI1339" s="110">
        <v>95000</v>
      </c>
      <c r="BJ1339" s="110">
        <v>95000</v>
      </c>
      <c r="BK1339" s="110">
        <v>95000</v>
      </c>
      <c r="BL1339" s="110">
        <v>95000</v>
      </c>
      <c r="BN1339" s="110">
        <f t="shared" si="224"/>
        <v>380000</v>
      </c>
      <c r="BS1339" s="110">
        <v>4644</v>
      </c>
      <c r="BT1339" s="110" t="str">
        <f t="shared" si="215"/>
        <v>Estudantes de pós-graduação titulados em nível stricto sensu - mestrado e doutorado</v>
      </c>
      <c r="BU1339" s="111" t="str">
        <f t="shared" si="216"/>
        <v>Não</v>
      </c>
      <c r="BV1339" s="111" t="str">
        <f t="shared" si="217"/>
        <v>Não</v>
      </c>
      <c r="BW1339" s="111" t="str">
        <f t="shared" si="218"/>
        <v>Não</v>
      </c>
      <c r="BX1339" s="111" t="str">
        <f t="shared" si="219"/>
        <v>Não</v>
      </c>
      <c r="BY1339" s="110" t="s">
        <v>121</v>
      </c>
      <c r="BZ1339" s="110" t="s">
        <v>8207</v>
      </c>
      <c r="CA1339" s="110" t="s">
        <v>121</v>
      </c>
      <c r="CB1339" s="110" t="s">
        <v>8374</v>
      </c>
      <c r="CG1339" s="110" t="str">
        <f t="shared" si="220"/>
        <v>5665Guaraqueçaba</v>
      </c>
      <c r="CH1339" s="110" t="str">
        <f t="shared" si="222"/>
        <v>5665-3</v>
      </c>
      <c r="CI1339" s="110">
        <v>3</v>
      </c>
      <c r="CJ1339" s="110">
        <v>5665</v>
      </c>
      <c r="CK1339" s="110" t="s">
        <v>33</v>
      </c>
      <c r="CL1339" s="110">
        <v>4109500</v>
      </c>
      <c r="CM1339" s="110" t="s">
        <v>2252</v>
      </c>
      <c r="CN1339" s="110">
        <v>1</v>
      </c>
      <c r="CO1339" s="110">
        <v>1</v>
      </c>
      <c r="CP1339" s="110">
        <v>1</v>
      </c>
      <c r="CQ1339" s="110">
        <v>1</v>
      </c>
      <c r="CS1339" s="110" t="str">
        <f t="shared" si="221"/>
        <v>RGInt 01 Curitiba-Guaraqueçaba</v>
      </c>
    </row>
    <row r="1340" spans="19:97" x14ac:dyDescent="0.2">
      <c r="S1340" s="98">
        <v>5521</v>
      </c>
      <c r="T1340" s="98">
        <v>45</v>
      </c>
      <c r="U1340" s="98" t="s">
        <v>3005</v>
      </c>
      <c r="V1340" s="98">
        <v>34</v>
      </c>
      <c r="W1340" s="98" t="s">
        <v>3123</v>
      </c>
      <c r="X1340" s="98">
        <v>5</v>
      </c>
      <c r="Y1340" s="98" t="s">
        <v>858</v>
      </c>
      <c r="Z1340" s="98">
        <v>34</v>
      </c>
      <c r="AA1340" s="98" t="s">
        <v>3006</v>
      </c>
      <c r="AB1340" s="98">
        <v>8128</v>
      </c>
      <c r="AC1340" s="98" t="s">
        <v>3126</v>
      </c>
      <c r="AD1340" s="98" t="s">
        <v>3127</v>
      </c>
      <c r="AE1340" s="98">
        <v>5521</v>
      </c>
      <c r="AF1340" s="98" t="s">
        <v>3143</v>
      </c>
      <c r="AG1340" s="98" t="s">
        <v>3144</v>
      </c>
      <c r="AH1340" s="98" t="s">
        <v>212</v>
      </c>
      <c r="AI1340" s="98" t="s">
        <v>53</v>
      </c>
      <c r="AJ1340" s="98">
        <v>4100</v>
      </c>
      <c r="AK1340" s="98" t="s">
        <v>35</v>
      </c>
      <c r="AL1340" s="98">
        <v>4103</v>
      </c>
      <c r="AM1340" s="98" t="s">
        <v>578</v>
      </c>
      <c r="AN1340" s="98">
        <v>4127700</v>
      </c>
      <c r="AO1340" s="98">
        <v>2024</v>
      </c>
      <c r="AP1340" s="98">
        <v>6</v>
      </c>
      <c r="AQ1340" s="98" t="s">
        <v>54</v>
      </c>
      <c r="AR1340" s="98" t="s">
        <v>54</v>
      </c>
      <c r="AS1340" s="98" t="s">
        <v>54</v>
      </c>
      <c r="AT1340" s="98" t="s">
        <v>54</v>
      </c>
      <c r="AY1340" s="98" t="s">
        <v>56</v>
      </c>
      <c r="AZ1340" s="98" t="s">
        <v>3051</v>
      </c>
      <c r="BA1340" s="98" t="s">
        <v>3011</v>
      </c>
      <c r="BB1340" s="98" t="s">
        <v>3012</v>
      </c>
      <c r="BD1340" s="110" t="str">
        <f t="shared" si="223"/>
        <v>4856RGInt 02 Guarapuava</v>
      </c>
      <c r="BE1340" s="110">
        <v>4856</v>
      </c>
      <c r="BF1340" s="110" t="s">
        <v>2865</v>
      </c>
      <c r="BG1340" s="110">
        <v>8062</v>
      </c>
      <c r="BH1340" s="110" t="s">
        <v>34</v>
      </c>
      <c r="BI1340" s="110">
        <v>13000</v>
      </c>
      <c r="BJ1340" s="110">
        <v>13000</v>
      </c>
      <c r="BK1340" s="110">
        <v>13000</v>
      </c>
      <c r="BL1340" s="110">
        <v>13000</v>
      </c>
      <c r="BN1340" s="110">
        <f t="shared" si="224"/>
        <v>52000</v>
      </c>
      <c r="BS1340" s="110">
        <v>5521</v>
      </c>
      <c r="BT1340" s="110" t="str">
        <f t="shared" si="215"/>
        <v>Obra e instalação de elevador no prédio de Administração e Filosofia - UNIOESTE, em Toledo</v>
      </c>
      <c r="BU1340" s="111" t="str">
        <f t="shared" si="216"/>
        <v>Não</v>
      </c>
      <c r="BV1340" s="111" t="str">
        <f t="shared" si="217"/>
        <v>Não</v>
      </c>
      <c r="BW1340" s="111" t="str">
        <f t="shared" si="218"/>
        <v>Não</v>
      </c>
      <c r="BX1340" s="111" t="str">
        <f t="shared" si="219"/>
        <v>Não</v>
      </c>
      <c r="BY1340" s="110" t="s">
        <v>121</v>
      </c>
      <c r="BZ1340" s="110" t="s">
        <v>121</v>
      </c>
      <c r="CA1340" s="110" t="s">
        <v>121</v>
      </c>
      <c r="CB1340" s="110" t="s">
        <v>8122</v>
      </c>
      <c r="CG1340" s="110" t="str">
        <f t="shared" si="220"/>
        <v>5665Lapa</v>
      </c>
      <c r="CH1340" s="110" t="str">
        <f t="shared" si="222"/>
        <v>5665-4</v>
      </c>
      <c r="CI1340" s="110">
        <v>4</v>
      </c>
      <c r="CJ1340" s="110">
        <v>5665</v>
      </c>
      <c r="CK1340" s="110" t="s">
        <v>33</v>
      </c>
      <c r="CL1340" s="110">
        <v>4113205</v>
      </c>
      <c r="CM1340" s="110" t="s">
        <v>297</v>
      </c>
      <c r="CN1340" s="110">
        <v>1</v>
      </c>
      <c r="CO1340" s="110">
        <v>1</v>
      </c>
      <c r="CP1340" s="110">
        <v>1</v>
      </c>
      <c r="CQ1340" s="110">
        <v>1</v>
      </c>
      <c r="CS1340" s="110" t="str">
        <f t="shared" si="221"/>
        <v>RGInt 01 Curitiba-Lapa</v>
      </c>
    </row>
    <row r="1341" spans="19:97" x14ac:dyDescent="0.2">
      <c r="S1341" s="98">
        <v>5522</v>
      </c>
      <c r="T1341" s="98">
        <v>45</v>
      </c>
      <c r="U1341" s="98" t="s">
        <v>3005</v>
      </c>
      <c r="V1341" s="98">
        <v>34</v>
      </c>
      <c r="W1341" s="98" t="s">
        <v>3123</v>
      </c>
      <c r="X1341" s="98">
        <v>5</v>
      </c>
      <c r="Y1341" s="98" t="s">
        <v>858</v>
      </c>
      <c r="Z1341" s="98">
        <v>34</v>
      </c>
      <c r="AA1341" s="98" t="s">
        <v>3006</v>
      </c>
      <c r="AB1341" s="98">
        <v>8128</v>
      </c>
      <c r="AC1341" s="98" t="s">
        <v>3126</v>
      </c>
      <c r="AD1341" s="98" t="s">
        <v>3127</v>
      </c>
      <c r="AE1341" s="98">
        <v>5522</v>
      </c>
      <c r="AF1341" s="98" t="s">
        <v>3146</v>
      </c>
      <c r="AG1341" s="98" t="s">
        <v>3147</v>
      </c>
      <c r="AH1341" s="98" t="s">
        <v>212</v>
      </c>
      <c r="AI1341" s="98" t="s">
        <v>53</v>
      </c>
      <c r="AJ1341" s="98">
        <v>4100</v>
      </c>
      <c r="AK1341" s="98" t="s">
        <v>35</v>
      </c>
      <c r="AL1341" s="98">
        <v>4103</v>
      </c>
      <c r="AM1341" s="98" t="s">
        <v>341</v>
      </c>
      <c r="AN1341" s="98">
        <v>4114609</v>
      </c>
      <c r="AO1341" s="98">
        <v>2024</v>
      </c>
      <c r="AP1341" s="98">
        <v>1101</v>
      </c>
      <c r="AQ1341" s="98" t="s">
        <v>54</v>
      </c>
      <c r="AR1341" s="98" t="s">
        <v>54</v>
      </c>
      <c r="AS1341" s="98" t="s">
        <v>54</v>
      </c>
      <c r="AT1341" s="98" t="s">
        <v>54</v>
      </c>
      <c r="AY1341" s="98" t="s">
        <v>56</v>
      </c>
      <c r="AZ1341" s="98" t="s">
        <v>3051</v>
      </c>
      <c r="BA1341" s="98" t="s">
        <v>3011</v>
      </c>
      <c r="BB1341" s="98" t="s">
        <v>3012</v>
      </c>
      <c r="BD1341" s="110" t="str">
        <f t="shared" si="223"/>
        <v>4856RGInt 03 Cascavel</v>
      </c>
      <c r="BE1341" s="110">
        <v>4856</v>
      </c>
      <c r="BF1341" s="110" t="s">
        <v>2865</v>
      </c>
      <c r="BG1341" s="110">
        <v>8062</v>
      </c>
      <c r="BH1341" s="110" t="s">
        <v>35</v>
      </c>
      <c r="BI1341" s="110">
        <v>45000</v>
      </c>
      <c r="BJ1341" s="110">
        <v>45000</v>
      </c>
      <c r="BK1341" s="110">
        <v>45000</v>
      </c>
      <c r="BL1341" s="110">
        <v>45000</v>
      </c>
      <c r="BN1341" s="110">
        <f t="shared" si="224"/>
        <v>180000</v>
      </c>
      <c r="BS1341" s="110">
        <v>5522</v>
      </c>
      <c r="BT1341" s="110" t="str">
        <f t="shared" si="215"/>
        <v>Pavimentação da entrada do complexo poliesportivo ao final do prédio da piscina semiolímpica coberta e acesso a pista de atletismo - UNIOESTE, em Marechal Candido Rondon</v>
      </c>
      <c r="BU1341" s="111" t="str">
        <f t="shared" si="216"/>
        <v>Não</v>
      </c>
      <c r="BV1341" s="111" t="str">
        <f t="shared" si="217"/>
        <v>Não</v>
      </c>
      <c r="BW1341" s="111" t="str">
        <f t="shared" si="218"/>
        <v>Não</v>
      </c>
      <c r="BX1341" s="111" t="str">
        <f t="shared" si="219"/>
        <v>Não</v>
      </c>
      <c r="BY1341" s="110" t="s">
        <v>121</v>
      </c>
      <c r="BZ1341" s="110" t="s">
        <v>121</v>
      </c>
      <c r="CA1341" s="110" t="s">
        <v>121</v>
      </c>
      <c r="CB1341" s="110" t="s">
        <v>8122</v>
      </c>
      <c r="CG1341" s="110" t="str">
        <f t="shared" si="220"/>
        <v>5665Paranaguá</v>
      </c>
      <c r="CH1341" s="110" t="str">
        <f t="shared" si="222"/>
        <v>5665-5</v>
      </c>
      <c r="CI1341" s="110">
        <v>5</v>
      </c>
      <c r="CJ1341" s="110">
        <v>5665</v>
      </c>
      <c r="CK1341" s="110" t="s">
        <v>33</v>
      </c>
      <c r="CL1341" s="110">
        <v>4118204</v>
      </c>
      <c r="CM1341" s="110" t="s">
        <v>511</v>
      </c>
      <c r="CN1341" s="110">
        <v>2</v>
      </c>
      <c r="CO1341" s="110">
        <v>2</v>
      </c>
      <c r="CP1341" s="110">
        <v>2</v>
      </c>
      <c r="CQ1341" s="110">
        <v>2</v>
      </c>
      <c r="CS1341" s="110" t="str">
        <f t="shared" si="221"/>
        <v>RGInt 01 Curitiba-Paranaguá</v>
      </c>
    </row>
    <row r="1342" spans="19:97" x14ac:dyDescent="0.2">
      <c r="S1342" s="98">
        <v>4645</v>
      </c>
      <c r="T1342" s="98">
        <v>45</v>
      </c>
      <c r="U1342" s="98" t="s">
        <v>3005</v>
      </c>
      <c r="V1342" s="98">
        <v>34</v>
      </c>
      <c r="W1342" s="98" t="s">
        <v>3123</v>
      </c>
      <c r="X1342" s="98">
        <v>5</v>
      </c>
      <c r="Y1342" s="98" t="s">
        <v>858</v>
      </c>
      <c r="Z1342" s="98">
        <v>34</v>
      </c>
      <c r="AA1342" s="98" t="s">
        <v>3006</v>
      </c>
      <c r="AB1342" s="98">
        <v>8128</v>
      </c>
      <c r="AC1342" s="98" t="s">
        <v>3126</v>
      </c>
      <c r="AD1342" s="98" t="s">
        <v>3127</v>
      </c>
      <c r="AE1342" s="98">
        <v>4645</v>
      </c>
      <c r="AF1342" s="98" t="s">
        <v>2460</v>
      </c>
      <c r="AG1342" s="98" t="s">
        <v>3072</v>
      </c>
      <c r="AH1342" s="98" t="s">
        <v>3073</v>
      </c>
      <c r="AI1342" s="98" t="s">
        <v>53</v>
      </c>
      <c r="AJ1342" s="98">
        <v>4100</v>
      </c>
      <c r="AK1342" s="98" t="s">
        <v>35</v>
      </c>
      <c r="AL1342" s="98">
        <v>4103</v>
      </c>
      <c r="AO1342" s="98">
        <v>2024</v>
      </c>
      <c r="AP1342" s="98">
        <v>650</v>
      </c>
      <c r="AQ1342" s="98" t="s">
        <v>54</v>
      </c>
      <c r="AR1342" s="98" t="s">
        <v>54</v>
      </c>
      <c r="AS1342" s="98" t="s">
        <v>54</v>
      </c>
      <c r="AT1342" s="98" t="s">
        <v>54</v>
      </c>
      <c r="AV1342" s="98" t="s">
        <v>244</v>
      </c>
      <c r="AY1342" s="98" t="s">
        <v>56</v>
      </c>
      <c r="AZ1342" s="98" t="s">
        <v>3074</v>
      </c>
      <c r="BA1342" s="98" t="s">
        <v>3011</v>
      </c>
      <c r="BB1342" s="98" t="s">
        <v>3012</v>
      </c>
      <c r="BD1342" s="110" t="str">
        <f t="shared" si="223"/>
        <v>4856RGInt 04 Maringá</v>
      </c>
      <c r="BE1342" s="110">
        <v>4856</v>
      </c>
      <c r="BF1342" s="110" t="s">
        <v>2865</v>
      </c>
      <c r="BG1342" s="110">
        <v>8062</v>
      </c>
      <c r="BH1342" s="110" t="s">
        <v>36</v>
      </c>
      <c r="BI1342" s="110">
        <v>48000</v>
      </c>
      <c r="BJ1342" s="110">
        <v>48000</v>
      </c>
      <c r="BK1342" s="110">
        <v>48000</v>
      </c>
      <c r="BL1342" s="110">
        <v>48000</v>
      </c>
      <c r="BN1342" s="110">
        <f t="shared" si="224"/>
        <v>192000</v>
      </c>
      <c r="BS1342" s="110">
        <v>4645</v>
      </c>
      <c r="BT1342" s="110" t="str">
        <f t="shared" si="215"/>
        <v>Projetos de pesquisa para o desenvolvimento da Ciência e da Tecnologia desenvolvido</v>
      </c>
      <c r="BU1342" s="111" t="str">
        <f t="shared" si="216"/>
        <v>Não</v>
      </c>
      <c r="BV1342" s="111" t="str">
        <f t="shared" si="217"/>
        <v>Não</v>
      </c>
      <c r="BW1342" s="111" t="str">
        <f t="shared" si="218"/>
        <v>Não</v>
      </c>
      <c r="BX1342" s="111" t="str">
        <f t="shared" si="219"/>
        <v>Não</v>
      </c>
      <c r="BY1342" s="110" t="s">
        <v>121</v>
      </c>
      <c r="BZ1342" s="110" t="s">
        <v>8167</v>
      </c>
      <c r="CA1342" s="110" t="s">
        <v>121</v>
      </c>
      <c r="CB1342" s="110" t="s">
        <v>8374</v>
      </c>
      <c r="CG1342" s="110" t="str">
        <f t="shared" si="220"/>
        <v>5665Pinhais</v>
      </c>
      <c r="CH1342" s="110" t="str">
        <f t="shared" si="222"/>
        <v>5665-6</v>
      </c>
      <c r="CI1342" s="110">
        <v>6</v>
      </c>
      <c r="CJ1342" s="110">
        <v>5665</v>
      </c>
      <c r="CK1342" s="110" t="s">
        <v>33</v>
      </c>
      <c r="CL1342" s="110">
        <v>4119152</v>
      </c>
      <c r="CM1342" s="110" t="s">
        <v>515</v>
      </c>
      <c r="CN1342" s="110">
        <v>1</v>
      </c>
      <c r="CO1342" s="110">
        <v>1</v>
      </c>
      <c r="CP1342" s="110">
        <v>1</v>
      </c>
      <c r="CQ1342" s="110">
        <v>1</v>
      </c>
      <c r="CS1342" s="110" t="str">
        <f t="shared" si="221"/>
        <v>RGInt 01 Curitiba-Pinhais</v>
      </c>
    </row>
    <row r="1343" spans="19:97" x14ac:dyDescent="0.2">
      <c r="S1343" s="98">
        <v>4646</v>
      </c>
      <c r="T1343" s="98">
        <v>45</v>
      </c>
      <c r="U1343" s="98" t="s">
        <v>3005</v>
      </c>
      <c r="V1343" s="98">
        <v>46</v>
      </c>
      <c r="W1343" s="98" t="s">
        <v>3150</v>
      </c>
      <c r="X1343" s="98">
        <v>5</v>
      </c>
      <c r="Y1343" s="98" t="s">
        <v>858</v>
      </c>
      <c r="Z1343" s="98">
        <v>34</v>
      </c>
      <c r="AA1343" s="98" t="s">
        <v>3006</v>
      </c>
      <c r="AB1343" s="98">
        <v>8131</v>
      </c>
      <c r="AC1343" s="98" t="s">
        <v>3151</v>
      </c>
      <c r="AD1343" s="98" t="s">
        <v>3152</v>
      </c>
      <c r="AE1343" s="98">
        <v>4646</v>
      </c>
      <c r="AF1343" s="98" t="s">
        <v>868</v>
      </c>
      <c r="AG1343" s="98" t="s">
        <v>3045</v>
      </c>
      <c r="AH1343" s="98" t="s">
        <v>52</v>
      </c>
      <c r="AI1343" s="98" t="s">
        <v>53</v>
      </c>
      <c r="AJ1343" s="98">
        <v>4100</v>
      </c>
      <c r="AO1343" s="98">
        <v>2024</v>
      </c>
      <c r="AP1343" s="98">
        <v>200</v>
      </c>
      <c r="AQ1343" s="98" t="s">
        <v>54</v>
      </c>
      <c r="AR1343" s="98" t="s">
        <v>54</v>
      </c>
      <c r="AS1343" s="98" t="s">
        <v>54</v>
      </c>
      <c r="AT1343" s="98" t="s">
        <v>54</v>
      </c>
      <c r="AV1343" s="98" t="s">
        <v>2724</v>
      </c>
      <c r="AY1343" s="98" t="s">
        <v>56</v>
      </c>
      <c r="AZ1343" s="98" t="s">
        <v>3046</v>
      </c>
      <c r="BA1343" s="98" t="s">
        <v>3011</v>
      </c>
      <c r="BB1343" s="98" t="s">
        <v>3012</v>
      </c>
      <c r="BD1343" s="110" t="str">
        <f t="shared" si="223"/>
        <v>4856RGInt 05 Londrina</v>
      </c>
      <c r="BE1343" s="110">
        <v>4856</v>
      </c>
      <c r="BF1343" s="110" t="s">
        <v>2865</v>
      </c>
      <c r="BG1343" s="110">
        <v>8062</v>
      </c>
      <c r="BH1343" s="110" t="s">
        <v>37</v>
      </c>
      <c r="BI1343" s="110">
        <v>58000</v>
      </c>
      <c r="BJ1343" s="110">
        <v>58000</v>
      </c>
      <c r="BK1343" s="110">
        <v>58000</v>
      </c>
      <c r="BL1343" s="110">
        <v>58000</v>
      </c>
      <c r="BN1343" s="110">
        <f t="shared" si="224"/>
        <v>232000</v>
      </c>
      <c r="BS1343" s="110">
        <v>4646</v>
      </c>
      <c r="BT1343" s="110" t="str">
        <f t="shared" si="215"/>
        <v>Ações extensionistas em benefício da sociedade realizadas pelas Instituições de Ensino Superior Estaduais</v>
      </c>
      <c r="BU1343" s="111" t="str">
        <f t="shared" si="216"/>
        <v>Não</v>
      </c>
      <c r="BV1343" s="111" t="str">
        <f t="shared" si="217"/>
        <v>Não</v>
      </c>
      <c r="BW1343" s="111" t="str">
        <f t="shared" si="218"/>
        <v>Não</v>
      </c>
      <c r="BX1343" s="111" t="str">
        <f t="shared" si="219"/>
        <v>Não</v>
      </c>
      <c r="BY1343" s="110" t="s">
        <v>121</v>
      </c>
      <c r="BZ1343" s="110" t="s">
        <v>8207</v>
      </c>
      <c r="CA1343" s="110" t="s">
        <v>121</v>
      </c>
      <c r="CB1343" s="110" t="s">
        <v>8374</v>
      </c>
      <c r="CG1343" s="110" t="str">
        <f t="shared" si="220"/>
        <v>5665Piraquara</v>
      </c>
      <c r="CH1343" s="110" t="str">
        <f t="shared" si="222"/>
        <v>5665-7</v>
      </c>
      <c r="CI1343" s="110">
        <v>7</v>
      </c>
      <c r="CJ1343" s="110">
        <v>5665</v>
      </c>
      <c r="CK1343" s="110" t="s">
        <v>33</v>
      </c>
      <c r="CL1343" s="110">
        <v>4119509</v>
      </c>
      <c r="CM1343" s="110" t="s">
        <v>519</v>
      </c>
      <c r="CN1343" s="110">
        <v>1</v>
      </c>
      <c r="CO1343" s="110">
        <v>1</v>
      </c>
      <c r="CP1343" s="110">
        <v>1</v>
      </c>
      <c r="CQ1343" s="110">
        <v>1</v>
      </c>
      <c r="CS1343" s="110" t="str">
        <f t="shared" si="221"/>
        <v>RGInt 01 Curitiba-Piraquara</v>
      </c>
    </row>
    <row r="1344" spans="19:97" x14ac:dyDescent="0.2">
      <c r="S1344" s="98">
        <v>5489</v>
      </c>
      <c r="T1344" s="98">
        <v>45</v>
      </c>
      <c r="U1344" s="98" t="s">
        <v>3005</v>
      </c>
      <c r="V1344" s="98">
        <v>46</v>
      </c>
      <c r="W1344" s="98" t="s">
        <v>3150</v>
      </c>
      <c r="X1344" s="98">
        <v>5</v>
      </c>
      <c r="Y1344" s="98" t="s">
        <v>858</v>
      </c>
      <c r="Z1344" s="98">
        <v>34</v>
      </c>
      <c r="AA1344" s="98" t="s">
        <v>3006</v>
      </c>
      <c r="AB1344" s="98">
        <v>8131</v>
      </c>
      <c r="AC1344" s="98" t="s">
        <v>3151</v>
      </c>
      <c r="AD1344" s="98" t="s">
        <v>3152</v>
      </c>
      <c r="AE1344" s="98">
        <v>5489</v>
      </c>
      <c r="AF1344" s="98" t="s">
        <v>3153</v>
      </c>
      <c r="AG1344" s="98" t="s">
        <v>3154</v>
      </c>
      <c r="AH1344" s="98" t="s">
        <v>212</v>
      </c>
      <c r="AI1344" s="98" t="s">
        <v>53</v>
      </c>
      <c r="AJ1344" s="98">
        <v>4100</v>
      </c>
      <c r="AK1344" s="98" t="s">
        <v>36</v>
      </c>
      <c r="AL1344" s="98">
        <v>4104</v>
      </c>
      <c r="AM1344" s="98" t="s">
        <v>372</v>
      </c>
      <c r="AN1344" s="98">
        <v>4104303</v>
      </c>
      <c r="AO1344" s="98">
        <v>2024</v>
      </c>
      <c r="AP1344" s="98">
        <v>415</v>
      </c>
      <c r="AQ1344" s="98" t="s">
        <v>54</v>
      </c>
      <c r="AR1344" s="98" t="s">
        <v>54</v>
      </c>
      <c r="AS1344" s="98" t="s">
        <v>54</v>
      </c>
      <c r="AT1344" s="98" t="s">
        <v>54</v>
      </c>
      <c r="AY1344" s="98" t="s">
        <v>56</v>
      </c>
      <c r="AZ1344" s="98" t="s">
        <v>6127</v>
      </c>
      <c r="BA1344" s="98" t="s">
        <v>3011</v>
      </c>
      <c r="BB1344" s="98" t="s">
        <v>3012</v>
      </c>
      <c r="BD1344" s="110" t="str">
        <f t="shared" si="223"/>
        <v>4856RGInt 06 Ponta Grossa</v>
      </c>
      <c r="BE1344" s="110">
        <v>4856</v>
      </c>
      <c r="BF1344" s="110" t="s">
        <v>2865</v>
      </c>
      <c r="BG1344" s="110">
        <v>8062</v>
      </c>
      <c r="BH1344" s="110" t="s">
        <v>38</v>
      </c>
      <c r="BI1344" s="110">
        <v>21000</v>
      </c>
      <c r="BJ1344" s="110">
        <v>21000</v>
      </c>
      <c r="BK1344" s="110">
        <v>21000</v>
      </c>
      <c r="BL1344" s="110">
        <v>21000</v>
      </c>
      <c r="BN1344" s="110">
        <f t="shared" si="224"/>
        <v>84000</v>
      </c>
      <c r="BS1344" s="110">
        <v>5489</v>
      </c>
      <c r="BT1344" s="110" t="str">
        <f t="shared" si="215"/>
        <v>Construção Bloco 3, Biblioteca da UNESPAR, do campus de Campo Mourão</v>
      </c>
      <c r="BU1344" s="111" t="str">
        <f t="shared" si="216"/>
        <v>Não</v>
      </c>
      <c r="BV1344" s="111" t="str">
        <f t="shared" si="217"/>
        <v>Não</v>
      </c>
      <c r="BW1344" s="111" t="str">
        <f t="shared" si="218"/>
        <v>Não</v>
      </c>
      <c r="BX1344" s="111" t="str">
        <f t="shared" si="219"/>
        <v>Não</v>
      </c>
      <c r="BY1344" s="110" t="s">
        <v>121</v>
      </c>
      <c r="BZ1344" s="110" t="s">
        <v>121</v>
      </c>
      <c r="CA1344" s="110" t="s">
        <v>121</v>
      </c>
      <c r="CB1344" s="110" t="s">
        <v>8122</v>
      </c>
      <c r="CG1344" s="110" t="str">
        <f t="shared" si="220"/>
        <v>5665União da Vitória</v>
      </c>
      <c r="CH1344" s="110" t="str">
        <f t="shared" si="222"/>
        <v>5665-8</v>
      </c>
      <c r="CI1344" s="110">
        <v>8</v>
      </c>
      <c r="CJ1344" s="110">
        <v>5665</v>
      </c>
      <c r="CK1344" s="110" t="s">
        <v>33</v>
      </c>
      <c r="CL1344" s="110">
        <v>4128203</v>
      </c>
      <c r="CM1344" s="110" t="s">
        <v>567</v>
      </c>
      <c r="CN1344" s="110">
        <v>1</v>
      </c>
      <c r="CO1344" s="110">
        <v>1</v>
      </c>
      <c r="CP1344" s="110">
        <v>1</v>
      </c>
      <c r="CQ1344" s="110">
        <v>1</v>
      </c>
      <c r="CS1344" s="110" t="str">
        <f t="shared" si="221"/>
        <v>RGInt 01 Curitiba-União da Vitória</v>
      </c>
    </row>
    <row r="1345" spans="19:97" x14ac:dyDescent="0.2">
      <c r="S1345" s="98">
        <v>7016</v>
      </c>
      <c r="T1345" s="98">
        <v>45</v>
      </c>
      <c r="U1345" s="98" t="s">
        <v>3005</v>
      </c>
      <c r="V1345" s="98">
        <v>46</v>
      </c>
      <c r="W1345" s="98" t="s">
        <v>3150</v>
      </c>
      <c r="X1345" s="98">
        <v>5</v>
      </c>
      <c r="Y1345" s="98" t="s">
        <v>858</v>
      </c>
      <c r="Z1345" s="98">
        <v>34</v>
      </c>
      <c r="AA1345" s="98" t="s">
        <v>3006</v>
      </c>
      <c r="AB1345" s="98">
        <v>8131</v>
      </c>
      <c r="AC1345" s="98" t="s">
        <v>3151</v>
      </c>
      <c r="AD1345" s="98" t="s">
        <v>3152</v>
      </c>
      <c r="AE1345" s="98">
        <v>7016</v>
      </c>
      <c r="AF1345" s="98" t="s">
        <v>6128</v>
      </c>
      <c r="AG1345" s="98" t="s">
        <v>6129</v>
      </c>
      <c r="AH1345" s="98" t="s">
        <v>212</v>
      </c>
      <c r="AI1345" s="98" t="s">
        <v>53</v>
      </c>
      <c r="AJ1345" s="98">
        <v>4100</v>
      </c>
      <c r="AK1345" s="98" t="s">
        <v>33</v>
      </c>
      <c r="AL1345" s="98">
        <v>4101</v>
      </c>
      <c r="AM1345" s="98" t="s">
        <v>511</v>
      </c>
      <c r="AN1345" s="98">
        <v>4118204</v>
      </c>
      <c r="AO1345" s="98">
        <v>2024</v>
      </c>
      <c r="AP1345" s="98">
        <v>0</v>
      </c>
      <c r="AQ1345" s="98" t="s">
        <v>54</v>
      </c>
      <c r="AR1345" s="98" t="s">
        <v>54</v>
      </c>
      <c r="AS1345" s="98" t="s">
        <v>54</v>
      </c>
      <c r="AT1345" s="98" t="s">
        <v>54</v>
      </c>
      <c r="AY1345" s="98" t="s">
        <v>56</v>
      </c>
      <c r="AZ1345" s="98" t="s">
        <v>6056</v>
      </c>
      <c r="BA1345" s="98" t="s">
        <v>6057</v>
      </c>
      <c r="BB1345" s="98" t="s">
        <v>6058</v>
      </c>
      <c r="BD1345" s="110" t="str">
        <f t="shared" si="223"/>
        <v>4857RGInt 01 Curitiba</v>
      </c>
      <c r="BE1345" s="110">
        <v>4857</v>
      </c>
      <c r="BF1345" s="110" t="s">
        <v>2869</v>
      </c>
      <c r="BG1345" s="110">
        <v>8062</v>
      </c>
      <c r="BH1345" s="110" t="s">
        <v>33</v>
      </c>
      <c r="BI1345" s="110">
        <v>45</v>
      </c>
      <c r="BJ1345" s="110">
        <v>45</v>
      </c>
      <c r="BK1345" s="110">
        <v>45</v>
      </c>
      <c r="BL1345" s="110">
        <v>45</v>
      </c>
      <c r="BN1345" s="110">
        <f t="shared" si="224"/>
        <v>180</v>
      </c>
      <c r="BS1345" s="110">
        <v>7016</v>
      </c>
      <c r="BT1345" s="110" t="str">
        <f t="shared" si="215"/>
        <v>Construção do fosso/estrutura para instalação do elevador no campus de Paranaguá da UNESPAR</v>
      </c>
      <c r="BU1345" s="111" t="str">
        <f t="shared" si="216"/>
        <v>Não</v>
      </c>
      <c r="BV1345" s="111" t="str">
        <f t="shared" si="217"/>
        <v>Não</v>
      </c>
      <c r="BW1345" s="111" t="str">
        <f t="shared" si="218"/>
        <v>Não</v>
      </c>
      <c r="BX1345" s="111" t="str">
        <f t="shared" si="219"/>
        <v>Não</v>
      </c>
      <c r="BY1345" s="110" t="s">
        <v>121</v>
      </c>
      <c r="BZ1345" s="110" t="s">
        <v>121</v>
      </c>
      <c r="CA1345" s="110" t="s">
        <v>121</v>
      </c>
      <c r="CB1345" s="110" t="s">
        <v>8122</v>
      </c>
      <c r="CG1345" s="110" t="str">
        <f t="shared" si="220"/>
        <v>5665Guarapuava</v>
      </c>
      <c r="CH1345" s="110" t="str">
        <f t="shared" si="222"/>
        <v>5665-9</v>
      </c>
      <c r="CI1345" s="110">
        <v>9</v>
      </c>
      <c r="CJ1345" s="110">
        <v>5665</v>
      </c>
      <c r="CK1345" s="110" t="s">
        <v>34</v>
      </c>
      <c r="CL1345" s="110">
        <v>4109401</v>
      </c>
      <c r="CM1345" s="110" t="s">
        <v>526</v>
      </c>
      <c r="CN1345" s="110">
        <v>2</v>
      </c>
      <c r="CO1345" s="110">
        <v>2</v>
      </c>
      <c r="CP1345" s="110">
        <v>2</v>
      </c>
      <c r="CQ1345" s="110">
        <v>2</v>
      </c>
      <c r="CS1345" s="110" t="str">
        <f t="shared" si="221"/>
        <v>RGInt 02 Guarapuava-Guarapuava</v>
      </c>
    </row>
    <row r="1346" spans="19:97" x14ac:dyDescent="0.2">
      <c r="S1346" s="98">
        <v>4647</v>
      </c>
      <c r="T1346" s="98">
        <v>45</v>
      </c>
      <c r="U1346" s="98" t="s">
        <v>3005</v>
      </c>
      <c r="V1346" s="98">
        <v>46</v>
      </c>
      <c r="W1346" s="98" t="s">
        <v>3150</v>
      </c>
      <c r="X1346" s="98">
        <v>5</v>
      </c>
      <c r="Y1346" s="98" t="s">
        <v>858</v>
      </c>
      <c r="Z1346" s="98">
        <v>34</v>
      </c>
      <c r="AA1346" s="98" t="s">
        <v>3006</v>
      </c>
      <c r="AB1346" s="98">
        <v>8131</v>
      </c>
      <c r="AC1346" s="98" t="s">
        <v>3151</v>
      </c>
      <c r="AD1346" s="98" t="s">
        <v>3152</v>
      </c>
      <c r="AE1346" s="98">
        <v>4647</v>
      </c>
      <c r="AF1346" s="98" t="s">
        <v>2455</v>
      </c>
      <c r="AG1346" s="98" t="s">
        <v>3064</v>
      </c>
      <c r="AH1346" s="98" t="s">
        <v>2920</v>
      </c>
      <c r="AI1346" s="98" t="s">
        <v>53</v>
      </c>
      <c r="AJ1346" s="98">
        <v>4100</v>
      </c>
      <c r="AO1346" s="98">
        <v>2024</v>
      </c>
      <c r="AP1346" s="98">
        <v>950</v>
      </c>
      <c r="AQ1346" s="98" t="s">
        <v>54</v>
      </c>
      <c r="AR1346" s="98" t="s">
        <v>54</v>
      </c>
      <c r="AS1346" s="98" t="s">
        <v>54</v>
      </c>
      <c r="AT1346" s="98" t="s">
        <v>54</v>
      </c>
      <c r="AV1346" s="98" t="s">
        <v>129</v>
      </c>
      <c r="AY1346" s="98" t="s">
        <v>56</v>
      </c>
      <c r="AZ1346" s="98" t="s">
        <v>3065</v>
      </c>
      <c r="BA1346" s="98" t="s">
        <v>3011</v>
      </c>
      <c r="BB1346" s="98" t="s">
        <v>3012</v>
      </c>
      <c r="BD1346" s="110" t="str">
        <f t="shared" si="223"/>
        <v>4857RGInt 02 Guarapuava</v>
      </c>
      <c r="BE1346" s="110">
        <v>4857</v>
      </c>
      <c r="BF1346" s="110" t="s">
        <v>2869</v>
      </c>
      <c r="BG1346" s="110">
        <v>8062</v>
      </c>
      <c r="BH1346" s="110" t="s">
        <v>34</v>
      </c>
      <c r="BI1346" s="110">
        <v>19</v>
      </c>
      <c r="BJ1346" s="110">
        <v>19</v>
      </c>
      <c r="BK1346" s="110">
        <v>19</v>
      </c>
      <c r="BL1346" s="110">
        <v>19</v>
      </c>
      <c r="BN1346" s="110">
        <f t="shared" si="224"/>
        <v>76</v>
      </c>
      <c r="BS1346" s="110">
        <v>4647</v>
      </c>
      <c r="BT1346" s="110" t="str">
        <f t="shared" si="215"/>
        <v>Estudantes de ensino superior formados</v>
      </c>
      <c r="BU1346" s="111" t="str">
        <f t="shared" si="216"/>
        <v>Não</v>
      </c>
      <c r="BV1346" s="111" t="str">
        <f t="shared" si="217"/>
        <v>Não</v>
      </c>
      <c r="BW1346" s="111" t="str">
        <f t="shared" si="218"/>
        <v>Não</v>
      </c>
      <c r="BX1346" s="111" t="str">
        <f t="shared" si="219"/>
        <v>Não</v>
      </c>
      <c r="BY1346" s="110" t="s">
        <v>121</v>
      </c>
      <c r="BZ1346" s="110" t="s">
        <v>8207</v>
      </c>
      <c r="CA1346" s="110" t="s">
        <v>121</v>
      </c>
      <c r="CB1346" s="110" t="s">
        <v>8374</v>
      </c>
      <c r="CG1346" s="110" t="str">
        <f t="shared" si="220"/>
        <v>5665Cascavel</v>
      </c>
      <c r="CH1346" s="110" t="str">
        <f t="shared" si="222"/>
        <v>5665-10</v>
      </c>
      <c r="CI1346" s="110">
        <v>10</v>
      </c>
      <c r="CJ1346" s="110">
        <v>5665</v>
      </c>
      <c r="CK1346" s="110" t="s">
        <v>35</v>
      </c>
      <c r="CL1346" s="110">
        <v>4104808</v>
      </c>
      <c r="CM1346" s="110" t="s">
        <v>600</v>
      </c>
      <c r="CN1346" s="110">
        <v>2</v>
      </c>
      <c r="CO1346" s="110">
        <v>2</v>
      </c>
      <c r="CP1346" s="110">
        <v>2</v>
      </c>
      <c r="CQ1346" s="110">
        <v>2</v>
      </c>
      <c r="CS1346" s="110" t="str">
        <f t="shared" si="221"/>
        <v>RGInt 03 Cascavel-Cascavel</v>
      </c>
    </row>
    <row r="1347" spans="19:97" x14ac:dyDescent="0.2">
      <c r="S1347" s="98">
        <v>4648</v>
      </c>
      <c r="T1347" s="98">
        <v>45</v>
      </c>
      <c r="U1347" s="98" t="s">
        <v>3005</v>
      </c>
      <c r="V1347" s="98">
        <v>46</v>
      </c>
      <c r="W1347" s="98" t="s">
        <v>3150</v>
      </c>
      <c r="X1347" s="98">
        <v>5</v>
      </c>
      <c r="Y1347" s="98" t="s">
        <v>858</v>
      </c>
      <c r="Z1347" s="98">
        <v>34</v>
      </c>
      <c r="AA1347" s="98" t="s">
        <v>3006</v>
      </c>
      <c r="AB1347" s="98">
        <v>8131</v>
      </c>
      <c r="AC1347" s="98" t="s">
        <v>3151</v>
      </c>
      <c r="AD1347" s="98" t="s">
        <v>3152</v>
      </c>
      <c r="AE1347" s="98">
        <v>4648</v>
      </c>
      <c r="AF1347" s="98" t="s">
        <v>2456</v>
      </c>
      <c r="AG1347" s="98" t="s">
        <v>3067</v>
      </c>
      <c r="AH1347" s="98" t="s">
        <v>3068</v>
      </c>
      <c r="AI1347" s="98" t="s">
        <v>53</v>
      </c>
      <c r="AJ1347" s="98">
        <v>4100</v>
      </c>
      <c r="AO1347" s="98">
        <v>2024</v>
      </c>
      <c r="AP1347" s="98">
        <v>110</v>
      </c>
      <c r="AQ1347" s="98" t="s">
        <v>54</v>
      </c>
      <c r="AR1347" s="98" t="s">
        <v>54</v>
      </c>
      <c r="AS1347" s="98" t="s">
        <v>54</v>
      </c>
      <c r="AT1347" s="98" t="s">
        <v>54</v>
      </c>
      <c r="AV1347" s="98" t="s">
        <v>2724</v>
      </c>
      <c r="AY1347" s="98" t="s">
        <v>56</v>
      </c>
      <c r="AZ1347" s="98" t="s">
        <v>3069</v>
      </c>
      <c r="BA1347" s="98" t="s">
        <v>3011</v>
      </c>
      <c r="BB1347" s="98" t="s">
        <v>3012</v>
      </c>
      <c r="BD1347" s="110" t="str">
        <f t="shared" si="223"/>
        <v>4857RGInt 03 Cascavel</v>
      </c>
      <c r="BE1347" s="110">
        <v>4857</v>
      </c>
      <c r="BF1347" s="110" t="s">
        <v>2869</v>
      </c>
      <c r="BG1347" s="110">
        <v>8062</v>
      </c>
      <c r="BH1347" s="110" t="s">
        <v>35</v>
      </c>
      <c r="BI1347" s="110">
        <v>100</v>
      </c>
      <c r="BJ1347" s="110">
        <v>100</v>
      </c>
      <c r="BK1347" s="110">
        <v>100</v>
      </c>
      <c r="BL1347" s="110">
        <v>100</v>
      </c>
      <c r="BN1347" s="110">
        <f t="shared" si="224"/>
        <v>400</v>
      </c>
      <c r="BS1347" s="110">
        <v>4648</v>
      </c>
      <c r="BT1347" s="110" t="str">
        <f t="shared" si="215"/>
        <v>Estudantes de pós-graduação titulados em nível stricto sensu - mestrado e doutorado</v>
      </c>
      <c r="BU1347" s="111" t="str">
        <f t="shared" si="216"/>
        <v>Não</v>
      </c>
      <c r="BV1347" s="111" t="str">
        <f t="shared" si="217"/>
        <v>Não</v>
      </c>
      <c r="BW1347" s="111" t="str">
        <f t="shared" si="218"/>
        <v>Não</v>
      </c>
      <c r="BX1347" s="111" t="str">
        <f t="shared" si="219"/>
        <v>Não</v>
      </c>
      <c r="BY1347" s="110" t="s">
        <v>121</v>
      </c>
      <c r="BZ1347" s="110" t="s">
        <v>8207</v>
      </c>
      <c r="CA1347" s="110" t="s">
        <v>121</v>
      </c>
      <c r="CB1347" s="110" t="s">
        <v>8374</v>
      </c>
      <c r="CG1347" s="110" t="str">
        <f t="shared" si="220"/>
        <v>5665Foz do Iguaçu</v>
      </c>
      <c r="CH1347" s="110" t="str">
        <f t="shared" si="222"/>
        <v>5665-11</v>
      </c>
      <c r="CI1347" s="110">
        <v>11</v>
      </c>
      <c r="CJ1347" s="110">
        <v>5665</v>
      </c>
      <c r="CK1347" s="110" t="s">
        <v>35</v>
      </c>
      <c r="CL1347" s="110">
        <v>4108304</v>
      </c>
      <c r="CM1347" s="110" t="s">
        <v>407</v>
      </c>
      <c r="CN1347" s="110">
        <v>1</v>
      </c>
      <c r="CO1347" s="110">
        <v>1</v>
      </c>
      <c r="CP1347" s="110">
        <v>1</v>
      </c>
      <c r="CQ1347" s="110">
        <v>1</v>
      </c>
      <c r="CS1347" s="110" t="str">
        <f t="shared" si="221"/>
        <v>RGInt 03 Cascavel-Foz do Iguaçu</v>
      </c>
    </row>
    <row r="1348" spans="19:97" x14ac:dyDescent="0.2">
      <c r="S1348" s="98">
        <v>4649</v>
      </c>
      <c r="T1348" s="98">
        <v>45</v>
      </c>
      <c r="U1348" s="98" t="s">
        <v>3005</v>
      </c>
      <c r="V1348" s="98">
        <v>46</v>
      </c>
      <c r="W1348" s="98" t="s">
        <v>3150</v>
      </c>
      <c r="X1348" s="98">
        <v>5</v>
      </c>
      <c r="Y1348" s="98" t="s">
        <v>858</v>
      </c>
      <c r="Z1348" s="98">
        <v>34</v>
      </c>
      <c r="AA1348" s="98" t="s">
        <v>3006</v>
      </c>
      <c r="AB1348" s="98">
        <v>8131</v>
      </c>
      <c r="AC1348" s="98" t="s">
        <v>3151</v>
      </c>
      <c r="AD1348" s="98" t="s">
        <v>3152</v>
      </c>
      <c r="AE1348" s="98">
        <v>4649</v>
      </c>
      <c r="AF1348" s="98" t="s">
        <v>2460</v>
      </c>
      <c r="AG1348" s="98" t="s">
        <v>3072</v>
      </c>
      <c r="AH1348" s="98" t="s">
        <v>3073</v>
      </c>
      <c r="AI1348" s="98" t="s">
        <v>53</v>
      </c>
      <c r="AJ1348" s="98">
        <v>4100</v>
      </c>
      <c r="AO1348" s="98">
        <v>2024</v>
      </c>
      <c r="AP1348" s="98">
        <v>400</v>
      </c>
      <c r="AQ1348" s="98" t="s">
        <v>54</v>
      </c>
      <c r="AR1348" s="98" t="s">
        <v>54</v>
      </c>
      <c r="AS1348" s="98" t="s">
        <v>54</v>
      </c>
      <c r="AT1348" s="98" t="s">
        <v>54</v>
      </c>
      <c r="AV1348" s="98" t="s">
        <v>129</v>
      </c>
      <c r="AY1348" s="98" t="s">
        <v>56</v>
      </c>
      <c r="AZ1348" s="98" t="s">
        <v>3074</v>
      </c>
      <c r="BA1348" s="98" t="s">
        <v>3011</v>
      </c>
      <c r="BB1348" s="98" t="s">
        <v>3012</v>
      </c>
      <c r="BD1348" s="110" t="str">
        <f t="shared" si="223"/>
        <v>4857RGInt 04 Maringá</v>
      </c>
      <c r="BE1348" s="110">
        <v>4857</v>
      </c>
      <c r="BF1348" s="110" t="s">
        <v>2869</v>
      </c>
      <c r="BG1348" s="110">
        <v>8062</v>
      </c>
      <c r="BH1348" s="110" t="s">
        <v>36</v>
      </c>
      <c r="BI1348" s="110">
        <v>115</v>
      </c>
      <c r="BJ1348" s="110">
        <v>115</v>
      </c>
      <c r="BK1348" s="110">
        <v>115</v>
      </c>
      <c r="BL1348" s="110">
        <v>115</v>
      </c>
      <c r="BN1348" s="110">
        <f t="shared" si="224"/>
        <v>460</v>
      </c>
      <c r="BS1348" s="110">
        <v>4649</v>
      </c>
      <c r="BT1348" s="110" t="str">
        <f t="shared" si="215"/>
        <v>Projetos de pesquisa para o desenvolvimento da Ciência e da Tecnologia desenvolvido</v>
      </c>
      <c r="BU1348" s="111" t="str">
        <f t="shared" si="216"/>
        <v>Não</v>
      </c>
      <c r="BV1348" s="111" t="str">
        <f t="shared" si="217"/>
        <v>Não</v>
      </c>
      <c r="BW1348" s="111" t="str">
        <f t="shared" si="218"/>
        <v>Não</v>
      </c>
      <c r="BX1348" s="111" t="str">
        <f t="shared" si="219"/>
        <v>Não</v>
      </c>
      <c r="BY1348" s="110" t="s">
        <v>121</v>
      </c>
      <c r="BZ1348" s="110" t="s">
        <v>8167</v>
      </c>
      <c r="CA1348" s="110" t="s">
        <v>121</v>
      </c>
      <c r="CB1348" s="110" t="s">
        <v>8374</v>
      </c>
      <c r="CG1348" s="110" t="str">
        <f t="shared" si="220"/>
        <v>5665Francisco Beltrão</v>
      </c>
      <c r="CH1348" s="110" t="str">
        <f t="shared" si="222"/>
        <v>5665-12</v>
      </c>
      <c r="CI1348" s="110">
        <v>12</v>
      </c>
      <c r="CJ1348" s="110">
        <v>5665</v>
      </c>
      <c r="CK1348" s="110" t="s">
        <v>35</v>
      </c>
      <c r="CL1348" s="110">
        <v>4108403</v>
      </c>
      <c r="CM1348" s="110" t="s">
        <v>166</v>
      </c>
      <c r="CN1348" s="110">
        <v>2</v>
      </c>
      <c r="CO1348" s="110">
        <v>2</v>
      </c>
      <c r="CP1348" s="110">
        <v>2</v>
      </c>
      <c r="CQ1348" s="110">
        <v>2</v>
      </c>
      <c r="CS1348" s="110" t="str">
        <f t="shared" si="221"/>
        <v>RGInt 03 Cascavel-Francisco Beltrão</v>
      </c>
    </row>
    <row r="1349" spans="19:97" x14ac:dyDescent="0.2">
      <c r="S1349" s="98">
        <v>4650</v>
      </c>
      <c r="T1349" s="98">
        <v>45</v>
      </c>
      <c r="U1349" s="98" t="s">
        <v>3005</v>
      </c>
      <c r="V1349" s="98">
        <v>48</v>
      </c>
      <c r="W1349" s="98" t="s">
        <v>3159</v>
      </c>
      <c r="X1349" s="98">
        <v>5</v>
      </c>
      <c r="Y1349" s="98" t="s">
        <v>858</v>
      </c>
      <c r="Z1349" s="98">
        <v>34</v>
      </c>
      <c r="AA1349" s="98" t="s">
        <v>3006</v>
      </c>
      <c r="AB1349" s="98">
        <v>8149</v>
      </c>
      <c r="AC1349" s="98" t="s">
        <v>3160</v>
      </c>
      <c r="AD1349" s="98" t="s">
        <v>3161</v>
      </c>
      <c r="AE1349" s="98">
        <v>4650</v>
      </c>
      <c r="AF1349" s="98" t="s">
        <v>868</v>
      </c>
      <c r="AG1349" s="98" t="s">
        <v>3045</v>
      </c>
      <c r="AH1349" s="98" t="s">
        <v>52</v>
      </c>
      <c r="AI1349" s="98" t="s">
        <v>53</v>
      </c>
      <c r="AJ1349" s="98">
        <v>4100</v>
      </c>
      <c r="AK1349" s="98" t="s">
        <v>37</v>
      </c>
      <c r="AL1349" s="98">
        <v>4105</v>
      </c>
      <c r="AO1349" s="98">
        <v>2024</v>
      </c>
      <c r="AP1349" s="98">
        <v>200</v>
      </c>
      <c r="AQ1349" s="98" t="s">
        <v>54</v>
      </c>
      <c r="AR1349" s="98" t="s">
        <v>54</v>
      </c>
      <c r="AS1349" s="98" t="s">
        <v>54</v>
      </c>
      <c r="AT1349" s="98" t="s">
        <v>54</v>
      </c>
      <c r="AV1349" s="98" t="s">
        <v>2724</v>
      </c>
      <c r="AY1349" s="98" t="s">
        <v>56</v>
      </c>
      <c r="AZ1349" s="98" t="s">
        <v>3046</v>
      </c>
      <c r="BA1349" s="98" t="s">
        <v>3011</v>
      </c>
      <c r="BB1349" s="98" t="s">
        <v>3012</v>
      </c>
      <c r="BD1349" s="110" t="str">
        <f t="shared" si="223"/>
        <v>4857RGInt 05 Londrina</v>
      </c>
      <c r="BE1349" s="110">
        <v>4857</v>
      </c>
      <c r="BF1349" s="110" t="s">
        <v>2869</v>
      </c>
      <c r="BG1349" s="110">
        <v>8062</v>
      </c>
      <c r="BH1349" s="110" t="s">
        <v>37</v>
      </c>
      <c r="BI1349" s="110">
        <v>94</v>
      </c>
      <c r="BJ1349" s="110">
        <v>94</v>
      </c>
      <c r="BK1349" s="110">
        <v>94</v>
      </c>
      <c r="BL1349" s="110">
        <v>94</v>
      </c>
      <c r="BN1349" s="110">
        <f t="shared" si="224"/>
        <v>376</v>
      </c>
      <c r="BS1349" s="110">
        <v>4650</v>
      </c>
      <c r="BT1349" s="110" t="str">
        <f t="shared" si="215"/>
        <v>Ações extensionistas em benefício da sociedade realizadas pelas Instituições de Ensino Superior Estaduais</v>
      </c>
      <c r="BU1349" s="111" t="str">
        <f t="shared" si="216"/>
        <v>Não</v>
      </c>
      <c r="BV1349" s="111" t="str">
        <f t="shared" si="217"/>
        <v>Não</v>
      </c>
      <c r="BW1349" s="111" t="str">
        <f t="shared" si="218"/>
        <v>Não</v>
      </c>
      <c r="BX1349" s="111" t="str">
        <f t="shared" si="219"/>
        <v>Não</v>
      </c>
      <c r="BY1349" s="110" t="s">
        <v>121</v>
      </c>
      <c r="BZ1349" s="110" t="s">
        <v>8207</v>
      </c>
      <c r="CA1349" s="110" t="s">
        <v>121</v>
      </c>
      <c r="CB1349" s="110" t="s">
        <v>8374</v>
      </c>
      <c r="CG1349" s="110" t="str">
        <f t="shared" si="220"/>
        <v>5665Pato Branco</v>
      </c>
      <c r="CH1349" s="110" t="str">
        <f t="shared" si="222"/>
        <v>5665-13</v>
      </c>
      <c r="CI1349" s="110">
        <v>13</v>
      </c>
      <c r="CJ1349" s="110">
        <v>5665</v>
      </c>
      <c r="CK1349" s="110" t="s">
        <v>35</v>
      </c>
      <c r="CL1349" s="110">
        <v>4118501</v>
      </c>
      <c r="CM1349" s="110" t="s">
        <v>138</v>
      </c>
      <c r="CN1349" s="110">
        <v>1</v>
      </c>
      <c r="CO1349" s="110">
        <v>1</v>
      </c>
      <c r="CP1349" s="110">
        <v>1</v>
      </c>
      <c r="CQ1349" s="110">
        <v>1</v>
      </c>
      <c r="CS1349" s="110" t="str">
        <f t="shared" si="221"/>
        <v>RGInt 03 Cascavel-Pato Branco</v>
      </c>
    </row>
    <row r="1350" spans="19:97" x14ac:dyDescent="0.2">
      <c r="S1350" s="98">
        <v>6454</v>
      </c>
      <c r="T1350" s="98">
        <v>45</v>
      </c>
      <c r="U1350" s="98" t="s">
        <v>3005</v>
      </c>
      <c r="V1350" s="98">
        <v>48</v>
      </c>
      <c r="W1350" s="98" t="s">
        <v>3159</v>
      </c>
      <c r="X1350" s="98">
        <v>5</v>
      </c>
      <c r="Y1350" s="98" t="s">
        <v>858</v>
      </c>
      <c r="Z1350" s="98">
        <v>34</v>
      </c>
      <c r="AA1350" s="98" t="s">
        <v>3006</v>
      </c>
      <c r="AB1350" s="98">
        <v>8149</v>
      </c>
      <c r="AC1350" s="98" t="s">
        <v>3160</v>
      </c>
      <c r="AD1350" s="98" t="s">
        <v>3161</v>
      </c>
      <c r="AE1350" s="98">
        <v>6454</v>
      </c>
      <c r="AF1350" s="98" t="s">
        <v>6130</v>
      </c>
      <c r="AG1350" s="98" t="s">
        <v>6131</v>
      </c>
      <c r="AH1350" s="98" t="s">
        <v>212</v>
      </c>
      <c r="AI1350" s="98" t="s">
        <v>53</v>
      </c>
      <c r="AJ1350" s="98">
        <v>4100</v>
      </c>
      <c r="AK1350" s="98" t="s">
        <v>37</v>
      </c>
      <c r="AL1350" s="98">
        <v>4105</v>
      </c>
      <c r="AM1350" s="98" t="s">
        <v>2013</v>
      </c>
      <c r="AN1350" s="98">
        <v>4102406</v>
      </c>
      <c r="AO1350" s="98">
        <v>2024</v>
      </c>
      <c r="AP1350" s="98">
        <v>0</v>
      </c>
      <c r="AQ1350" s="98" t="s">
        <v>54</v>
      </c>
      <c r="AR1350" s="98" t="s">
        <v>54</v>
      </c>
      <c r="AS1350" s="98" t="s">
        <v>54</v>
      </c>
      <c r="AT1350" s="98" t="s">
        <v>54</v>
      </c>
      <c r="AY1350" s="98" t="s">
        <v>56</v>
      </c>
      <c r="AZ1350" s="98" t="s">
        <v>3051</v>
      </c>
      <c r="BA1350" s="98" t="s">
        <v>6132</v>
      </c>
      <c r="BB1350" s="98" t="s">
        <v>6132</v>
      </c>
      <c r="BD1350" s="110" t="str">
        <f t="shared" si="223"/>
        <v>4857RGInt 06 Ponta Grossa</v>
      </c>
      <c r="BE1350" s="110">
        <v>4857</v>
      </c>
      <c r="BF1350" s="110" t="s">
        <v>2869</v>
      </c>
      <c r="BG1350" s="110">
        <v>8062</v>
      </c>
      <c r="BH1350" s="110" t="s">
        <v>38</v>
      </c>
      <c r="BI1350" s="110">
        <v>26</v>
      </c>
      <c r="BJ1350" s="110">
        <v>26</v>
      </c>
      <c r="BK1350" s="110">
        <v>26</v>
      </c>
      <c r="BL1350" s="110">
        <v>26</v>
      </c>
      <c r="BN1350" s="110">
        <f t="shared" si="224"/>
        <v>104</v>
      </c>
      <c r="BS1350" s="110">
        <v>6454</v>
      </c>
      <c r="BT1350" s="110" t="str">
        <f t="shared" si="215"/>
        <v>Ampliação da infraestrutura da equoterapia da Universidade Estadual do Norte do Paraná, Campus Luiz Meneghel, em Bandeirantes</v>
      </c>
      <c r="BU1350" s="111" t="str">
        <f t="shared" si="216"/>
        <v>Não</v>
      </c>
      <c r="BV1350" s="111" t="str">
        <f t="shared" si="217"/>
        <v>Não</v>
      </c>
      <c r="BW1350" s="111" t="str">
        <f t="shared" si="218"/>
        <v>Não</v>
      </c>
      <c r="BX1350" s="111" t="str">
        <f t="shared" si="219"/>
        <v>Não</v>
      </c>
      <c r="BY1350" s="110" t="s">
        <v>121</v>
      </c>
      <c r="BZ1350" s="110" t="s">
        <v>121</v>
      </c>
      <c r="CA1350" s="110" t="s">
        <v>121</v>
      </c>
      <c r="CB1350" s="110" t="s">
        <v>8122</v>
      </c>
      <c r="CG1350" s="110" t="str">
        <f t="shared" si="220"/>
        <v>5665Toledo</v>
      </c>
      <c r="CH1350" s="110" t="str">
        <f t="shared" si="222"/>
        <v>5665-14</v>
      </c>
      <c r="CI1350" s="110">
        <v>14</v>
      </c>
      <c r="CJ1350" s="110">
        <v>5665</v>
      </c>
      <c r="CK1350" s="110" t="s">
        <v>35</v>
      </c>
      <c r="CL1350" s="110">
        <v>4127700</v>
      </c>
      <c r="CM1350" s="110" t="s">
        <v>578</v>
      </c>
      <c r="CN1350" s="110">
        <v>1</v>
      </c>
      <c r="CO1350" s="110">
        <v>1</v>
      </c>
      <c r="CP1350" s="110">
        <v>1</v>
      </c>
      <c r="CQ1350" s="110">
        <v>1</v>
      </c>
      <c r="CS1350" s="110" t="str">
        <f t="shared" si="221"/>
        <v>RGInt 03 Cascavel-Toledo</v>
      </c>
    </row>
    <row r="1351" spans="19:97" x14ac:dyDescent="0.2">
      <c r="S1351" s="98">
        <v>6456</v>
      </c>
      <c r="T1351" s="98">
        <v>45</v>
      </c>
      <c r="U1351" s="98" t="s">
        <v>3005</v>
      </c>
      <c r="V1351" s="98">
        <v>48</v>
      </c>
      <c r="W1351" s="98" t="s">
        <v>3159</v>
      </c>
      <c r="X1351" s="98">
        <v>5</v>
      </c>
      <c r="Y1351" s="98" t="s">
        <v>858</v>
      </c>
      <c r="Z1351" s="98">
        <v>34</v>
      </c>
      <c r="AA1351" s="98" t="s">
        <v>3006</v>
      </c>
      <c r="AB1351" s="98">
        <v>8149</v>
      </c>
      <c r="AC1351" s="98" t="s">
        <v>3160</v>
      </c>
      <c r="AD1351" s="98" t="s">
        <v>3161</v>
      </c>
      <c r="AE1351" s="98">
        <v>6456</v>
      </c>
      <c r="AF1351" s="98" t="s">
        <v>6133</v>
      </c>
      <c r="AG1351" s="98" t="s">
        <v>6134</v>
      </c>
      <c r="AH1351" s="98" t="s">
        <v>212</v>
      </c>
      <c r="AI1351" s="98" t="s">
        <v>53</v>
      </c>
      <c r="AJ1351" s="98">
        <v>4100</v>
      </c>
      <c r="AK1351" s="98" t="s">
        <v>37</v>
      </c>
      <c r="AL1351" s="98">
        <v>4105</v>
      </c>
      <c r="AM1351" s="98" t="s">
        <v>2227</v>
      </c>
      <c r="AN1351" s="98">
        <v>4106407</v>
      </c>
      <c r="AO1351" s="98">
        <v>2024</v>
      </c>
      <c r="AP1351" s="98">
        <v>0</v>
      </c>
      <c r="AQ1351" s="98" t="s">
        <v>54</v>
      </c>
      <c r="AR1351" s="98" t="s">
        <v>54</v>
      </c>
      <c r="AS1351" s="98" t="s">
        <v>54</v>
      </c>
      <c r="AT1351" s="98" t="s">
        <v>54</v>
      </c>
      <c r="AY1351" s="98" t="s">
        <v>56</v>
      </c>
      <c r="AZ1351" s="98" t="s">
        <v>3051</v>
      </c>
      <c r="BA1351" s="98" t="s">
        <v>6132</v>
      </c>
      <c r="BB1351" s="98" t="s">
        <v>6132</v>
      </c>
      <c r="BD1351" s="110" t="str">
        <f t="shared" si="223"/>
        <v>4858RGInt 04 Maringá</v>
      </c>
      <c r="BE1351" s="110">
        <v>4858</v>
      </c>
      <c r="BF1351" s="110" t="s">
        <v>2876</v>
      </c>
      <c r="BG1351" s="110">
        <v>7005</v>
      </c>
      <c r="BH1351" s="110" t="s">
        <v>36</v>
      </c>
      <c r="BI1351" s="110">
        <v>2500</v>
      </c>
      <c r="BJ1351" s="110">
        <v>0</v>
      </c>
      <c r="BK1351" s="110">
        <v>0</v>
      </c>
      <c r="BL1351" s="110">
        <v>2167</v>
      </c>
      <c r="BN1351" s="110">
        <f t="shared" si="224"/>
        <v>4667</v>
      </c>
      <c r="BS1351" s="110">
        <v>6456</v>
      </c>
      <c r="BT1351" s="110" t="str">
        <f t="shared" si="215"/>
        <v>Construção de blocos salas no Campus de Cornélio Procópio, da Universidade Estadual do Norte do Paraná</v>
      </c>
      <c r="BU1351" s="111" t="str">
        <f t="shared" si="216"/>
        <v>Não</v>
      </c>
      <c r="BV1351" s="111" t="str">
        <f t="shared" si="217"/>
        <v>Não</v>
      </c>
      <c r="BW1351" s="111" t="str">
        <f t="shared" si="218"/>
        <v>Não</v>
      </c>
      <c r="BX1351" s="111" t="str">
        <f t="shared" si="219"/>
        <v>Não</v>
      </c>
      <c r="BY1351" s="110" t="s">
        <v>121</v>
      </c>
      <c r="BZ1351" s="110" t="s">
        <v>121</v>
      </c>
      <c r="CA1351" s="110" t="s">
        <v>121</v>
      </c>
      <c r="CB1351" s="110" t="s">
        <v>8122</v>
      </c>
      <c r="CG1351" s="110" t="str">
        <f t="shared" si="220"/>
        <v>5665Campo Mourão</v>
      </c>
      <c r="CH1351" s="110" t="str">
        <f t="shared" si="222"/>
        <v>5665-15</v>
      </c>
      <c r="CI1351" s="110">
        <v>15</v>
      </c>
      <c r="CJ1351" s="110">
        <v>5665</v>
      </c>
      <c r="CK1351" s="110" t="s">
        <v>36</v>
      </c>
      <c r="CL1351" s="110">
        <v>4104303</v>
      </c>
      <c r="CM1351" s="110" t="s">
        <v>372</v>
      </c>
      <c r="CN1351" s="110">
        <v>1</v>
      </c>
      <c r="CO1351" s="110">
        <v>1</v>
      </c>
      <c r="CP1351" s="110">
        <v>1</v>
      </c>
      <c r="CQ1351" s="110">
        <v>1</v>
      </c>
      <c r="CS1351" s="110" t="str">
        <f t="shared" si="221"/>
        <v>RGInt 04 Maringá-Campo Mourão</v>
      </c>
    </row>
    <row r="1352" spans="19:97" x14ac:dyDescent="0.2">
      <c r="S1352" s="98">
        <v>5527</v>
      </c>
      <c r="T1352" s="98">
        <v>45</v>
      </c>
      <c r="U1352" s="98" t="s">
        <v>3005</v>
      </c>
      <c r="V1352" s="98">
        <v>48</v>
      </c>
      <c r="W1352" s="98" t="s">
        <v>3159</v>
      </c>
      <c r="X1352" s="98">
        <v>5</v>
      </c>
      <c r="Y1352" s="98" t="s">
        <v>858</v>
      </c>
      <c r="Z1352" s="98">
        <v>34</v>
      </c>
      <c r="AA1352" s="98" t="s">
        <v>3006</v>
      </c>
      <c r="AB1352" s="98">
        <v>8149</v>
      </c>
      <c r="AC1352" s="98" t="s">
        <v>3160</v>
      </c>
      <c r="AD1352" s="98" t="s">
        <v>3161</v>
      </c>
      <c r="AE1352" s="98">
        <v>5527</v>
      </c>
      <c r="AF1352" s="98" t="s">
        <v>3162</v>
      </c>
      <c r="AG1352" s="98" t="s">
        <v>3163</v>
      </c>
      <c r="AH1352" s="98" t="s">
        <v>212</v>
      </c>
      <c r="AI1352" s="98" t="s">
        <v>53</v>
      </c>
      <c r="AJ1352" s="98">
        <v>4100</v>
      </c>
      <c r="AK1352" s="98" t="s">
        <v>37</v>
      </c>
      <c r="AL1352" s="98">
        <v>4105</v>
      </c>
      <c r="AM1352" s="98" t="s">
        <v>813</v>
      </c>
      <c r="AN1352" s="98">
        <v>4111803</v>
      </c>
      <c r="AO1352" s="98">
        <v>2024</v>
      </c>
      <c r="AP1352" s="98">
        <v>1744</v>
      </c>
      <c r="AQ1352" s="98" t="s">
        <v>54</v>
      </c>
      <c r="AR1352" s="98" t="s">
        <v>54</v>
      </c>
      <c r="AS1352" s="98" t="s">
        <v>54</v>
      </c>
      <c r="AT1352" s="98" t="s">
        <v>54</v>
      </c>
      <c r="AV1352" s="98" t="s">
        <v>226</v>
      </c>
      <c r="AY1352" s="98" t="s">
        <v>56</v>
      </c>
      <c r="AZ1352" s="98" t="s">
        <v>3051</v>
      </c>
      <c r="BA1352" s="98" t="s">
        <v>3011</v>
      </c>
      <c r="BB1352" s="98" t="s">
        <v>3012</v>
      </c>
      <c r="BD1352" s="110" t="str">
        <f t="shared" si="223"/>
        <v>4859RGInt 01 Curitiba</v>
      </c>
      <c r="BE1352" s="110">
        <v>4859</v>
      </c>
      <c r="BF1352" s="110" t="s">
        <v>2403</v>
      </c>
      <c r="BG1352" s="110">
        <v>8056</v>
      </c>
      <c r="BH1352" s="110" t="s">
        <v>33</v>
      </c>
      <c r="BI1352" s="110">
        <v>669</v>
      </c>
      <c r="BJ1352" s="110">
        <v>666</v>
      </c>
      <c r="BK1352" s="110">
        <v>663</v>
      </c>
      <c r="BL1352" s="110">
        <v>661</v>
      </c>
      <c r="BN1352" s="110">
        <f t="shared" si="224"/>
        <v>2659</v>
      </c>
      <c r="BS1352" s="110">
        <v>5527</v>
      </c>
      <c r="BT1352" s="110" t="str">
        <f t="shared" si="215"/>
        <v>Construção de clínica de Fisioterapia, da UENP, campus Jacarezinho</v>
      </c>
      <c r="BU1352" s="111" t="str">
        <f t="shared" si="216"/>
        <v>Não</v>
      </c>
      <c r="BV1352" s="111" t="str">
        <f t="shared" si="217"/>
        <v>Não</v>
      </c>
      <c r="BW1352" s="111" t="str">
        <f t="shared" si="218"/>
        <v>Não</v>
      </c>
      <c r="BX1352" s="111" t="str">
        <f t="shared" si="219"/>
        <v>Não</v>
      </c>
      <c r="BY1352" s="110" t="s">
        <v>121</v>
      </c>
      <c r="BZ1352" s="110" t="s">
        <v>226</v>
      </c>
      <c r="CA1352" s="110" t="s">
        <v>121</v>
      </c>
      <c r="CB1352" s="110" t="s">
        <v>8122</v>
      </c>
      <c r="CG1352" s="110" t="str">
        <f t="shared" si="220"/>
        <v>5665Cianorte</v>
      </c>
      <c r="CH1352" s="110" t="str">
        <f t="shared" si="222"/>
        <v>5665-16</v>
      </c>
      <c r="CI1352" s="110">
        <v>16</v>
      </c>
      <c r="CJ1352" s="110">
        <v>5665</v>
      </c>
      <c r="CK1352" s="110" t="s">
        <v>36</v>
      </c>
      <c r="CL1352" s="110">
        <v>4105508</v>
      </c>
      <c r="CM1352" s="110" t="s">
        <v>454</v>
      </c>
      <c r="CN1352" s="110">
        <v>1</v>
      </c>
      <c r="CO1352" s="110">
        <v>1</v>
      </c>
      <c r="CP1352" s="110">
        <v>1</v>
      </c>
      <c r="CQ1352" s="110">
        <v>1</v>
      </c>
      <c r="CS1352" s="110" t="str">
        <f t="shared" si="221"/>
        <v>RGInt 04 Maringá-Cianorte</v>
      </c>
    </row>
    <row r="1353" spans="19:97" x14ac:dyDescent="0.2">
      <c r="S1353" s="98">
        <v>5528</v>
      </c>
      <c r="T1353" s="98">
        <v>45</v>
      </c>
      <c r="U1353" s="98" t="s">
        <v>3005</v>
      </c>
      <c r="V1353" s="98">
        <v>48</v>
      </c>
      <c r="W1353" s="98" t="s">
        <v>3159</v>
      </c>
      <c r="X1353" s="98">
        <v>5</v>
      </c>
      <c r="Y1353" s="98" t="s">
        <v>858</v>
      </c>
      <c r="Z1353" s="98">
        <v>34</v>
      </c>
      <c r="AA1353" s="98" t="s">
        <v>3006</v>
      </c>
      <c r="AB1353" s="98">
        <v>8149</v>
      </c>
      <c r="AC1353" s="98" t="s">
        <v>3160</v>
      </c>
      <c r="AD1353" s="98" t="s">
        <v>3161</v>
      </c>
      <c r="AE1353" s="98">
        <v>5528</v>
      </c>
      <c r="AF1353" s="98" t="s">
        <v>3165</v>
      </c>
      <c r="AG1353" s="98" t="s">
        <v>3166</v>
      </c>
      <c r="AH1353" s="98" t="s">
        <v>212</v>
      </c>
      <c r="AI1353" s="98" t="s">
        <v>53</v>
      </c>
      <c r="AJ1353" s="98">
        <v>4100</v>
      </c>
      <c r="AK1353" s="98" t="s">
        <v>37</v>
      </c>
      <c r="AL1353" s="98">
        <v>4105</v>
      </c>
      <c r="AM1353" s="98" t="s">
        <v>2013</v>
      </c>
      <c r="AN1353" s="98">
        <v>4102406</v>
      </c>
      <c r="AO1353" s="98">
        <v>2024</v>
      </c>
      <c r="AP1353" s="98">
        <v>20251</v>
      </c>
      <c r="AQ1353" s="98" t="s">
        <v>54</v>
      </c>
      <c r="AR1353" s="98" t="s">
        <v>54</v>
      </c>
      <c r="AS1353" s="98" t="s">
        <v>54</v>
      </c>
      <c r="AT1353" s="98" t="s">
        <v>54</v>
      </c>
      <c r="AV1353" s="98" t="s">
        <v>226</v>
      </c>
      <c r="AY1353" s="98" t="s">
        <v>56</v>
      </c>
      <c r="AZ1353" s="98" t="s">
        <v>3051</v>
      </c>
      <c r="BA1353" s="98" t="s">
        <v>3011</v>
      </c>
      <c r="BB1353" s="98" t="s">
        <v>3012</v>
      </c>
      <c r="BD1353" s="110" t="str">
        <f t="shared" si="223"/>
        <v>4860RGInt 01 Curitiba</v>
      </c>
      <c r="BE1353" s="110">
        <v>4860</v>
      </c>
      <c r="BF1353" s="110" t="s">
        <v>2409</v>
      </c>
      <c r="BG1353" s="110">
        <v>8056</v>
      </c>
      <c r="BH1353" s="110" t="s">
        <v>33</v>
      </c>
      <c r="BI1353" s="110">
        <v>4918</v>
      </c>
      <c r="BJ1353" s="110">
        <v>4975</v>
      </c>
      <c r="BK1353" s="110">
        <v>5033</v>
      </c>
      <c r="BL1353" s="110">
        <v>5091</v>
      </c>
      <c r="BN1353" s="110">
        <f t="shared" si="224"/>
        <v>20017</v>
      </c>
      <c r="BS1353" s="110">
        <v>5528</v>
      </c>
      <c r="BT1353" s="110" t="str">
        <f t="shared" si="215"/>
        <v>Construção e adequação de instalações para combate a incêndio e pânico do Campos Luiz Meneghel, da UENP, em Bandeirantes</v>
      </c>
      <c r="BU1353" s="111" t="str">
        <f t="shared" si="216"/>
        <v>Não</v>
      </c>
      <c r="BV1353" s="111" t="str">
        <f t="shared" si="217"/>
        <v>Não</v>
      </c>
      <c r="BW1353" s="111" t="str">
        <f t="shared" si="218"/>
        <v>Não</v>
      </c>
      <c r="BX1353" s="111" t="str">
        <f t="shared" si="219"/>
        <v>Não</v>
      </c>
      <c r="BY1353" s="110" t="s">
        <v>121</v>
      </c>
      <c r="BZ1353" s="110" t="s">
        <v>226</v>
      </c>
      <c r="CA1353" s="110" t="s">
        <v>121</v>
      </c>
      <c r="CB1353" s="110" t="s">
        <v>8122</v>
      </c>
      <c r="CG1353" s="110" t="str">
        <f t="shared" si="220"/>
        <v>5665Maringá</v>
      </c>
      <c r="CH1353" s="110" t="str">
        <f t="shared" si="222"/>
        <v>5665-17</v>
      </c>
      <c r="CI1353" s="110">
        <v>17</v>
      </c>
      <c r="CJ1353" s="110">
        <v>5665</v>
      </c>
      <c r="CK1353" s="110" t="s">
        <v>36</v>
      </c>
      <c r="CL1353" s="110">
        <v>4115200</v>
      </c>
      <c r="CM1353" s="110" t="s">
        <v>503</v>
      </c>
      <c r="CN1353" s="110">
        <v>2</v>
      </c>
      <c r="CO1353" s="110">
        <v>2</v>
      </c>
      <c r="CP1353" s="110">
        <v>2</v>
      </c>
      <c r="CQ1353" s="110">
        <v>2</v>
      </c>
      <c r="CS1353" s="110" t="str">
        <f t="shared" si="221"/>
        <v>RGInt 04 Maringá-Maringá</v>
      </c>
    </row>
    <row r="1354" spans="19:97" x14ac:dyDescent="0.2">
      <c r="S1354" s="98">
        <v>4651</v>
      </c>
      <c r="T1354" s="98">
        <v>45</v>
      </c>
      <c r="U1354" s="98" t="s">
        <v>3005</v>
      </c>
      <c r="V1354" s="98">
        <v>48</v>
      </c>
      <c r="W1354" s="98" t="s">
        <v>3159</v>
      </c>
      <c r="X1354" s="98">
        <v>5</v>
      </c>
      <c r="Y1354" s="98" t="s">
        <v>858</v>
      </c>
      <c r="Z1354" s="98">
        <v>34</v>
      </c>
      <c r="AA1354" s="98" t="s">
        <v>3006</v>
      </c>
      <c r="AB1354" s="98">
        <v>8149</v>
      </c>
      <c r="AC1354" s="98" t="s">
        <v>3160</v>
      </c>
      <c r="AD1354" s="98" t="s">
        <v>3161</v>
      </c>
      <c r="AE1354" s="98">
        <v>4651</v>
      </c>
      <c r="AF1354" s="98" t="s">
        <v>2455</v>
      </c>
      <c r="AG1354" s="98" t="s">
        <v>3064</v>
      </c>
      <c r="AH1354" s="98" t="s">
        <v>2920</v>
      </c>
      <c r="AI1354" s="98" t="s">
        <v>53</v>
      </c>
      <c r="AJ1354" s="98">
        <v>4100</v>
      </c>
      <c r="AK1354" s="98" t="s">
        <v>37</v>
      </c>
      <c r="AL1354" s="98">
        <v>4105</v>
      </c>
      <c r="AO1354" s="98">
        <v>2024</v>
      </c>
      <c r="AP1354" s="98">
        <v>700</v>
      </c>
      <c r="AQ1354" s="98" t="s">
        <v>54</v>
      </c>
      <c r="AR1354" s="98" t="s">
        <v>54</v>
      </c>
      <c r="AS1354" s="98" t="s">
        <v>54</v>
      </c>
      <c r="AT1354" s="98" t="s">
        <v>54</v>
      </c>
      <c r="AV1354" s="98" t="s">
        <v>129</v>
      </c>
      <c r="AY1354" s="98" t="s">
        <v>56</v>
      </c>
      <c r="AZ1354" s="98" t="s">
        <v>3065</v>
      </c>
      <c r="BA1354" s="98" t="s">
        <v>3011</v>
      </c>
      <c r="BB1354" s="98" t="s">
        <v>3012</v>
      </c>
      <c r="BD1354" s="110" t="str">
        <f t="shared" si="223"/>
        <v>4861RGInt 01 Curitiba</v>
      </c>
      <c r="BE1354" s="110">
        <v>4861</v>
      </c>
      <c r="BF1354" s="110" t="s">
        <v>2418</v>
      </c>
      <c r="BG1354" s="110">
        <v>8056</v>
      </c>
      <c r="BH1354" s="110" t="s">
        <v>33</v>
      </c>
      <c r="BI1354" s="110">
        <v>1371</v>
      </c>
      <c r="BJ1354" s="110">
        <v>1381</v>
      </c>
      <c r="BK1354" s="110">
        <v>1391</v>
      </c>
      <c r="BL1354" s="110">
        <v>1401</v>
      </c>
      <c r="BN1354" s="110">
        <f t="shared" si="224"/>
        <v>5544</v>
      </c>
      <c r="BS1354" s="110">
        <v>4651</v>
      </c>
      <c r="BT1354" s="110" t="str">
        <f t="shared" si="215"/>
        <v>Estudantes de ensino superior formados</v>
      </c>
      <c r="BU1354" s="111" t="str">
        <f t="shared" si="216"/>
        <v>Não</v>
      </c>
      <c r="BV1354" s="111" t="str">
        <f t="shared" si="217"/>
        <v>Não</v>
      </c>
      <c r="BW1354" s="111" t="str">
        <f t="shared" si="218"/>
        <v>Não</v>
      </c>
      <c r="BX1354" s="111" t="str">
        <f t="shared" si="219"/>
        <v>Não</v>
      </c>
      <c r="BY1354" s="110" t="s">
        <v>121</v>
      </c>
      <c r="BZ1354" s="110" t="s">
        <v>8207</v>
      </c>
      <c r="CA1354" s="110" t="s">
        <v>121</v>
      </c>
      <c r="CB1354" s="110" t="s">
        <v>8374</v>
      </c>
      <c r="CG1354" s="110" t="str">
        <f t="shared" si="220"/>
        <v>5665Paranavaí</v>
      </c>
      <c r="CH1354" s="110" t="str">
        <f t="shared" si="222"/>
        <v>5665-18</v>
      </c>
      <c r="CI1354" s="110">
        <v>18</v>
      </c>
      <c r="CJ1354" s="110">
        <v>5665</v>
      </c>
      <c r="CK1354" s="110" t="s">
        <v>36</v>
      </c>
      <c r="CL1354" s="110">
        <v>4118402</v>
      </c>
      <c r="CM1354" s="110" t="s">
        <v>517</v>
      </c>
      <c r="CN1354" s="110">
        <v>1</v>
      </c>
      <c r="CO1354" s="110">
        <v>1</v>
      </c>
      <c r="CP1354" s="110">
        <v>1</v>
      </c>
      <c r="CQ1354" s="110">
        <v>1</v>
      </c>
      <c r="CS1354" s="110" t="str">
        <f t="shared" si="221"/>
        <v>RGInt 04 Maringá-Paranavaí</v>
      </c>
    </row>
    <row r="1355" spans="19:97" x14ac:dyDescent="0.2">
      <c r="S1355" s="98">
        <v>4652</v>
      </c>
      <c r="T1355" s="98">
        <v>45</v>
      </c>
      <c r="U1355" s="98" t="s">
        <v>3005</v>
      </c>
      <c r="V1355" s="98">
        <v>48</v>
      </c>
      <c r="W1355" s="98" t="s">
        <v>3159</v>
      </c>
      <c r="X1355" s="98">
        <v>5</v>
      </c>
      <c r="Y1355" s="98" t="s">
        <v>858</v>
      </c>
      <c r="Z1355" s="98">
        <v>34</v>
      </c>
      <c r="AA1355" s="98" t="s">
        <v>3006</v>
      </c>
      <c r="AB1355" s="98">
        <v>8149</v>
      </c>
      <c r="AC1355" s="98" t="s">
        <v>3160</v>
      </c>
      <c r="AD1355" s="98" t="s">
        <v>3161</v>
      </c>
      <c r="AE1355" s="98">
        <v>4652</v>
      </c>
      <c r="AF1355" s="98" t="s">
        <v>2456</v>
      </c>
      <c r="AG1355" s="98" t="s">
        <v>3067</v>
      </c>
      <c r="AH1355" s="98" t="s">
        <v>3068</v>
      </c>
      <c r="AI1355" s="98" t="s">
        <v>53</v>
      </c>
      <c r="AJ1355" s="98">
        <v>4100</v>
      </c>
      <c r="AK1355" s="98" t="s">
        <v>37</v>
      </c>
      <c r="AL1355" s="98">
        <v>4105</v>
      </c>
      <c r="AO1355" s="98">
        <v>2024</v>
      </c>
      <c r="AP1355" s="98">
        <v>60</v>
      </c>
      <c r="AQ1355" s="98" t="s">
        <v>54</v>
      </c>
      <c r="AR1355" s="98" t="s">
        <v>54</v>
      </c>
      <c r="AS1355" s="98" t="s">
        <v>54</v>
      </c>
      <c r="AT1355" s="98" t="s">
        <v>54</v>
      </c>
      <c r="AV1355" s="98" t="s">
        <v>2724</v>
      </c>
      <c r="AY1355" s="98" t="s">
        <v>56</v>
      </c>
      <c r="AZ1355" s="98" t="s">
        <v>3069</v>
      </c>
      <c r="BA1355" s="98" t="s">
        <v>3011</v>
      </c>
      <c r="BB1355" s="98" t="s">
        <v>3012</v>
      </c>
      <c r="BD1355" s="110" t="str">
        <f t="shared" si="223"/>
        <v>4862RGInt 03 Cascavel</v>
      </c>
      <c r="BE1355" s="110">
        <v>4862</v>
      </c>
      <c r="BF1355" s="110" t="s">
        <v>2890</v>
      </c>
      <c r="BG1355" s="110">
        <v>7005</v>
      </c>
      <c r="BH1355" s="110" t="s">
        <v>35</v>
      </c>
      <c r="BI1355" s="110">
        <v>150</v>
      </c>
      <c r="BJ1355" s="110">
        <v>0</v>
      </c>
      <c r="BK1355" s="110">
        <v>0</v>
      </c>
      <c r="BL1355" s="110">
        <v>363</v>
      </c>
      <c r="BN1355" s="110">
        <f t="shared" si="224"/>
        <v>513</v>
      </c>
      <c r="BS1355" s="110">
        <v>4652</v>
      </c>
      <c r="BT1355" s="110" t="str">
        <f t="shared" si="215"/>
        <v>Estudantes de pós-graduação titulados em nível stricto sensu - mestrado e doutorado</v>
      </c>
      <c r="BU1355" s="111" t="str">
        <f t="shared" si="216"/>
        <v>Não</v>
      </c>
      <c r="BV1355" s="111" t="str">
        <f t="shared" si="217"/>
        <v>Não</v>
      </c>
      <c r="BW1355" s="111" t="str">
        <f t="shared" si="218"/>
        <v>Não</v>
      </c>
      <c r="BX1355" s="111" t="str">
        <f t="shared" si="219"/>
        <v>Não</v>
      </c>
      <c r="BY1355" s="110" t="s">
        <v>121</v>
      </c>
      <c r="BZ1355" s="110" t="s">
        <v>8207</v>
      </c>
      <c r="CA1355" s="110" t="s">
        <v>121</v>
      </c>
      <c r="CB1355" s="110" t="s">
        <v>8374</v>
      </c>
      <c r="CG1355" s="110" t="str">
        <f t="shared" si="220"/>
        <v>5665Umuarama</v>
      </c>
      <c r="CH1355" s="110" t="str">
        <f t="shared" si="222"/>
        <v>5665-19</v>
      </c>
      <c r="CI1355" s="110">
        <v>19</v>
      </c>
      <c r="CJ1355" s="110">
        <v>5665</v>
      </c>
      <c r="CK1355" s="110" t="s">
        <v>36</v>
      </c>
      <c r="CL1355" s="110">
        <v>4128104</v>
      </c>
      <c r="CM1355" s="110" t="s">
        <v>2325</v>
      </c>
      <c r="CN1355" s="110">
        <v>1</v>
      </c>
      <c r="CO1355" s="110">
        <v>1</v>
      </c>
      <c r="CP1355" s="110">
        <v>1</v>
      </c>
      <c r="CQ1355" s="110">
        <v>1</v>
      </c>
      <c r="CS1355" s="110" t="str">
        <f t="shared" si="221"/>
        <v>RGInt 04 Maringá-Umuarama</v>
      </c>
    </row>
    <row r="1356" spans="19:97" x14ac:dyDescent="0.2">
      <c r="S1356" s="98">
        <v>4653</v>
      </c>
      <c r="T1356" s="98">
        <v>45</v>
      </c>
      <c r="U1356" s="98" t="s">
        <v>3005</v>
      </c>
      <c r="V1356" s="98">
        <v>48</v>
      </c>
      <c r="W1356" s="98" t="s">
        <v>3159</v>
      </c>
      <c r="X1356" s="98">
        <v>5</v>
      </c>
      <c r="Y1356" s="98" t="s">
        <v>858</v>
      </c>
      <c r="Z1356" s="98">
        <v>34</v>
      </c>
      <c r="AA1356" s="98" t="s">
        <v>3006</v>
      </c>
      <c r="AB1356" s="98">
        <v>8149</v>
      </c>
      <c r="AC1356" s="98" t="s">
        <v>3160</v>
      </c>
      <c r="AD1356" s="98" t="s">
        <v>3161</v>
      </c>
      <c r="AE1356" s="98">
        <v>4653</v>
      </c>
      <c r="AF1356" s="98" t="s">
        <v>2460</v>
      </c>
      <c r="AG1356" s="98" t="s">
        <v>3072</v>
      </c>
      <c r="AH1356" s="98" t="s">
        <v>3073</v>
      </c>
      <c r="AI1356" s="98" t="s">
        <v>53</v>
      </c>
      <c r="AJ1356" s="98">
        <v>4100</v>
      </c>
      <c r="AK1356" s="98" t="s">
        <v>37</v>
      </c>
      <c r="AL1356" s="98">
        <v>4105</v>
      </c>
      <c r="AO1356" s="98">
        <v>2024</v>
      </c>
      <c r="AP1356" s="98">
        <v>150</v>
      </c>
      <c r="AQ1356" s="98" t="s">
        <v>54</v>
      </c>
      <c r="AR1356" s="98" t="s">
        <v>54</v>
      </c>
      <c r="AS1356" s="98" t="s">
        <v>54</v>
      </c>
      <c r="AT1356" s="98" t="s">
        <v>54</v>
      </c>
      <c r="AV1356" s="98" t="s">
        <v>129</v>
      </c>
      <c r="AY1356" s="98" t="s">
        <v>56</v>
      </c>
      <c r="AZ1356" s="98" t="s">
        <v>3074</v>
      </c>
      <c r="BA1356" s="98" t="s">
        <v>3011</v>
      </c>
      <c r="BB1356" s="98" t="s">
        <v>3012</v>
      </c>
      <c r="BD1356" s="110" t="str">
        <f t="shared" si="223"/>
        <v>4863RGInt 01 Curitiba</v>
      </c>
      <c r="BE1356" s="110">
        <v>4863</v>
      </c>
      <c r="BF1356" s="110" t="s">
        <v>2891</v>
      </c>
      <c r="BG1356" s="110">
        <v>8065</v>
      </c>
      <c r="BH1356" s="110" t="s">
        <v>33</v>
      </c>
      <c r="BI1356" s="110">
        <v>45</v>
      </c>
      <c r="BJ1356" s="110">
        <v>45</v>
      </c>
      <c r="BK1356" s="110">
        <v>45</v>
      </c>
      <c r="BL1356" s="110">
        <v>45</v>
      </c>
      <c r="BN1356" s="110">
        <f t="shared" si="224"/>
        <v>180</v>
      </c>
      <c r="BS1356" s="110">
        <v>4653</v>
      </c>
      <c r="BT1356" s="110" t="str">
        <f t="shared" si="215"/>
        <v>Projetos de pesquisa para o desenvolvimento da Ciência e da Tecnologia desenvolvido</v>
      </c>
      <c r="BU1356" s="111" t="str">
        <f t="shared" si="216"/>
        <v>Não</v>
      </c>
      <c r="BV1356" s="111" t="str">
        <f t="shared" si="217"/>
        <v>Não</v>
      </c>
      <c r="BW1356" s="111" t="str">
        <f t="shared" si="218"/>
        <v>Não</v>
      </c>
      <c r="BX1356" s="111" t="str">
        <f t="shared" si="219"/>
        <v>Não</v>
      </c>
      <c r="BY1356" s="110" t="s">
        <v>121</v>
      </c>
      <c r="BZ1356" s="110" t="s">
        <v>8167</v>
      </c>
      <c r="CA1356" s="110" t="s">
        <v>121</v>
      </c>
      <c r="CB1356" s="110" t="s">
        <v>8374</v>
      </c>
      <c r="CG1356" s="110" t="str">
        <f t="shared" si="220"/>
        <v>5665Apucarana</v>
      </c>
      <c r="CH1356" s="110" t="str">
        <f t="shared" si="222"/>
        <v>5665-20</v>
      </c>
      <c r="CI1356" s="110">
        <v>20</v>
      </c>
      <c r="CJ1356" s="110">
        <v>5665</v>
      </c>
      <c r="CK1356" s="110" t="s">
        <v>37</v>
      </c>
      <c r="CL1356" s="110">
        <v>4101408</v>
      </c>
      <c r="CM1356" s="110" t="s">
        <v>677</v>
      </c>
      <c r="CN1356" s="110">
        <v>1</v>
      </c>
      <c r="CO1356" s="110">
        <v>1</v>
      </c>
      <c r="CP1356" s="110">
        <v>1</v>
      </c>
      <c r="CQ1356" s="110">
        <v>1</v>
      </c>
      <c r="CS1356" s="110" t="str">
        <f t="shared" si="221"/>
        <v>RGInt 05 Londrina-Apucarana</v>
      </c>
    </row>
    <row r="1357" spans="19:97" x14ac:dyDescent="0.2">
      <c r="S1357" s="98">
        <v>6457</v>
      </c>
      <c r="T1357" s="98">
        <v>45</v>
      </c>
      <c r="U1357" s="98" t="s">
        <v>3005</v>
      </c>
      <c r="V1357" s="98">
        <v>48</v>
      </c>
      <c r="W1357" s="98" t="s">
        <v>3159</v>
      </c>
      <c r="X1357" s="98">
        <v>5</v>
      </c>
      <c r="Y1357" s="98" t="s">
        <v>858</v>
      </c>
      <c r="Z1357" s="98">
        <v>34</v>
      </c>
      <c r="AA1357" s="98" t="s">
        <v>3006</v>
      </c>
      <c r="AB1357" s="98">
        <v>8149</v>
      </c>
      <c r="AC1357" s="98" t="s">
        <v>3160</v>
      </c>
      <c r="AD1357" s="98" t="s">
        <v>3161</v>
      </c>
      <c r="AE1357" s="98">
        <v>6457</v>
      </c>
      <c r="AF1357" s="98" t="s">
        <v>6135</v>
      </c>
      <c r="AG1357" s="98" t="s">
        <v>6136</v>
      </c>
      <c r="AH1357" s="98" t="s">
        <v>212</v>
      </c>
      <c r="AI1357" s="98" t="s">
        <v>53</v>
      </c>
      <c r="AJ1357" s="98">
        <v>4100</v>
      </c>
      <c r="AK1357" s="98" t="s">
        <v>37</v>
      </c>
      <c r="AL1357" s="98">
        <v>4105</v>
      </c>
      <c r="AM1357" s="98" t="s">
        <v>2013</v>
      </c>
      <c r="AN1357" s="98">
        <v>4102406</v>
      </c>
      <c r="AO1357" s="98">
        <v>2024</v>
      </c>
      <c r="AP1357" s="98">
        <v>0</v>
      </c>
      <c r="AQ1357" s="98" t="s">
        <v>54</v>
      </c>
      <c r="AR1357" s="98" t="s">
        <v>54</v>
      </c>
      <c r="AS1357" s="98" t="s">
        <v>54</v>
      </c>
      <c r="AT1357" s="98" t="s">
        <v>54</v>
      </c>
      <c r="AY1357" s="98" t="s">
        <v>56</v>
      </c>
      <c r="AZ1357" s="98" t="s">
        <v>3051</v>
      </c>
      <c r="BA1357" s="98" t="s">
        <v>6132</v>
      </c>
      <c r="BB1357" s="98" t="s">
        <v>6132</v>
      </c>
      <c r="BD1357" s="110" t="str">
        <f t="shared" si="223"/>
        <v>4863RGInt 02 Guarapuava</v>
      </c>
      <c r="BE1357" s="110">
        <v>4863</v>
      </c>
      <c r="BF1357" s="110" t="s">
        <v>2891</v>
      </c>
      <c r="BG1357" s="110">
        <v>8065</v>
      </c>
      <c r="BH1357" s="110" t="s">
        <v>34</v>
      </c>
      <c r="BI1357" s="110">
        <v>19</v>
      </c>
      <c r="BJ1357" s="110">
        <v>19</v>
      </c>
      <c r="BK1357" s="110">
        <v>19</v>
      </c>
      <c r="BL1357" s="110">
        <v>19</v>
      </c>
      <c r="BN1357" s="110">
        <f t="shared" si="224"/>
        <v>76</v>
      </c>
      <c r="BS1357" s="110">
        <v>6457</v>
      </c>
      <c r="BT1357" s="110" t="str">
        <f t="shared" si="215"/>
        <v>Reforma com ampliação de área, visando a ampliação do Centro de Inovação em Agrotecnologia no Campus Luiz Meneghel, em Bandeirantes</v>
      </c>
      <c r="BU1357" s="111" t="str">
        <f t="shared" si="216"/>
        <v>Não</v>
      </c>
      <c r="BV1357" s="111" t="str">
        <f t="shared" si="217"/>
        <v>Não</v>
      </c>
      <c r="BW1357" s="111" t="str">
        <f t="shared" si="218"/>
        <v>Não</v>
      </c>
      <c r="BX1357" s="111" t="str">
        <f t="shared" si="219"/>
        <v>Não</v>
      </c>
      <c r="BY1357" s="110" t="s">
        <v>121</v>
      </c>
      <c r="BZ1357" s="110" t="s">
        <v>121</v>
      </c>
      <c r="CA1357" s="110" t="s">
        <v>121</v>
      </c>
      <c r="CB1357" s="110" t="s">
        <v>8122</v>
      </c>
      <c r="CG1357" s="110" t="str">
        <f t="shared" si="220"/>
        <v>5665Cornélio Procópio</v>
      </c>
      <c r="CH1357" s="110" t="str">
        <f t="shared" si="222"/>
        <v>5665-21</v>
      </c>
      <c r="CI1357" s="110">
        <v>21</v>
      </c>
      <c r="CJ1357" s="110">
        <v>5665</v>
      </c>
      <c r="CK1357" s="110" t="s">
        <v>37</v>
      </c>
      <c r="CL1357" s="110">
        <v>4106407</v>
      </c>
      <c r="CM1357" s="110" t="s">
        <v>2227</v>
      </c>
      <c r="CN1357" s="110">
        <v>1</v>
      </c>
      <c r="CO1357" s="110">
        <v>1</v>
      </c>
      <c r="CP1357" s="110">
        <v>1</v>
      </c>
      <c r="CQ1357" s="110">
        <v>1</v>
      </c>
      <c r="CS1357" s="110" t="str">
        <f t="shared" si="221"/>
        <v>RGInt 05 Londrina-Cornélio Procópio</v>
      </c>
    </row>
    <row r="1358" spans="19:97" x14ac:dyDescent="0.2">
      <c r="S1358" s="98">
        <v>6551</v>
      </c>
      <c r="T1358" s="98">
        <v>45</v>
      </c>
      <c r="U1358" s="98" t="s">
        <v>3005</v>
      </c>
      <c r="V1358" s="98">
        <v>60</v>
      </c>
      <c r="W1358" s="98" t="s">
        <v>3170</v>
      </c>
      <c r="X1358" s="98">
        <v>5</v>
      </c>
      <c r="Y1358" s="98" t="s">
        <v>858</v>
      </c>
      <c r="Z1358" s="98">
        <v>33</v>
      </c>
      <c r="AA1358" s="98" t="s">
        <v>3019</v>
      </c>
      <c r="AB1358" s="98">
        <v>8153</v>
      </c>
      <c r="AC1358" s="98" t="s">
        <v>3171</v>
      </c>
      <c r="AD1358" s="98" t="s">
        <v>3172</v>
      </c>
      <c r="AE1358" s="98">
        <v>6551</v>
      </c>
      <c r="AF1358" s="98" t="s">
        <v>6137</v>
      </c>
      <c r="AG1358" s="98" t="s">
        <v>6138</v>
      </c>
      <c r="AH1358" s="98" t="s">
        <v>212</v>
      </c>
      <c r="AI1358" s="98" t="s">
        <v>53</v>
      </c>
      <c r="AJ1358" s="98">
        <v>4100</v>
      </c>
      <c r="AK1358" s="98" t="s">
        <v>37</v>
      </c>
      <c r="AL1358" s="98">
        <v>4105</v>
      </c>
      <c r="AM1358" s="98" t="s">
        <v>813</v>
      </c>
      <c r="AN1358" s="98">
        <v>4111803</v>
      </c>
      <c r="AO1358" s="98">
        <v>2024</v>
      </c>
      <c r="AP1358" s="98">
        <v>0</v>
      </c>
      <c r="AQ1358" s="98" t="s">
        <v>54</v>
      </c>
      <c r="AR1358" s="98" t="s">
        <v>54</v>
      </c>
      <c r="AS1358" s="98" t="s">
        <v>54</v>
      </c>
      <c r="AT1358" s="98" t="s">
        <v>54</v>
      </c>
      <c r="AY1358" s="98" t="s">
        <v>56</v>
      </c>
      <c r="AZ1358" s="98" t="s">
        <v>3051</v>
      </c>
      <c r="BA1358" s="98" t="s">
        <v>3216</v>
      </c>
      <c r="BB1358" s="98" t="s">
        <v>6139</v>
      </c>
      <c r="BD1358" s="110" t="str">
        <f t="shared" si="223"/>
        <v>4863RGInt 03 Cascavel</v>
      </c>
      <c r="BE1358" s="110">
        <v>4863</v>
      </c>
      <c r="BF1358" s="110" t="s">
        <v>2891</v>
      </c>
      <c r="BG1358" s="110">
        <v>8065</v>
      </c>
      <c r="BH1358" s="110" t="s">
        <v>35</v>
      </c>
      <c r="BI1358" s="110">
        <v>100</v>
      </c>
      <c r="BJ1358" s="110">
        <v>100</v>
      </c>
      <c r="BK1358" s="110">
        <v>100</v>
      </c>
      <c r="BL1358" s="110">
        <v>100</v>
      </c>
      <c r="BN1358" s="110">
        <f t="shared" si="224"/>
        <v>400</v>
      </c>
      <c r="BS1358" s="110">
        <v>6551</v>
      </c>
      <c r="BT1358" s="110" t="str">
        <f t="shared" si="215"/>
        <v>Adequações de Acessibilidade na Direção do Campus Jacarezinho da Universidade Estadual do Norte do Paraná</v>
      </c>
      <c r="BU1358" s="111" t="str">
        <f t="shared" si="216"/>
        <v>Não</v>
      </c>
      <c r="BV1358" s="111" t="str">
        <f t="shared" si="217"/>
        <v>Não</v>
      </c>
      <c r="BW1358" s="111" t="str">
        <f t="shared" si="218"/>
        <v>Não</v>
      </c>
      <c r="BX1358" s="111" t="str">
        <f t="shared" si="219"/>
        <v>Não</v>
      </c>
      <c r="BY1358" s="110" t="s">
        <v>121</v>
      </c>
      <c r="BZ1358" s="110" t="s">
        <v>121</v>
      </c>
      <c r="CA1358" s="110" t="s">
        <v>121</v>
      </c>
      <c r="CB1358" s="110" t="s">
        <v>8122</v>
      </c>
      <c r="CG1358" s="110" t="str">
        <f t="shared" si="220"/>
        <v>5665Ivaiporã</v>
      </c>
      <c r="CH1358" s="110" t="str">
        <f t="shared" si="222"/>
        <v>5665-22</v>
      </c>
      <c r="CI1358" s="110">
        <v>22</v>
      </c>
      <c r="CJ1358" s="110">
        <v>5665</v>
      </c>
      <c r="CK1358" s="110" t="s">
        <v>37</v>
      </c>
      <c r="CL1358" s="110">
        <v>4111506</v>
      </c>
      <c r="CM1358" s="110" t="s">
        <v>2130</v>
      </c>
      <c r="CN1358" s="110">
        <v>2</v>
      </c>
      <c r="CO1358" s="110">
        <v>2</v>
      </c>
      <c r="CP1358" s="110">
        <v>2</v>
      </c>
      <c r="CQ1358" s="110">
        <v>2</v>
      </c>
      <c r="CS1358" s="110" t="str">
        <f t="shared" si="221"/>
        <v>RGInt 05 Londrina-Ivaiporã</v>
      </c>
    </row>
    <row r="1359" spans="19:97" x14ac:dyDescent="0.2">
      <c r="S1359" s="98">
        <v>6548</v>
      </c>
      <c r="T1359" s="98">
        <v>45</v>
      </c>
      <c r="U1359" s="98" t="s">
        <v>3005</v>
      </c>
      <c r="V1359" s="98">
        <v>60</v>
      </c>
      <c r="W1359" s="98" t="s">
        <v>3170</v>
      </c>
      <c r="X1359" s="98">
        <v>5</v>
      </c>
      <c r="Y1359" s="98" t="s">
        <v>858</v>
      </c>
      <c r="Z1359" s="98">
        <v>33</v>
      </c>
      <c r="AA1359" s="98" t="s">
        <v>3019</v>
      </c>
      <c r="AB1359" s="98">
        <v>8153</v>
      </c>
      <c r="AC1359" s="98" t="s">
        <v>3171</v>
      </c>
      <c r="AD1359" s="98" t="s">
        <v>3172</v>
      </c>
      <c r="AE1359" s="98">
        <v>6548</v>
      </c>
      <c r="AF1359" s="98" t="s">
        <v>6140</v>
      </c>
      <c r="AG1359" s="98" t="s">
        <v>6141</v>
      </c>
      <c r="AH1359" s="98" t="s">
        <v>212</v>
      </c>
      <c r="AI1359" s="98" t="s">
        <v>53</v>
      </c>
      <c r="AJ1359" s="98">
        <v>4100</v>
      </c>
      <c r="AK1359" s="98" t="s">
        <v>37</v>
      </c>
      <c r="AL1359" s="98">
        <v>4105</v>
      </c>
      <c r="AM1359" s="98" t="s">
        <v>813</v>
      </c>
      <c r="AN1359" s="98">
        <v>4111803</v>
      </c>
      <c r="AO1359" s="98">
        <v>2024</v>
      </c>
      <c r="AP1359" s="98">
        <v>0</v>
      </c>
      <c r="AQ1359" s="98" t="s">
        <v>54</v>
      </c>
      <c r="AR1359" s="98" t="s">
        <v>54</v>
      </c>
      <c r="AS1359" s="98" t="s">
        <v>54</v>
      </c>
      <c r="AT1359" s="98" t="s">
        <v>54</v>
      </c>
      <c r="AY1359" s="98" t="s">
        <v>56</v>
      </c>
      <c r="AZ1359" s="98" t="s">
        <v>3051</v>
      </c>
      <c r="BA1359" s="98" t="s">
        <v>3216</v>
      </c>
      <c r="BB1359" s="98" t="s">
        <v>6139</v>
      </c>
      <c r="BD1359" s="110" t="str">
        <f t="shared" si="223"/>
        <v>4863RGInt 04 Maringá</v>
      </c>
      <c r="BE1359" s="110">
        <v>4863</v>
      </c>
      <c r="BF1359" s="110" t="s">
        <v>2891</v>
      </c>
      <c r="BG1359" s="110">
        <v>8065</v>
      </c>
      <c r="BH1359" s="110" t="s">
        <v>36</v>
      </c>
      <c r="BI1359" s="110">
        <v>115</v>
      </c>
      <c r="BJ1359" s="110">
        <v>115</v>
      </c>
      <c r="BK1359" s="110">
        <v>115</v>
      </c>
      <c r="BL1359" s="110">
        <v>115</v>
      </c>
      <c r="BN1359" s="110">
        <f t="shared" si="224"/>
        <v>460</v>
      </c>
      <c r="BS1359" s="110">
        <v>6548</v>
      </c>
      <c r="BT1359" s="110" t="str">
        <f t="shared" si="215"/>
        <v>Adequações de Acessibilidade na Reitoria da Universidade Estadual do Norte do Paraná</v>
      </c>
      <c r="BU1359" s="111" t="str">
        <f t="shared" si="216"/>
        <v>Não</v>
      </c>
      <c r="BV1359" s="111" t="str">
        <f t="shared" si="217"/>
        <v>Não</v>
      </c>
      <c r="BW1359" s="111" t="str">
        <f t="shared" si="218"/>
        <v>Não</v>
      </c>
      <c r="BX1359" s="111" t="str">
        <f t="shared" si="219"/>
        <v>Não</v>
      </c>
      <c r="BY1359" s="110" t="s">
        <v>121</v>
      </c>
      <c r="BZ1359" s="110" t="s">
        <v>121</v>
      </c>
      <c r="CA1359" s="110" t="s">
        <v>121</v>
      </c>
      <c r="CB1359" s="110" t="s">
        <v>8122</v>
      </c>
      <c r="CG1359" s="110" t="str">
        <f t="shared" si="220"/>
        <v>5665Jacarezinho</v>
      </c>
      <c r="CH1359" s="110" t="str">
        <f t="shared" si="222"/>
        <v>5665-23</v>
      </c>
      <c r="CI1359" s="110">
        <v>23</v>
      </c>
      <c r="CJ1359" s="110">
        <v>5665</v>
      </c>
      <c r="CK1359" s="110" t="s">
        <v>37</v>
      </c>
      <c r="CL1359" s="110">
        <v>4111803</v>
      </c>
      <c r="CM1359" s="110" t="s">
        <v>813</v>
      </c>
      <c r="CN1359" s="110">
        <v>1</v>
      </c>
      <c r="CO1359" s="110">
        <v>1</v>
      </c>
      <c r="CP1359" s="110">
        <v>1</v>
      </c>
      <c r="CQ1359" s="110">
        <v>1</v>
      </c>
      <c r="CS1359" s="110" t="str">
        <f t="shared" si="221"/>
        <v>RGInt 05 Londrina-Jacarezinho</v>
      </c>
    </row>
    <row r="1360" spans="19:97" x14ac:dyDescent="0.2">
      <c r="S1360" s="98">
        <v>6553</v>
      </c>
      <c r="T1360" s="98">
        <v>45</v>
      </c>
      <c r="U1360" s="98" t="s">
        <v>3005</v>
      </c>
      <c r="V1360" s="98">
        <v>60</v>
      </c>
      <c r="W1360" s="98" t="s">
        <v>3170</v>
      </c>
      <c r="X1360" s="98">
        <v>5</v>
      </c>
      <c r="Y1360" s="98" t="s">
        <v>858</v>
      </c>
      <c r="Z1360" s="98">
        <v>33</v>
      </c>
      <c r="AA1360" s="98" t="s">
        <v>3019</v>
      </c>
      <c r="AB1360" s="98">
        <v>8153</v>
      </c>
      <c r="AC1360" s="98" t="s">
        <v>3171</v>
      </c>
      <c r="AD1360" s="98" t="s">
        <v>3172</v>
      </c>
      <c r="AE1360" s="98">
        <v>6553</v>
      </c>
      <c r="AF1360" s="98" t="s">
        <v>6142</v>
      </c>
      <c r="AG1360" s="98" t="s">
        <v>6143</v>
      </c>
      <c r="AH1360" s="98" t="s">
        <v>212</v>
      </c>
      <c r="AI1360" s="98" t="s">
        <v>53</v>
      </c>
      <c r="AJ1360" s="98">
        <v>4100</v>
      </c>
      <c r="AK1360" s="98" t="s">
        <v>37</v>
      </c>
      <c r="AL1360" s="98">
        <v>4105</v>
      </c>
      <c r="AM1360" s="98" t="s">
        <v>2227</v>
      </c>
      <c r="AN1360" s="98">
        <v>4106407</v>
      </c>
      <c r="AO1360" s="98">
        <v>2024</v>
      </c>
      <c r="AP1360" s="98">
        <v>0</v>
      </c>
      <c r="AQ1360" s="98" t="s">
        <v>54</v>
      </c>
      <c r="AR1360" s="98" t="s">
        <v>54</v>
      </c>
      <c r="AS1360" s="98" t="s">
        <v>54</v>
      </c>
      <c r="AT1360" s="98" t="s">
        <v>54</v>
      </c>
      <c r="AY1360" s="98" t="s">
        <v>56</v>
      </c>
      <c r="AZ1360" s="98" t="s">
        <v>3051</v>
      </c>
      <c r="BA1360" s="98" t="s">
        <v>3216</v>
      </c>
      <c r="BB1360" s="98" t="s">
        <v>6139</v>
      </c>
      <c r="BD1360" s="110" t="str">
        <f t="shared" si="223"/>
        <v>4863RGInt 05 Londrina</v>
      </c>
      <c r="BE1360" s="110">
        <v>4863</v>
      </c>
      <c r="BF1360" s="110" t="s">
        <v>2891</v>
      </c>
      <c r="BG1360" s="110">
        <v>8065</v>
      </c>
      <c r="BH1360" s="110" t="s">
        <v>37</v>
      </c>
      <c r="BI1360" s="110">
        <v>94</v>
      </c>
      <c r="BJ1360" s="110">
        <v>94</v>
      </c>
      <c r="BK1360" s="110">
        <v>94</v>
      </c>
      <c r="BL1360" s="110">
        <v>94</v>
      </c>
      <c r="BN1360" s="110">
        <f t="shared" si="224"/>
        <v>376</v>
      </c>
      <c r="BS1360" s="110">
        <v>6553</v>
      </c>
      <c r="BT1360" s="110" t="str">
        <f t="shared" si="215"/>
        <v>Adequações de Acessibilidade no Campus Cornélio Procópio da Universidade Estadual do Norte do Paraná</v>
      </c>
      <c r="BU1360" s="111" t="str">
        <f t="shared" si="216"/>
        <v>Não</v>
      </c>
      <c r="BV1360" s="111" t="str">
        <f t="shared" si="217"/>
        <v>Não</v>
      </c>
      <c r="BW1360" s="111" t="str">
        <f t="shared" si="218"/>
        <v>Não</v>
      </c>
      <c r="BX1360" s="111" t="str">
        <f t="shared" si="219"/>
        <v>Não</v>
      </c>
      <c r="BY1360" s="110" t="s">
        <v>121</v>
      </c>
      <c r="BZ1360" s="110" t="s">
        <v>121</v>
      </c>
      <c r="CA1360" s="110" t="s">
        <v>121</v>
      </c>
      <c r="CB1360" s="110" t="s">
        <v>8122</v>
      </c>
      <c r="CG1360" s="110" t="str">
        <f t="shared" si="220"/>
        <v>5665Londrina</v>
      </c>
      <c r="CH1360" s="110" t="str">
        <f t="shared" si="222"/>
        <v>5665-24</v>
      </c>
      <c r="CI1360" s="110">
        <v>24</v>
      </c>
      <c r="CJ1360" s="110">
        <v>5665</v>
      </c>
      <c r="CK1360" s="110" t="s">
        <v>37</v>
      </c>
      <c r="CL1360" s="110">
        <v>4113700</v>
      </c>
      <c r="CM1360" s="110" t="s">
        <v>326</v>
      </c>
      <c r="CN1360" s="110">
        <v>4</v>
      </c>
      <c r="CO1360" s="110">
        <v>4</v>
      </c>
      <c r="CP1360" s="110">
        <v>4</v>
      </c>
      <c r="CQ1360" s="110">
        <v>4</v>
      </c>
      <c r="CS1360" s="110" t="str">
        <f t="shared" si="221"/>
        <v>RGInt 05 Londrina-Londrina</v>
      </c>
    </row>
    <row r="1361" spans="19:97" x14ac:dyDescent="0.2">
      <c r="S1361" s="98">
        <v>6552</v>
      </c>
      <c r="T1361" s="98">
        <v>45</v>
      </c>
      <c r="U1361" s="98" t="s">
        <v>3005</v>
      </c>
      <c r="V1361" s="98">
        <v>60</v>
      </c>
      <c r="W1361" s="98" t="s">
        <v>3170</v>
      </c>
      <c r="X1361" s="98">
        <v>5</v>
      </c>
      <c r="Y1361" s="98" t="s">
        <v>858</v>
      </c>
      <c r="Z1361" s="98">
        <v>33</v>
      </c>
      <c r="AA1361" s="98" t="s">
        <v>3019</v>
      </c>
      <c r="AB1361" s="98">
        <v>8153</v>
      </c>
      <c r="AC1361" s="98" t="s">
        <v>3171</v>
      </c>
      <c r="AD1361" s="98" t="s">
        <v>3172</v>
      </c>
      <c r="AE1361" s="98">
        <v>6552</v>
      </c>
      <c r="AF1361" s="98" t="s">
        <v>6144</v>
      </c>
      <c r="AG1361" s="98" t="s">
        <v>6145</v>
      </c>
      <c r="AH1361" s="98" t="s">
        <v>212</v>
      </c>
      <c r="AI1361" s="98" t="s">
        <v>53</v>
      </c>
      <c r="AJ1361" s="98">
        <v>4100</v>
      </c>
      <c r="AK1361" s="98" t="s">
        <v>37</v>
      </c>
      <c r="AL1361" s="98">
        <v>4105</v>
      </c>
      <c r="AM1361" s="98" t="s">
        <v>2013</v>
      </c>
      <c r="AN1361" s="98">
        <v>4102406</v>
      </c>
      <c r="AO1361" s="98">
        <v>2024</v>
      </c>
      <c r="AP1361" s="98">
        <v>0</v>
      </c>
      <c r="AQ1361" s="98" t="s">
        <v>54</v>
      </c>
      <c r="AR1361" s="98" t="s">
        <v>54</v>
      </c>
      <c r="AS1361" s="98" t="s">
        <v>54</v>
      </c>
      <c r="AT1361" s="98" t="s">
        <v>54</v>
      </c>
      <c r="AY1361" s="98" t="s">
        <v>56</v>
      </c>
      <c r="AZ1361" s="98" t="s">
        <v>3051</v>
      </c>
      <c r="BA1361" s="98" t="s">
        <v>3216</v>
      </c>
      <c r="BB1361" s="98" t="s">
        <v>6139</v>
      </c>
      <c r="BD1361" s="110" t="str">
        <f t="shared" si="223"/>
        <v>4863RGInt 06 Ponta Grossa</v>
      </c>
      <c r="BE1361" s="110">
        <v>4863</v>
      </c>
      <c r="BF1361" s="110" t="s">
        <v>2891</v>
      </c>
      <c r="BG1361" s="110">
        <v>8065</v>
      </c>
      <c r="BH1361" s="110" t="s">
        <v>38</v>
      </c>
      <c r="BI1361" s="110">
        <v>26</v>
      </c>
      <c r="BJ1361" s="110">
        <v>26</v>
      </c>
      <c r="BK1361" s="110">
        <v>26</v>
      </c>
      <c r="BL1361" s="110">
        <v>26</v>
      </c>
      <c r="BN1361" s="110">
        <f t="shared" si="224"/>
        <v>104</v>
      </c>
      <c r="BS1361" s="110">
        <v>6552</v>
      </c>
      <c r="BT1361" s="110" t="str">
        <f t="shared" si="215"/>
        <v>Adequações de Acessibilidade no Campus Luiz Meneghel da Universidade Estadual do Norte do Paraná</v>
      </c>
      <c r="BU1361" s="111" t="str">
        <f t="shared" si="216"/>
        <v>Não</v>
      </c>
      <c r="BV1361" s="111" t="str">
        <f t="shared" si="217"/>
        <v>Não</v>
      </c>
      <c r="BW1361" s="111" t="str">
        <f t="shared" si="218"/>
        <v>Não</v>
      </c>
      <c r="BX1361" s="111" t="str">
        <f t="shared" si="219"/>
        <v>Não</v>
      </c>
      <c r="BY1361" s="110" t="s">
        <v>121</v>
      </c>
      <c r="BZ1361" s="110" t="s">
        <v>121</v>
      </c>
      <c r="CA1361" s="110" t="s">
        <v>121</v>
      </c>
      <c r="CB1361" s="110" t="s">
        <v>8122</v>
      </c>
      <c r="CG1361" s="110" t="str">
        <f t="shared" si="220"/>
        <v>5665Santo Antônio da Platina</v>
      </c>
      <c r="CH1361" s="110" t="str">
        <f t="shared" si="222"/>
        <v>5665-25</v>
      </c>
      <c r="CI1361" s="110">
        <v>25</v>
      </c>
      <c r="CJ1361" s="110">
        <v>5665</v>
      </c>
      <c r="CK1361" s="110" t="s">
        <v>37</v>
      </c>
      <c r="CL1361" s="110">
        <v>4124103</v>
      </c>
      <c r="CM1361" s="110" t="s">
        <v>591</v>
      </c>
      <c r="CN1361" s="110">
        <v>1</v>
      </c>
      <c r="CO1361" s="110">
        <v>1</v>
      </c>
      <c r="CP1361" s="110">
        <v>1</v>
      </c>
      <c r="CQ1361" s="110">
        <v>1</v>
      </c>
      <c r="CS1361" s="110" t="str">
        <f t="shared" si="221"/>
        <v>RGInt 05 Londrina-Santo Antônio da Platina</v>
      </c>
    </row>
    <row r="1362" spans="19:97" x14ac:dyDescent="0.2">
      <c r="S1362" s="98">
        <v>6549</v>
      </c>
      <c r="T1362" s="98">
        <v>45</v>
      </c>
      <c r="U1362" s="98" t="s">
        <v>3005</v>
      </c>
      <c r="V1362" s="98">
        <v>60</v>
      </c>
      <c r="W1362" s="98" t="s">
        <v>3170</v>
      </c>
      <c r="X1362" s="98">
        <v>5</v>
      </c>
      <c r="Y1362" s="98" t="s">
        <v>858</v>
      </c>
      <c r="Z1362" s="98">
        <v>33</v>
      </c>
      <c r="AA1362" s="98" t="s">
        <v>3019</v>
      </c>
      <c r="AB1362" s="98">
        <v>8153</v>
      </c>
      <c r="AC1362" s="98" t="s">
        <v>3171</v>
      </c>
      <c r="AD1362" s="98" t="s">
        <v>3172</v>
      </c>
      <c r="AE1362" s="98">
        <v>6549</v>
      </c>
      <c r="AF1362" s="98" t="s">
        <v>6146</v>
      </c>
      <c r="AG1362" s="98" t="s">
        <v>6147</v>
      </c>
      <c r="AH1362" s="98" t="s">
        <v>212</v>
      </c>
      <c r="AI1362" s="98" t="s">
        <v>53</v>
      </c>
      <c r="AJ1362" s="98">
        <v>4100</v>
      </c>
      <c r="AK1362" s="98" t="s">
        <v>37</v>
      </c>
      <c r="AL1362" s="98">
        <v>4105</v>
      </c>
      <c r="AM1362" s="98" t="s">
        <v>813</v>
      </c>
      <c r="AN1362" s="98">
        <v>4111803</v>
      </c>
      <c r="AO1362" s="98">
        <v>2024</v>
      </c>
      <c r="AP1362" s="98">
        <v>0</v>
      </c>
      <c r="AQ1362" s="98" t="s">
        <v>54</v>
      </c>
      <c r="AR1362" s="98" t="s">
        <v>54</v>
      </c>
      <c r="AS1362" s="98" t="s">
        <v>54</v>
      </c>
      <c r="AT1362" s="98" t="s">
        <v>54</v>
      </c>
      <c r="AY1362" s="98" t="s">
        <v>56</v>
      </c>
      <c r="AZ1362" s="98" t="s">
        <v>3051</v>
      </c>
      <c r="BA1362" s="98" t="s">
        <v>3216</v>
      </c>
      <c r="BB1362" s="98" t="s">
        <v>6139</v>
      </c>
      <c r="BD1362" s="110" t="str">
        <f t="shared" si="223"/>
        <v>4864(vazio)</v>
      </c>
      <c r="BE1362" s="110">
        <v>4864</v>
      </c>
      <c r="BF1362" s="110" t="s">
        <v>1015</v>
      </c>
      <c r="BG1362" s="110">
        <v>8087</v>
      </c>
      <c r="BH1362" s="110" t="s">
        <v>60</v>
      </c>
      <c r="BI1362" s="110">
        <v>5</v>
      </c>
      <c r="BJ1362" s="110">
        <v>5</v>
      </c>
      <c r="BK1362" s="110">
        <v>5</v>
      </c>
      <c r="BL1362" s="110">
        <v>5</v>
      </c>
      <c r="BN1362" s="110">
        <f t="shared" si="224"/>
        <v>20</v>
      </c>
      <c r="BS1362" s="110">
        <v>6549</v>
      </c>
      <c r="BT1362" s="110" t="str">
        <f t="shared" si="215"/>
        <v>Adequações de Acessibilidade no Centro de Ciências Humanas e da Educação e no Centro de Letras, Comunicação e Artes, no Campus Jacarezinho da Universidade Estadual do Norte do Paraná</v>
      </c>
      <c r="BU1362" s="111" t="str">
        <f t="shared" si="216"/>
        <v>Não</v>
      </c>
      <c r="BV1362" s="111" t="str">
        <f t="shared" si="217"/>
        <v>Não</v>
      </c>
      <c r="BW1362" s="111" t="str">
        <f t="shared" si="218"/>
        <v>Não</v>
      </c>
      <c r="BX1362" s="111" t="str">
        <f t="shared" si="219"/>
        <v>Não</v>
      </c>
      <c r="BY1362" s="110" t="s">
        <v>121</v>
      </c>
      <c r="BZ1362" s="110" t="s">
        <v>121</v>
      </c>
      <c r="CA1362" s="110" t="s">
        <v>121</v>
      </c>
      <c r="CB1362" s="110" t="s">
        <v>8122</v>
      </c>
      <c r="CG1362" s="110" t="str">
        <f t="shared" si="220"/>
        <v>5665Irati</v>
      </c>
      <c r="CH1362" s="110" t="str">
        <f t="shared" si="222"/>
        <v>5665-26</v>
      </c>
      <c r="CI1362" s="110">
        <v>26</v>
      </c>
      <c r="CJ1362" s="110">
        <v>5665</v>
      </c>
      <c r="CK1362" s="110" t="s">
        <v>38</v>
      </c>
      <c r="CL1362" s="110">
        <v>4110706</v>
      </c>
      <c r="CM1362" s="110" t="s">
        <v>594</v>
      </c>
      <c r="CN1362" s="110">
        <v>1</v>
      </c>
      <c r="CO1362" s="110">
        <v>1</v>
      </c>
      <c r="CP1362" s="110">
        <v>1</v>
      </c>
      <c r="CQ1362" s="110">
        <v>1</v>
      </c>
      <c r="CS1362" s="110" t="str">
        <f t="shared" si="221"/>
        <v>RGInt 06 Ponta Grossa-Irati</v>
      </c>
    </row>
    <row r="1363" spans="19:97" x14ac:dyDescent="0.2">
      <c r="S1363" s="98">
        <v>6550</v>
      </c>
      <c r="T1363" s="98">
        <v>45</v>
      </c>
      <c r="U1363" s="98" t="s">
        <v>3005</v>
      </c>
      <c r="V1363" s="98">
        <v>60</v>
      </c>
      <c r="W1363" s="98" t="s">
        <v>3170</v>
      </c>
      <c r="X1363" s="98">
        <v>5</v>
      </c>
      <c r="Y1363" s="98" t="s">
        <v>858</v>
      </c>
      <c r="Z1363" s="98">
        <v>33</v>
      </c>
      <c r="AA1363" s="98" t="s">
        <v>3019</v>
      </c>
      <c r="AB1363" s="98">
        <v>8153</v>
      </c>
      <c r="AC1363" s="98" t="s">
        <v>3171</v>
      </c>
      <c r="AD1363" s="98" t="s">
        <v>3172</v>
      </c>
      <c r="AE1363" s="98">
        <v>6550</v>
      </c>
      <c r="AF1363" s="98" t="s">
        <v>6148</v>
      </c>
      <c r="AG1363" s="98" t="s">
        <v>6149</v>
      </c>
      <c r="AH1363" s="98" t="s">
        <v>212</v>
      </c>
      <c r="AI1363" s="98" t="s">
        <v>53</v>
      </c>
      <c r="AJ1363" s="98">
        <v>4100</v>
      </c>
      <c r="AK1363" s="98" t="s">
        <v>37</v>
      </c>
      <c r="AL1363" s="98">
        <v>4105</v>
      </c>
      <c r="AM1363" s="98" t="s">
        <v>813</v>
      </c>
      <c r="AN1363" s="98">
        <v>4111803</v>
      </c>
      <c r="AO1363" s="98">
        <v>2024</v>
      </c>
      <c r="AP1363" s="98">
        <v>0</v>
      </c>
      <c r="AQ1363" s="98" t="s">
        <v>54</v>
      </c>
      <c r="AR1363" s="98" t="s">
        <v>54</v>
      </c>
      <c r="AS1363" s="98" t="s">
        <v>54</v>
      </c>
      <c r="AT1363" s="98" t="s">
        <v>54</v>
      </c>
      <c r="AY1363" s="98" t="s">
        <v>56</v>
      </c>
      <c r="AZ1363" s="98" t="s">
        <v>3051</v>
      </c>
      <c r="BA1363" s="98" t="s">
        <v>3216</v>
      </c>
      <c r="BB1363" s="98" t="s">
        <v>6139</v>
      </c>
      <c r="BD1363" s="110" t="str">
        <f t="shared" si="223"/>
        <v>4870RGInt 04 Maringá</v>
      </c>
      <c r="BE1363" s="110">
        <v>4870</v>
      </c>
      <c r="BF1363" s="110" t="s">
        <v>2892</v>
      </c>
      <c r="BG1363" s="110">
        <v>8084</v>
      </c>
      <c r="BH1363" s="110" t="s">
        <v>36</v>
      </c>
      <c r="BI1363" s="110">
        <v>2000</v>
      </c>
      <c r="BJ1363" s="110">
        <v>1500</v>
      </c>
      <c r="BK1363" s="110">
        <v>6000</v>
      </c>
      <c r="BL1363" s="110">
        <v>2500</v>
      </c>
      <c r="BN1363" s="110">
        <f t="shared" si="224"/>
        <v>12000</v>
      </c>
      <c r="BS1363" s="110">
        <v>6550</v>
      </c>
      <c r="BT1363" s="110" t="str">
        <f t="shared" si="215"/>
        <v>Adequações de Acessibilidade no Centro de Ciências Sociais Aplicadas - Campus Jacarezinho da Universidade Estadual do Norte do Paraná</v>
      </c>
      <c r="BU1363" s="111" t="str">
        <f t="shared" si="216"/>
        <v>Não</v>
      </c>
      <c r="BV1363" s="111" t="str">
        <f t="shared" si="217"/>
        <v>Não</v>
      </c>
      <c r="BW1363" s="111" t="str">
        <f t="shared" si="218"/>
        <v>Não</v>
      </c>
      <c r="BX1363" s="111" t="str">
        <f t="shared" si="219"/>
        <v>Não</v>
      </c>
      <c r="BY1363" s="110" t="s">
        <v>121</v>
      </c>
      <c r="BZ1363" s="110" t="s">
        <v>121</v>
      </c>
      <c r="CA1363" s="110" t="s">
        <v>121</v>
      </c>
      <c r="CB1363" s="110" t="s">
        <v>8122</v>
      </c>
      <c r="CG1363" s="110" t="str">
        <f t="shared" si="220"/>
        <v>5665Ponta Grossa</v>
      </c>
      <c r="CH1363" s="110" t="str">
        <f t="shared" si="222"/>
        <v>5665-27</v>
      </c>
      <c r="CI1363" s="110">
        <v>27</v>
      </c>
      <c r="CJ1363" s="110">
        <v>5665</v>
      </c>
      <c r="CK1363" s="110" t="s">
        <v>38</v>
      </c>
      <c r="CL1363" s="110">
        <v>4119905</v>
      </c>
      <c r="CM1363" s="110" t="s">
        <v>531</v>
      </c>
      <c r="CN1363" s="110">
        <v>2</v>
      </c>
      <c r="CO1363" s="110">
        <v>2</v>
      </c>
      <c r="CP1363" s="110">
        <v>2</v>
      </c>
      <c r="CQ1363" s="110">
        <v>2</v>
      </c>
      <c r="CS1363" s="110" t="str">
        <f t="shared" si="221"/>
        <v>RGInt 06 Ponta Grossa-Ponta Grossa</v>
      </c>
    </row>
    <row r="1364" spans="19:97" x14ac:dyDescent="0.2">
      <c r="S1364" s="98">
        <v>6539</v>
      </c>
      <c r="T1364" s="98">
        <v>45</v>
      </c>
      <c r="U1364" s="98" t="s">
        <v>3005</v>
      </c>
      <c r="V1364" s="98">
        <v>60</v>
      </c>
      <c r="W1364" s="98" t="s">
        <v>3170</v>
      </c>
      <c r="X1364" s="98">
        <v>5</v>
      </c>
      <c r="Y1364" s="98" t="s">
        <v>858</v>
      </c>
      <c r="Z1364" s="98">
        <v>33</v>
      </c>
      <c r="AA1364" s="98" t="s">
        <v>3019</v>
      </c>
      <c r="AB1364" s="98">
        <v>8153</v>
      </c>
      <c r="AC1364" s="98" t="s">
        <v>3171</v>
      </c>
      <c r="AD1364" s="98" t="s">
        <v>3172</v>
      </c>
      <c r="AE1364" s="98">
        <v>6539</v>
      </c>
      <c r="AF1364" s="98" t="s">
        <v>6150</v>
      </c>
      <c r="AG1364" s="98" t="s">
        <v>6151</v>
      </c>
      <c r="AH1364" s="98" t="s">
        <v>212</v>
      </c>
      <c r="AI1364" s="98" t="s">
        <v>53</v>
      </c>
      <c r="AJ1364" s="98">
        <v>4100</v>
      </c>
      <c r="AK1364" s="98" t="s">
        <v>37</v>
      </c>
      <c r="AL1364" s="98">
        <v>4105</v>
      </c>
      <c r="AM1364" s="98" t="s">
        <v>813</v>
      </c>
      <c r="AN1364" s="98">
        <v>4111803</v>
      </c>
      <c r="AO1364" s="98">
        <v>2024</v>
      </c>
      <c r="AP1364" s="98">
        <v>0</v>
      </c>
      <c r="AQ1364" s="98" t="s">
        <v>54</v>
      </c>
      <c r="AR1364" s="98" t="s">
        <v>54</v>
      </c>
      <c r="AS1364" s="98" t="s">
        <v>54</v>
      </c>
      <c r="AT1364" s="98" t="s">
        <v>54</v>
      </c>
      <c r="AY1364" s="98" t="s">
        <v>56</v>
      </c>
      <c r="AZ1364" s="98" t="s">
        <v>3051</v>
      </c>
      <c r="BA1364" s="98" t="s">
        <v>3216</v>
      </c>
      <c r="BB1364" s="98" t="s">
        <v>6139</v>
      </c>
      <c r="BD1364" s="110" t="str">
        <f t="shared" si="223"/>
        <v>4871RGInt 01 Curitiba</v>
      </c>
      <c r="BE1364" s="110">
        <v>4871</v>
      </c>
      <c r="BF1364" s="110" t="s">
        <v>2382</v>
      </c>
      <c r="BG1364" s="110">
        <v>8608</v>
      </c>
      <c r="BH1364" s="110" t="s">
        <v>33</v>
      </c>
      <c r="BI1364" s="110">
        <v>382</v>
      </c>
      <c r="BJ1364" s="110">
        <v>389</v>
      </c>
      <c r="BK1364" s="110">
        <v>397</v>
      </c>
      <c r="BL1364" s="110">
        <v>405</v>
      </c>
      <c r="BN1364" s="110">
        <f t="shared" si="224"/>
        <v>1573</v>
      </c>
      <c r="BS1364" s="110">
        <v>6539</v>
      </c>
      <c r="BT1364" s="110" t="str">
        <f t="shared" si="215"/>
        <v>Ampliação da Infraestrutura do Campus de Jacarezinho da Universidade Estadual do Norte do Paraná</v>
      </c>
      <c r="BU1364" s="111" t="str">
        <f t="shared" si="216"/>
        <v>Não</v>
      </c>
      <c r="BV1364" s="111" t="str">
        <f t="shared" si="217"/>
        <v>Não</v>
      </c>
      <c r="BW1364" s="111" t="str">
        <f t="shared" si="218"/>
        <v>Não</v>
      </c>
      <c r="BX1364" s="111" t="str">
        <f t="shared" si="219"/>
        <v>Não</v>
      </c>
      <c r="BY1364" s="110" t="s">
        <v>121</v>
      </c>
      <c r="BZ1364" s="110" t="s">
        <v>121</v>
      </c>
      <c r="CA1364" s="110" t="s">
        <v>121</v>
      </c>
      <c r="CB1364" s="110" t="s">
        <v>8122</v>
      </c>
      <c r="CG1364" s="110" t="str">
        <f t="shared" si="220"/>
        <v>5665Telêmaco Borba</v>
      </c>
      <c r="CH1364" s="110" t="str">
        <f t="shared" si="222"/>
        <v>5665-28</v>
      </c>
      <c r="CI1364" s="110">
        <v>28</v>
      </c>
      <c r="CJ1364" s="110">
        <v>5665</v>
      </c>
      <c r="CK1364" s="110" t="s">
        <v>38</v>
      </c>
      <c r="CL1364" s="110">
        <v>4127106</v>
      </c>
      <c r="CM1364" s="110" t="s">
        <v>559</v>
      </c>
      <c r="CN1364" s="110">
        <v>2</v>
      </c>
      <c r="CO1364" s="110">
        <v>2</v>
      </c>
      <c r="CP1364" s="110">
        <v>2</v>
      </c>
      <c r="CQ1364" s="110">
        <v>2</v>
      </c>
      <c r="CS1364" s="110" t="str">
        <f t="shared" si="221"/>
        <v>RGInt 06 Ponta Grossa-Telêmaco Borba</v>
      </c>
    </row>
    <row r="1365" spans="19:97" x14ac:dyDescent="0.2">
      <c r="S1365" s="98">
        <v>6570</v>
      </c>
      <c r="T1365" s="98">
        <v>45</v>
      </c>
      <c r="U1365" s="98" t="s">
        <v>3005</v>
      </c>
      <c r="V1365" s="98">
        <v>60</v>
      </c>
      <c r="W1365" s="98" t="s">
        <v>3170</v>
      </c>
      <c r="X1365" s="98">
        <v>5</v>
      </c>
      <c r="Y1365" s="98" t="s">
        <v>858</v>
      </c>
      <c r="Z1365" s="98">
        <v>33</v>
      </c>
      <c r="AA1365" s="98" t="s">
        <v>3019</v>
      </c>
      <c r="AB1365" s="98">
        <v>8153</v>
      </c>
      <c r="AC1365" s="98" t="s">
        <v>3171</v>
      </c>
      <c r="AD1365" s="98" t="s">
        <v>3172</v>
      </c>
      <c r="AE1365" s="98">
        <v>6570</v>
      </c>
      <c r="AF1365" s="98" t="s">
        <v>6152</v>
      </c>
      <c r="AG1365" s="98" t="s">
        <v>6153</v>
      </c>
      <c r="AH1365" s="98" t="s">
        <v>212</v>
      </c>
      <c r="AI1365" s="98" t="s">
        <v>53</v>
      </c>
      <c r="AJ1365" s="98">
        <v>4100</v>
      </c>
      <c r="AK1365" s="98" t="s">
        <v>34</v>
      </c>
      <c r="AL1365" s="98">
        <v>4102</v>
      </c>
      <c r="AM1365" s="98" t="s">
        <v>526</v>
      </c>
      <c r="AN1365" s="98">
        <v>4109401</v>
      </c>
      <c r="AO1365" s="98">
        <v>2024</v>
      </c>
      <c r="AP1365" s="98">
        <v>0</v>
      </c>
      <c r="AQ1365" s="98" t="s">
        <v>54</v>
      </c>
      <c r="AR1365" s="98" t="s">
        <v>54</v>
      </c>
      <c r="AS1365" s="98" t="s">
        <v>54</v>
      </c>
      <c r="AT1365" s="98" t="s">
        <v>54</v>
      </c>
      <c r="AY1365" s="98" t="s">
        <v>56</v>
      </c>
      <c r="AZ1365" s="98" t="s">
        <v>6022</v>
      </c>
      <c r="BA1365" s="98" t="s">
        <v>3216</v>
      </c>
      <c r="BB1365" s="98" t="s">
        <v>6139</v>
      </c>
      <c r="BD1365" s="110" t="str">
        <f t="shared" si="223"/>
        <v>4872RGInt 01 Curitiba</v>
      </c>
      <c r="BE1365" s="110">
        <v>4872</v>
      </c>
      <c r="BF1365" s="110" t="s">
        <v>2414</v>
      </c>
      <c r="BG1365" s="110">
        <v>8608</v>
      </c>
      <c r="BH1365" s="110" t="s">
        <v>33</v>
      </c>
      <c r="BI1365" s="110">
        <v>3919</v>
      </c>
      <c r="BJ1365" s="110">
        <v>3894</v>
      </c>
      <c r="BK1365" s="110">
        <v>3869</v>
      </c>
      <c r="BL1365" s="110">
        <v>3845</v>
      </c>
      <c r="BN1365" s="110">
        <f t="shared" si="224"/>
        <v>15527</v>
      </c>
      <c r="BS1365" s="110">
        <v>6570</v>
      </c>
      <c r="BT1365" s="110" t="str">
        <f t="shared" si="215"/>
        <v>Ampliação do Ginásio de Esportes do Campus CEDETEG da Universidade Estadual do Centro-Oeste</v>
      </c>
      <c r="BU1365" s="111" t="str">
        <f t="shared" si="216"/>
        <v>Não</v>
      </c>
      <c r="BV1365" s="111" t="str">
        <f t="shared" si="217"/>
        <v>Não</v>
      </c>
      <c r="BW1365" s="111" t="str">
        <f t="shared" si="218"/>
        <v>Não</v>
      </c>
      <c r="BX1365" s="111" t="str">
        <f t="shared" si="219"/>
        <v>Não</v>
      </c>
      <c r="BY1365" s="110" t="s">
        <v>121</v>
      </c>
      <c r="BZ1365" s="110" t="s">
        <v>121</v>
      </c>
      <c r="CA1365" s="110" t="s">
        <v>121</v>
      </c>
      <c r="CB1365" s="110" t="s">
        <v>8122</v>
      </c>
      <c r="CG1365" s="110" t="str">
        <f t="shared" si="220"/>
        <v>5665Tibagi</v>
      </c>
      <c r="CH1365" s="110" t="str">
        <f t="shared" si="222"/>
        <v>5665-29</v>
      </c>
      <c r="CI1365" s="110">
        <v>29</v>
      </c>
      <c r="CJ1365" s="110">
        <v>5665</v>
      </c>
      <c r="CK1365" s="110" t="s">
        <v>38</v>
      </c>
      <c r="CL1365" s="110">
        <v>4127502</v>
      </c>
      <c r="CM1365" s="110" t="s">
        <v>145</v>
      </c>
      <c r="CN1365" s="110">
        <v>1</v>
      </c>
      <c r="CO1365" s="110">
        <v>1</v>
      </c>
      <c r="CP1365" s="110">
        <v>1</v>
      </c>
      <c r="CQ1365" s="110">
        <v>1</v>
      </c>
      <c r="CS1365" s="110" t="str">
        <f t="shared" si="221"/>
        <v>RGInt 06 Ponta Grossa-Tibagi</v>
      </c>
    </row>
    <row r="1366" spans="19:97" x14ac:dyDescent="0.2">
      <c r="S1366" s="98">
        <v>3940</v>
      </c>
      <c r="T1366" s="98">
        <v>45</v>
      </c>
      <c r="U1366" s="98" t="s">
        <v>3005</v>
      </c>
      <c r="V1366" s="98">
        <v>60</v>
      </c>
      <c r="W1366" s="98" t="s">
        <v>3170</v>
      </c>
      <c r="X1366" s="98">
        <v>5</v>
      </c>
      <c r="Y1366" s="98" t="s">
        <v>858</v>
      </c>
      <c r="Z1366" s="98">
        <v>33</v>
      </c>
      <c r="AA1366" s="98" t="s">
        <v>3019</v>
      </c>
      <c r="AB1366" s="98">
        <v>8153</v>
      </c>
      <c r="AC1366" s="98" t="s">
        <v>3171</v>
      </c>
      <c r="AD1366" s="98" t="s">
        <v>3172</v>
      </c>
      <c r="AE1366" s="98">
        <v>3940</v>
      </c>
      <c r="AF1366" s="98" t="s">
        <v>690</v>
      </c>
      <c r="AG1366" s="98" t="s">
        <v>3173</v>
      </c>
      <c r="AH1366" s="98" t="s">
        <v>3174</v>
      </c>
      <c r="AI1366" s="98" t="s">
        <v>53</v>
      </c>
      <c r="AJ1366" s="98">
        <v>4100</v>
      </c>
      <c r="AO1366" s="98">
        <v>2024</v>
      </c>
      <c r="AP1366" s="98">
        <v>9</v>
      </c>
      <c r="AQ1366" s="98" t="s">
        <v>54</v>
      </c>
      <c r="AR1366" s="98" t="s">
        <v>54</v>
      </c>
      <c r="AS1366" s="98" t="s">
        <v>54</v>
      </c>
      <c r="AT1366" s="98" t="s">
        <v>54</v>
      </c>
      <c r="AU1366" s="98" t="s">
        <v>691</v>
      </c>
      <c r="AY1366" s="98" t="s">
        <v>56</v>
      </c>
      <c r="AZ1366" s="98" t="s">
        <v>3175</v>
      </c>
      <c r="BA1366" s="98" t="s">
        <v>3005</v>
      </c>
      <c r="BB1366" s="98" t="s">
        <v>3176</v>
      </c>
      <c r="BD1366" s="110" t="str">
        <f t="shared" si="223"/>
        <v>4873RGInt 01 Curitiba</v>
      </c>
      <c r="BE1366" s="110">
        <v>4873</v>
      </c>
      <c r="BF1366" s="110" t="s">
        <v>2387</v>
      </c>
      <c r="BG1366" s="110">
        <v>8608</v>
      </c>
      <c r="BH1366" s="110" t="s">
        <v>33</v>
      </c>
      <c r="BI1366" s="110">
        <v>273</v>
      </c>
      <c r="BJ1366" s="110">
        <v>271</v>
      </c>
      <c r="BK1366" s="110">
        <v>269</v>
      </c>
      <c r="BL1366" s="110">
        <v>267</v>
      </c>
      <c r="BN1366" s="110">
        <f t="shared" si="224"/>
        <v>1080</v>
      </c>
      <c r="BS1366" s="110">
        <v>3940</v>
      </c>
      <c r="BT1366" s="110" t="str">
        <f t="shared" si="215"/>
        <v>Anel de conectividades com fibra ótica para pesquisa e inovação regional</v>
      </c>
      <c r="BU1366" s="111" t="str">
        <f t="shared" si="216"/>
        <v>Não</v>
      </c>
      <c r="BV1366" s="111" t="str">
        <f t="shared" si="217"/>
        <v>Não</v>
      </c>
      <c r="BW1366" s="111" t="str">
        <f t="shared" si="218"/>
        <v>Não</v>
      </c>
      <c r="BX1366" s="111" t="str">
        <f t="shared" si="219"/>
        <v>Não</v>
      </c>
      <c r="BY1366" s="110" t="s">
        <v>691</v>
      </c>
      <c r="BZ1366" s="110" t="s">
        <v>244</v>
      </c>
      <c r="CA1366" s="110" t="s">
        <v>121</v>
      </c>
      <c r="CB1366" s="110" t="s">
        <v>8377</v>
      </c>
      <c r="CG1366" s="110" t="str">
        <f t="shared" si="220"/>
        <v>5665 Total</v>
      </c>
      <c r="CH1366" s="110" t="str">
        <f t="shared" si="222"/>
        <v>5665 Total-1</v>
      </c>
      <c r="CI1366" s="110">
        <v>1</v>
      </c>
      <c r="CJ1366" s="110" t="s">
        <v>7371</v>
      </c>
      <c r="CN1366" s="110">
        <v>43</v>
      </c>
      <c r="CO1366" s="110">
        <v>43</v>
      </c>
      <c r="CP1366" s="110">
        <v>43</v>
      </c>
      <c r="CQ1366" s="110">
        <v>43</v>
      </c>
      <c r="CS1366" s="110" t="str">
        <f t="shared" si="221"/>
        <v>-</v>
      </c>
    </row>
    <row r="1367" spans="19:97" x14ac:dyDescent="0.2">
      <c r="S1367" s="98">
        <v>5451</v>
      </c>
      <c r="T1367" s="98">
        <v>45</v>
      </c>
      <c r="U1367" s="98" t="s">
        <v>3005</v>
      </c>
      <c r="V1367" s="98">
        <v>60</v>
      </c>
      <c r="W1367" s="98" t="s">
        <v>3170</v>
      </c>
      <c r="X1367" s="98">
        <v>5</v>
      </c>
      <c r="Y1367" s="98" t="s">
        <v>858</v>
      </c>
      <c r="Z1367" s="98">
        <v>33</v>
      </c>
      <c r="AA1367" s="98" t="s">
        <v>3019</v>
      </c>
      <c r="AB1367" s="98">
        <v>8153</v>
      </c>
      <c r="AC1367" s="98" t="s">
        <v>3171</v>
      </c>
      <c r="AD1367" s="98" t="s">
        <v>3172</v>
      </c>
      <c r="AE1367" s="98">
        <v>5451</v>
      </c>
      <c r="AF1367" s="98" t="s">
        <v>3177</v>
      </c>
      <c r="AG1367" s="98" t="s">
        <v>3178</v>
      </c>
      <c r="AH1367" s="98" t="s">
        <v>212</v>
      </c>
      <c r="AI1367" s="98" t="s">
        <v>53</v>
      </c>
      <c r="AJ1367" s="98">
        <v>4100</v>
      </c>
      <c r="AK1367" s="98" t="s">
        <v>34</v>
      </c>
      <c r="AL1367" s="98">
        <v>4102</v>
      </c>
      <c r="AM1367" s="98" t="s">
        <v>526</v>
      </c>
      <c r="AN1367" s="98">
        <v>4109401</v>
      </c>
      <c r="AO1367" s="98">
        <v>2024</v>
      </c>
      <c r="AP1367" s="98">
        <v>140</v>
      </c>
      <c r="AQ1367" s="98" t="s">
        <v>54</v>
      </c>
      <c r="AR1367" s="98" t="s">
        <v>54</v>
      </c>
      <c r="AS1367" s="98" t="s">
        <v>54</v>
      </c>
      <c r="AT1367" s="98" t="s">
        <v>54</v>
      </c>
      <c r="AV1367" s="98" t="s">
        <v>226</v>
      </c>
      <c r="AY1367" s="98" t="s">
        <v>56</v>
      </c>
      <c r="AZ1367" s="98" t="s">
        <v>3051</v>
      </c>
      <c r="BA1367" s="98" t="s">
        <v>3179</v>
      </c>
      <c r="BB1367" s="98" t="s">
        <v>3180</v>
      </c>
      <c r="BD1367" s="110" t="str">
        <f t="shared" si="223"/>
        <v>4874RGInt 01 Curitiba</v>
      </c>
      <c r="BE1367" s="110">
        <v>4874</v>
      </c>
      <c r="BF1367" s="110" t="s">
        <v>2395</v>
      </c>
      <c r="BG1367" s="110">
        <v>8608</v>
      </c>
      <c r="BH1367" s="110" t="s">
        <v>33</v>
      </c>
      <c r="BI1367" s="110">
        <v>9107</v>
      </c>
      <c r="BJ1367" s="110">
        <v>9005</v>
      </c>
      <c r="BK1367" s="110">
        <v>8904</v>
      </c>
      <c r="BL1367" s="110">
        <v>8804</v>
      </c>
      <c r="BN1367" s="110">
        <f t="shared" si="224"/>
        <v>35820</v>
      </c>
      <c r="BS1367" s="110">
        <v>5451</v>
      </c>
      <c r="BT1367" s="110" t="str">
        <f t="shared" si="215"/>
        <v>Apoio à infraestrutura do Hospital Veterinário da UNICENTRO, em Guarapuava</v>
      </c>
      <c r="BU1367" s="111" t="str">
        <f t="shared" si="216"/>
        <v>Não</v>
      </c>
      <c r="BV1367" s="111" t="str">
        <f t="shared" si="217"/>
        <v>Não</v>
      </c>
      <c r="BW1367" s="111" t="str">
        <f t="shared" si="218"/>
        <v>Não</v>
      </c>
      <c r="BX1367" s="111" t="str">
        <f t="shared" si="219"/>
        <v>Não</v>
      </c>
      <c r="BY1367" s="110" t="s">
        <v>121</v>
      </c>
      <c r="BZ1367" s="110" t="s">
        <v>226</v>
      </c>
      <c r="CA1367" s="110" t="s">
        <v>121</v>
      </c>
      <c r="CB1367" s="110" t="s">
        <v>8122</v>
      </c>
      <c r="CG1367" s="110" t="str">
        <f t="shared" si="220"/>
        <v>5670Curitiba</v>
      </c>
      <c r="CH1367" s="110" t="str">
        <f t="shared" si="222"/>
        <v>5670-1</v>
      </c>
      <c r="CI1367" s="110">
        <v>1</v>
      </c>
      <c r="CJ1367" s="110">
        <v>5670</v>
      </c>
      <c r="CK1367" s="110" t="s">
        <v>33</v>
      </c>
      <c r="CL1367" s="110">
        <v>4106902</v>
      </c>
      <c r="CM1367" s="110" t="s">
        <v>128</v>
      </c>
      <c r="CN1367" s="110">
        <v>0</v>
      </c>
      <c r="CO1367" s="110">
        <v>12500</v>
      </c>
      <c r="CP1367" s="110">
        <v>0</v>
      </c>
      <c r="CQ1367" s="110">
        <v>0</v>
      </c>
      <c r="CS1367" s="110" t="str">
        <f t="shared" si="221"/>
        <v>RGInt 01 Curitiba-Curitiba</v>
      </c>
    </row>
    <row r="1368" spans="19:97" x14ac:dyDescent="0.2">
      <c r="S1368" s="98">
        <v>5452</v>
      </c>
      <c r="T1368" s="98">
        <v>45</v>
      </c>
      <c r="U1368" s="98" t="s">
        <v>3005</v>
      </c>
      <c r="V1368" s="98">
        <v>60</v>
      </c>
      <c r="W1368" s="98" t="s">
        <v>3170</v>
      </c>
      <c r="X1368" s="98">
        <v>5</v>
      </c>
      <c r="Y1368" s="98" t="s">
        <v>858</v>
      </c>
      <c r="Z1368" s="98">
        <v>33</v>
      </c>
      <c r="AA1368" s="98" t="s">
        <v>3019</v>
      </c>
      <c r="AB1368" s="98">
        <v>8153</v>
      </c>
      <c r="AC1368" s="98" t="s">
        <v>3171</v>
      </c>
      <c r="AD1368" s="98" t="s">
        <v>3172</v>
      </c>
      <c r="AE1368" s="98">
        <v>5452</v>
      </c>
      <c r="AF1368" s="98" t="s">
        <v>3182</v>
      </c>
      <c r="AG1368" s="98" t="s">
        <v>3183</v>
      </c>
      <c r="AH1368" s="98" t="s">
        <v>212</v>
      </c>
      <c r="AI1368" s="98" t="s">
        <v>53</v>
      </c>
      <c r="AJ1368" s="98">
        <v>4100</v>
      </c>
      <c r="AK1368" s="98" t="s">
        <v>38</v>
      </c>
      <c r="AL1368" s="98">
        <v>4106</v>
      </c>
      <c r="AM1368" s="98" t="s">
        <v>594</v>
      </c>
      <c r="AN1368" s="98">
        <v>4110706</v>
      </c>
      <c r="AO1368" s="98">
        <v>2024</v>
      </c>
      <c r="AP1368" s="98">
        <v>2500</v>
      </c>
      <c r="AQ1368" s="98" t="s">
        <v>54</v>
      </c>
      <c r="AR1368" s="98" t="s">
        <v>54</v>
      </c>
      <c r="AS1368" s="98" t="s">
        <v>54</v>
      </c>
      <c r="AT1368" s="98" t="s">
        <v>54</v>
      </c>
      <c r="AV1368" s="98" t="s">
        <v>729</v>
      </c>
      <c r="AY1368" s="98" t="s">
        <v>56</v>
      </c>
      <c r="AZ1368" s="98" t="s">
        <v>3051</v>
      </c>
      <c r="BA1368" s="98" t="s">
        <v>3179</v>
      </c>
      <c r="BB1368" s="98" t="s">
        <v>3180</v>
      </c>
      <c r="BD1368" s="110" t="str">
        <f t="shared" si="223"/>
        <v>4875RGInt 01 Curitiba</v>
      </c>
      <c r="BE1368" s="110">
        <v>4875</v>
      </c>
      <c r="BF1368" s="110" t="s">
        <v>2403</v>
      </c>
      <c r="BG1368" s="110">
        <v>8608</v>
      </c>
      <c r="BH1368" s="110" t="s">
        <v>33</v>
      </c>
      <c r="BI1368" s="110">
        <v>765</v>
      </c>
      <c r="BJ1368" s="110">
        <v>763</v>
      </c>
      <c r="BK1368" s="110">
        <v>760</v>
      </c>
      <c r="BL1368" s="110">
        <v>757</v>
      </c>
      <c r="BN1368" s="110">
        <f t="shared" si="224"/>
        <v>3045</v>
      </c>
      <c r="BS1368" s="110">
        <v>5452</v>
      </c>
      <c r="BT1368" s="110" t="str">
        <f t="shared" si="215"/>
        <v>Apoio à Revitalização Estrutural do Ginásio Esportivo - UNICENTRO, Campus Irati</v>
      </c>
      <c r="BU1368" s="111" t="str">
        <f t="shared" si="216"/>
        <v>Não</v>
      </c>
      <c r="BV1368" s="111" t="str">
        <f t="shared" si="217"/>
        <v>Não</v>
      </c>
      <c r="BW1368" s="111" t="str">
        <f t="shared" si="218"/>
        <v>Não</v>
      </c>
      <c r="BX1368" s="111" t="str">
        <f t="shared" si="219"/>
        <v>Não</v>
      </c>
      <c r="BY1368" s="110" t="s">
        <v>121</v>
      </c>
      <c r="BZ1368" s="110" t="s">
        <v>8177</v>
      </c>
      <c r="CA1368" s="110" t="s">
        <v>121</v>
      </c>
      <c r="CB1368" s="110" t="s">
        <v>8122</v>
      </c>
      <c r="CG1368" s="110" t="str">
        <f t="shared" si="220"/>
        <v>5670 Total</v>
      </c>
      <c r="CH1368" s="110" t="str">
        <f t="shared" si="222"/>
        <v>5670 Total-1</v>
      </c>
      <c r="CI1368" s="110">
        <v>1</v>
      </c>
      <c r="CJ1368" s="110" t="s">
        <v>7372</v>
      </c>
      <c r="CN1368" s="110">
        <v>0</v>
      </c>
      <c r="CO1368" s="110">
        <v>12500</v>
      </c>
      <c r="CP1368" s="110">
        <v>0</v>
      </c>
      <c r="CQ1368" s="110">
        <v>0</v>
      </c>
      <c r="CS1368" s="110" t="str">
        <f t="shared" si="221"/>
        <v>-</v>
      </c>
    </row>
    <row r="1369" spans="19:97" x14ac:dyDescent="0.2">
      <c r="S1369" s="98">
        <v>6554</v>
      </c>
      <c r="T1369" s="98">
        <v>45</v>
      </c>
      <c r="U1369" s="98" t="s">
        <v>3005</v>
      </c>
      <c r="V1369" s="98">
        <v>60</v>
      </c>
      <c r="W1369" s="98" t="s">
        <v>3170</v>
      </c>
      <c r="X1369" s="98">
        <v>5</v>
      </c>
      <c r="Y1369" s="98" t="s">
        <v>858</v>
      </c>
      <c r="Z1369" s="98">
        <v>33</v>
      </c>
      <c r="AA1369" s="98" t="s">
        <v>3019</v>
      </c>
      <c r="AB1369" s="98">
        <v>8153</v>
      </c>
      <c r="AC1369" s="98" t="s">
        <v>3171</v>
      </c>
      <c r="AD1369" s="98" t="s">
        <v>3172</v>
      </c>
      <c r="AE1369" s="98">
        <v>6554</v>
      </c>
      <c r="AF1369" s="98" t="s">
        <v>6154</v>
      </c>
      <c r="AG1369" s="98" t="s">
        <v>6155</v>
      </c>
      <c r="AH1369" s="98" t="s">
        <v>5214</v>
      </c>
      <c r="AI1369" s="98" t="s">
        <v>53</v>
      </c>
      <c r="AJ1369" s="98">
        <v>4100</v>
      </c>
      <c r="AK1369" s="98" t="s">
        <v>33</v>
      </c>
      <c r="AL1369" s="98">
        <v>4101</v>
      </c>
      <c r="AM1369" s="98" t="s">
        <v>511</v>
      </c>
      <c r="AN1369" s="98">
        <v>4118204</v>
      </c>
      <c r="AO1369" s="98">
        <v>2024</v>
      </c>
      <c r="AP1369" s="98">
        <v>0</v>
      </c>
      <c r="AQ1369" s="98" t="s">
        <v>54</v>
      </c>
      <c r="AR1369" s="98" t="s">
        <v>54</v>
      </c>
      <c r="AS1369" s="98" t="s">
        <v>54</v>
      </c>
      <c r="AT1369" s="98" t="s">
        <v>54</v>
      </c>
      <c r="AY1369" s="98" t="s">
        <v>56</v>
      </c>
      <c r="AZ1369" s="98" t="s">
        <v>6156</v>
      </c>
      <c r="BA1369" s="98" t="s">
        <v>3216</v>
      </c>
      <c r="BB1369" s="98" t="s">
        <v>6139</v>
      </c>
      <c r="BD1369" s="110" t="str">
        <f t="shared" si="223"/>
        <v>4876RGInt 01 Curitiba</v>
      </c>
      <c r="BE1369" s="110">
        <v>4876</v>
      </c>
      <c r="BF1369" s="110" t="s">
        <v>2409</v>
      </c>
      <c r="BG1369" s="110">
        <v>8608</v>
      </c>
      <c r="BH1369" s="110" t="s">
        <v>33</v>
      </c>
      <c r="BI1369" s="110">
        <v>2623</v>
      </c>
      <c r="BJ1369" s="110">
        <v>2672</v>
      </c>
      <c r="BK1369" s="110">
        <v>2722</v>
      </c>
      <c r="BL1369" s="110">
        <v>2773</v>
      </c>
      <c r="BN1369" s="110">
        <f t="shared" si="224"/>
        <v>10790</v>
      </c>
      <c r="BS1369" s="110">
        <v>6554</v>
      </c>
      <c r="BT1369" s="110" t="str">
        <f t="shared" si="215"/>
        <v>Aquisição e Instalação de elevador para acessibilidade - Campus de Paranaguá da Universidade Estadual do Paraná</v>
      </c>
      <c r="BU1369" s="111" t="str">
        <f t="shared" si="216"/>
        <v>Não</v>
      </c>
      <c r="BV1369" s="111" t="str">
        <f t="shared" si="217"/>
        <v>Não</v>
      </c>
      <c r="BW1369" s="111" t="str">
        <f t="shared" si="218"/>
        <v>Não</v>
      </c>
      <c r="BX1369" s="111" t="str">
        <f t="shared" si="219"/>
        <v>Não</v>
      </c>
      <c r="BY1369" s="110" t="s">
        <v>121</v>
      </c>
      <c r="BZ1369" s="110" t="s">
        <v>121</v>
      </c>
      <c r="CA1369" s="110" t="s">
        <v>121</v>
      </c>
      <c r="CB1369" s="110" t="s">
        <v>8122</v>
      </c>
      <c r="CG1369" s="110" t="str">
        <f t="shared" si="220"/>
        <v>5743Guarapuava</v>
      </c>
      <c r="CH1369" s="110" t="str">
        <f t="shared" si="222"/>
        <v>5743-1</v>
      </c>
      <c r="CI1369" s="110">
        <v>1</v>
      </c>
      <c r="CJ1369" s="110">
        <v>5743</v>
      </c>
      <c r="CK1369" s="110" t="s">
        <v>34</v>
      </c>
      <c r="CL1369" s="110">
        <v>4109401</v>
      </c>
      <c r="CM1369" s="110" t="s">
        <v>526</v>
      </c>
      <c r="CN1369" s="110">
        <v>16297</v>
      </c>
      <c r="CO1369" s="110">
        <v>0</v>
      </c>
      <c r="CP1369" s="110">
        <v>0</v>
      </c>
      <c r="CQ1369" s="110">
        <v>0</v>
      </c>
      <c r="CS1369" s="110" t="str">
        <f t="shared" si="221"/>
        <v>RGInt 02 Guarapuava-Guarapuava</v>
      </c>
    </row>
    <row r="1370" spans="19:97" x14ac:dyDescent="0.2">
      <c r="S1370" s="98">
        <v>3934</v>
      </c>
      <c r="T1370" s="98">
        <v>45</v>
      </c>
      <c r="U1370" s="98" t="s">
        <v>3005</v>
      </c>
      <c r="V1370" s="98">
        <v>60</v>
      </c>
      <c r="W1370" s="98" t="s">
        <v>3170</v>
      </c>
      <c r="X1370" s="98">
        <v>5</v>
      </c>
      <c r="Y1370" s="98" t="s">
        <v>858</v>
      </c>
      <c r="Z1370" s="98">
        <v>33</v>
      </c>
      <c r="AA1370" s="98" t="s">
        <v>3019</v>
      </c>
      <c r="AB1370" s="98">
        <v>8153</v>
      </c>
      <c r="AC1370" s="98" t="s">
        <v>3171</v>
      </c>
      <c r="AD1370" s="98" t="s">
        <v>3172</v>
      </c>
      <c r="AE1370" s="98">
        <v>3934</v>
      </c>
      <c r="AF1370" s="98" t="s">
        <v>654</v>
      </c>
      <c r="AG1370" s="98" t="s">
        <v>3184</v>
      </c>
      <c r="AH1370" s="98" t="s">
        <v>3185</v>
      </c>
      <c r="AI1370" s="98" t="s">
        <v>53</v>
      </c>
      <c r="AJ1370" s="98">
        <v>4100</v>
      </c>
      <c r="AO1370" s="98">
        <v>2024</v>
      </c>
      <c r="AP1370" s="98">
        <v>40000</v>
      </c>
      <c r="AQ1370" s="98" t="s">
        <v>54</v>
      </c>
      <c r="AR1370" s="98" t="s">
        <v>54</v>
      </c>
      <c r="AS1370" s="98" t="s">
        <v>56</v>
      </c>
      <c r="AT1370" s="98" t="s">
        <v>54</v>
      </c>
      <c r="AV1370" s="98" t="s">
        <v>318</v>
      </c>
      <c r="AY1370" s="98" t="s">
        <v>56</v>
      </c>
      <c r="AZ1370" s="98" t="s">
        <v>3186</v>
      </c>
      <c r="BA1370" s="98" t="s">
        <v>3187</v>
      </c>
      <c r="BB1370" s="98" t="s">
        <v>3188</v>
      </c>
      <c r="BD1370" s="110" t="str">
        <f t="shared" si="223"/>
        <v>4877RGInt 01 Curitiba</v>
      </c>
      <c r="BE1370" s="110">
        <v>4877</v>
      </c>
      <c r="BF1370" s="110" t="s">
        <v>2418</v>
      </c>
      <c r="BG1370" s="110">
        <v>8608</v>
      </c>
      <c r="BH1370" s="110" t="s">
        <v>33</v>
      </c>
      <c r="BI1370" s="110">
        <v>1581</v>
      </c>
      <c r="BJ1370" s="110">
        <v>1619</v>
      </c>
      <c r="BK1370" s="110">
        <v>1655</v>
      </c>
      <c r="BL1370" s="110">
        <v>1692</v>
      </c>
      <c r="BN1370" s="110">
        <f t="shared" si="224"/>
        <v>6547</v>
      </c>
      <c r="BS1370" s="110">
        <v>3934</v>
      </c>
      <c r="BT1370" s="110" t="str">
        <f t="shared" si="215"/>
        <v>Atendimento a crianças e adolescentes em situação de violência</v>
      </c>
      <c r="BU1370" s="111" t="str">
        <f t="shared" si="216"/>
        <v>Sim</v>
      </c>
      <c r="BV1370" s="111" t="str">
        <f t="shared" si="217"/>
        <v>Não</v>
      </c>
      <c r="BW1370" s="111" t="str">
        <f t="shared" si="218"/>
        <v>Não</v>
      </c>
      <c r="BX1370" s="111" t="str">
        <f t="shared" si="219"/>
        <v>Não</v>
      </c>
      <c r="BY1370" s="110" t="s">
        <v>121</v>
      </c>
      <c r="BZ1370" s="110" t="s">
        <v>318</v>
      </c>
      <c r="CA1370" s="110" t="s">
        <v>121</v>
      </c>
      <c r="CB1370" s="110" t="s">
        <v>8379</v>
      </c>
      <c r="CG1370" s="110" t="str">
        <f t="shared" si="220"/>
        <v>5743 Total</v>
      </c>
      <c r="CH1370" s="110" t="str">
        <f t="shared" si="222"/>
        <v>5743 Total-1</v>
      </c>
      <c r="CI1370" s="110">
        <v>1</v>
      </c>
      <c r="CJ1370" s="110" t="s">
        <v>7373</v>
      </c>
      <c r="CN1370" s="110">
        <v>16297</v>
      </c>
      <c r="CO1370" s="110">
        <v>0</v>
      </c>
      <c r="CP1370" s="110">
        <v>0</v>
      </c>
      <c r="CQ1370" s="110">
        <v>0</v>
      </c>
      <c r="CS1370" s="110" t="str">
        <f t="shared" si="221"/>
        <v>-</v>
      </c>
    </row>
    <row r="1371" spans="19:97" x14ac:dyDescent="0.2">
      <c r="S1371" s="98">
        <v>3935</v>
      </c>
      <c r="T1371" s="98">
        <v>45</v>
      </c>
      <c r="U1371" s="98" t="s">
        <v>3005</v>
      </c>
      <c r="V1371" s="98">
        <v>60</v>
      </c>
      <c r="W1371" s="98" t="s">
        <v>3170</v>
      </c>
      <c r="X1371" s="98">
        <v>5</v>
      </c>
      <c r="Y1371" s="98" t="s">
        <v>858</v>
      </c>
      <c r="Z1371" s="98">
        <v>33</v>
      </c>
      <c r="AA1371" s="98" t="s">
        <v>3019</v>
      </c>
      <c r="AB1371" s="98">
        <v>8153</v>
      </c>
      <c r="AC1371" s="98" t="s">
        <v>3171</v>
      </c>
      <c r="AD1371" s="98" t="s">
        <v>3172</v>
      </c>
      <c r="AE1371" s="98">
        <v>3935</v>
      </c>
      <c r="AF1371" s="98" t="s">
        <v>666</v>
      </c>
      <c r="AG1371" s="98" t="s">
        <v>3190</v>
      </c>
      <c r="AH1371" s="98" t="s">
        <v>3191</v>
      </c>
      <c r="AI1371" s="98" t="s">
        <v>53</v>
      </c>
      <c r="AJ1371" s="98">
        <v>4100</v>
      </c>
      <c r="AO1371" s="98">
        <v>2024</v>
      </c>
      <c r="AP1371" s="98">
        <v>50000</v>
      </c>
      <c r="AQ1371" s="98" t="s">
        <v>56</v>
      </c>
      <c r="AR1371" s="98" t="s">
        <v>54</v>
      </c>
      <c r="AS1371" s="98" t="s">
        <v>54</v>
      </c>
      <c r="AT1371" s="98" t="s">
        <v>54</v>
      </c>
      <c r="AV1371" s="98" t="s">
        <v>2410</v>
      </c>
      <c r="AY1371" s="98" t="s">
        <v>56</v>
      </c>
      <c r="AZ1371" s="98" t="s">
        <v>3192</v>
      </c>
      <c r="BA1371" s="98" t="s">
        <v>3187</v>
      </c>
      <c r="BB1371" s="98" t="s">
        <v>3188</v>
      </c>
      <c r="BD1371" s="110" t="str">
        <f t="shared" si="223"/>
        <v>4878RGInt 01 Curitiba</v>
      </c>
      <c r="BE1371" s="110">
        <v>4878</v>
      </c>
      <c r="BF1371" s="110" t="s">
        <v>2391</v>
      </c>
      <c r="BG1371" s="110">
        <v>8608</v>
      </c>
      <c r="BH1371" s="110" t="s">
        <v>33</v>
      </c>
      <c r="BI1371" s="110">
        <v>51374</v>
      </c>
      <c r="BJ1371" s="110">
        <v>50508</v>
      </c>
      <c r="BK1371" s="110">
        <v>49658</v>
      </c>
      <c r="BL1371" s="110">
        <v>48821</v>
      </c>
      <c r="BN1371" s="110">
        <f t="shared" si="224"/>
        <v>200361</v>
      </c>
      <c r="BS1371" s="110">
        <v>3935</v>
      </c>
      <c r="BT1371" s="110" t="str">
        <f t="shared" si="215"/>
        <v>Atendimento a mulheres em situação de violência doméstica</v>
      </c>
      <c r="BU1371" s="111" t="str">
        <f t="shared" si="216"/>
        <v>Não</v>
      </c>
      <c r="BV1371" s="111" t="str">
        <f t="shared" si="217"/>
        <v>Não</v>
      </c>
      <c r="BW1371" s="111" t="str">
        <f t="shared" si="218"/>
        <v>Sim</v>
      </c>
      <c r="BX1371" s="111" t="str">
        <f t="shared" si="219"/>
        <v>Não</v>
      </c>
      <c r="BY1371" s="110" t="s">
        <v>121</v>
      </c>
      <c r="BZ1371" s="110" t="s">
        <v>2410</v>
      </c>
      <c r="CA1371" s="110" t="s">
        <v>121</v>
      </c>
      <c r="CB1371" s="110" t="s">
        <v>8379</v>
      </c>
      <c r="CG1371" s="110" t="str">
        <f t="shared" si="220"/>
        <v>5744Ivaiporã</v>
      </c>
      <c r="CH1371" s="110" t="str">
        <f t="shared" si="222"/>
        <v>5744-1</v>
      </c>
      <c r="CI1371" s="110">
        <v>1</v>
      </c>
      <c r="CJ1371" s="110">
        <v>5744</v>
      </c>
      <c r="CK1371" s="110" t="s">
        <v>37</v>
      </c>
      <c r="CL1371" s="110">
        <v>4111506</v>
      </c>
      <c r="CM1371" s="110" t="s">
        <v>2130</v>
      </c>
      <c r="CN1371" s="110">
        <v>3350</v>
      </c>
      <c r="CO1371" s="110">
        <v>0</v>
      </c>
      <c r="CP1371" s="110">
        <v>0</v>
      </c>
      <c r="CQ1371" s="110">
        <v>0</v>
      </c>
      <c r="CS1371" s="110" t="str">
        <f t="shared" si="221"/>
        <v>RGInt 05 Londrina-Ivaiporã</v>
      </c>
    </row>
    <row r="1372" spans="19:97" x14ac:dyDescent="0.2">
      <c r="S1372" s="98">
        <v>3936</v>
      </c>
      <c r="T1372" s="98">
        <v>45</v>
      </c>
      <c r="U1372" s="98" t="s">
        <v>3005</v>
      </c>
      <c r="V1372" s="98">
        <v>60</v>
      </c>
      <c r="W1372" s="98" t="s">
        <v>3170</v>
      </c>
      <c r="X1372" s="98">
        <v>5</v>
      </c>
      <c r="Y1372" s="98" t="s">
        <v>858</v>
      </c>
      <c r="Z1372" s="98">
        <v>33</v>
      </c>
      <c r="AA1372" s="98" t="s">
        <v>3019</v>
      </c>
      <c r="AB1372" s="98">
        <v>8153</v>
      </c>
      <c r="AC1372" s="98" t="s">
        <v>3171</v>
      </c>
      <c r="AD1372" s="98" t="s">
        <v>3172</v>
      </c>
      <c r="AE1372" s="98">
        <v>3936</v>
      </c>
      <c r="AF1372" s="98" t="s">
        <v>675</v>
      </c>
      <c r="AG1372" s="98" t="s">
        <v>3194</v>
      </c>
      <c r="AH1372" s="98" t="s">
        <v>262</v>
      </c>
      <c r="AI1372" s="98" t="s">
        <v>53</v>
      </c>
      <c r="AJ1372" s="98">
        <v>4100</v>
      </c>
      <c r="AO1372" s="98">
        <v>2024</v>
      </c>
      <c r="AP1372" s="98">
        <v>800</v>
      </c>
      <c r="AQ1372" s="98" t="s">
        <v>54</v>
      </c>
      <c r="AR1372" s="98" t="s">
        <v>56</v>
      </c>
      <c r="AS1372" s="98" t="s">
        <v>54</v>
      </c>
      <c r="AT1372" s="98" t="s">
        <v>54</v>
      </c>
      <c r="AV1372" s="98" t="s">
        <v>129</v>
      </c>
      <c r="AY1372" s="98" t="s">
        <v>56</v>
      </c>
      <c r="AZ1372" s="98" t="s">
        <v>3195</v>
      </c>
      <c r="BA1372" s="98" t="s">
        <v>3187</v>
      </c>
      <c r="BB1372" s="98" t="s">
        <v>3196</v>
      </c>
      <c r="BD1372" s="110" t="str">
        <f t="shared" si="223"/>
        <v>4879RGInt 01 Curitiba</v>
      </c>
      <c r="BE1372" s="110">
        <v>4879</v>
      </c>
      <c r="BF1372" s="110" t="s">
        <v>2398</v>
      </c>
      <c r="BG1372" s="110">
        <v>8608</v>
      </c>
      <c r="BH1372" s="110" t="s">
        <v>33</v>
      </c>
      <c r="BI1372" s="110">
        <v>1029</v>
      </c>
      <c r="BJ1372" s="110">
        <v>1051</v>
      </c>
      <c r="BK1372" s="110">
        <v>1074</v>
      </c>
      <c r="BL1372" s="110">
        <v>1098</v>
      </c>
      <c r="BN1372" s="110">
        <f t="shared" si="224"/>
        <v>4252</v>
      </c>
      <c r="BS1372" s="110">
        <v>3936</v>
      </c>
      <c r="BT1372" s="110" t="str">
        <f t="shared" si="215"/>
        <v>Capacitação gerencial sobre gestão de negócios com foco na cultura de inovação e empreendedorismo</v>
      </c>
      <c r="BU1372" s="111" t="str">
        <f t="shared" si="216"/>
        <v>Não</v>
      </c>
      <c r="BV1372" s="111" t="str">
        <f t="shared" si="217"/>
        <v>Não</v>
      </c>
      <c r="BW1372" s="111" t="str">
        <f t="shared" si="218"/>
        <v>Não</v>
      </c>
      <c r="BX1372" s="111" t="str">
        <f t="shared" si="219"/>
        <v>Sim</v>
      </c>
      <c r="BY1372" s="110" t="s">
        <v>676</v>
      </c>
      <c r="BZ1372" s="110" t="s">
        <v>8212</v>
      </c>
      <c r="CA1372" s="110" t="s">
        <v>121</v>
      </c>
      <c r="CB1372" s="110" t="s">
        <v>8379</v>
      </c>
      <c r="CG1372" s="110" t="str">
        <f t="shared" si="220"/>
        <v>5744 Total</v>
      </c>
      <c r="CH1372" s="110" t="str">
        <f t="shared" si="222"/>
        <v>5744 Total-1</v>
      </c>
      <c r="CI1372" s="110">
        <v>1</v>
      </c>
      <c r="CJ1372" s="110" t="s">
        <v>7374</v>
      </c>
      <c r="CN1372" s="110">
        <v>3350</v>
      </c>
      <c r="CO1372" s="110">
        <v>0</v>
      </c>
      <c r="CP1372" s="110">
        <v>0</v>
      </c>
      <c r="CQ1372" s="110">
        <v>0</v>
      </c>
      <c r="CS1372" s="110" t="str">
        <f t="shared" si="221"/>
        <v>-</v>
      </c>
    </row>
    <row r="1373" spans="19:97" x14ac:dyDescent="0.2">
      <c r="S1373" s="98">
        <v>6525</v>
      </c>
      <c r="T1373" s="98">
        <v>45</v>
      </c>
      <c r="U1373" s="98" t="s">
        <v>3005</v>
      </c>
      <c r="V1373" s="98">
        <v>60</v>
      </c>
      <c r="W1373" s="98" t="s">
        <v>3170</v>
      </c>
      <c r="X1373" s="98">
        <v>5</v>
      </c>
      <c r="Y1373" s="98" t="s">
        <v>858</v>
      </c>
      <c r="Z1373" s="98">
        <v>33</v>
      </c>
      <c r="AA1373" s="98" t="s">
        <v>3019</v>
      </c>
      <c r="AB1373" s="98">
        <v>8153</v>
      </c>
      <c r="AC1373" s="98" t="s">
        <v>3171</v>
      </c>
      <c r="AD1373" s="98" t="s">
        <v>3172</v>
      </c>
      <c r="AE1373" s="98">
        <v>6525</v>
      </c>
      <c r="AF1373" s="98" t="s">
        <v>6157</v>
      </c>
      <c r="AG1373" s="98" t="s">
        <v>6158</v>
      </c>
      <c r="AH1373" s="98" t="s">
        <v>212</v>
      </c>
      <c r="AI1373" s="98" t="s">
        <v>53</v>
      </c>
      <c r="AJ1373" s="98">
        <v>4100</v>
      </c>
      <c r="AK1373" s="98" t="s">
        <v>37</v>
      </c>
      <c r="AL1373" s="98">
        <v>4105</v>
      </c>
      <c r="AM1373" s="98" t="s">
        <v>813</v>
      </c>
      <c r="AN1373" s="98">
        <v>4111803</v>
      </c>
      <c r="AO1373" s="98">
        <v>2024</v>
      </c>
      <c r="AP1373" s="98">
        <v>0</v>
      </c>
      <c r="AQ1373" s="98" t="s">
        <v>54</v>
      </c>
      <c r="AR1373" s="98" t="s">
        <v>54</v>
      </c>
      <c r="AS1373" s="98" t="s">
        <v>54</v>
      </c>
      <c r="AT1373" s="98" t="s">
        <v>54</v>
      </c>
      <c r="AY1373" s="98" t="s">
        <v>56</v>
      </c>
      <c r="AZ1373" s="98" t="s">
        <v>3051</v>
      </c>
      <c r="BA1373" s="98" t="s">
        <v>3216</v>
      </c>
      <c r="BB1373" s="98" t="s">
        <v>6139</v>
      </c>
      <c r="BD1373" s="110" t="str">
        <f t="shared" si="223"/>
        <v>4880RGInt 05 Londrina</v>
      </c>
      <c r="BE1373" s="110">
        <v>4880</v>
      </c>
      <c r="BF1373" s="110" t="s">
        <v>2382</v>
      </c>
      <c r="BG1373" s="110">
        <v>8609</v>
      </c>
      <c r="BH1373" s="110" t="s">
        <v>37</v>
      </c>
      <c r="BI1373" s="110">
        <v>642</v>
      </c>
      <c r="BJ1373" s="110">
        <v>649</v>
      </c>
      <c r="BK1373" s="110">
        <v>657</v>
      </c>
      <c r="BL1373" s="110">
        <v>666</v>
      </c>
      <c r="BN1373" s="110">
        <f t="shared" si="224"/>
        <v>2614</v>
      </c>
      <c r="BS1373" s="110">
        <v>6525</v>
      </c>
      <c r="BT1373" s="110" t="str">
        <f t="shared" si="215"/>
        <v>Cobertura para veículos na Reitoria da Universidade Estadual do Norte do Paraná, em Jacarezinho</v>
      </c>
      <c r="BU1373" s="111" t="str">
        <f t="shared" si="216"/>
        <v>Não</v>
      </c>
      <c r="BV1373" s="111" t="str">
        <f t="shared" si="217"/>
        <v>Não</v>
      </c>
      <c r="BW1373" s="111" t="str">
        <f t="shared" si="218"/>
        <v>Não</v>
      </c>
      <c r="BX1373" s="111" t="str">
        <f t="shared" si="219"/>
        <v>Não</v>
      </c>
      <c r="BY1373" s="110" t="s">
        <v>121</v>
      </c>
      <c r="BZ1373" s="110" t="s">
        <v>121</v>
      </c>
      <c r="CA1373" s="110" t="s">
        <v>121</v>
      </c>
      <c r="CB1373" s="110" t="s">
        <v>8122</v>
      </c>
      <c r="CG1373" s="110" t="str">
        <f t="shared" si="220"/>
        <v>5745Curitiba</v>
      </c>
      <c r="CH1373" s="110" t="str">
        <f t="shared" si="222"/>
        <v>5745-1</v>
      </c>
      <c r="CI1373" s="110">
        <v>1</v>
      </c>
      <c r="CJ1373" s="110">
        <v>5745</v>
      </c>
      <c r="CK1373" s="110" t="s">
        <v>33</v>
      </c>
      <c r="CL1373" s="110">
        <v>4106902</v>
      </c>
      <c r="CM1373" s="110" t="s">
        <v>128</v>
      </c>
      <c r="CN1373" s="110">
        <v>853</v>
      </c>
      <c r="CO1373" s="110">
        <v>0</v>
      </c>
      <c r="CP1373" s="110">
        <v>0</v>
      </c>
      <c r="CQ1373" s="110">
        <v>0</v>
      </c>
      <c r="CS1373" s="110" t="str">
        <f t="shared" si="221"/>
        <v>RGInt 01 Curitiba-Curitiba</v>
      </c>
    </row>
    <row r="1374" spans="19:97" x14ac:dyDescent="0.2">
      <c r="S1374" s="98">
        <v>5450</v>
      </c>
      <c r="T1374" s="98">
        <v>45</v>
      </c>
      <c r="U1374" s="98" t="s">
        <v>3005</v>
      </c>
      <c r="V1374" s="98">
        <v>60</v>
      </c>
      <c r="W1374" s="98" t="s">
        <v>3170</v>
      </c>
      <c r="X1374" s="98">
        <v>5</v>
      </c>
      <c r="Y1374" s="98" t="s">
        <v>858</v>
      </c>
      <c r="Z1374" s="98">
        <v>33</v>
      </c>
      <c r="AA1374" s="98" t="s">
        <v>3019</v>
      </c>
      <c r="AB1374" s="98">
        <v>8153</v>
      </c>
      <c r="AC1374" s="98" t="s">
        <v>3171</v>
      </c>
      <c r="AD1374" s="98" t="s">
        <v>3172</v>
      </c>
      <c r="AE1374" s="98">
        <v>5450</v>
      </c>
      <c r="AF1374" s="98" t="s">
        <v>6159</v>
      </c>
      <c r="AG1374" s="98" t="s">
        <v>3198</v>
      </c>
      <c r="AH1374" s="98" t="s">
        <v>212</v>
      </c>
      <c r="AI1374" s="98" t="s">
        <v>53</v>
      </c>
      <c r="AJ1374" s="98">
        <v>4100</v>
      </c>
      <c r="AK1374" s="98" t="s">
        <v>35</v>
      </c>
      <c r="AL1374" s="98">
        <v>4103</v>
      </c>
      <c r="AM1374" s="98" t="s">
        <v>166</v>
      </c>
      <c r="AN1374" s="98">
        <v>4108403</v>
      </c>
      <c r="AO1374" s="98">
        <v>2024</v>
      </c>
      <c r="AP1374" s="98">
        <v>1477</v>
      </c>
      <c r="AQ1374" s="98" t="s">
        <v>54</v>
      </c>
      <c r="AR1374" s="98" t="s">
        <v>54</v>
      </c>
      <c r="AS1374" s="98" t="s">
        <v>54</v>
      </c>
      <c r="AT1374" s="98" t="s">
        <v>54</v>
      </c>
      <c r="AV1374" s="98" t="s">
        <v>226</v>
      </c>
      <c r="AY1374" s="98" t="s">
        <v>56</v>
      </c>
      <c r="AZ1374" s="98" t="s">
        <v>3051</v>
      </c>
      <c r="BA1374" s="98" t="s">
        <v>3179</v>
      </c>
      <c r="BB1374" s="98" t="s">
        <v>3180</v>
      </c>
      <c r="BD1374" s="110" t="str">
        <f t="shared" si="223"/>
        <v>4881RGInt 05 Londrina</v>
      </c>
      <c r="BE1374" s="110">
        <v>4881</v>
      </c>
      <c r="BF1374" s="110" t="s">
        <v>2414</v>
      </c>
      <c r="BG1374" s="110">
        <v>8609</v>
      </c>
      <c r="BH1374" s="110" t="s">
        <v>37</v>
      </c>
      <c r="BI1374" s="110">
        <v>1846</v>
      </c>
      <c r="BJ1374" s="110">
        <v>1840</v>
      </c>
      <c r="BK1374" s="110">
        <v>1834</v>
      </c>
      <c r="BL1374" s="110">
        <v>1827</v>
      </c>
      <c r="BN1374" s="110">
        <f t="shared" si="224"/>
        <v>7347</v>
      </c>
      <c r="BS1374" s="110">
        <v>5450</v>
      </c>
      <c r="BT1374" s="110" t="str">
        <f t="shared" si="215"/>
        <v>Conclusão do ambulatório médico e da clínica de nutrição, da UNIOESTE, Campus de Francisco Beltrão</v>
      </c>
      <c r="BU1374" s="111" t="str">
        <f t="shared" si="216"/>
        <v>Não</v>
      </c>
      <c r="BV1374" s="111" t="str">
        <f t="shared" si="217"/>
        <v>Não</v>
      </c>
      <c r="BW1374" s="111" t="str">
        <f t="shared" si="218"/>
        <v>Não</v>
      </c>
      <c r="BX1374" s="111" t="str">
        <f t="shared" si="219"/>
        <v>Não</v>
      </c>
      <c r="BY1374" s="110" t="s">
        <v>121</v>
      </c>
      <c r="BZ1374" s="110" t="s">
        <v>226</v>
      </c>
      <c r="CA1374" s="110" t="s">
        <v>121</v>
      </c>
      <c r="CB1374" s="110" t="s">
        <v>8122</v>
      </c>
      <c r="CG1374" s="110" t="str">
        <f t="shared" si="220"/>
        <v>5745 Total</v>
      </c>
      <c r="CH1374" s="110" t="str">
        <f t="shared" si="222"/>
        <v>5745 Total-1</v>
      </c>
      <c r="CI1374" s="110">
        <v>1</v>
      </c>
      <c r="CJ1374" s="110" t="s">
        <v>7375</v>
      </c>
      <c r="CN1374" s="110">
        <v>853</v>
      </c>
      <c r="CO1374" s="110">
        <v>0</v>
      </c>
      <c r="CP1374" s="110">
        <v>0</v>
      </c>
      <c r="CQ1374" s="110">
        <v>0</v>
      </c>
      <c r="CS1374" s="110" t="str">
        <f t="shared" si="221"/>
        <v>-</v>
      </c>
    </row>
    <row r="1375" spans="19:97" x14ac:dyDescent="0.2">
      <c r="S1375" s="98">
        <v>6571</v>
      </c>
      <c r="T1375" s="98">
        <v>45</v>
      </c>
      <c r="U1375" s="98" t="s">
        <v>3005</v>
      </c>
      <c r="V1375" s="98">
        <v>60</v>
      </c>
      <c r="W1375" s="98" t="s">
        <v>3170</v>
      </c>
      <c r="X1375" s="98">
        <v>5</v>
      </c>
      <c r="Y1375" s="98" t="s">
        <v>858</v>
      </c>
      <c r="Z1375" s="98">
        <v>33</v>
      </c>
      <c r="AA1375" s="98" t="s">
        <v>3019</v>
      </c>
      <c r="AB1375" s="98">
        <v>8153</v>
      </c>
      <c r="AC1375" s="98" t="s">
        <v>3171</v>
      </c>
      <c r="AD1375" s="98" t="s">
        <v>3172</v>
      </c>
      <c r="AE1375" s="98">
        <v>6571</v>
      </c>
      <c r="AF1375" s="98" t="s">
        <v>6160</v>
      </c>
      <c r="AG1375" s="98" t="s">
        <v>6161</v>
      </c>
      <c r="AH1375" s="98" t="s">
        <v>212</v>
      </c>
      <c r="AI1375" s="98" t="s">
        <v>53</v>
      </c>
      <c r="AJ1375" s="98">
        <v>4100</v>
      </c>
      <c r="AK1375" s="98" t="s">
        <v>34</v>
      </c>
      <c r="AL1375" s="98">
        <v>4102</v>
      </c>
      <c r="AM1375" s="98" t="s">
        <v>526</v>
      </c>
      <c r="AN1375" s="98">
        <v>4109401</v>
      </c>
      <c r="AO1375" s="98">
        <v>2024</v>
      </c>
      <c r="AP1375" s="98">
        <v>0</v>
      </c>
      <c r="AQ1375" s="98" t="s">
        <v>54</v>
      </c>
      <c r="AR1375" s="98" t="s">
        <v>54</v>
      </c>
      <c r="AS1375" s="98" t="s">
        <v>54</v>
      </c>
      <c r="AT1375" s="98" t="s">
        <v>54</v>
      </c>
      <c r="AY1375" s="98" t="s">
        <v>56</v>
      </c>
      <c r="AZ1375" s="98" t="s">
        <v>6022</v>
      </c>
      <c r="BA1375" s="98" t="s">
        <v>3216</v>
      </c>
      <c r="BB1375" s="98" t="s">
        <v>6139</v>
      </c>
      <c r="BD1375" s="110" t="str">
        <f t="shared" si="223"/>
        <v>4882RGInt 05 Londrina</v>
      </c>
      <c r="BE1375" s="110">
        <v>4882</v>
      </c>
      <c r="BF1375" s="110" t="s">
        <v>2387</v>
      </c>
      <c r="BG1375" s="110">
        <v>8609</v>
      </c>
      <c r="BH1375" s="110" t="s">
        <v>37</v>
      </c>
      <c r="BI1375" s="110">
        <v>231</v>
      </c>
      <c r="BJ1375" s="110">
        <v>230</v>
      </c>
      <c r="BK1375" s="110">
        <v>228</v>
      </c>
      <c r="BL1375" s="110">
        <v>227</v>
      </c>
      <c r="BN1375" s="110">
        <f t="shared" si="224"/>
        <v>916</v>
      </c>
      <c r="BS1375" s="110">
        <v>6571</v>
      </c>
      <c r="BT1375" s="110" t="str">
        <f t="shared" si="215"/>
        <v>Construção da Casa do Estudante no Campus CEDETEG da Universidade Estadual do Centro-Oeste</v>
      </c>
      <c r="BU1375" s="111" t="str">
        <f t="shared" si="216"/>
        <v>Não</v>
      </c>
      <c r="BV1375" s="111" t="str">
        <f t="shared" si="217"/>
        <v>Não</v>
      </c>
      <c r="BW1375" s="111" t="str">
        <f t="shared" si="218"/>
        <v>Não</v>
      </c>
      <c r="BX1375" s="111" t="str">
        <f t="shared" si="219"/>
        <v>Não</v>
      </c>
      <c r="BY1375" s="110" t="s">
        <v>121</v>
      </c>
      <c r="BZ1375" s="110" t="s">
        <v>121</v>
      </c>
      <c r="CA1375" s="110" t="s">
        <v>121</v>
      </c>
      <c r="CB1375" s="110" t="s">
        <v>8122</v>
      </c>
      <c r="CG1375" s="110" t="str">
        <f t="shared" si="220"/>
        <v>5746Curitiba</v>
      </c>
      <c r="CH1375" s="110" t="str">
        <f t="shared" si="222"/>
        <v>5746-1</v>
      </c>
      <c r="CI1375" s="110">
        <v>1</v>
      </c>
      <c r="CJ1375" s="110">
        <v>5746</v>
      </c>
      <c r="CK1375" s="110" t="s">
        <v>33</v>
      </c>
      <c r="CL1375" s="110">
        <v>4106902</v>
      </c>
      <c r="CM1375" s="110" t="s">
        <v>128</v>
      </c>
      <c r="CN1375" s="110">
        <v>160</v>
      </c>
      <c r="CO1375" s="110">
        <v>0</v>
      </c>
      <c r="CP1375" s="110">
        <v>0</v>
      </c>
      <c r="CQ1375" s="110">
        <v>0</v>
      </c>
      <c r="CS1375" s="110" t="str">
        <f t="shared" si="221"/>
        <v>RGInt 01 Curitiba-Curitiba</v>
      </c>
    </row>
    <row r="1376" spans="19:97" x14ac:dyDescent="0.2">
      <c r="S1376" s="98">
        <v>6531</v>
      </c>
      <c r="T1376" s="98">
        <v>45</v>
      </c>
      <c r="U1376" s="98" t="s">
        <v>3005</v>
      </c>
      <c r="V1376" s="98">
        <v>60</v>
      </c>
      <c r="W1376" s="98" t="s">
        <v>3170</v>
      </c>
      <c r="X1376" s="98">
        <v>5</v>
      </c>
      <c r="Y1376" s="98" t="s">
        <v>858</v>
      </c>
      <c r="Z1376" s="98">
        <v>33</v>
      </c>
      <c r="AA1376" s="98" t="s">
        <v>3019</v>
      </c>
      <c r="AB1376" s="98">
        <v>8153</v>
      </c>
      <c r="AC1376" s="98" t="s">
        <v>3171</v>
      </c>
      <c r="AD1376" s="98" t="s">
        <v>3172</v>
      </c>
      <c r="AE1376" s="98">
        <v>6531</v>
      </c>
      <c r="AF1376" s="98" t="s">
        <v>6162</v>
      </c>
      <c r="AG1376" s="98" t="s">
        <v>6163</v>
      </c>
      <c r="AH1376" s="98" t="s">
        <v>212</v>
      </c>
      <c r="AI1376" s="98" t="s">
        <v>53</v>
      </c>
      <c r="AJ1376" s="98">
        <v>4100</v>
      </c>
      <c r="AK1376" s="98" t="s">
        <v>37</v>
      </c>
      <c r="AL1376" s="98">
        <v>4105</v>
      </c>
      <c r="AM1376" s="98" t="s">
        <v>813</v>
      </c>
      <c r="AN1376" s="98">
        <v>4111803</v>
      </c>
      <c r="AO1376" s="98">
        <v>2024</v>
      </c>
      <c r="AP1376" s="98">
        <v>0</v>
      </c>
      <c r="AQ1376" s="98" t="s">
        <v>54</v>
      </c>
      <c r="AR1376" s="98" t="s">
        <v>54</v>
      </c>
      <c r="AS1376" s="98" t="s">
        <v>54</v>
      </c>
      <c r="AT1376" s="98" t="s">
        <v>54</v>
      </c>
      <c r="AY1376" s="98" t="s">
        <v>56</v>
      </c>
      <c r="AZ1376" s="98" t="s">
        <v>3051</v>
      </c>
      <c r="BA1376" s="98" t="s">
        <v>3216</v>
      </c>
      <c r="BB1376" s="98" t="s">
        <v>6139</v>
      </c>
      <c r="BD1376" s="110" t="str">
        <f t="shared" si="223"/>
        <v>4883RGInt 05 Londrina</v>
      </c>
      <c r="BE1376" s="110">
        <v>4883</v>
      </c>
      <c r="BF1376" s="110" t="s">
        <v>2395</v>
      </c>
      <c r="BG1376" s="110">
        <v>8609</v>
      </c>
      <c r="BH1376" s="110" t="s">
        <v>37</v>
      </c>
      <c r="BI1376" s="110">
        <v>2873</v>
      </c>
      <c r="BJ1376" s="110">
        <v>2864</v>
      </c>
      <c r="BK1376" s="110">
        <v>2854</v>
      </c>
      <c r="BL1376" s="110">
        <v>2845</v>
      </c>
      <c r="BN1376" s="110">
        <f t="shared" si="224"/>
        <v>11436</v>
      </c>
      <c r="BS1376" s="110">
        <v>6531</v>
      </c>
      <c r="BT1376" s="110" t="str">
        <f t="shared" si="215"/>
        <v>Construção da Central de Laboratórios de Pesquisa do Campus de Jacarezinho da Universidade Estadual do Norte do Paraná</v>
      </c>
      <c r="BU1376" s="111" t="str">
        <f t="shared" si="216"/>
        <v>Não</v>
      </c>
      <c r="BV1376" s="111" t="str">
        <f t="shared" si="217"/>
        <v>Não</v>
      </c>
      <c r="BW1376" s="111" t="str">
        <f t="shared" si="218"/>
        <v>Não</v>
      </c>
      <c r="BX1376" s="111" t="str">
        <f t="shared" si="219"/>
        <v>Não</v>
      </c>
      <c r="BY1376" s="110" t="s">
        <v>121</v>
      </c>
      <c r="BZ1376" s="110" t="s">
        <v>121</v>
      </c>
      <c r="CA1376" s="110" t="s">
        <v>121</v>
      </c>
      <c r="CB1376" s="110" t="s">
        <v>8122</v>
      </c>
      <c r="CG1376" s="110" t="str">
        <f t="shared" si="220"/>
        <v>5746 Total</v>
      </c>
      <c r="CH1376" s="110" t="str">
        <f t="shared" si="222"/>
        <v>5746 Total-1</v>
      </c>
      <c r="CI1376" s="110">
        <v>1</v>
      </c>
      <c r="CJ1376" s="110" t="s">
        <v>7376</v>
      </c>
      <c r="CN1376" s="110">
        <v>160</v>
      </c>
      <c r="CO1376" s="110">
        <v>0</v>
      </c>
      <c r="CP1376" s="110">
        <v>0</v>
      </c>
      <c r="CQ1376" s="110">
        <v>0</v>
      </c>
      <c r="CS1376" s="110" t="str">
        <f t="shared" si="221"/>
        <v>-</v>
      </c>
    </row>
    <row r="1377" spans="19:97" x14ac:dyDescent="0.2">
      <c r="S1377" s="98">
        <v>6560</v>
      </c>
      <c r="T1377" s="98">
        <v>45</v>
      </c>
      <c r="U1377" s="98" t="s">
        <v>3005</v>
      </c>
      <c r="V1377" s="98">
        <v>60</v>
      </c>
      <c r="W1377" s="98" t="s">
        <v>3170</v>
      </c>
      <c r="X1377" s="98">
        <v>5</v>
      </c>
      <c r="Y1377" s="98" t="s">
        <v>858</v>
      </c>
      <c r="Z1377" s="98">
        <v>33</v>
      </c>
      <c r="AA1377" s="98" t="s">
        <v>3019</v>
      </c>
      <c r="AB1377" s="98">
        <v>8153</v>
      </c>
      <c r="AC1377" s="98" t="s">
        <v>3171</v>
      </c>
      <c r="AD1377" s="98" t="s">
        <v>3172</v>
      </c>
      <c r="AE1377" s="98">
        <v>6560</v>
      </c>
      <c r="AF1377" s="98" t="s">
        <v>6164</v>
      </c>
      <c r="AG1377" s="98" t="s">
        <v>6165</v>
      </c>
      <c r="AH1377" s="98" t="s">
        <v>212</v>
      </c>
      <c r="AI1377" s="98" t="s">
        <v>53</v>
      </c>
      <c r="AJ1377" s="98">
        <v>4100</v>
      </c>
      <c r="AK1377" s="98" t="s">
        <v>37</v>
      </c>
      <c r="AL1377" s="98">
        <v>4105</v>
      </c>
      <c r="AM1377" s="98" t="s">
        <v>326</v>
      </c>
      <c r="AN1377" s="98">
        <v>4113700</v>
      </c>
      <c r="AO1377" s="98">
        <v>2024</v>
      </c>
      <c r="AP1377" s="98">
        <v>0</v>
      </c>
      <c r="AQ1377" s="98" t="s">
        <v>54</v>
      </c>
      <c r="AR1377" s="98" t="s">
        <v>54</v>
      </c>
      <c r="AS1377" s="98" t="s">
        <v>54</v>
      </c>
      <c r="AT1377" s="98" t="s">
        <v>54</v>
      </c>
      <c r="AY1377" s="98" t="s">
        <v>56</v>
      </c>
      <c r="AZ1377" s="98" t="s">
        <v>6015</v>
      </c>
      <c r="BA1377" s="98" t="s">
        <v>3216</v>
      </c>
      <c r="BB1377" s="98" t="s">
        <v>6139</v>
      </c>
      <c r="BD1377" s="110" t="str">
        <f t="shared" si="223"/>
        <v>4884RGInt 05 Londrina</v>
      </c>
      <c r="BE1377" s="110">
        <v>4884</v>
      </c>
      <c r="BF1377" s="110" t="s">
        <v>2403</v>
      </c>
      <c r="BG1377" s="110">
        <v>8609</v>
      </c>
      <c r="BH1377" s="110" t="s">
        <v>37</v>
      </c>
      <c r="BI1377" s="110">
        <v>440</v>
      </c>
      <c r="BJ1377" s="110">
        <v>439</v>
      </c>
      <c r="BK1377" s="110">
        <v>438</v>
      </c>
      <c r="BL1377" s="110">
        <v>437</v>
      </c>
      <c r="BN1377" s="110">
        <f t="shared" si="224"/>
        <v>1754</v>
      </c>
      <c r="BS1377" s="110">
        <v>6560</v>
      </c>
      <c r="BT1377" s="110" t="str">
        <f t="shared" si="215"/>
        <v>Construção da Estrada da Fazenda Escola - Trecho 01, até a ponde do Ribeirão Esperança (Estrada da Paineira) da Universidade Estadual de Londrina</v>
      </c>
      <c r="BU1377" s="111" t="str">
        <f t="shared" si="216"/>
        <v>Não</v>
      </c>
      <c r="BV1377" s="111" t="str">
        <f t="shared" si="217"/>
        <v>Não</v>
      </c>
      <c r="BW1377" s="111" t="str">
        <f t="shared" si="218"/>
        <v>Não</v>
      </c>
      <c r="BX1377" s="111" t="str">
        <f t="shared" si="219"/>
        <v>Não</v>
      </c>
      <c r="BY1377" s="110" t="s">
        <v>121</v>
      </c>
      <c r="BZ1377" s="110" t="s">
        <v>121</v>
      </c>
      <c r="CA1377" s="110" t="s">
        <v>121</v>
      </c>
      <c r="CB1377" s="110" t="s">
        <v>8122</v>
      </c>
      <c r="CG1377" s="110" t="str">
        <f t="shared" si="220"/>
        <v>5747Curitiba</v>
      </c>
      <c r="CH1377" s="110" t="str">
        <f t="shared" si="222"/>
        <v>5747-1</v>
      </c>
      <c r="CI1377" s="110">
        <v>1</v>
      </c>
      <c r="CJ1377" s="110">
        <v>5747</v>
      </c>
      <c r="CK1377" s="110" t="s">
        <v>33</v>
      </c>
      <c r="CL1377" s="110">
        <v>4106902</v>
      </c>
      <c r="CM1377" s="110" t="s">
        <v>128</v>
      </c>
      <c r="CN1377" s="110">
        <v>23000</v>
      </c>
      <c r="CO1377" s="110">
        <v>0</v>
      </c>
      <c r="CP1377" s="110">
        <v>0</v>
      </c>
      <c r="CQ1377" s="110">
        <v>0</v>
      </c>
      <c r="CS1377" s="110" t="str">
        <f t="shared" si="221"/>
        <v>RGInt 01 Curitiba-Curitiba</v>
      </c>
    </row>
    <row r="1378" spans="19:97" x14ac:dyDescent="0.2">
      <c r="S1378" s="98">
        <v>6567</v>
      </c>
      <c r="T1378" s="98">
        <v>45</v>
      </c>
      <c r="U1378" s="98" t="s">
        <v>3005</v>
      </c>
      <c r="V1378" s="98">
        <v>60</v>
      </c>
      <c r="W1378" s="98" t="s">
        <v>3170</v>
      </c>
      <c r="X1378" s="98">
        <v>5</v>
      </c>
      <c r="Y1378" s="98" t="s">
        <v>858</v>
      </c>
      <c r="Z1378" s="98">
        <v>33</v>
      </c>
      <c r="AA1378" s="98" t="s">
        <v>3019</v>
      </c>
      <c r="AB1378" s="98">
        <v>8153</v>
      </c>
      <c r="AC1378" s="98" t="s">
        <v>3171</v>
      </c>
      <c r="AD1378" s="98" t="s">
        <v>3172</v>
      </c>
      <c r="AE1378" s="98">
        <v>6567</v>
      </c>
      <c r="AF1378" s="98" t="s">
        <v>6166</v>
      </c>
      <c r="AG1378" s="98" t="s">
        <v>6167</v>
      </c>
      <c r="AH1378" s="98" t="s">
        <v>212</v>
      </c>
      <c r="AI1378" s="98" t="s">
        <v>53</v>
      </c>
      <c r="AJ1378" s="98">
        <v>4100</v>
      </c>
      <c r="AK1378" s="98" t="s">
        <v>35</v>
      </c>
      <c r="AL1378" s="98">
        <v>4103</v>
      </c>
      <c r="AM1378" s="98" t="s">
        <v>166</v>
      </c>
      <c r="AN1378" s="98">
        <v>4108403</v>
      </c>
      <c r="AO1378" s="98">
        <v>2024</v>
      </c>
      <c r="AP1378" s="98">
        <v>0</v>
      </c>
      <c r="AQ1378" s="98" t="s">
        <v>54</v>
      </c>
      <c r="AR1378" s="98" t="s">
        <v>54</v>
      </c>
      <c r="AS1378" s="98" t="s">
        <v>54</v>
      </c>
      <c r="AT1378" s="98" t="s">
        <v>54</v>
      </c>
      <c r="AY1378" s="98" t="s">
        <v>56</v>
      </c>
      <c r="AZ1378" s="98" t="s">
        <v>6022</v>
      </c>
      <c r="BA1378" s="98" t="s">
        <v>3216</v>
      </c>
      <c r="BB1378" s="98" t="s">
        <v>6139</v>
      </c>
      <c r="BD1378" s="110" t="str">
        <f t="shared" si="223"/>
        <v>4885RGInt 05 Londrina</v>
      </c>
      <c r="BE1378" s="110">
        <v>4885</v>
      </c>
      <c r="BF1378" s="110" t="s">
        <v>2409</v>
      </c>
      <c r="BG1378" s="110">
        <v>8609</v>
      </c>
      <c r="BH1378" s="110" t="s">
        <v>37</v>
      </c>
      <c r="BI1378" s="110">
        <v>6038</v>
      </c>
      <c r="BJ1378" s="110">
        <v>6089</v>
      </c>
      <c r="BK1378" s="110">
        <v>6141</v>
      </c>
      <c r="BL1378" s="110">
        <v>6193</v>
      </c>
      <c r="BN1378" s="110">
        <f t="shared" si="224"/>
        <v>24461</v>
      </c>
      <c r="BS1378" s="110">
        <v>6567</v>
      </c>
      <c r="BT1378" s="110" t="str">
        <f t="shared" si="215"/>
        <v>Construção da Quadra Poliesportiva Campus Francisco Beltrão da Universidade Estadual do Oeste do Paraná</v>
      </c>
      <c r="BU1378" s="111" t="str">
        <f t="shared" si="216"/>
        <v>Não</v>
      </c>
      <c r="BV1378" s="111" t="str">
        <f t="shared" si="217"/>
        <v>Não</v>
      </c>
      <c r="BW1378" s="111" t="str">
        <f t="shared" si="218"/>
        <v>Não</v>
      </c>
      <c r="BX1378" s="111" t="str">
        <f t="shared" si="219"/>
        <v>Não</v>
      </c>
      <c r="BY1378" s="110" t="s">
        <v>121</v>
      </c>
      <c r="BZ1378" s="110" t="s">
        <v>121</v>
      </c>
      <c r="CA1378" s="110" t="s">
        <v>121</v>
      </c>
      <c r="CB1378" s="110" t="s">
        <v>8122</v>
      </c>
      <c r="CG1378" s="110" t="str">
        <f t="shared" si="220"/>
        <v>5747 Total</v>
      </c>
      <c r="CH1378" s="110" t="str">
        <f t="shared" si="222"/>
        <v>5747 Total-1</v>
      </c>
      <c r="CI1378" s="110">
        <v>1</v>
      </c>
      <c r="CJ1378" s="110" t="s">
        <v>7377</v>
      </c>
      <c r="CN1378" s="110">
        <v>23000</v>
      </c>
      <c r="CO1378" s="110">
        <v>0</v>
      </c>
      <c r="CP1378" s="110">
        <v>0</v>
      </c>
      <c r="CQ1378" s="110">
        <v>0</v>
      </c>
      <c r="CS1378" s="110" t="str">
        <f t="shared" si="221"/>
        <v>-</v>
      </c>
    </row>
    <row r="1379" spans="19:97" x14ac:dyDescent="0.2">
      <c r="S1379" s="98">
        <v>6521</v>
      </c>
      <c r="T1379" s="98">
        <v>45</v>
      </c>
      <c r="U1379" s="98" t="s">
        <v>3005</v>
      </c>
      <c r="V1379" s="98">
        <v>60</v>
      </c>
      <c r="W1379" s="98" t="s">
        <v>3170</v>
      </c>
      <c r="X1379" s="98">
        <v>5</v>
      </c>
      <c r="Y1379" s="98" t="s">
        <v>858</v>
      </c>
      <c r="Z1379" s="98">
        <v>33</v>
      </c>
      <c r="AA1379" s="98" t="s">
        <v>3019</v>
      </c>
      <c r="AB1379" s="98">
        <v>8153</v>
      </c>
      <c r="AC1379" s="98" t="s">
        <v>3171</v>
      </c>
      <c r="AD1379" s="98" t="s">
        <v>3172</v>
      </c>
      <c r="AE1379" s="98">
        <v>6521</v>
      </c>
      <c r="AF1379" s="98" t="s">
        <v>6168</v>
      </c>
      <c r="AG1379" s="98" t="s">
        <v>6169</v>
      </c>
      <c r="AH1379" s="98" t="s">
        <v>212</v>
      </c>
      <c r="AI1379" s="98" t="s">
        <v>53</v>
      </c>
      <c r="AJ1379" s="98">
        <v>4100</v>
      </c>
      <c r="AK1379" s="98" t="s">
        <v>38</v>
      </c>
      <c r="AL1379" s="98">
        <v>4106</v>
      </c>
      <c r="AM1379" s="98" t="s">
        <v>594</v>
      </c>
      <c r="AN1379" s="98">
        <v>4110706</v>
      </c>
      <c r="AO1379" s="98">
        <v>2024</v>
      </c>
      <c r="AP1379" s="98">
        <v>0</v>
      </c>
      <c r="AQ1379" s="98" t="s">
        <v>54</v>
      </c>
      <c r="AR1379" s="98" t="s">
        <v>54</v>
      </c>
      <c r="AS1379" s="98" t="s">
        <v>54</v>
      </c>
      <c r="AT1379" s="98" t="s">
        <v>54</v>
      </c>
      <c r="AY1379" s="98" t="s">
        <v>56</v>
      </c>
      <c r="AZ1379" s="98" t="s">
        <v>3051</v>
      </c>
      <c r="BA1379" s="98" t="s">
        <v>3216</v>
      </c>
      <c r="BB1379" s="98" t="s">
        <v>6139</v>
      </c>
      <c r="BD1379" s="110" t="str">
        <f t="shared" si="223"/>
        <v>4886RGInt 05 Londrina</v>
      </c>
      <c r="BE1379" s="110">
        <v>4886</v>
      </c>
      <c r="BF1379" s="110" t="s">
        <v>2418</v>
      </c>
      <c r="BG1379" s="110">
        <v>8609</v>
      </c>
      <c r="BH1379" s="110" t="s">
        <v>37</v>
      </c>
      <c r="BI1379" s="110">
        <v>1605</v>
      </c>
      <c r="BJ1379" s="110">
        <v>1610</v>
      </c>
      <c r="BK1379" s="110">
        <v>1615</v>
      </c>
      <c r="BL1379" s="110">
        <v>1620</v>
      </c>
      <c r="BN1379" s="110">
        <f t="shared" si="224"/>
        <v>6450</v>
      </c>
      <c r="BS1379" s="110">
        <v>6521</v>
      </c>
      <c r="BT1379" s="110" t="str">
        <f t="shared" si="215"/>
        <v>Construção da quadra poliesportiva do ginásio esportivo da Universidade Estadual do Centro Oeste, campus Irati</v>
      </c>
      <c r="BU1379" s="111" t="str">
        <f t="shared" si="216"/>
        <v>Não</v>
      </c>
      <c r="BV1379" s="111" t="str">
        <f t="shared" si="217"/>
        <v>Não</v>
      </c>
      <c r="BW1379" s="111" t="str">
        <f t="shared" si="218"/>
        <v>Não</v>
      </c>
      <c r="BX1379" s="111" t="str">
        <f t="shared" si="219"/>
        <v>Não</v>
      </c>
      <c r="BY1379" s="110" t="s">
        <v>121</v>
      </c>
      <c r="BZ1379" s="110" t="s">
        <v>121</v>
      </c>
      <c r="CA1379" s="110" t="s">
        <v>121</v>
      </c>
      <c r="CB1379" s="110" t="s">
        <v>8122</v>
      </c>
      <c r="CG1379" s="110" t="str">
        <f t="shared" si="220"/>
        <v>5748Curitiba</v>
      </c>
      <c r="CH1379" s="110" t="str">
        <f t="shared" si="222"/>
        <v>5748-1</v>
      </c>
      <c r="CI1379" s="110">
        <v>1</v>
      </c>
      <c r="CJ1379" s="110">
        <v>5748</v>
      </c>
      <c r="CK1379" s="110" t="s">
        <v>33</v>
      </c>
      <c r="CL1379" s="110">
        <v>4106902</v>
      </c>
      <c r="CM1379" s="110" t="s">
        <v>128</v>
      </c>
      <c r="CN1379" s="110">
        <v>30</v>
      </c>
      <c r="CO1379" s="110">
        <v>0</v>
      </c>
      <c r="CP1379" s="110">
        <v>0</v>
      </c>
      <c r="CQ1379" s="110">
        <v>0</v>
      </c>
      <c r="CS1379" s="110" t="str">
        <f t="shared" si="221"/>
        <v>RGInt 01 Curitiba-Curitiba</v>
      </c>
    </row>
    <row r="1380" spans="19:97" x14ac:dyDescent="0.2">
      <c r="S1380" s="98">
        <v>6558</v>
      </c>
      <c r="T1380" s="98">
        <v>45</v>
      </c>
      <c r="U1380" s="98" t="s">
        <v>3005</v>
      </c>
      <c r="V1380" s="98">
        <v>60</v>
      </c>
      <c r="W1380" s="98" t="s">
        <v>3170</v>
      </c>
      <c r="X1380" s="98">
        <v>5</v>
      </c>
      <c r="Y1380" s="98" t="s">
        <v>858</v>
      </c>
      <c r="Z1380" s="98">
        <v>33</v>
      </c>
      <c r="AA1380" s="98" t="s">
        <v>3019</v>
      </c>
      <c r="AB1380" s="98">
        <v>8153</v>
      </c>
      <c r="AC1380" s="98" t="s">
        <v>3171</v>
      </c>
      <c r="AD1380" s="98" t="s">
        <v>3172</v>
      </c>
      <c r="AE1380" s="98">
        <v>6558</v>
      </c>
      <c r="AF1380" s="98" t="s">
        <v>6170</v>
      </c>
      <c r="AG1380" s="98" t="s">
        <v>6171</v>
      </c>
      <c r="AH1380" s="98" t="s">
        <v>212</v>
      </c>
      <c r="AI1380" s="98" t="s">
        <v>53</v>
      </c>
      <c r="AJ1380" s="98">
        <v>4100</v>
      </c>
      <c r="AK1380" s="98" t="s">
        <v>35</v>
      </c>
      <c r="AL1380" s="98">
        <v>4103</v>
      </c>
      <c r="AM1380" s="98" t="s">
        <v>341</v>
      </c>
      <c r="AN1380" s="98">
        <v>4114609</v>
      </c>
      <c r="AO1380" s="98">
        <v>2024</v>
      </c>
      <c r="AP1380" s="98">
        <v>0</v>
      </c>
      <c r="AQ1380" s="98" t="s">
        <v>54</v>
      </c>
      <c r="AR1380" s="98" t="s">
        <v>54</v>
      </c>
      <c r="AS1380" s="98" t="s">
        <v>54</v>
      </c>
      <c r="AT1380" s="98" t="s">
        <v>54</v>
      </c>
      <c r="AY1380" s="98" t="s">
        <v>56</v>
      </c>
      <c r="AZ1380" s="98" t="s">
        <v>3051</v>
      </c>
      <c r="BA1380" s="98" t="s">
        <v>3216</v>
      </c>
      <c r="BB1380" s="98" t="s">
        <v>6139</v>
      </c>
      <c r="BD1380" s="110" t="str">
        <f t="shared" si="223"/>
        <v>4887RGInt 05 Londrina</v>
      </c>
      <c r="BE1380" s="110">
        <v>4887</v>
      </c>
      <c r="BF1380" s="110" t="s">
        <v>2391</v>
      </c>
      <c r="BG1380" s="110">
        <v>8609</v>
      </c>
      <c r="BH1380" s="110" t="s">
        <v>37</v>
      </c>
      <c r="BI1380" s="110">
        <v>24399</v>
      </c>
      <c r="BJ1380" s="110">
        <v>24220</v>
      </c>
      <c r="BK1380" s="110">
        <v>24042</v>
      </c>
      <c r="BL1380" s="110">
        <v>23866</v>
      </c>
      <c r="BN1380" s="110">
        <f t="shared" si="224"/>
        <v>96527</v>
      </c>
      <c r="BS1380" s="110">
        <v>6558</v>
      </c>
      <c r="BT1380" s="110" t="str">
        <f t="shared" si="215"/>
        <v>Construção da Sede Administrativa Linha Guará do Campus de Marechal Cândido Rondon da Universidade Estadual do Oeste do Paraná</v>
      </c>
      <c r="BU1380" s="111" t="str">
        <f t="shared" si="216"/>
        <v>Não</v>
      </c>
      <c r="BV1380" s="111" t="str">
        <f t="shared" si="217"/>
        <v>Não</v>
      </c>
      <c r="BW1380" s="111" t="str">
        <f t="shared" si="218"/>
        <v>Não</v>
      </c>
      <c r="BX1380" s="111" t="str">
        <f t="shared" si="219"/>
        <v>Não</v>
      </c>
      <c r="BY1380" s="110" t="s">
        <v>121</v>
      </c>
      <c r="BZ1380" s="110" t="s">
        <v>121</v>
      </c>
      <c r="CA1380" s="110" t="s">
        <v>121</v>
      </c>
      <c r="CB1380" s="110" t="s">
        <v>8122</v>
      </c>
      <c r="CG1380" s="110" t="str">
        <f t="shared" si="220"/>
        <v>5748 Total</v>
      </c>
      <c r="CH1380" s="110" t="str">
        <f t="shared" si="222"/>
        <v>5748 Total-1</v>
      </c>
      <c r="CI1380" s="110">
        <v>1</v>
      </c>
      <c r="CJ1380" s="110" t="s">
        <v>7378</v>
      </c>
      <c r="CN1380" s="110">
        <v>30</v>
      </c>
      <c r="CO1380" s="110">
        <v>0</v>
      </c>
      <c r="CP1380" s="110">
        <v>0</v>
      </c>
      <c r="CQ1380" s="110">
        <v>0</v>
      </c>
      <c r="CS1380" s="110" t="str">
        <f t="shared" si="221"/>
        <v>-</v>
      </c>
    </row>
    <row r="1381" spans="19:97" x14ac:dyDescent="0.2">
      <c r="S1381" s="98">
        <v>6532</v>
      </c>
      <c r="T1381" s="98">
        <v>45</v>
      </c>
      <c r="U1381" s="98" t="s">
        <v>3005</v>
      </c>
      <c r="V1381" s="98">
        <v>60</v>
      </c>
      <c r="W1381" s="98" t="s">
        <v>3170</v>
      </c>
      <c r="X1381" s="98">
        <v>5</v>
      </c>
      <c r="Y1381" s="98" t="s">
        <v>858</v>
      </c>
      <c r="Z1381" s="98">
        <v>33</v>
      </c>
      <c r="AA1381" s="98" t="s">
        <v>3019</v>
      </c>
      <c r="AB1381" s="98">
        <v>8153</v>
      </c>
      <c r="AC1381" s="98" t="s">
        <v>3171</v>
      </c>
      <c r="AD1381" s="98" t="s">
        <v>3172</v>
      </c>
      <c r="AE1381" s="98">
        <v>6532</v>
      </c>
      <c r="AF1381" s="98" t="s">
        <v>6172</v>
      </c>
      <c r="AG1381" s="98" t="s">
        <v>6173</v>
      </c>
      <c r="AH1381" s="98" t="s">
        <v>212</v>
      </c>
      <c r="AI1381" s="98" t="s">
        <v>53</v>
      </c>
      <c r="AJ1381" s="98">
        <v>4100</v>
      </c>
      <c r="AK1381" s="98" t="s">
        <v>38</v>
      </c>
      <c r="AL1381" s="98">
        <v>4106</v>
      </c>
      <c r="AM1381" s="98" t="s">
        <v>531</v>
      </c>
      <c r="AN1381" s="98">
        <v>4119905</v>
      </c>
      <c r="AO1381" s="98">
        <v>2024</v>
      </c>
      <c r="AP1381" s="98">
        <v>0</v>
      </c>
      <c r="AQ1381" s="98" t="s">
        <v>54</v>
      </c>
      <c r="AR1381" s="98" t="s">
        <v>54</v>
      </c>
      <c r="AS1381" s="98" t="s">
        <v>54</v>
      </c>
      <c r="AT1381" s="98" t="s">
        <v>54</v>
      </c>
      <c r="AY1381" s="98" t="s">
        <v>56</v>
      </c>
      <c r="AZ1381" s="98" t="s">
        <v>3051</v>
      </c>
      <c r="BA1381" s="98" t="s">
        <v>3216</v>
      </c>
      <c r="BB1381" s="98" t="s">
        <v>6139</v>
      </c>
      <c r="BD1381" s="110" t="str">
        <f t="shared" si="223"/>
        <v>4888RGInt 05 Londrina</v>
      </c>
      <c r="BE1381" s="110">
        <v>4888</v>
      </c>
      <c r="BF1381" s="110" t="s">
        <v>2398</v>
      </c>
      <c r="BG1381" s="110">
        <v>8609</v>
      </c>
      <c r="BH1381" s="110" t="s">
        <v>37</v>
      </c>
      <c r="BI1381" s="110">
        <v>1707</v>
      </c>
      <c r="BJ1381" s="110">
        <v>1731</v>
      </c>
      <c r="BK1381" s="110">
        <v>1755</v>
      </c>
      <c r="BL1381" s="110">
        <v>1780</v>
      </c>
      <c r="BN1381" s="110">
        <f t="shared" si="224"/>
        <v>6973</v>
      </c>
      <c r="BS1381" s="110">
        <v>6532</v>
      </c>
      <c r="BT1381" s="110" t="str">
        <f t="shared" si="215"/>
        <v>Construção de Abrigo para Gado Leiteiro - Fazenda Escola Capão da Onça (FESCON), da Universidade Estadual de Ponta Grossa</v>
      </c>
      <c r="BU1381" s="111" t="str">
        <f t="shared" si="216"/>
        <v>Não</v>
      </c>
      <c r="BV1381" s="111" t="str">
        <f t="shared" si="217"/>
        <v>Não</v>
      </c>
      <c r="BW1381" s="111" t="str">
        <f t="shared" si="218"/>
        <v>Não</v>
      </c>
      <c r="BX1381" s="111" t="str">
        <f t="shared" si="219"/>
        <v>Não</v>
      </c>
      <c r="BY1381" s="110" t="s">
        <v>121</v>
      </c>
      <c r="BZ1381" s="110" t="s">
        <v>121</v>
      </c>
      <c r="CA1381" s="110" t="s">
        <v>121</v>
      </c>
      <c r="CB1381" s="110" t="s">
        <v>8122</v>
      </c>
      <c r="CG1381" s="110" t="str">
        <f t="shared" si="220"/>
        <v>5749Campo Largo</v>
      </c>
      <c r="CH1381" s="110" t="str">
        <f t="shared" si="222"/>
        <v>5749-1</v>
      </c>
      <c r="CI1381" s="110">
        <v>1</v>
      </c>
      <c r="CJ1381" s="110">
        <v>5749</v>
      </c>
      <c r="CK1381" s="110" t="s">
        <v>33</v>
      </c>
      <c r="CL1381" s="110">
        <v>4104204</v>
      </c>
      <c r="CM1381" s="110" t="s">
        <v>495</v>
      </c>
      <c r="CN1381" s="110">
        <v>9784</v>
      </c>
      <c r="CO1381" s="110">
        <v>0</v>
      </c>
      <c r="CP1381" s="110">
        <v>0</v>
      </c>
      <c r="CQ1381" s="110">
        <v>0</v>
      </c>
      <c r="CS1381" s="110" t="str">
        <f t="shared" si="221"/>
        <v>RGInt 01 Curitiba-Campo Largo</v>
      </c>
    </row>
    <row r="1382" spans="19:97" x14ac:dyDescent="0.2">
      <c r="S1382" s="98">
        <v>6562</v>
      </c>
      <c r="T1382" s="98">
        <v>45</v>
      </c>
      <c r="U1382" s="98" t="s">
        <v>3005</v>
      </c>
      <c r="V1382" s="98">
        <v>60</v>
      </c>
      <c r="W1382" s="98" t="s">
        <v>3170</v>
      </c>
      <c r="X1382" s="98">
        <v>5</v>
      </c>
      <c r="Y1382" s="98" t="s">
        <v>858</v>
      </c>
      <c r="Z1382" s="98">
        <v>33</v>
      </c>
      <c r="AA1382" s="98" t="s">
        <v>3019</v>
      </c>
      <c r="AB1382" s="98">
        <v>8153</v>
      </c>
      <c r="AC1382" s="98" t="s">
        <v>3171</v>
      </c>
      <c r="AD1382" s="98" t="s">
        <v>3172</v>
      </c>
      <c r="AE1382" s="98">
        <v>6562</v>
      </c>
      <c r="AF1382" s="98" t="s">
        <v>6174</v>
      </c>
      <c r="AG1382" s="98" t="s">
        <v>6175</v>
      </c>
      <c r="AH1382" s="98" t="s">
        <v>4454</v>
      </c>
      <c r="AI1382" s="98" t="s">
        <v>53</v>
      </c>
      <c r="AJ1382" s="98">
        <v>4100</v>
      </c>
      <c r="AK1382" s="98" t="s">
        <v>34</v>
      </c>
      <c r="AL1382" s="98">
        <v>4102</v>
      </c>
      <c r="AM1382" s="98" t="s">
        <v>526</v>
      </c>
      <c r="AN1382" s="98">
        <v>4109401</v>
      </c>
      <c r="AO1382" s="98">
        <v>2024</v>
      </c>
      <c r="AP1382" s="98">
        <v>0</v>
      </c>
      <c r="AQ1382" s="98" t="s">
        <v>54</v>
      </c>
      <c r="AR1382" s="98" t="s">
        <v>54</v>
      </c>
      <c r="AS1382" s="98" t="s">
        <v>54</v>
      </c>
      <c r="AT1382" s="98" t="s">
        <v>54</v>
      </c>
      <c r="AY1382" s="98" t="s">
        <v>56</v>
      </c>
      <c r="AZ1382" s="98" t="s">
        <v>6176</v>
      </c>
      <c r="BA1382" s="98" t="s">
        <v>3216</v>
      </c>
      <c r="BB1382" s="98" t="s">
        <v>6139</v>
      </c>
      <c r="BD1382" s="110" t="str">
        <f t="shared" si="223"/>
        <v>4889RGInt 04 Maringá</v>
      </c>
      <c r="BE1382" s="110">
        <v>4889</v>
      </c>
      <c r="BF1382" s="110" t="s">
        <v>2382</v>
      </c>
      <c r="BG1382" s="110">
        <v>8610</v>
      </c>
      <c r="BH1382" s="110" t="s">
        <v>36</v>
      </c>
      <c r="BI1382" s="110">
        <v>701</v>
      </c>
      <c r="BJ1382" s="110">
        <v>709</v>
      </c>
      <c r="BK1382" s="110">
        <v>717</v>
      </c>
      <c r="BL1382" s="110">
        <v>725</v>
      </c>
      <c r="BN1382" s="110">
        <f t="shared" si="224"/>
        <v>2852</v>
      </c>
      <c r="BS1382" s="110">
        <v>6562</v>
      </c>
      <c r="BT1382" s="110" t="str">
        <f t="shared" si="215"/>
        <v>Construção de Muro de Palitos no Campus CEDETEG - Parte 2 da Universidade Estadual do Centro-Oeste</v>
      </c>
      <c r="BU1382" s="111" t="str">
        <f t="shared" si="216"/>
        <v>Não</v>
      </c>
      <c r="BV1382" s="111" t="str">
        <f t="shared" si="217"/>
        <v>Não</v>
      </c>
      <c r="BW1382" s="111" t="str">
        <f t="shared" si="218"/>
        <v>Não</v>
      </c>
      <c r="BX1382" s="111" t="str">
        <f t="shared" si="219"/>
        <v>Não</v>
      </c>
      <c r="BY1382" s="110" t="s">
        <v>121</v>
      </c>
      <c r="BZ1382" s="110" t="s">
        <v>121</v>
      </c>
      <c r="CA1382" s="110" t="s">
        <v>121</v>
      </c>
      <c r="CB1382" s="110" t="s">
        <v>8122</v>
      </c>
      <c r="CG1382" s="110" t="str">
        <f t="shared" si="220"/>
        <v>5749 Total</v>
      </c>
      <c r="CH1382" s="110" t="str">
        <f t="shared" si="222"/>
        <v>5749 Total-1</v>
      </c>
      <c r="CI1382" s="110">
        <v>1</v>
      </c>
      <c r="CJ1382" s="110" t="s">
        <v>7379</v>
      </c>
      <c r="CN1382" s="110">
        <v>9784</v>
      </c>
      <c r="CO1382" s="110">
        <v>0</v>
      </c>
      <c r="CP1382" s="110">
        <v>0</v>
      </c>
      <c r="CQ1382" s="110">
        <v>0</v>
      </c>
      <c r="CS1382" s="110" t="str">
        <f t="shared" si="221"/>
        <v>-</v>
      </c>
    </row>
    <row r="1383" spans="19:97" x14ac:dyDescent="0.2">
      <c r="S1383" s="98">
        <v>6530</v>
      </c>
      <c r="T1383" s="98">
        <v>45</v>
      </c>
      <c r="U1383" s="98" t="s">
        <v>3005</v>
      </c>
      <c r="V1383" s="98">
        <v>60</v>
      </c>
      <c r="W1383" s="98" t="s">
        <v>3170</v>
      </c>
      <c r="X1383" s="98">
        <v>5</v>
      </c>
      <c r="Y1383" s="98" t="s">
        <v>858</v>
      </c>
      <c r="Z1383" s="98">
        <v>33</v>
      </c>
      <c r="AA1383" s="98" t="s">
        <v>3019</v>
      </c>
      <c r="AB1383" s="98">
        <v>8153</v>
      </c>
      <c r="AC1383" s="98" t="s">
        <v>3171</v>
      </c>
      <c r="AD1383" s="98" t="s">
        <v>3172</v>
      </c>
      <c r="AE1383" s="98">
        <v>6530</v>
      </c>
      <c r="AF1383" s="98" t="s">
        <v>6177</v>
      </c>
      <c r="AG1383" s="98" t="s">
        <v>6178</v>
      </c>
      <c r="AH1383" s="98" t="s">
        <v>212</v>
      </c>
      <c r="AI1383" s="98" t="s">
        <v>53</v>
      </c>
      <c r="AJ1383" s="98">
        <v>4100</v>
      </c>
      <c r="AK1383" s="98" t="s">
        <v>34</v>
      </c>
      <c r="AL1383" s="98">
        <v>4102</v>
      </c>
      <c r="AM1383" s="98" t="s">
        <v>526</v>
      </c>
      <c r="AN1383" s="98">
        <v>4109401</v>
      </c>
      <c r="AO1383" s="98">
        <v>2024</v>
      </c>
      <c r="AP1383" s="98">
        <v>0</v>
      </c>
      <c r="AQ1383" s="98" t="s">
        <v>54</v>
      </c>
      <c r="AR1383" s="98" t="s">
        <v>54</v>
      </c>
      <c r="AS1383" s="98" t="s">
        <v>54</v>
      </c>
      <c r="AT1383" s="98" t="s">
        <v>54</v>
      </c>
      <c r="AY1383" s="98" t="s">
        <v>56</v>
      </c>
      <c r="AZ1383" s="98" t="s">
        <v>3051</v>
      </c>
      <c r="BA1383" s="98" t="s">
        <v>3216</v>
      </c>
      <c r="BB1383" s="98" t="s">
        <v>6139</v>
      </c>
      <c r="BD1383" s="110" t="str">
        <f t="shared" si="223"/>
        <v>4890RGInt 05 Londrina</v>
      </c>
      <c r="BE1383" s="110">
        <v>4890</v>
      </c>
      <c r="BF1383" s="110" t="s">
        <v>2978</v>
      </c>
      <c r="BG1383" s="110">
        <v>8407</v>
      </c>
      <c r="BH1383" s="110" t="s">
        <v>37</v>
      </c>
      <c r="BI1383" s="110">
        <v>97</v>
      </c>
      <c r="BJ1383" s="110">
        <v>0</v>
      </c>
      <c r="BK1383" s="110">
        <v>0</v>
      </c>
      <c r="BL1383" s="110">
        <v>0</v>
      </c>
      <c r="BN1383" s="110">
        <f t="shared" si="224"/>
        <v>97</v>
      </c>
      <c r="BS1383" s="110">
        <v>6530</v>
      </c>
      <c r="BT1383" s="110" t="str">
        <f t="shared" si="215"/>
        <v>Construção de muro de palitos no Campus de CEDETEG, da Universidade Estadual do Centro-Oeste</v>
      </c>
      <c r="BU1383" s="111" t="str">
        <f t="shared" si="216"/>
        <v>Não</v>
      </c>
      <c r="BV1383" s="111" t="str">
        <f t="shared" si="217"/>
        <v>Não</v>
      </c>
      <c r="BW1383" s="111" t="str">
        <f t="shared" si="218"/>
        <v>Não</v>
      </c>
      <c r="BX1383" s="111" t="str">
        <f t="shared" si="219"/>
        <v>Não</v>
      </c>
      <c r="BY1383" s="110" t="s">
        <v>121</v>
      </c>
      <c r="BZ1383" s="110" t="s">
        <v>121</v>
      </c>
      <c r="CA1383" s="110" t="s">
        <v>121</v>
      </c>
      <c r="CB1383" s="110" t="s">
        <v>8122</v>
      </c>
      <c r="CG1383" s="110" t="str">
        <f t="shared" si="220"/>
        <v>5750Santo Antônio da Platina</v>
      </c>
      <c r="CH1383" s="110" t="str">
        <f t="shared" si="222"/>
        <v>5750-1</v>
      </c>
      <c r="CI1383" s="110">
        <v>1</v>
      </c>
      <c r="CJ1383" s="110">
        <v>5750</v>
      </c>
      <c r="CK1383" s="110" t="s">
        <v>37</v>
      </c>
      <c r="CL1383" s="110">
        <v>4124103</v>
      </c>
      <c r="CM1383" s="110" t="s">
        <v>591</v>
      </c>
      <c r="CN1383" s="110">
        <v>4798</v>
      </c>
      <c r="CO1383" s="110">
        <v>0</v>
      </c>
      <c r="CP1383" s="110">
        <v>0</v>
      </c>
      <c r="CQ1383" s="110">
        <v>0</v>
      </c>
      <c r="CS1383" s="110" t="str">
        <f t="shared" si="221"/>
        <v>RGInt 05 Londrina-Santo Antônio da Platina</v>
      </c>
    </row>
    <row r="1384" spans="19:97" x14ac:dyDescent="0.2">
      <c r="S1384" s="98">
        <v>6535</v>
      </c>
      <c r="T1384" s="98">
        <v>45</v>
      </c>
      <c r="U1384" s="98" t="s">
        <v>3005</v>
      </c>
      <c r="V1384" s="98">
        <v>60</v>
      </c>
      <c r="W1384" s="98" t="s">
        <v>3170</v>
      </c>
      <c r="X1384" s="98">
        <v>5</v>
      </c>
      <c r="Y1384" s="98" t="s">
        <v>858</v>
      </c>
      <c r="Z1384" s="98">
        <v>33</v>
      </c>
      <c r="AA1384" s="98" t="s">
        <v>3019</v>
      </c>
      <c r="AB1384" s="98">
        <v>8153</v>
      </c>
      <c r="AC1384" s="98" t="s">
        <v>3171</v>
      </c>
      <c r="AD1384" s="98" t="s">
        <v>3172</v>
      </c>
      <c r="AE1384" s="98">
        <v>6535</v>
      </c>
      <c r="AF1384" s="98" t="s">
        <v>6179</v>
      </c>
      <c r="AG1384" s="98" t="s">
        <v>6180</v>
      </c>
      <c r="AH1384" s="98" t="s">
        <v>212</v>
      </c>
      <c r="AI1384" s="98" t="s">
        <v>53</v>
      </c>
      <c r="AJ1384" s="98">
        <v>4100</v>
      </c>
      <c r="AK1384" s="98" t="s">
        <v>35</v>
      </c>
      <c r="AL1384" s="98">
        <v>4103</v>
      </c>
      <c r="AM1384" s="98" t="s">
        <v>341</v>
      </c>
      <c r="AN1384" s="98">
        <v>4114609</v>
      </c>
      <c r="AO1384" s="98">
        <v>2024</v>
      </c>
      <c r="AP1384" s="98">
        <v>0</v>
      </c>
      <c r="AQ1384" s="98" t="s">
        <v>54</v>
      </c>
      <c r="AR1384" s="98" t="s">
        <v>54</v>
      </c>
      <c r="AS1384" s="98" t="s">
        <v>54</v>
      </c>
      <c r="AT1384" s="98" t="s">
        <v>54</v>
      </c>
      <c r="AY1384" s="98" t="s">
        <v>56</v>
      </c>
      <c r="AZ1384" s="98" t="s">
        <v>3051</v>
      </c>
      <c r="BA1384" s="98" t="s">
        <v>3216</v>
      </c>
      <c r="BB1384" s="98" t="s">
        <v>6139</v>
      </c>
      <c r="BD1384" s="110" t="str">
        <f t="shared" si="223"/>
        <v>4890RGInt 06 Ponta Grossa</v>
      </c>
      <c r="BE1384" s="110">
        <v>4890</v>
      </c>
      <c r="BF1384" s="110" t="s">
        <v>2978</v>
      </c>
      <c r="BG1384" s="110">
        <v>8407</v>
      </c>
      <c r="BH1384" s="110" t="s">
        <v>38</v>
      </c>
      <c r="BI1384" s="110">
        <v>177</v>
      </c>
      <c r="BJ1384" s="110">
        <v>0</v>
      </c>
      <c r="BK1384" s="110">
        <v>0</v>
      </c>
      <c r="BL1384" s="110">
        <v>0</v>
      </c>
      <c r="BN1384" s="110">
        <f t="shared" si="224"/>
        <v>177</v>
      </c>
      <c r="BS1384" s="110">
        <v>6535</v>
      </c>
      <c r="BT1384" s="110" t="str">
        <f t="shared" si="215"/>
        <v>Construção de passarela com cobertura no Campus de Marechal Cândido Rondon, da Universidade Estadual do Oeste do Paraná</v>
      </c>
      <c r="BU1384" s="111" t="str">
        <f t="shared" si="216"/>
        <v>Não</v>
      </c>
      <c r="BV1384" s="111" t="str">
        <f t="shared" si="217"/>
        <v>Não</v>
      </c>
      <c r="BW1384" s="111" t="str">
        <f t="shared" si="218"/>
        <v>Não</v>
      </c>
      <c r="BX1384" s="111" t="str">
        <f t="shared" si="219"/>
        <v>Não</v>
      </c>
      <c r="BY1384" s="110" t="s">
        <v>121</v>
      </c>
      <c r="BZ1384" s="110" t="s">
        <v>121</v>
      </c>
      <c r="CA1384" s="110" t="s">
        <v>121</v>
      </c>
      <c r="CB1384" s="110" t="s">
        <v>8122</v>
      </c>
      <c r="CG1384" s="110" t="str">
        <f t="shared" si="220"/>
        <v>5750 Total</v>
      </c>
      <c r="CH1384" s="110" t="str">
        <f t="shared" si="222"/>
        <v>5750 Total-1</v>
      </c>
      <c r="CI1384" s="110">
        <v>1</v>
      </c>
      <c r="CJ1384" s="110" t="s">
        <v>7380</v>
      </c>
      <c r="CN1384" s="110">
        <v>4798</v>
      </c>
      <c r="CO1384" s="110">
        <v>0</v>
      </c>
      <c r="CP1384" s="110">
        <v>0</v>
      </c>
      <c r="CQ1384" s="110">
        <v>0</v>
      </c>
      <c r="CS1384" s="110" t="str">
        <f t="shared" si="221"/>
        <v>-</v>
      </c>
    </row>
    <row r="1385" spans="19:97" x14ac:dyDescent="0.2">
      <c r="S1385" s="98">
        <v>6564</v>
      </c>
      <c r="T1385" s="98">
        <v>45</v>
      </c>
      <c r="U1385" s="98" t="s">
        <v>3005</v>
      </c>
      <c r="V1385" s="98">
        <v>60</v>
      </c>
      <c r="W1385" s="98" t="s">
        <v>3170</v>
      </c>
      <c r="X1385" s="98">
        <v>5</v>
      </c>
      <c r="Y1385" s="98" t="s">
        <v>858</v>
      </c>
      <c r="Z1385" s="98">
        <v>33</v>
      </c>
      <c r="AA1385" s="98" t="s">
        <v>3019</v>
      </c>
      <c r="AB1385" s="98">
        <v>8153</v>
      </c>
      <c r="AC1385" s="98" t="s">
        <v>3171</v>
      </c>
      <c r="AD1385" s="98" t="s">
        <v>3172</v>
      </c>
      <c r="AE1385" s="98">
        <v>6564</v>
      </c>
      <c r="AF1385" s="98" t="s">
        <v>6181</v>
      </c>
      <c r="AG1385" s="98" t="s">
        <v>6182</v>
      </c>
      <c r="AH1385" s="98" t="s">
        <v>212</v>
      </c>
      <c r="AI1385" s="98" t="s">
        <v>53</v>
      </c>
      <c r="AJ1385" s="98">
        <v>4100</v>
      </c>
      <c r="AK1385" s="98" t="s">
        <v>35</v>
      </c>
      <c r="AL1385" s="98">
        <v>4103</v>
      </c>
      <c r="AM1385" s="98" t="s">
        <v>407</v>
      </c>
      <c r="AN1385" s="98">
        <v>4108304</v>
      </c>
      <c r="AO1385" s="98">
        <v>2024</v>
      </c>
      <c r="AP1385" s="98">
        <v>0</v>
      </c>
      <c r="AQ1385" s="98" t="s">
        <v>54</v>
      </c>
      <c r="AR1385" s="98" t="s">
        <v>54</v>
      </c>
      <c r="AS1385" s="98" t="s">
        <v>54</v>
      </c>
      <c r="AT1385" s="98" t="s">
        <v>54</v>
      </c>
      <c r="AY1385" s="98" t="s">
        <v>56</v>
      </c>
      <c r="AZ1385" s="98" t="s">
        <v>6022</v>
      </c>
      <c r="BA1385" s="98" t="s">
        <v>3216</v>
      </c>
      <c r="BB1385" s="98" t="s">
        <v>6139</v>
      </c>
      <c r="BD1385" s="110" t="str">
        <f t="shared" si="223"/>
        <v>4891RGInt 01 Curitiba</v>
      </c>
      <c r="BE1385" s="110">
        <v>4891</v>
      </c>
      <c r="BF1385" s="110" t="s">
        <v>2983</v>
      </c>
      <c r="BG1385" s="110">
        <v>8407</v>
      </c>
      <c r="BH1385" s="110" t="s">
        <v>33</v>
      </c>
      <c r="BI1385" s="110">
        <v>140</v>
      </c>
      <c r="BJ1385" s="110">
        <v>150</v>
      </c>
      <c r="BK1385" s="110">
        <v>0</v>
      </c>
      <c r="BL1385" s="110">
        <v>0</v>
      </c>
      <c r="BN1385" s="110">
        <f t="shared" si="224"/>
        <v>290</v>
      </c>
      <c r="BS1385" s="110">
        <v>6564</v>
      </c>
      <c r="BT1385" s="110" t="str">
        <f t="shared" si="215"/>
        <v>Construção de Passarela da Cantina no Campus de Foz do Iguaçu da Universidade Estadual do Oeste</v>
      </c>
      <c r="BU1385" s="111" t="str">
        <f t="shared" si="216"/>
        <v>Não</v>
      </c>
      <c r="BV1385" s="111" t="str">
        <f t="shared" si="217"/>
        <v>Não</v>
      </c>
      <c r="BW1385" s="111" t="str">
        <f t="shared" si="218"/>
        <v>Não</v>
      </c>
      <c r="BX1385" s="111" t="str">
        <f t="shared" si="219"/>
        <v>Não</v>
      </c>
      <c r="BY1385" s="110" t="s">
        <v>121</v>
      </c>
      <c r="BZ1385" s="110" t="s">
        <v>121</v>
      </c>
      <c r="CA1385" s="110" t="s">
        <v>121</v>
      </c>
      <c r="CB1385" s="110" t="s">
        <v>8122</v>
      </c>
      <c r="CG1385" s="110" t="str">
        <f t="shared" si="220"/>
        <v>5751Francisco Beltrão</v>
      </c>
      <c r="CH1385" s="110" t="str">
        <f t="shared" si="222"/>
        <v>5751-1</v>
      </c>
      <c r="CI1385" s="110">
        <v>1</v>
      </c>
      <c r="CJ1385" s="110">
        <v>5751</v>
      </c>
      <c r="CK1385" s="110" t="s">
        <v>35</v>
      </c>
      <c r="CL1385" s="110">
        <v>4108403</v>
      </c>
      <c r="CM1385" s="110" t="s">
        <v>166</v>
      </c>
      <c r="CN1385" s="110">
        <v>6630</v>
      </c>
      <c r="CO1385" s="110">
        <v>0</v>
      </c>
      <c r="CP1385" s="110">
        <v>0</v>
      </c>
      <c r="CQ1385" s="110">
        <v>0</v>
      </c>
      <c r="CS1385" s="110" t="str">
        <f t="shared" si="221"/>
        <v>RGInt 03 Cascavel-Francisco Beltrão</v>
      </c>
    </row>
    <row r="1386" spans="19:97" x14ac:dyDescent="0.2">
      <c r="S1386" s="98">
        <v>6520</v>
      </c>
      <c r="T1386" s="98">
        <v>45</v>
      </c>
      <c r="U1386" s="98" t="s">
        <v>3005</v>
      </c>
      <c r="V1386" s="98">
        <v>60</v>
      </c>
      <c r="W1386" s="98" t="s">
        <v>3170</v>
      </c>
      <c r="X1386" s="98">
        <v>5</v>
      </c>
      <c r="Y1386" s="98" t="s">
        <v>858</v>
      </c>
      <c r="Z1386" s="98">
        <v>33</v>
      </c>
      <c r="AA1386" s="98" t="s">
        <v>3019</v>
      </c>
      <c r="AB1386" s="98">
        <v>8153</v>
      </c>
      <c r="AC1386" s="98" t="s">
        <v>3171</v>
      </c>
      <c r="AD1386" s="98" t="s">
        <v>3172</v>
      </c>
      <c r="AE1386" s="98">
        <v>6520</v>
      </c>
      <c r="AF1386" s="98" t="s">
        <v>6183</v>
      </c>
      <c r="AG1386" s="98" t="s">
        <v>6184</v>
      </c>
      <c r="AH1386" s="98" t="s">
        <v>212</v>
      </c>
      <c r="AI1386" s="98" t="s">
        <v>53</v>
      </c>
      <c r="AJ1386" s="98">
        <v>4100</v>
      </c>
      <c r="AK1386" s="98" t="s">
        <v>35</v>
      </c>
      <c r="AL1386" s="98">
        <v>4103</v>
      </c>
      <c r="AM1386" s="98" t="s">
        <v>600</v>
      </c>
      <c r="AN1386" s="98">
        <v>4104808</v>
      </c>
      <c r="AO1386" s="98">
        <v>2024</v>
      </c>
      <c r="AP1386" s="98">
        <v>0</v>
      </c>
      <c r="AQ1386" s="98" t="s">
        <v>54</v>
      </c>
      <c r="AR1386" s="98" t="s">
        <v>54</v>
      </c>
      <c r="AS1386" s="98" t="s">
        <v>54</v>
      </c>
      <c r="AT1386" s="98" t="s">
        <v>54</v>
      </c>
      <c r="AY1386" s="98" t="s">
        <v>56</v>
      </c>
      <c r="AZ1386" s="98" t="s">
        <v>3051</v>
      </c>
      <c r="BA1386" s="98" t="s">
        <v>3216</v>
      </c>
      <c r="BB1386" s="98" t="s">
        <v>6139</v>
      </c>
      <c r="BD1386" s="110" t="str">
        <f t="shared" si="223"/>
        <v>4891RGInt 03 Cascavel</v>
      </c>
      <c r="BE1386" s="110">
        <v>4891</v>
      </c>
      <c r="BF1386" s="110" t="s">
        <v>2983</v>
      </c>
      <c r="BG1386" s="110">
        <v>8407</v>
      </c>
      <c r="BH1386" s="110" t="s">
        <v>35</v>
      </c>
      <c r="BI1386" s="110">
        <v>83</v>
      </c>
      <c r="BJ1386" s="110">
        <v>80</v>
      </c>
      <c r="BK1386" s="110">
        <v>0</v>
      </c>
      <c r="BL1386" s="110">
        <v>0</v>
      </c>
      <c r="BN1386" s="110">
        <f t="shared" si="224"/>
        <v>163</v>
      </c>
      <c r="BS1386" s="110">
        <v>6520</v>
      </c>
      <c r="BT1386" s="110" t="str">
        <f t="shared" si="215"/>
        <v>Construção de quadra de areia para atividades esportivas na Unioeste, em Cascavel</v>
      </c>
      <c r="BU1386" s="111" t="str">
        <f t="shared" si="216"/>
        <v>Não</v>
      </c>
      <c r="BV1386" s="111" t="str">
        <f t="shared" si="217"/>
        <v>Não</v>
      </c>
      <c r="BW1386" s="111" t="str">
        <f t="shared" si="218"/>
        <v>Não</v>
      </c>
      <c r="BX1386" s="111" t="str">
        <f t="shared" si="219"/>
        <v>Não</v>
      </c>
      <c r="BY1386" s="110" t="s">
        <v>121</v>
      </c>
      <c r="BZ1386" s="110" t="s">
        <v>121</v>
      </c>
      <c r="CA1386" s="110" t="s">
        <v>121</v>
      </c>
      <c r="CB1386" s="110" t="s">
        <v>8122</v>
      </c>
      <c r="CG1386" s="110" t="str">
        <f t="shared" si="220"/>
        <v>5751 Total</v>
      </c>
      <c r="CH1386" s="110" t="str">
        <f t="shared" si="222"/>
        <v>5751 Total-1</v>
      </c>
      <c r="CI1386" s="110">
        <v>1</v>
      </c>
      <c r="CJ1386" s="110" t="s">
        <v>7381</v>
      </c>
      <c r="CN1386" s="110">
        <v>6630</v>
      </c>
      <c r="CO1386" s="110">
        <v>0</v>
      </c>
      <c r="CP1386" s="110">
        <v>0</v>
      </c>
      <c r="CQ1386" s="110">
        <v>0</v>
      </c>
      <c r="CS1386" s="110" t="str">
        <f t="shared" si="221"/>
        <v>-</v>
      </c>
    </row>
    <row r="1387" spans="19:97" x14ac:dyDescent="0.2">
      <c r="S1387" s="98">
        <v>6565</v>
      </c>
      <c r="T1387" s="98">
        <v>45</v>
      </c>
      <c r="U1387" s="98" t="s">
        <v>3005</v>
      </c>
      <c r="V1387" s="98">
        <v>60</v>
      </c>
      <c r="W1387" s="98" t="s">
        <v>3170</v>
      </c>
      <c r="X1387" s="98">
        <v>5</v>
      </c>
      <c r="Y1387" s="98" t="s">
        <v>858</v>
      </c>
      <c r="Z1387" s="98">
        <v>33</v>
      </c>
      <c r="AA1387" s="98" t="s">
        <v>3019</v>
      </c>
      <c r="AB1387" s="98">
        <v>8153</v>
      </c>
      <c r="AC1387" s="98" t="s">
        <v>3171</v>
      </c>
      <c r="AD1387" s="98" t="s">
        <v>3172</v>
      </c>
      <c r="AE1387" s="98">
        <v>6565</v>
      </c>
      <c r="AF1387" s="98" t="s">
        <v>6185</v>
      </c>
      <c r="AG1387" s="98" t="s">
        <v>6186</v>
      </c>
      <c r="AH1387" s="98" t="s">
        <v>212</v>
      </c>
      <c r="AI1387" s="98" t="s">
        <v>53</v>
      </c>
      <c r="AJ1387" s="98">
        <v>4100</v>
      </c>
      <c r="AK1387" s="98" t="s">
        <v>37</v>
      </c>
      <c r="AL1387" s="98">
        <v>4105</v>
      </c>
      <c r="AM1387" s="98" t="s">
        <v>326</v>
      </c>
      <c r="AN1387" s="98">
        <v>4113700</v>
      </c>
      <c r="AO1387" s="98">
        <v>2024</v>
      </c>
      <c r="AP1387" s="98">
        <v>0</v>
      </c>
      <c r="AQ1387" s="98" t="s">
        <v>54</v>
      </c>
      <c r="AR1387" s="98" t="s">
        <v>54</v>
      </c>
      <c r="AS1387" s="98" t="s">
        <v>54</v>
      </c>
      <c r="AT1387" s="98" t="s">
        <v>54</v>
      </c>
      <c r="AY1387" s="98" t="s">
        <v>56</v>
      </c>
      <c r="AZ1387" s="98" t="s">
        <v>6022</v>
      </c>
      <c r="BA1387" s="98" t="s">
        <v>3216</v>
      </c>
      <c r="BB1387" s="98" t="s">
        <v>6139</v>
      </c>
      <c r="BD1387" s="110" t="str">
        <f t="shared" si="223"/>
        <v>4891RGInt 04 Maringá</v>
      </c>
      <c r="BE1387" s="110">
        <v>4891</v>
      </c>
      <c r="BF1387" s="110" t="s">
        <v>2983</v>
      </c>
      <c r="BG1387" s="110">
        <v>8407</v>
      </c>
      <c r="BH1387" s="110" t="s">
        <v>36</v>
      </c>
      <c r="BI1387" s="110">
        <v>36</v>
      </c>
      <c r="BJ1387" s="110">
        <v>60</v>
      </c>
      <c r="BK1387" s="110">
        <v>0</v>
      </c>
      <c r="BL1387" s="110">
        <v>0</v>
      </c>
      <c r="BN1387" s="110">
        <f t="shared" si="224"/>
        <v>96</v>
      </c>
      <c r="BS1387" s="110">
        <v>6565</v>
      </c>
      <c r="BT1387" s="110" t="str">
        <f t="shared" ref="BT1387:BT1450" si="225">VLOOKUP(BS1387,$S:$AF,14,0)</f>
        <v>Construção de rampa de acessibilidade no calçadão da Universidade Estadual de Londrina</v>
      </c>
      <c r="BU1387" s="111" t="str">
        <f t="shared" ref="BU1387:BU1450" si="226">PROPER(VLOOKUP($BS1387,$S:$BB,27,0))</f>
        <v>Não</v>
      </c>
      <c r="BV1387" s="111" t="str">
        <f t="shared" ref="BV1387:BV1450" si="227">PROPER(VLOOKUP($BS1387,$S:$BB,28,0))</f>
        <v>Não</v>
      </c>
      <c r="BW1387" s="111" t="str">
        <f t="shared" ref="BW1387:BW1450" si="228">PROPER(VLOOKUP($BS1387,$S:$BB,25,0))</f>
        <v>Não</v>
      </c>
      <c r="BX1387" s="111" t="str">
        <f t="shared" ref="BX1387:BX1450" si="229">PROPER(VLOOKUP($BS1387,$S:$BB,26,0))</f>
        <v>Não</v>
      </c>
      <c r="BY1387" s="110" t="s">
        <v>121</v>
      </c>
      <c r="BZ1387" s="110" t="s">
        <v>121</v>
      </c>
      <c r="CA1387" s="110" t="s">
        <v>121</v>
      </c>
      <c r="CB1387" s="110" t="s">
        <v>8122</v>
      </c>
      <c r="CG1387" s="110" t="str">
        <f t="shared" si="220"/>
        <v>5752Curitiba</v>
      </c>
      <c r="CH1387" s="110" t="str">
        <f t="shared" si="222"/>
        <v>5752-1</v>
      </c>
      <c r="CI1387" s="110">
        <v>1</v>
      </c>
      <c r="CJ1387" s="110">
        <v>5752</v>
      </c>
      <c r="CK1387" s="110" t="s">
        <v>33</v>
      </c>
      <c r="CL1387" s="110">
        <v>4106902</v>
      </c>
      <c r="CM1387" s="110" t="s">
        <v>128</v>
      </c>
      <c r="CN1387" s="110">
        <v>400</v>
      </c>
      <c r="CO1387" s="110">
        <v>0</v>
      </c>
      <c r="CP1387" s="110">
        <v>0</v>
      </c>
      <c r="CQ1387" s="110">
        <v>0</v>
      </c>
      <c r="CS1387" s="110" t="str">
        <f t="shared" si="221"/>
        <v>RGInt 01 Curitiba-Curitiba</v>
      </c>
    </row>
    <row r="1388" spans="19:97" x14ac:dyDescent="0.2">
      <c r="S1388" s="98">
        <v>6536</v>
      </c>
      <c r="T1388" s="98">
        <v>45</v>
      </c>
      <c r="U1388" s="98" t="s">
        <v>3005</v>
      </c>
      <c r="V1388" s="98">
        <v>60</v>
      </c>
      <c r="W1388" s="98" t="s">
        <v>3170</v>
      </c>
      <c r="X1388" s="98">
        <v>5</v>
      </c>
      <c r="Y1388" s="98" t="s">
        <v>858</v>
      </c>
      <c r="Z1388" s="98">
        <v>33</v>
      </c>
      <c r="AA1388" s="98" t="s">
        <v>3019</v>
      </c>
      <c r="AB1388" s="98">
        <v>8153</v>
      </c>
      <c r="AC1388" s="98" t="s">
        <v>3171</v>
      </c>
      <c r="AD1388" s="98" t="s">
        <v>3172</v>
      </c>
      <c r="AE1388" s="98">
        <v>6536</v>
      </c>
      <c r="AF1388" s="98" t="s">
        <v>6187</v>
      </c>
      <c r="AG1388" s="98" t="s">
        <v>6188</v>
      </c>
      <c r="AH1388" s="98" t="s">
        <v>212</v>
      </c>
      <c r="AI1388" s="98" t="s">
        <v>53</v>
      </c>
      <c r="AJ1388" s="98">
        <v>4100</v>
      </c>
      <c r="AK1388" s="98" t="s">
        <v>37</v>
      </c>
      <c r="AL1388" s="98">
        <v>4105</v>
      </c>
      <c r="AM1388" s="98" t="s">
        <v>2227</v>
      </c>
      <c r="AN1388" s="98">
        <v>4106407</v>
      </c>
      <c r="AO1388" s="98">
        <v>2024</v>
      </c>
      <c r="AP1388" s="98">
        <v>0</v>
      </c>
      <c r="AQ1388" s="98" t="s">
        <v>54</v>
      </c>
      <c r="AR1388" s="98" t="s">
        <v>54</v>
      </c>
      <c r="AS1388" s="98" t="s">
        <v>54</v>
      </c>
      <c r="AT1388" s="98" t="s">
        <v>54</v>
      </c>
      <c r="AY1388" s="98" t="s">
        <v>56</v>
      </c>
      <c r="AZ1388" s="98" t="s">
        <v>3051</v>
      </c>
      <c r="BA1388" s="98" t="s">
        <v>3216</v>
      </c>
      <c r="BB1388" s="98" t="s">
        <v>6139</v>
      </c>
      <c r="BD1388" s="110" t="str">
        <f t="shared" si="223"/>
        <v>4891RGInt 05 Londrina</v>
      </c>
      <c r="BE1388" s="110">
        <v>4891</v>
      </c>
      <c r="BF1388" s="110" t="s">
        <v>2983</v>
      </c>
      <c r="BG1388" s="110">
        <v>8407</v>
      </c>
      <c r="BH1388" s="110" t="s">
        <v>37</v>
      </c>
      <c r="BI1388" s="110">
        <v>69</v>
      </c>
      <c r="BJ1388" s="110">
        <v>60</v>
      </c>
      <c r="BK1388" s="110">
        <v>0</v>
      </c>
      <c r="BL1388" s="110">
        <v>0</v>
      </c>
      <c r="BN1388" s="110">
        <f t="shared" si="224"/>
        <v>129</v>
      </c>
      <c r="BS1388" s="110">
        <v>6536</v>
      </c>
      <c r="BT1388" s="110" t="str">
        <f t="shared" si="225"/>
        <v>Construção de Sanitários no Campus Cornélio Procópio da Universidade Estadual do Norte do Paraná</v>
      </c>
      <c r="BU1388" s="111" t="str">
        <f t="shared" si="226"/>
        <v>Não</v>
      </c>
      <c r="BV1388" s="111" t="str">
        <f t="shared" si="227"/>
        <v>Não</v>
      </c>
      <c r="BW1388" s="111" t="str">
        <f t="shared" si="228"/>
        <v>Não</v>
      </c>
      <c r="BX1388" s="111" t="str">
        <f t="shared" si="229"/>
        <v>Não</v>
      </c>
      <c r="BY1388" s="110" t="s">
        <v>121</v>
      </c>
      <c r="BZ1388" s="110" t="s">
        <v>121</v>
      </c>
      <c r="CA1388" s="110" t="s">
        <v>121</v>
      </c>
      <c r="CB1388" s="110" t="s">
        <v>8122</v>
      </c>
      <c r="CG1388" s="110" t="str">
        <f t="shared" si="220"/>
        <v>5752 Total</v>
      </c>
      <c r="CH1388" s="110" t="str">
        <f t="shared" si="222"/>
        <v>5752 Total-1</v>
      </c>
      <c r="CI1388" s="110">
        <v>1</v>
      </c>
      <c r="CJ1388" s="110" t="s">
        <v>7382</v>
      </c>
      <c r="CN1388" s="110">
        <v>400</v>
      </c>
      <c r="CO1388" s="110">
        <v>0</v>
      </c>
      <c r="CP1388" s="110">
        <v>0</v>
      </c>
      <c r="CQ1388" s="110">
        <v>0</v>
      </c>
      <c r="CS1388" s="110" t="str">
        <f t="shared" si="221"/>
        <v>-</v>
      </c>
    </row>
    <row r="1389" spans="19:97" x14ac:dyDescent="0.2">
      <c r="S1389" s="98">
        <v>6537</v>
      </c>
      <c r="T1389" s="98">
        <v>45</v>
      </c>
      <c r="U1389" s="98" t="s">
        <v>3005</v>
      </c>
      <c r="V1389" s="98">
        <v>60</v>
      </c>
      <c r="W1389" s="98" t="s">
        <v>3170</v>
      </c>
      <c r="X1389" s="98">
        <v>5</v>
      </c>
      <c r="Y1389" s="98" t="s">
        <v>858</v>
      </c>
      <c r="Z1389" s="98">
        <v>33</v>
      </c>
      <c r="AA1389" s="98" t="s">
        <v>3019</v>
      </c>
      <c r="AB1389" s="98">
        <v>8153</v>
      </c>
      <c r="AC1389" s="98" t="s">
        <v>3171</v>
      </c>
      <c r="AD1389" s="98" t="s">
        <v>3172</v>
      </c>
      <c r="AE1389" s="98">
        <v>6537</v>
      </c>
      <c r="AF1389" s="98" t="s">
        <v>6189</v>
      </c>
      <c r="AG1389" s="98" t="s">
        <v>6190</v>
      </c>
      <c r="AH1389" s="98" t="s">
        <v>212</v>
      </c>
      <c r="AI1389" s="98" t="s">
        <v>53</v>
      </c>
      <c r="AJ1389" s="98">
        <v>4100</v>
      </c>
      <c r="AK1389" s="98" t="s">
        <v>37</v>
      </c>
      <c r="AL1389" s="98">
        <v>4105</v>
      </c>
      <c r="AM1389" s="98" t="s">
        <v>813</v>
      </c>
      <c r="AN1389" s="98">
        <v>4111803</v>
      </c>
      <c r="AO1389" s="98">
        <v>2024</v>
      </c>
      <c r="AP1389" s="98">
        <v>0</v>
      </c>
      <c r="AQ1389" s="98" t="s">
        <v>54</v>
      </c>
      <c r="AR1389" s="98" t="s">
        <v>54</v>
      </c>
      <c r="AS1389" s="98" t="s">
        <v>54</v>
      </c>
      <c r="AT1389" s="98" t="s">
        <v>54</v>
      </c>
      <c r="AY1389" s="98" t="s">
        <v>56</v>
      </c>
      <c r="AZ1389" s="98" t="s">
        <v>3051</v>
      </c>
      <c r="BA1389" s="98" t="s">
        <v>3216</v>
      </c>
      <c r="BB1389" s="98" t="s">
        <v>6139</v>
      </c>
      <c r="BD1389" s="110" t="str">
        <f t="shared" si="223"/>
        <v>4892RGInt 01 Curitiba</v>
      </c>
      <c r="BE1389" s="110">
        <v>4892</v>
      </c>
      <c r="BF1389" s="110" t="s">
        <v>2986</v>
      </c>
      <c r="BG1389" s="110">
        <v>8407</v>
      </c>
      <c r="BH1389" s="110" t="s">
        <v>33</v>
      </c>
      <c r="BI1389" s="110">
        <v>45</v>
      </c>
      <c r="BJ1389" s="110">
        <v>0</v>
      </c>
      <c r="BK1389" s="110">
        <v>0</v>
      </c>
      <c r="BL1389" s="110">
        <v>0</v>
      </c>
      <c r="BN1389" s="110">
        <f t="shared" si="224"/>
        <v>45</v>
      </c>
      <c r="BS1389" s="110">
        <v>6537</v>
      </c>
      <c r="BT1389" s="110" t="str">
        <f t="shared" si="225"/>
        <v>Construção de Sanitários no Campus de Jacarezinho da Universidade Estadual do Norte do Paraná</v>
      </c>
      <c r="BU1389" s="111" t="str">
        <f t="shared" si="226"/>
        <v>Não</v>
      </c>
      <c r="BV1389" s="111" t="str">
        <f t="shared" si="227"/>
        <v>Não</v>
      </c>
      <c r="BW1389" s="111" t="str">
        <f t="shared" si="228"/>
        <v>Não</v>
      </c>
      <c r="BX1389" s="111" t="str">
        <f t="shared" si="229"/>
        <v>Não</v>
      </c>
      <c r="BY1389" s="110" t="s">
        <v>121</v>
      </c>
      <c r="BZ1389" s="110" t="s">
        <v>121</v>
      </c>
      <c r="CA1389" s="110" t="s">
        <v>121</v>
      </c>
      <c r="CB1389" s="110" t="s">
        <v>8122</v>
      </c>
      <c r="CG1389" s="110" t="str">
        <f t="shared" si="220"/>
        <v>5753Piraquara</v>
      </c>
      <c r="CH1389" s="110" t="str">
        <f t="shared" si="222"/>
        <v>5753-1</v>
      </c>
      <c r="CI1389" s="110">
        <v>1</v>
      </c>
      <c r="CJ1389" s="110">
        <v>5753</v>
      </c>
      <c r="CK1389" s="110" t="s">
        <v>33</v>
      </c>
      <c r="CL1389" s="110">
        <v>4119509</v>
      </c>
      <c r="CM1389" s="110" t="s">
        <v>519</v>
      </c>
      <c r="CN1389" s="110">
        <v>900</v>
      </c>
      <c r="CO1389" s="110">
        <v>0</v>
      </c>
      <c r="CP1389" s="110">
        <v>0</v>
      </c>
      <c r="CQ1389" s="110">
        <v>0</v>
      </c>
      <c r="CS1389" s="110" t="str">
        <f t="shared" si="221"/>
        <v>RGInt 01 Curitiba-Piraquara</v>
      </c>
    </row>
    <row r="1390" spans="19:97" x14ac:dyDescent="0.2">
      <c r="S1390" s="98">
        <v>6538</v>
      </c>
      <c r="T1390" s="98">
        <v>45</v>
      </c>
      <c r="U1390" s="98" t="s">
        <v>3005</v>
      </c>
      <c r="V1390" s="98">
        <v>60</v>
      </c>
      <c r="W1390" s="98" t="s">
        <v>3170</v>
      </c>
      <c r="X1390" s="98">
        <v>5</v>
      </c>
      <c r="Y1390" s="98" t="s">
        <v>858</v>
      </c>
      <c r="Z1390" s="98">
        <v>33</v>
      </c>
      <c r="AA1390" s="98" t="s">
        <v>3019</v>
      </c>
      <c r="AB1390" s="98">
        <v>8153</v>
      </c>
      <c r="AC1390" s="98" t="s">
        <v>3171</v>
      </c>
      <c r="AD1390" s="98" t="s">
        <v>3172</v>
      </c>
      <c r="AE1390" s="98">
        <v>6538</v>
      </c>
      <c r="AF1390" s="98" t="s">
        <v>6191</v>
      </c>
      <c r="AG1390" s="98" t="s">
        <v>6192</v>
      </c>
      <c r="AH1390" s="98" t="s">
        <v>212</v>
      </c>
      <c r="AI1390" s="98" t="s">
        <v>53</v>
      </c>
      <c r="AJ1390" s="98">
        <v>4100</v>
      </c>
      <c r="AK1390" s="98" t="s">
        <v>37</v>
      </c>
      <c r="AL1390" s="98">
        <v>4105</v>
      </c>
      <c r="AM1390" s="98" t="s">
        <v>2013</v>
      </c>
      <c r="AN1390" s="98">
        <v>4102406</v>
      </c>
      <c r="AO1390" s="98">
        <v>2024</v>
      </c>
      <c r="AP1390" s="98">
        <v>0</v>
      </c>
      <c r="AQ1390" s="98" t="s">
        <v>54</v>
      </c>
      <c r="AR1390" s="98" t="s">
        <v>54</v>
      </c>
      <c r="AS1390" s="98" t="s">
        <v>54</v>
      </c>
      <c r="AT1390" s="98" t="s">
        <v>54</v>
      </c>
      <c r="AY1390" s="98" t="s">
        <v>56</v>
      </c>
      <c r="AZ1390" s="98" t="s">
        <v>3051</v>
      </c>
      <c r="BA1390" s="98" t="s">
        <v>3216</v>
      </c>
      <c r="BB1390" s="98" t="s">
        <v>6139</v>
      </c>
      <c r="BD1390" s="110" t="str">
        <f t="shared" si="223"/>
        <v>4892RGInt 02 Guarapuava</v>
      </c>
      <c r="BE1390" s="110">
        <v>4892</v>
      </c>
      <c r="BF1390" s="110" t="s">
        <v>2986</v>
      </c>
      <c r="BG1390" s="110">
        <v>8407</v>
      </c>
      <c r="BH1390" s="110" t="s">
        <v>34</v>
      </c>
      <c r="BI1390" s="110">
        <v>19</v>
      </c>
      <c r="BJ1390" s="110">
        <v>0</v>
      </c>
      <c r="BK1390" s="110">
        <v>0</v>
      </c>
      <c r="BL1390" s="110">
        <v>0</v>
      </c>
      <c r="BN1390" s="110">
        <f t="shared" si="224"/>
        <v>19</v>
      </c>
      <c r="BS1390" s="110">
        <v>6538</v>
      </c>
      <c r="BT1390" s="110" t="str">
        <f t="shared" si="225"/>
        <v>Construção de Sanitários no Campus Luiz Meneguel em Bandeirantes da Universidade Estadual do Norte do Paraná</v>
      </c>
      <c r="BU1390" s="111" t="str">
        <f t="shared" si="226"/>
        <v>Não</v>
      </c>
      <c r="BV1390" s="111" t="str">
        <f t="shared" si="227"/>
        <v>Não</v>
      </c>
      <c r="BW1390" s="111" t="str">
        <f t="shared" si="228"/>
        <v>Não</v>
      </c>
      <c r="BX1390" s="111" t="str">
        <f t="shared" si="229"/>
        <v>Não</v>
      </c>
      <c r="BY1390" s="110" t="s">
        <v>121</v>
      </c>
      <c r="BZ1390" s="110" t="s">
        <v>121</v>
      </c>
      <c r="CA1390" s="110" t="s">
        <v>121</v>
      </c>
      <c r="CB1390" s="110" t="s">
        <v>8122</v>
      </c>
      <c r="CG1390" s="110" t="str">
        <f t="shared" ref="CG1390:CG1453" si="230">CJ1390&amp;CM1390</f>
        <v>5753 Total</v>
      </c>
      <c r="CH1390" s="110" t="str">
        <f t="shared" si="222"/>
        <v>5753 Total-1</v>
      </c>
      <c r="CI1390" s="110">
        <v>1</v>
      </c>
      <c r="CJ1390" s="110" t="s">
        <v>7383</v>
      </c>
      <c r="CN1390" s="110">
        <v>900</v>
      </c>
      <c r="CO1390" s="110">
        <v>0</v>
      </c>
      <c r="CP1390" s="110">
        <v>0</v>
      </c>
      <c r="CQ1390" s="110">
        <v>0</v>
      </c>
      <c r="CS1390" s="110" t="str">
        <f t="shared" ref="CS1390:CS1453" si="231">CK1390&amp;"-"&amp;CM1390</f>
        <v>-</v>
      </c>
    </row>
    <row r="1391" spans="19:97" x14ac:dyDescent="0.2">
      <c r="S1391" s="98">
        <v>6569</v>
      </c>
      <c r="T1391" s="98">
        <v>45</v>
      </c>
      <c r="U1391" s="98" t="s">
        <v>3005</v>
      </c>
      <c r="V1391" s="98">
        <v>60</v>
      </c>
      <c r="W1391" s="98" t="s">
        <v>3170</v>
      </c>
      <c r="X1391" s="98">
        <v>5</v>
      </c>
      <c r="Y1391" s="98" t="s">
        <v>858</v>
      </c>
      <c r="Z1391" s="98">
        <v>33</v>
      </c>
      <c r="AA1391" s="98" t="s">
        <v>3019</v>
      </c>
      <c r="AB1391" s="98">
        <v>8153</v>
      </c>
      <c r="AC1391" s="98" t="s">
        <v>3171</v>
      </c>
      <c r="AD1391" s="98" t="s">
        <v>3172</v>
      </c>
      <c r="AE1391" s="98">
        <v>6569</v>
      </c>
      <c r="AF1391" s="98" t="s">
        <v>6193</v>
      </c>
      <c r="AG1391" s="98" t="s">
        <v>6194</v>
      </c>
      <c r="AH1391" s="98" t="s">
        <v>212</v>
      </c>
      <c r="AI1391" s="98" t="s">
        <v>53</v>
      </c>
      <c r="AJ1391" s="98">
        <v>4100</v>
      </c>
      <c r="AK1391" s="98" t="s">
        <v>38</v>
      </c>
      <c r="AL1391" s="98">
        <v>4106</v>
      </c>
      <c r="AM1391" s="98" t="s">
        <v>594</v>
      </c>
      <c r="AN1391" s="98">
        <v>4110706</v>
      </c>
      <c r="AO1391" s="98">
        <v>2024</v>
      </c>
      <c r="AP1391" s="98">
        <v>0</v>
      </c>
      <c r="AQ1391" s="98" t="s">
        <v>54</v>
      </c>
      <c r="AR1391" s="98" t="s">
        <v>54</v>
      </c>
      <c r="AS1391" s="98" t="s">
        <v>54</v>
      </c>
      <c r="AT1391" s="98" t="s">
        <v>54</v>
      </c>
      <c r="AY1391" s="98" t="s">
        <v>56</v>
      </c>
      <c r="AZ1391" s="98" t="s">
        <v>6015</v>
      </c>
      <c r="BA1391" s="98" t="s">
        <v>3216</v>
      </c>
      <c r="BB1391" s="98" t="s">
        <v>6139</v>
      </c>
      <c r="BD1391" s="110" t="str">
        <f t="shared" si="223"/>
        <v>4892RGInt 03 Cascavel</v>
      </c>
      <c r="BE1391" s="110">
        <v>4892</v>
      </c>
      <c r="BF1391" s="110" t="s">
        <v>2986</v>
      </c>
      <c r="BG1391" s="110">
        <v>8407</v>
      </c>
      <c r="BH1391" s="110" t="s">
        <v>35</v>
      </c>
      <c r="BI1391" s="110">
        <v>100</v>
      </c>
      <c r="BJ1391" s="110">
        <v>0</v>
      </c>
      <c r="BK1391" s="110">
        <v>0</v>
      </c>
      <c r="BL1391" s="110">
        <v>0</v>
      </c>
      <c r="BN1391" s="110">
        <f t="shared" si="224"/>
        <v>100</v>
      </c>
      <c r="BS1391" s="110">
        <v>6569</v>
      </c>
      <c r="BT1391" s="110" t="str">
        <f t="shared" si="225"/>
        <v>Construção do Bloco Administrativo do Campus de Irati da Universidade Estadual do Centro-Oeste</v>
      </c>
      <c r="BU1391" s="111" t="str">
        <f t="shared" si="226"/>
        <v>Não</v>
      </c>
      <c r="BV1391" s="111" t="str">
        <f t="shared" si="227"/>
        <v>Não</v>
      </c>
      <c r="BW1391" s="111" t="str">
        <f t="shared" si="228"/>
        <v>Não</v>
      </c>
      <c r="BX1391" s="111" t="str">
        <f t="shared" si="229"/>
        <v>Não</v>
      </c>
      <c r="BY1391" s="110" t="s">
        <v>121</v>
      </c>
      <c r="BZ1391" s="110" t="s">
        <v>121</v>
      </c>
      <c r="CA1391" s="110" t="s">
        <v>121</v>
      </c>
      <c r="CB1391" s="110" t="s">
        <v>8122</v>
      </c>
      <c r="CG1391" s="110" t="str">
        <f t="shared" si="230"/>
        <v>5754Almirante Tamandaré</v>
      </c>
      <c r="CH1391" s="110" t="str">
        <f t="shared" ref="CH1391:CH1454" si="232">CJ1391&amp;"-"&amp;CI1391</f>
        <v>5754-1</v>
      </c>
      <c r="CI1391" s="110">
        <v>1</v>
      </c>
      <c r="CJ1391" s="110">
        <v>5754</v>
      </c>
      <c r="CK1391" s="110" t="s">
        <v>33</v>
      </c>
      <c r="CL1391" s="110">
        <v>4100400</v>
      </c>
      <c r="CM1391" s="110" t="s">
        <v>171</v>
      </c>
      <c r="CN1391" s="110">
        <v>1.2</v>
      </c>
      <c r="CO1391" s="110">
        <v>0</v>
      </c>
      <c r="CP1391" s="110">
        <v>0</v>
      </c>
      <c r="CQ1391" s="110">
        <v>0</v>
      </c>
      <c r="CS1391" s="110" t="str">
        <f t="shared" si="231"/>
        <v>RGInt 01 Curitiba-Almirante Tamandaré</v>
      </c>
    </row>
    <row r="1392" spans="19:97" x14ac:dyDescent="0.2">
      <c r="S1392" s="98">
        <v>5453</v>
      </c>
      <c r="T1392" s="98">
        <v>45</v>
      </c>
      <c r="U1392" s="98" t="s">
        <v>3005</v>
      </c>
      <c r="V1392" s="98">
        <v>60</v>
      </c>
      <c r="W1392" s="98" t="s">
        <v>3170</v>
      </c>
      <c r="X1392" s="98">
        <v>5</v>
      </c>
      <c r="Y1392" s="98" t="s">
        <v>858</v>
      </c>
      <c r="Z1392" s="98">
        <v>33</v>
      </c>
      <c r="AA1392" s="98" t="s">
        <v>3019</v>
      </c>
      <c r="AB1392" s="98">
        <v>8153</v>
      </c>
      <c r="AC1392" s="98" t="s">
        <v>3171</v>
      </c>
      <c r="AD1392" s="98" t="s">
        <v>3172</v>
      </c>
      <c r="AE1392" s="98">
        <v>5453</v>
      </c>
      <c r="AF1392" s="98" t="s">
        <v>3201</v>
      </c>
      <c r="AG1392" s="98" t="s">
        <v>3202</v>
      </c>
      <c r="AH1392" s="98" t="s">
        <v>212</v>
      </c>
      <c r="AI1392" s="98" t="s">
        <v>53</v>
      </c>
      <c r="AJ1392" s="98">
        <v>4100</v>
      </c>
      <c r="AK1392" s="98" t="s">
        <v>38</v>
      </c>
      <c r="AL1392" s="98">
        <v>4106</v>
      </c>
      <c r="AM1392" s="98" t="s">
        <v>594</v>
      </c>
      <c r="AN1392" s="98">
        <v>4110706</v>
      </c>
      <c r="AO1392" s="98">
        <v>2024</v>
      </c>
      <c r="AP1392" s="98">
        <v>251</v>
      </c>
      <c r="AQ1392" s="98" t="s">
        <v>54</v>
      </c>
      <c r="AR1392" s="98" t="s">
        <v>54</v>
      </c>
      <c r="AS1392" s="98" t="s">
        <v>54</v>
      </c>
      <c r="AT1392" s="98" t="s">
        <v>54</v>
      </c>
      <c r="AY1392" s="98" t="s">
        <v>56</v>
      </c>
      <c r="AZ1392" s="98" t="s">
        <v>3051</v>
      </c>
      <c r="BA1392" s="98" t="s">
        <v>3179</v>
      </c>
      <c r="BB1392" s="98" t="s">
        <v>3180</v>
      </c>
      <c r="BD1392" s="110" t="str">
        <f t="shared" si="223"/>
        <v>4892RGInt 04 Maringá</v>
      </c>
      <c r="BE1392" s="110">
        <v>4892</v>
      </c>
      <c r="BF1392" s="110" t="s">
        <v>2986</v>
      </c>
      <c r="BG1392" s="110">
        <v>8407</v>
      </c>
      <c r="BH1392" s="110" t="s">
        <v>36</v>
      </c>
      <c r="BI1392" s="110">
        <v>115</v>
      </c>
      <c r="BJ1392" s="110">
        <v>0</v>
      </c>
      <c r="BK1392" s="110">
        <v>0</v>
      </c>
      <c r="BL1392" s="110">
        <v>0</v>
      </c>
      <c r="BN1392" s="110">
        <f t="shared" si="224"/>
        <v>115</v>
      </c>
      <c r="BS1392" s="110">
        <v>5453</v>
      </c>
      <c r="BT1392" s="110" t="str">
        <f t="shared" si="225"/>
        <v>Construção do Centro Didático Multiprofissional de Técnicas Cirúrgicas e Cirurgia Experimental da UNICENTRO, em Irati</v>
      </c>
      <c r="BU1392" s="111" t="str">
        <f t="shared" si="226"/>
        <v>Não</v>
      </c>
      <c r="BV1392" s="111" t="str">
        <f t="shared" si="227"/>
        <v>Não</v>
      </c>
      <c r="BW1392" s="111" t="str">
        <f t="shared" si="228"/>
        <v>Não</v>
      </c>
      <c r="BX1392" s="111" t="str">
        <f t="shared" si="229"/>
        <v>Não</v>
      </c>
      <c r="BY1392" s="110" t="s">
        <v>121</v>
      </c>
      <c r="BZ1392" s="110" t="s">
        <v>121</v>
      </c>
      <c r="CA1392" s="110" t="s">
        <v>121</v>
      </c>
      <c r="CB1392" s="110" t="s">
        <v>8122</v>
      </c>
      <c r="CG1392" s="110" t="str">
        <f t="shared" si="230"/>
        <v>5754 Total</v>
      </c>
      <c r="CH1392" s="110" t="str">
        <f t="shared" si="232"/>
        <v>5754 Total-1</v>
      </c>
      <c r="CI1392" s="110">
        <v>1</v>
      </c>
      <c r="CJ1392" s="110" t="s">
        <v>7384</v>
      </c>
      <c r="CN1392" s="110">
        <v>1.2</v>
      </c>
      <c r="CO1392" s="110">
        <v>0</v>
      </c>
      <c r="CP1392" s="110">
        <v>0</v>
      </c>
      <c r="CQ1392" s="110">
        <v>0</v>
      </c>
      <c r="CS1392" s="110" t="str">
        <f t="shared" si="231"/>
        <v>-</v>
      </c>
    </row>
    <row r="1393" spans="19:97" x14ac:dyDescent="0.2">
      <c r="S1393" s="98">
        <v>6533</v>
      </c>
      <c r="T1393" s="98">
        <v>45</v>
      </c>
      <c r="U1393" s="98" t="s">
        <v>3005</v>
      </c>
      <c r="V1393" s="98">
        <v>60</v>
      </c>
      <c r="W1393" s="98" t="s">
        <v>3170</v>
      </c>
      <c r="X1393" s="98">
        <v>5</v>
      </c>
      <c r="Y1393" s="98" t="s">
        <v>858</v>
      </c>
      <c r="Z1393" s="98">
        <v>33</v>
      </c>
      <c r="AA1393" s="98" t="s">
        <v>3019</v>
      </c>
      <c r="AB1393" s="98">
        <v>8153</v>
      </c>
      <c r="AC1393" s="98" t="s">
        <v>3171</v>
      </c>
      <c r="AD1393" s="98" t="s">
        <v>3172</v>
      </c>
      <c r="AE1393" s="98">
        <v>6533</v>
      </c>
      <c r="AF1393" s="98" t="s">
        <v>6195</v>
      </c>
      <c r="AG1393" s="98" t="s">
        <v>6196</v>
      </c>
      <c r="AH1393" s="98" t="s">
        <v>212</v>
      </c>
      <c r="AI1393" s="98" t="s">
        <v>53</v>
      </c>
      <c r="AJ1393" s="98">
        <v>4100</v>
      </c>
      <c r="AK1393" s="98" t="s">
        <v>35</v>
      </c>
      <c r="AL1393" s="98">
        <v>4103</v>
      </c>
      <c r="AM1393" s="98" t="s">
        <v>166</v>
      </c>
      <c r="AN1393" s="98">
        <v>4108403</v>
      </c>
      <c r="AO1393" s="98">
        <v>2024</v>
      </c>
      <c r="AP1393" s="98">
        <v>0</v>
      </c>
      <c r="AQ1393" s="98" t="s">
        <v>54</v>
      </c>
      <c r="AR1393" s="98" t="s">
        <v>54</v>
      </c>
      <c r="AS1393" s="98" t="s">
        <v>54</v>
      </c>
      <c r="AT1393" s="98" t="s">
        <v>54</v>
      </c>
      <c r="AY1393" s="98" t="s">
        <v>56</v>
      </c>
      <c r="AZ1393" s="98" t="s">
        <v>3051</v>
      </c>
      <c r="BA1393" s="98" t="s">
        <v>3216</v>
      </c>
      <c r="BB1393" s="98" t="s">
        <v>6139</v>
      </c>
      <c r="BD1393" s="110" t="str">
        <f t="shared" ref="BD1393:BD1456" si="233">BE1393&amp;BH1393</f>
        <v>4892RGInt 05 Londrina</v>
      </c>
      <c r="BE1393" s="110">
        <v>4892</v>
      </c>
      <c r="BF1393" s="110" t="s">
        <v>2986</v>
      </c>
      <c r="BG1393" s="110">
        <v>8407</v>
      </c>
      <c r="BH1393" s="110" t="s">
        <v>37</v>
      </c>
      <c r="BI1393" s="110">
        <v>94</v>
      </c>
      <c r="BJ1393" s="110">
        <v>0</v>
      </c>
      <c r="BK1393" s="110">
        <v>0</v>
      </c>
      <c r="BL1393" s="110">
        <v>0</v>
      </c>
      <c r="BN1393" s="110">
        <f t="shared" ref="BN1393:BN1456" si="234">SUM(BI1393:BM1393)</f>
        <v>94</v>
      </c>
      <c r="BS1393" s="110">
        <v>6533</v>
      </c>
      <c r="BT1393" s="110" t="str">
        <f t="shared" si="225"/>
        <v>Construção do Espaço Ecumênico no Campus de Francisco Beltrão da Universidade Estadual do Oeste do Paraná</v>
      </c>
      <c r="BU1393" s="111" t="str">
        <f t="shared" si="226"/>
        <v>Não</v>
      </c>
      <c r="BV1393" s="111" t="str">
        <f t="shared" si="227"/>
        <v>Não</v>
      </c>
      <c r="BW1393" s="111" t="str">
        <f t="shared" si="228"/>
        <v>Não</v>
      </c>
      <c r="BX1393" s="111" t="str">
        <f t="shared" si="229"/>
        <v>Não</v>
      </c>
      <c r="BY1393" s="110" t="s">
        <v>121</v>
      </c>
      <c r="BZ1393" s="110" t="s">
        <v>121</v>
      </c>
      <c r="CA1393" s="110" t="s">
        <v>121</v>
      </c>
      <c r="CB1393" s="110" t="s">
        <v>8122</v>
      </c>
      <c r="CG1393" s="110" t="str">
        <f t="shared" si="230"/>
        <v>5755Balsa Nova</v>
      </c>
      <c r="CH1393" s="110" t="str">
        <f t="shared" si="232"/>
        <v>5755-1</v>
      </c>
      <c r="CI1393" s="110">
        <v>1</v>
      </c>
      <c r="CJ1393" s="110">
        <v>5755</v>
      </c>
      <c r="CK1393" s="110" t="s">
        <v>33</v>
      </c>
      <c r="CL1393" s="110">
        <v>4102307</v>
      </c>
      <c r="CM1393" s="110" t="s">
        <v>4534</v>
      </c>
      <c r="CN1393" s="110">
        <v>6</v>
      </c>
      <c r="CO1393" s="110">
        <v>8</v>
      </c>
      <c r="CP1393" s="110">
        <v>4.09</v>
      </c>
      <c r="CQ1393" s="110">
        <v>0</v>
      </c>
      <c r="CS1393" s="110" t="str">
        <f t="shared" si="231"/>
        <v>RGInt 01 Curitiba-Balsa Nova</v>
      </c>
    </row>
    <row r="1394" spans="19:97" x14ac:dyDescent="0.2">
      <c r="S1394" s="98">
        <v>6555</v>
      </c>
      <c r="T1394" s="98">
        <v>45</v>
      </c>
      <c r="U1394" s="98" t="s">
        <v>3005</v>
      </c>
      <c r="V1394" s="98">
        <v>60</v>
      </c>
      <c r="W1394" s="98" t="s">
        <v>3170</v>
      </c>
      <c r="X1394" s="98">
        <v>5</v>
      </c>
      <c r="Y1394" s="98" t="s">
        <v>858</v>
      </c>
      <c r="Z1394" s="98">
        <v>33</v>
      </c>
      <c r="AA1394" s="98" t="s">
        <v>3019</v>
      </c>
      <c r="AB1394" s="98">
        <v>8153</v>
      </c>
      <c r="AC1394" s="98" t="s">
        <v>3171</v>
      </c>
      <c r="AD1394" s="98" t="s">
        <v>3172</v>
      </c>
      <c r="AE1394" s="98">
        <v>6555</v>
      </c>
      <c r="AF1394" s="98" t="s">
        <v>6197</v>
      </c>
      <c r="AG1394" s="98" t="s">
        <v>6198</v>
      </c>
      <c r="AH1394" s="98" t="s">
        <v>212</v>
      </c>
      <c r="AI1394" s="98" t="s">
        <v>53</v>
      </c>
      <c r="AJ1394" s="98">
        <v>4100</v>
      </c>
      <c r="AK1394" s="98" t="s">
        <v>35</v>
      </c>
      <c r="AL1394" s="98">
        <v>4103</v>
      </c>
      <c r="AM1394" s="98" t="s">
        <v>578</v>
      </c>
      <c r="AN1394" s="98">
        <v>4127700</v>
      </c>
      <c r="AO1394" s="98">
        <v>2024</v>
      </c>
      <c r="AP1394" s="98">
        <v>0</v>
      </c>
      <c r="AQ1394" s="98" t="s">
        <v>54</v>
      </c>
      <c r="AR1394" s="98" t="s">
        <v>54</v>
      </c>
      <c r="AS1394" s="98" t="s">
        <v>54</v>
      </c>
      <c r="AT1394" s="98" t="s">
        <v>54</v>
      </c>
      <c r="AY1394" s="98" t="s">
        <v>56</v>
      </c>
      <c r="AZ1394" s="98" t="s">
        <v>3051</v>
      </c>
      <c r="BA1394" s="98" t="s">
        <v>3216</v>
      </c>
      <c r="BB1394" s="98" t="s">
        <v>6139</v>
      </c>
      <c r="BD1394" s="110" t="str">
        <f t="shared" si="233"/>
        <v>4892RGInt 06 Ponta Grossa</v>
      </c>
      <c r="BE1394" s="110">
        <v>4892</v>
      </c>
      <c r="BF1394" s="110" t="s">
        <v>2986</v>
      </c>
      <c r="BG1394" s="110">
        <v>8407</v>
      </c>
      <c r="BH1394" s="110" t="s">
        <v>38</v>
      </c>
      <c r="BI1394" s="110">
        <v>26</v>
      </c>
      <c r="BJ1394" s="110">
        <v>0</v>
      </c>
      <c r="BK1394" s="110">
        <v>0</v>
      </c>
      <c r="BL1394" s="110">
        <v>0</v>
      </c>
      <c r="BN1394" s="110">
        <f t="shared" si="234"/>
        <v>26</v>
      </c>
      <c r="BS1394" s="110">
        <v>6555</v>
      </c>
      <c r="BT1394" s="110" t="str">
        <f t="shared" si="225"/>
        <v>Construção do Hall de Interligação de auditório Campus Toledo da Universidade Estadual do Oeste do Paraná</v>
      </c>
      <c r="BU1394" s="111" t="str">
        <f t="shared" si="226"/>
        <v>Não</v>
      </c>
      <c r="BV1394" s="111" t="str">
        <f t="shared" si="227"/>
        <v>Não</v>
      </c>
      <c r="BW1394" s="111" t="str">
        <f t="shared" si="228"/>
        <v>Não</v>
      </c>
      <c r="BX1394" s="111" t="str">
        <f t="shared" si="229"/>
        <v>Não</v>
      </c>
      <c r="BY1394" s="110" t="s">
        <v>121</v>
      </c>
      <c r="BZ1394" s="110" t="s">
        <v>121</v>
      </c>
      <c r="CA1394" s="110" t="s">
        <v>121</v>
      </c>
      <c r="CB1394" s="110" t="s">
        <v>8122</v>
      </c>
      <c r="CG1394" s="110" t="str">
        <f t="shared" si="230"/>
        <v>5755 Total</v>
      </c>
      <c r="CH1394" s="110" t="str">
        <f t="shared" si="232"/>
        <v>5755 Total-1</v>
      </c>
      <c r="CI1394" s="110">
        <v>1</v>
      </c>
      <c r="CJ1394" s="110" t="s">
        <v>7385</v>
      </c>
      <c r="CN1394" s="110">
        <v>6</v>
      </c>
      <c r="CO1394" s="110">
        <v>8</v>
      </c>
      <c r="CP1394" s="110">
        <v>4.09</v>
      </c>
      <c r="CQ1394" s="110">
        <v>0</v>
      </c>
      <c r="CS1394" s="110" t="str">
        <f t="shared" si="231"/>
        <v>-</v>
      </c>
    </row>
    <row r="1395" spans="19:97" x14ac:dyDescent="0.2">
      <c r="S1395" s="98">
        <v>6522</v>
      </c>
      <c r="T1395" s="98">
        <v>45</v>
      </c>
      <c r="U1395" s="98" t="s">
        <v>3005</v>
      </c>
      <c r="V1395" s="98">
        <v>60</v>
      </c>
      <c r="W1395" s="98" t="s">
        <v>3170</v>
      </c>
      <c r="X1395" s="98">
        <v>5</v>
      </c>
      <c r="Y1395" s="98" t="s">
        <v>858</v>
      </c>
      <c r="Z1395" s="98">
        <v>33</v>
      </c>
      <c r="AA1395" s="98" t="s">
        <v>3019</v>
      </c>
      <c r="AB1395" s="98">
        <v>8153</v>
      </c>
      <c r="AC1395" s="98" t="s">
        <v>3171</v>
      </c>
      <c r="AD1395" s="98" t="s">
        <v>3172</v>
      </c>
      <c r="AE1395" s="98">
        <v>6522</v>
      </c>
      <c r="AF1395" s="98" t="s">
        <v>6199</v>
      </c>
      <c r="AG1395" s="98" t="s">
        <v>6200</v>
      </c>
      <c r="AH1395" s="98" t="s">
        <v>212</v>
      </c>
      <c r="AI1395" s="98" t="s">
        <v>53</v>
      </c>
      <c r="AJ1395" s="98">
        <v>4100</v>
      </c>
      <c r="AK1395" s="98" t="s">
        <v>38</v>
      </c>
      <c r="AL1395" s="98">
        <v>4106</v>
      </c>
      <c r="AM1395" s="98" t="s">
        <v>531</v>
      </c>
      <c r="AN1395" s="98">
        <v>4119905</v>
      </c>
      <c r="AO1395" s="98">
        <v>2024</v>
      </c>
      <c r="AP1395" s="98">
        <v>0</v>
      </c>
      <c r="AQ1395" s="98" t="s">
        <v>54</v>
      </c>
      <c r="AR1395" s="98" t="s">
        <v>54</v>
      </c>
      <c r="AS1395" s="98" t="s">
        <v>54</v>
      </c>
      <c r="AT1395" s="98" t="s">
        <v>54</v>
      </c>
      <c r="AY1395" s="98" t="s">
        <v>56</v>
      </c>
      <c r="AZ1395" s="98" t="s">
        <v>6022</v>
      </c>
      <c r="BA1395" s="98" t="s">
        <v>3216</v>
      </c>
      <c r="BB1395" s="98" t="s">
        <v>6139</v>
      </c>
      <c r="BD1395" s="110" t="str">
        <f t="shared" si="233"/>
        <v>4893RGInt 01 Curitiba</v>
      </c>
      <c r="BE1395" s="110">
        <v>4893</v>
      </c>
      <c r="BF1395" s="110" t="s">
        <v>2988</v>
      </c>
      <c r="BG1395" s="110">
        <v>8407</v>
      </c>
      <c r="BH1395" s="110" t="s">
        <v>33</v>
      </c>
      <c r="BI1395" s="110">
        <v>297</v>
      </c>
      <c r="BJ1395" s="110">
        <v>0</v>
      </c>
      <c r="BK1395" s="110">
        <v>0</v>
      </c>
      <c r="BL1395" s="110">
        <v>0</v>
      </c>
      <c r="BN1395" s="110">
        <f t="shared" si="234"/>
        <v>297</v>
      </c>
      <c r="BS1395" s="110">
        <v>6522</v>
      </c>
      <c r="BT1395" s="110" t="str">
        <f t="shared" si="225"/>
        <v>Construção do Laboratório de Estruturas (ampliação do Bloco E) e ampliação do estacionamento do Bloco E, na Universidade Estadual de Ponta Grossa</v>
      </c>
      <c r="BU1395" s="111" t="str">
        <f t="shared" si="226"/>
        <v>Não</v>
      </c>
      <c r="BV1395" s="111" t="str">
        <f t="shared" si="227"/>
        <v>Não</v>
      </c>
      <c r="BW1395" s="111" t="str">
        <f t="shared" si="228"/>
        <v>Não</v>
      </c>
      <c r="BX1395" s="111" t="str">
        <f t="shared" si="229"/>
        <v>Não</v>
      </c>
      <c r="BY1395" s="110" t="s">
        <v>121</v>
      </c>
      <c r="BZ1395" s="110" t="s">
        <v>121</v>
      </c>
      <c r="CA1395" s="110" t="s">
        <v>121</v>
      </c>
      <c r="CB1395" s="110" t="s">
        <v>8122</v>
      </c>
      <c r="CG1395" s="110" t="str">
        <f t="shared" si="230"/>
        <v>5756Lobato</v>
      </c>
      <c r="CH1395" s="110" t="str">
        <f t="shared" si="232"/>
        <v>5756-1</v>
      </c>
      <c r="CI1395" s="110">
        <v>1</v>
      </c>
      <c r="CJ1395" s="110">
        <v>5756</v>
      </c>
      <c r="CK1395" s="110" t="s">
        <v>36</v>
      </c>
      <c r="CL1395" s="110">
        <v>4113601</v>
      </c>
      <c r="CM1395" s="110" t="s">
        <v>4535</v>
      </c>
      <c r="CN1395" s="110">
        <v>5</v>
      </c>
      <c r="CO1395" s="110">
        <v>14.4</v>
      </c>
      <c r="CP1395" s="110">
        <v>15</v>
      </c>
      <c r="CQ1395" s="110">
        <v>5.5</v>
      </c>
      <c r="CS1395" s="110" t="str">
        <f t="shared" si="231"/>
        <v>RGInt 04 Maringá-Lobato</v>
      </c>
    </row>
    <row r="1396" spans="19:97" x14ac:dyDescent="0.2">
      <c r="S1396" s="98">
        <v>5449</v>
      </c>
      <c r="T1396" s="98">
        <v>45</v>
      </c>
      <c r="U1396" s="98" t="s">
        <v>3005</v>
      </c>
      <c r="V1396" s="98">
        <v>60</v>
      </c>
      <c r="W1396" s="98" t="s">
        <v>3170</v>
      </c>
      <c r="X1396" s="98">
        <v>5</v>
      </c>
      <c r="Y1396" s="98" t="s">
        <v>858</v>
      </c>
      <c r="Z1396" s="98">
        <v>33</v>
      </c>
      <c r="AA1396" s="98" t="s">
        <v>3019</v>
      </c>
      <c r="AB1396" s="98">
        <v>8153</v>
      </c>
      <c r="AC1396" s="98" t="s">
        <v>3171</v>
      </c>
      <c r="AD1396" s="98" t="s">
        <v>3172</v>
      </c>
      <c r="AE1396" s="98">
        <v>5449</v>
      </c>
      <c r="AF1396" s="98" t="s">
        <v>3205</v>
      </c>
      <c r="AG1396" s="98" t="s">
        <v>3206</v>
      </c>
      <c r="AH1396" s="98" t="s">
        <v>212</v>
      </c>
      <c r="AI1396" s="98" t="s">
        <v>53</v>
      </c>
      <c r="AJ1396" s="98">
        <v>4100</v>
      </c>
      <c r="AK1396" s="98" t="s">
        <v>33</v>
      </c>
      <c r="AL1396" s="98">
        <v>4101</v>
      </c>
      <c r="AM1396" s="98" t="s">
        <v>128</v>
      </c>
      <c r="AN1396" s="98">
        <v>4106902</v>
      </c>
      <c r="AO1396" s="98">
        <v>2024</v>
      </c>
      <c r="AP1396" s="98">
        <v>2946</v>
      </c>
      <c r="AQ1396" s="98" t="s">
        <v>54</v>
      </c>
      <c r="AR1396" s="98" t="s">
        <v>54</v>
      </c>
      <c r="AS1396" s="98" t="s">
        <v>54</v>
      </c>
      <c r="AT1396" s="98" t="s">
        <v>54</v>
      </c>
      <c r="AY1396" s="98" t="s">
        <v>56</v>
      </c>
      <c r="AZ1396" s="98" t="s">
        <v>6201</v>
      </c>
      <c r="BA1396" s="98" t="s">
        <v>3179</v>
      </c>
      <c r="BB1396" s="98" t="s">
        <v>3180</v>
      </c>
      <c r="BD1396" s="110" t="str">
        <f t="shared" si="233"/>
        <v>4893RGInt 03 Cascavel</v>
      </c>
      <c r="BE1396" s="110">
        <v>4893</v>
      </c>
      <c r="BF1396" s="110" t="s">
        <v>2988</v>
      </c>
      <c r="BG1396" s="110">
        <v>8407</v>
      </c>
      <c r="BH1396" s="110" t="s">
        <v>35</v>
      </c>
      <c r="BI1396" s="110">
        <v>97</v>
      </c>
      <c r="BJ1396" s="110">
        <v>0</v>
      </c>
      <c r="BK1396" s="110">
        <v>0</v>
      </c>
      <c r="BL1396" s="110">
        <v>0</v>
      </c>
      <c r="BN1396" s="110">
        <f t="shared" si="234"/>
        <v>97</v>
      </c>
      <c r="BS1396" s="110">
        <v>5449</v>
      </c>
      <c r="BT1396" s="110" t="str">
        <f t="shared" si="225"/>
        <v>Construção do Laboratório de Pesquisa e Produção de Insumos para Diagnóstico Veterinário do TECPAR - LIV, em Curitiba</v>
      </c>
      <c r="BU1396" s="111" t="str">
        <f t="shared" si="226"/>
        <v>Não</v>
      </c>
      <c r="BV1396" s="111" t="str">
        <f t="shared" si="227"/>
        <v>Não</v>
      </c>
      <c r="BW1396" s="111" t="str">
        <f t="shared" si="228"/>
        <v>Não</v>
      </c>
      <c r="BX1396" s="111" t="str">
        <f t="shared" si="229"/>
        <v>Não</v>
      </c>
      <c r="BY1396" s="110" t="s">
        <v>121</v>
      </c>
      <c r="BZ1396" s="110" t="s">
        <v>121</v>
      </c>
      <c r="CA1396" s="110" t="s">
        <v>121</v>
      </c>
      <c r="CB1396" s="110" t="s">
        <v>8122</v>
      </c>
      <c r="CG1396" s="110" t="str">
        <f t="shared" si="230"/>
        <v>5756 Total</v>
      </c>
      <c r="CH1396" s="110" t="str">
        <f t="shared" si="232"/>
        <v>5756 Total-1</v>
      </c>
      <c r="CI1396" s="110">
        <v>1</v>
      </c>
      <c r="CJ1396" s="110" t="s">
        <v>7386</v>
      </c>
      <c r="CN1396" s="110">
        <v>5</v>
      </c>
      <c r="CO1396" s="110">
        <v>14.4</v>
      </c>
      <c r="CP1396" s="110">
        <v>15</v>
      </c>
      <c r="CQ1396" s="110">
        <v>5.5</v>
      </c>
      <c r="CS1396" s="110" t="str">
        <f t="shared" si="231"/>
        <v>-</v>
      </c>
    </row>
    <row r="1397" spans="19:97" x14ac:dyDescent="0.2">
      <c r="S1397" s="98">
        <v>6557</v>
      </c>
      <c r="T1397" s="98">
        <v>45</v>
      </c>
      <c r="U1397" s="98" t="s">
        <v>3005</v>
      </c>
      <c r="V1397" s="98">
        <v>60</v>
      </c>
      <c r="W1397" s="98" t="s">
        <v>3170</v>
      </c>
      <c r="X1397" s="98">
        <v>5</v>
      </c>
      <c r="Y1397" s="98" t="s">
        <v>858</v>
      </c>
      <c r="Z1397" s="98">
        <v>33</v>
      </c>
      <c r="AA1397" s="98" t="s">
        <v>3019</v>
      </c>
      <c r="AB1397" s="98">
        <v>8153</v>
      </c>
      <c r="AC1397" s="98" t="s">
        <v>3171</v>
      </c>
      <c r="AD1397" s="98" t="s">
        <v>3172</v>
      </c>
      <c r="AE1397" s="98">
        <v>6557</v>
      </c>
      <c r="AF1397" s="98" t="s">
        <v>6202</v>
      </c>
      <c r="AG1397" s="98" t="s">
        <v>6203</v>
      </c>
      <c r="AH1397" s="98" t="s">
        <v>212</v>
      </c>
      <c r="AI1397" s="98" t="s">
        <v>53</v>
      </c>
      <c r="AJ1397" s="98">
        <v>4100</v>
      </c>
      <c r="AK1397" s="98" t="s">
        <v>38</v>
      </c>
      <c r="AL1397" s="98">
        <v>4106</v>
      </c>
      <c r="AM1397" s="98" t="s">
        <v>594</v>
      </c>
      <c r="AN1397" s="98">
        <v>4110706</v>
      </c>
      <c r="AO1397" s="98">
        <v>2024</v>
      </c>
      <c r="AP1397" s="98">
        <v>0</v>
      </c>
      <c r="AQ1397" s="98" t="s">
        <v>54</v>
      </c>
      <c r="AR1397" s="98" t="s">
        <v>54</v>
      </c>
      <c r="AS1397" s="98" t="s">
        <v>54</v>
      </c>
      <c r="AT1397" s="98" t="s">
        <v>54</v>
      </c>
      <c r="AY1397" s="98" t="s">
        <v>56</v>
      </c>
      <c r="AZ1397" s="98" t="s">
        <v>6204</v>
      </c>
      <c r="BA1397" s="98" t="s">
        <v>3216</v>
      </c>
      <c r="BB1397" s="98" t="s">
        <v>6139</v>
      </c>
      <c r="BD1397" s="110" t="str">
        <f t="shared" si="233"/>
        <v>4893RGInt 04 Maringá</v>
      </c>
      <c r="BE1397" s="110">
        <v>4893</v>
      </c>
      <c r="BF1397" s="110" t="s">
        <v>2988</v>
      </c>
      <c r="BG1397" s="110">
        <v>8407</v>
      </c>
      <c r="BH1397" s="110" t="s">
        <v>36</v>
      </c>
      <c r="BI1397" s="110">
        <v>51</v>
      </c>
      <c r="BJ1397" s="110">
        <v>0</v>
      </c>
      <c r="BK1397" s="110">
        <v>0</v>
      </c>
      <c r="BL1397" s="110">
        <v>0</v>
      </c>
      <c r="BN1397" s="110">
        <f t="shared" si="234"/>
        <v>51</v>
      </c>
      <c r="BS1397" s="110">
        <v>6557</v>
      </c>
      <c r="BT1397" s="110" t="str">
        <f t="shared" si="225"/>
        <v>Construção do Muro de Arrimo para o Ginásio de Esportes do Campus de Irati da Universidade Estadual do Centro-Oeste</v>
      </c>
      <c r="BU1397" s="111" t="str">
        <f t="shared" si="226"/>
        <v>Não</v>
      </c>
      <c r="BV1397" s="111" t="str">
        <f t="shared" si="227"/>
        <v>Não</v>
      </c>
      <c r="BW1397" s="111" t="str">
        <f t="shared" si="228"/>
        <v>Não</v>
      </c>
      <c r="BX1397" s="111" t="str">
        <f t="shared" si="229"/>
        <v>Não</v>
      </c>
      <c r="BY1397" s="110" t="s">
        <v>121</v>
      </c>
      <c r="BZ1397" s="110" t="s">
        <v>121</v>
      </c>
      <c r="CA1397" s="110" t="s">
        <v>121</v>
      </c>
      <c r="CB1397" s="110" t="s">
        <v>8122</v>
      </c>
      <c r="CG1397" s="110" t="str">
        <f t="shared" si="230"/>
        <v>5757Toledo</v>
      </c>
      <c r="CH1397" s="110" t="str">
        <f t="shared" si="232"/>
        <v>5757-1</v>
      </c>
      <c r="CI1397" s="110">
        <v>1</v>
      </c>
      <c r="CJ1397" s="110">
        <v>5757</v>
      </c>
      <c r="CK1397" s="110" t="s">
        <v>35</v>
      </c>
      <c r="CL1397" s="110">
        <v>4127700</v>
      </c>
      <c r="CM1397" s="110" t="s">
        <v>578</v>
      </c>
      <c r="CN1397" s="110">
        <v>10</v>
      </c>
      <c r="CO1397" s="110">
        <v>15</v>
      </c>
      <c r="CP1397" s="110">
        <v>7.3</v>
      </c>
      <c r="CQ1397" s="110">
        <v>11.44</v>
      </c>
      <c r="CS1397" s="110" t="str">
        <f t="shared" si="231"/>
        <v>RGInt 03 Cascavel-Toledo</v>
      </c>
    </row>
    <row r="1398" spans="19:97" x14ac:dyDescent="0.2">
      <c r="S1398" s="98">
        <v>6540</v>
      </c>
      <c r="T1398" s="98">
        <v>45</v>
      </c>
      <c r="U1398" s="98" t="s">
        <v>3005</v>
      </c>
      <c r="V1398" s="98">
        <v>60</v>
      </c>
      <c r="W1398" s="98" t="s">
        <v>3170</v>
      </c>
      <c r="X1398" s="98">
        <v>5</v>
      </c>
      <c r="Y1398" s="98" t="s">
        <v>858</v>
      </c>
      <c r="Z1398" s="98">
        <v>33</v>
      </c>
      <c r="AA1398" s="98" t="s">
        <v>3019</v>
      </c>
      <c r="AB1398" s="98">
        <v>8153</v>
      </c>
      <c r="AC1398" s="98" t="s">
        <v>3171</v>
      </c>
      <c r="AD1398" s="98" t="s">
        <v>3172</v>
      </c>
      <c r="AE1398" s="98">
        <v>6540</v>
      </c>
      <c r="AF1398" s="98" t="s">
        <v>6205</v>
      </c>
      <c r="AG1398" s="98" t="s">
        <v>6206</v>
      </c>
      <c r="AH1398" s="98" t="s">
        <v>212</v>
      </c>
      <c r="AI1398" s="98" t="s">
        <v>53</v>
      </c>
      <c r="AJ1398" s="98">
        <v>4100</v>
      </c>
      <c r="AK1398" s="98" t="s">
        <v>37</v>
      </c>
      <c r="AL1398" s="98">
        <v>4105</v>
      </c>
      <c r="AM1398" s="98" t="s">
        <v>2227</v>
      </c>
      <c r="AN1398" s="98">
        <v>4106407</v>
      </c>
      <c r="AO1398" s="98">
        <v>2024</v>
      </c>
      <c r="AP1398" s="98">
        <v>0</v>
      </c>
      <c r="AQ1398" s="98" t="s">
        <v>54</v>
      </c>
      <c r="AR1398" s="98" t="s">
        <v>54</v>
      </c>
      <c r="AS1398" s="98" t="s">
        <v>54</v>
      </c>
      <c r="AT1398" s="98" t="s">
        <v>54</v>
      </c>
      <c r="AY1398" s="98" t="s">
        <v>56</v>
      </c>
      <c r="AZ1398" s="98" t="s">
        <v>3051</v>
      </c>
      <c r="BA1398" s="98" t="s">
        <v>3216</v>
      </c>
      <c r="BB1398" s="98" t="s">
        <v>6139</v>
      </c>
      <c r="BD1398" s="110" t="str">
        <f t="shared" si="233"/>
        <v>4893RGInt 05 Londrina</v>
      </c>
      <c r="BE1398" s="110">
        <v>4893</v>
      </c>
      <c r="BF1398" s="110" t="s">
        <v>2988</v>
      </c>
      <c r="BG1398" s="110">
        <v>8407</v>
      </c>
      <c r="BH1398" s="110" t="s">
        <v>37</v>
      </c>
      <c r="BI1398" s="110">
        <v>95</v>
      </c>
      <c r="BJ1398" s="110">
        <v>0</v>
      </c>
      <c r="BK1398" s="110">
        <v>0</v>
      </c>
      <c r="BL1398" s="110">
        <v>0</v>
      </c>
      <c r="BN1398" s="110">
        <f t="shared" si="234"/>
        <v>95</v>
      </c>
      <c r="BS1398" s="110">
        <v>6540</v>
      </c>
      <c r="BT1398" s="110" t="str">
        <f t="shared" si="225"/>
        <v>Construção do Restaurante no Campus de Cornélio Procópio da Universidade Estadual do Norte do Paraná</v>
      </c>
      <c r="BU1398" s="111" t="str">
        <f t="shared" si="226"/>
        <v>Não</v>
      </c>
      <c r="BV1398" s="111" t="str">
        <f t="shared" si="227"/>
        <v>Não</v>
      </c>
      <c r="BW1398" s="111" t="str">
        <f t="shared" si="228"/>
        <v>Não</v>
      </c>
      <c r="BX1398" s="111" t="str">
        <f t="shared" si="229"/>
        <v>Não</v>
      </c>
      <c r="BY1398" s="110" t="s">
        <v>121</v>
      </c>
      <c r="BZ1398" s="110" t="s">
        <v>121</v>
      </c>
      <c r="CA1398" s="110" t="s">
        <v>121</v>
      </c>
      <c r="CB1398" s="110" t="s">
        <v>8122</v>
      </c>
      <c r="CG1398" s="110" t="str">
        <f t="shared" si="230"/>
        <v>5757 Total</v>
      </c>
      <c r="CH1398" s="110" t="str">
        <f t="shared" si="232"/>
        <v>5757 Total-1</v>
      </c>
      <c r="CI1398" s="110">
        <v>1</v>
      </c>
      <c r="CJ1398" s="110" t="s">
        <v>7387</v>
      </c>
      <c r="CN1398" s="110">
        <v>10</v>
      </c>
      <c r="CO1398" s="110">
        <v>15</v>
      </c>
      <c r="CP1398" s="110">
        <v>7.3</v>
      </c>
      <c r="CQ1398" s="110">
        <v>11.44</v>
      </c>
      <c r="CS1398" s="110" t="str">
        <f t="shared" si="231"/>
        <v>-</v>
      </c>
    </row>
    <row r="1399" spans="19:97" x14ac:dyDescent="0.2">
      <c r="S1399" s="98">
        <v>6542</v>
      </c>
      <c r="T1399" s="98">
        <v>45</v>
      </c>
      <c r="U1399" s="98" t="s">
        <v>3005</v>
      </c>
      <c r="V1399" s="98">
        <v>60</v>
      </c>
      <c r="W1399" s="98" t="s">
        <v>3170</v>
      </c>
      <c r="X1399" s="98">
        <v>5</v>
      </c>
      <c r="Y1399" s="98" t="s">
        <v>858</v>
      </c>
      <c r="Z1399" s="98">
        <v>33</v>
      </c>
      <c r="AA1399" s="98" t="s">
        <v>3019</v>
      </c>
      <c r="AB1399" s="98">
        <v>8153</v>
      </c>
      <c r="AC1399" s="98" t="s">
        <v>3171</v>
      </c>
      <c r="AD1399" s="98" t="s">
        <v>3172</v>
      </c>
      <c r="AE1399" s="98">
        <v>6542</v>
      </c>
      <c r="AF1399" s="98" t="s">
        <v>6207</v>
      </c>
      <c r="AG1399" s="98" t="s">
        <v>6208</v>
      </c>
      <c r="AH1399" s="98" t="s">
        <v>212</v>
      </c>
      <c r="AI1399" s="98" t="s">
        <v>53</v>
      </c>
      <c r="AJ1399" s="98">
        <v>4100</v>
      </c>
      <c r="AK1399" s="98" t="s">
        <v>37</v>
      </c>
      <c r="AL1399" s="98">
        <v>4105</v>
      </c>
      <c r="AM1399" s="98" t="s">
        <v>813</v>
      </c>
      <c r="AN1399" s="98">
        <v>4111803</v>
      </c>
      <c r="AO1399" s="98">
        <v>2024</v>
      </c>
      <c r="AP1399" s="98">
        <v>0</v>
      </c>
      <c r="AQ1399" s="98" t="s">
        <v>54</v>
      </c>
      <c r="AR1399" s="98" t="s">
        <v>54</v>
      </c>
      <c r="AS1399" s="98" t="s">
        <v>54</v>
      </c>
      <c r="AT1399" s="98" t="s">
        <v>54</v>
      </c>
      <c r="AY1399" s="98" t="s">
        <v>56</v>
      </c>
      <c r="AZ1399" s="98" t="s">
        <v>3051</v>
      </c>
      <c r="BA1399" s="98" t="s">
        <v>3216</v>
      </c>
      <c r="BB1399" s="98" t="s">
        <v>6139</v>
      </c>
      <c r="BD1399" s="110" t="str">
        <f t="shared" si="233"/>
        <v>4894RGInt 01 Curitiba</v>
      </c>
      <c r="BE1399" s="110">
        <v>4894</v>
      </c>
      <c r="BF1399" s="110" t="s">
        <v>2992</v>
      </c>
      <c r="BG1399" s="110">
        <v>8407</v>
      </c>
      <c r="BH1399" s="110" t="s">
        <v>33</v>
      </c>
      <c r="BI1399" s="110">
        <v>150</v>
      </c>
      <c r="BJ1399" s="110">
        <v>0</v>
      </c>
      <c r="BK1399" s="110">
        <v>0</v>
      </c>
      <c r="BL1399" s="110">
        <v>0</v>
      </c>
      <c r="BN1399" s="110">
        <f t="shared" si="234"/>
        <v>150</v>
      </c>
      <c r="BS1399" s="110">
        <v>6542</v>
      </c>
      <c r="BT1399" s="110" t="str">
        <f t="shared" si="225"/>
        <v>Construção do Restaurante no Campus de Jacarezinho da Universidade Estadual do Norte do Paraná</v>
      </c>
      <c r="BU1399" s="111" t="str">
        <f t="shared" si="226"/>
        <v>Não</v>
      </c>
      <c r="BV1399" s="111" t="str">
        <f t="shared" si="227"/>
        <v>Não</v>
      </c>
      <c r="BW1399" s="111" t="str">
        <f t="shared" si="228"/>
        <v>Não</v>
      </c>
      <c r="BX1399" s="111" t="str">
        <f t="shared" si="229"/>
        <v>Não</v>
      </c>
      <c r="BY1399" s="110" t="s">
        <v>121</v>
      </c>
      <c r="BZ1399" s="110" t="s">
        <v>121</v>
      </c>
      <c r="CA1399" s="110" t="s">
        <v>121</v>
      </c>
      <c r="CB1399" s="110" t="s">
        <v>8122</v>
      </c>
      <c r="CG1399" s="110" t="str">
        <f t="shared" si="230"/>
        <v>5758Paranavaí</v>
      </c>
      <c r="CH1399" s="110" t="str">
        <f t="shared" si="232"/>
        <v>5758-1</v>
      </c>
      <c r="CI1399" s="110">
        <v>1</v>
      </c>
      <c r="CJ1399" s="110">
        <v>5758</v>
      </c>
      <c r="CK1399" s="110" t="s">
        <v>36</v>
      </c>
      <c r="CL1399" s="110">
        <v>4118402</v>
      </c>
      <c r="CM1399" s="110" t="s">
        <v>517</v>
      </c>
      <c r="CN1399" s="110">
        <v>0.8</v>
      </c>
      <c r="CO1399" s="110">
        <v>0</v>
      </c>
      <c r="CP1399" s="110">
        <v>0</v>
      </c>
      <c r="CQ1399" s="110">
        <v>0</v>
      </c>
      <c r="CS1399" s="110" t="str">
        <f t="shared" si="231"/>
        <v>RGInt 04 Maringá-Paranavaí</v>
      </c>
    </row>
    <row r="1400" spans="19:97" x14ac:dyDescent="0.2">
      <c r="S1400" s="98">
        <v>6543</v>
      </c>
      <c r="T1400" s="98">
        <v>45</v>
      </c>
      <c r="U1400" s="98" t="s">
        <v>3005</v>
      </c>
      <c r="V1400" s="98">
        <v>60</v>
      </c>
      <c r="W1400" s="98" t="s">
        <v>3170</v>
      </c>
      <c r="X1400" s="98">
        <v>5</v>
      </c>
      <c r="Y1400" s="98" t="s">
        <v>858</v>
      </c>
      <c r="Z1400" s="98">
        <v>33</v>
      </c>
      <c r="AA1400" s="98" t="s">
        <v>3019</v>
      </c>
      <c r="AB1400" s="98">
        <v>8153</v>
      </c>
      <c r="AC1400" s="98" t="s">
        <v>3171</v>
      </c>
      <c r="AD1400" s="98" t="s">
        <v>3172</v>
      </c>
      <c r="AE1400" s="98">
        <v>6543</v>
      </c>
      <c r="AF1400" s="98" t="s">
        <v>6209</v>
      </c>
      <c r="AG1400" s="98" t="s">
        <v>6210</v>
      </c>
      <c r="AH1400" s="98" t="s">
        <v>212</v>
      </c>
      <c r="AI1400" s="98" t="s">
        <v>53</v>
      </c>
      <c r="AJ1400" s="98">
        <v>4100</v>
      </c>
      <c r="AK1400" s="98" t="s">
        <v>37</v>
      </c>
      <c r="AL1400" s="98">
        <v>4105</v>
      </c>
      <c r="AM1400" s="98" t="s">
        <v>2013</v>
      </c>
      <c r="AN1400" s="98">
        <v>4102406</v>
      </c>
      <c r="AO1400" s="98">
        <v>2024</v>
      </c>
      <c r="AP1400" s="98">
        <v>0</v>
      </c>
      <c r="AQ1400" s="98" t="s">
        <v>54</v>
      </c>
      <c r="AR1400" s="98" t="s">
        <v>54</v>
      </c>
      <c r="AS1400" s="98" t="s">
        <v>54</v>
      </c>
      <c r="AT1400" s="98" t="s">
        <v>54</v>
      </c>
      <c r="AY1400" s="98" t="s">
        <v>56</v>
      </c>
      <c r="AZ1400" s="98" t="s">
        <v>3051</v>
      </c>
      <c r="BA1400" s="98" t="s">
        <v>3216</v>
      </c>
      <c r="BB1400" s="98" t="s">
        <v>6139</v>
      </c>
      <c r="BD1400" s="110" t="str">
        <f t="shared" si="233"/>
        <v>4894RGInt 03 Cascavel</v>
      </c>
      <c r="BE1400" s="110">
        <v>4894</v>
      </c>
      <c r="BF1400" s="110" t="s">
        <v>2992</v>
      </c>
      <c r="BG1400" s="110">
        <v>8407</v>
      </c>
      <c r="BH1400" s="110" t="s">
        <v>35</v>
      </c>
      <c r="BI1400" s="110">
        <v>80</v>
      </c>
      <c r="BJ1400" s="110">
        <v>0</v>
      </c>
      <c r="BK1400" s="110">
        <v>0</v>
      </c>
      <c r="BL1400" s="110">
        <v>0</v>
      </c>
      <c r="BN1400" s="110">
        <f t="shared" si="234"/>
        <v>80</v>
      </c>
      <c r="BS1400" s="110">
        <v>6543</v>
      </c>
      <c r="BT1400" s="110" t="str">
        <f t="shared" si="225"/>
        <v>Construção do Restaurante no Campus Luiz Meneghel da Universidade Estadual do Norte do Paraná</v>
      </c>
      <c r="BU1400" s="111" t="str">
        <f t="shared" si="226"/>
        <v>Não</v>
      </c>
      <c r="BV1400" s="111" t="str">
        <f t="shared" si="227"/>
        <v>Não</v>
      </c>
      <c r="BW1400" s="111" t="str">
        <f t="shared" si="228"/>
        <v>Não</v>
      </c>
      <c r="BX1400" s="111" t="str">
        <f t="shared" si="229"/>
        <v>Não</v>
      </c>
      <c r="BY1400" s="110" t="s">
        <v>121</v>
      </c>
      <c r="BZ1400" s="110" t="s">
        <v>121</v>
      </c>
      <c r="CA1400" s="110" t="s">
        <v>121</v>
      </c>
      <c r="CB1400" s="110" t="s">
        <v>8122</v>
      </c>
      <c r="CG1400" s="110" t="str">
        <f t="shared" si="230"/>
        <v>5758 Total</v>
      </c>
      <c r="CH1400" s="110" t="str">
        <f t="shared" si="232"/>
        <v>5758 Total-1</v>
      </c>
      <c r="CI1400" s="110">
        <v>1</v>
      </c>
      <c r="CJ1400" s="110" t="s">
        <v>7388</v>
      </c>
      <c r="CN1400" s="110">
        <v>0.8</v>
      </c>
      <c r="CO1400" s="110">
        <v>0</v>
      </c>
      <c r="CP1400" s="110">
        <v>0</v>
      </c>
      <c r="CQ1400" s="110">
        <v>0</v>
      </c>
      <c r="CS1400" s="110" t="str">
        <f t="shared" si="231"/>
        <v>-</v>
      </c>
    </row>
    <row r="1401" spans="19:97" x14ac:dyDescent="0.2">
      <c r="S1401" s="98">
        <v>5448</v>
      </c>
      <c r="T1401" s="98">
        <v>45</v>
      </c>
      <c r="U1401" s="98" t="s">
        <v>3005</v>
      </c>
      <c r="V1401" s="98">
        <v>60</v>
      </c>
      <c r="W1401" s="98" t="s">
        <v>3170</v>
      </c>
      <c r="X1401" s="98">
        <v>5</v>
      </c>
      <c r="Y1401" s="98" t="s">
        <v>858</v>
      </c>
      <c r="Z1401" s="98">
        <v>33</v>
      </c>
      <c r="AA1401" s="98" t="s">
        <v>3019</v>
      </c>
      <c r="AB1401" s="98">
        <v>8153</v>
      </c>
      <c r="AC1401" s="98" t="s">
        <v>3171</v>
      </c>
      <c r="AD1401" s="98" t="s">
        <v>3172</v>
      </c>
      <c r="AE1401" s="98">
        <v>5448</v>
      </c>
      <c r="AF1401" s="98" t="s">
        <v>3208</v>
      </c>
      <c r="AG1401" s="98" t="s">
        <v>3209</v>
      </c>
      <c r="AH1401" s="98" t="s">
        <v>212</v>
      </c>
      <c r="AI1401" s="98" t="s">
        <v>53</v>
      </c>
      <c r="AJ1401" s="98">
        <v>4100</v>
      </c>
      <c r="AK1401" s="98" t="s">
        <v>38</v>
      </c>
      <c r="AL1401" s="98">
        <v>4106</v>
      </c>
      <c r="AM1401" s="98" t="s">
        <v>531</v>
      </c>
      <c r="AN1401" s="98">
        <v>4119905</v>
      </c>
      <c r="AO1401" s="98">
        <v>2024</v>
      </c>
      <c r="AP1401" s="98">
        <v>215</v>
      </c>
      <c r="AQ1401" s="98" t="s">
        <v>54</v>
      </c>
      <c r="AR1401" s="98" t="s">
        <v>54</v>
      </c>
      <c r="AS1401" s="98" t="s">
        <v>54</v>
      </c>
      <c r="AT1401" s="98" t="s">
        <v>54</v>
      </c>
      <c r="AY1401" s="98" t="s">
        <v>56</v>
      </c>
      <c r="AZ1401" s="98" t="s">
        <v>3051</v>
      </c>
      <c r="BA1401" s="98" t="s">
        <v>3179</v>
      </c>
      <c r="BB1401" s="98" t="s">
        <v>3180</v>
      </c>
      <c r="BD1401" s="110" t="str">
        <f t="shared" si="233"/>
        <v>4894RGInt 04 Maringá</v>
      </c>
      <c r="BE1401" s="110">
        <v>4894</v>
      </c>
      <c r="BF1401" s="110" t="s">
        <v>2992</v>
      </c>
      <c r="BG1401" s="110">
        <v>8407</v>
      </c>
      <c r="BH1401" s="110" t="s">
        <v>36</v>
      </c>
      <c r="BI1401" s="110">
        <v>60</v>
      </c>
      <c r="BJ1401" s="110">
        <v>0</v>
      </c>
      <c r="BK1401" s="110">
        <v>0</v>
      </c>
      <c r="BL1401" s="110">
        <v>0</v>
      </c>
      <c r="BN1401" s="110">
        <f t="shared" si="234"/>
        <v>60</v>
      </c>
      <c r="BS1401" s="110">
        <v>5448</v>
      </c>
      <c r="BT1401" s="110" t="str">
        <f t="shared" si="225"/>
        <v>Construção Laboratório de Integração Tecnológica em Ciências Humanas e Sociais - UEPG, em Ponta Grossa</v>
      </c>
      <c r="BU1401" s="111" t="str">
        <f t="shared" si="226"/>
        <v>Não</v>
      </c>
      <c r="BV1401" s="111" t="str">
        <f t="shared" si="227"/>
        <v>Não</v>
      </c>
      <c r="BW1401" s="111" t="str">
        <f t="shared" si="228"/>
        <v>Não</v>
      </c>
      <c r="BX1401" s="111" t="str">
        <f t="shared" si="229"/>
        <v>Não</v>
      </c>
      <c r="BY1401" s="110" t="s">
        <v>121</v>
      </c>
      <c r="BZ1401" s="110" t="s">
        <v>121</v>
      </c>
      <c r="CA1401" s="110" t="s">
        <v>121</v>
      </c>
      <c r="CB1401" s="110" t="s">
        <v>8122</v>
      </c>
      <c r="CG1401" s="110" t="str">
        <f t="shared" si="230"/>
        <v>5759Mauá da Serra</v>
      </c>
      <c r="CH1401" s="110" t="str">
        <f t="shared" si="232"/>
        <v>5759-1</v>
      </c>
      <c r="CI1401" s="110">
        <v>1</v>
      </c>
      <c r="CJ1401" s="110">
        <v>5759</v>
      </c>
      <c r="CK1401" s="110" t="s">
        <v>37</v>
      </c>
      <c r="CL1401" s="110">
        <v>4115754</v>
      </c>
      <c r="CM1401" s="110" t="s">
        <v>349</v>
      </c>
      <c r="CN1401" s="110">
        <v>10</v>
      </c>
      <c r="CO1401" s="110">
        <v>15</v>
      </c>
      <c r="CP1401" s="110">
        <v>21</v>
      </c>
      <c r="CQ1401" s="110">
        <v>8.81</v>
      </c>
      <c r="CS1401" s="110" t="str">
        <f t="shared" si="231"/>
        <v>RGInt 05 Londrina-Mauá da Serra</v>
      </c>
    </row>
    <row r="1402" spans="19:97" x14ac:dyDescent="0.2">
      <c r="S1402" s="98">
        <v>6534</v>
      </c>
      <c r="T1402" s="98">
        <v>45</v>
      </c>
      <c r="U1402" s="98" t="s">
        <v>3005</v>
      </c>
      <c r="V1402" s="98">
        <v>60</v>
      </c>
      <c r="W1402" s="98" t="s">
        <v>3170</v>
      </c>
      <c r="X1402" s="98">
        <v>5</v>
      </c>
      <c r="Y1402" s="98" t="s">
        <v>858</v>
      </c>
      <c r="Z1402" s="98">
        <v>33</v>
      </c>
      <c r="AA1402" s="98" t="s">
        <v>3019</v>
      </c>
      <c r="AB1402" s="98">
        <v>8153</v>
      </c>
      <c r="AC1402" s="98" t="s">
        <v>3171</v>
      </c>
      <c r="AD1402" s="98" t="s">
        <v>3172</v>
      </c>
      <c r="AE1402" s="98">
        <v>6534</v>
      </c>
      <c r="AF1402" s="98" t="s">
        <v>6211</v>
      </c>
      <c r="AG1402" s="98" t="s">
        <v>6212</v>
      </c>
      <c r="AH1402" s="98" t="s">
        <v>212</v>
      </c>
      <c r="AI1402" s="98" t="s">
        <v>53</v>
      </c>
      <c r="AJ1402" s="98">
        <v>4100</v>
      </c>
      <c r="AK1402" s="98" t="s">
        <v>37</v>
      </c>
      <c r="AL1402" s="98">
        <v>4105</v>
      </c>
      <c r="AM1402" s="98" t="s">
        <v>2227</v>
      </c>
      <c r="AN1402" s="98">
        <v>4106407</v>
      </c>
      <c r="AO1402" s="98">
        <v>2024</v>
      </c>
      <c r="AP1402" s="98">
        <v>0</v>
      </c>
      <c r="AQ1402" s="98" t="s">
        <v>54</v>
      </c>
      <c r="AR1402" s="98" t="s">
        <v>54</v>
      </c>
      <c r="AS1402" s="98" t="s">
        <v>54</v>
      </c>
      <c r="AT1402" s="98" t="s">
        <v>54</v>
      </c>
      <c r="AY1402" s="98" t="s">
        <v>56</v>
      </c>
      <c r="AZ1402" s="98" t="s">
        <v>3051</v>
      </c>
      <c r="BA1402" s="98" t="s">
        <v>3216</v>
      </c>
      <c r="BB1402" s="98" t="s">
        <v>6139</v>
      </c>
      <c r="BD1402" s="110" t="str">
        <f t="shared" si="233"/>
        <v>4894RGInt 05 Londrina</v>
      </c>
      <c r="BE1402" s="110">
        <v>4894</v>
      </c>
      <c r="BF1402" s="110" t="s">
        <v>2992</v>
      </c>
      <c r="BG1402" s="110">
        <v>8407</v>
      </c>
      <c r="BH1402" s="110" t="s">
        <v>37</v>
      </c>
      <c r="BI1402" s="110">
        <v>60</v>
      </c>
      <c r="BJ1402" s="110">
        <v>0</v>
      </c>
      <c r="BK1402" s="110">
        <v>0</v>
      </c>
      <c r="BL1402" s="110">
        <v>0</v>
      </c>
      <c r="BN1402" s="110">
        <f t="shared" si="234"/>
        <v>60</v>
      </c>
      <c r="BS1402" s="110">
        <v>6534</v>
      </c>
      <c r="BT1402" s="110" t="str">
        <f t="shared" si="225"/>
        <v>Finalização da obra do Cercamento do Campus Cornélio Procópio, da Universidade Estadual do Norte do Paraná</v>
      </c>
      <c r="BU1402" s="111" t="str">
        <f t="shared" si="226"/>
        <v>Não</v>
      </c>
      <c r="BV1402" s="111" t="str">
        <f t="shared" si="227"/>
        <v>Não</v>
      </c>
      <c r="BW1402" s="111" t="str">
        <f t="shared" si="228"/>
        <v>Não</v>
      </c>
      <c r="BX1402" s="111" t="str">
        <f t="shared" si="229"/>
        <v>Não</v>
      </c>
      <c r="BY1402" s="110" t="s">
        <v>121</v>
      </c>
      <c r="BZ1402" s="110" t="s">
        <v>121</v>
      </c>
      <c r="CA1402" s="110" t="s">
        <v>121</v>
      </c>
      <c r="CB1402" s="110" t="s">
        <v>8122</v>
      </c>
      <c r="CG1402" s="110" t="str">
        <f t="shared" si="230"/>
        <v>5759 Total</v>
      </c>
      <c r="CH1402" s="110" t="str">
        <f t="shared" si="232"/>
        <v>5759 Total-1</v>
      </c>
      <c r="CI1402" s="110">
        <v>1</v>
      </c>
      <c r="CJ1402" s="110" t="s">
        <v>7389</v>
      </c>
      <c r="CN1402" s="110">
        <v>10</v>
      </c>
      <c r="CO1402" s="110">
        <v>15</v>
      </c>
      <c r="CP1402" s="110">
        <v>21</v>
      </c>
      <c r="CQ1402" s="110">
        <v>8.81</v>
      </c>
      <c r="CS1402" s="110" t="str">
        <f t="shared" si="231"/>
        <v>-</v>
      </c>
    </row>
    <row r="1403" spans="19:97" x14ac:dyDescent="0.2">
      <c r="S1403" s="98">
        <v>6523</v>
      </c>
      <c r="T1403" s="98">
        <v>45</v>
      </c>
      <c r="U1403" s="98" t="s">
        <v>3005</v>
      </c>
      <c r="V1403" s="98">
        <v>60</v>
      </c>
      <c r="W1403" s="98" t="s">
        <v>3170</v>
      </c>
      <c r="X1403" s="98">
        <v>5</v>
      </c>
      <c r="Y1403" s="98" t="s">
        <v>858</v>
      </c>
      <c r="Z1403" s="98">
        <v>33</v>
      </c>
      <c r="AA1403" s="98" t="s">
        <v>3019</v>
      </c>
      <c r="AB1403" s="98">
        <v>8153</v>
      </c>
      <c r="AC1403" s="98" t="s">
        <v>3171</v>
      </c>
      <c r="AD1403" s="98" t="s">
        <v>3172</v>
      </c>
      <c r="AE1403" s="98">
        <v>6523</v>
      </c>
      <c r="AF1403" s="98" t="s">
        <v>6213</v>
      </c>
      <c r="AG1403" s="98" t="s">
        <v>6214</v>
      </c>
      <c r="AH1403" s="98" t="s">
        <v>212</v>
      </c>
      <c r="AI1403" s="98" t="s">
        <v>53</v>
      </c>
      <c r="AJ1403" s="98">
        <v>4100</v>
      </c>
      <c r="AK1403" s="98" t="s">
        <v>36</v>
      </c>
      <c r="AL1403" s="98">
        <v>4104</v>
      </c>
      <c r="AM1403" s="98" t="s">
        <v>503</v>
      </c>
      <c r="AN1403" s="98">
        <v>4115200</v>
      </c>
      <c r="AO1403" s="98">
        <v>2024</v>
      </c>
      <c r="AP1403" s="98">
        <v>0</v>
      </c>
      <c r="AQ1403" s="98" t="s">
        <v>54</v>
      </c>
      <c r="AR1403" s="98" t="s">
        <v>54</v>
      </c>
      <c r="AS1403" s="98" t="s">
        <v>54</v>
      </c>
      <c r="AT1403" s="98" t="s">
        <v>54</v>
      </c>
      <c r="AY1403" s="98" t="s">
        <v>56</v>
      </c>
      <c r="AZ1403" s="98" t="s">
        <v>6022</v>
      </c>
      <c r="BA1403" s="98" t="s">
        <v>3216</v>
      </c>
      <c r="BB1403" s="98" t="s">
        <v>6139</v>
      </c>
      <c r="BD1403" s="110" t="str">
        <f t="shared" si="233"/>
        <v>4895RGInt 01 Curitiba</v>
      </c>
      <c r="BE1403" s="110">
        <v>4895</v>
      </c>
      <c r="BF1403" s="110" t="s">
        <v>2996</v>
      </c>
      <c r="BG1403" s="110">
        <v>8407</v>
      </c>
      <c r="BH1403" s="110" t="s">
        <v>33</v>
      </c>
      <c r="BI1403" s="110">
        <v>150</v>
      </c>
      <c r="BJ1403" s="110">
        <v>150</v>
      </c>
      <c r="BK1403" s="110">
        <v>0</v>
      </c>
      <c r="BL1403" s="110">
        <v>0</v>
      </c>
      <c r="BN1403" s="110">
        <f t="shared" si="234"/>
        <v>300</v>
      </c>
      <c r="BS1403" s="110">
        <v>6523</v>
      </c>
      <c r="BT1403" s="110" t="str">
        <f t="shared" si="225"/>
        <v>Implantação do Parque Tecnológico da Saúde do Tecpar, em Maringá</v>
      </c>
      <c r="BU1403" s="111" t="str">
        <f t="shared" si="226"/>
        <v>Não</v>
      </c>
      <c r="BV1403" s="111" t="str">
        <f t="shared" si="227"/>
        <v>Não</v>
      </c>
      <c r="BW1403" s="111" t="str">
        <f t="shared" si="228"/>
        <v>Não</v>
      </c>
      <c r="BX1403" s="111" t="str">
        <f t="shared" si="229"/>
        <v>Não</v>
      </c>
      <c r="BY1403" s="110" t="s">
        <v>121</v>
      </c>
      <c r="BZ1403" s="110" t="s">
        <v>121</v>
      </c>
      <c r="CA1403" s="110" t="s">
        <v>121</v>
      </c>
      <c r="CB1403" s="110" t="s">
        <v>8122</v>
      </c>
      <c r="CG1403" s="110" t="str">
        <f t="shared" si="230"/>
        <v>5760Pitanga</v>
      </c>
      <c r="CH1403" s="110" t="str">
        <f t="shared" si="232"/>
        <v>5760-1</v>
      </c>
      <c r="CI1403" s="110">
        <v>1</v>
      </c>
      <c r="CJ1403" s="110">
        <v>5760</v>
      </c>
      <c r="CK1403" s="110" t="s">
        <v>34</v>
      </c>
      <c r="CL1403" s="110">
        <v>4119608</v>
      </c>
      <c r="CM1403" s="110" t="s">
        <v>1906</v>
      </c>
      <c r="CN1403" s="110">
        <v>7</v>
      </c>
      <c r="CO1403" s="110">
        <v>15</v>
      </c>
      <c r="CP1403" s="110">
        <v>13</v>
      </c>
      <c r="CQ1403" s="110">
        <v>8</v>
      </c>
      <c r="CS1403" s="110" t="str">
        <f t="shared" si="231"/>
        <v>RGInt 02 Guarapuava-Pitanga</v>
      </c>
    </row>
    <row r="1404" spans="19:97" x14ac:dyDescent="0.2">
      <c r="S1404" s="98">
        <v>6547</v>
      </c>
      <c r="T1404" s="98">
        <v>45</v>
      </c>
      <c r="U1404" s="98" t="s">
        <v>3005</v>
      </c>
      <c r="V1404" s="98">
        <v>60</v>
      </c>
      <c r="W1404" s="98" t="s">
        <v>3170</v>
      </c>
      <c r="X1404" s="98">
        <v>5</v>
      </c>
      <c r="Y1404" s="98" t="s">
        <v>858</v>
      </c>
      <c r="Z1404" s="98">
        <v>33</v>
      </c>
      <c r="AA1404" s="98" t="s">
        <v>3019</v>
      </c>
      <c r="AB1404" s="98">
        <v>8153</v>
      </c>
      <c r="AC1404" s="98" t="s">
        <v>3171</v>
      </c>
      <c r="AD1404" s="98" t="s">
        <v>3172</v>
      </c>
      <c r="AE1404" s="98">
        <v>6547</v>
      </c>
      <c r="AF1404" s="98" t="s">
        <v>6215</v>
      </c>
      <c r="AG1404" s="98" t="s">
        <v>6216</v>
      </c>
      <c r="AH1404" s="98" t="s">
        <v>212</v>
      </c>
      <c r="AI1404" s="98" t="s">
        <v>53</v>
      </c>
      <c r="AJ1404" s="98">
        <v>4100</v>
      </c>
      <c r="AK1404" s="98" t="s">
        <v>37</v>
      </c>
      <c r="AL1404" s="98">
        <v>4105</v>
      </c>
      <c r="AM1404" s="98" t="s">
        <v>813</v>
      </c>
      <c r="AN1404" s="98">
        <v>4111803</v>
      </c>
      <c r="AO1404" s="98">
        <v>2024</v>
      </c>
      <c r="AP1404" s="98">
        <v>0</v>
      </c>
      <c r="AQ1404" s="98" t="s">
        <v>54</v>
      </c>
      <c r="AR1404" s="98" t="s">
        <v>54</v>
      </c>
      <c r="AS1404" s="98" t="s">
        <v>54</v>
      </c>
      <c r="AT1404" s="98" t="s">
        <v>54</v>
      </c>
      <c r="AY1404" s="98" t="s">
        <v>56</v>
      </c>
      <c r="AZ1404" s="98" t="s">
        <v>3051</v>
      </c>
      <c r="BA1404" s="98" t="s">
        <v>3216</v>
      </c>
      <c r="BB1404" s="98" t="s">
        <v>6139</v>
      </c>
      <c r="BD1404" s="110" t="str">
        <f t="shared" si="233"/>
        <v>4895RGInt 03 Cascavel</v>
      </c>
      <c r="BE1404" s="110">
        <v>4895</v>
      </c>
      <c r="BF1404" s="110" t="s">
        <v>2996</v>
      </c>
      <c r="BG1404" s="110">
        <v>8407</v>
      </c>
      <c r="BH1404" s="110" t="s">
        <v>35</v>
      </c>
      <c r="BI1404" s="110">
        <v>80</v>
      </c>
      <c r="BJ1404" s="110">
        <v>80</v>
      </c>
      <c r="BK1404" s="110">
        <v>0</v>
      </c>
      <c r="BL1404" s="110">
        <v>0</v>
      </c>
      <c r="BN1404" s="110">
        <f t="shared" si="234"/>
        <v>160</v>
      </c>
      <c r="BS1404" s="110">
        <v>6547</v>
      </c>
      <c r="BT1404" s="110" t="str">
        <f t="shared" si="225"/>
        <v>Instalação da sala de evento de criação do Campus de Jacarezinho, da Universidade Estadual do Norte do Paraná</v>
      </c>
      <c r="BU1404" s="111" t="str">
        <f t="shared" si="226"/>
        <v>Não</v>
      </c>
      <c r="BV1404" s="111" t="str">
        <f t="shared" si="227"/>
        <v>Não</v>
      </c>
      <c r="BW1404" s="111" t="str">
        <f t="shared" si="228"/>
        <v>Não</v>
      </c>
      <c r="BX1404" s="111" t="str">
        <f t="shared" si="229"/>
        <v>Não</v>
      </c>
      <c r="BY1404" s="110" t="s">
        <v>121</v>
      </c>
      <c r="BZ1404" s="110" t="s">
        <v>121</v>
      </c>
      <c r="CA1404" s="110" t="s">
        <v>121</v>
      </c>
      <c r="CB1404" s="110" t="s">
        <v>8122</v>
      </c>
      <c r="CG1404" s="110" t="str">
        <f t="shared" si="230"/>
        <v>5760 Total</v>
      </c>
      <c r="CH1404" s="110" t="str">
        <f t="shared" si="232"/>
        <v>5760 Total-1</v>
      </c>
      <c r="CI1404" s="110">
        <v>1</v>
      </c>
      <c r="CJ1404" s="110" t="s">
        <v>7390</v>
      </c>
      <c r="CN1404" s="110">
        <v>7</v>
      </c>
      <c r="CO1404" s="110">
        <v>15</v>
      </c>
      <c r="CP1404" s="110">
        <v>13</v>
      </c>
      <c r="CQ1404" s="110">
        <v>8</v>
      </c>
      <c r="CS1404" s="110" t="str">
        <f t="shared" si="231"/>
        <v>-</v>
      </c>
    </row>
    <row r="1405" spans="19:97" x14ac:dyDescent="0.2">
      <c r="S1405" s="98">
        <v>6559</v>
      </c>
      <c r="T1405" s="98">
        <v>45</v>
      </c>
      <c r="U1405" s="98" t="s">
        <v>3005</v>
      </c>
      <c r="V1405" s="98">
        <v>60</v>
      </c>
      <c r="W1405" s="98" t="s">
        <v>3170</v>
      </c>
      <c r="X1405" s="98">
        <v>5</v>
      </c>
      <c r="Y1405" s="98" t="s">
        <v>858</v>
      </c>
      <c r="Z1405" s="98">
        <v>33</v>
      </c>
      <c r="AA1405" s="98" t="s">
        <v>3019</v>
      </c>
      <c r="AB1405" s="98">
        <v>8153</v>
      </c>
      <c r="AC1405" s="98" t="s">
        <v>3171</v>
      </c>
      <c r="AD1405" s="98" t="s">
        <v>3172</v>
      </c>
      <c r="AE1405" s="98">
        <v>6559</v>
      </c>
      <c r="AF1405" s="98" t="s">
        <v>6217</v>
      </c>
      <c r="AG1405" s="98" t="s">
        <v>6218</v>
      </c>
      <c r="AH1405" s="98" t="s">
        <v>5214</v>
      </c>
      <c r="AI1405" s="98" t="s">
        <v>53</v>
      </c>
      <c r="AJ1405" s="98">
        <v>4100</v>
      </c>
      <c r="AK1405" s="98" t="s">
        <v>33</v>
      </c>
      <c r="AL1405" s="98">
        <v>4101</v>
      </c>
      <c r="AM1405" s="98" t="s">
        <v>128</v>
      </c>
      <c r="AN1405" s="98">
        <v>4106902</v>
      </c>
      <c r="AO1405" s="98">
        <v>2024</v>
      </c>
      <c r="AP1405" s="98">
        <v>0</v>
      </c>
      <c r="AQ1405" s="98" t="s">
        <v>54</v>
      </c>
      <c r="AR1405" s="98" t="s">
        <v>54</v>
      </c>
      <c r="AS1405" s="98" t="s">
        <v>54</v>
      </c>
      <c r="AT1405" s="98" t="s">
        <v>54</v>
      </c>
      <c r="AY1405" s="98" t="s">
        <v>56</v>
      </c>
      <c r="AZ1405" s="98" t="s">
        <v>6080</v>
      </c>
      <c r="BA1405" s="98" t="s">
        <v>3216</v>
      </c>
      <c r="BB1405" s="98" t="s">
        <v>6139</v>
      </c>
      <c r="BD1405" s="110" t="str">
        <f t="shared" si="233"/>
        <v>4895RGInt 04 Maringá</v>
      </c>
      <c r="BE1405" s="110">
        <v>4895</v>
      </c>
      <c r="BF1405" s="110" t="s">
        <v>2996</v>
      </c>
      <c r="BG1405" s="110">
        <v>8407</v>
      </c>
      <c r="BH1405" s="110" t="s">
        <v>36</v>
      </c>
      <c r="BI1405" s="110">
        <v>60</v>
      </c>
      <c r="BJ1405" s="110">
        <v>60</v>
      </c>
      <c r="BK1405" s="110">
        <v>0</v>
      </c>
      <c r="BL1405" s="110">
        <v>0</v>
      </c>
      <c r="BN1405" s="110">
        <f t="shared" si="234"/>
        <v>120</v>
      </c>
      <c r="BS1405" s="110">
        <v>6559</v>
      </c>
      <c r="BT1405" s="110" t="str">
        <f t="shared" si="225"/>
        <v>Instalação de Plataforma Elevatória Campus Escola de Música e Belas Artes do Paraná (EMBAP) da Universidade Estadual do Paraná, em Curitiba</v>
      </c>
      <c r="BU1405" s="111" t="str">
        <f t="shared" si="226"/>
        <v>Não</v>
      </c>
      <c r="BV1405" s="111" t="str">
        <f t="shared" si="227"/>
        <v>Não</v>
      </c>
      <c r="BW1405" s="111" t="str">
        <f t="shared" si="228"/>
        <v>Não</v>
      </c>
      <c r="BX1405" s="111" t="str">
        <f t="shared" si="229"/>
        <v>Não</v>
      </c>
      <c r="BY1405" s="110" t="s">
        <v>121</v>
      </c>
      <c r="BZ1405" s="110" t="s">
        <v>121</v>
      </c>
      <c r="CA1405" s="110" t="s">
        <v>121</v>
      </c>
      <c r="CB1405" s="110" t="s">
        <v>8122</v>
      </c>
      <c r="CG1405" s="110" t="str">
        <f t="shared" si="230"/>
        <v>5761Pitanga</v>
      </c>
      <c r="CH1405" s="110" t="str">
        <f t="shared" si="232"/>
        <v>5761-1</v>
      </c>
      <c r="CI1405" s="110">
        <v>1</v>
      </c>
      <c r="CJ1405" s="110">
        <v>5761</v>
      </c>
      <c r="CK1405" s="110" t="s">
        <v>34</v>
      </c>
      <c r="CL1405" s="110">
        <v>4119608</v>
      </c>
      <c r="CM1405" s="110" t="s">
        <v>1906</v>
      </c>
      <c r="CN1405" s="110">
        <v>5</v>
      </c>
      <c r="CO1405" s="110">
        <v>10</v>
      </c>
      <c r="CP1405" s="110">
        <v>15</v>
      </c>
      <c r="CQ1405" s="110">
        <v>21.8</v>
      </c>
      <c r="CS1405" s="110" t="str">
        <f t="shared" si="231"/>
        <v>RGInt 02 Guarapuava-Pitanga</v>
      </c>
    </row>
    <row r="1406" spans="19:97" x14ac:dyDescent="0.2">
      <c r="S1406" s="98">
        <v>6529</v>
      </c>
      <c r="T1406" s="98">
        <v>45</v>
      </c>
      <c r="U1406" s="98" t="s">
        <v>3005</v>
      </c>
      <c r="V1406" s="98">
        <v>60</v>
      </c>
      <c r="W1406" s="98" t="s">
        <v>3170</v>
      </c>
      <c r="X1406" s="98">
        <v>5</v>
      </c>
      <c r="Y1406" s="98" t="s">
        <v>858</v>
      </c>
      <c r="Z1406" s="98">
        <v>33</v>
      </c>
      <c r="AA1406" s="98" t="s">
        <v>3019</v>
      </c>
      <c r="AB1406" s="98">
        <v>8153</v>
      </c>
      <c r="AC1406" s="98" t="s">
        <v>3171</v>
      </c>
      <c r="AD1406" s="98" t="s">
        <v>3172</v>
      </c>
      <c r="AE1406" s="98">
        <v>6529</v>
      </c>
      <c r="AF1406" s="98" t="s">
        <v>6219</v>
      </c>
      <c r="AG1406" s="98" t="s">
        <v>6220</v>
      </c>
      <c r="AH1406" s="98" t="s">
        <v>212</v>
      </c>
      <c r="AI1406" s="98" t="s">
        <v>53</v>
      </c>
      <c r="AJ1406" s="98">
        <v>4100</v>
      </c>
      <c r="AK1406" s="98" t="s">
        <v>37</v>
      </c>
      <c r="AL1406" s="98">
        <v>4105</v>
      </c>
      <c r="AM1406" s="98" t="s">
        <v>813</v>
      </c>
      <c r="AN1406" s="98">
        <v>4111803</v>
      </c>
      <c r="AO1406" s="98">
        <v>2024</v>
      </c>
      <c r="AP1406" s="98">
        <v>0</v>
      </c>
      <c r="AQ1406" s="98" t="s">
        <v>54</v>
      </c>
      <c r="AR1406" s="98" t="s">
        <v>54</v>
      </c>
      <c r="AS1406" s="98" t="s">
        <v>54</v>
      </c>
      <c r="AT1406" s="98" t="s">
        <v>54</v>
      </c>
      <c r="AY1406" s="98" t="s">
        <v>56</v>
      </c>
      <c r="AZ1406" s="98" t="s">
        <v>3051</v>
      </c>
      <c r="BA1406" s="98" t="s">
        <v>3216</v>
      </c>
      <c r="BB1406" s="98" t="s">
        <v>6139</v>
      </c>
      <c r="BD1406" s="110" t="str">
        <f t="shared" si="233"/>
        <v>4895RGInt 05 Londrina</v>
      </c>
      <c r="BE1406" s="110">
        <v>4895</v>
      </c>
      <c r="BF1406" s="110" t="s">
        <v>2996</v>
      </c>
      <c r="BG1406" s="110">
        <v>8407</v>
      </c>
      <c r="BH1406" s="110" t="s">
        <v>37</v>
      </c>
      <c r="BI1406" s="110">
        <v>60</v>
      </c>
      <c r="BJ1406" s="110">
        <v>60</v>
      </c>
      <c r="BK1406" s="110">
        <v>0</v>
      </c>
      <c r="BL1406" s="110">
        <v>0</v>
      </c>
      <c r="BN1406" s="110">
        <f t="shared" si="234"/>
        <v>120</v>
      </c>
      <c r="BS1406" s="110">
        <v>6529</v>
      </c>
      <c r="BT1406" s="110" t="str">
        <f t="shared" si="225"/>
        <v>Instalação de prevenção de incêndio do Campus Jacarezinho, da Universidade Estadual do Norte do Paraná</v>
      </c>
      <c r="BU1406" s="111" t="str">
        <f t="shared" si="226"/>
        <v>Não</v>
      </c>
      <c r="BV1406" s="111" t="str">
        <f t="shared" si="227"/>
        <v>Não</v>
      </c>
      <c r="BW1406" s="111" t="str">
        <f t="shared" si="228"/>
        <v>Não</v>
      </c>
      <c r="BX1406" s="111" t="str">
        <f t="shared" si="229"/>
        <v>Não</v>
      </c>
      <c r="BY1406" s="110" t="s">
        <v>121</v>
      </c>
      <c r="BZ1406" s="110" t="s">
        <v>121</v>
      </c>
      <c r="CA1406" s="110" t="s">
        <v>121</v>
      </c>
      <c r="CB1406" s="110" t="s">
        <v>8122</v>
      </c>
      <c r="CG1406" s="110" t="str">
        <f t="shared" si="230"/>
        <v>5761 Total</v>
      </c>
      <c r="CH1406" s="110" t="str">
        <f t="shared" si="232"/>
        <v>5761 Total-1</v>
      </c>
      <c r="CI1406" s="110">
        <v>1</v>
      </c>
      <c r="CJ1406" s="110" t="s">
        <v>7391</v>
      </c>
      <c r="CN1406" s="110">
        <v>5</v>
      </c>
      <c r="CO1406" s="110">
        <v>10</v>
      </c>
      <c r="CP1406" s="110">
        <v>15</v>
      </c>
      <c r="CQ1406" s="110">
        <v>21.8</v>
      </c>
      <c r="CS1406" s="110" t="str">
        <f t="shared" si="231"/>
        <v>-</v>
      </c>
    </row>
    <row r="1407" spans="19:97" x14ac:dyDescent="0.2">
      <c r="S1407" s="98">
        <v>6528</v>
      </c>
      <c r="T1407" s="98">
        <v>45</v>
      </c>
      <c r="U1407" s="98" t="s">
        <v>3005</v>
      </c>
      <c r="V1407" s="98">
        <v>60</v>
      </c>
      <c r="W1407" s="98" t="s">
        <v>3170</v>
      </c>
      <c r="X1407" s="98">
        <v>5</v>
      </c>
      <c r="Y1407" s="98" t="s">
        <v>858</v>
      </c>
      <c r="Z1407" s="98">
        <v>33</v>
      </c>
      <c r="AA1407" s="98" t="s">
        <v>3019</v>
      </c>
      <c r="AB1407" s="98">
        <v>8153</v>
      </c>
      <c r="AC1407" s="98" t="s">
        <v>3171</v>
      </c>
      <c r="AD1407" s="98" t="s">
        <v>3172</v>
      </c>
      <c r="AE1407" s="98">
        <v>6528</v>
      </c>
      <c r="AF1407" s="98" t="s">
        <v>6221</v>
      </c>
      <c r="AG1407" s="98" t="s">
        <v>6222</v>
      </c>
      <c r="AH1407" s="98" t="s">
        <v>5214</v>
      </c>
      <c r="AI1407" s="98" t="s">
        <v>53</v>
      </c>
      <c r="AJ1407" s="98">
        <v>4100</v>
      </c>
      <c r="AK1407" s="98" t="s">
        <v>34</v>
      </c>
      <c r="AL1407" s="98">
        <v>4102</v>
      </c>
      <c r="AM1407" s="98" t="s">
        <v>526</v>
      </c>
      <c r="AN1407" s="98">
        <v>4109401</v>
      </c>
      <c r="AO1407" s="98">
        <v>2024</v>
      </c>
      <c r="AP1407" s="98">
        <v>0</v>
      </c>
      <c r="AQ1407" s="98" t="s">
        <v>54</v>
      </c>
      <c r="AR1407" s="98" t="s">
        <v>54</v>
      </c>
      <c r="AS1407" s="98" t="s">
        <v>54</v>
      </c>
      <c r="AT1407" s="98" t="s">
        <v>54</v>
      </c>
      <c r="AY1407" s="98" t="s">
        <v>56</v>
      </c>
      <c r="AZ1407" s="98" t="s">
        <v>5214</v>
      </c>
      <c r="BA1407" s="98" t="s">
        <v>3216</v>
      </c>
      <c r="BB1407" s="98" t="s">
        <v>6139</v>
      </c>
      <c r="BD1407" s="110" t="str">
        <f t="shared" si="233"/>
        <v>4896RGInt 04 Maringá</v>
      </c>
      <c r="BE1407" s="110">
        <v>4896</v>
      </c>
      <c r="BF1407" s="110" t="s">
        <v>2414</v>
      </c>
      <c r="BG1407" s="110">
        <v>8610</v>
      </c>
      <c r="BH1407" s="110" t="s">
        <v>36</v>
      </c>
      <c r="BI1407" s="110">
        <v>2248</v>
      </c>
      <c r="BJ1407" s="110">
        <v>2239</v>
      </c>
      <c r="BK1407" s="110">
        <v>2230</v>
      </c>
      <c r="BL1407" s="110">
        <v>2221</v>
      </c>
      <c r="BN1407" s="110">
        <f t="shared" si="234"/>
        <v>8938</v>
      </c>
      <c r="BS1407" s="110">
        <v>6528</v>
      </c>
      <c r="BT1407" s="110" t="str">
        <f t="shared" si="225"/>
        <v>Instalação de rampa para acessibilidade no bloco N do Campus Santa Cruz, da Universidade Estadual do Centro-Oeste, em Guarapuava</v>
      </c>
      <c r="BU1407" s="111" t="str">
        <f t="shared" si="226"/>
        <v>Não</v>
      </c>
      <c r="BV1407" s="111" t="str">
        <f t="shared" si="227"/>
        <v>Não</v>
      </c>
      <c r="BW1407" s="111" t="str">
        <f t="shared" si="228"/>
        <v>Não</v>
      </c>
      <c r="BX1407" s="111" t="str">
        <f t="shared" si="229"/>
        <v>Não</v>
      </c>
      <c r="BY1407" s="110" t="s">
        <v>121</v>
      </c>
      <c r="BZ1407" s="110" t="s">
        <v>121</v>
      </c>
      <c r="CA1407" s="110" t="s">
        <v>121</v>
      </c>
      <c r="CB1407" s="110" t="s">
        <v>8122</v>
      </c>
      <c r="CG1407" s="110" t="str">
        <f t="shared" si="230"/>
        <v>5762Clevelândia</v>
      </c>
      <c r="CH1407" s="110" t="str">
        <f t="shared" si="232"/>
        <v>5762-1</v>
      </c>
      <c r="CI1407" s="110">
        <v>1</v>
      </c>
      <c r="CJ1407" s="110">
        <v>5762</v>
      </c>
      <c r="CK1407" s="110" t="s">
        <v>35</v>
      </c>
      <c r="CL1407" s="110">
        <v>4105706</v>
      </c>
      <c r="CM1407" s="110" t="s">
        <v>456</v>
      </c>
      <c r="CN1407" s="110">
        <v>4</v>
      </c>
      <c r="CO1407" s="110">
        <v>8</v>
      </c>
      <c r="CP1407" s="110">
        <v>9</v>
      </c>
      <c r="CQ1407" s="110">
        <v>0.27</v>
      </c>
      <c r="CS1407" s="110" t="str">
        <f t="shared" si="231"/>
        <v>RGInt 03 Cascavel-Clevelândia</v>
      </c>
    </row>
    <row r="1408" spans="19:97" x14ac:dyDescent="0.2">
      <c r="S1408" s="98">
        <v>6507</v>
      </c>
      <c r="T1408" s="98">
        <v>45</v>
      </c>
      <c r="U1408" s="98" t="s">
        <v>3005</v>
      </c>
      <c r="V1408" s="98">
        <v>60</v>
      </c>
      <c r="W1408" s="98" t="s">
        <v>3170</v>
      </c>
      <c r="X1408" s="98">
        <v>5</v>
      </c>
      <c r="Y1408" s="98" t="s">
        <v>858</v>
      </c>
      <c r="Z1408" s="98">
        <v>33</v>
      </c>
      <c r="AA1408" s="98" t="s">
        <v>3019</v>
      </c>
      <c r="AB1408" s="98">
        <v>8153</v>
      </c>
      <c r="AC1408" s="98" t="s">
        <v>3171</v>
      </c>
      <c r="AD1408" s="98" t="s">
        <v>3172</v>
      </c>
      <c r="AE1408" s="98">
        <v>6507</v>
      </c>
      <c r="AF1408" s="98" t="s">
        <v>6223</v>
      </c>
      <c r="AG1408" s="98" t="s">
        <v>6224</v>
      </c>
      <c r="AH1408" s="98" t="s">
        <v>4454</v>
      </c>
      <c r="AI1408" s="98" t="s">
        <v>53</v>
      </c>
      <c r="AJ1408" s="98">
        <v>4100</v>
      </c>
      <c r="AK1408" s="98" t="s">
        <v>38</v>
      </c>
      <c r="AL1408" s="98">
        <v>4106</v>
      </c>
      <c r="AM1408" s="98" t="s">
        <v>531</v>
      </c>
      <c r="AN1408" s="98">
        <v>4119905</v>
      </c>
      <c r="AO1408" s="98">
        <v>2024</v>
      </c>
      <c r="AP1408" s="98">
        <v>0</v>
      </c>
      <c r="AQ1408" s="98" t="s">
        <v>54</v>
      </c>
      <c r="AR1408" s="98" t="s">
        <v>54</v>
      </c>
      <c r="AS1408" s="98" t="s">
        <v>54</v>
      </c>
      <c r="AT1408" s="98" t="s">
        <v>54</v>
      </c>
      <c r="AY1408" s="98" t="s">
        <v>56</v>
      </c>
      <c r="AZ1408" s="98" t="s">
        <v>6022</v>
      </c>
      <c r="BA1408" s="98" t="s">
        <v>6031</v>
      </c>
      <c r="BB1408" s="98" t="s">
        <v>6031</v>
      </c>
      <c r="BD1408" s="110" t="str">
        <f t="shared" si="233"/>
        <v>4897RGInt 04 Maringá</v>
      </c>
      <c r="BE1408" s="110">
        <v>4897</v>
      </c>
      <c r="BF1408" s="110" t="s">
        <v>2387</v>
      </c>
      <c r="BG1408" s="110">
        <v>8610</v>
      </c>
      <c r="BH1408" s="110" t="s">
        <v>36</v>
      </c>
      <c r="BI1408" s="110">
        <v>323</v>
      </c>
      <c r="BJ1408" s="110">
        <v>320</v>
      </c>
      <c r="BK1408" s="110">
        <v>317</v>
      </c>
      <c r="BL1408" s="110">
        <v>315</v>
      </c>
      <c r="BN1408" s="110">
        <f t="shared" si="234"/>
        <v>1275</v>
      </c>
      <c r="BS1408" s="110">
        <v>6507</v>
      </c>
      <c r="BT1408" s="110" t="str">
        <f t="shared" si="225"/>
        <v>Instalação e Manutenção de Calhas e Rufos e Recuperação de Coberturas na Universidade Estadual de Ponta Grossa - Lote 1</v>
      </c>
      <c r="BU1408" s="111" t="str">
        <f t="shared" si="226"/>
        <v>Não</v>
      </c>
      <c r="BV1408" s="111" t="str">
        <f t="shared" si="227"/>
        <v>Não</v>
      </c>
      <c r="BW1408" s="111" t="str">
        <f t="shared" si="228"/>
        <v>Não</v>
      </c>
      <c r="BX1408" s="111" t="str">
        <f t="shared" si="229"/>
        <v>Não</v>
      </c>
      <c r="BY1408" s="110" t="s">
        <v>121</v>
      </c>
      <c r="BZ1408" s="110" t="s">
        <v>121</v>
      </c>
      <c r="CA1408" s="110" t="s">
        <v>121</v>
      </c>
      <c r="CB1408" s="110" t="s">
        <v>8122</v>
      </c>
      <c r="CG1408" s="110" t="str">
        <f t="shared" si="230"/>
        <v>5762 Total</v>
      </c>
      <c r="CH1408" s="110" t="str">
        <f t="shared" si="232"/>
        <v>5762 Total-1</v>
      </c>
      <c r="CI1408" s="110">
        <v>1</v>
      </c>
      <c r="CJ1408" s="110" t="s">
        <v>7392</v>
      </c>
      <c r="CN1408" s="110">
        <v>4</v>
      </c>
      <c r="CO1408" s="110">
        <v>8</v>
      </c>
      <c r="CP1408" s="110">
        <v>9</v>
      </c>
      <c r="CQ1408" s="110">
        <v>0.27</v>
      </c>
      <c r="CS1408" s="110" t="str">
        <f t="shared" si="231"/>
        <v>-</v>
      </c>
    </row>
    <row r="1409" spans="19:97" x14ac:dyDescent="0.2">
      <c r="S1409" s="98">
        <v>6506</v>
      </c>
      <c r="T1409" s="98">
        <v>45</v>
      </c>
      <c r="U1409" s="98" t="s">
        <v>3005</v>
      </c>
      <c r="V1409" s="98">
        <v>60</v>
      </c>
      <c r="W1409" s="98" t="s">
        <v>3170</v>
      </c>
      <c r="X1409" s="98">
        <v>5</v>
      </c>
      <c r="Y1409" s="98" t="s">
        <v>858</v>
      </c>
      <c r="Z1409" s="98">
        <v>33</v>
      </c>
      <c r="AA1409" s="98" t="s">
        <v>3019</v>
      </c>
      <c r="AB1409" s="98">
        <v>8153</v>
      </c>
      <c r="AC1409" s="98" t="s">
        <v>3171</v>
      </c>
      <c r="AD1409" s="98" t="s">
        <v>3172</v>
      </c>
      <c r="AE1409" s="98">
        <v>6506</v>
      </c>
      <c r="AF1409" s="98" t="s">
        <v>6225</v>
      </c>
      <c r="AG1409" s="98" t="s">
        <v>6226</v>
      </c>
      <c r="AH1409" s="98" t="s">
        <v>4454</v>
      </c>
      <c r="AI1409" s="98" t="s">
        <v>53</v>
      </c>
      <c r="AJ1409" s="98">
        <v>4100</v>
      </c>
      <c r="AK1409" s="98" t="s">
        <v>38</v>
      </c>
      <c r="AL1409" s="98">
        <v>4106</v>
      </c>
      <c r="AM1409" s="98" t="s">
        <v>531</v>
      </c>
      <c r="AN1409" s="98">
        <v>4119905</v>
      </c>
      <c r="AO1409" s="98">
        <v>2024</v>
      </c>
      <c r="AP1409" s="98">
        <v>0</v>
      </c>
      <c r="AQ1409" s="98" t="s">
        <v>54</v>
      </c>
      <c r="AR1409" s="98" t="s">
        <v>54</v>
      </c>
      <c r="AS1409" s="98" t="s">
        <v>54</v>
      </c>
      <c r="AT1409" s="98" t="s">
        <v>54</v>
      </c>
      <c r="AY1409" s="98" t="s">
        <v>56</v>
      </c>
      <c r="AZ1409" s="98" t="s">
        <v>6022</v>
      </c>
      <c r="BA1409" s="98" t="s">
        <v>6031</v>
      </c>
      <c r="BB1409" s="98" t="s">
        <v>6031</v>
      </c>
      <c r="BD1409" s="110" t="str">
        <f t="shared" si="233"/>
        <v>4898RGInt 04 Maringá</v>
      </c>
      <c r="BE1409" s="110">
        <v>4898</v>
      </c>
      <c r="BF1409" s="110" t="s">
        <v>2395</v>
      </c>
      <c r="BG1409" s="110">
        <v>8610</v>
      </c>
      <c r="BH1409" s="110" t="s">
        <v>36</v>
      </c>
      <c r="BI1409" s="110">
        <v>2785</v>
      </c>
      <c r="BJ1409" s="110">
        <v>2776</v>
      </c>
      <c r="BK1409" s="110">
        <v>2767</v>
      </c>
      <c r="BL1409" s="110">
        <v>2759</v>
      </c>
      <c r="BN1409" s="110">
        <f t="shared" si="234"/>
        <v>11087</v>
      </c>
      <c r="BS1409" s="110">
        <v>6506</v>
      </c>
      <c r="BT1409" s="110" t="str">
        <f t="shared" si="225"/>
        <v>Instalação e Manutenção de Calhas e Rufos e Recuperação de Coberturas na Universidade Estadual de Ponta Grossa - Lote 2</v>
      </c>
      <c r="BU1409" s="111" t="str">
        <f t="shared" si="226"/>
        <v>Não</v>
      </c>
      <c r="BV1409" s="111" t="str">
        <f t="shared" si="227"/>
        <v>Não</v>
      </c>
      <c r="BW1409" s="111" t="str">
        <f t="shared" si="228"/>
        <v>Não</v>
      </c>
      <c r="BX1409" s="111" t="str">
        <f t="shared" si="229"/>
        <v>Não</v>
      </c>
      <c r="BY1409" s="110" t="s">
        <v>121</v>
      </c>
      <c r="BZ1409" s="110" t="s">
        <v>121</v>
      </c>
      <c r="CA1409" s="110" t="s">
        <v>121</v>
      </c>
      <c r="CB1409" s="110" t="s">
        <v>8122</v>
      </c>
      <c r="CG1409" s="110" t="str">
        <f t="shared" si="230"/>
        <v>5764Rolândia</v>
      </c>
      <c r="CH1409" s="110" t="str">
        <f t="shared" si="232"/>
        <v>5764-1</v>
      </c>
      <c r="CI1409" s="110">
        <v>1</v>
      </c>
      <c r="CJ1409" s="110">
        <v>5764</v>
      </c>
      <c r="CK1409" s="110" t="s">
        <v>37</v>
      </c>
      <c r="CL1409" s="110">
        <v>4122404</v>
      </c>
      <c r="CM1409" s="110" t="s">
        <v>2222</v>
      </c>
      <c r="CN1409" s="110">
        <v>10</v>
      </c>
      <c r="CO1409" s="110">
        <v>20</v>
      </c>
      <c r="CP1409" s="110">
        <v>20</v>
      </c>
      <c r="CQ1409" s="110">
        <v>28.3</v>
      </c>
      <c r="CS1409" s="110" t="str">
        <f t="shared" si="231"/>
        <v>RGInt 05 Londrina-Rolândia</v>
      </c>
    </row>
    <row r="1410" spans="19:97" x14ac:dyDescent="0.2">
      <c r="S1410" s="98">
        <v>6545</v>
      </c>
      <c r="T1410" s="98">
        <v>45</v>
      </c>
      <c r="U1410" s="98" t="s">
        <v>3005</v>
      </c>
      <c r="V1410" s="98">
        <v>60</v>
      </c>
      <c r="W1410" s="98" t="s">
        <v>3170</v>
      </c>
      <c r="X1410" s="98">
        <v>5</v>
      </c>
      <c r="Y1410" s="98" t="s">
        <v>858</v>
      </c>
      <c r="Z1410" s="98">
        <v>33</v>
      </c>
      <c r="AA1410" s="98" t="s">
        <v>3019</v>
      </c>
      <c r="AB1410" s="98">
        <v>8153</v>
      </c>
      <c r="AC1410" s="98" t="s">
        <v>3171</v>
      </c>
      <c r="AD1410" s="98" t="s">
        <v>3172</v>
      </c>
      <c r="AE1410" s="98">
        <v>6545</v>
      </c>
      <c r="AF1410" s="98" t="s">
        <v>6227</v>
      </c>
      <c r="AG1410" s="98" t="s">
        <v>6228</v>
      </c>
      <c r="AH1410" s="98" t="s">
        <v>212</v>
      </c>
      <c r="AI1410" s="98" t="s">
        <v>53</v>
      </c>
      <c r="AJ1410" s="98">
        <v>4100</v>
      </c>
      <c r="AK1410" s="98" t="s">
        <v>37</v>
      </c>
      <c r="AL1410" s="98">
        <v>4105</v>
      </c>
      <c r="AM1410" s="98" t="s">
        <v>813</v>
      </c>
      <c r="AN1410" s="98">
        <v>4111803</v>
      </c>
      <c r="AO1410" s="98">
        <v>2024</v>
      </c>
      <c r="AP1410" s="98">
        <v>0</v>
      </c>
      <c r="AQ1410" s="98" t="s">
        <v>54</v>
      </c>
      <c r="AR1410" s="98" t="s">
        <v>54</v>
      </c>
      <c r="AS1410" s="98" t="s">
        <v>54</v>
      </c>
      <c r="AT1410" s="98" t="s">
        <v>54</v>
      </c>
      <c r="AY1410" s="98" t="s">
        <v>56</v>
      </c>
      <c r="AZ1410" s="98" t="s">
        <v>3051</v>
      </c>
      <c r="BA1410" s="98" t="s">
        <v>3216</v>
      </c>
      <c r="BB1410" s="98" t="s">
        <v>6139</v>
      </c>
      <c r="BD1410" s="110" t="str">
        <f t="shared" si="233"/>
        <v>4899RGInt 04 Maringá</v>
      </c>
      <c r="BE1410" s="110">
        <v>4899</v>
      </c>
      <c r="BF1410" s="110" t="s">
        <v>2403</v>
      </c>
      <c r="BG1410" s="110">
        <v>8610</v>
      </c>
      <c r="BH1410" s="110" t="s">
        <v>36</v>
      </c>
      <c r="BI1410" s="110">
        <v>613</v>
      </c>
      <c r="BJ1410" s="110">
        <v>611</v>
      </c>
      <c r="BK1410" s="110">
        <v>609</v>
      </c>
      <c r="BL1410" s="110">
        <v>607</v>
      </c>
      <c r="BN1410" s="110">
        <f t="shared" si="234"/>
        <v>2440</v>
      </c>
      <c r="BS1410" s="110">
        <v>6545</v>
      </c>
      <c r="BT1410" s="110" t="str">
        <f t="shared" si="225"/>
        <v>Instalações de Acessibilidade do Campus de Jacarezinho da Universidade Estadual do Norte do Paraná</v>
      </c>
      <c r="BU1410" s="111" t="str">
        <f t="shared" si="226"/>
        <v>Não</v>
      </c>
      <c r="BV1410" s="111" t="str">
        <f t="shared" si="227"/>
        <v>Não</v>
      </c>
      <c r="BW1410" s="111" t="str">
        <f t="shared" si="228"/>
        <v>Não</v>
      </c>
      <c r="BX1410" s="111" t="str">
        <f t="shared" si="229"/>
        <v>Não</v>
      </c>
      <c r="BY1410" s="110" t="s">
        <v>121</v>
      </c>
      <c r="BZ1410" s="110" t="s">
        <v>121</v>
      </c>
      <c r="CA1410" s="110" t="s">
        <v>121</v>
      </c>
      <c r="CB1410" s="110" t="s">
        <v>8122</v>
      </c>
      <c r="CG1410" s="110" t="str">
        <f t="shared" si="230"/>
        <v>5764 Total</v>
      </c>
      <c r="CH1410" s="110" t="str">
        <f t="shared" si="232"/>
        <v>5764 Total-1</v>
      </c>
      <c r="CI1410" s="110">
        <v>1</v>
      </c>
      <c r="CJ1410" s="110" t="s">
        <v>7393</v>
      </c>
      <c r="CN1410" s="110">
        <v>10</v>
      </c>
      <c r="CO1410" s="110">
        <v>20</v>
      </c>
      <c r="CP1410" s="110">
        <v>20</v>
      </c>
      <c r="CQ1410" s="110">
        <v>28.3</v>
      </c>
      <c r="CS1410" s="110" t="str">
        <f t="shared" si="231"/>
        <v>-</v>
      </c>
    </row>
    <row r="1411" spans="19:97" x14ac:dyDescent="0.2">
      <c r="S1411" s="98">
        <v>6544</v>
      </c>
      <c r="T1411" s="98">
        <v>45</v>
      </c>
      <c r="U1411" s="98" t="s">
        <v>3005</v>
      </c>
      <c r="V1411" s="98">
        <v>60</v>
      </c>
      <c r="W1411" s="98" t="s">
        <v>3170</v>
      </c>
      <c r="X1411" s="98">
        <v>5</v>
      </c>
      <c r="Y1411" s="98" t="s">
        <v>858</v>
      </c>
      <c r="Z1411" s="98">
        <v>33</v>
      </c>
      <c r="AA1411" s="98" t="s">
        <v>3019</v>
      </c>
      <c r="AB1411" s="98">
        <v>8153</v>
      </c>
      <c r="AC1411" s="98" t="s">
        <v>3171</v>
      </c>
      <c r="AD1411" s="98" t="s">
        <v>3172</v>
      </c>
      <c r="AE1411" s="98">
        <v>6544</v>
      </c>
      <c r="AF1411" s="98" t="s">
        <v>6229</v>
      </c>
      <c r="AG1411" s="98" t="s">
        <v>6230</v>
      </c>
      <c r="AH1411" s="98" t="s">
        <v>212</v>
      </c>
      <c r="AI1411" s="98" t="s">
        <v>53</v>
      </c>
      <c r="AJ1411" s="98">
        <v>4100</v>
      </c>
      <c r="AK1411" s="98" t="s">
        <v>37</v>
      </c>
      <c r="AL1411" s="98">
        <v>4105</v>
      </c>
      <c r="AM1411" s="98" t="s">
        <v>2227</v>
      </c>
      <c r="AN1411" s="98">
        <v>4106407</v>
      </c>
      <c r="AO1411" s="98">
        <v>2024</v>
      </c>
      <c r="AP1411" s="98">
        <v>0</v>
      </c>
      <c r="AQ1411" s="98" t="s">
        <v>54</v>
      </c>
      <c r="AR1411" s="98" t="s">
        <v>54</v>
      </c>
      <c r="AS1411" s="98" t="s">
        <v>54</v>
      </c>
      <c r="AT1411" s="98" t="s">
        <v>54</v>
      </c>
      <c r="AY1411" s="98" t="s">
        <v>56</v>
      </c>
      <c r="AZ1411" s="98" t="s">
        <v>3051</v>
      </c>
      <c r="BA1411" s="98" t="s">
        <v>3216</v>
      </c>
      <c r="BB1411" s="98" t="s">
        <v>6139</v>
      </c>
      <c r="BD1411" s="110" t="str">
        <f t="shared" si="233"/>
        <v>4900RGInt 01 Curitiba</v>
      </c>
      <c r="BE1411" s="110">
        <v>4900</v>
      </c>
      <c r="BF1411" s="110" t="s">
        <v>3018</v>
      </c>
      <c r="BG1411" s="110">
        <v>8419</v>
      </c>
      <c r="BH1411" s="110" t="s">
        <v>33</v>
      </c>
      <c r="BI1411" s="110">
        <v>300</v>
      </c>
      <c r="BJ1411" s="110">
        <v>300</v>
      </c>
      <c r="BK1411" s="110">
        <v>170</v>
      </c>
      <c r="BL1411" s="110">
        <v>170</v>
      </c>
      <c r="BN1411" s="110">
        <f t="shared" si="234"/>
        <v>940</v>
      </c>
      <c r="BS1411" s="110">
        <v>6544</v>
      </c>
      <c r="BT1411" s="110" t="str">
        <f t="shared" si="225"/>
        <v>Instalações de Prevenção de Incêndio do Campus Cornélio Procópio da Universidade Estadual do Norte do Paraná</v>
      </c>
      <c r="BU1411" s="111" t="str">
        <f t="shared" si="226"/>
        <v>Não</v>
      </c>
      <c r="BV1411" s="111" t="str">
        <f t="shared" si="227"/>
        <v>Não</v>
      </c>
      <c r="BW1411" s="111" t="str">
        <f t="shared" si="228"/>
        <v>Não</v>
      </c>
      <c r="BX1411" s="111" t="str">
        <f t="shared" si="229"/>
        <v>Não</v>
      </c>
      <c r="BY1411" s="110" t="s">
        <v>121</v>
      </c>
      <c r="BZ1411" s="110" t="s">
        <v>121</v>
      </c>
      <c r="CA1411" s="110" t="s">
        <v>121</v>
      </c>
      <c r="CB1411" s="110" t="s">
        <v>8122</v>
      </c>
      <c r="CG1411" s="110" t="str">
        <f t="shared" si="230"/>
        <v>5765Nossa Senhora das Graças</v>
      </c>
      <c r="CH1411" s="110" t="str">
        <f t="shared" si="232"/>
        <v>5765-1</v>
      </c>
      <c r="CI1411" s="110">
        <v>1</v>
      </c>
      <c r="CJ1411" s="110">
        <v>5765</v>
      </c>
      <c r="CK1411" s="110" t="s">
        <v>36</v>
      </c>
      <c r="CL1411" s="110">
        <v>4116406</v>
      </c>
      <c r="CM1411" s="110" t="s">
        <v>397</v>
      </c>
      <c r="CN1411" s="110">
        <v>5</v>
      </c>
      <c r="CO1411" s="110">
        <v>14</v>
      </c>
      <c r="CP1411" s="110">
        <v>12</v>
      </c>
      <c r="CQ1411" s="110">
        <v>3.24</v>
      </c>
      <c r="CS1411" s="110" t="str">
        <f t="shared" si="231"/>
        <v>RGInt 04 Maringá-Nossa Senhora das Graças</v>
      </c>
    </row>
    <row r="1412" spans="19:97" x14ac:dyDescent="0.2">
      <c r="S1412" s="98">
        <v>3939</v>
      </c>
      <c r="T1412" s="98">
        <v>45</v>
      </c>
      <c r="U1412" s="98" t="s">
        <v>3005</v>
      </c>
      <c r="V1412" s="98">
        <v>60</v>
      </c>
      <c r="W1412" s="98" t="s">
        <v>3170</v>
      </c>
      <c r="X1412" s="98">
        <v>5</v>
      </c>
      <c r="Y1412" s="98" t="s">
        <v>858</v>
      </c>
      <c r="Z1412" s="98">
        <v>33</v>
      </c>
      <c r="AA1412" s="98" t="s">
        <v>3019</v>
      </c>
      <c r="AB1412" s="98">
        <v>8153</v>
      </c>
      <c r="AC1412" s="98" t="s">
        <v>3171</v>
      </c>
      <c r="AD1412" s="98" t="s">
        <v>3172</v>
      </c>
      <c r="AE1412" s="98">
        <v>3939</v>
      </c>
      <c r="AF1412" s="98" t="s">
        <v>685</v>
      </c>
      <c r="AG1412" s="98" t="s">
        <v>3211</v>
      </c>
      <c r="AH1412" s="98" t="s">
        <v>2966</v>
      </c>
      <c r="AI1412" s="98" t="s">
        <v>53</v>
      </c>
      <c r="AJ1412" s="98">
        <v>4100</v>
      </c>
      <c r="AO1412" s="98">
        <v>2024</v>
      </c>
      <c r="AP1412" s="98">
        <v>200</v>
      </c>
      <c r="AQ1412" s="98" t="s">
        <v>54</v>
      </c>
      <c r="AR1412" s="98" t="s">
        <v>54</v>
      </c>
      <c r="AS1412" s="98" t="s">
        <v>54</v>
      </c>
      <c r="AT1412" s="98" t="s">
        <v>54</v>
      </c>
      <c r="AV1412" s="98" t="s">
        <v>244</v>
      </c>
      <c r="AY1412" s="98" t="s">
        <v>56</v>
      </c>
      <c r="AZ1412" s="98" t="s">
        <v>3212</v>
      </c>
      <c r="BA1412" s="98" t="s">
        <v>3005</v>
      </c>
      <c r="BB1412" s="98" t="s">
        <v>3176</v>
      </c>
      <c r="BD1412" s="110" t="str">
        <f t="shared" si="233"/>
        <v>4900RGInt 02 Guarapuava</v>
      </c>
      <c r="BE1412" s="110">
        <v>4900</v>
      </c>
      <c r="BF1412" s="110" t="s">
        <v>3018</v>
      </c>
      <c r="BG1412" s="110">
        <v>8419</v>
      </c>
      <c r="BH1412" s="110" t="s">
        <v>34</v>
      </c>
      <c r="BI1412" s="110">
        <v>170</v>
      </c>
      <c r="BJ1412" s="110">
        <v>170</v>
      </c>
      <c r="BK1412" s="110">
        <v>69</v>
      </c>
      <c r="BL1412" s="110">
        <v>69</v>
      </c>
      <c r="BN1412" s="110">
        <f t="shared" si="234"/>
        <v>478</v>
      </c>
      <c r="BS1412" s="110">
        <v>3939</v>
      </c>
      <c r="BT1412" s="110" t="str">
        <f t="shared" si="225"/>
        <v>Projeto de pesquisa de ciência e tecnologia desenvolvidos no âmbito das universidades para propiciar a evolução das ciências.</v>
      </c>
      <c r="BU1412" s="111" t="str">
        <f t="shared" si="226"/>
        <v>Não</v>
      </c>
      <c r="BV1412" s="111" t="str">
        <f t="shared" si="227"/>
        <v>Não</v>
      </c>
      <c r="BW1412" s="111" t="str">
        <f t="shared" si="228"/>
        <v>Não</v>
      </c>
      <c r="BX1412" s="111" t="str">
        <f t="shared" si="229"/>
        <v>Não</v>
      </c>
      <c r="BY1412" s="110" t="s">
        <v>683</v>
      </c>
      <c r="BZ1412" s="110" t="s">
        <v>244</v>
      </c>
      <c r="CA1412" s="110" t="s">
        <v>686</v>
      </c>
      <c r="CB1412" s="110" t="s">
        <v>8374</v>
      </c>
      <c r="CG1412" s="110" t="str">
        <f t="shared" si="230"/>
        <v>5765 Total</v>
      </c>
      <c r="CH1412" s="110" t="str">
        <f t="shared" si="232"/>
        <v>5765 Total-1</v>
      </c>
      <c r="CI1412" s="110">
        <v>1</v>
      </c>
      <c r="CJ1412" s="110" t="s">
        <v>7394</v>
      </c>
      <c r="CN1412" s="110">
        <v>5</v>
      </c>
      <c r="CO1412" s="110">
        <v>14</v>
      </c>
      <c r="CP1412" s="110">
        <v>12</v>
      </c>
      <c r="CQ1412" s="110">
        <v>3.24</v>
      </c>
      <c r="CS1412" s="110" t="str">
        <f t="shared" si="231"/>
        <v>-</v>
      </c>
    </row>
    <row r="1413" spans="19:97" x14ac:dyDescent="0.2">
      <c r="S1413" s="98">
        <v>6119</v>
      </c>
      <c r="T1413" s="98">
        <v>45</v>
      </c>
      <c r="U1413" s="98" t="s">
        <v>3005</v>
      </c>
      <c r="V1413" s="98">
        <v>60</v>
      </c>
      <c r="W1413" s="98" t="s">
        <v>3170</v>
      </c>
      <c r="X1413" s="98">
        <v>5</v>
      </c>
      <c r="Y1413" s="98" t="s">
        <v>858</v>
      </c>
      <c r="Z1413" s="98">
        <v>33</v>
      </c>
      <c r="AA1413" s="98" t="s">
        <v>3019</v>
      </c>
      <c r="AB1413" s="98">
        <v>8153</v>
      </c>
      <c r="AC1413" s="98" t="s">
        <v>3171</v>
      </c>
      <c r="AD1413" s="98" t="s">
        <v>3172</v>
      </c>
      <c r="AE1413" s="98">
        <v>6119</v>
      </c>
      <c r="AF1413" s="98" t="s">
        <v>3213</v>
      </c>
      <c r="AG1413" s="98" t="s">
        <v>3214</v>
      </c>
      <c r="AH1413" s="98" t="s">
        <v>2966</v>
      </c>
      <c r="AI1413" s="98" t="s">
        <v>53</v>
      </c>
      <c r="AJ1413" s="98">
        <v>4100</v>
      </c>
      <c r="AO1413" s="98">
        <v>2024</v>
      </c>
      <c r="AP1413" s="98">
        <v>0</v>
      </c>
      <c r="AQ1413" s="98" t="s">
        <v>54</v>
      </c>
      <c r="AR1413" s="98" t="s">
        <v>54</v>
      </c>
      <c r="AS1413" s="98" t="s">
        <v>54</v>
      </c>
      <c r="AT1413" s="98" t="s">
        <v>54</v>
      </c>
      <c r="AY1413" s="98" t="s">
        <v>56</v>
      </c>
      <c r="AZ1413" s="98" t="s">
        <v>3215</v>
      </c>
      <c r="BA1413" s="98" t="s">
        <v>3216</v>
      </c>
      <c r="BB1413" s="98" t="s">
        <v>3217</v>
      </c>
      <c r="BD1413" s="110" t="str">
        <f t="shared" si="233"/>
        <v>4900RGInt 03 Cascavel</v>
      </c>
      <c r="BE1413" s="110">
        <v>4900</v>
      </c>
      <c r="BF1413" s="110" t="s">
        <v>3018</v>
      </c>
      <c r="BG1413" s="110">
        <v>8419</v>
      </c>
      <c r="BH1413" s="110" t="s">
        <v>35</v>
      </c>
      <c r="BI1413" s="110">
        <v>450</v>
      </c>
      <c r="BJ1413" s="110">
        <v>450</v>
      </c>
      <c r="BK1413" s="110">
        <v>376</v>
      </c>
      <c r="BL1413" s="110">
        <v>376</v>
      </c>
      <c r="BN1413" s="110">
        <f t="shared" si="234"/>
        <v>1652</v>
      </c>
      <c r="BS1413" s="110">
        <v>6119</v>
      </c>
      <c r="BT1413" s="110" t="str">
        <f t="shared" si="225"/>
        <v>Projetos de desenvolvimento da Política Estadual de Ciência e Tecnologia</v>
      </c>
      <c r="BU1413" s="111" t="str">
        <f t="shared" si="226"/>
        <v>Não</v>
      </c>
      <c r="BV1413" s="111" t="str">
        <f t="shared" si="227"/>
        <v>Não</v>
      </c>
      <c r="BW1413" s="111" t="str">
        <f t="shared" si="228"/>
        <v>Não</v>
      </c>
      <c r="BX1413" s="111" t="str">
        <f t="shared" si="229"/>
        <v>Não</v>
      </c>
      <c r="BY1413" s="110" t="s">
        <v>121</v>
      </c>
      <c r="BZ1413" s="110" t="s">
        <v>121</v>
      </c>
      <c r="CA1413" s="110" t="s">
        <v>121</v>
      </c>
      <c r="CB1413" s="110" t="s">
        <v>8122</v>
      </c>
      <c r="CG1413" s="110" t="str">
        <f t="shared" si="230"/>
        <v>5766Iguaraçu</v>
      </c>
      <c r="CH1413" s="110" t="str">
        <f t="shared" si="232"/>
        <v>5766-1</v>
      </c>
      <c r="CI1413" s="110">
        <v>1</v>
      </c>
      <c r="CJ1413" s="110">
        <v>5766</v>
      </c>
      <c r="CK1413" s="110" t="s">
        <v>36</v>
      </c>
      <c r="CL1413" s="110">
        <v>4110003</v>
      </c>
      <c r="CM1413" s="110" t="s">
        <v>377</v>
      </c>
      <c r="CN1413" s="110">
        <v>5</v>
      </c>
      <c r="CO1413" s="110">
        <v>15</v>
      </c>
      <c r="CP1413" s="110">
        <v>10</v>
      </c>
      <c r="CQ1413" s="110">
        <v>5.9</v>
      </c>
      <c r="CS1413" s="110" t="str">
        <f t="shared" si="231"/>
        <v>RGInt 04 Maringá-Iguaraçu</v>
      </c>
    </row>
    <row r="1414" spans="19:97" x14ac:dyDescent="0.2">
      <c r="S1414" s="98">
        <v>3938</v>
      </c>
      <c r="T1414" s="98">
        <v>45</v>
      </c>
      <c r="U1414" s="98" t="s">
        <v>3005</v>
      </c>
      <c r="V1414" s="98">
        <v>60</v>
      </c>
      <c r="W1414" s="98" t="s">
        <v>3170</v>
      </c>
      <c r="X1414" s="98">
        <v>5</v>
      </c>
      <c r="Y1414" s="98" t="s">
        <v>858</v>
      </c>
      <c r="Z1414" s="98">
        <v>33</v>
      </c>
      <c r="AA1414" s="98" t="s">
        <v>3019</v>
      </c>
      <c r="AB1414" s="98">
        <v>8153</v>
      </c>
      <c r="AC1414" s="98" t="s">
        <v>3171</v>
      </c>
      <c r="AD1414" s="98" t="s">
        <v>3172</v>
      </c>
      <c r="AE1414" s="98">
        <v>3938</v>
      </c>
      <c r="AF1414" s="98" t="s">
        <v>6231</v>
      </c>
      <c r="AG1414" s="98" t="s">
        <v>3219</v>
      </c>
      <c r="AH1414" s="98" t="s">
        <v>2966</v>
      </c>
      <c r="AI1414" s="98" t="s">
        <v>53</v>
      </c>
      <c r="AJ1414" s="98">
        <v>4100</v>
      </c>
      <c r="AO1414" s="98">
        <v>2024</v>
      </c>
      <c r="AP1414" s="98">
        <v>20</v>
      </c>
      <c r="AQ1414" s="98" t="s">
        <v>54</v>
      </c>
      <c r="AR1414" s="98" t="s">
        <v>56</v>
      </c>
      <c r="AS1414" s="98" t="s">
        <v>54</v>
      </c>
      <c r="AT1414" s="98" t="s">
        <v>54</v>
      </c>
      <c r="AU1414" s="98" t="s">
        <v>683</v>
      </c>
      <c r="AY1414" s="98" t="s">
        <v>56</v>
      </c>
      <c r="AZ1414" s="98" t="s">
        <v>3220</v>
      </c>
      <c r="BA1414" s="98" t="s">
        <v>3221</v>
      </c>
      <c r="BB1414" s="98" t="s">
        <v>3222</v>
      </c>
      <c r="BD1414" s="110" t="str">
        <f t="shared" si="233"/>
        <v>4900RGInt 04 Maringá</v>
      </c>
      <c r="BE1414" s="110">
        <v>4900</v>
      </c>
      <c r="BF1414" s="110" t="s">
        <v>3018</v>
      </c>
      <c r="BG1414" s="110">
        <v>8419</v>
      </c>
      <c r="BH1414" s="110" t="s">
        <v>36</v>
      </c>
      <c r="BI1414" s="110">
        <v>600</v>
      </c>
      <c r="BJ1414" s="110">
        <v>600</v>
      </c>
      <c r="BK1414" s="110">
        <v>432</v>
      </c>
      <c r="BL1414" s="110">
        <v>432</v>
      </c>
      <c r="BN1414" s="110">
        <f t="shared" si="234"/>
        <v>2064</v>
      </c>
      <c r="BS1414" s="110">
        <v>3938</v>
      </c>
      <c r="BT1414" s="110" t="str">
        <f t="shared" si="225"/>
        <v>Projetos de pesquisa e desenvolvimento apoiados financeiramente que envolvem parcerias entre Universidade e empresas</v>
      </c>
      <c r="BU1414" s="111" t="str">
        <f t="shared" si="226"/>
        <v>Não</v>
      </c>
      <c r="BV1414" s="111" t="str">
        <f t="shared" si="227"/>
        <v>Não</v>
      </c>
      <c r="BW1414" s="111" t="str">
        <f t="shared" si="228"/>
        <v>Não</v>
      </c>
      <c r="BX1414" s="111" t="str">
        <f t="shared" si="229"/>
        <v>Sim</v>
      </c>
      <c r="BY1414" s="110" t="s">
        <v>683</v>
      </c>
      <c r="BZ1414" s="110" t="s">
        <v>244</v>
      </c>
      <c r="CA1414" s="110" t="s">
        <v>121</v>
      </c>
      <c r="CB1414" s="110" t="s">
        <v>8374</v>
      </c>
      <c r="CG1414" s="110" t="str">
        <f t="shared" si="230"/>
        <v>5766 Total</v>
      </c>
      <c r="CH1414" s="110" t="str">
        <f t="shared" si="232"/>
        <v>5766 Total-1</v>
      </c>
      <c r="CI1414" s="110">
        <v>1</v>
      </c>
      <c r="CJ1414" s="110" t="s">
        <v>7395</v>
      </c>
      <c r="CN1414" s="110">
        <v>5</v>
      </c>
      <c r="CO1414" s="110">
        <v>15</v>
      </c>
      <c r="CP1414" s="110">
        <v>10</v>
      </c>
      <c r="CQ1414" s="110">
        <v>5.9</v>
      </c>
      <c r="CS1414" s="110" t="str">
        <f t="shared" si="231"/>
        <v>-</v>
      </c>
    </row>
    <row r="1415" spans="19:97" x14ac:dyDescent="0.2">
      <c r="S1415" s="98">
        <v>6504</v>
      </c>
      <c r="T1415" s="98">
        <v>45</v>
      </c>
      <c r="U1415" s="98" t="s">
        <v>3005</v>
      </c>
      <c r="V1415" s="98">
        <v>60</v>
      </c>
      <c r="W1415" s="98" t="s">
        <v>3170</v>
      </c>
      <c r="X1415" s="98">
        <v>5</v>
      </c>
      <c r="Y1415" s="98" t="s">
        <v>858</v>
      </c>
      <c r="Z1415" s="98">
        <v>33</v>
      </c>
      <c r="AA1415" s="98" t="s">
        <v>3019</v>
      </c>
      <c r="AB1415" s="98">
        <v>8153</v>
      </c>
      <c r="AC1415" s="98" t="s">
        <v>3171</v>
      </c>
      <c r="AD1415" s="98" t="s">
        <v>3172</v>
      </c>
      <c r="AE1415" s="98">
        <v>6504</v>
      </c>
      <c r="AF1415" s="98" t="s">
        <v>6232</v>
      </c>
      <c r="AG1415" s="98" t="s">
        <v>6233</v>
      </c>
      <c r="AH1415" s="98" t="s">
        <v>212</v>
      </c>
      <c r="AI1415" s="98" t="s">
        <v>53</v>
      </c>
      <c r="AJ1415" s="98">
        <v>4100</v>
      </c>
      <c r="AK1415" s="98" t="s">
        <v>38</v>
      </c>
      <c r="AL1415" s="98">
        <v>4106</v>
      </c>
      <c r="AM1415" s="98" t="s">
        <v>531</v>
      </c>
      <c r="AN1415" s="98">
        <v>4119905</v>
      </c>
      <c r="AO1415" s="98">
        <v>2024</v>
      </c>
      <c r="AP1415" s="98">
        <v>0</v>
      </c>
      <c r="AQ1415" s="98" t="s">
        <v>54</v>
      </c>
      <c r="AR1415" s="98" t="s">
        <v>54</v>
      </c>
      <c r="AS1415" s="98" t="s">
        <v>54</v>
      </c>
      <c r="AT1415" s="98" t="s">
        <v>54</v>
      </c>
      <c r="AY1415" s="98" t="s">
        <v>56</v>
      </c>
      <c r="AZ1415" s="98" t="s">
        <v>6022</v>
      </c>
      <c r="BA1415" s="98" t="s">
        <v>6031</v>
      </c>
      <c r="BB1415" s="98" t="s">
        <v>6031</v>
      </c>
      <c r="BD1415" s="110" t="str">
        <f t="shared" si="233"/>
        <v>4900RGInt 05 Londrina</v>
      </c>
      <c r="BE1415" s="110">
        <v>4900</v>
      </c>
      <c r="BF1415" s="110" t="s">
        <v>3018</v>
      </c>
      <c r="BG1415" s="110">
        <v>8419</v>
      </c>
      <c r="BH1415" s="110" t="s">
        <v>37</v>
      </c>
      <c r="BI1415" s="110">
        <v>380</v>
      </c>
      <c r="BJ1415" s="110">
        <v>380</v>
      </c>
      <c r="BK1415" s="110">
        <v>359</v>
      </c>
      <c r="BL1415" s="110">
        <v>359</v>
      </c>
      <c r="BN1415" s="110">
        <f t="shared" si="234"/>
        <v>1478</v>
      </c>
      <c r="BS1415" s="110">
        <v>6504</v>
      </c>
      <c r="BT1415" s="110" t="str">
        <f t="shared" si="225"/>
        <v>Reforma do Observatório da Universidade Estadual de Ponta Grossa</v>
      </c>
      <c r="BU1415" s="111" t="str">
        <f t="shared" si="226"/>
        <v>Não</v>
      </c>
      <c r="BV1415" s="111" t="str">
        <f t="shared" si="227"/>
        <v>Não</v>
      </c>
      <c r="BW1415" s="111" t="str">
        <f t="shared" si="228"/>
        <v>Não</v>
      </c>
      <c r="BX1415" s="111" t="str">
        <f t="shared" si="229"/>
        <v>Não</v>
      </c>
      <c r="BY1415" s="110" t="s">
        <v>121</v>
      </c>
      <c r="BZ1415" s="110" t="s">
        <v>121</v>
      </c>
      <c r="CA1415" s="110" t="s">
        <v>121</v>
      </c>
      <c r="CB1415" s="110" t="s">
        <v>8122</v>
      </c>
      <c r="CG1415" s="110" t="str">
        <f t="shared" si="230"/>
        <v>5767Pinhão</v>
      </c>
      <c r="CH1415" s="110" t="str">
        <f t="shared" si="232"/>
        <v>5767-1</v>
      </c>
      <c r="CI1415" s="110">
        <v>1</v>
      </c>
      <c r="CJ1415" s="110">
        <v>5767</v>
      </c>
      <c r="CK1415" s="110" t="s">
        <v>34</v>
      </c>
      <c r="CL1415" s="110">
        <v>4119301</v>
      </c>
      <c r="CM1415" s="110" t="s">
        <v>2045</v>
      </c>
      <c r="CN1415" s="110">
        <v>15</v>
      </c>
      <c r="CO1415" s="110">
        <v>15</v>
      </c>
      <c r="CP1415" s="110">
        <v>20</v>
      </c>
      <c r="CQ1415" s="110">
        <v>30</v>
      </c>
      <c r="CS1415" s="110" t="str">
        <f t="shared" si="231"/>
        <v>RGInt 02 Guarapuava-Pinhão</v>
      </c>
    </row>
    <row r="1416" spans="19:97" x14ac:dyDescent="0.2">
      <c r="S1416" s="98">
        <v>6527</v>
      </c>
      <c r="T1416" s="98">
        <v>45</v>
      </c>
      <c r="U1416" s="98" t="s">
        <v>3005</v>
      </c>
      <c r="V1416" s="98">
        <v>60</v>
      </c>
      <c r="W1416" s="98" t="s">
        <v>3170</v>
      </c>
      <c r="X1416" s="98">
        <v>5</v>
      </c>
      <c r="Y1416" s="98" t="s">
        <v>858</v>
      </c>
      <c r="Z1416" s="98">
        <v>33</v>
      </c>
      <c r="AA1416" s="98" t="s">
        <v>3019</v>
      </c>
      <c r="AB1416" s="98">
        <v>8153</v>
      </c>
      <c r="AC1416" s="98" t="s">
        <v>3171</v>
      </c>
      <c r="AD1416" s="98" t="s">
        <v>3172</v>
      </c>
      <c r="AE1416" s="98">
        <v>6527</v>
      </c>
      <c r="AF1416" s="98" t="s">
        <v>6234</v>
      </c>
      <c r="AG1416" s="98" t="s">
        <v>6235</v>
      </c>
      <c r="AH1416" s="98" t="s">
        <v>212</v>
      </c>
      <c r="AI1416" s="98" t="s">
        <v>53</v>
      </c>
      <c r="AJ1416" s="98">
        <v>4100</v>
      </c>
      <c r="AK1416" s="98" t="s">
        <v>35</v>
      </c>
      <c r="AL1416" s="98">
        <v>4103</v>
      </c>
      <c r="AM1416" s="98" t="s">
        <v>600</v>
      </c>
      <c r="AN1416" s="98">
        <v>4104808</v>
      </c>
      <c r="AO1416" s="98">
        <v>2024</v>
      </c>
      <c r="AP1416" s="98">
        <v>0</v>
      </c>
      <c r="AQ1416" s="98" t="s">
        <v>54</v>
      </c>
      <c r="AR1416" s="98" t="s">
        <v>54</v>
      </c>
      <c r="AS1416" s="98" t="s">
        <v>54</v>
      </c>
      <c r="AT1416" s="98" t="s">
        <v>54</v>
      </c>
      <c r="AY1416" s="98" t="s">
        <v>56</v>
      </c>
      <c r="AZ1416" s="98" t="s">
        <v>3051</v>
      </c>
      <c r="BA1416" s="98" t="s">
        <v>3051</v>
      </c>
      <c r="BB1416" s="98" t="s">
        <v>3216</v>
      </c>
      <c r="BD1416" s="110" t="str">
        <f t="shared" si="233"/>
        <v>4900RGInt 06 Ponta Grossa</v>
      </c>
      <c r="BE1416" s="110">
        <v>4900</v>
      </c>
      <c r="BF1416" s="110" t="s">
        <v>3018</v>
      </c>
      <c r="BG1416" s="110">
        <v>8419</v>
      </c>
      <c r="BH1416" s="110" t="s">
        <v>38</v>
      </c>
      <c r="BI1416" s="110">
        <v>100</v>
      </c>
      <c r="BJ1416" s="110">
        <v>100</v>
      </c>
      <c r="BK1416" s="110">
        <v>94</v>
      </c>
      <c r="BL1416" s="110">
        <v>94</v>
      </c>
      <c r="BN1416" s="110">
        <f t="shared" si="234"/>
        <v>388</v>
      </c>
      <c r="BS1416" s="110">
        <v>6527</v>
      </c>
      <c r="BT1416" s="110" t="str">
        <f t="shared" si="225"/>
        <v>Reforma dos Portões de acesso ao Campus de Cascavel, da Universidade Estadual do Oeste do Paraná</v>
      </c>
      <c r="BU1416" s="111" t="str">
        <f t="shared" si="226"/>
        <v>Não</v>
      </c>
      <c r="BV1416" s="111" t="str">
        <f t="shared" si="227"/>
        <v>Não</v>
      </c>
      <c r="BW1416" s="111" t="str">
        <f t="shared" si="228"/>
        <v>Não</v>
      </c>
      <c r="BX1416" s="111" t="str">
        <f t="shared" si="229"/>
        <v>Não</v>
      </c>
      <c r="BY1416" s="110" t="s">
        <v>121</v>
      </c>
      <c r="BZ1416" s="110" t="s">
        <v>121</v>
      </c>
      <c r="CA1416" s="110" t="s">
        <v>121</v>
      </c>
      <c r="CB1416" s="110" t="s">
        <v>8122</v>
      </c>
      <c r="CG1416" s="110" t="str">
        <f t="shared" si="230"/>
        <v>5767 Total</v>
      </c>
      <c r="CH1416" s="110" t="str">
        <f t="shared" si="232"/>
        <v>5767 Total-1</v>
      </c>
      <c r="CI1416" s="110">
        <v>1</v>
      </c>
      <c r="CJ1416" s="110" t="s">
        <v>7396</v>
      </c>
      <c r="CN1416" s="110">
        <v>15</v>
      </c>
      <c r="CO1416" s="110">
        <v>15</v>
      </c>
      <c r="CP1416" s="110">
        <v>20</v>
      </c>
      <c r="CQ1416" s="110">
        <v>30</v>
      </c>
      <c r="CS1416" s="110" t="str">
        <f t="shared" si="231"/>
        <v>-</v>
      </c>
    </row>
    <row r="1417" spans="19:97" x14ac:dyDescent="0.2">
      <c r="S1417" s="98">
        <v>7023</v>
      </c>
      <c r="T1417" s="98">
        <v>45</v>
      </c>
      <c r="U1417" s="98" t="s">
        <v>3005</v>
      </c>
      <c r="V1417" s="98">
        <v>60</v>
      </c>
      <c r="W1417" s="98" t="s">
        <v>3170</v>
      </c>
      <c r="X1417" s="98">
        <v>5</v>
      </c>
      <c r="Y1417" s="98" t="s">
        <v>858</v>
      </c>
      <c r="Z1417" s="98">
        <v>33</v>
      </c>
      <c r="AA1417" s="98" t="s">
        <v>3019</v>
      </c>
      <c r="AB1417" s="98">
        <v>8153</v>
      </c>
      <c r="AC1417" s="98" t="s">
        <v>3171</v>
      </c>
      <c r="AD1417" s="98" t="s">
        <v>3172</v>
      </c>
      <c r="AE1417" s="98">
        <v>7023</v>
      </c>
      <c r="AF1417" s="98" t="s">
        <v>6093</v>
      </c>
      <c r="AG1417" s="98" t="s">
        <v>6094</v>
      </c>
      <c r="AH1417" s="98" t="s">
        <v>212</v>
      </c>
      <c r="AI1417" s="98" t="s">
        <v>53</v>
      </c>
      <c r="AJ1417" s="98">
        <v>4100</v>
      </c>
      <c r="AK1417" s="98" t="s">
        <v>36</v>
      </c>
      <c r="AL1417" s="98">
        <v>4104</v>
      </c>
      <c r="AM1417" s="98" t="s">
        <v>503</v>
      </c>
      <c r="AN1417" s="98">
        <v>4115200</v>
      </c>
      <c r="AO1417" s="98">
        <v>2024</v>
      </c>
      <c r="AP1417" s="98">
        <v>0</v>
      </c>
      <c r="AQ1417" s="98" t="s">
        <v>54</v>
      </c>
      <c r="AR1417" s="98" t="s">
        <v>54</v>
      </c>
      <c r="AS1417" s="98" t="s">
        <v>54</v>
      </c>
      <c r="AT1417" s="98" t="s">
        <v>54</v>
      </c>
      <c r="AW1417" s="98" t="s">
        <v>6073</v>
      </c>
      <c r="AY1417" s="98" t="s">
        <v>56</v>
      </c>
      <c r="AZ1417" s="98" t="s">
        <v>6056</v>
      </c>
      <c r="BA1417" s="98" t="s">
        <v>6057</v>
      </c>
      <c r="BB1417" s="98" t="s">
        <v>6058</v>
      </c>
      <c r="BD1417" s="110" t="str">
        <f t="shared" si="233"/>
        <v>4901(vazio)</v>
      </c>
      <c r="BE1417" s="110">
        <v>4901</v>
      </c>
      <c r="BF1417" s="110" t="s">
        <v>3026</v>
      </c>
      <c r="BG1417" s="110">
        <v>8419</v>
      </c>
      <c r="BH1417" s="110" t="s">
        <v>60</v>
      </c>
      <c r="BI1417" s="110">
        <v>0</v>
      </c>
      <c r="BJ1417" s="110">
        <v>0</v>
      </c>
      <c r="BK1417" s="110">
        <v>0</v>
      </c>
      <c r="BL1417" s="110">
        <v>1</v>
      </c>
      <c r="BN1417" s="110">
        <f t="shared" si="234"/>
        <v>1</v>
      </c>
      <c r="BS1417" s="110">
        <v>7023</v>
      </c>
      <c r="BT1417" s="110" t="str">
        <f t="shared" si="225"/>
        <v>Reforma e ampliação do Bloco H57- Laboratório de Inovação Cooperativa(LICO), no campus sede da Universidade Estadual de Maringá</v>
      </c>
      <c r="BU1417" s="111" t="str">
        <f t="shared" si="226"/>
        <v>Não</v>
      </c>
      <c r="BV1417" s="111" t="str">
        <f t="shared" si="227"/>
        <v>Não</v>
      </c>
      <c r="BW1417" s="111" t="str">
        <f t="shared" si="228"/>
        <v>Não</v>
      </c>
      <c r="BX1417" s="111" t="str">
        <f t="shared" si="229"/>
        <v>Não</v>
      </c>
      <c r="BY1417" s="110" t="s">
        <v>121</v>
      </c>
      <c r="BZ1417" s="110" t="s">
        <v>2724</v>
      </c>
      <c r="CA1417" s="110" t="s">
        <v>6073</v>
      </c>
      <c r="CB1417" s="110" t="s">
        <v>8377</v>
      </c>
      <c r="CG1417" s="110" t="str">
        <f t="shared" si="230"/>
        <v>5768Alvorada do Sul</v>
      </c>
      <c r="CH1417" s="110" t="str">
        <f t="shared" si="232"/>
        <v>5768-1</v>
      </c>
      <c r="CI1417" s="110">
        <v>1</v>
      </c>
      <c r="CJ1417" s="110">
        <v>5768</v>
      </c>
      <c r="CK1417" s="110" t="s">
        <v>37</v>
      </c>
      <c r="CL1417" s="110">
        <v>4100806</v>
      </c>
      <c r="CM1417" s="110" t="s">
        <v>343</v>
      </c>
      <c r="CN1417" s="110">
        <v>15</v>
      </c>
      <c r="CO1417" s="110">
        <v>5.05</v>
      </c>
      <c r="CP1417" s="110">
        <v>0</v>
      </c>
      <c r="CQ1417" s="110">
        <v>0</v>
      </c>
      <c r="CS1417" s="110" t="str">
        <f t="shared" si="231"/>
        <v>RGInt 05 Londrina-Alvorada do Sul</v>
      </c>
    </row>
    <row r="1418" spans="19:97" x14ac:dyDescent="0.2">
      <c r="S1418" s="98">
        <v>6556</v>
      </c>
      <c r="T1418" s="98">
        <v>45</v>
      </c>
      <c r="U1418" s="98" t="s">
        <v>3005</v>
      </c>
      <c r="V1418" s="98">
        <v>60</v>
      </c>
      <c r="W1418" s="98" t="s">
        <v>3170</v>
      </c>
      <c r="X1418" s="98">
        <v>5</v>
      </c>
      <c r="Y1418" s="98" t="s">
        <v>858</v>
      </c>
      <c r="Z1418" s="98">
        <v>33</v>
      </c>
      <c r="AA1418" s="98" t="s">
        <v>3019</v>
      </c>
      <c r="AB1418" s="98">
        <v>8153</v>
      </c>
      <c r="AC1418" s="98" t="s">
        <v>3171</v>
      </c>
      <c r="AD1418" s="98" t="s">
        <v>3172</v>
      </c>
      <c r="AE1418" s="98">
        <v>6556</v>
      </c>
      <c r="AF1418" s="98" t="s">
        <v>6236</v>
      </c>
      <c r="AG1418" s="98" t="s">
        <v>6237</v>
      </c>
      <c r="AH1418" s="98" t="s">
        <v>212</v>
      </c>
      <c r="AI1418" s="98" t="s">
        <v>53</v>
      </c>
      <c r="AJ1418" s="98">
        <v>4100</v>
      </c>
      <c r="AK1418" s="98" t="s">
        <v>37</v>
      </c>
      <c r="AL1418" s="98">
        <v>4105</v>
      </c>
      <c r="AM1418" s="98" t="s">
        <v>813</v>
      </c>
      <c r="AN1418" s="98">
        <v>4111803</v>
      </c>
      <c r="AO1418" s="98">
        <v>2024</v>
      </c>
      <c r="AP1418" s="98">
        <v>0</v>
      </c>
      <c r="AQ1418" s="98" t="s">
        <v>54</v>
      </c>
      <c r="AR1418" s="98" t="s">
        <v>54</v>
      </c>
      <c r="AS1418" s="98" t="s">
        <v>54</v>
      </c>
      <c r="AT1418" s="98" t="s">
        <v>54</v>
      </c>
      <c r="AY1418" s="98" t="s">
        <v>56</v>
      </c>
      <c r="AZ1418" s="98" t="s">
        <v>3051</v>
      </c>
      <c r="BA1418" s="98" t="s">
        <v>3216</v>
      </c>
      <c r="BB1418" s="98" t="s">
        <v>6139</v>
      </c>
      <c r="BD1418" s="110" t="str">
        <f t="shared" si="233"/>
        <v>4902RGInt 04 Maringá</v>
      </c>
      <c r="BE1418" s="110">
        <v>4902</v>
      </c>
      <c r="BF1418" s="110" t="s">
        <v>2409</v>
      </c>
      <c r="BG1418" s="110">
        <v>8610</v>
      </c>
      <c r="BH1418" s="110" t="s">
        <v>36</v>
      </c>
      <c r="BI1418" s="110">
        <v>5045</v>
      </c>
      <c r="BJ1418" s="110">
        <v>5098</v>
      </c>
      <c r="BK1418" s="110">
        <v>5151</v>
      </c>
      <c r="BL1418" s="110">
        <v>5204</v>
      </c>
      <c r="BN1418" s="110">
        <f t="shared" si="234"/>
        <v>20498</v>
      </c>
      <c r="BS1418" s="110">
        <v>6556</v>
      </c>
      <c r="BT1418" s="110" t="str">
        <f t="shared" si="225"/>
        <v>Reforma na quadra poliesportiva coberta do Centro de Ciências da Saúde, Campus de Jacarezinho da Universidade Estadual do Norte do Paraná</v>
      </c>
      <c r="BU1418" s="111" t="str">
        <f t="shared" si="226"/>
        <v>Não</v>
      </c>
      <c r="BV1418" s="111" t="str">
        <f t="shared" si="227"/>
        <v>Não</v>
      </c>
      <c r="BW1418" s="111" t="str">
        <f t="shared" si="228"/>
        <v>Não</v>
      </c>
      <c r="BX1418" s="111" t="str">
        <f t="shared" si="229"/>
        <v>Não</v>
      </c>
      <c r="BY1418" s="110" t="s">
        <v>121</v>
      </c>
      <c r="BZ1418" s="110" t="s">
        <v>121</v>
      </c>
      <c r="CA1418" s="110" t="s">
        <v>121</v>
      </c>
      <c r="CB1418" s="110" t="s">
        <v>8122</v>
      </c>
      <c r="CG1418" s="110" t="str">
        <f t="shared" si="230"/>
        <v>5768 Total</v>
      </c>
      <c r="CH1418" s="110" t="str">
        <f t="shared" si="232"/>
        <v>5768 Total-1</v>
      </c>
      <c r="CI1418" s="110">
        <v>1</v>
      </c>
      <c r="CJ1418" s="110" t="s">
        <v>7397</v>
      </c>
      <c r="CN1418" s="110">
        <v>15</v>
      </c>
      <c r="CO1418" s="110">
        <v>5.05</v>
      </c>
      <c r="CP1418" s="110">
        <v>0</v>
      </c>
      <c r="CQ1418" s="110">
        <v>0</v>
      </c>
      <c r="CS1418" s="110" t="str">
        <f t="shared" si="231"/>
        <v>-</v>
      </c>
    </row>
    <row r="1419" spans="19:97" x14ac:dyDescent="0.2">
      <c r="S1419" s="98">
        <v>6524</v>
      </c>
      <c r="T1419" s="98">
        <v>45</v>
      </c>
      <c r="U1419" s="98" t="s">
        <v>3005</v>
      </c>
      <c r="V1419" s="98">
        <v>60</v>
      </c>
      <c r="W1419" s="98" t="s">
        <v>3170</v>
      </c>
      <c r="X1419" s="98">
        <v>5</v>
      </c>
      <c r="Y1419" s="98" t="s">
        <v>858</v>
      </c>
      <c r="Z1419" s="98">
        <v>33</v>
      </c>
      <c r="AA1419" s="98" t="s">
        <v>3019</v>
      </c>
      <c r="AB1419" s="98">
        <v>8153</v>
      </c>
      <c r="AC1419" s="98" t="s">
        <v>3171</v>
      </c>
      <c r="AD1419" s="98" t="s">
        <v>3172</v>
      </c>
      <c r="AE1419" s="98">
        <v>6524</v>
      </c>
      <c r="AF1419" s="98" t="s">
        <v>6238</v>
      </c>
      <c r="AG1419" s="98" t="s">
        <v>6239</v>
      </c>
      <c r="AH1419" s="98" t="s">
        <v>212</v>
      </c>
      <c r="AI1419" s="98" t="s">
        <v>53</v>
      </c>
      <c r="AJ1419" s="98">
        <v>4100</v>
      </c>
      <c r="AK1419" s="98" t="s">
        <v>34</v>
      </c>
      <c r="AL1419" s="98">
        <v>4102</v>
      </c>
      <c r="AM1419" s="98" t="s">
        <v>526</v>
      </c>
      <c r="AN1419" s="98">
        <v>4109401</v>
      </c>
      <c r="AO1419" s="98">
        <v>2024</v>
      </c>
      <c r="AP1419" s="98">
        <v>0</v>
      </c>
      <c r="AQ1419" s="98" t="s">
        <v>54</v>
      </c>
      <c r="AR1419" s="98" t="s">
        <v>54</v>
      </c>
      <c r="AS1419" s="98" t="s">
        <v>54</v>
      </c>
      <c r="AT1419" s="98" t="s">
        <v>54</v>
      </c>
      <c r="AY1419" s="98" t="s">
        <v>56</v>
      </c>
      <c r="AZ1419" s="98" t="s">
        <v>3051</v>
      </c>
      <c r="BA1419" s="98" t="s">
        <v>3216</v>
      </c>
      <c r="BB1419" s="98" t="s">
        <v>6139</v>
      </c>
      <c r="BD1419" s="110" t="str">
        <f t="shared" si="233"/>
        <v>4903(vazio)</v>
      </c>
      <c r="BE1419" s="110">
        <v>4903</v>
      </c>
      <c r="BF1419" s="110" t="s">
        <v>5043</v>
      </c>
      <c r="BG1419" s="110">
        <v>8063</v>
      </c>
      <c r="BH1419" s="110" t="s">
        <v>60</v>
      </c>
      <c r="BI1419" s="110">
        <v>20</v>
      </c>
      <c r="BJ1419" s="110">
        <v>20</v>
      </c>
      <c r="BK1419" s="110">
        <v>20</v>
      </c>
      <c r="BL1419" s="110">
        <v>20</v>
      </c>
      <c r="BN1419" s="110">
        <f t="shared" si="234"/>
        <v>80</v>
      </c>
      <c r="BS1419" s="110">
        <v>6524</v>
      </c>
      <c r="BT1419" s="110" t="str">
        <f t="shared" si="225"/>
        <v>Retomada e conclusão da Oficina Ortopédica no Campus CEDETEG, na Universidade Estadual do Centro-Oeste, em Guarapuava</v>
      </c>
      <c r="BU1419" s="111" t="str">
        <f t="shared" si="226"/>
        <v>Não</v>
      </c>
      <c r="BV1419" s="111" t="str">
        <f t="shared" si="227"/>
        <v>Não</v>
      </c>
      <c r="BW1419" s="111" t="str">
        <f t="shared" si="228"/>
        <v>Não</v>
      </c>
      <c r="BX1419" s="111" t="str">
        <f t="shared" si="229"/>
        <v>Não</v>
      </c>
      <c r="BY1419" s="110" t="s">
        <v>121</v>
      </c>
      <c r="BZ1419" s="110" t="s">
        <v>121</v>
      </c>
      <c r="CA1419" s="110" t="s">
        <v>121</v>
      </c>
      <c r="CB1419" s="110" t="s">
        <v>8122</v>
      </c>
      <c r="CG1419" s="110" t="str">
        <f t="shared" si="230"/>
        <v>5769Lobato</v>
      </c>
      <c r="CH1419" s="110" t="str">
        <f t="shared" si="232"/>
        <v>5769-1</v>
      </c>
      <c r="CI1419" s="110">
        <v>1</v>
      </c>
      <c r="CJ1419" s="110">
        <v>5769</v>
      </c>
      <c r="CK1419" s="110" t="s">
        <v>36</v>
      </c>
      <c r="CL1419" s="110">
        <v>4113601</v>
      </c>
      <c r="CM1419" s="110" t="s">
        <v>4535</v>
      </c>
      <c r="CN1419" s="110">
        <v>4</v>
      </c>
      <c r="CO1419" s="110">
        <v>12</v>
      </c>
      <c r="CP1419" s="110">
        <v>15</v>
      </c>
      <c r="CQ1419" s="110">
        <v>5.7</v>
      </c>
      <c r="CS1419" s="110" t="str">
        <f t="shared" si="231"/>
        <v>RGInt 04 Maringá-Lobato</v>
      </c>
    </row>
    <row r="1420" spans="19:97" x14ac:dyDescent="0.2">
      <c r="S1420" s="98">
        <v>6509</v>
      </c>
      <c r="T1420" s="98">
        <v>45</v>
      </c>
      <c r="U1420" s="98" t="s">
        <v>3005</v>
      </c>
      <c r="V1420" s="98">
        <v>60</v>
      </c>
      <c r="W1420" s="98" t="s">
        <v>3170</v>
      </c>
      <c r="X1420" s="98">
        <v>5</v>
      </c>
      <c r="Y1420" s="98" t="s">
        <v>858</v>
      </c>
      <c r="Z1420" s="98">
        <v>33</v>
      </c>
      <c r="AA1420" s="98" t="s">
        <v>3019</v>
      </c>
      <c r="AB1420" s="98">
        <v>8153</v>
      </c>
      <c r="AC1420" s="98" t="s">
        <v>3171</v>
      </c>
      <c r="AD1420" s="98" t="s">
        <v>3172</v>
      </c>
      <c r="AE1420" s="98">
        <v>6509</v>
      </c>
      <c r="AF1420" s="98" t="s">
        <v>6240</v>
      </c>
      <c r="AG1420" s="98" t="s">
        <v>6241</v>
      </c>
      <c r="AH1420" s="98" t="s">
        <v>212</v>
      </c>
      <c r="AI1420" s="98" t="s">
        <v>53</v>
      </c>
      <c r="AJ1420" s="98">
        <v>4100</v>
      </c>
      <c r="AK1420" s="98" t="s">
        <v>38</v>
      </c>
      <c r="AL1420" s="98">
        <v>4106</v>
      </c>
      <c r="AM1420" s="98" t="s">
        <v>531</v>
      </c>
      <c r="AN1420" s="98">
        <v>4119905</v>
      </c>
      <c r="AO1420" s="98">
        <v>2024</v>
      </c>
      <c r="AP1420" s="98">
        <v>1675.65</v>
      </c>
      <c r="AQ1420" s="98" t="s">
        <v>54</v>
      </c>
      <c r="AR1420" s="98" t="s">
        <v>54</v>
      </c>
      <c r="AS1420" s="98" t="s">
        <v>54</v>
      </c>
      <c r="AT1420" s="98" t="s">
        <v>54</v>
      </c>
      <c r="AY1420" s="98" t="s">
        <v>56</v>
      </c>
      <c r="AZ1420" s="98" t="s">
        <v>3051</v>
      </c>
      <c r="BA1420" s="98" t="s">
        <v>6031</v>
      </c>
      <c r="BB1420" s="98" t="s">
        <v>6031</v>
      </c>
      <c r="BD1420" s="110" t="str">
        <f t="shared" si="233"/>
        <v>4904RGInt 04 Maringá</v>
      </c>
      <c r="BE1420" s="110">
        <v>4904</v>
      </c>
      <c r="BF1420" s="110" t="s">
        <v>2418</v>
      </c>
      <c r="BG1420" s="110">
        <v>8610</v>
      </c>
      <c r="BH1420" s="110" t="s">
        <v>36</v>
      </c>
      <c r="BI1420" s="110">
        <v>1751</v>
      </c>
      <c r="BJ1420" s="110">
        <v>1759</v>
      </c>
      <c r="BK1420" s="110">
        <v>1768</v>
      </c>
      <c r="BL1420" s="110">
        <v>1776</v>
      </c>
      <c r="BN1420" s="110">
        <f t="shared" si="234"/>
        <v>7054</v>
      </c>
      <c r="BS1420" s="110">
        <v>6509</v>
      </c>
      <c r="BT1420" s="110" t="str">
        <f t="shared" si="225"/>
        <v>Revitalização das instalações do Bloco da Piscina e Substituição do Sistema de Aquecimento da Universidade Estadual de Ponta Grossa</v>
      </c>
      <c r="BU1420" s="111" t="str">
        <f t="shared" si="226"/>
        <v>Não</v>
      </c>
      <c r="BV1420" s="111" t="str">
        <f t="shared" si="227"/>
        <v>Não</v>
      </c>
      <c r="BW1420" s="111" t="str">
        <f t="shared" si="228"/>
        <v>Não</v>
      </c>
      <c r="BX1420" s="111" t="str">
        <f t="shared" si="229"/>
        <v>Não</v>
      </c>
      <c r="BY1420" s="110" t="s">
        <v>121</v>
      </c>
      <c r="BZ1420" s="110" t="s">
        <v>121</v>
      </c>
      <c r="CA1420" s="110" t="s">
        <v>121</v>
      </c>
      <c r="CB1420" s="110" t="s">
        <v>8122</v>
      </c>
      <c r="CG1420" s="110" t="str">
        <f t="shared" si="230"/>
        <v>5769 Total</v>
      </c>
      <c r="CH1420" s="110" t="str">
        <f t="shared" si="232"/>
        <v>5769 Total-1</v>
      </c>
      <c r="CI1420" s="110">
        <v>1</v>
      </c>
      <c r="CJ1420" s="110" t="s">
        <v>7398</v>
      </c>
      <c r="CN1420" s="110">
        <v>4</v>
      </c>
      <c r="CO1420" s="110">
        <v>12</v>
      </c>
      <c r="CP1420" s="110">
        <v>15</v>
      </c>
      <c r="CQ1420" s="110">
        <v>5.7</v>
      </c>
      <c r="CS1420" s="110" t="str">
        <f t="shared" si="231"/>
        <v>-</v>
      </c>
    </row>
    <row r="1421" spans="19:97" x14ac:dyDescent="0.2">
      <c r="S1421" s="98">
        <v>6511</v>
      </c>
      <c r="T1421" s="98">
        <v>45</v>
      </c>
      <c r="U1421" s="98" t="s">
        <v>3005</v>
      </c>
      <c r="V1421" s="98">
        <v>60</v>
      </c>
      <c r="W1421" s="98" t="s">
        <v>3170</v>
      </c>
      <c r="X1421" s="98">
        <v>5</v>
      </c>
      <c r="Y1421" s="98" t="s">
        <v>858</v>
      </c>
      <c r="Z1421" s="98">
        <v>33</v>
      </c>
      <c r="AA1421" s="98" t="s">
        <v>3019</v>
      </c>
      <c r="AB1421" s="98">
        <v>8153</v>
      </c>
      <c r="AC1421" s="98" t="s">
        <v>3171</v>
      </c>
      <c r="AD1421" s="98" t="s">
        <v>3172</v>
      </c>
      <c r="AE1421" s="98">
        <v>6511</v>
      </c>
      <c r="AF1421" s="98" t="s">
        <v>6242</v>
      </c>
      <c r="AG1421" s="98" t="s">
        <v>6243</v>
      </c>
      <c r="AH1421" s="98" t="s">
        <v>212</v>
      </c>
      <c r="AI1421" s="98" t="s">
        <v>53</v>
      </c>
      <c r="AJ1421" s="98">
        <v>4100</v>
      </c>
      <c r="AK1421" s="98" t="s">
        <v>38</v>
      </c>
      <c r="AL1421" s="98">
        <v>4106</v>
      </c>
      <c r="AM1421" s="98" t="s">
        <v>531</v>
      </c>
      <c r="AN1421" s="98">
        <v>4119905</v>
      </c>
      <c r="AO1421" s="98">
        <v>2024</v>
      </c>
      <c r="AP1421" s="98">
        <v>6443</v>
      </c>
      <c r="AQ1421" s="98" t="s">
        <v>54</v>
      </c>
      <c r="AR1421" s="98" t="s">
        <v>54</v>
      </c>
      <c r="AS1421" s="98" t="s">
        <v>54</v>
      </c>
      <c r="AT1421" s="98" t="s">
        <v>54</v>
      </c>
      <c r="AY1421" s="98" t="s">
        <v>56</v>
      </c>
      <c r="AZ1421" s="98" t="s">
        <v>6022</v>
      </c>
      <c r="BA1421" s="98" t="s">
        <v>6031</v>
      </c>
      <c r="BB1421" s="98" t="s">
        <v>6031</v>
      </c>
      <c r="BD1421" s="110" t="str">
        <f t="shared" si="233"/>
        <v>4905(vazio)</v>
      </c>
      <c r="BE1421" s="110">
        <v>4905</v>
      </c>
      <c r="BF1421" s="110" t="s">
        <v>1085</v>
      </c>
      <c r="BG1421" s="110">
        <v>8063</v>
      </c>
      <c r="BH1421" s="110" t="s">
        <v>60</v>
      </c>
      <c r="BI1421" s="110">
        <v>6252.5</v>
      </c>
      <c r="BJ1421" s="110">
        <v>6557.5</v>
      </c>
      <c r="BK1421" s="110">
        <v>7018.81</v>
      </c>
      <c r="BL1421" s="110">
        <v>7644.06</v>
      </c>
      <c r="BN1421" s="110">
        <f t="shared" si="234"/>
        <v>27472.870000000003</v>
      </c>
      <c r="BS1421" s="110">
        <v>6511</v>
      </c>
      <c r="BT1421" s="110" t="str">
        <f t="shared" si="225"/>
        <v>Revitalização da Universidade Estadual de Ponta Grossa com Adequação para Acessibilidade - Lote 1</v>
      </c>
      <c r="BU1421" s="111" t="str">
        <f t="shared" si="226"/>
        <v>Não</v>
      </c>
      <c r="BV1421" s="111" t="str">
        <f t="shared" si="227"/>
        <v>Não</v>
      </c>
      <c r="BW1421" s="111" t="str">
        <f t="shared" si="228"/>
        <v>Não</v>
      </c>
      <c r="BX1421" s="111" t="str">
        <f t="shared" si="229"/>
        <v>Não</v>
      </c>
      <c r="BY1421" s="110" t="s">
        <v>121</v>
      </c>
      <c r="BZ1421" s="110" t="s">
        <v>121</v>
      </c>
      <c r="CA1421" s="110" t="s">
        <v>121</v>
      </c>
      <c r="CB1421" s="110" t="s">
        <v>8122</v>
      </c>
      <c r="CG1421" s="110" t="str">
        <f t="shared" si="230"/>
        <v>5770Pitanga</v>
      </c>
      <c r="CH1421" s="110" t="str">
        <f t="shared" si="232"/>
        <v>5770-1</v>
      </c>
      <c r="CI1421" s="110">
        <v>1</v>
      </c>
      <c r="CJ1421" s="110">
        <v>5770</v>
      </c>
      <c r="CK1421" s="110" t="s">
        <v>34</v>
      </c>
      <c r="CL1421" s="110">
        <v>4119608</v>
      </c>
      <c r="CM1421" s="110" t="s">
        <v>1906</v>
      </c>
      <c r="CN1421" s="110">
        <v>12</v>
      </c>
      <c r="CO1421" s="110">
        <v>10.5</v>
      </c>
      <c r="CP1421" s="110">
        <v>15</v>
      </c>
      <c r="CQ1421" s="110">
        <v>14.02</v>
      </c>
      <c r="CS1421" s="110" t="str">
        <f t="shared" si="231"/>
        <v>RGInt 02 Guarapuava-Pitanga</v>
      </c>
    </row>
    <row r="1422" spans="19:97" x14ac:dyDescent="0.2">
      <c r="S1422" s="98">
        <v>6513</v>
      </c>
      <c r="T1422" s="98">
        <v>45</v>
      </c>
      <c r="U1422" s="98" t="s">
        <v>3005</v>
      </c>
      <c r="V1422" s="98">
        <v>60</v>
      </c>
      <c r="W1422" s="98" t="s">
        <v>3170</v>
      </c>
      <c r="X1422" s="98">
        <v>5</v>
      </c>
      <c r="Y1422" s="98" t="s">
        <v>858</v>
      </c>
      <c r="Z1422" s="98">
        <v>33</v>
      </c>
      <c r="AA1422" s="98" t="s">
        <v>3019</v>
      </c>
      <c r="AB1422" s="98">
        <v>8153</v>
      </c>
      <c r="AC1422" s="98" t="s">
        <v>3171</v>
      </c>
      <c r="AD1422" s="98" t="s">
        <v>3172</v>
      </c>
      <c r="AE1422" s="98">
        <v>6513</v>
      </c>
      <c r="AF1422" s="98" t="s">
        <v>6244</v>
      </c>
      <c r="AG1422" s="98" t="s">
        <v>6245</v>
      </c>
      <c r="AH1422" s="98" t="s">
        <v>212</v>
      </c>
      <c r="AI1422" s="98" t="s">
        <v>53</v>
      </c>
      <c r="AJ1422" s="98">
        <v>4100</v>
      </c>
      <c r="AK1422" s="98" t="s">
        <v>38</v>
      </c>
      <c r="AL1422" s="98">
        <v>4106</v>
      </c>
      <c r="AM1422" s="98" t="s">
        <v>531</v>
      </c>
      <c r="AN1422" s="98">
        <v>4119905</v>
      </c>
      <c r="AO1422" s="98">
        <v>2024</v>
      </c>
      <c r="AP1422" s="98">
        <v>0</v>
      </c>
      <c r="AQ1422" s="98" t="s">
        <v>54</v>
      </c>
      <c r="AR1422" s="98" t="s">
        <v>54</v>
      </c>
      <c r="AS1422" s="98" t="s">
        <v>54</v>
      </c>
      <c r="AT1422" s="98" t="s">
        <v>54</v>
      </c>
      <c r="AY1422" s="98" t="s">
        <v>56</v>
      </c>
      <c r="AZ1422" s="98" t="s">
        <v>6022</v>
      </c>
      <c r="BA1422" s="98" t="s">
        <v>6031</v>
      </c>
      <c r="BB1422" s="98" t="s">
        <v>6031</v>
      </c>
      <c r="BD1422" s="110" t="str">
        <f t="shared" si="233"/>
        <v>4906RGInt 04 Maringá</v>
      </c>
      <c r="BE1422" s="110">
        <v>4906</v>
      </c>
      <c r="BF1422" s="110" t="s">
        <v>2391</v>
      </c>
      <c r="BG1422" s="110">
        <v>8610</v>
      </c>
      <c r="BH1422" s="110" t="s">
        <v>36</v>
      </c>
      <c r="BI1422" s="110">
        <v>26551</v>
      </c>
      <c r="BJ1422" s="110">
        <v>26342</v>
      </c>
      <c r="BK1422" s="110">
        <v>26135</v>
      </c>
      <c r="BL1422" s="110">
        <v>25929</v>
      </c>
      <c r="BN1422" s="110">
        <f t="shared" si="234"/>
        <v>104957</v>
      </c>
      <c r="BS1422" s="110">
        <v>6513</v>
      </c>
      <c r="BT1422" s="110" t="str">
        <f t="shared" si="225"/>
        <v>Revitalização da Universidade Estadual de Ponta Grossa com Adequação para Acessibilidade - Lote 2</v>
      </c>
      <c r="BU1422" s="111" t="str">
        <f t="shared" si="226"/>
        <v>Não</v>
      </c>
      <c r="BV1422" s="111" t="str">
        <f t="shared" si="227"/>
        <v>Não</v>
      </c>
      <c r="BW1422" s="111" t="str">
        <f t="shared" si="228"/>
        <v>Não</v>
      </c>
      <c r="BX1422" s="111" t="str">
        <f t="shared" si="229"/>
        <v>Não</v>
      </c>
      <c r="BY1422" s="110" t="s">
        <v>121</v>
      </c>
      <c r="BZ1422" s="110" t="s">
        <v>121</v>
      </c>
      <c r="CA1422" s="110" t="s">
        <v>121</v>
      </c>
      <c r="CB1422" s="110" t="s">
        <v>8122</v>
      </c>
      <c r="CG1422" s="110" t="str">
        <f t="shared" si="230"/>
        <v>5770 Total</v>
      </c>
      <c r="CH1422" s="110" t="str">
        <f t="shared" si="232"/>
        <v>5770 Total-1</v>
      </c>
      <c r="CI1422" s="110">
        <v>1</v>
      </c>
      <c r="CJ1422" s="110" t="s">
        <v>7399</v>
      </c>
      <c r="CN1422" s="110">
        <v>12</v>
      </c>
      <c r="CO1422" s="110">
        <v>10.5</v>
      </c>
      <c r="CP1422" s="110">
        <v>15</v>
      </c>
      <c r="CQ1422" s="110">
        <v>14.02</v>
      </c>
      <c r="CS1422" s="110" t="str">
        <f t="shared" si="231"/>
        <v>-</v>
      </c>
    </row>
    <row r="1423" spans="19:97" x14ac:dyDescent="0.2">
      <c r="S1423" s="98">
        <v>6514</v>
      </c>
      <c r="T1423" s="98">
        <v>45</v>
      </c>
      <c r="U1423" s="98" t="s">
        <v>3005</v>
      </c>
      <c r="V1423" s="98">
        <v>60</v>
      </c>
      <c r="W1423" s="98" t="s">
        <v>3170</v>
      </c>
      <c r="X1423" s="98">
        <v>5</v>
      </c>
      <c r="Y1423" s="98" t="s">
        <v>858</v>
      </c>
      <c r="Z1423" s="98">
        <v>33</v>
      </c>
      <c r="AA1423" s="98" t="s">
        <v>3019</v>
      </c>
      <c r="AB1423" s="98">
        <v>8153</v>
      </c>
      <c r="AC1423" s="98" t="s">
        <v>3171</v>
      </c>
      <c r="AD1423" s="98" t="s">
        <v>3172</v>
      </c>
      <c r="AE1423" s="98">
        <v>6514</v>
      </c>
      <c r="AF1423" s="98" t="s">
        <v>6246</v>
      </c>
      <c r="AG1423" s="98" t="s">
        <v>6247</v>
      </c>
      <c r="AH1423" s="98" t="s">
        <v>212</v>
      </c>
      <c r="AI1423" s="98" t="s">
        <v>53</v>
      </c>
      <c r="AJ1423" s="98">
        <v>4100</v>
      </c>
      <c r="AK1423" s="98" t="s">
        <v>38</v>
      </c>
      <c r="AL1423" s="98">
        <v>4106</v>
      </c>
      <c r="AM1423" s="98" t="s">
        <v>531</v>
      </c>
      <c r="AN1423" s="98">
        <v>4119905</v>
      </c>
      <c r="AO1423" s="98">
        <v>2024</v>
      </c>
      <c r="AP1423" s="98">
        <v>1165.5899999999999</v>
      </c>
      <c r="AQ1423" s="98" t="s">
        <v>54</v>
      </c>
      <c r="AR1423" s="98" t="s">
        <v>54</v>
      </c>
      <c r="AS1423" s="98" t="s">
        <v>54</v>
      </c>
      <c r="AT1423" s="98" t="s">
        <v>54</v>
      </c>
      <c r="AY1423" s="98" t="s">
        <v>56</v>
      </c>
      <c r="AZ1423" s="98" t="s">
        <v>3051</v>
      </c>
      <c r="BA1423" s="98" t="s">
        <v>6031</v>
      </c>
      <c r="BB1423" s="98" t="s">
        <v>6031</v>
      </c>
      <c r="BD1423" s="110" t="str">
        <f t="shared" si="233"/>
        <v>4907(vazio)</v>
      </c>
      <c r="BE1423" s="110">
        <v>4907</v>
      </c>
      <c r="BF1423" s="110" t="s">
        <v>1094</v>
      </c>
      <c r="BG1423" s="110">
        <v>8063</v>
      </c>
      <c r="BH1423" s="110" t="s">
        <v>60</v>
      </c>
      <c r="BI1423" s="110">
        <v>779308</v>
      </c>
      <c r="BJ1423" s="110">
        <v>957326</v>
      </c>
      <c r="BK1423" s="110">
        <v>1024339</v>
      </c>
      <c r="BL1423" s="110">
        <v>1096043</v>
      </c>
      <c r="BN1423" s="110">
        <f t="shared" si="234"/>
        <v>3857016</v>
      </c>
      <c r="BS1423" s="110">
        <v>6514</v>
      </c>
      <c r="BT1423" s="110" t="str">
        <f t="shared" si="225"/>
        <v>Revitalização da Universidade Estadual de Ponta Grossa com Adequação para Acessibilidade - Lote 3</v>
      </c>
      <c r="BU1423" s="111" t="str">
        <f t="shared" si="226"/>
        <v>Não</v>
      </c>
      <c r="BV1423" s="111" t="str">
        <f t="shared" si="227"/>
        <v>Não</v>
      </c>
      <c r="BW1423" s="111" t="str">
        <f t="shared" si="228"/>
        <v>Não</v>
      </c>
      <c r="BX1423" s="111" t="str">
        <f t="shared" si="229"/>
        <v>Não</v>
      </c>
      <c r="BY1423" s="110" t="s">
        <v>121</v>
      </c>
      <c r="BZ1423" s="110" t="s">
        <v>121</v>
      </c>
      <c r="CA1423" s="110" t="s">
        <v>121</v>
      </c>
      <c r="CB1423" s="110" t="s">
        <v>8122</v>
      </c>
      <c r="CG1423" s="110" t="str">
        <f t="shared" si="230"/>
        <v>5771Campo Mourão</v>
      </c>
      <c r="CH1423" s="110" t="str">
        <f t="shared" si="232"/>
        <v>5771-1</v>
      </c>
      <c r="CI1423" s="110">
        <v>1</v>
      </c>
      <c r="CJ1423" s="110">
        <v>5771</v>
      </c>
      <c r="CK1423" s="110" t="s">
        <v>36</v>
      </c>
      <c r="CL1423" s="110">
        <v>4104303</v>
      </c>
      <c r="CM1423" s="110" t="s">
        <v>372</v>
      </c>
      <c r="CN1423" s="110">
        <v>10</v>
      </c>
      <c r="CO1423" s="110">
        <v>15</v>
      </c>
      <c r="CP1423" s="110">
        <v>18</v>
      </c>
      <c r="CQ1423" s="110">
        <v>18</v>
      </c>
      <c r="CS1423" s="110" t="str">
        <f t="shared" si="231"/>
        <v>RGInt 04 Maringá-Campo Mourão</v>
      </c>
    </row>
    <row r="1424" spans="19:97" x14ac:dyDescent="0.2">
      <c r="S1424" s="98">
        <v>3937</v>
      </c>
      <c r="T1424" s="98">
        <v>45</v>
      </c>
      <c r="U1424" s="98" t="s">
        <v>3005</v>
      </c>
      <c r="V1424" s="98">
        <v>60</v>
      </c>
      <c r="W1424" s="98" t="s">
        <v>3170</v>
      </c>
      <c r="X1424" s="98">
        <v>5</v>
      </c>
      <c r="Y1424" s="98" t="s">
        <v>858</v>
      </c>
      <c r="Z1424" s="98">
        <v>33</v>
      </c>
      <c r="AA1424" s="98" t="s">
        <v>3019</v>
      </c>
      <c r="AB1424" s="98">
        <v>8153</v>
      </c>
      <c r="AC1424" s="98" t="s">
        <v>3171</v>
      </c>
      <c r="AD1424" s="98" t="s">
        <v>3172</v>
      </c>
      <c r="AE1424" s="98">
        <v>3937</v>
      </c>
      <c r="AF1424" s="98" t="s">
        <v>679</v>
      </c>
      <c r="AG1424" s="98" t="s">
        <v>3224</v>
      </c>
      <c r="AH1424" s="98" t="s">
        <v>3225</v>
      </c>
      <c r="AI1424" s="98" t="s">
        <v>53</v>
      </c>
      <c r="AJ1424" s="98">
        <v>4100</v>
      </c>
      <c r="AO1424" s="98">
        <v>2024</v>
      </c>
      <c r="AP1424" s="98">
        <v>5</v>
      </c>
      <c r="AQ1424" s="98" t="s">
        <v>54</v>
      </c>
      <c r="AR1424" s="98" t="s">
        <v>54</v>
      </c>
      <c r="AS1424" s="98" t="s">
        <v>54</v>
      </c>
      <c r="AT1424" s="98" t="s">
        <v>54</v>
      </c>
      <c r="AV1424" s="98" t="s">
        <v>244</v>
      </c>
      <c r="AY1424" s="98" t="s">
        <v>56</v>
      </c>
      <c r="AZ1424" s="98" t="s">
        <v>3226</v>
      </c>
      <c r="BA1424" s="98" t="s">
        <v>3005</v>
      </c>
      <c r="BB1424" s="98" t="s">
        <v>3176</v>
      </c>
      <c r="BD1424" s="110" t="str">
        <f t="shared" si="233"/>
        <v>4908RGInt 04 Maringá</v>
      </c>
      <c r="BE1424" s="110">
        <v>4908</v>
      </c>
      <c r="BF1424" s="110" t="s">
        <v>2398</v>
      </c>
      <c r="BG1424" s="110">
        <v>8610</v>
      </c>
      <c r="BH1424" s="110" t="s">
        <v>36</v>
      </c>
      <c r="BI1424" s="110">
        <v>1071</v>
      </c>
      <c r="BJ1424" s="110">
        <v>1096</v>
      </c>
      <c r="BK1424" s="110">
        <v>1121</v>
      </c>
      <c r="BL1424" s="110">
        <v>1147</v>
      </c>
      <c r="BN1424" s="110">
        <f t="shared" si="234"/>
        <v>4435</v>
      </c>
      <c r="BS1424" s="110">
        <v>3937</v>
      </c>
      <c r="BT1424" s="110" t="str">
        <f t="shared" si="225"/>
        <v>Startups apoiadas para estabelecer operações no exterior</v>
      </c>
      <c r="BU1424" s="111" t="str">
        <f t="shared" si="226"/>
        <v>Não</v>
      </c>
      <c r="BV1424" s="111" t="str">
        <f t="shared" si="227"/>
        <v>Não</v>
      </c>
      <c r="BW1424" s="111" t="str">
        <f t="shared" si="228"/>
        <v>Não</v>
      </c>
      <c r="BX1424" s="111" t="str">
        <f t="shared" si="229"/>
        <v>Não</v>
      </c>
      <c r="BY1424" s="110" t="s">
        <v>680</v>
      </c>
      <c r="BZ1424" s="110" t="s">
        <v>244</v>
      </c>
      <c r="CA1424" s="110" t="s">
        <v>681</v>
      </c>
      <c r="CB1424" s="110" t="s">
        <v>8122</v>
      </c>
      <c r="CG1424" s="110" t="str">
        <f t="shared" si="230"/>
        <v>5771 Total</v>
      </c>
      <c r="CH1424" s="110" t="str">
        <f t="shared" si="232"/>
        <v>5771 Total-1</v>
      </c>
      <c r="CI1424" s="110">
        <v>1</v>
      </c>
      <c r="CJ1424" s="110" t="s">
        <v>7400</v>
      </c>
      <c r="CN1424" s="110">
        <v>10</v>
      </c>
      <c r="CO1424" s="110">
        <v>15</v>
      </c>
      <c r="CP1424" s="110">
        <v>18</v>
      </c>
      <c r="CQ1424" s="110">
        <v>18</v>
      </c>
      <c r="CS1424" s="110" t="str">
        <f t="shared" si="231"/>
        <v>-</v>
      </c>
    </row>
    <row r="1425" spans="19:97" x14ac:dyDescent="0.2">
      <c r="S1425" s="98">
        <v>4081</v>
      </c>
      <c r="T1425" s="98">
        <v>45</v>
      </c>
      <c r="U1425" s="98" t="s">
        <v>3005</v>
      </c>
      <c r="V1425" s="98">
        <v>70</v>
      </c>
      <c r="W1425" s="98" t="s">
        <v>3228</v>
      </c>
      <c r="X1425" s="98">
        <v>5</v>
      </c>
      <c r="Y1425" s="98" t="s">
        <v>858</v>
      </c>
      <c r="Z1425" s="98">
        <v>33</v>
      </c>
      <c r="AA1425" s="98" t="s">
        <v>3019</v>
      </c>
      <c r="AB1425" s="98">
        <v>8044</v>
      </c>
      <c r="AC1425" s="98" t="s">
        <v>3229</v>
      </c>
      <c r="AD1425" s="98" t="s">
        <v>3230</v>
      </c>
      <c r="AE1425" s="98">
        <v>4081</v>
      </c>
      <c r="AF1425" s="98" t="s">
        <v>1132</v>
      </c>
      <c r="AG1425" s="98" t="s">
        <v>6248</v>
      </c>
      <c r="AH1425" s="98" t="s">
        <v>3231</v>
      </c>
      <c r="AI1425" s="98" t="s">
        <v>53</v>
      </c>
      <c r="AJ1425" s="98">
        <v>4100</v>
      </c>
      <c r="AO1425" s="98">
        <v>2024</v>
      </c>
      <c r="AP1425" s="98">
        <v>0</v>
      </c>
      <c r="AQ1425" s="98" t="s">
        <v>54</v>
      </c>
      <c r="AR1425" s="98" t="s">
        <v>56</v>
      </c>
      <c r="AS1425" s="98" t="s">
        <v>54</v>
      </c>
      <c r="AT1425" s="98" t="s">
        <v>54</v>
      </c>
      <c r="AV1425" s="98" t="s">
        <v>244</v>
      </c>
      <c r="AY1425" s="98" t="s">
        <v>56</v>
      </c>
      <c r="AZ1425" s="98" t="s">
        <v>3232</v>
      </c>
      <c r="BA1425" s="98" t="s">
        <v>3233</v>
      </c>
      <c r="BB1425" s="98" t="s">
        <v>3234</v>
      </c>
      <c r="BD1425" s="110" t="str">
        <f t="shared" si="233"/>
        <v>4909RGInt 01 Curitiba</v>
      </c>
      <c r="BE1425" s="110">
        <v>4909</v>
      </c>
      <c r="BF1425" s="110" t="s">
        <v>2382</v>
      </c>
      <c r="BG1425" s="110">
        <v>8611</v>
      </c>
      <c r="BH1425" s="110" t="s">
        <v>33</v>
      </c>
      <c r="BI1425" s="110">
        <v>174</v>
      </c>
      <c r="BJ1425" s="110">
        <v>174</v>
      </c>
      <c r="BK1425" s="110">
        <v>175</v>
      </c>
      <c r="BL1425" s="110">
        <v>176</v>
      </c>
      <c r="BN1425" s="110">
        <f t="shared" si="234"/>
        <v>699</v>
      </c>
      <c r="BS1425" s="110">
        <v>4081</v>
      </c>
      <c r="BT1425" s="110" t="str">
        <f t="shared" si="225"/>
        <v>Criação do Centro de Saúde Pública de Precisão - Parque Tecnológico da Saúde</v>
      </c>
      <c r="BU1425" s="111" t="str">
        <f t="shared" si="226"/>
        <v>Não</v>
      </c>
      <c r="BV1425" s="111" t="str">
        <f t="shared" si="227"/>
        <v>Não</v>
      </c>
      <c r="BW1425" s="111" t="str">
        <f t="shared" si="228"/>
        <v>Não</v>
      </c>
      <c r="BX1425" s="111" t="str">
        <f t="shared" si="229"/>
        <v>Sim</v>
      </c>
      <c r="BY1425" s="110" t="s">
        <v>1133</v>
      </c>
      <c r="BZ1425" s="110" t="s">
        <v>244</v>
      </c>
      <c r="CA1425" s="110" t="s">
        <v>121</v>
      </c>
      <c r="CB1425" s="110" t="s">
        <v>8375</v>
      </c>
      <c r="CG1425" s="110" t="str">
        <f t="shared" si="230"/>
        <v>5772Vera Cruz do Oeste</v>
      </c>
      <c r="CH1425" s="110" t="str">
        <f t="shared" si="232"/>
        <v>5772-1</v>
      </c>
      <c r="CI1425" s="110">
        <v>1</v>
      </c>
      <c r="CJ1425" s="110">
        <v>5772</v>
      </c>
      <c r="CK1425" s="110" t="s">
        <v>35</v>
      </c>
      <c r="CL1425" s="110">
        <v>4128559</v>
      </c>
      <c r="CM1425" s="110" t="s">
        <v>156</v>
      </c>
      <c r="CN1425" s="110">
        <v>3</v>
      </c>
      <c r="CO1425" s="110">
        <v>5.9</v>
      </c>
      <c r="CP1425" s="110">
        <v>0</v>
      </c>
      <c r="CQ1425" s="110">
        <v>0</v>
      </c>
      <c r="CS1425" s="110" t="str">
        <f t="shared" si="231"/>
        <v>RGInt 03 Cascavel-Vera Cruz do Oeste</v>
      </c>
    </row>
    <row r="1426" spans="19:97" x14ac:dyDescent="0.2">
      <c r="S1426" s="98">
        <v>4080</v>
      </c>
      <c r="T1426" s="98">
        <v>45</v>
      </c>
      <c r="U1426" s="98" t="s">
        <v>3005</v>
      </c>
      <c r="V1426" s="98">
        <v>70</v>
      </c>
      <c r="W1426" s="98" t="s">
        <v>3228</v>
      </c>
      <c r="X1426" s="98">
        <v>5</v>
      </c>
      <c r="Y1426" s="98" t="s">
        <v>858</v>
      </c>
      <c r="Z1426" s="98">
        <v>33</v>
      </c>
      <c r="AA1426" s="98" t="s">
        <v>3019</v>
      </c>
      <c r="AB1426" s="98">
        <v>8044</v>
      </c>
      <c r="AC1426" s="98" t="s">
        <v>3229</v>
      </c>
      <c r="AD1426" s="98" t="s">
        <v>3230</v>
      </c>
      <c r="AE1426" s="98">
        <v>4080</v>
      </c>
      <c r="AF1426" s="98" t="s">
        <v>1123</v>
      </c>
      <c r="AG1426" s="98" t="s">
        <v>3236</v>
      </c>
      <c r="AH1426" s="98" t="s">
        <v>3237</v>
      </c>
      <c r="AI1426" s="98" t="s">
        <v>53</v>
      </c>
      <c r="AJ1426" s="98">
        <v>4100</v>
      </c>
      <c r="AO1426" s="98">
        <v>2024</v>
      </c>
      <c r="AP1426" s="98">
        <v>20000000</v>
      </c>
      <c r="AQ1426" s="98" t="s">
        <v>54</v>
      </c>
      <c r="AR1426" s="98" t="s">
        <v>54</v>
      </c>
      <c r="AS1426" s="98" t="s">
        <v>54</v>
      </c>
      <c r="AT1426" s="98" t="s">
        <v>54</v>
      </c>
      <c r="AY1426" s="98" t="s">
        <v>56</v>
      </c>
      <c r="AZ1426" s="98" t="s">
        <v>3238</v>
      </c>
      <c r="BA1426" s="98" t="s">
        <v>3233</v>
      </c>
      <c r="BB1426" s="98" t="s">
        <v>3234</v>
      </c>
      <c r="BD1426" s="110" t="str">
        <f t="shared" si="233"/>
        <v>4909RGInt 02 Guarapuava</v>
      </c>
      <c r="BE1426" s="110">
        <v>4909</v>
      </c>
      <c r="BF1426" s="110" t="s">
        <v>2382</v>
      </c>
      <c r="BG1426" s="110">
        <v>8611</v>
      </c>
      <c r="BH1426" s="110" t="s">
        <v>34</v>
      </c>
      <c r="BI1426" s="110">
        <v>522</v>
      </c>
      <c r="BJ1426" s="110">
        <v>524</v>
      </c>
      <c r="BK1426" s="110">
        <v>526</v>
      </c>
      <c r="BL1426" s="110">
        <v>528</v>
      </c>
      <c r="BN1426" s="110">
        <f t="shared" si="234"/>
        <v>2100</v>
      </c>
      <c r="BS1426" s="110">
        <v>4080</v>
      </c>
      <c r="BT1426" s="110" t="str">
        <f t="shared" si="225"/>
        <v>Entrega de vacinas para o controle de casos de raiva, abrangendo humanos e animais</v>
      </c>
      <c r="BU1426" s="111" t="str">
        <f t="shared" si="226"/>
        <v>Não</v>
      </c>
      <c r="BV1426" s="111" t="str">
        <f t="shared" si="227"/>
        <v>Não</v>
      </c>
      <c r="BW1426" s="111" t="str">
        <f t="shared" si="228"/>
        <v>Não</v>
      </c>
      <c r="BX1426" s="111" t="str">
        <f t="shared" si="229"/>
        <v>Não</v>
      </c>
      <c r="BY1426" s="110" t="s">
        <v>121</v>
      </c>
      <c r="BZ1426" s="110" t="s">
        <v>121</v>
      </c>
      <c r="CA1426" s="110" t="s">
        <v>121</v>
      </c>
      <c r="CB1426" s="110" t="s">
        <v>8374</v>
      </c>
      <c r="CG1426" s="110" t="str">
        <f t="shared" si="230"/>
        <v>5772 Total</v>
      </c>
      <c r="CH1426" s="110" t="str">
        <f t="shared" si="232"/>
        <v>5772 Total-1</v>
      </c>
      <c r="CI1426" s="110">
        <v>1</v>
      </c>
      <c r="CJ1426" s="110" t="s">
        <v>7401</v>
      </c>
      <c r="CN1426" s="110">
        <v>3</v>
      </c>
      <c r="CO1426" s="110">
        <v>5.9</v>
      </c>
      <c r="CP1426" s="110">
        <v>0</v>
      </c>
      <c r="CQ1426" s="110">
        <v>0</v>
      </c>
      <c r="CS1426" s="110" t="str">
        <f t="shared" si="231"/>
        <v>-</v>
      </c>
    </row>
    <row r="1427" spans="19:97" x14ac:dyDescent="0.2">
      <c r="S1427" s="98">
        <v>6123</v>
      </c>
      <c r="T1427" s="98">
        <v>45</v>
      </c>
      <c r="U1427" s="98" t="s">
        <v>3005</v>
      </c>
      <c r="V1427" s="98">
        <v>70</v>
      </c>
      <c r="W1427" s="98" t="s">
        <v>3228</v>
      </c>
      <c r="X1427" s="98">
        <v>5</v>
      </c>
      <c r="Y1427" s="98" t="s">
        <v>858</v>
      </c>
      <c r="Z1427" s="98">
        <v>33</v>
      </c>
      <c r="AA1427" s="98" t="s">
        <v>3019</v>
      </c>
      <c r="AB1427" s="98">
        <v>8044</v>
      </c>
      <c r="AC1427" s="98" t="s">
        <v>3229</v>
      </c>
      <c r="AD1427" s="98" t="s">
        <v>3230</v>
      </c>
      <c r="AE1427" s="98">
        <v>6123</v>
      </c>
      <c r="AF1427" s="98" t="s">
        <v>3241</v>
      </c>
      <c r="AG1427" s="98" t="s">
        <v>6249</v>
      </c>
      <c r="AH1427" s="98" t="s">
        <v>212</v>
      </c>
      <c r="AI1427" s="98" t="s">
        <v>53</v>
      </c>
      <c r="AJ1427" s="98">
        <v>4100</v>
      </c>
      <c r="AK1427" s="98" t="s">
        <v>36</v>
      </c>
      <c r="AL1427" s="98">
        <v>4104</v>
      </c>
      <c r="AM1427" s="98" t="s">
        <v>503</v>
      </c>
      <c r="AN1427" s="98">
        <v>4115200</v>
      </c>
      <c r="AO1427" s="98">
        <v>2024</v>
      </c>
      <c r="AP1427" s="98">
        <v>0</v>
      </c>
      <c r="AQ1427" s="98" t="s">
        <v>54</v>
      </c>
      <c r="AR1427" s="98" t="s">
        <v>54</v>
      </c>
      <c r="AS1427" s="98" t="s">
        <v>54</v>
      </c>
      <c r="AT1427" s="98" t="s">
        <v>54</v>
      </c>
      <c r="AY1427" s="98" t="s">
        <v>56</v>
      </c>
      <c r="AZ1427" s="98" t="s">
        <v>3242</v>
      </c>
      <c r="BA1427" s="98" t="s">
        <v>3233</v>
      </c>
      <c r="BB1427" s="98" t="s">
        <v>3243</v>
      </c>
      <c r="BD1427" s="110" t="str">
        <f t="shared" si="233"/>
        <v>4909RGInt 06 Ponta Grossa</v>
      </c>
      <c r="BE1427" s="110">
        <v>4909</v>
      </c>
      <c r="BF1427" s="110" t="s">
        <v>2382</v>
      </c>
      <c r="BG1427" s="110">
        <v>8611</v>
      </c>
      <c r="BH1427" s="110" t="s">
        <v>38</v>
      </c>
      <c r="BI1427" s="110">
        <v>507</v>
      </c>
      <c r="BJ1427" s="110">
        <v>511</v>
      </c>
      <c r="BK1427" s="110">
        <v>515</v>
      </c>
      <c r="BL1427" s="110">
        <v>519</v>
      </c>
      <c r="BN1427" s="110">
        <f t="shared" si="234"/>
        <v>2052</v>
      </c>
      <c r="BS1427" s="110">
        <v>6123</v>
      </c>
      <c r="BT1427" s="110" t="str">
        <f t="shared" si="225"/>
        <v>Implantação da Infraestrutura do Parque Tecnológico da Saúde do TECPAR Maringá</v>
      </c>
      <c r="BU1427" s="111" t="str">
        <f t="shared" si="226"/>
        <v>Não</v>
      </c>
      <c r="BV1427" s="111" t="str">
        <f t="shared" si="227"/>
        <v>Não</v>
      </c>
      <c r="BW1427" s="111" t="str">
        <f t="shared" si="228"/>
        <v>Não</v>
      </c>
      <c r="BX1427" s="111" t="str">
        <f t="shared" si="229"/>
        <v>Não</v>
      </c>
      <c r="BY1427" s="110" t="s">
        <v>121</v>
      </c>
      <c r="BZ1427" s="110" t="s">
        <v>121</v>
      </c>
      <c r="CA1427" s="110" t="s">
        <v>121</v>
      </c>
      <c r="CB1427" s="110" t="s">
        <v>8375</v>
      </c>
      <c r="CG1427" s="110" t="str">
        <f t="shared" si="230"/>
        <v>5811Cornélio Procópio</v>
      </c>
      <c r="CH1427" s="110" t="str">
        <f t="shared" si="232"/>
        <v>5811-1</v>
      </c>
      <c r="CI1427" s="110">
        <v>1</v>
      </c>
      <c r="CJ1427" s="110">
        <v>5811</v>
      </c>
      <c r="CK1427" s="110" t="s">
        <v>37</v>
      </c>
      <c r="CL1427" s="110">
        <v>4106407</v>
      </c>
      <c r="CM1427" s="110" t="s">
        <v>2227</v>
      </c>
      <c r="CN1427" s="110">
        <v>25</v>
      </c>
      <c r="CO1427" s="110">
        <v>0</v>
      </c>
      <c r="CP1427" s="110">
        <v>0</v>
      </c>
      <c r="CQ1427" s="110">
        <v>0</v>
      </c>
      <c r="CS1427" s="110" t="str">
        <f t="shared" si="231"/>
        <v>RGInt 05 Londrina-Cornélio Procópio</v>
      </c>
    </row>
    <row r="1428" spans="19:97" x14ac:dyDescent="0.2">
      <c r="S1428" s="98">
        <v>4077</v>
      </c>
      <c r="T1428" s="98">
        <v>45</v>
      </c>
      <c r="U1428" s="98" t="s">
        <v>3005</v>
      </c>
      <c r="V1428" s="98">
        <v>70</v>
      </c>
      <c r="W1428" s="98" t="s">
        <v>3228</v>
      </c>
      <c r="X1428" s="98">
        <v>5</v>
      </c>
      <c r="Y1428" s="98" t="s">
        <v>858</v>
      </c>
      <c r="Z1428" s="98">
        <v>33</v>
      </c>
      <c r="AA1428" s="98" t="s">
        <v>3019</v>
      </c>
      <c r="AB1428" s="98">
        <v>8044</v>
      </c>
      <c r="AC1428" s="98" t="s">
        <v>3229</v>
      </c>
      <c r="AD1428" s="98" t="s">
        <v>3230</v>
      </c>
      <c r="AE1428" s="98">
        <v>4077</v>
      </c>
      <c r="AF1428" s="98" t="s">
        <v>6250</v>
      </c>
      <c r="AG1428" s="98" t="s">
        <v>3245</v>
      </c>
      <c r="AH1428" s="98" t="s">
        <v>767</v>
      </c>
      <c r="AI1428" s="98" t="s">
        <v>53</v>
      </c>
      <c r="AJ1428" s="98">
        <v>4100</v>
      </c>
      <c r="AO1428" s="98">
        <v>2024</v>
      </c>
      <c r="AP1428" s="98">
        <v>10000</v>
      </c>
      <c r="AQ1428" s="98" t="s">
        <v>54</v>
      </c>
      <c r="AR1428" s="98" t="s">
        <v>54</v>
      </c>
      <c r="AS1428" s="98" t="s">
        <v>54</v>
      </c>
      <c r="AT1428" s="98" t="s">
        <v>54</v>
      </c>
      <c r="AY1428" s="98" t="s">
        <v>56</v>
      </c>
      <c r="AZ1428" s="98" t="s">
        <v>3246</v>
      </c>
      <c r="BA1428" s="98" t="s">
        <v>2846</v>
      </c>
      <c r="BB1428" s="98" t="s">
        <v>3247</v>
      </c>
      <c r="BD1428" s="110" t="str">
        <f t="shared" si="233"/>
        <v>4910(vazio)</v>
      </c>
      <c r="BE1428" s="110">
        <v>4910</v>
      </c>
      <c r="BF1428" s="110" t="s">
        <v>3059</v>
      </c>
      <c r="BG1428" s="110">
        <v>7104</v>
      </c>
      <c r="BH1428" s="110" t="s">
        <v>60</v>
      </c>
      <c r="BI1428" s="110">
        <v>100</v>
      </c>
      <c r="BJ1428" s="110">
        <v>100</v>
      </c>
      <c r="BK1428" s="110">
        <v>100</v>
      </c>
      <c r="BL1428" s="110">
        <v>100</v>
      </c>
      <c r="BN1428" s="110">
        <f t="shared" si="234"/>
        <v>400</v>
      </c>
      <c r="BS1428" s="110">
        <v>4077</v>
      </c>
      <c r="BT1428" s="110" t="str">
        <f t="shared" si="225"/>
        <v>Prestação de serviços de ensaios laboratoriais com ênfase na promoção da saúde, da sustentabilidade ambiental e da excelência nas avaliações e medições</v>
      </c>
      <c r="BU1428" s="111" t="str">
        <f t="shared" si="226"/>
        <v>Não</v>
      </c>
      <c r="BV1428" s="111" t="str">
        <f t="shared" si="227"/>
        <v>Não</v>
      </c>
      <c r="BW1428" s="111" t="str">
        <f t="shared" si="228"/>
        <v>Não</v>
      </c>
      <c r="BX1428" s="111" t="str">
        <f t="shared" si="229"/>
        <v>Não</v>
      </c>
      <c r="BY1428" s="110" t="s">
        <v>121</v>
      </c>
      <c r="BZ1428" s="110" t="s">
        <v>121</v>
      </c>
      <c r="CA1428" s="110" t="s">
        <v>121</v>
      </c>
      <c r="CB1428" s="110" t="s">
        <v>8374</v>
      </c>
      <c r="CG1428" s="110" t="str">
        <f t="shared" si="230"/>
        <v>5811 Total</v>
      </c>
      <c r="CH1428" s="110" t="str">
        <f t="shared" si="232"/>
        <v>5811 Total-1</v>
      </c>
      <c r="CI1428" s="110">
        <v>1</v>
      </c>
      <c r="CJ1428" s="110" t="s">
        <v>7402</v>
      </c>
      <c r="CN1428" s="110">
        <v>25</v>
      </c>
      <c r="CO1428" s="110">
        <v>0</v>
      </c>
      <c r="CP1428" s="110">
        <v>0</v>
      </c>
      <c r="CQ1428" s="110">
        <v>0</v>
      </c>
      <c r="CS1428" s="110" t="str">
        <f t="shared" si="231"/>
        <v>-</v>
      </c>
    </row>
    <row r="1429" spans="19:97" x14ac:dyDescent="0.2">
      <c r="S1429" s="98">
        <v>4079</v>
      </c>
      <c r="T1429" s="98">
        <v>45</v>
      </c>
      <c r="U1429" s="98" t="s">
        <v>3005</v>
      </c>
      <c r="V1429" s="98">
        <v>70</v>
      </c>
      <c r="W1429" s="98" t="s">
        <v>3228</v>
      </c>
      <c r="X1429" s="98">
        <v>5</v>
      </c>
      <c r="Y1429" s="98" t="s">
        <v>858</v>
      </c>
      <c r="Z1429" s="98">
        <v>33</v>
      </c>
      <c r="AA1429" s="98" t="s">
        <v>3019</v>
      </c>
      <c r="AB1429" s="98">
        <v>8044</v>
      </c>
      <c r="AC1429" s="98" t="s">
        <v>3229</v>
      </c>
      <c r="AD1429" s="98" t="s">
        <v>3230</v>
      </c>
      <c r="AE1429" s="98">
        <v>4079</v>
      </c>
      <c r="AF1429" s="98" t="s">
        <v>1116</v>
      </c>
      <c r="AG1429" s="98" t="s">
        <v>3249</v>
      </c>
      <c r="AH1429" s="98" t="s">
        <v>3250</v>
      </c>
      <c r="AI1429" s="98" t="s">
        <v>53</v>
      </c>
      <c r="AJ1429" s="98">
        <v>4100</v>
      </c>
      <c r="AO1429" s="98">
        <v>2024</v>
      </c>
      <c r="AP1429" s="98">
        <v>790</v>
      </c>
      <c r="AQ1429" s="98" t="s">
        <v>54</v>
      </c>
      <c r="AR1429" s="98" t="s">
        <v>56</v>
      </c>
      <c r="AS1429" s="98" t="s">
        <v>54</v>
      </c>
      <c r="AT1429" s="98" t="s">
        <v>54</v>
      </c>
      <c r="AY1429" s="98" t="s">
        <v>56</v>
      </c>
      <c r="AZ1429" s="98" t="s">
        <v>3251</v>
      </c>
      <c r="BA1429" s="98" t="s">
        <v>2846</v>
      </c>
      <c r="BB1429" s="98" t="s">
        <v>3247</v>
      </c>
      <c r="BD1429" s="110" t="str">
        <f t="shared" si="233"/>
        <v>4911RGInt 01 Curitiba</v>
      </c>
      <c r="BE1429" s="110">
        <v>4911</v>
      </c>
      <c r="BF1429" s="110" t="s">
        <v>2414</v>
      </c>
      <c r="BG1429" s="110">
        <v>8611</v>
      </c>
      <c r="BH1429" s="110" t="s">
        <v>33</v>
      </c>
      <c r="BI1429" s="110">
        <v>84</v>
      </c>
      <c r="BJ1429" s="110">
        <v>84</v>
      </c>
      <c r="BK1429" s="110">
        <v>83</v>
      </c>
      <c r="BL1429" s="110">
        <v>83</v>
      </c>
      <c r="BN1429" s="110">
        <f t="shared" si="234"/>
        <v>334</v>
      </c>
      <c r="BS1429" s="110">
        <v>4079</v>
      </c>
      <c r="BT1429" s="110" t="str">
        <f t="shared" si="225"/>
        <v>Realização de certificação de produtos, de sistemas e de avaliação técnica</v>
      </c>
      <c r="BU1429" s="111" t="str">
        <f t="shared" si="226"/>
        <v>Não</v>
      </c>
      <c r="BV1429" s="111" t="str">
        <f t="shared" si="227"/>
        <v>Não</v>
      </c>
      <c r="BW1429" s="111" t="str">
        <f t="shared" si="228"/>
        <v>Não</v>
      </c>
      <c r="BX1429" s="111" t="str">
        <f t="shared" si="229"/>
        <v>Sim</v>
      </c>
      <c r="BY1429" s="110" t="s">
        <v>121</v>
      </c>
      <c r="BZ1429" s="110" t="s">
        <v>121</v>
      </c>
      <c r="CA1429" s="110" t="s">
        <v>121</v>
      </c>
      <c r="CB1429" s="110" t="s">
        <v>8374</v>
      </c>
      <c r="CG1429" s="110" t="str">
        <f t="shared" si="230"/>
        <v>5812Jussara</v>
      </c>
      <c r="CH1429" s="110" t="str">
        <f t="shared" si="232"/>
        <v>5812-1</v>
      </c>
      <c r="CI1429" s="110">
        <v>1</v>
      </c>
      <c r="CJ1429" s="110">
        <v>5812</v>
      </c>
      <c r="CK1429" s="110" t="s">
        <v>36</v>
      </c>
      <c r="CL1429" s="110">
        <v>4113007</v>
      </c>
      <c r="CM1429" s="110" t="s">
        <v>1215</v>
      </c>
      <c r="CN1429" s="110">
        <v>1</v>
      </c>
      <c r="CO1429" s="110">
        <v>0</v>
      </c>
      <c r="CP1429" s="110">
        <v>0</v>
      </c>
      <c r="CQ1429" s="110">
        <v>0</v>
      </c>
      <c r="CS1429" s="110" t="str">
        <f t="shared" si="231"/>
        <v>RGInt 04 Maringá-Jussara</v>
      </c>
    </row>
    <row r="1430" spans="19:97" x14ac:dyDescent="0.2">
      <c r="S1430" s="98">
        <v>4078</v>
      </c>
      <c r="T1430" s="98">
        <v>45</v>
      </c>
      <c r="U1430" s="98" t="s">
        <v>3005</v>
      </c>
      <c r="V1430" s="98">
        <v>70</v>
      </c>
      <c r="W1430" s="98" t="s">
        <v>3228</v>
      </c>
      <c r="X1430" s="98">
        <v>5</v>
      </c>
      <c r="Y1430" s="98" t="s">
        <v>858</v>
      </c>
      <c r="Z1430" s="98">
        <v>33</v>
      </c>
      <c r="AA1430" s="98" t="s">
        <v>3019</v>
      </c>
      <c r="AB1430" s="98">
        <v>8044</v>
      </c>
      <c r="AC1430" s="98" t="s">
        <v>3229</v>
      </c>
      <c r="AD1430" s="98" t="s">
        <v>3230</v>
      </c>
      <c r="AE1430" s="98">
        <v>4078</v>
      </c>
      <c r="AF1430" s="98" t="s">
        <v>1105</v>
      </c>
      <c r="AG1430" s="98" t="s">
        <v>3253</v>
      </c>
      <c r="AH1430" s="98" t="s">
        <v>3254</v>
      </c>
      <c r="AI1430" s="98" t="s">
        <v>53</v>
      </c>
      <c r="AJ1430" s="98">
        <v>4100</v>
      </c>
      <c r="AO1430" s="98">
        <v>2024</v>
      </c>
      <c r="AP1430" s="98">
        <v>21</v>
      </c>
      <c r="AQ1430" s="98" t="s">
        <v>54</v>
      </c>
      <c r="AR1430" s="98" t="s">
        <v>56</v>
      </c>
      <c r="AS1430" s="98" t="s">
        <v>54</v>
      </c>
      <c r="AT1430" s="98" t="s">
        <v>54</v>
      </c>
      <c r="AV1430" s="98" t="s">
        <v>244</v>
      </c>
      <c r="AY1430" s="98" t="s">
        <v>54</v>
      </c>
      <c r="AZ1430" s="98" t="s">
        <v>3255</v>
      </c>
      <c r="BA1430" s="98" t="s">
        <v>2846</v>
      </c>
      <c r="BB1430" s="98" t="s">
        <v>3247</v>
      </c>
      <c r="BD1430" s="110" t="str">
        <f t="shared" si="233"/>
        <v>4911RGInt 02 Guarapuava</v>
      </c>
      <c r="BE1430" s="110">
        <v>4911</v>
      </c>
      <c r="BF1430" s="110" t="s">
        <v>2414</v>
      </c>
      <c r="BG1430" s="110">
        <v>8611</v>
      </c>
      <c r="BH1430" s="110" t="s">
        <v>34</v>
      </c>
      <c r="BI1430" s="110">
        <v>185</v>
      </c>
      <c r="BJ1430" s="110">
        <v>185</v>
      </c>
      <c r="BK1430" s="110">
        <v>185</v>
      </c>
      <c r="BL1430" s="110">
        <v>185</v>
      </c>
      <c r="BN1430" s="110">
        <f t="shared" si="234"/>
        <v>740</v>
      </c>
      <c r="BS1430" s="110">
        <v>4078</v>
      </c>
      <c r="BT1430" s="110" t="str">
        <f t="shared" si="225"/>
        <v>Serviços de inovação tecnológica de apoio ao desenvolvimento de empresas na área de saúde via processo de incubação</v>
      </c>
      <c r="BU1430" s="111" t="str">
        <f t="shared" si="226"/>
        <v>Não</v>
      </c>
      <c r="BV1430" s="111" t="str">
        <f t="shared" si="227"/>
        <v>Não</v>
      </c>
      <c r="BW1430" s="111" t="str">
        <f t="shared" si="228"/>
        <v>Não</v>
      </c>
      <c r="BX1430" s="111" t="str">
        <f t="shared" si="229"/>
        <v>Sim</v>
      </c>
      <c r="BY1430" s="110" t="s">
        <v>1106</v>
      </c>
      <c r="BZ1430" s="110" t="s">
        <v>244</v>
      </c>
      <c r="CA1430" s="110" t="s">
        <v>8333</v>
      </c>
      <c r="CB1430" s="110" t="s">
        <v>8374</v>
      </c>
      <c r="CG1430" s="110" t="str">
        <f t="shared" si="230"/>
        <v>5812 Total</v>
      </c>
      <c r="CH1430" s="110" t="str">
        <f t="shared" si="232"/>
        <v>5812 Total-1</v>
      </c>
      <c r="CI1430" s="110">
        <v>1</v>
      </c>
      <c r="CJ1430" s="110" t="s">
        <v>7403</v>
      </c>
      <c r="CN1430" s="110">
        <v>1</v>
      </c>
      <c r="CO1430" s="110">
        <v>0</v>
      </c>
      <c r="CP1430" s="110">
        <v>0</v>
      </c>
      <c r="CQ1430" s="110">
        <v>0</v>
      </c>
      <c r="CS1430" s="110" t="str">
        <f t="shared" si="231"/>
        <v>-</v>
      </c>
    </row>
    <row r="1431" spans="19:97" x14ac:dyDescent="0.2">
      <c r="S1431" s="98">
        <v>5918</v>
      </c>
      <c r="T1431" s="98">
        <v>47</v>
      </c>
      <c r="U1431" s="98" t="s">
        <v>3257</v>
      </c>
      <c r="V1431" s="98">
        <v>60</v>
      </c>
      <c r="W1431" s="98" t="s">
        <v>3258</v>
      </c>
      <c r="X1431" s="98">
        <v>5</v>
      </c>
      <c r="Y1431" s="98" t="s">
        <v>858</v>
      </c>
      <c r="Z1431" s="98">
        <v>35</v>
      </c>
      <c r="AA1431" s="98" t="s">
        <v>3259</v>
      </c>
      <c r="AB1431" s="98">
        <v>7405</v>
      </c>
      <c r="AC1431" s="98" t="s">
        <v>3260</v>
      </c>
      <c r="AD1431" s="98" t="s">
        <v>3261</v>
      </c>
      <c r="AE1431" s="98">
        <v>5918</v>
      </c>
      <c r="AF1431" s="98" t="s">
        <v>3262</v>
      </c>
      <c r="AG1431" s="98" t="s">
        <v>3263</v>
      </c>
      <c r="AH1431" s="98" t="s">
        <v>734</v>
      </c>
      <c r="AI1431" s="98" t="s">
        <v>53</v>
      </c>
      <c r="AJ1431" s="98">
        <v>4100</v>
      </c>
      <c r="AO1431" s="98">
        <v>2024</v>
      </c>
      <c r="AP1431" s="98">
        <v>10</v>
      </c>
      <c r="AQ1431" s="98" t="s">
        <v>54</v>
      </c>
      <c r="AR1431" s="98" t="s">
        <v>54</v>
      </c>
      <c r="AS1431" s="98" t="s">
        <v>54</v>
      </c>
      <c r="AT1431" s="98" t="s">
        <v>54</v>
      </c>
      <c r="AW1431" s="98" t="s">
        <v>2552</v>
      </c>
      <c r="AY1431" s="98" t="s">
        <v>56</v>
      </c>
      <c r="AZ1431" s="98" t="s">
        <v>3264</v>
      </c>
      <c r="BA1431" s="98" t="s">
        <v>3265</v>
      </c>
      <c r="BB1431" s="98" t="s">
        <v>3265</v>
      </c>
      <c r="BD1431" s="110" t="str">
        <f t="shared" si="233"/>
        <v>4911RGInt 06 Ponta Grossa</v>
      </c>
      <c r="BE1431" s="110">
        <v>4911</v>
      </c>
      <c r="BF1431" s="110" t="s">
        <v>2414</v>
      </c>
      <c r="BG1431" s="110">
        <v>8611</v>
      </c>
      <c r="BH1431" s="110" t="s">
        <v>38</v>
      </c>
      <c r="BI1431" s="110">
        <v>764</v>
      </c>
      <c r="BJ1431" s="110">
        <v>762</v>
      </c>
      <c r="BK1431" s="110">
        <v>760</v>
      </c>
      <c r="BL1431" s="110">
        <v>757</v>
      </c>
      <c r="BN1431" s="110">
        <f t="shared" si="234"/>
        <v>3043</v>
      </c>
      <c r="BS1431" s="110">
        <v>5918</v>
      </c>
      <c r="BT1431" s="110" t="str">
        <f t="shared" si="225"/>
        <v>Municípios beneficiados com apoio técnico e financeiro para a implantação e manutenção de Novo Modelo Assistencial</v>
      </c>
      <c r="BU1431" s="111" t="str">
        <f t="shared" si="226"/>
        <v>Não</v>
      </c>
      <c r="BV1431" s="111" t="str">
        <f t="shared" si="227"/>
        <v>Não</v>
      </c>
      <c r="BW1431" s="111" t="str">
        <f t="shared" si="228"/>
        <v>Não</v>
      </c>
      <c r="BX1431" s="111" t="str">
        <f t="shared" si="229"/>
        <v>Não</v>
      </c>
      <c r="BY1431" s="110" t="s">
        <v>4532</v>
      </c>
      <c r="BZ1431" s="110" t="s">
        <v>729</v>
      </c>
      <c r="CA1431" s="110" t="s">
        <v>8334</v>
      </c>
      <c r="CB1431" s="110" t="s">
        <v>8377</v>
      </c>
      <c r="CG1431" s="110" t="str">
        <f t="shared" si="230"/>
        <v>5813Curitiba</v>
      </c>
      <c r="CH1431" s="110" t="str">
        <f t="shared" si="232"/>
        <v>5813-1</v>
      </c>
      <c r="CI1431" s="110">
        <v>1</v>
      </c>
      <c r="CJ1431" s="110">
        <v>5813</v>
      </c>
      <c r="CK1431" s="110" t="s">
        <v>33</v>
      </c>
      <c r="CL1431" s="110">
        <v>4106902</v>
      </c>
      <c r="CM1431" s="110" t="s">
        <v>128</v>
      </c>
      <c r="CN1431" s="110">
        <v>600</v>
      </c>
      <c r="CO1431" s="110">
        <v>0</v>
      </c>
      <c r="CP1431" s="110">
        <v>0</v>
      </c>
      <c r="CQ1431" s="110">
        <v>0</v>
      </c>
      <c r="CS1431" s="110" t="str">
        <f t="shared" si="231"/>
        <v>RGInt 01 Curitiba-Curitiba</v>
      </c>
    </row>
    <row r="1432" spans="19:97" x14ac:dyDescent="0.2">
      <c r="S1432" s="98">
        <v>6238</v>
      </c>
      <c r="T1432" s="98">
        <v>47</v>
      </c>
      <c r="U1432" s="98" t="s">
        <v>3257</v>
      </c>
      <c r="V1432" s="98">
        <v>60</v>
      </c>
      <c r="W1432" s="98" t="s">
        <v>3258</v>
      </c>
      <c r="X1432" s="98">
        <v>5</v>
      </c>
      <c r="Y1432" s="98" t="s">
        <v>858</v>
      </c>
      <c r="Z1432" s="98">
        <v>35</v>
      </c>
      <c r="AA1432" s="98" t="s">
        <v>3259</v>
      </c>
      <c r="AB1432" s="98">
        <v>7406</v>
      </c>
      <c r="AC1432" s="98" t="s">
        <v>6251</v>
      </c>
      <c r="AD1432" s="98" t="s">
        <v>6252</v>
      </c>
      <c r="AE1432" s="98">
        <v>6238</v>
      </c>
      <c r="AF1432" s="98" t="s">
        <v>6253</v>
      </c>
      <c r="AG1432" s="98" t="s">
        <v>6254</v>
      </c>
      <c r="AH1432" s="98" t="s">
        <v>734</v>
      </c>
      <c r="AI1432" s="98" t="s">
        <v>53</v>
      </c>
      <c r="AJ1432" s="98">
        <v>4100</v>
      </c>
      <c r="AO1432" s="98">
        <v>2024</v>
      </c>
      <c r="AP1432" s="98">
        <v>0</v>
      </c>
      <c r="AQ1432" s="98" t="s">
        <v>54</v>
      </c>
      <c r="AR1432" s="98" t="s">
        <v>54</v>
      </c>
      <c r="AS1432" s="98" t="s">
        <v>54</v>
      </c>
      <c r="AT1432" s="98" t="s">
        <v>54</v>
      </c>
      <c r="AV1432" s="98" t="s">
        <v>729</v>
      </c>
      <c r="AY1432" s="98" t="s">
        <v>54</v>
      </c>
      <c r="AZ1432" s="98" t="s">
        <v>6255</v>
      </c>
      <c r="BA1432" s="98" t="s">
        <v>6256</v>
      </c>
      <c r="BB1432" s="98" t="s">
        <v>6257</v>
      </c>
      <c r="BD1432" s="110" t="str">
        <f t="shared" si="233"/>
        <v>4913RGInt 01 Curitiba</v>
      </c>
      <c r="BE1432" s="110">
        <v>4913</v>
      </c>
      <c r="BF1432" s="110" t="s">
        <v>2387</v>
      </c>
      <c r="BG1432" s="110">
        <v>8611</v>
      </c>
      <c r="BH1432" s="110" t="s">
        <v>33</v>
      </c>
      <c r="BI1432" s="110">
        <v>28</v>
      </c>
      <c r="BJ1432" s="110">
        <v>27</v>
      </c>
      <c r="BK1432" s="110">
        <v>27</v>
      </c>
      <c r="BL1432" s="110">
        <v>27</v>
      </c>
      <c r="BN1432" s="110">
        <f t="shared" si="234"/>
        <v>109</v>
      </c>
      <c r="BS1432" s="110">
        <v>6238</v>
      </c>
      <c r="BT1432" s="110" t="str">
        <f t="shared" si="225"/>
        <v>Municípios beneficiados por ações do Paraná Saúde Digital e do Telessaúde Paraná</v>
      </c>
      <c r="BU1432" s="111" t="str">
        <f t="shared" si="226"/>
        <v>Não</v>
      </c>
      <c r="BV1432" s="111" t="str">
        <f t="shared" si="227"/>
        <v>Não</v>
      </c>
      <c r="BW1432" s="111" t="str">
        <f t="shared" si="228"/>
        <v>Não</v>
      </c>
      <c r="BX1432" s="111" t="str">
        <f t="shared" si="229"/>
        <v>Não</v>
      </c>
      <c r="BY1432" s="110" t="s">
        <v>8213</v>
      </c>
      <c r="BZ1432" s="110" t="s">
        <v>729</v>
      </c>
      <c r="CA1432" s="110" t="s">
        <v>155</v>
      </c>
      <c r="CB1432" s="110" t="s">
        <v>8122</v>
      </c>
      <c r="CG1432" s="110" t="str">
        <f t="shared" si="230"/>
        <v>5813 Total</v>
      </c>
      <c r="CH1432" s="110" t="str">
        <f t="shared" si="232"/>
        <v>5813 Total-1</v>
      </c>
      <c r="CI1432" s="110">
        <v>1</v>
      </c>
      <c r="CJ1432" s="110" t="s">
        <v>7404</v>
      </c>
      <c r="CN1432" s="110">
        <v>600</v>
      </c>
      <c r="CO1432" s="110">
        <v>0</v>
      </c>
      <c r="CP1432" s="110">
        <v>0</v>
      </c>
      <c r="CQ1432" s="110">
        <v>0</v>
      </c>
      <c r="CS1432" s="110" t="str">
        <f t="shared" si="231"/>
        <v>-</v>
      </c>
    </row>
    <row r="1433" spans="19:97" x14ac:dyDescent="0.2">
      <c r="S1433" s="98">
        <v>4367</v>
      </c>
      <c r="T1433" s="98">
        <v>47</v>
      </c>
      <c r="U1433" s="98" t="s">
        <v>3257</v>
      </c>
      <c r="V1433" s="98">
        <v>60</v>
      </c>
      <c r="W1433" s="98" t="s">
        <v>3258</v>
      </c>
      <c r="X1433" s="98">
        <v>5</v>
      </c>
      <c r="Y1433" s="98" t="s">
        <v>858</v>
      </c>
      <c r="Z1433" s="98">
        <v>35</v>
      </c>
      <c r="AA1433" s="98" t="s">
        <v>3259</v>
      </c>
      <c r="AB1433" s="98">
        <v>8030</v>
      </c>
      <c r="AC1433" s="98" t="s">
        <v>3267</v>
      </c>
      <c r="AD1433" s="98" t="s">
        <v>3268</v>
      </c>
      <c r="AE1433" s="98">
        <v>4367</v>
      </c>
      <c r="AF1433" s="98" t="s">
        <v>1914</v>
      </c>
      <c r="AG1433" s="98" t="s">
        <v>3269</v>
      </c>
      <c r="AH1433" s="98" t="s">
        <v>3270</v>
      </c>
      <c r="AI1433" s="98" t="s">
        <v>53</v>
      </c>
      <c r="AJ1433" s="98">
        <v>4100</v>
      </c>
      <c r="AO1433" s="98">
        <v>2024</v>
      </c>
      <c r="AP1433" s="98">
        <v>2000000</v>
      </c>
      <c r="AQ1433" s="98" t="s">
        <v>56</v>
      </c>
      <c r="AR1433" s="98" t="s">
        <v>54</v>
      </c>
      <c r="AS1433" s="98" t="s">
        <v>54</v>
      </c>
      <c r="AT1433" s="98" t="s">
        <v>54</v>
      </c>
      <c r="AV1433" s="98" t="s">
        <v>1362</v>
      </c>
      <c r="AY1433" s="98" t="s">
        <v>56</v>
      </c>
      <c r="AZ1433" s="98" t="s">
        <v>3271</v>
      </c>
      <c r="BA1433" s="98" t="s">
        <v>3265</v>
      </c>
      <c r="BB1433" s="98" t="s">
        <v>3272</v>
      </c>
      <c r="BD1433" s="110" t="str">
        <f t="shared" si="233"/>
        <v>4913RGInt 02 Guarapuava</v>
      </c>
      <c r="BE1433" s="110">
        <v>4913</v>
      </c>
      <c r="BF1433" s="110" t="s">
        <v>2387</v>
      </c>
      <c r="BG1433" s="110">
        <v>8611</v>
      </c>
      <c r="BH1433" s="110" t="s">
        <v>34</v>
      </c>
      <c r="BI1433" s="110">
        <v>76</v>
      </c>
      <c r="BJ1433" s="110">
        <v>75</v>
      </c>
      <c r="BK1433" s="110">
        <v>75</v>
      </c>
      <c r="BL1433" s="110">
        <v>74</v>
      </c>
      <c r="BN1433" s="110">
        <f t="shared" si="234"/>
        <v>300</v>
      </c>
      <c r="BS1433" s="110">
        <v>4367</v>
      </c>
      <c r="BT1433" s="110" t="str">
        <f t="shared" si="225"/>
        <v>Distribuição de kits para coleta de exame preventivo</v>
      </c>
      <c r="BU1433" s="111" t="str">
        <f t="shared" si="226"/>
        <v>Não</v>
      </c>
      <c r="BV1433" s="111" t="str">
        <f t="shared" si="227"/>
        <v>Não</v>
      </c>
      <c r="BW1433" s="111" t="str">
        <f t="shared" si="228"/>
        <v>Sim</v>
      </c>
      <c r="BX1433" s="111" t="str">
        <f t="shared" si="229"/>
        <v>Não</v>
      </c>
      <c r="BY1433" s="110" t="s">
        <v>121</v>
      </c>
      <c r="BZ1433" s="110" t="s">
        <v>8193</v>
      </c>
      <c r="CA1433" s="110" t="s">
        <v>121</v>
      </c>
      <c r="CB1433" s="110" t="s">
        <v>8374</v>
      </c>
      <c r="CG1433" s="110" t="str">
        <f t="shared" si="230"/>
        <v>5814Pitanga</v>
      </c>
      <c r="CH1433" s="110" t="str">
        <f t="shared" si="232"/>
        <v>5814-1</v>
      </c>
      <c r="CI1433" s="110">
        <v>1</v>
      </c>
      <c r="CJ1433" s="110">
        <v>5814</v>
      </c>
      <c r="CK1433" s="110" t="s">
        <v>34</v>
      </c>
      <c r="CL1433" s="110">
        <v>4119608</v>
      </c>
      <c r="CM1433" s="110" t="s">
        <v>1906</v>
      </c>
      <c r="CN1433" s="110">
        <v>6</v>
      </c>
      <c r="CO1433" s="110">
        <v>10.5</v>
      </c>
      <c r="CP1433" s="110">
        <v>15</v>
      </c>
      <c r="CQ1433" s="110">
        <v>14</v>
      </c>
      <c r="CS1433" s="110" t="str">
        <f t="shared" si="231"/>
        <v>RGInt 02 Guarapuava-Pitanga</v>
      </c>
    </row>
    <row r="1434" spans="19:97" x14ac:dyDescent="0.2">
      <c r="S1434" s="98">
        <v>4369</v>
      </c>
      <c r="T1434" s="98">
        <v>47</v>
      </c>
      <c r="U1434" s="98" t="s">
        <v>3257</v>
      </c>
      <c r="V1434" s="98">
        <v>60</v>
      </c>
      <c r="W1434" s="98" t="s">
        <v>3258</v>
      </c>
      <c r="X1434" s="98">
        <v>5</v>
      </c>
      <c r="Y1434" s="98" t="s">
        <v>858</v>
      </c>
      <c r="Z1434" s="98">
        <v>35</v>
      </c>
      <c r="AA1434" s="98" t="s">
        <v>3259</v>
      </c>
      <c r="AB1434" s="98">
        <v>8030</v>
      </c>
      <c r="AC1434" s="98" t="s">
        <v>3267</v>
      </c>
      <c r="AD1434" s="98" t="s">
        <v>3268</v>
      </c>
      <c r="AE1434" s="98">
        <v>4369</v>
      </c>
      <c r="AF1434" s="98" t="s">
        <v>1925</v>
      </c>
      <c r="AG1434" s="98" t="s">
        <v>3275</v>
      </c>
      <c r="AH1434" s="98" t="s">
        <v>734</v>
      </c>
      <c r="AI1434" s="98" t="s">
        <v>53</v>
      </c>
      <c r="AJ1434" s="98">
        <v>4100</v>
      </c>
      <c r="AK1434" s="98" t="s">
        <v>33</v>
      </c>
      <c r="AL1434" s="98">
        <v>4101</v>
      </c>
      <c r="AO1434" s="98">
        <v>2024</v>
      </c>
      <c r="AP1434" s="98">
        <v>45</v>
      </c>
      <c r="AQ1434" s="98" t="s">
        <v>56</v>
      </c>
      <c r="AR1434" s="98" t="s">
        <v>54</v>
      </c>
      <c r="AS1434" s="98" t="s">
        <v>56</v>
      </c>
      <c r="AT1434" s="98" t="s">
        <v>54</v>
      </c>
      <c r="AU1434" s="98" t="s">
        <v>1926</v>
      </c>
      <c r="AY1434" s="98" t="s">
        <v>54</v>
      </c>
      <c r="AZ1434" s="98" t="s">
        <v>3276</v>
      </c>
      <c r="BA1434" s="98" t="s">
        <v>3265</v>
      </c>
      <c r="BB1434" s="98" t="s">
        <v>3277</v>
      </c>
      <c r="BD1434" s="110" t="str">
        <f t="shared" si="233"/>
        <v>4913RGInt 06 Ponta Grossa</v>
      </c>
      <c r="BE1434" s="110">
        <v>4913</v>
      </c>
      <c r="BF1434" s="110" t="s">
        <v>2387</v>
      </c>
      <c r="BG1434" s="110">
        <v>8611</v>
      </c>
      <c r="BH1434" s="110" t="s">
        <v>38</v>
      </c>
      <c r="BI1434" s="110">
        <v>206</v>
      </c>
      <c r="BJ1434" s="110">
        <v>204</v>
      </c>
      <c r="BK1434" s="110">
        <v>201</v>
      </c>
      <c r="BL1434" s="110">
        <v>199</v>
      </c>
      <c r="BN1434" s="110">
        <f t="shared" si="234"/>
        <v>810</v>
      </c>
      <c r="BS1434" s="110">
        <v>4369</v>
      </c>
      <c r="BT1434" s="110" t="str">
        <f t="shared" si="225"/>
        <v>Municípios beneficiados com apoio técnico e financeiro ao Fortalecimento da Atenção Primária à Saúde</v>
      </c>
      <c r="BU1434" s="111" t="str">
        <f t="shared" si="226"/>
        <v>Sim</v>
      </c>
      <c r="BV1434" s="111" t="str">
        <f t="shared" si="227"/>
        <v>Não</v>
      </c>
      <c r="BW1434" s="111" t="str">
        <f t="shared" si="228"/>
        <v>Sim</v>
      </c>
      <c r="BX1434" s="111" t="str">
        <f t="shared" si="229"/>
        <v>Não</v>
      </c>
      <c r="BY1434" s="110" t="s">
        <v>1926</v>
      </c>
      <c r="BZ1434" s="110" t="s">
        <v>8193</v>
      </c>
      <c r="CA1434" s="110" t="s">
        <v>8335</v>
      </c>
      <c r="CB1434" s="110" t="s">
        <v>8374</v>
      </c>
      <c r="CG1434" s="110" t="str">
        <f t="shared" si="230"/>
        <v>5814 Total</v>
      </c>
      <c r="CH1434" s="110" t="str">
        <f t="shared" si="232"/>
        <v>5814 Total-1</v>
      </c>
      <c r="CI1434" s="110">
        <v>1</v>
      </c>
      <c r="CJ1434" s="110" t="s">
        <v>7405</v>
      </c>
      <c r="CN1434" s="110">
        <v>6</v>
      </c>
      <c r="CO1434" s="110">
        <v>10.5</v>
      </c>
      <c r="CP1434" s="110">
        <v>15</v>
      </c>
      <c r="CQ1434" s="110">
        <v>14</v>
      </c>
      <c r="CS1434" s="110" t="str">
        <f t="shared" si="231"/>
        <v>-</v>
      </c>
    </row>
    <row r="1435" spans="19:97" x14ac:dyDescent="0.2">
      <c r="S1435" s="98">
        <v>4373</v>
      </c>
      <c r="T1435" s="98">
        <v>47</v>
      </c>
      <c r="U1435" s="98" t="s">
        <v>3257</v>
      </c>
      <c r="V1435" s="98">
        <v>60</v>
      </c>
      <c r="W1435" s="98" t="s">
        <v>3258</v>
      </c>
      <c r="X1435" s="98">
        <v>5</v>
      </c>
      <c r="Y1435" s="98" t="s">
        <v>858</v>
      </c>
      <c r="Z1435" s="98">
        <v>35</v>
      </c>
      <c r="AA1435" s="98" t="s">
        <v>3259</v>
      </c>
      <c r="AB1435" s="98">
        <v>8030</v>
      </c>
      <c r="AC1435" s="98" t="s">
        <v>3267</v>
      </c>
      <c r="AD1435" s="98" t="s">
        <v>3268</v>
      </c>
      <c r="AE1435" s="98">
        <v>4373</v>
      </c>
      <c r="AF1435" s="98" t="s">
        <v>1940</v>
      </c>
      <c r="AG1435" s="98" t="s">
        <v>3279</v>
      </c>
      <c r="AH1435" s="98" t="s">
        <v>734</v>
      </c>
      <c r="AI1435" s="98" t="s">
        <v>53</v>
      </c>
      <c r="AJ1435" s="98">
        <v>4100</v>
      </c>
      <c r="AK1435" s="98" t="s">
        <v>33</v>
      </c>
      <c r="AL1435" s="98">
        <v>4101</v>
      </c>
      <c r="AO1435" s="98">
        <v>2024</v>
      </c>
      <c r="AP1435" s="98">
        <v>45</v>
      </c>
      <c r="AQ1435" s="98" t="s">
        <v>54</v>
      </c>
      <c r="AR1435" s="98" t="s">
        <v>54</v>
      </c>
      <c r="AS1435" s="98" t="s">
        <v>54</v>
      </c>
      <c r="AT1435" s="98" t="s">
        <v>54</v>
      </c>
      <c r="AV1435" s="98" t="s">
        <v>729</v>
      </c>
      <c r="AY1435" s="98" t="s">
        <v>54</v>
      </c>
      <c r="AZ1435" s="98" t="s">
        <v>3280</v>
      </c>
      <c r="BA1435" s="98" t="s">
        <v>3265</v>
      </c>
      <c r="BB1435" s="98" t="s">
        <v>3277</v>
      </c>
      <c r="BD1435" s="110" t="str">
        <f t="shared" si="233"/>
        <v>4915RGInt 01 Curitiba</v>
      </c>
      <c r="BE1435" s="110">
        <v>4915</v>
      </c>
      <c r="BF1435" s="110" t="s">
        <v>2395</v>
      </c>
      <c r="BG1435" s="110">
        <v>8611</v>
      </c>
      <c r="BH1435" s="110" t="s">
        <v>33</v>
      </c>
      <c r="BI1435" s="110">
        <v>191</v>
      </c>
      <c r="BJ1435" s="110">
        <v>191</v>
      </c>
      <c r="BK1435" s="110">
        <v>190</v>
      </c>
      <c r="BL1435" s="110">
        <v>190</v>
      </c>
      <c r="BN1435" s="110">
        <f t="shared" si="234"/>
        <v>762</v>
      </c>
      <c r="BS1435" s="110">
        <v>4373</v>
      </c>
      <c r="BT1435" s="110" t="str">
        <f t="shared" si="225"/>
        <v>Municípios beneficiados com cofinanciamento para Atenção à Saúde</v>
      </c>
      <c r="BU1435" s="111" t="str">
        <f t="shared" si="226"/>
        <v>Não</v>
      </c>
      <c r="BV1435" s="111" t="str">
        <f t="shared" si="227"/>
        <v>Não</v>
      </c>
      <c r="BW1435" s="111" t="str">
        <f t="shared" si="228"/>
        <v>Não</v>
      </c>
      <c r="BX1435" s="111" t="str">
        <f t="shared" si="229"/>
        <v>Não</v>
      </c>
      <c r="BY1435" s="110" t="s">
        <v>121</v>
      </c>
      <c r="BZ1435" s="110" t="s">
        <v>729</v>
      </c>
      <c r="CA1435" s="110" t="s">
        <v>8335</v>
      </c>
      <c r="CB1435" s="110" t="s">
        <v>8376</v>
      </c>
      <c r="CG1435" s="110" t="str">
        <f t="shared" si="230"/>
        <v>5822Cianorte</v>
      </c>
      <c r="CH1435" s="110" t="str">
        <f t="shared" si="232"/>
        <v>5822-1</v>
      </c>
      <c r="CI1435" s="110">
        <v>1</v>
      </c>
      <c r="CJ1435" s="110">
        <v>5822</v>
      </c>
      <c r="CK1435" s="110" t="s">
        <v>36</v>
      </c>
      <c r="CL1435" s="110">
        <v>4105508</v>
      </c>
      <c r="CM1435" s="110" t="s">
        <v>454</v>
      </c>
      <c r="CN1435" s="110">
        <v>0</v>
      </c>
      <c r="CO1435" s="110">
        <v>0</v>
      </c>
      <c r="CP1435" s="110">
        <v>5000</v>
      </c>
      <c r="CQ1435" s="110">
        <v>7000</v>
      </c>
      <c r="CS1435" s="110" t="str">
        <f t="shared" si="231"/>
        <v>RGInt 04 Maringá-Cianorte</v>
      </c>
    </row>
    <row r="1436" spans="19:97" x14ac:dyDescent="0.2">
      <c r="S1436" s="98">
        <v>4374</v>
      </c>
      <c r="T1436" s="98">
        <v>47</v>
      </c>
      <c r="U1436" s="98" t="s">
        <v>3257</v>
      </c>
      <c r="V1436" s="98">
        <v>60</v>
      </c>
      <c r="W1436" s="98" t="s">
        <v>3258</v>
      </c>
      <c r="X1436" s="98">
        <v>5</v>
      </c>
      <c r="Y1436" s="98" t="s">
        <v>858</v>
      </c>
      <c r="Z1436" s="98">
        <v>35</v>
      </c>
      <c r="AA1436" s="98" t="s">
        <v>3259</v>
      </c>
      <c r="AB1436" s="98">
        <v>8030</v>
      </c>
      <c r="AC1436" s="98" t="s">
        <v>3267</v>
      </c>
      <c r="AD1436" s="98" t="s">
        <v>3268</v>
      </c>
      <c r="AE1436" s="98">
        <v>4374</v>
      </c>
      <c r="AF1436" s="98" t="s">
        <v>1943</v>
      </c>
      <c r="AG1436" s="98" t="s">
        <v>3283</v>
      </c>
      <c r="AH1436" s="98" t="s">
        <v>734</v>
      </c>
      <c r="AI1436" s="98" t="s">
        <v>53</v>
      </c>
      <c r="AJ1436" s="98">
        <v>4100</v>
      </c>
      <c r="AK1436" s="98" t="s">
        <v>33</v>
      </c>
      <c r="AL1436" s="98">
        <v>4101</v>
      </c>
      <c r="AO1436" s="98">
        <v>2024</v>
      </c>
      <c r="AP1436" s="98">
        <v>45</v>
      </c>
      <c r="AQ1436" s="98" t="s">
        <v>54</v>
      </c>
      <c r="AR1436" s="98" t="s">
        <v>54</v>
      </c>
      <c r="AS1436" s="98" t="s">
        <v>56</v>
      </c>
      <c r="AT1436" s="98" t="s">
        <v>54</v>
      </c>
      <c r="AU1436" s="98" t="s">
        <v>1944</v>
      </c>
      <c r="AY1436" s="98" t="s">
        <v>54</v>
      </c>
      <c r="AZ1436" s="98" t="s">
        <v>3280</v>
      </c>
      <c r="BA1436" s="98" t="s">
        <v>3265</v>
      </c>
      <c r="BB1436" s="98" t="s">
        <v>3277</v>
      </c>
      <c r="BD1436" s="110" t="str">
        <f t="shared" si="233"/>
        <v>4915RGInt 02 Guarapuava</v>
      </c>
      <c r="BE1436" s="110">
        <v>4915</v>
      </c>
      <c r="BF1436" s="110" t="s">
        <v>2395</v>
      </c>
      <c r="BG1436" s="110">
        <v>8611</v>
      </c>
      <c r="BH1436" s="110" t="s">
        <v>34</v>
      </c>
      <c r="BI1436" s="110">
        <v>386</v>
      </c>
      <c r="BJ1436" s="110">
        <v>385</v>
      </c>
      <c r="BK1436" s="110">
        <v>384</v>
      </c>
      <c r="BL1436" s="110">
        <v>384</v>
      </c>
      <c r="BN1436" s="110">
        <f t="shared" si="234"/>
        <v>1539</v>
      </c>
      <c r="BS1436" s="110">
        <v>4374</v>
      </c>
      <c r="BT1436" s="110" t="str">
        <f t="shared" si="225"/>
        <v>Municípios beneficiados com cofinanciamento para Atenção e Promoção da Saúde</v>
      </c>
      <c r="BU1436" s="111" t="str">
        <f t="shared" si="226"/>
        <v>Sim</v>
      </c>
      <c r="BV1436" s="111" t="str">
        <f t="shared" si="227"/>
        <v>Não</v>
      </c>
      <c r="BW1436" s="111" t="str">
        <f t="shared" si="228"/>
        <v>Não</v>
      </c>
      <c r="BX1436" s="111" t="str">
        <f t="shared" si="229"/>
        <v>Não</v>
      </c>
      <c r="BY1436" s="110" t="s">
        <v>1944</v>
      </c>
      <c r="BZ1436" s="110" t="s">
        <v>8193</v>
      </c>
      <c r="CA1436" s="110" t="s">
        <v>8336</v>
      </c>
      <c r="CB1436" s="110" t="s">
        <v>8374</v>
      </c>
      <c r="CG1436" s="110" t="str">
        <f t="shared" si="230"/>
        <v>5822 Total</v>
      </c>
      <c r="CH1436" s="110" t="str">
        <f t="shared" si="232"/>
        <v>5822 Total-1</v>
      </c>
      <c r="CI1436" s="110">
        <v>1</v>
      </c>
      <c r="CJ1436" s="110" t="s">
        <v>7406</v>
      </c>
      <c r="CN1436" s="110">
        <v>0</v>
      </c>
      <c r="CO1436" s="110">
        <v>0</v>
      </c>
      <c r="CP1436" s="110">
        <v>5000</v>
      </c>
      <c r="CQ1436" s="110">
        <v>7000</v>
      </c>
      <c r="CS1436" s="110" t="str">
        <f t="shared" si="231"/>
        <v>-</v>
      </c>
    </row>
    <row r="1437" spans="19:97" x14ac:dyDescent="0.2">
      <c r="S1437" s="98">
        <v>4368</v>
      </c>
      <c r="T1437" s="98">
        <v>47</v>
      </c>
      <c r="U1437" s="98" t="s">
        <v>3257</v>
      </c>
      <c r="V1437" s="98">
        <v>60</v>
      </c>
      <c r="W1437" s="98" t="s">
        <v>3258</v>
      </c>
      <c r="X1437" s="98">
        <v>5</v>
      </c>
      <c r="Y1437" s="98" t="s">
        <v>858</v>
      </c>
      <c r="Z1437" s="98">
        <v>35</v>
      </c>
      <c r="AA1437" s="98" t="s">
        <v>3259</v>
      </c>
      <c r="AB1437" s="98">
        <v>8030</v>
      </c>
      <c r="AC1437" s="98" t="s">
        <v>3267</v>
      </c>
      <c r="AD1437" s="98" t="s">
        <v>3268</v>
      </c>
      <c r="AE1437" s="98">
        <v>4368</v>
      </c>
      <c r="AF1437" s="98" t="s">
        <v>1920</v>
      </c>
      <c r="AG1437" s="98" t="s">
        <v>3285</v>
      </c>
      <c r="AH1437" s="98" t="s">
        <v>734</v>
      </c>
      <c r="AI1437" s="98" t="s">
        <v>53</v>
      </c>
      <c r="AJ1437" s="98">
        <v>4100</v>
      </c>
      <c r="AK1437" s="98" t="s">
        <v>33</v>
      </c>
      <c r="AL1437" s="98">
        <v>4101</v>
      </c>
      <c r="AO1437" s="98">
        <v>2024</v>
      </c>
      <c r="AP1437" s="98">
        <v>45</v>
      </c>
      <c r="AQ1437" s="98" t="s">
        <v>54</v>
      </c>
      <c r="AR1437" s="98" t="s">
        <v>54</v>
      </c>
      <c r="AS1437" s="98" t="s">
        <v>54</v>
      </c>
      <c r="AT1437" s="98" t="s">
        <v>54</v>
      </c>
      <c r="AU1437" s="98" t="s">
        <v>1921</v>
      </c>
      <c r="AY1437" s="98" t="s">
        <v>54</v>
      </c>
      <c r="AZ1437" s="98" t="s">
        <v>3286</v>
      </c>
      <c r="BA1437" s="98" t="s">
        <v>3287</v>
      </c>
      <c r="BB1437" s="98" t="s">
        <v>3277</v>
      </c>
      <c r="BD1437" s="110" t="str">
        <f t="shared" si="233"/>
        <v>4915RGInt 06 Ponta Grossa</v>
      </c>
      <c r="BE1437" s="110">
        <v>4915</v>
      </c>
      <c r="BF1437" s="110" t="s">
        <v>2395</v>
      </c>
      <c r="BG1437" s="110">
        <v>8611</v>
      </c>
      <c r="BH1437" s="110" t="s">
        <v>38</v>
      </c>
      <c r="BI1437" s="110">
        <v>2012</v>
      </c>
      <c r="BJ1437" s="110">
        <v>2003</v>
      </c>
      <c r="BK1437" s="110">
        <v>1995</v>
      </c>
      <c r="BL1437" s="110">
        <v>1986</v>
      </c>
      <c r="BN1437" s="110">
        <f t="shared" si="234"/>
        <v>7996</v>
      </c>
      <c r="BS1437" s="110">
        <v>4368</v>
      </c>
      <c r="BT1437" s="110" t="str">
        <f t="shared" si="225"/>
        <v>Municípios beneficiados com distribuição de insumos para Cobertura de Saúde Bucal na Atenção Primária à Saúde</v>
      </c>
      <c r="BU1437" s="111" t="str">
        <f t="shared" si="226"/>
        <v>Não</v>
      </c>
      <c r="BV1437" s="111" t="str">
        <f t="shared" si="227"/>
        <v>Não</v>
      </c>
      <c r="BW1437" s="111" t="str">
        <f t="shared" si="228"/>
        <v>Não</v>
      </c>
      <c r="BX1437" s="111" t="str">
        <f t="shared" si="229"/>
        <v>Não</v>
      </c>
      <c r="BY1437" s="110" t="s">
        <v>1921</v>
      </c>
      <c r="BZ1437" s="110" t="s">
        <v>8193</v>
      </c>
      <c r="CA1437" s="110" t="s">
        <v>121</v>
      </c>
      <c r="CB1437" s="110" t="s">
        <v>8374</v>
      </c>
      <c r="CG1437" s="110" t="str">
        <f t="shared" si="230"/>
        <v>5823Palmas</v>
      </c>
      <c r="CH1437" s="110" t="str">
        <f t="shared" si="232"/>
        <v>5823-1</v>
      </c>
      <c r="CI1437" s="110">
        <v>1</v>
      </c>
      <c r="CJ1437" s="110">
        <v>5823</v>
      </c>
      <c r="CK1437" s="110" t="s">
        <v>35</v>
      </c>
      <c r="CL1437" s="110">
        <v>4117602</v>
      </c>
      <c r="CM1437" s="110" t="s">
        <v>2337</v>
      </c>
      <c r="CN1437" s="110">
        <v>0</v>
      </c>
      <c r="CO1437" s="110">
        <v>0</v>
      </c>
      <c r="CP1437" s="110">
        <v>4000</v>
      </c>
      <c r="CQ1437" s="110">
        <v>8000</v>
      </c>
      <c r="CS1437" s="110" t="str">
        <f t="shared" si="231"/>
        <v>RGInt 03 Cascavel-Palmas</v>
      </c>
    </row>
    <row r="1438" spans="19:97" x14ac:dyDescent="0.2">
      <c r="S1438" s="98">
        <v>4372</v>
      </c>
      <c r="T1438" s="98">
        <v>47</v>
      </c>
      <c r="U1438" s="98" t="s">
        <v>3257</v>
      </c>
      <c r="V1438" s="98">
        <v>60</v>
      </c>
      <c r="W1438" s="98" t="s">
        <v>3258</v>
      </c>
      <c r="X1438" s="98">
        <v>5</v>
      </c>
      <c r="Y1438" s="98" t="s">
        <v>858</v>
      </c>
      <c r="Z1438" s="98">
        <v>35</v>
      </c>
      <c r="AA1438" s="98" t="s">
        <v>3259</v>
      </c>
      <c r="AB1438" s="98">
        <v>8030</v>
      </c>
      <c r="AC1438" s="98" t="s">
        <v>3267</v>
      </c>
      <c r="AD1438" s="98" t="s">
        <v>3268</v>
      </c>
      <c r="AE1438" s="98">
        <v>4372</v>
      </c>
      <c r="AF1438" s="98" t="s">
        <v>1936</v>
      </c>
      <c r="AG1438" s="98" t="s">
        <v>3289</v>
      </c>
      <c r="AH1438" s="98" t="s">
        <v>734</v>
      </c>
      <c r="AI1438" s="98" t="s">
        <v>53</v>
      </c>
      <c r="AJ1438" s="98">
        <v>4100</v>
      </c>
      <c r="AK1438" s="98" t="s">
        <v>33</v>
      </c>
      <c r="AL1438" s="98">
        <v>4101</v>
      </c>
      <c r="AO1438" s="98">
        <v>2024</v>
      </c>
      <c r="AP1438" s="98">
        <v>45</v>
      </c>
      <c r="AQ1438" s="98" t="s">
        <v>54</v>
      </c>
      <c r="AR1438" s="98" t="s">
        <v>54</v>
      </c>
      <c r="AS1438" s="98" t="s">
        <v>54</v>
      </c>
      <c r="AT1438" s="98" t="s">
        <v>54</v>
      </c>
      <c r="AV1438" s="98" t="s">
        <v>729</v>
      </c>
      <c r="AY1438" s="98" t="s">
        <v>54</v>
      </c>
      <c r="AZ1438" s="98" t="s">
        <v>3280</v>
      </c>
      <c r="BA1438" s="98" t="s">
        <v>3265</v>
      </c>
      <c r="BB1438" s="98" t="s">
        <v>3277</v>
      </c>
      <c r="BD1438" s="110" t="str">
        <f t="shared" si="233"/>
        <v>4916RGInt 01 Curitiba</v>
      </c>
      <c r="BE1438" s="110">
        <v>4916</v>
      </c>
      <c r="BF1438" s="110" t="s">
        <v>2403</v>
      </c>
      <c r="BG1438" s="110">
        <v>8611</v>
      </c>
      <c r="BH1438" s="110" t="s">
        <v>33</v>
      </c>
      <c r="BI1438" s="110">
        <v>34</v>
      </c>
      <c r="BJ1438" s="110">
        <v>34</v>
      </c>
      <c r="BK1438" s="110">
        <v>34</v>
      </c>
      <c r="BL1438" s="110">
        <v>34</v>
      </c>
      <c r="BN1438" s="110">
        <f t="shared" si="234"/>
        <v>136</v>
      </c>
      <c r="BS1438" s="110">
        <v>4372</v>
      </c>
      <c r="BT1438" s="110" t="str">
        <f t="shared" si="225"/>
        <v>Municípios Beneficiados com recursos para aquisição de Equipamento para Unidade de Saúde</v>
      </c>
      <c r="BU1438" s="111" t="str">
        <f t="shared" si="226"/>
        <v>Não</v>
      </c>
      <c r="BV1438" s="111" t="str">
        <f t="shared" si="227"/>
        <v>Não</v>
      </c>
      <c r="BW1438" s="111" t="str">
        <f t="shared" si="228"/>
        <v>Não</v>
      </c>
      <c r="BX1438" s="111" t="str">
        <f t="shared" si="229"/>
        <v>Não</v>
      </c>
      <c r="BY1438" s="110" t="s">
        <v>121</v>
      </c>
      <c r="BZ1438" s="110" t="s">
        <v>729</v>
      </c>
      <c r="CA1438" s="110" t="s">
        <v>121</v>
      </c>
      <c r="CB1438" s="110" t="s">
        <v>8122</v>
      </c>
      <c r="CG1438" s="110" t="str">
        <f t="shared" si="230"/>
        <v>5823 Total</v>
      </c>
      <c r="CH1438" s="110" t="str">
        <f t="shared" si="232"/>
        <v>5823 Total-1</v>
      </c>
      <c r="CI1438" s="110">
        <v>1</v>
      </c>
      <c r="CJ1438" s="110" t="s">
        <v>7407</v>
      </c>
      <c r="CN1438" s="110">
        <v>0</v>
      </c>
      <c r="CO1438" s="110">
        <v>0</v>
      </c>
      <c r="CP1438" s="110">
        <v>4000</v>
      </c>
      <c r="CQ1438" s="110">
        <v>8000</v>
      </c>
      <c r="CS1438" s="110" t="str">
        <f t="shared" si="231"/>
        <v>-</v>
      </c>
    </row>
    <row r="1439" spans="19:97" x14ac:dyDescent="0.2">
      <c r="S1439" s="98">
        <v>4371</v>
      </c>
      <c r="T1439" s="98">
        <v>47</v>
      </c>
      <c r="U1439" s="98" t="s">
        <v>3257</v>
      </c>
      <c r="V1439" s="98">
        <v>60</v>
      </c>
      <c r="W1439" s="98" t="s">
        <v>3258</v>
      </c>
      <c r="X1439" s="98">
        <v>5</v>
      </c>
      <c r="Y1439" s="98" t="s">
        <v>858</v>
      </c>
      <c r="Z1439" s="98">
        <v>35</v>
      </c>
      <c r="AA1439" s="98" t="s">
        <v>3259</v>
      </c>
      <c r="AB1439" s="98">
        <v>8030</v>
      </c>
      <c r="AC1439" s="98" t="s">
        <v>3267</v>
      </c>
      <c r="AD1439" s="98" t="s">
        <v>3268</v>
      </c>
      <c r="AE1439" s="98">
        <v>4371</v>
      </c>
      <c r="AF1439" s="98" t="s">
        <v>1933</v>
      </c>
      <c r="AG1439" s="98" t="s">
        <v>3291</v>
      </c>
      <c r="AH1439" s="98" t="s">
        <v>734</v>
      </c>
      <c r="AI1439" s="98" t="s">
        <v>53</v>
      </c>
      <c r="AJ1439" s="98">
        <v>4100</v>
      </c>
      <c r="AK1439" s="98" t="s">
        <v>33</v>
      </c>
      <c r="AL1439" s="98">
        <v>4101</v>
      </c>
      <c r="AO1439" s="98">
        <v>2024</v>
      </c>
      <c r="AP1439" s="98">
        <v>45</v>
      </c>
      <c r="AQ1439" s="98" t="s">
        <v>54</v>
      </c>
      <c r="AR1439" s="98" t="s">
        <v>54</v>
      </c>
      <c r="AS1439" s="98" t="s">
        <v>54</v>
      </c>
      <c r="AT1439" s="98" t="s">
        <v>54</v>
      </c>
      <c r="AV1439" s="98" t="s">
        <v>1362</v>
      </c>
      <c r="AY1439" s="98" t="s">
        <v>54</v>
      </c>
      <c r="AZ1439" s="98" t="s">
        <v>3280</v>
      </c>
      <c r="BA1439" s="98" t="s">
        <v>3265</v>
      </c>
      <c r="BB1439" s="98" t="s">
        <v>3277</v>
      </c>
      <c r="BD1439" s="110" t="str">
        <f t="shared" si="233"/>
        <v>4916RGInt 02 Guarapuava</v>
      </c>
      <c r="BE1439" s="110">
        <v>4916</v>
      </c>
      <c r="BF1439" s="110" t="s">
        <v>2403</v>
      </c>
      <c r="BG1439" s="110">
        <v>8611</v>
      </c>
      <c r="BH1439" s="110" t="s">
        <v>34</v>
      </c>
      <c r="BI1439" s="110">
        <v>49</v>
      </c>
      <c r="BJ1439" s="110">
        <v>49</v>
      </c>
      <c r="BK1439" s="110">
        <v>49</v>
      </c>
      <c r="BL1439" s="110">
        <v>49</v>
      </c>
      <c r="BN1439" s="110">
        <f t="shared" si="234"/>
        <v>196</v>
      </c>
      <c r="BS1439" s="110">
        <v>4371</v>
      </c>
      <c r="BT1439" s="110" t="str">
        <f t="shared" si="225"/>
        <v>Municípios Beneficiados com recursos para aquisição de veículos para transporte sanitário</v>
      </c>
      <c r="BU1439" s="111" t="str">
        <f t="shared" si="226"/>
        <v>Não</v>
      </c>
      <c r="BV1439" s="111" t="str">
        <f t="shared" si="227"/>
        <v>Não</v>
      </c>
      <c r="BW1439" s="111" t="str">
        <f t="shared" si="228"/>
        <v>Não</v>
      </c>
      <c r="BX1439" s="111" t="str">
        <f t="shared" si="229"/>
        <v>Não</v>
      </c>
      <c r="BY1439" s="110" t="s">
        <v>121</v>
      </c>
      <c r="BZ1439" s="110" t="s">
        <v>1362</v>
      </c>
      <c r="CA1439" s="110" t="s">
        <v>121</v>
      </c>
      <c r="CB1439" s="110" t="s">
        <v>8122</v>
      </c>
      <c r="CG1439" s="110" t="str">
        <f t="shared" si="230"/>
        <v>5824Lapa</v>
      </c>
      <c r="CH1439" s="110" t="str">
        <f t="shared" si="232"/>
        <v>5824-1</v>
      </c>
      <c r="CI1439" s="110">
        <v>1</v>
      </c>
      <c r="CJ1439" s="110">
        <v>5824</v>
      </c>
      <c r="CK1439" s="110" t="s">
        <v>33</v>
      </c>
      <c r="CL1439" s="110">
        <v>4113205</v>
      </c>
      <c r="CM1439" s="110" t="s">
        <v>297</v>
      </c>
      <c r="CN1439" s="110">
        <v>0</v>
      </c>
      <c r="CO1439" s="110">
        <v>0</v>
      </c>
      <c r="CP1439" s="110">
        <v>4000</v>
      </c>
      <c r="CQ1439" s="110">
        <v>8000</v>
      </c>
      <c r="CS1439" s="110" t="str">
        <f t="shared" si="231"/>
        <v>RGInt 01 Curitiba-Lapa</v>
      </c>
    </row>
    <row r="1440" spans="19:97" x14ac:dyDescent="0.2">
      <c r="S1440" s="98">
        <v>4370</v>
      </c>
      <c r="T1440" s="98">
        <v>47</v>
      </c>
      <c r="U1440" s="98" t="s">
        <v>3257</v>
      </c>
      <c r="V1440" s="98">
        <v>60</v>
      </c>
      <c r="W1440" s="98" t="s">
        <v>3258</v>
      </c>
      <c r="X1440" s="98">
        <v>5</v>
      </c>
      <c r="Y1440" s="98" t="s">
        <v>858</v>
      </c>
      <c r="Z1440" s="98">
        <v>35</v>
      </c>
      <c r="AA1440" s="98" t="s">
        <v>3259</v>
      </c>
      <c r="AB1440" s="98">
        <v>8030</v>
      </c>
      <c r="AC1440" s="98" t="s">
        <v>3267</v>
      </c>
      <c r="AD1440" s="98" t="s">
        <v>3268</v>
      </c>
      <c r="AE1440" s="98">
        <v>4370</v>
      </c>
      <c r="AF1440" s="98" t="s">
        <v>1929</v>
      </c>
      <c r="AG1440" s="98" t="s">
        <v>3294</v>
      </c>
      <c r="AH1440" s="98" t="s">
        <v>734</v>
      </c>
      <c r="AI1440" s="98" t="s">
        <v>53</v>
      </c>
      <c r="AJ1440" s="98">
        <v>4100</v>
      </c>
      <c r="AK1440" s="98" t="s">
        <v>33</v>
      </c>
      <c r="AL1440" s="98">
        <v>4101</v>
      </c>
      <c r="AO1440" s="98">
        <v>2024</v>
      </c>
      <c r="AP1440" s="98">
        <v>45</v>
      </c>
      <c r="AQ1440" s="98" t="s">
        <v>54</v>
      </c>
      <c r="AR1440" s="98" t="s">
        <v>54</v>
      </c>
      <c r="AS1440" s="98" t="s">
        <v>54</v>
      </c>
      <c r="AT1440" s="98" t="s">
        <v>54</v>
      </c>
      <c r="AU1440" s="98" t="s">
        <v>1930</v>
      </c>
      <c r="AY1440" s="98" t="s">
        <v>54</v>
      </c>
      <c r="AZ1440" s="98" t="s">
        <v>3276</v>
      </c>
      <c r="BA1440" s="98" t="s">
        <v>3265</v>
      </c>
      <c r="BB1440" s="98" t="s">
        <v>3277</v>
      </c>
      <c r="BD1440" s="110" t="str">
        <f t="shared" si="233"/>
        <v>4916RGInt 06 Ponta Grossa</v>
      </c>
      <c r="BE1440" s="110">
        <v>4916</v>
      </c>
      <c r="BF1440" s="110" t="s">
        <v>2403</v>
      </c>
      <c r="BG1440" s="110">
        <v>8611</v>
      </c>
      <c r="BH1440" s="110" t="s">
        <v>38</v>
      </c>
      <c r="BI1440" s="110">
        <v>288</v>
      </c>
      <c r="BJ1440" s="110">
        <v>287</v>
      </c>
      <c r="BK1440" s="110">
        <v>286</v>
      </c>
      <c r="BL1440" s="110">
        <v>285</v>
      </c>
      <c r="BN1440" s="110">
        <f t="shared" si="234"/>
        <v>1146</v>
      </c>
      <c r="BS1440" s="110">
        <v>4370</v>
      </c>
      <c r="BT1440" s="110" t="str">
        <f t="shared" si="225"/>
        <v>Municípios beneficiados com transferência de recursos financeiros para Atenção Primária à Saúde - síndrome pós COVID-19</v>
      </c>
      <c r="BU1440" s="111" t="str">
        <f t="shared" si="226"/>
        <v>Não</v>
      </c>
      <c r="BV1440" s="111" t="str">
        <f t="shared" si="227"/>
        <v>Não</v>
      </c>
      <c r="BW1440" s="111" t="str">
        <f t="shared" si="228"/>
        <v>Não</v>
      </c>
      <c r="BX1440" s="111" t="str">
        <f t="shared" si="229"/>
        <v>Não</v>
      </c>
      <c r="BY1440" s="110" t="s">
        <v>1930</v>
      </c>
      <c r="BZ1440" s="110" t="s">
        <v>8193</v>
      </c>
      <c r="CA1440" s="110" t="s">
        <v>121</v>
      </c>
      <c r="CB1440" s="110" t="s">
        <v>8376</v>
      </c>
      <c r="CG1440" s="110" t="str">
        <f t="shared" si="230"/>
        <v>5824 Total</v>
      </c>
      <c r="CH1440" s="110" t="str">
        <f t="shared" si="232"/>
        <v>5824 Total-1</v>
      </c>
      <c r="CI1440" s="110">
        <v>1</v>
      </c>
      <c r="CJ1440" s="110" t="s">
        <v>7408</v>
      </c>
      <c r="CN1440" s="110">
        <v>0</v>
      </c>
      <c r="CO1440" s="110">
        <v>0</v>
      </c>
      <c r="CP1440" s="110">
        <v>4000</v>
      </c>
      <c r="CQ1440" s="110">
        <v>8000</v>
      </c>
      <c r="CS1440" s="110" t="str">
        <f t="shared" si="231"/>
        <v>-</v>
      </c>
    </row>
    <row r="1441" spans="19:97" x14ac:dyDescent="0.2">
      <c r="S1441" s="98">
        <v>5749</v>
      </c>
      <c r="T1441" s="98">
        <v>47</v>
      </c>
      <c r="U1441" s="98" t="s">
        <v>3257</v>
      </c>
      <c r="V1441" s="98">
        <v>60</v>
      </c>
      <c r="W1441" s="98" t="s">
        <v>3258</v>
      </c>
      <c r="X1441" s="98">
        <v>5</v>
      </c>
      <c r="Y1441" s="98" t="s">
        <v>858</v>
      </c>
      <c r="Z1441" s="98">
        <v>35</v>
      </c>
      <c r="AA1441" s="98" t="s">
        <v>3259</v>
      </c>
      <c r="AB1441" s="98">
        <v>8059</v>
      </c>
      <c r="AC1441" s="98" t="s">
        <v>3296</v>
      </c>
      <c r="AD1441" s="98" t="s">
        <v>6258</v>
      </c>
      <c r="AE1441" s="98">
        <v>5749</v>
      </c>
      <c r="AF1441" s="98" t="s">
        <v>3297</v>
      </c>
      <c r="AG1441" s="98" t="s">
        <v>3298</v>
      </c>
      <c r="AH1441" s="98" t="s">
        <v>212</v>
      </c>
      <c r="AI1441" s="98" t="s">
        <v>53</v>
      </c>
      <c r="AJ1441" s="98">
        <v>4100</v>
      </c>
      <c r="AK1441" s="98" t="s">
        <v>33</v>
      </c>
      <c r="AL1441" s="98">
        <v>4101</v>
      </c>
      <c r="AM1441" s="98" t="s">
        <v>495</v>
      </c>
      <c r="AN1441" s="98">
        <v>4104204</v>
      </c>
      <c r="AO1441" s="98">
        <v>2024</v>
      </c>
      <c r="AP1441" s="98">
        <v>9784</v>
      </c>
      <c r="AQ1441" s="98" t="s">
        <v>54</v>
      </c>
      <c r="AR1441" s="98" t="s">
        <v>54</v>
      </c>
      <c r="AS1441" s="98" t="s">
        <v>54</v>
      </c>
      <c r="AT1441" s="98" t="s">
        <v>54</v>
      </c>
      <c r="AV1441" s="98" t="s">
        <v>729</v>
      </c>
      <c r="AY1441" s="98" t="s">
        <v>56</v>
      </c>
      <c r="AZ1441" s="98" t="s">
        <v>3299</v>
      </c>
      <c r="BA1441" s="98" t="s">
        <v>3300</v>
      </c>
      <c r="BB1441" s="98" t="s">
        <v>3301</v>
      </c>
      <c r="BD1441" s="110" t="str">
        <f t="shared" si="233"/>
        <v>4917RGInt 01 Curitiba</v>
      </c>
      <c r="BE1441" s="110">
        <v>4917</v>
      </c>
      <c r="BF1441" s="110" t="s">
        <v>2409</v>
      </c>
      <c r="BG1441" s="110">
        <v>8611</v>
      </c>
      <c r="BH1441" s="110" t="s">
        <v>33</v>
      </c>
      <c r="BI1441" s="110">
        <v>955</v>
      </c>
      <c r="BJ1441" s="110">
        <v>960</v>
      </c>
      <c r="BK1441" s="110">
        <v>965</v>
      </c>
      <c r="BL1441" s="110">
        <v>971</v>
      </c>
      <c r="BN1441" s="110">
        <f t="shared" si="234"/>
        <v>3851</v>
      </c>
      <c r="BS1441" s="110">
        <v>5749</v>
      </c>
      <c r="BT1441" s="110" t="str">
        <f t="shared" si="225"/>
        <v>Adequação do sistema de climatização no Hospital Infantil Waldemar Monastier, em Campo Largo</v>
      </c>
      <c r="BU1441" s="111" t="str">
        <f t="shared" si="226"/>
        <v>Não</v>
      </c>
      <c r="BV1441" s="111" t="str">
        <f t="shared" si="227"/>
        <v>Não</v>
      </c>
      <c r="BW1441" s="111" t="str">
        <f t="shared" si="228"/>
        <v>Não</v>
      </c>
      <c r="BX1441" s="111" t="str">
        <f t="shared" si="229"/>
        <v>Não</v>
      </c>
      <c r="BY1441" s="110" t="s">
        <v>121</v>
      </c>
      <c r="BZ1441" s="110" t="s">
        <v>729</v>
      </c>
      <c r="CA1441" s="110" t="s">
        <v>121</v>
      </c>
      <c r="CB1441" s="110" t="s">
        <v>8122</v>
      </c>
      <c r="CG1441" s="110" t="str">
        <f t="shared" si="230"/>
        <v>5825Fazenda Rio Grande</v>
      </c>
      <c r="CH1441" s="110" t="str">
        <f t="shared" si="232"/>
        <v>5825-1</v>
      </c>
      <c r="CI1441" s="110">
        <v>1</v>
      </c>
      <c r="CJ1441" s="110">
        <v>5825</v>
      </c>
      <c r="CK1441" s="110" t="s">
        <v>33</v>
      </c>
      <c r="CL1441" s="110">
        <v>4107652</v>
      </c>
      <c r="CM1441" s="110" t="s">
        <v>506</v>
      </c>
      <c r="CN1441" s="110">
        <v>0</v>
      </c>
      <c r="CO1441" s="110">
        <v>0</v>
      </c>
      <c r="CP1441" s="110">
        <v>4000</v>
      </c>
      <c r="CQ1441" s="110">
        <v>8000</v>
      </c>
      <c r="CS1441" s="110" t="str">
        <f t="shared" si="231"/>
        <v>RGInt 01 Curitiba-Fazenda Rio Grande</v>
      </c>
    </row>
    <row r="1442" spans="19:97" x14ac:dyDescent="0.2">
      <c r="S1442" s="98">
        <v>4393</v>
      </c>
      <c r="T1442" s="98">
        <v>47</v>
      </c>
      <c r="U1442" s="98" t="s">
        <v>3257</v>
      </c>
      <c r="V1442" s="98">
        <v>60</v>
      </c>
      <c r="W1442" s="98" t="s">
        <v>3258</v>
      </c>
      <c r="X1442" s="98">
        <v>5</v>
      </c>
      <c r="Y1442" s="98" t="s">
        <v>858</v>
      </c>
      <c r="Z1442" s="98">
        <v>35</v>
      </c>
      <c r="AA1442" s="98" t="s">
        <v>3259</v>
      </c>
      <c r="AB1442" s="98">
        <v>8059</v>
      </c>
      <c r="AC1442" s="98" t="s">
        <v>3296</v>
      </c>
      <c r="AD1442" s="98" t="s">
        <v>6258</v>
      </c>
      <c r="AE1442" s="98">
        <v>4393</v>
      </c>
      <c r="AF1442" s="98" t="s">
        <v>2010</v>
      </c>
      <c r="AG1442" s="98" t="s">
        <v>3303</v>
      </c>
      <c r="AH1442" s="98" t="s">
        <v>212</v>
      </c>
      <c r="AI1442" s="98" t="s">
        <v>53</v>
      </c>
      <c r="AJ1442" s="98">
        <v>4100</v>
      </c>
      <c r="AK1442" s="98" t="s">
        <v>33</v>
      </c>
      <c r="AL1442" s="98">
        <v>4101</v>
      </c>
      <c r="AM1442" s="98" t="s">
        <v>567</v>
      </c>
      <c r="AN1442" s="98">
        <v>4128203</v>
      </c>
      <c r="AO1442" s="98">
        <v>2024</v>
      </c>
      <c r="AP1442" s="98">
        <v>0</v>
      </c>
      <c r="AQ1442" s="98" t="s">
        <v>54</v>
      </c>
      <c r="AR1442" s="98" t="s">
        <v>54</v>
      </c>
      <c r="AS1442" s="98" t="s">
        <v>54</v>
      </c>
      <c r="AT1442" s="98" t="s">
        <v>54</v>
      </c>
      <c r="AV1442" s="98" t="s">
        <v>729</v>
      </c>
      <c r="AY1442" s="98" t="s">
        <v>56</v>
      </c>
      <c r="AZ1442" s="98" t="s">
        <v>3304</v>
      </c>
      <c r="BA1442" s="98" t="s">
        <v>3300</v>
      </c>
      <c r="BB1442" s="98" t="s">
        <v>3301</v>
      </c>
      <c r="BD1442" s="110" t="str">
        <f t="shared" si="233"/>
        <v>4917RGInt 02 Guarapuava</v>
      </c>
      <c r="BE1442" s="110">
        <v>4917</v>
      </c>
      <c r="BF1442" s="110" t="s">
        <v>2409</v>
      </c>
      <c r="BG1442" s="110">
        <v>8611</v>
      </c>
      <c r="BH1442" s="110" t="s">
        <v>34</v>
      </c>
      <c r="BI1442" s="110">
        <v>1632</v>
      </c>
      <c r="BJ1442" s="110">
        <v>1645</v>
      </c>
      <c r="BK1442" s="110">
        <v>1659</v>
      </c>
      <c r="BL1442" s="110">
        <v>1672</v>
      </c>
      <c r="BN1442" s="110">
        <f t="shared" si="234"/>
        <v>6608</v>
      </c>
      <c r="BS1442" s="110">
        <v>4393</v>
      </c>
      <c r="BT1442" s="110" t="str">
        <f t="shared" si="225"/>
        <v>Ampliação da Unidade de Coleta de Transfusão (UCT), 6ª Regional de Saúde, em União da Vitória</v>
      </c>
      <c r="BU1442" s="111" t="str">
        <f t="shared" si="226"/>
        <v>Não</v>
      </c>
      <c r="BV1442" s="111" t="str">
        <f t="shared" si="227"/>
        <v>Não</v>
      </c>
      <c r="BW1442" s="111" t="str">
        <f t="shared" si="228"/>
        <v>Não</v>
      </c>
      <c r="BX1442" s="111" t="str">
        <f t="shared" si="229"/>
        <v>Não</v>
      </c>
      <c r="BY1442" s="110" t="s">
        <v>121</v>
      </c>
      <c r="BZ1442" s="110" t="s">
        <v>8177</v>
      </c>
      <c r="CA1442" s="110" t="s">
        <v>121</v>
      </c>
      <c r="CB1442" s="110" t="s">
        <v>8122</v>
      </c>
      <c r="CG1442" s="110" t="str">
        <f t="shared" si="230"/>
        <v>5825 Total</v>
      </c>
      <c r="CH1442" s="110" t="str">
        <f t="shared" si="232"/>
        <v>5825 Total-1</v>
      </c>
      <c r="CI1442" s="110">
        <v>1</v>
      </c>
      <c r="CJ1442" s="110" t="s">
        <v>7409</v>
      </c>
      <c r="CN1442" s="110">
        <v>0</v>
      </c>
      <c r="CO1442" s="110">
        <v>0</v>
      </c>
      <c r="CP1442" s="110">
        <v>4000</v>
      </c>
      <c r="CQ1442" s="110">
        <v>8000</v>
      </c>
      <c r="CS1442" s="110" t="str">
        <f t="shared" si="231"/>
        <v>-</v>
      </c>
    </row>
    <row r="1443" spans="19:97" x14ac:dyDescent="0.2">
      <c r="S1443" s="98">
        <v>5811</v>
      </c>
      <c r="T1443" s="98">
        <v>47</v>
      </c>
      <c r="U1443" s="98" t="s">
        <v>3257</v>
      </c>
      <c r="V1443" s="98">
        <v>60</v>
      </c>
      <c r="W1443" s="98" t="s">
        <v>3258</v>
      </c>
      <c r="X1443" s="98">
        <v>5</v>
      </c>
      <c r="Y1443" s="98" t="s">
        <v>858</v>
      </c>
      <c r="Z1443" s="98">
        <v>35</v>
      </c>
      <c r="AA1443" s="98" t="s">
        <v>3259</v>
      </c>
      <c r="AB1443" s="98">
        <v>8059</v>
      </c>
      <c r="AC1443" s="98" t="s">
        <v>3296</v>
      </c>
      <c r="AD1443" s="98" t="s">
        <v>6258</v>
      </c>
      <c r="AE1443" s="98">
        <v>5811</v>
      </c>
      <c r="AF1443" s="98" t="s">
        <v>3306</v>
      </c>
      <c r="AG1443" s="98" t="s">
        <v>3307</v>
      </c>
      <c r="AH1443" s="98" t="s">
        <v>212</v>
      </c>
      <c r="AI1443" s="98" t="s">
        <v>53</v>
      </c>
      <c r="AJ1443" s="98">
        <v>4100</v>
      </c>
      <c r="AK1443" s="98" t="s">
        <v>37</v>
      </c>
      <c r="AL1443" s="98">
        <v>4105</v>
      </c>
      <c r="AM1443" s="98" t="s">
        <v>2227</v>
      </c>
      <c r="AN1443" s="98">
        <v>4106407</v>
      </c>
      <c r="AO1443" s="98">
        <v>2024</v>
      </c>
      <c r="AP1443" s="98">
        <v>25</v>
      </c>
      <c r="AQ1443" s="98" t="s">
        <v>54</v>
      </c>
      <c r="AR1443" s="98" t="s">
        <v>54</v>
      </c>
      <c r="AS1443" s="98" t="s">
        <v>54</v>
      </c>
      <c r="AT1443" s="98" t="s">
        <v>54</v>
      </c>
      <c r="AV1443" s="98" t="s">
        <v>226</v>
      </c>
      <c r="AY1443" s="98" t="s">
        <v>56</v>
      </c>
      <c r="AZ1443" s="98" t="s">
        <v>3299</v>
      </c>
      <c r="BA1443" s="98" t="s">
        <v>3300</v>
      </c>
      <c r="BB1443" s="98" t="s">
        <v>3301</v>
      </c>
      <c r="BD1443" s="110" t="str">
        <f t="shared" si="233"/>
        <v>4917RGInt 06 Ponta Grossa</v>
      </c>
      <c r="BE1443" s="110">
        <v>4917</v>
      </c>
      <c r="BF1443" s="110" t="s">
        <v>2409</v>
      </c>
      <c r="BG1443" s="110">
        <v>8611</v>
      </c>
      <c r="BH1443" s="110" t="s">
        <v>38</v>
      </c>
      <c r="BI1443" s="110">
        <v>2517</v>
      </c>
      <c r="BJ1443" s="110">
        <v>2544</v>
      </c>
      <c r="BK1443" s="110">
        <v>2571</v>
      </c>
      <c r="BL1443" s="110">
        <v>2598</v>
      </c>
      <c r="BN1443" s="110">
        <f t="shared" si="234"/>
        <v>10230</v>
      </c>
      <c r="BS1443" s="110">
        <v>5811</v>
      </c>
      <c r="BT1443" s="110" t="str">
        <f t="shared" si="225"/>
        <v>Ampliação do prédio da Unidade de Coleta de Transfusão (UCT), 18ª Regional de Saúde, em Cornélio Procópio</v>
      </c>
      <c r="BU1443" s="111" t="str">
        <f t="shared" si="226"/>
        <v>Não</v>
      </c>
      <c r="BV1443" s="111" t="str">
        <f t="shared" si="227"/>
        <v>Não</v>
      </c>
      <c r="BW1443" s="111" t="str">
        <f t="shared" si="228"/>
        <v>Não</v>
      </c>
      <c r="BX1443" s="111" t="str">
        <f t="shared" si="229"/>
        <v>Não</v>
      </c>
      <c r="BY1443" s="110" t="s">
        <v>121</v>
      </c>
      <c r="BZ1443" s="110" t="s">
        <v>8177</v>
      </c>
      <c r="CA1443" s="110" t="s">
        <v>121</v>
      </c>
      <c r="CB1443" s="110" t="s">
        <v>8122</v>
      </c>
      <c r="CG1443" s="110" t="str">
        <f t="shared" si="230"/>
        <v>5828Cerro Azul</v>
      </c>
      <c r="CH1443" s="110" t="str">
        <f t="shared" si="232"/>
        <v>5828-1</v>
      </c>
      <c r="CI1443" s="110">
        <v>1</v>
      </c>
      <c r="CJ1443" s="110">
        <v>5828</v>
      </c>
      <c r="CK1443" s="110" t="s">
        <v>33</v>
      </c>
      <c r="CL1443" s="110">
        <v>4105201</v>
      </c>
      <c r="CM1443" s="110" t="s">
        <v>1850</v>
      </c>
      <c r="CN1443" s="110">
        <v>20</v>
      </c>
      <c r="CO1443" s="110">
        <v>29.39</v>
      </c>
      <c r="CP1443" s="110">
        <v>0</v>
      </c>
      <c r="CQ1443" s="110">
        <v>0</v>
      </c>
      <c r="CS1443" s="110" t="str">
        <f t="shared" si="231"/>
        <v>RGInt 01 Curitiba-Cerro Azul</v>
      </c>
    </row>
    <row r="1444" spans="19:97" x14ac:dyDescent="0.2">
      <c r="S1444" s="98">
        <v>5491</v>
      </c>
      <c r="T1444" s="98">
        <v>47</v>
      </c>
      <c r="U1444" s="98" t="s">
        <v>3257</v>
      </c>
      <c r="V1444" s="98">
        <v>60</v>
      </c>
      <c r="W1444" s="98" t="s">
        <v>3258</v>
      </c>
      <c r="X1444" s="98">
        <v>5</v>
      </c>
      <c r="Y1444" s="98" t="s">
        <v>858</v>
      </c>
      <c r="Z1444" s="98">
        <v>35</v>
      </c>
      <c r="AA1444" s="98" t="s">
        <v>3259</v>
      </c>
      <c r="AB1444" s="98">
        <v>8059</v>
      </c>
      <c r="AC1444" s="98" t="s">
        <v>3296</v>
      </c>
      <c r="AD1444" s="98" t="s">
        <v>6258</v>
      </c>
      <c r="AE1444" s="98">
        <v>5491</v>
      </c>
      <c r="AF1444" s="98" t="s">
        <v>3308</v>
      </c>
      <c r="AG1444" s="98" t="s">
        <v>3309</v>
      </c>
      <c r="AH1444" s="98" t="s">
        <v>212</v>
      </c>
      <c r="AI1444" s="98" t="s">
        <v>53</v>
      </c>
      <c r="AJ1444" s="98">
        <v>4100</v>
      </c>
      <c r="AK1444" s="98" t="s">
        <v>37</v>
      </c>
      <c r="AL1444" s="98">
        <v>4105</v>
      </c>
      <c r="AM1444" s="98" t="s">
        <v>591</v>
      </c>
      <c r="AN1444" s="98">
        <v>4124103</v>
      </c>
      <c r="AO1444" s="98">
        <v>2024</v>
      </c>
      <c r="AP1444" s="98">
        <v>0</v>
      </c>
      <c r="AQ1444" s="98" t="s">
        <v>54</v>
      </c>
      <c r="AR1444" s="98" t="s">
        <v>54</v>
      </c>
      <c r="AS1444" s="98" t="s">
        <v>54</v>
      </c>
      <c r="AT1444" s="98" t="s">
        <v>54</v>
      </c>
      <c r="AV1444" s="98" t="s">
        <v>729</v>
      </c>
      <c r="AY1444" s="98" t="s">
        <v>56</v>
      </c>
      <c r="AZ1444" s="98" t="s">
        <v>3309</v>
      </c>
      <c r="BA1444" s="98" t="s">
        <v>3300</v>
      </c>
      <c r="BB1444" s="98" t="s">
        <v>3301</v>
      </c>
      <c r="BD1444" s="110" t="str">
        <f t="shared" si="233"/>
        <v>4918RGInt 01 Curitiba</v>
      </c>
      <c r="BE1444" s="110">
        <v>4918</v>
      </c>
      <c r="BF1444" s="110" t="s">
        <v>2418</v>
      </c>
      <c r="BG1444" s="110">
        <v>8611</v>
      </c>
      <c r="BH1444" s="110" t="s">
        <v>33</v>
      </c>
      <c r="BI1444" s="110">
        <v>84</v>
      </c>
      <c r="BJ1444" s="110">
        <v>84</v>
      </c>
      <c r="BK1444" s="110">
        <v>85</v>
      </c>
      <c r="BL1444" s="110">
        <v>85</v>
      </c>
      <c r="BN1444" s="110">
        <f t="shared" si="234"/>
        <v>338</v>
      </c>
      <c r="BS1444" s="110">
        <v>5491</v>
      </c>
      <c r="BT1444" s="110" t="str">
        <f t="shared" si="225"/>
        <v>Ampliação e reforma do Hospital Regional do Norte Pioneiro, em Santo Antônio da Platina</v>
      </c>
      <c r="BU1444" s="111" t="str">
        <f t="shared" si="226"/>
        <v>Não</v>
      </c>
      <c r="BV1444" s="111" t="str">
        <f t="shared" si="227"/>
        <v>Não</v>
      </c>
      <c r="BW1444" s="111" t="str">
        <f t="shared" si="228"/>
        <v>Não</v>
      </c>
      <c r="BX1444" s="111" t="str">
        <f t="shared" si="229"/>
        <v>Não</v>
      </c>
      <c r="BY1444" s="110" t="s">
        <v>121</v>
      </c>
      <c r="BZ1444" s="110" t="s">
        <v>8177</v>
      </c>
      <c r="CA1444" s="110" t="s">
        <v>121</v>
      </c>
      <c r="CB1444" s="110" t="s">
        <v>8122</v>
      </c>
      <c r="CG1444" s="110" t="str">
        <f t="shared" si="230"/>
        <v>5828 Total</v>
      </c>
      <c r="CH1444" s="110" t="str">
        <f t="shared" si="232"/>
        <v>5828 Total-1</v>
      </c>
      <c r="CI1444" s="110">
        <v>1</v>
      </c>
      <c r="CJ1444" s="110" t="s">
        <v>7410</v>
      </c>
      <c r="CN1444" s="110">
        <v>20</v>
      </c>
      <c r="CO1444" s="110">
        <v>29.39</v>
      </c>
      <c r="CP1444" s="110">
        <v>0</v>
      </c>
      <c r="CQ1444" s="110">
        <v>0</v>
      </c>
      <c r="CS1444" s="110" t="str">
        <f t="shared" si="231"/>
        <v>-</v>
      </c>
    </row>
    <row r="1445" spans="19:97" x14ac:dyDescent="0.2">
      <c r="S1445" s="98">
        <v>4396</v>
      </c>
      <c r="T1445" s="98">
        <v>47</v>
      </c>
      <c r="U1445" s="98" t="s">
        <v>3257</v>
      </c>
      <c r="V1445" s="98">
        <v>60</v>
      </c>
      <c r="W1445" s="98" t="s">
        <v>3258</v>
      </c>
      <c r="X1445" s="98">
        <v>5</v>
      </c>
      <c r="Y1445" s="98" t="s">
        <v>858</v>
      </c>
      <c r="Z1445" s="98">
        <v>35</v>
      </c>
      <c r="AA1445" s="98" t="s">
        <v>3259</v>
      </c>
      <c r="AB1445" s="98">
        <v>8059</v>
      </c>
      <c r="AC1445" s="98" t="s">
        <v>3296</v>
      </c>
      <c r="AD1445" s="98" t="s">
        <v>6258</v>
      </c>
      <c r="AE1445" s="98">
        <v>4396</v>
      </c>
      <c r="AF1445" s="98" t="s">
        <v>2021</v>
      </c>
      <c r="AG1445" s="98" t="s">
        <v>3311</v>
      </c>
      <c r="AH1445" s="98" t="s">
        <v>212</v>
      </c>
      <c r="AI1445" s="98" t="s">
        <v>53</v>
      </c>
      <c r="AJ1445" s="98">
        <v>4100</v>
      </c>
      <c r="AK1445" s="98" t="s">
        <v>35</v>
      </c>
      <c r="AL1445" s="98">
        <v>4103</v>
      </c>
      <c r="AM1445" s="98" t="s">
        <v>166</v>
      </c>
      <c r="AN1445" s="98">
        <v>4108403</v>
      </c>
      <c r="AO1445" s="98">
        <v>2024</v>
      </c>
      <c r="AP1445" s="98">
        <v>0</v>
      </c>
      <c r="AQ1445" s="98" t="s">
        <v>54</v>
      </c>
      <c r="AR1445" s="98" t="s">
        <v>54</v>
      </c>
      <c r="AS1445" s="98" t="s">
        <v>54</v>
      </c>
      <c r="AT1445" s="98" t="s">
        <v>54</v>
      </c>
      <c r="AV1445" s="98" t="s">
        <v>226</v>
      </c>
      <c r="AY1445" s="98" t="s">
        <v>56</v>
      </c>
      <c r="AZ1445" s="98" t="s">
        <v>3312</v>
      </c>
      <c r="BA1445" s="98" t="s">
        <v>3300</v>
      </c>
      <c r="BB1445" s="98" t="s">
        <v>3301</v>
      </c>
      <c r="BD1445" s="110" t="str">
        <f t="shared" si="233"/>
        <v>4918RGInt 02 Guarapuava</v>
      </c>
      <c r="BE1445" s="110">
        <v>4918</v>
      </c>
      <c r="BF1445" s="110" t="s">
        <v>2418</v>
      </c>
      <c r="BG1445" s="110">
        <v>8611</v>
      </c>
      <c r="BH1445" s="110" t="s">
        <v>34</v>
      </c>
      <c r="BI1445" s="110">
        <v>183</v>
      </c>
      <c r="BJ1445" s="110">
        <v>184</v>
      </c>
      <c r="BK1445" s="110">
        <v>185</v>
      </c>
      <c r="BL1445" s="110">
        <v>186</v>
      </c>
      <c r="BN1445" s="110">
        <f t="shared" si="234"/>
        <v>738</v>
      </c>
      <c r="BS1445" s="110">
        <v>4396</v>
      </c>
      <c r="BT1445" s="110" t="str">
        <f t="shared" si="225"/>
        <v>Ampliação e reforma do Hospital Regional do Sudoeste, em Francisco Beltrão</v>
      </c>
      <c r="BU1445" s="111" t="str">
        <f t="shared" si="226"/>
        <v>Não</v>
      </c>
      <c r="BV1445" s="111" t="str">
        <f t="shared" si="227"/>
        <v>Não</v>
      </c>
      <c r="BW1445" s="111" t="str">
        <f t="shared" si="228"/>
        <v>Não</v>
      </c>
      <c r="BX1445" s="111" t="str">
        <f t="shared" si="229"/>
        <v>Não</v>
      </c>
      <c r="BY1445" s="110" t="s">
        <v>121</v>
      </c>
      <c r="BZ1445" s="110" t="s">
        <v>8177</v>
      </c>
      <c r="CA1445" s="110" t="s">
        <v>121</v>
      </c>
      <c r="CB1445" s="110" t="s">
        <v>8122</v>
      </c>
      <c r="CG1445" s="110" t="str">
        <f t="shared" si="230"/>
        <v>5829Agudos do Sul</v>
      </c>
      <c r="CH1445" s="110" t="str">
        <f t="shared" si="232"/>
        <v>5829-1</v>
      </c>
      <c r="CI1445" s="110">
        <v>1</v>
      </c>
      <c r="CJ1445" s="110">
        <v>5829</v>
      </c>
      <c r="CK1445" s="110" t="s">
        <v>33</v>
      </c>
      <c r="CL1445" s="110">
        <v>4100301</v>
      </c>
      <c r="CM1445" s="110" t="s">
        <v>4653</v>
      </c>
      <c r="CN1445" s="110">
        <v>12</v>
      </c>
      <c r="CO1445" s="110">
        <v>4.26</v>
      </c>
      <c r="CP1445" s="110">
        <v>0</v>
      </c>
      <c r="CQ1445" s="110">
        <v>0</v>
      </c>
      <c r="CS1445" s="110" t="str">
        <f t="shared" si="231"/>
        <v>RGInt 01 Curitiba-Agudos do Sul</v>
      </c>
    </row>
    <row r="1446" spans="19:97" x14ac:dyDescent="0.2">
      <c r="S1446" s="98">
        <v>4397</v>
      </c>
      <c r="T1446" s="98">
        <v>47</v>
      </c>
      <c r="U1446" s="98" t="s">
        <v>3257</v>
      </c>
      <c r="V1446" s="98">
        <v>60</v>
      </c>
      <c r="W1446" s="98" t="s">
        <v>3258</v>
      </c>
      <c r="X1446" s="98">
        <v>5</v>
      </c>
      <c r="Y1446" s="98" t="s">
        <v>858</v>
      </c>
      <c r="Z1446" s="98">
        <v>35</v>
      </c>
      <c r="AA1446" s="98" t="s">
        <v>3259</v>
      </c>
      <c r="AB1446" s="98">
        <v>8059</v>
      </c>
      <c r="AC1446" s="98" t="s">
        <v>3296</v>
      </c>
      <c r="AD1446" s="98" t="s">
        <v>6258</v>
      </c>
      <c r="AE1446" s="98">
        <v>4397</v>
      </c>
      <c r="AF1446" s="98" t="s">
        <v>2024</v>
      </c>
      <c r="AG1446" s="98" t="s">
        <v>3313</v>
      </c>
      <c r="AH1446" s="98" t="s">
        <v>212</v>
      </c>
      <c r="AI1446" s="98" t="s">
        <v>53</v>
      </c>
      <c r="AJ1446" s="98">
        <v>4100</v>
      </c>
      <c r="AK1446" s="98" t="s">
        <v>37</v>
      </c>
      <c r="AL1446" s="98">
        <v>4105</v>
      </c>
      <c r="AM1446" s="98" t="s">
        <v>326</v>
      </c>
      <c r="AN1446" s="98">
        <v>4113700</v>
      </c>
      <c r="AO1446" s="98">
        <v>2024</v>
      </c>
      <c r="AP1446" s="98">
        <v>0</v>
      </c>
      <c r="AQ1446" s="98" t="s">
        <v>54</v>
      </c>
      <c r="AR1446" s="98" t="s">
        <v>54</v>
      </c>
      <c r="AS1446" s="98" t="s">
        <v>54</v>
      </c>
      <c r="AT1446" s="98" t="s">
        <v>54</v>
      </c>
      <c r="AV1446" s="98" t="s">
        <v>226</v>
      </c>
      <c r="AY1446" s="98" t="s">
        <v>56</v>
      </c>
      <c r="AZ1446" s="98" t="s">
        <v>3314</v>
      </c>
      <c r="BA1446" s="98" t="s">
        <v>3300</v>
      </c>
      <c r="BB1446" s="98" t="s">
        <v>3301</v>
      </c>
      <c r="BD1446" s="110" t="str">
        <f t="shared" si="233"/>
        <v>4918RGInt 06 Ponta Grossa</v>
      </c>
      <c r="BE1446" s="110">
        <v>4918</v>
      </c>
      <c r="BF1446" s="110" t="s">
        <v>2418</v>
      </c>
      <c r="BG1446" s="110">
        <v>8611</v>
      </c>
      <c r="BH1446" s="110" t="s">
        <v>38</v>
      </c>
      <c r="BI1446" s="110">
        <v>633</v>
      </c>
      <c r="BJ1446" s="110">
        <v>637</v>
      </c>
      <c r="BK1446" s="110">
        <v>641</v>
      </c>
      <c r="BL1446" s="110">
        <v>644</v>
      </c>
      <c r="BN1446" s="110">
        <f t="shared" si="234"/>
        <v>2555</v>
      </c>
      <c r="BS1446" s="110">
        <v>4397</v>
      </c>
      <c r="BT1446" s="110" t="str">
        <f t="shared" si="225"/>
        <v>Ampliação e reforma do Hospital Zona Norte, em Londrina</v>
      </c>
      <c r="BU1446" s="111" t="str">
        <f t="shared" si="226"/>
        <v>Não</v>
      </c>
      <c r="BV1446" s="111" t="str">
        <f t="shared" si="227"/>
        <v>Não</v>
      </c>
      <c r="BW1446" s="111" t="str">
        <f t="shared" si="228"/>
        <v>Não</v>
      </c>
      <c r="BX1446" s="111" t="str">
        <f t="shared" si="229"/>
        <v>Não</v>
      </c>
      <c r="BY1446" s="110" t="s">
        <v>121</v>
      </c>
      <c r="BZ1446" s="110" t="s">
        <v>8177</v>
      </c>
      <c r="CA1446" s="110" t="s">
        <v>121</v>
      </c>
      <c r="CB1446" s="110" t="s">
        <v>8122</v>
      </c>
      <c r="CG1446" s="110" t="str">
        <f t="shared" si="230"/>
        <v>5829 Total</v>
      </c>
      <c r="CH1446" s="110" t="str">
        <f t="shared" si="232"/>
        <v>5829 Total-1</v>
      </c>
      <c r="CI1446" s="110">
        <v>1</v>
      </c>
      <c r="CJ1446" s="110" t="s">
        <v>7411</v>
      </c>
      <c r="CN1446" s="110">
        <v>12</v>
      </c>
      <c r="CO1446" s="110">
        <v>4.26</v>
      </c>
      <c r="CP1446" s="110">
        <v>0</v>
      </c>
      <c r="CQ1446" s="110">
        <v>0</v>
      </c>
      <c r="CS1446" s="110" t="str">
        <f t="shared" si="231"/>
        <v>-</v>
      </c>
    </row>
    <row r="1447" spans="19:97" x14ac:dyDescent="0.2">
      <c r="S1447" s="98">
        <v>4398</v>
      </c>
      <c r="T1447" s="98">
        <v>47</v>
      </c>
      <c r="U1447" s="98" t="s">
        <v>3257</v>
      </c>
      <c r="V1447" s="98">
        <v>60</v>
      </c>
      <c r="W1447" s="98" t="s">
        <v>3258</v>
      </c>
      <c r="X1447" s="98">
        <v>5</v>
      </c>
      <c r="Y1447" s="98" t="s">
        <v>858</v>
      </c>
      <c r="Z1447" s="98">
        <v>35</v>
      </c>
      <c r="AA1447" s="98" t="s">
        <v>3259</v>
      </c>
      <c r="AB1447" s="98">
        <v>8059</v>
      </c>
      <c r="AC1447" s="98" t="s">
        <v>3296</v>
      </c>
      <c r="AD1447" s="98" t="s">
        <v>6258</v>
      </c>
      <c r="AE1447" s="98">
        <v>4398</v>
      </c>
      <c r="AF1447" s="98" t="s">
        <v>2028</v>
      </c>
      <c r="AG1447" s="98" t="s">
        <v>3313</v>
      </c>
      <c r="AH1447" s="98" t="s">
        <v>212</v>
      </c>
      <c r="AI1447" s="98" t="s">
        <v>53</v>
      </c>
      <c r="AJ1447" s="98">
        <v>4100</v>
      </c>
      <c r="AK1447" s="98" t="s">
        <v>37</v>
      </c>
      <c r="AL1447" s="98">
        <v>4105</v>
      </c>
      <c r="AM1447" s="98" t="s">
        <v>326</v>
      </c>
      <c r="AN1447" s="98">
        <v>4113700</v>
      </c>
      <c r="AO1447" s="98">
        <v>2024</v>
      </c>
      <c r="AP1447" s="98">
        <v>0</v>
      </c>
      <c r="AQ1447" s="98" t="s">
        <v>54</v>
      </c>
      <c r="AR1447" s="98" t="s">
        <v>54</v>
      </c>
      <c r="AS1447" s="98" t="s">
        <v>54</v>
      </c>
      <c r="AT1447" s="98" t="s">
        <v>54</v>
      </c>
      <c r="AV1447" s="98" t="s">
        <v>729</v>
      </c>
      <c r="AY1447" s="98" t="s">
        <v>56</v>
      </c>
      <c r="AZ1447" s="98" t="s">
        <v>3316</v>
      </c>
      <c r="BA1447" s="98" t="s">
        <v>3300</v>
      </c>
      <c r="BB1447" s="98" t="s">
        <v>3301</v>
      </c>
      <c r="BD1447" s="110" t="str">
        <f t="shared" si="233"/>
        <v>4919RGInt 01 Curitiba</v>
      </c>
      <c r="BE1447" s="110">
        <v>4919</v>
      </c>
      <c r="BF1447" s="110" t="s">
        <v>2391</v>
      </c>
      <c r="BG1447" s="110">
        <v>8611</v>
      </c>
      <c r="BH1447" s="110" t="s">
        <v>33</v>
      </c>
      <c r="BI1447" s="110">
        <v>2005</v>
      </c>
      <c r="BJ1447" s="110">
        <v>1993</v>
      </c>
      <c r="BK1447" s="110">
        <v>1981</v>
      </c>
      <c r="BL1447" s="110">
        <v>1969</v>
      </c>
      <c r="BN1447" s="110">
        <f t="shared" si="234"/>
        <v>7948</v>
      </c>
      <c r="BS1447" s="110">
        <v>4398</v>
      </c>
      <c r="BT1447" s="110" t="str">
        <f t="shared" si="225"/>
        <v>Ampliação e reforma do Hospital Zona Sul, em Londrina</v>
      </c>
      <c r="BU1447" s="111" t="str">
        <f t="shared" si="226"/>
        <v>Não</v>
      </c>
      <c r="BV1447" s="111" t="str">
        <f t="shared" si="227"/>
        <v>Não</v>
      </c>
      <c r="BW1447" s="111" t="str">
        <f t="shared" si="228"/>
        <v>Não</v>
      </c>
      <c r="BX1447" s="111" t="str">
        <f t="shared" si="229"/>
        <v>Não</v>
      </c>
      <c r="BY1447" s="110" t="s">
        <v>121</v>
      </c>
      <c r="BZ1447" s="110" t="s">
        <v>8177</v>
      </c>
      <c r="CA1447" s="110" t="s">
        <v>121</v>
      </c>
      <c r="CB1447" s="110" t="s">
        <v>8122</v>
      </c>
      <c r="CG1447" s="110" t="str">
        <f t="shared" si="230"/>
        <v>5830Piên</v>
      </c>
      <c r="CH1447" s="110" t="str">
        <f t="shared" si="232"/>
        <v>5830-1</v>
      </c>
      <c r="CI1447" s="110">
        <v>1</v>
      </c>
      <c r="CJ1447" s="110">
        <v>5830</v>
      </c>
      <c r="CK1447" s="110" t="s">
        <v>33</v>
      </c>
      <c r="CL1447" s="110">
        <v>4119103</v>
      </c>
      <c r="CM1447" s="110" t="s">
        <v>2341</v>
      </c>
      <c r="CN1447" s="110">
        <v>10</v>
      </c>
      <c r="CO1447" s="110">
        <v>7.67</v>
      </c>
      <c r="CP1447" s="110">
        <v>0</v>
      </c>
      <c r="CQ1447" s="110">
        <v>0</v>
      </c>
      <c r="CS1447" s="110" t="str">
        <f t="shared" si="231"/>
        <v>RGInt 01 Curitiba-Piên</v>
      </c>
    </row>
    <row r="1448" spans="19:97" x14ac:dyDescent="0.2">
      <c r="S1448" s="98">
        <v>4377</v>
      </c>
      <c r="T1448" s="98">
        <v>47</v>
      </c>
      <c r="U1448" s="98" t="s">
        <v>3257</v>
      </c>
      <c r="V1448" s="98">
        <v>60</v>
      </c>
      <c r="W1448" s="98" t="s">
        <v>3258</v>
      </c>
      <c r="X1448" s="98">
        <v>5</v>
      </c>
      <c r="Y1448" s="98" t="s">
        <v>858</v>
      </c>
      <c r="Z1448" s="98">
        <v>35</v>
      </c>
      <c r="AA1448" s="98" t="s">
        <v>3259</v>
      </c>
      <c r="AB1448" s="98">
        <v>8059</v>
      </c>
      <c r="AC1448" s="98" t="s">
        <v>3296</v>
      </c>
      <c r="AD1448" s="98" t="s">
        <v>6258</v>
      </c>
      <c r="AE1448" s="98">
        <v>4377</v>
      </c>
      <c r="AF1448" s="98" t="s">
        <v>1949</v>
      </c>
      <c r="AG1448" s="98" t="s">
        <v>3318</v>
      </c>
      <c r="AH1448" s="98" t="s">
        <v>212</v>
      </c>
      <c r="AI1448" s="98" t="s">
        <v>53</v>
      </c>
      <c r="AJ1448" s="98">
        <v>4100</v>
      </c>
      <c r="AK1448" s="98" t="s">
        <v>33</v>
      </c>
      <c r="AL1448" s="98">
        <v>4101</v>
      </c>
      <c r="AM1448" s="98" t="s">
        <v>511</v>
      </c>
      <c r="AN1448" s="98">
        <v>4118204</v>
      </c>
      <c r="AO1448" s="98">
        <v>2024</v>
      </c>
      <c r="AP1448" s="98">
        <v>0</v>
      </c>
      <c r="AQ1448" s="98" t="s">
        <v>54</v>
      </c>
      <c r="AR1448" s="98" t="s">
        <v>56</v>
      </c>
      <c r="AS1448" s="98" t="s">
        <v>54</v>
      </c>
      <c r="AT1448" s="98" t="s">
        <v>54</v>
      </c>
      <c r="AV1448" s="98" t="s">
        <v>226</v>
      </c>
      <c r="AY1448" s="98" t="s">
        <v>56</v>
      </c>
      <c r="AZ1448" s="98" t="s">
        <v>3319</v>
      </c>
      <c r="BA1448" s="98" t="s">
        <v>3300</v>
      </c>
      <c r="BB1448" s="98" t="s">
        <v>3301</v>
      </c>
      <c r="BD1448" s="110" t="str">
        <f t="shared" si="233"/>
        <v>4919RGInt 02 Guarapuava</v>
      </c>
      <c r="BE1448" s="110">
        <v>4919</v>
      </c>
      <c r="BF1448" s="110" t="s">
        <v>2391</v>
      </c>
      <c r="BG1448" s="110">
        <v>8611</v>
      </c>
      <c r="BH1448" s="110" t="s">
        <v>34</v>
      </c>
      <c r="BI1448" s="110">
        <v>4007</v>
      </c>
      <c r="BJ1448" s="110">
        <v>3988</v>
      </c>
      <c r="BK1448" s="110">
        <v>3970</v>
      </c>
      <c r="BL1448" s="110">
        <v>3951</v>
      </c>
      <c r="BN1448" s="110">
        <f t="shared" si="234"/>
        <v>15916</v>
      </c>
      <c r="BS1448" s="110">
        <v>4377</v>
      </c>
      <c r="BT1448" s="110" t="str">
        <f t="shared" si="225"/>
        <v>Construção de heliponto no Hospital Regional do Litoral (HRL), em Paranaguá</v>
      </c>
      <c r="BU1448" s="111" t="str">
        <f t="shared" si="226"/>
        <v>Não</v>
      </c>
      <c r="BV1448" s="111" t="str">
        <f t="shared" si="227"/>
        <v>Não</v>
      </c>
      <c r="BW1448" s="111" t="str">
        <f t="shared" si="228"/>
        <v>Não</v>
      </c>
      <c r="BX1448" s="111" t="str">
        <f t="shared" si="229"/>
        <v>Sim</v>
      </c>
      <c r="BY1448" s="110" t="s">
        <v>121</v>
      </c>
      <c r="BZ1448" s="110" t="s">
        <v>8177</v>
      </c>
      <c r="CA1448" s="110" t="s">
        <v>121</v>
      </c>
      <c r="CB1448" s="110" t="s">
        <v>8122</v>
      </c>
      <c r="CG1448" s="110" t="str">
        <f t="shared" si="230"/>
        <v>5830 Total</v>
      </c>
      <c r="CH1448" s="110" t="str">
        <f t="shared" si="232"/>
        <v>5830 Total-1</v>
      </c>
      <c r="CI1448" s="110">
        <v>1</v>
      </c>
      <c r="CJ1448" s="110" t="s">
        <v>7412</v>
      </c>
      <c r="CN1448" s="110">
        <v>10</v>
      </c>
      <c r="CO1448" s="110">
        <v>7.67</v>
      </c>
      <c r="CP1448" s="110">
        <v>0</v>
      </c>
      <c r="CQ1448" s="110">
        <v>0</v>
      </c>
      <c r="CS1448" s="110" t="str">
        <f t="shared" si="231"/>
        <v>-</v>
      </c>
    </row>
    <row r="1449" spans="19:97" x14ac:dyDescent="0.2">
      <c r="S1449" s="98">
        <v>4394</v>
      </c>
      <c r="T1449" s="98">
        <v>47</v>
      </c>
      <c r="U1449" s="98" t="s">
        <v>3257</v>
      </c>
      <c r="V1449" s="98">
        <v>60</v>
      </c>
      <c r="W1449" s="98" t="s">
        <v>3258</v>
      </c>
      <c r="X1449" s="98">
        <v>5</v>
      </c>
      <c r="Y1449" s="98" t="s">
        <v>858</v>
      </c>
      <c r="Z1449" s="98">
        <v>35</v>
      </c>
      <c r="AA1449" s="98" t="s">
        <v>3259</v>
      </c>
      <c r="AB1449" s="98">
        <v>8059</v>
      </c>
      <c r="AC1449" s="98" t="s">
        <v>3296</v>
      </c>
      <c r="AD1449" s="98" t="s">
        <v>6258</v>
      </c>
      <c r="AE1449" s="98">
        <v>4394</v>
      </c>
      <c r="AF1449" s="98" t="s">
        <v>2014</v>
      </c>
      <c r="AG1449" s="98" t="s">
        <v>3321</v>
      </c>
      <c r="AH1449" s="98" t="s">
        <v>212</v>
      </c>
      <c r="AI1449" s="98" t="s">
        <v>53</v>
      </c>
      <c r="AJ1449" s="98">
        <v>4100</v>
      </c>
      <c r="AK1449" s="98" t="s">
        <v>35</v>
      </c>
      <c r="AL1449" s="98">
        <v>4103</v>
      </c>
      <c r="AM1449" s="98" t="s">
        <v>166</v>
      </c>
      <c r="AN1449" s="98">
        <v>4108403</v>
      </c>
      <c r="AO1449" s="98">
        <v>2024</v>
      </c>
      <c r="AP1449" s="98">
        <v>500</v>
      </c>
      <c r="AQ1449" s="98" t="s">
        <v>54</v>
      </c>
      <c r="AR1449" s="98" t="s">
        <v>54</v>
      </c>
      <c r="AS1449" s="98" t="s">
        <v>54</v>
      </c>
      <c r="AT1449" s="98" t="s">
        <v>54</v>
      </c>
      <c r="AV1449" s="98" t="s">
        <v>226</v>
      </c>
      <c r="AY1449" s="98" t="s">
        <v>56</v>
      </c>
      <c r="AZ1449" s="98" t="s">
        <v>3322</v>
      </c>
      <c r="BA1449" s="98" t="s">
        <v>3300</v>
      </c>
      <c r="BB1449" s="98" t="s">
        <v>3301</v>
      </c>
      <c r="BD1449" s="110" t="str">
        <f t="shared" si="233"/>
        <v>4919RGInt 06 Ponta Grossa</v>
      </c>
      <c r="BE1449" s="110">
        <v>4919</v>
      </c>
      <c r="BF1449" s="110" t="s">
        <v>2391</v>
      </c>
      <c r="BG1449" s="110">
        <v>8611</v>
      </c>
      <c r="BH1449" s="110" t="s">
        <v>38</v>
      </c>
      <c r="BI1449" s="110">
        <v>11507</v>
      </c>
      <c r="BJ1449" s="110">
        <v>11431</v>
      </c>
      <c r="BK1449" s="110">
        <v>11355</v>
      </c>
      <c r="BL1449" s="110">
        <v>11279</v>
      </c>
      <c r="BN1449" s="110">
        <f t="shared" si="234"/>
        <v>45572</v>
      </c>
      <c r="BS1449" s="110">
        <v>4394</v>
      </c>
      <c r="BT1449" s="110" t="str">
        <f t="shared" si="225"/>
        <v>Construção de heliponto no Hospital Regional do Sudoeste, em Francisco Beltrão</v>
      </c>
      <c r="BU1449" s="111" t="str">
        <f t="shared" si="226"/>
        <v>Não</v>
      </c>
      <c r="BV1449" s="111" t="str">
        <f t="shared" si="227"/>
        <v>Não</v>
      </c>
      <c r="BW1449" s="111" t="str">
        <f t="shared" si="228"/>
        <v>Não</v>
      </c>
      <c r="BX1449" s="111" t="str">
        <f t="shared" si="229"/>
        <v>Não</v>
      </c>
      <c r="BY1449" s="110" t="s">
        <v>121</v>
      </c>
      <c r="BZ1449" s="110" t="s">
        <v>8177</v>
      </c>
      <c r="CA1449" s="110" t="s">
        <v>121</v>
      </c>
      <c r="CB1449" s="110" t="s">
        <v>8122</v>
      </c>
      <c r="CG1449" s="110" t="str">
        <f t="shared" si="230"/>
        <v>5831Curiúva</v>
      </c>
      <c r="CH1449" s="110" t="str">
        <f t="shared" si="232"/>
        <v>5831-1</v>
      </c>
      <c r="CI1449" s="110">
        <v>1</v>
      </c>
      <c r="CJ1449" s="110">
        <v>5831</v>
      </c>
      <c r="CK1449" s="110" t="s">
        <v>38</v>
      </c>
      <c r="CL1449" s="110">
        <v>4107009</v>
      </c>
      <c r="CM1449" s="110" t="s">
        <v>3125</v>
      </c>
      <c r="CN1449" s="110">
        <v>25</v>
      </c>
      <c r="CO1449" s="110">
        <v>36.64</v>
      </c>
      <c r="CP1449" s="110">
        <v>0</v>
      </c>
      <c r="CQ1449" s="110">
        <v>0</v>
      </c>
      <c r="CS1449" s="110" t="str">
        <f t="shared" si="231"/>
        <v>RGInt 06 Ponta Grossa-Curiúva</v>
      </c>
    </row>
    <row r="1450" spans="19:97" x14ac:dyDescent="0.2">
      <c r="S1450" s="98">
        <v>4392</v>
      </c>
      <c r="T1450" s="98">
        <v>47</v>
      </c>
      <c r="U1450" s="98" t="s">
        <v>3257</v>
      </c>
      <c r="V1450" s="98">
        <v>60</v>
      </c>
      <c r="W1450" s="98" t="s">
        <v>3258</v>
      </c>
      <c r="X1450" s="98">
        <v>5</v>
      </c>
      <c r="Y1450" s="98" t="s">
        <v>858</v>
      </c>
      <c r="Z1450" s="98">
        <v>35</v>
      </c>
      <c r="AA1450" s="98" t="s">
        <v>3259</v>
      </c>
      <c r="AB1450" s="98">
        <v>8059</v>
      </c>
      <c r="AC1450" s="98" t="s">
        <v>3296</v>
      </c>
      <c r="AD1450" s="98" t="s">
        <v>6258</v>
      </c>
      <c r="AE1450" s="98">
        <v>4392</v>
      </c>
      <c r="AF1450" s="98" t="s">
        <v>2006</v>
      </c>
      <c r="AG1450" s="98" t="s">
        <v>3324</v>
      </c>
      <c r="AH1450" s="98" t="s">
        <v>212</v>
      </c>
      <c r="AI1450" s="98" t="s">
        <v>53</v>
      </c>
      <c r="AJ1450" s="98">
        <v>4100</v>
      </c>
      <c r="AK1450" s="98" t="s">
        <v>33</v>
      </c>
      <c r="AL1450" s="98">
        <v>4101</v>
      </c>
      <c r="AM1450" s="98" t="s">
        <v>128</v>
      </c>
      <c r="AN1450" s="98">
        <v>4106902</v>
      </c>
      <c r="AO1450" s="98">
        <v>2024</v>
      </c>
      <c r="AP1450" s="98">
        <v>0</v>
      </c>
      <c r="AQ1450" s="98" t="s">
        <v>54</v>
      </c>
      <c r="AR1450" s="98" t="s">
        <v>54</v>
      </c>
      <c r="AS1450" s="98" t="s">
        <v>54</v>
      </c>
      <c r="AT1450" s="98" t="s">
        <v>54</v>
      </c>
      <c r="AV1450" s="98" t="s">
        <v>226</v>
      </c>
      <c r="AY1450" s="98" t="s">
        <v>56</v>
      </c>
      <c r="AZ1450" s="98" t="s">
        <v>3325</v>
      </c>
      <c r="BA1450" s="98" t="s">
        <v>3300</v>
      </c>
      <c r="BB1450" s="98" t="s">
        <v>3301</v>
      </c>
      <c r="BD1450" s="110" t="str">
        <f t="shared" si="233"/>
        <v>4920RGInt 01 Curitiba</v>
      </c>
      <c r="BE1450" s="110">
        <v>4920</v>
      </c>
      <c r="BF1450" s="110" t="s">
        <v>2398</v>
      </c>
      <c r="BG1450" s="110">
        <v>8611</v>
      </c>
      <c r="BH1450" s="110" t="s">
        <v>33</v>
      </c>
      <c r="BI1450" s="110">
        <v>163</v>
      </c>
      <c r="BJ1450" s="110">
        <v>165</v>
      </c>
      <c r="BK1450" s="110">
        <v>167</v>
      </c>
      <c r="BL1450" s="110">
        <v>170</v>
      </c>
      <c r="BN1450" s="110">
        <f t="shared" si="234"/>
        <v>665</v>
      </c>
      <c r="BS1450" s="110">
        <v>4392</v>
      </c>
      <c r="BT1450" s="110" t="str">
        <f t="shared" si="225"/>
        <v>Construção de novo bloco no Hospital de Dermatologia Sanitária do Paraná (HDSPR), em Curitiba</v>
      </c>
      <c r="BU1450" s="111" t="str">
        <f t="shared" si="226"/>
        <v>Não</v>
      </c>
      <c r="BV1450" s="111" t="str">
        <f t="shared" si="227"/>
        <v>Não</v>
      </c>
      <c r="BW1450" s="111" t="str">
        <f t="shared" si="228"/>
        <v>Não</v>
      </c>
      <c r="BX1450" s="111" t="str">
        <f t="shared" si="229"/>
        <v>Não</v>
      </c>
      <c r="BY1450" s="110" t="s">
        <v>2007</v>
      </c>
      <c r="BZ1450" s="110" t="s">
        <v>8177</v>
      </c>
      <c r="CA1450" s="110" t="s">
        <v>121</v>
      </c>
      <c r="CB1450" s="110" t="s">
        <v>8122</v>
      </c>
      <c r="CG1450" s="110" t="str">
        <f t="shared" si="230"/>
        <v>5831 Total</v>
      </c>
      <c r="CH1450" s="110" t="str">
        <f t="shared" si="232"/>
        <v>5831 Total-1</v>
      </c>
      <c r="CI1450" s="110">
        <v>1</v>
      </c>
      <c r="CJ1450" s="110" t="s">
        <v>7413</v>
      </c>
      <c r="CN1450" s="110">
        <v>25</v>
      </c>
      <c r="CO1450" s="110">
        <v>36.64</v>
      </c>
      <c r="CP1450" s="110">
        <v>0</v>
      </c>
      <c r="CQ1450" s="110">
        <v>0</v>
      </c>
      <c r="CS1450" s="110" t="str">
        <f t="shared" si="231"/>
        <v>-</v>
      </c>
    </row>
    <row r="1451" spans="19:97" x14ac:dyDescent="0.2">
      <c r="S1451" s="98">
        <v>4395</v>
      </c>
      <c r="T1451" s="98">
        <v>47</v>
      </c>
      <c r="U1451" s="98" t="s">
        <v>3257</v>
      </c>
      <c r="V1451" s="98">
        <v>60</v>
      </c>
      <c r="W1451" s="98" t="s">
        <v>3258</v>
      </c>
      <c r="X1451" s="98">
        <v>5</v>
      </c>
      <c r="Y1451" s="98" t="s">
        <v>858</v>
      </c>
      <c r="Z1451" s="98">
        <v>35</v>
      </c>
      <c r="AA1451" s="98" t="s">
        <v>3259</v>
      </c>
      <c r="AB1451" s="98">
        <v>8059</v>
      </c>
      <c r="AC1451" s="98" t="s">
        <v>3296</v>
      </c>
      <c r="AD1451" s="98" t="s">
        <v>6258</v>
      </c>
      <c r="AE1451" s="98">
        <v>4395</v>
      </c>
      <c r="AF1451" s="98" t="s">
        <v>2018</v>
      </c>
      <c r="AG1451" s="98" t="s">
        <v>3327</v>
      </c>
      <c r="AH1451" s="98" t="s">
        <v>212</v>
      </c>
      <c r="AI1451" s="98" t="s">
        <v>53</v>
      </c>
      <c r="AJ1451" s="98">
        <v>4100</v>
      </c>
      <c r="AK1451" s="98" t="s">
        <v>35</v>
      </c>
      <c r="AL1451" s="98">
        <v>4103</v>
      </c>
      <c r="AM1451" s="98" t="s">
        <v>166</v>
      </c>
      <c r="AN1451" s="98">
        <v>4108403</v>
      </c>
      <c r="AO1451" s="98">
        <v>2024</v>
      </c>
      <c r="AP1451" s="98">
        <v>1300</v>
      </c>
      <c r="AQ1451" s="98" t="s">
        <v>54</v>
      </c>
      <c r="AR1451" s="98" t="s">
        <v>54</v>
      </c>
      <c r="AS1451" s="98" t="s">
        <v>54</v>
      </c>
      <c r="AT1451" s="98" t="s">
        <v>54</v>
      </c>
      <c r="AV1451" s="98" t="s">
        <v>729</v>
      </c>
      <c r="AY1451" s="98" t="s">
        <v>56</v>
      </c>
      <c r="AZ1451" s="98" t="s">
        <v>3328</v>
      </c>
      <c r="BA1451" s="98" t="s">
        <v>3300</v>
      </c>
      <c r="BB1451" s="98" t="s">
        <v>3301</v>
      </c>
      <c r="BD1451" s="110" t="str">
        <f t="shared" si="233"/>
        <v>4920RGInt 02 Guarapuava</v>
      </c>
      <c r="BE1451" s="110">
        <v>4920</v>
      </c>
      <c r="BF1451" s="110" t="s">
        <v>2398</v>
      </c>
      <c r="BG1451" s="110">
        <v>8611</v>
      </c>
      <c r="BH1451" s="110" t="s">
        <v>34</v>
      </c>
      <c r="BI1451" s="110">
        <v>274</v>
      </c>
      <c r="BJ1451" s="110">
        <v>280</v>
      </c>
      <c r="BK1451" s="110">
        <v>287</v>
      </c>
      <c r="BL1451" s="110">
        <v>293</v>
      </c>
      <c r="BN1451" s="110">
        <f t="shared" si="234"/>
        <v>1134</v>
      </c>
      <c r="BS1451" s="110">
        <v>4395</v>
      </c>
      <c r="BT1451" s="110" t="str">
        <f t="shared" ref="BT1451:BT1514" si="235">VLOOKUP(BS1451,$S:$AF,14,0)</f>
        <v>Construção de novo bloco no Hospital Regional Sudoeste, 8ª Regional de Saúde, em Francisco Beltrão</v>
      </c>
      <c r="BU1451" s="111" t="str">
        <f t="shared" ref="BU1451:BU1514" si="236">PROPER(VLOOKUP($BS1451,$S:$BB,27,0))</f>
        <v>Não</v>
      </c>
      <c r="BV1451" s="111" t="str">
        <f t="shared" ref="BV1451:BV1514" si="237">PROPER(VLOOKUP($BS1451,$S:$BB,28,0))</f>
        <v>Não</v>
      </c>
      <c r="BW1451" s="111" t="str">
        <f t="shared" ref="BW1451:BW1514" si="238">PROPER(VLOOKUP($BS1451,$S:$BB,25,0))</f>
        <v>Não</v>
      </c>
      <c r="BX1451" s="111" t="str">
        <f t="shared" ref="BX1451:BX1514" si="239">PROPER(VLOOKUP($BS1451,$S:$BB,26,0))</f>
        <v>Não</v>
      </c>
      <c r="BY1451" s="110" t="s">
        <v>121</v>
      </c>
      <c r="BZ1451" s="110" t="s">
        <v>8177</v>
      </c>
      <c r="CA1451" s="110" t="s">
        <v>121</v>
      </c>
      <c r="CB1451" s="110" t="s">
        <v>8122</v>
      </c>
      <c r="CG1451" s="110" t="str">
        <f t="shared" si="230"/>
        <v>5832Reserva</v>
      </c>
      <c r="CH1451" s="110" t="str">
        <f t="shared" si="232"/>
        <v>5832-1</v>
      </c>
      <c r="CI1451" s="110">
        <v>1</v>
      </c>
      <c r="CJ1451" s="110">
        <v>5832</v>
      </c>
      <c r="CK1451" s="110" t="s">
        <v>38</v>
      </c>
      <c r="CL1451" s="110">
        <v>4121703</v>
      </c>
      <c r="CM1451" s="110" t="s">
        <v>384</v>
      </c>
      <c r="CN1451" s="110">
        <v>14</v>
      </c>
      <c r="CO1451" s="110">
        <v>14.04</v>
      </c>
      <c r="CP1451" s="110">
        <v>0</v>
      </c>
      <c r="CQ1451" s="110">
        <v>0</v>
      </c>
      <c r="CS1451" s="110" t="str">
        <f t="shared" si="231"/>
        <v>RGInt 06 Ponta Grossa-Reserva</v>
      </c>
    </row>
    <row r="1452" spans="19:97" x14ac:dyDescent="0.2">
      <c r="S1452" s="98">
        <v>6450</v>
      </c>
      <c r="T1452" s="98">
        <v>47</v>
      </c>
      <c r="U1452" s="98" t="s">
        <v>3257</v>
      </c>
      <c r="V1452" s="98">
        <v>60</v>
      </c>
      <c r="W1452" s="98" t="s">
        <v>3258</v>
      </c>
      <c r="X1452" s="98">
        <v>5</v>
      </c>
      <c r="Y1452" s="98" t="s">
        <v>858</v>
      </c>
      <c r="Z1452" s="98">
        <v>35</v>
      </c>
      <c r="AA1452" s="98" t="s">
        <v>3259</v>
      </c>
      <c r="AB1452" s="98">
        <v>8059</v>
      </c>
      <c r="AC1452" s="98" t="s">
        <v>3296</v>
      </c>
      <c r="AD1452" s="98" t="s">
        <v>6258</v>
      </c>
      <c r="AE1452" s="98">
        <v>6450</v>
      </c>
      <c r="AF1452" s="98" t="s">
        <v>6259</v>
      </c>
      <c r="AG1452" s="98" t="s">
        <v>6260</v>
      </c>
      <c r="AH1452" s="98" t="s">
        <v>212</v>
      </c>
      <c r="AI1452" s="98" t="s">
        <v>53</v>
      </c>
      <c r="AJ1452" s="98">
        <v>4100</v>
      </c>
      <c r="AK1452" s="98" t="s">
        <v>38</v>
      </c>
      <c r="AL1452" s="98">
        <v>4106</v>
      </c>
      <c r="AM1452" s="98" t="s">
        <v>531</v>
      </c>
      <c r="AN1452" s="98">
        <v>4119905</v>
      </c>
      <c r="AO1452" s="98">
        <v>2024</v>
      </c>
      <c r="AP1452" s="98">
        <v>0</v>
      </c>
      <c r="AQ1452" s="98" t="s">
        <v>54</v>
      </c>
      <c r="AR1452" s="98" t="s">
        <v>54</v>
      </c>
      <c r="AS1452" s="98" t="s">
        <v>54</v>
      </c>
      <c r="AT1452" s="98" t="s">
        <v>54</v>
      </c>
      <c r="AV1452" s="98" t="s">
        <v>729</v>
      </c>
      <c r="AY1452" s="98" t="s">
        <v>56</v>
      </c>
      <c r="AZ1452" s="98" t="s">
        <v>6261</v>
      </c>
      <c r="BA1452" s="98" t="s">
        <v>4466</v>
      </c>
      <c r="BB1452" s="98" t="s">
        <v>6262</v>
      </c>
      <c r="BD1452" s="110" t="str">
        <f t="shared" si="233"/>
        <v>4920RGInt 06 Ponta Grossa</v>
      </c>
      <c r="BE1452" s="110">
        <v>4920</v>
      </c>
      <c r="BF1452" s="110" t="s">
        <v>2398</v>
      </c>
      <c r="BG1452" s="110">
        <v>8611</v>
      </c>
      <c r="BH1452" s="110" t="s">
        <v>38</v>
      </c>
      <c r="BI1452" s="110">
        <v>415</v>
      </c>
      <c r="BJ1452" s="110">
        <v>428</v>
      </c>
      <c r="BK1452" s="110">
        <v>441</v>
      </c>
      <c r="BL1452" s="110">
        <v>455</v>
      </c>
      <c r="BN1452" s="110">
        <f t="shared" si="234"/>
        <v>1739</v>
      </c>
      <c r="BS1452" s="110">
        <v>6450</v>
      </c>
      <c r="BT1452" s="110" t="str">
        <f t="shared" si="235"/>
        <v>Construção do Ambulatório Médico de Especialidades - AME, em Ponta Grossa</v>
      </c>
      <c r="BU1452" s="111" t="str">
        <f t="shared" si="236"/>
        <v>Não</v>
      </c>
      <c r="BV1452" s="111" t="str">
        <f t="shared" si="237"/>
        <v>Não</v>
      </c>
      <c r="BW1452" s="111" t="str">
        <f t="shared" si="238"/>
        <v>Não</v>
      </c>
      <c r="BX1452" s="111" t="str">
        <f t="shared" si="239"/>
        <v>Não</v>
      </c>
      <c r="BY1452" s="110" t="s">
        <v>121</v>
      </c>
      <c r="BZ1452" s="110" t="s">
        <v>8177</v>
      </c>
      <c r="CA1452" s="110" t="s">
        <v>121</v>
      </c>
      <c r="CB1452" s="110" t="s">
        <v>8122</v>
      </c>
      <c r="CG1452" s="110" t="str">
        <f t="shared" si="230"/>
        <v>5832 Total</v>
      </c>
      <c r="CH1452" s="110" t="str">
        <f t="shared" si="232"/>
        <v>5832 Total-1</v>
      </c>
      <c r="CI1452" s="110">
        <v>1</v>
      </c>
      <c r="CJ1452" s="110" t="s">
        <v>7414</v>
      </c>
      <c r="CN1452" s="110">
        <v>14</v>
      </c>
      <c r="CO1452" s="110">
        <v>14.04</v>
      </c>
      <c r="CP1452" s="110">
        <v>0</v>
      </c>
      <c r="CQ1452" s="110">
        <v>0</v>
      </c>
      <c r="CS1452" s="110" t="str">
        <f t="shared" si="231"/>
        <v>-</v>
      </c>
    </row>
    <row r="1453" spans="19:97" x14ac:dyDescent="0.2">
      <c r="S1453" s="98">
        <v>6996</v>
      </c>
      <c r="T1453" s="98">
        <v>47</v>
      </c>
      <c r="U1453" s="98" t="s">
        <v>3257</v>
      </c>
      <c r="V1453" s="98">
        <v>60</v>
      </c>
      <c r="W1453" s="98" t="s">
        <v>3258</v>
      </c>
      <c r="X1453" s="98">
        <v>5</v>
      </c>
      <c r="Y1453" s="98" t="s">
        <v>858</v>
      </c>
      <c r="Z1453" s="98">
        <v>35</v>
      </c>
      <c r="AA1453" s="98" t="s">
        <v>3259</v>
      </c>
      <c r="AB1453" s="98">
        <v>8059</v>
      </c>
      <c r="AC1453" s="98" t="s">
        <v>3296</v>
      </c>
      <c r="AD1453" s="98" t="s">
        <v>6258</v>
      </c>
      <c r="AE1453" s="98">
        <v>6996</v>
      </c>
      <c r="AF1453" s="98" t="s">
        <v>6263</v>
      </c>
      <c r="AG1453" s="98" t="s">
        <v>6264</v>
      </c>
      <c r="AH1453" s="98" t="s">
        <v>212</v>
      </c>
      <c r="AI1453" s="98" t="s">
        <v>53</v>
      </c>
      <c r="AJ1453" s="98">
        <v>4100</v>
      </c>
      <c r="AK1453" s="98" t="s">
        <v>36</v>
      </c>
      <c r="AL1453" s="98">
        <v>4104</v>
      </c>
      <c r="AM1453" s="98" t="s">
        <v>503</v>
      </c>
      <c r="AN1453" s="98">
        <v>4115200</v>
      </c>
      <c r="AO1453" s="98">
        <v>2024</v>
      </c>
      <c r="AP1453" s="98">
        <v>0</v>
      </c>
      <c r="AQ1453" s="98" t="s">
        <v>54</v>
      </c>
      <c r="AR1453" s="98" t="s">
        <v>54</v>
      </c>
      <c r="AS1453" s="98" t="s">
        <v>54</v>
      </c>
      <c r="AT1453" s="98" t="s">
        <v>54</v>
      </c>
      <c r="AV1453" s="98" t="s">
        <v>226</v>
      </c>
      <c r="AY1453" s="98" t="s">
        <v>56</v>
      </c>
      <c r="AZ1453" s="98" t="s">
        <v>6265</v>
      </c>
      <c r="BA1453" s="98" t="s">
        <v>3360</v>
      </c>
      <c r="BB1453" s="98" t="s">
        <v>6028</v>
      </c>
      <c r="BD1453" s="110" t="str">
        <f t="shared" si="233"/>
        <v>4921RGInt 04 Maringá</v>
      </c>
      <c r="BE1453" s="110">
        <v>4921</v>
      </c>
      <c r="BF1453" s="110" t="s">
        <v>3081</v>
      </c>
      <c r="BG1453" s="110">
        <v>8084</v>
      </c>
      <c r="BH1453" s="110" t="s">
        <v>36</v>
      </c>
      <c r="BI1453" s="110">
        <v>2600</v>
      </c>
      <c r="BJ1453" s="110">
        <v>2800</v>
      </c>
      <c r="BK1453" s="110">
        <v>6600</v>
      </c>
      <c r="BL1453" s="110">
        <v>0</v>
      </c>
      <c r="BN1453" s="110">
        <f t="shared" si="234"/>
        <v>12000</v>
      </c>
      <c r="BS1453" s="110">
        <v>6996</v>
      </c>
      <c r="BT1453" s="110" t="str">
        <f t="shared" si="235"/>
        <v>Construção do Bloco industrial Hospital Universitário Regional de Maringá</v>
      </c>
      <c r="BU1453" s="111" t="str">
        <f t="shared" si="236"/>
        <v>Não</v>
      </c>
      <c r="BV1453" s="111" t="str">
        <f t="shared" si="237"/>
        <v>Não</v>
      </c>
      <c r="BW1453" s="111" t="str">
        <f t="shared" si="238"/>
        <v>Não</v>
      </c>
      <c r="BX1453" s="111" t="str">
        <f t="shared" si="239"/>
        <v>Não</v>
      </c>
      <c r="BY1453" s="110" t="s">
        <v>121</v>
      </c>
      <c r="BZ1453" s="110" t="s">
        <v>226</v>
      </c>
      <c r="CA1453" s="110" t="s">
        <v>121</v>
      </c>
      <c r="CB1453" s="110" t="s">
        <v>8122</v>
      </c>
      <c r="CG1453" s="110" t="str">
        <f t="shared" si="230"/>
        <v>5833Manoel Ribas</v>
      </c>
      <c r="CH1453" s="110" t="str">
        <f t="shared" si="232"/>
        <v>5833-1</v>
      </c>
      <c r="CI1453" s="110">
        <v>1</v>
      </c>
      <c r="CJ1453" s="110">
        <v>5833</v>
      </c>
      <c r="CK1453" s="110" t="s">
        <v>37</v>
      </c>
      <c r="CL1453" s="110">
        <v>4114500</v>
      </c>
      <c r="CM1453" s="110" t="s">
        <v>4678</v>
      </c>
      <c r="CN1453" s="110">
        <v>12</v>
      </c>
      <c r="CO1453" s="110">
        <v>20.39</v>
      </c>
      <c r="CP1453" s="110">
        <v>0</v>
      </c>
      <c r="CQ1453" s="110">
        <v>0</v>
      </c>
      <c r="CS1453" s="110" t="str">
        <f t="shared" si="231"/>
        <v>RGInt 05 Londrina-Manoel Ribas</v>
      </c>
    </row>
    <row r="1454" spans="19:97" x14ac:dyDescent="0.2">
      <c r="S1454" s="98">
        <v>6997</v>
      </c>
      <c r="T1454" s="98">
        <v>47</v>
      </c>
      <c r="U1454" s="98" t="s">
        <v>3257</v>
      </c>
      <c r="V1454" s="98">
        <v>60</v>
      </c>
      <c r="W1454" s="98" t="s">
        <v>3258</v>
      </c>
      <c r="X1454" s="98">
        <v>5</v>
      </c>
      <c r="Y1454" s="98" t="s">
        <v>858</v>
      </c>
      <c r="Z1454" s="98">
        <v>35</v>
      </c>
      <c r="AA1454" s="98" t="s">
        <v>3259</v>
      </c>
      <c r="AB1454" s="98">
        <v>8059</v>
      </c>
      <c r="AC1454" s="98" t="s">
        <v>3296</v>
      </c>
      <c r="AD1454" s="98" t="s">
        <v>6258</v>
      </c>
      <c r="AE1454" s="98">
        <v>6997</v>
      </c>
      <c r="AF1454" s="98" t="s">
        <v>6025</v>
      </c>
      <c r="AG1454" s="98" t="s">
        <v>6026</v>
      </c>
      <c r="AH1454" s="98" t="s">
        <v>212</v>
      </c>
      <c r="AI1454" s="98" t="s">
        <v>53</v>
      </c>
      <c r="AJ1454" s="98">
        <v>4100</v>
      </c>
      <c r="AK1454" s="98" t="s">
        <v>38</v>
      </c>
      <c r="AL1454" s="98">
        <v>4106</v>
      </c>
      <c r="AM1454" s="98" t="s">
        <v>531</v>
      </c>
      <c r="AN1454" s="98">
        <v>4119905</v>
      </c>
      <c r="AO1454" s="98">
        <v>2024</v>
      </c>
      <c r="AP1454" s="98">
        <v>0</v>
      </c>
      <c r="AQ1454" s="98" t="s">
        <v>54</v>
      </c>
      <c r="AR1454" s="98" t="s">
        <v>54</v>
      </c>
      <c r="AS1454" s="98" t="s">
        <v>54</v>
      </c>
      <c r="AT1454" s="98" t="s">
        <v>54</v>
      </c>
      <c r="AY1454" s="98" t="s">
        <v>56</v>
      </c>
      <c r="AZ1454" s="98" t="s">
        <v>6027</v>
      </c>
      <c r="BA1454" s="98" t="s">
        <v>3360</v>
      </c>
      <c r="BB1454" s="98" t="s">
        <v>6028</v>
      </c>
      <c r="BD1454" s="110" t="str">
        <f t="shared" si="233"/>
        <v>4922RGInt 03 Cascavel</v>
      </c>
      <c r="BE1454" s="110">
        <v>4922</v>
      </c>
      <c r="BF1454" s="110" t="s">
        <v>2382</v>
      </c>
      <c r="BG1454" s="110">
        <v>8612</v>
      </c>
      <c r="BH1454" s="110" t="s">
        <v>35</v>
      </c>
      <c r="BI1454" s="110">
        <v>1227</v>
      </c>
      <c r="BJ1454" s="110">
        <v>1236</v>
      </c>
      <c r="BK1454" s="110">
        <v>1245</v>
      </c>
      <c r="BL1454" s="110">
        <v>1253</v>
      </c>
      <c r="BN1454" s="110">
        <f t="shared" si="234"/>
        <v>4961</v>
      </c>
      <c r="BS1454" s="110">
        <v>6997</v>
      </c>
      <c r="BT1454" s="110" t="str">
        <f t="shared" si="235"/>
        <v>Construção do Centro Especializado em Reabilitação (CER) - NÍVEL IV do Hospital Universitário Regional dos Campos Gerais (HU-UEPG)</v>
      </c>
      <c r="BU1454" s="111" t="str">
        <f t="shared" si="236"/>
        <v>Não</v>
      </c>
      <c r="BV1454" s="111" t="str">
        <f t="shared" si="237"/>
        <v>Não</v>
      </c>
      <c r="BW1454" s="111" t="str">
        <f t="shared" si="238"/>
        <v>Não</v>
      </c>
      <c r="BX1454" s="111" t="str">
        <f t="shared" si="239"/>
        <v>Não</v>
      </c>
      <c r="BY1454" s="110" t="s">
        <v>121</v>
      </c>
      <c r="BZ1454" s="110" t="s">
        <v>121</v>
      </c>
      <c r="CA1454" s="110" t="s">
        <v>121</v>
      </c>
      <c r="CB1454" s="110" t="s">
        <v>8377</v>
      </c>
      <c r="CG1454" s="110" t="str">
        <f t="shared" ref="CG1454:CG1517" si="240">CJ1454&amp;CM1454</f>
        <v>5833 Total</v>
      </c>
      <c r="CH1454" s="110" t="str">
        <f t="shared" si="232"/>
        <v>5833 Total-1</v>
      </c>
      <c r="CI1454" s="110">
        <v>1</v>
      </c>
      <c r="CJ1454" s="110" t="s">
        <v>7415</v>
      </c>
      <c r="CN1454" s="110">
        <v>12</v>
      </c>
      <c r="CO1454" s="110">
        <v>20.39</v>
      </c>
      <c r="CP1454" s="110">
        <v>0</v>
      </c>
      <c r="CQ1454" s="110">
        <v>0</v>
      </c>
      <c r="CS1454" s="110" t="str">
        <f t="shared" ref="CS1454:CS1517" si="241">CK1454&amp;"-"&amp;CM1454</f>
        <v>-</v>
      </c>
    </row>
    <row r="1455" spans="19:97" x14ac:dyDescent="0.2">
      <c r="S1455" s="98">
        <v>7047</v>
      </c>
      <c r="T1455" s="98">
        <v>47</v>
      </c>
      <c r="U1455" s="98" t="s">
        <v>3257</v>
      </c>
      <c r="V1455" s="98">
        <v>60</v>
      </c>
      <c r="W1455" s="98" t="s">
        <v>3258</v>
      </c>
      <c r="X1455" s="98">
        <v>5</v>
      </c>
      <c r="Y1455" s="98" t="s">
        <v>858</v>
      </c>
      <c r="Z1455" s="98">
        <v>35</v>
      </c>
      <c r="AA1455" s="98" t="s">
        <v>3259</v>
      </c>
      <c r="AB1455" s="98">
        <v>8059</v>
      </c>
      <c r="AC1455" s="98" t="s">
        <v>3296</v>
      </c>
      <c r="AD1455" s="98" t="s">
        <v>6258</v>
      </c>
      <c r="AE1455" s="98">
        <v>7047</v>
      </c>
      <c r="AF1455" s="98" t="s">
        <v>6266</v>
      </c>
      <c r="AG1455" s="98" t="s">
        <v>6267</v>
      </c>
      <c r="AH1455" s="98" t="s">
        <v>212</v>
      </c>
      <c r="AI1455" s="98" t="s">
        <v>53</v>
      </c>
      <c r="AJ1455" s="98">
        <v>4100</v>
      </c>
      <c r="AK1455" s="98" t="s">
        <v>35</v>
      </c>
      <c r="AL1455" s="98">
        <v>4103</v>
      </c>
      <c r="AM1455" s="98" t="s">
        <v>600</v>
      </c>
      <c r="AN1455" s="98">
        <v>4104808</v>
      </c>
      <c r="AO1455" s="98">
        <v>2024</v>
      </c>
      <c r="AP1455" s="98">
        <v>0</v>
      </c>
      <c r="AQ1455" s="98" t="s">
        <v>54</v>
      </c>
      <c r="AR1455" s="98" t="s">
        <v>54</v>
      </c>
      <c r="AS1455" s="98" t="s">
        <v>54</v>
      </c>
      <c r="AT1455" s="98" t="s">
        <v>54</v>
      </c>
      <c r="AV1455" s="98" t="s">
        <v>729</v>
      </c>
      <c r="AY1455" s="98" t="s">
        <v>56</v>
      </c>
      <c r="AZ1455" s="98" t="s">
        <v>6015</v>
      </c>
      <c r="BA1455" s="98" t="s">
        <v>6268</v>
      </c>
      <c r="BB1455" s="98" t="s">
        <v>4466</v>
      </c>
      <c r="BD1455" s="110" t="str">
        <f t="shared" si="233"/>
        <v>4923RGInt 03 Cascavel</v>
      </c>
      <c r="BE1455" s="110">
        <v>4923</v>
      </c>
      <c r="BF1455" s="110" t="s">
        <v>3088</v>
      </c>
      <c r="BG1455" s="110">
        <v>8084</v>
      </c>
      <c r="BH1455" s="110" t="s">
        <v>35</v>
      </c>
      <c r="BI1455" s="110">
        <v>2000</v>
      </c>
      <c r="BJ1455" s="110">
        <v>2000</v>
      </c>
      <c r="BK1455" s="110">
        <v>6000</v>
      </c>
      <c r="BL1455" s="110">
        <v>2000</v>
      </c>
      <c r="BN1455" s="110">
        <f t="shared" si="234"/>
        <v>12000</v>
      </c>
      <c r="BS1455" s="110">
        <v>7047</v>
      </c>
      <c r="BT1455" s="110" t="str">
        <f t="shared" si="235"/>
        <v>Construção do Edifício Central de Abastecimento Farmacêutico, Almoxarifado e Transportes do Hospital Universitário do Oeste do Paraná (HUOP) da Universidade Estadual do Oeste do Paraná, em Cascavel</v>
      </c>
      <c r="BU1455" s="111" t="str">
        <f t="shared" si="236"/>
        <v>Não</v>
      </c>
      <c r="BV1455" s="111" t="str">
        <f t="shared" si="237"/>
        <v>Não</v>
      </c>
      <c r="BW1455" s="111" t="str">
        <f t="shared" si="238"/>
        <v>Não</v>
      </c>
      <c r="BX1455" s="111" t="str">
        <f t="shared" si="239"/>
        <v>Não</v>
      </c>
      <c r="BY1455" s="110" t="s">
        <v>121</v>
      </c>
      <c r="BZ1455" s="110" t="s">
        <v>729</v>
      </c>
      <c r="CA1455" s="110" t="s">
        <v>121</v>
      </c>
      <c r="CB1455" s="110" t="s">
        <v>8122</v>
      </c>
      <c r="CG1455" s="110" t="str">
        <f t="shared" si="240"/>
        <v>5834Francisco Beltrão</v>
      </c>
      <c r="CH1455" s="110" t="str">
        <f t="shared" ref="CH1455:CH1518" si="242">CJ1455&amp;"-"&amp;CI1455</f>
        <v>5834-1</v>
      </c>
      <c r="CI1455" s="110">
        <v>1</v>
      </c>
      <c r="CJ1455" s="110">
        <v>5834</v>
      </c>
      <c r="CK1455" s="110" t="s">
        <v>35</v>
      </c>
      <c r="CL1455" s="110">
        <v>4108403</v>
      </c>
      <c r="CM1455" s="110" t="s">
        <v>166</v>
      </c>
      <c r="CN1455" s="110">
        <v>20</v>
      </c>
      <c r="CO1455" s="110">
        <v>9.93</v>
      </c>
      <c r="CP1455" s="110">
        <v>0</v>
      </c>
      <c r="CQ1455" s="110">
        <v>0</v>
      </c>
      <c r="CS1455" s="110" t="str">
        <f t="shared" si="241"/>
        <v>RGInt 03 Cascavel-Francisco Beltrão</v>
      </c>
    </row>
    <row r="1456" spans="19:97" x14ac:dyDescent="0.2">
      <c r="S1456" s="98">
        <v>5744</v>
      </c>
      <c r="T1456" s="98">
        <v>47</v>
      </c>
      <c r="U1456" s="98" t="s">
        <v>3257</v>
      </c>
      <c r="V1456" s="98">
        <v>60</v>
      </c>
      <c r="W1456" s="98" t="s">
        <v>3258</v>
      </c>
      <c r="X1456" s="98">
        <v>5</v>
      </c>
      <c r="Y1456" s="98" t="s">
        <v>858</v>
      </c>
      <c r="Z1456" s="98">
        <v>35</v>
      </c>
      <c r="AA1456" s="98" t="s">
        <v>3259</v>
      </c>
      <c r="AB1456" s="98">
        <v>8059</v>
      </c>
      <c r="AC1456" s="98" t="s">
        <v>3296</v>
      </c>
      <c r="AD1456" s="98" t="s">
        <v>6258</v>
      </c>
      <c r="AE1456" s="98">
        <v>5744</v>
      </c>
      <c r="AF1456" s="98" t="s">
        <v>3329</v>
      </c>
      <c r="AG1456" s="98" t="s">
        <v>3330</v>
      </c>
      <c r="AH1456" s="98" t="s">
        <v>212</v>
      </c>
      <c r="AI1456" s="98" t="s">
        <v>53</v>
      </c>
      <c r="AJ1456" s="98">
        <v>4100</v>
      </c>
      <c r="AK1456" s="98" t="s">
        <v>37</v>
      </c>
      <c r="AL1456" s="98">
        <v>4105</v>
      </c>
      <c r="AM1456" s="98" t="s">
        <v>2130</v>
      </c>
      <c r="AN1456" s="98">
        <v>4111506</v>
      </c>
      <c r="AO1456" s="98">
        <v>2024</v>
      </c>
      <c r="AP1456" s="98">
        <v>3350</v>
      </c>
      <c r="AQ1456" s="98" t="s">
        <v>54</v>
      </c>
      <c r="AR1456" s="98" t="s">
        <v>54</v>
      </c>
      <c r="AS1456" s="98" t="s">
        <v>54</v>
      </c>
      <c r="AT1456" s="98" t="s">
        <v>54</v>
      </c>
      <c r="AV1456" s="98" t="s">
        <v>729</v>
      </c>
      <c r="AY1456" s="98" t="s">
        <v>56</v>
      </c>
      <c r="AZ1456" s="98" t="s">
        <v>3299</v>
      </c>
      <c r="BA1456" s="98" t="s">
        <v>3300</v>
      </c>
      <c r="BB1456" s="98" t="s">
        <v>3301</v>
      </c>
      <c r="BD1456" s="110" t="str">
        <f t="shared" si="233"/>
        <v>4924RGInt 03 Cascavel</v>
      </c>
      <c r="BE1456" s="110">
        <v>4924</v>
      </c>
      <c r="BF1456" s="110" t="s">
        <v>2414</v>
      </c>
      <c r="BG1456" s="110">
        <v>8612</v>
      </c>
      <c r="BH1456" s="110" t="s">
        <v>35</v>
      </c>
      <c r="BI1456" s="110">
        <v>2727</v>
      </c>
      <c r="BJ1456" s="110">
        <v>2715</v>
      </c>
      <c r="BK1456" s="110">
        <v>2703</v>
      </c>
      <c r="BL1456" s="110">
        <v>2691</v>
      </c>
      <c r="BN1456" s="110">
        <f t="shared" si="234"/>
        <v>10836</v>
      </c>
      <c r="BS1456" s="110">
        <v>5744</v>
      </c>
      <c r="BT1456" s="110" t="str">
        <f t="shared" si="235"/>
        <v>Construção do heliponto do Hospital Regional de Ivaiporã</v>
      </c>
      <c r="BU1456" s="111" t="str">
        <f t="shared" si="236"/>
        <v>Não</v>
      </c>
      <c r="BV1456" s="111" t="str">
        <f t="shared" si="237"/>
        <v>Não</v>
      </c>
      <c r="BW1456" s="111" t="str">
        <f t="shared" si="238"/>
        <v>Não</v>
      </c>
      <c r="BX1456" s="111" t="str">
        <f t="shared" si="239"/>
        <v>Não</v>
      </c>
      <c r="BY1456" s="110" t="s">
        <v>121</v>
      </c>
      <c r="BZ1456" s="110" t="s">
        <v>8177</v>
      </c>
      <c r="CA1456" s="110" t="s">
        <v>121</v>
      </c>
      <c r="CB1456" s="110" t="s">
        <v>8122</v>
      </c>
      <c r="CG1456" s="110" t="str">
        <f t="shared" si="240"/>
        <v>5834 Total</v>
      </c>
      <c r="CH1456" s="110" t="str">
        <f t="shared" si="242"/>
        <v>5834 Total-1</v>
      </c>
      <c r="CI1456" s="110">
        <v>1</v>
      </c>
      <c r="CJ1456" s="110" t="s">
        <v>7416</v>
      </c>
      <c r="CN1456" s="110">
        <v>20</v>
      </c>
      <c r="CO1456" s="110">
        <v>9.93</v>
      </c>
      <c r="CP1456" s="110">
        <v>0</v>
      </c>
      <c r="CQ1456" s="110">
        <v>0</v>
      </c>
      <c r="CS1456" s="110" t="str">
        <f t="shared" si="241"/>
        <v>-</v>
      </c>
    </row>
    <row r="1457" spans="19:97" x14ac:dyDescent="0.2">
      <c r="S1457" s="98">
        <v>5743</v>
      </c>
      <c r="T1457" s="98">
        <v>47</v>
      </c>
      <c r="U1457" s="98" t="s">
        <v>3257</v>
      </c>
      <c r="V1457" s="98">
        <v>60</v>
      </c>
      <c r="W1457" s="98" t="s">
        <v>3258</v>
      </c>
      <c r="X1457" s="98">
        <v>5</v>
      </c>
      <c r="Y1457" s="98" t="s">
        <v>858</v>
      </c>
      <c r="Z1457" s="98">
        <v>35</v>
      </c>
      <c r="AA1457" s="98" t="s">
        <v>3259</v>
      </c>
      <c r="AB1457" s="98">
        <v>8059</v>
      </c>
      <c r="AC1457" s="98" t="s">
        <v>3296</v>
      </c>
      <c r="AD1457" s="98" t="s">
        <v>6258</v>
      </c>
      <c r="AE1457" s="98">
        <v>5743</v>
      </c>
      <c r="AF1457" s="98" t="s">
        <v>3332</v>
      </c>
      <c r="AG1457" s="98" t="s">
        <v>3333</v>
      </c>
      <c r="AH1457" s="98" t="s">
        <v>212</v>
      </c>
      <c r="AI1457" s="98" t="s">
        <v>53</v>
      </c>
      <c r="AJ1457" s="98">
        <v>4100</v>
      </c>
      <c r="AK1457" s="98" t="s">
        <v>34</v>
      </c>
      <c r="AL1457" s="98">
        <v>4102</v>
      </c>
      <c r="AM1457" s="98" t="s">
        <v>526</v>
      </c>
      <c r="AN1457" s="98">
        <v>4109401</v>
      </c>
      <c r="AO1457" s="98">
        <v>2024</v>
      </c>
      <c r="AP1457" s="98">
        <v>16297</v>
      </c>
      <c r="AQ1457" s="98" t="s">
        <v>54</v>
      </c>
      <c r="AR1457" s="98" t="s">
        <v>54</v>
      </c>
      <c r="AS1457" s="98" t="s">
        <v>54</v>
      </c>
      <c r="AT1457" s="98" t="s">
        <v>54</v>
      </c>
      <c r="AV1457" s="98" t="s">
        <v>729</v>
      </c>
      <c r="AY1457" s="98" t="s">
        <v>56</v>
      </c>
      <c r="AZ1457" s="98" t="s">
        <v>3299</v>
      </c>
      <c r="BA1457" s="98" t="s">
        <v>3300</v>
      </c>
      <c r="BB1457" s="98" t="s">
        <v>3301</v>
      </c>
      <c r="BD1457" s="110" t="str">
        <f t="shared" ref="BD1457:BD1520" si="243">BE1457&amp;BH1457</f>
        <v>4925RGInt 05 Londrina</v>
      </c>
      <c r="BE1457" s="110">
        <v>4925</v>
      </c>
      <c r="BF1457" s="110" t="s">
        <v>3090</v>
      </c>
      <c r="BG1457" s="110">
        <v>8084</v>
      </c>
      <c r="BH1457" s="110" t="s">
        <v>37</v>
      </c>
      <c r="BI1457" s="110">
        <v>1300</v>
      </c>
      <c r="BJ1457" s="110">
        <v>0</v>
      </c>
      <c r="BK1457" s="110">
        <v>2700</v>
      </c>
      <c r="BL1457" s="110">
        <v>8000</v>
      </c>
      <c r="BN1457" s="110">
        <f t="shared" ref="BN1457:BN1520" si="244">SUM(BI1457:BM1457)</f>
        <v>12000</v>
      </c>
      <c r="BS1457" s="110">
        <v>5743</v>
      </c>
      <c r="BT1457" s="110" t="str">
        <f t="shared" si="235"/>
        <v>Construção do Hospital Regional de Guarapuava</v>
      </c>
      <c r="BU1457" s="111" t="str">
        <f t="shared" si="236"/>
        <v>Não</v>
      </c>
      <c r="BV1457" s="111" t="str">
        <f t="shared" si="237"/>
        <v>Não</v>
      </c>
      <c r="BW1457" s="111" t="str">
        <f t="shared" si="238"/>
        <v>Não</v>
      </c>
      <c r="BX1457" s="111" t="str">
        <f t="shared" si="239"/>
        <v>Não</v>
      </c>
      <c r="BY1457" s="110" t="s">
        <v>121</v>
      </c>
      <c r="BZ1457" s="110" t="s">
        <v>8177</v>
      </c>
      <c r="CA1457" s="110" t="s">
        <v>121</v>
      </c>
      <c r="CB1457" s="110" t="s">
        <v>8122</v>
      </c>
      <c r="CG1457" s="110" t="str">
        <f t="shared" si="240"/>
        <v>5835Marmeleiro</v>
      </c>
      <c r="CH1457" s="110" t="str">
        <f t="shared" si="242"/>
        <v>5835-1</v>
      </c>
      <c r="CI1457" s="110">
        <v>1</v>
      </c>
      <c r="CJ1457" s="110">
        <v>5835</v>
      </c>
      <c r="CK1457" s="110" t="s">
        <v>35</v>
      </c>
      <c r="CL1457" s="110">
        <v>4115408</v>
      </c>
      <c r="CM1457" s="110" t="s">
        <v>2742</v>
      </c>
      <c r="CN1457" s="110">
        <v>22</v>
      </c>
      <c r="CO1457" s="110">
        <v>10.67</v>
      </c>
      <c r="CP1457" s="110">
        <v>0</v>
      </c>
      <c r="CQ1457" s="110">
        <v>0</v>
      </c>
      <c r="CS1457" s="110" t="str">
        <f t="shared" si="241"/>
        <v>RGInt 03 Cascavel-Marmeleiro</v>
      </c>
    </row>
    <row r="1458" spans="19:97" x14ac:dyDescent="0.2">
      <c r="S1458" s="98">
        <v>4378</v>
      </c>
      <c r="T1458" s="98">
        <v>47</v>
      </c>
      <c r="U1458" s="98" t="s">
        <v>3257</v>
      </c>
      <c r="V1458" s="98">
        <v>60</v>
      </c>
      <c r="W1458" s="98" t="s">
        <v>3258</v>
      </c>
      <c r="X1458" s="98">
        <v>5</v>
      </c>
      <c r="Y1458" s="98" t="s">
        <v>858</v>
      </c>
      <c r="Z1458" s="98">
        <v>35</v>
      </c>
      <c r="AA1458" s="98" t="s">
        <v>3259</v>
      </c>
      <c r="AB1458" s="98">
        <v>8059</v>
      </c>
      <c r="AC1458" s="98" t="s">
        <v>3296</v>
      </c>
      <c r="AD1458" s="98" t="s">
        <v>6258</v>
      </c>
      <c r="AE1458" s="98">
        <v>4378</v>
      </c>
      <c r="AF1458" s="98" t="s">
        <v>1950</v>
      </c>
      <c r="AG1458" s="98" t="s">
        <v>3335</v>
      </c>
      <c r="AH1458" s="98" t="s">
        <v>212</v>
      </c>
      <c r="AI1458" s="98" t="s">
        <v>53</v>
      </c>
      <c r="AJ1458" s="98">
        <v>4100</v>
      </c>
      <c r="AK1458" s="98" t="s">
        <v>33</v>
      </c>
      <c r="AL1458" s="98">
        <v>4101</v>
      </c>
      <c r="AM1458" s="98" t="s">
        <v>511</v>
      </c>
      <c r="AN1458" s="98">
        <v>4118204</v>
      </c>
      <c r="AO1458" s="98">
        <v>2024</v>
      </c>
      <c r="AP1458" s="98">
        <v>0</v>
      </c>
      <c r="AQ1458" s="98" t="s">
        <v>54</v>
      </c>
      <c r="AR1458" s="98" t="s">
        <v>54</v>
      </c>
      <c r="AS1458" s="98" t="s">
        <v>54</v>
      </c>
      <c r="AT1458" s="98" t="s">
        <v>54</v>
      </c>
      <c r="AV1458" s="98" t="s">
        <v>729</v>
      </c>
      <c r="AY1458" s="98" t="s">
        <v>56</v>
      </c>
      <c r="AZ1458" s="98" t="s">
        <v>3336</v>
      </c>
      <c r="BA1458" s="98" t="s">
        <v>3300</v>
      </c>
      <c r="BB1458" s="98" t="s">
        <v>3301</v>
      </c>
      <c r="BD1458" s="110" t="str">
        <f t="shared" si="243"/>
        <v>4926RGInt 03 Cascavel</v>
      </c>
      <c r="BE1458" s="110">
        <v>4926</v>
      </c>
      <c r="BF1458" s="110" t="s">
        <v>2387</v>
      </c>
      <c r="BG1458" s="110">
        <v>8612</v>
      </c>
      <c r="BH1458" s="110" t="s">
        <v>35</v>
      </c>
      <c r="BI1458" s="110">
        <v>409</v>
      </c>
      <c r="BJ1458" s="110">
        <v>405</v>
      </c>
      <c r="BK1458" s="110">
        <v>401</v>
      </c>
      <c r="BL1458" s="110">
        <v>397</v>
      </c>
      <c r="BN1458" s="110">
        <f t="shared" si="244"/>
        <v>1612</v>
      </c>
      <c r="BS1458" s="110">
        <v>4378</v>
      </c>
      <c r="BT1458" s="110" t="str">
        <f t="shared" si="235"/>
        <v>Construção do prédio administrativo no Hospital Regional do Litoral (HRL), em Paranaguá</v>
      </c>
      <c r="BU1458" s="111" t="str">
        <f t="shared" si="236"/>
        <v>Não</v>
      </c>
      <c r="BV1458" s="111" t="str">
        <f t="shared" si="237"/>
        <v>Não</v>
      </c>
      <c r="BW1458" s="111" t="str">
        <f t="shared" si="238"/>
        <v>Não</v>
      </c>
      <c r="BX1458" s="111" t="str">
        <f t="shared" si="239"/>
        <v>Não</v>
      </c>
      <c r="BY1458" s="110" t="s">
        <v>121</v>
      </c>
      <c r="BZ1458" s="110" t="s">
        <v>8177</v>
      </c>
      <c r="CA1458" s="110" t="s">
        <v>121</v>
      </c>
      <c r="CB1458" s="110" t="s">
        <v>8122</v>
      </c>
      <c r="CG1458" s="110" t="str">
        <f t="shared" si="240"/>
        <v>5835 Total</v>
      </c>
      <c r="CH1458" s="110" t="str">
        <f t="shared" si="242"/>
        <v>5835 Total-1</v>
      </c>
      <c r="CI1458" s="110">
        <v>1</v>
      </c>
      <c r="CJ1458" s="110" t="s">
        <v>7417</v>
      </c>
      <c r="CN1458" s="110">
        <v>22</v>
      </c>
      <c r="CO1458" s="110">
        <v>10.67</v>
      </c>
      <c r="CP1458" s="110">
        <v>0</v>
      </c>
      <c r="CQ1458" s="110">
        <v>0</v>
      </c>
      <c r="CS1458" s="110" t="str">
        <f t="shared" si="241"/>
        <v>-</v>
      </c>
    </row>
    <row r="1459" spans="19:97" x14ac:dyDescent="0.2">
      <c r="S1459" s="98">
        <v>4391</v>
      </c>
      <c r="T1459" s="98">
        <v>47</v>
      </c>
      <c r="U1459" s="98" t="s">
        <v>3257</v>
      </c>
      <c r="V1459" s="98">
        <v>60</v>
      </c>
      <c r="W1459" s="98" t="s">
        <v>3258</v>
      </c>
      <c r="X1459" s="98">
        <v>5</v>
      </c>
      <c r="Y1459" s="98" t="s">
        <v>858</v>
      </c>
      <c r="Z1459" s="98">
        <v>35</v>
      </c>
      <c r="AA1459" s="98" t="s">
        <v>3259</v>
      </c>
      <c r="AB1459" s="98">
        <v>8059</v>
      </c>
      <c r="AC1459" s="98" t="s">
        <v>3296</v>
      </c>
      <c r="AD1459" s="98" t="s">
        <v>6258</v>
      </c>
      <c r="AE1459" s="98">
        <v>4391</v>
      </c>
      <c r="AF1459" s="98" t="s">
        <v>2001</v>
      </c>
      <c r="AG1459" s="98" t="s">
        <v>3338</v>
      </c>
      <c r="AH1459" s="98" t="s">
        <v>212</v>
      </c>
      <c r="AI1459" s="98" t="s">
        <v>53</v>
      </c>
      <c r="AJ1459" s="98">
        <v>4100</v>
      </c>
      <c r="AK1459" s="98" t="s">
        <v>33</v>
      </c>
      <c r="AL1459" s="98">
        <v>4101</v>
      </c>
      <c r="AM1459" s="98" t="s">
        <v>128</v>
      </c>
      <c r="AN1459" s="98">
        <v>4106902</v>
      </c>
      <c r="AO1459" s="98">
        <v>2024</v>
      </c>
      <c r="AP1459" s="98">
        <v>0</v>
      </c>
      <c r="AQ1459" s="98" t="s">
        <v>54</v>
      </c>
      <c r="AR1459" s="98" t="s">
        <v>54</v>
      </c>
      <c r="AS1459" s="98" t="s">
        <v>54</v>
      </c>
      <c r="AT1459" s="98" t="s">
        <v>54</v>
      </c>
      <c r="AV1459" s="98" t="s">
        <v>729</v>
      </c>
      <c r="AY1459" s="98" t="s">
        <v>56</v>
      </c>
      <c r="AZ1459" s="98" t="s">
        <v>3339</v>
      </c>
      <c r="BA1459" s="98" t="s">
        <v>3300</v>
      </c>
      <c r="BB1459" s="98" t="s">
        <v>3301</v>
      </c>
      <c r="BD1459" s="110" t="str">
        <f t="shared" si="243"/>
        <v>4927RGInt 03 Cascavel</v>
      </c>
      <c r="BE1459" s="110">
        <v>4927</v>
      </c>
      <c r="BF1459" s="110" t="s">
        <v>2395</v>
      </c>
      <c r="BG1459" s="110">
        <v>8612</v>
      </c>
      <c r="BH1459" s="110" t="s">
        <v>35</v>
      </c>
      <c r="BI1459" s="110">
        <v>2934</v>
      </c>
      <c r="BJ1459" s="110">
        <v>2926</v>
      </c>
      <c r="BK1459" s="110">
        <v>2917</v>
      </c>
      <c r="BL1459" s="110">
        <v>2908</v>
      </c>
      <c r="BN1459" s="110">
        <f t="shared" si="244"/>
        <v>11685</v>
      </c>
      <c r="BS1459" s="110">
        <v>4391</v>
      </c>
      <c r="BT1459" s="110" t="str">
        <f t="shared" si="235"/>
        <v>Construção novo bloco do Hospital de Reabilitação Ana Carolina Xavier, Centro de Atendimento Integral ao Fissurado Lábio Palatal e Centro Regional de Atendimento Integrado ao Deficiente, em Curitiba</v>
      </c>
      <c r="BU1459" s="111" t="str">
        <f t="shared" si="236"/>
        <v>Não</v>
      </c>
      <c r="BV1459" s="111" t="str">
        <f t="shared" si="237"/>
        <v>Não</v>
      </c>
      <c r="BW1459" s="111" t="str">
        <f t="shared" si="238"/>
        <v>Não</v>
      </c>
      <c r="BX1459" s="111" t="str">
        <f t="shared" si="239"/>
        <v>Não</v>
      </c>
      <c r="BY1459" s="110" t="s">
        <v>2002</v>
      </c>
      <c r="BZ1459" s="110" t="s">
        <v>8177</v>
      </c>
      <c r="CA1459" s="110" t="s">
        <v>121</v>
      </c>
      <c r="CB1459" s="110" t="s">
        <v>8122</v>
      </c>
      <c r="CG1459" s="110" t="str">
        <f t="shared" si="240"/>
        <v>5836Dois Vizinhos</v>
      </c>
      <c r="CH1459" s="110" t="str">
        <f t="shared" si="242"/>
        <v>5836-1</v>
      </c>
      <c r="CI1459" s="110">
        <v>1</v>
      </c>
      <c r="CJ1459" s="110">
        <v>5836</v>
      </c>
      <c r="CK1459" s="110" t="s">
        <v>35</v>
      </c>
      <c r="CL1459" s="110">
        <v>4107207</v>
      </c>
      <c r="CM1459" s="110" t="s">
        <v>2027</v>
      </c>
      <c r="CN1459" s="110">
        <v>15</v>
      </c>
      <c r="CO1459" s="110">
        <v>15.09</v>
      </c>
      <c r="CP1459" s="110">
        <v>0</v>
      </c>
      <c r="CQ1459" s="110">
        <v>0</v>
      </c>
      <c r="CS1459" s="110" t="str">
        <f t="shared" si="241"/>
        <v>RGInt 03 Cascavel-Dois Vizinhos</v>
      </c>
    </row>
    <row r="1460" spans="19:97" x14ac:dyDescent="0.2">
      <c r="S1460" s="98">
        <v>5747</v>
      </c>
      <c r="T1460" s="98">
        <v>47</v>
      </c>
      <c r="U1460" s="98" t="s">
        <v>3257</v>
      </c>
      <c r="V1460" s="98">
        <v>60</v>
      </c>
      <c r="W1460" s="98" t="s">
        <v>3258</v>
      </c>
      <c r="X1460" s="98">
        <v>5</v>
      </c>
      <c r="Y1460" s="98" t="s">
        <v>858</v>
      </c>
      <c r="Z1460" s="98">
        <v>35</v>
      </c>
      <c r="AA1460" s="98" t="s">
        <v>3259</v>
      </c>
      <c r="AB1460" s="98">
        <v>8059</v>
      </c>
      <c r="AC1460" s="98" t="s">
        <v>3296</v>
      </c>
      <c r="AD1460" s="98" t="s">
        <v>6258</v>
      </c>
      <c r="AE1460" s="98">
        <v>5747</v>
      </c>
      <c r="AF1460" s="98" t="s">
        <v>3341</v>
      </c>
      <c r="AG1460" s="98" t="s">
        <v>3342</v>
      </c>
      <c r="AH1460" s="98" t="s">
        <v>212</v>
      </c>
      <c r="AI1460" s="98" t="s">
        <v>53</v>
      </c>
      <c r="AJ1460" s="98">
        <v>4100</v>
      </c>
      <c r="AK1460" s="98" t="s">
        <v>33</v>
      </c>
      <c r="AL1460" s="98">
        <v>4101</v>
      </c>
      <c r="AM1460" s="98" t="s">
        <v>128</v>
      </c>
      <c r="AN1460" s="98">
        <v>4106902</v>
      </c>
      <c r="AO1460" s="98">
        <v>2024</v>
      </c>
      <c r="AP1460" s="98">
        <v>23000</v>
      </c>
      <c r="AQ1460" s="98" t="s">
        <v>54</v>
      </c>
      <c r="AR1460" s="98" t="s">
        <v>54</v>
      </c>
      <c r="AS1460" s="98" t="s">
        <v>54</v>
      </c>
      <c r="AT1460" s="98" t="s">
        <v>54</v>
      </c>
      <c r="AV1460" s="98" t="s">
        <v>226</v>
      </c>
      <c r="AY1460" s="98" t="s">
        <v>56</v>
      </c>
      <c r="AZ1460" s="98" t="s">
        <v>3299</v>
      </c>
      <c r="BA1460" s="98" t="s">
        <v>3300</v>
      </c>
      <c r="BB1460" s="98" t="s">
        <v>3301</v>
      </c>
      <c r="BD1460" s="110" t="str">
        <f t="shared" si="243"/>
        <v>4928RGInt 04 Maringá</v>
      </c>
      <c r="BE1460" s="110">
        <v>4928</v>
      </c>
      <c r="BF1460" s="110" t="s">
        <v>3093</v>
      </c>
      <c r="BG1460" s="110">
        <v>8423</v>
      </c>
      <c r="BH1460" s="110" t="s">
        <v>36</v>
      </c>
      <c r="BI1460" s="110">
        <v>206.65</v>
      </c>
      <c r="BJ1460" s="110">
        <v>0</v>
      </c>
      <c r="BK1460" s="110">
        <v>0</v>
      </c>
      <c r="BL1460" s="110">
        <v>0</v>
      </c>
      <c r="BN1460" s="110">
        <f t="shared" si="244"/>
        <v>206.65</v>
      </c>
      <c r="BS1460" s="110">
        <v>5747</v>
      </c>
      <c r="BT1460" s="110" t="str">
        <f t="shared" si="235"/>
        <v>Execução do projeto de segurança e combate a incêndio e pânico no Hospital do Trabalhador, em Curitiba</v>
      </c>
      <c r="BU1460" s="111" t="str">
        <f t="shared" si="236"/>
        <v>Não</v>
      </c>
      <c r="BV1460" s="111" t="str">
        <f t="shared" si="237"/>
        <v>Não</v>
      </c>
      <c r="BW1460" s="111" t="str">
        <f t="shared" si="238"/>
        <v>Não</v>
      </c>
      <c r="BX1460" s="111" t="str">
        <f t="shared" si="239"/>
        <v>Não</v>
      </c>
      <c r="BY1460" s="110" t="s">
        <v>121</v>
      </c>
      <c r="BZ1460" s="110" t="s">
        <v>8177</v>
      </c>
      <c r="CA1460" s="110" t="s">
        <v>121</v>
      </c>
      <c r="CB1460" s="110" t="s">
        <v>8122</v>
      </c>
      <c r="CG1460" s="110" t="str">
        <f t="shared" si="240"/>
        <v>5836 Total</v>
      </c>
      <c r="CH1460" s="110" t="str">
        <f t="shared" si="242"/>
        <v>5836 Total-1</v>
      </c>
      <c r="CI1460" s="110">
        <v>1</v>
      </c>
      <c r="CJ1460" s="110" t="s">
        <v>7418</v>
      </c>
      <c r="CN1460" s="110">
        <v>15</v>
      </c>
      <c r="CO1460" s="110">
        <v>15.09</v>
      </c>
      <c r="CP1460" s="110">
        <v>0</v>
      </c>
      <c r="CQ1460" s="110">
        <v>0</v>
      </c>
      <c r="CS1460" s="110" t="str">
        <f t="shared" si="241"/>
        <v>-</v>
      </c>
    </row>
    <row r="1461" spans="19:97" x14ac:dyDescent="0.2">
      <c r="S1461" s="98">
        <v>5746</v>
      </c>
      <c r="T1461" s="98">
        <v>47</v>
      </c>
      <c r="U1461" s="98" t="s">
        <v>3257</v>
      </c>
      <c r="V1461" s="98">
        <v>60</v>
      </c>
      <c r="W1461" s="98" t="s">
        <v>3258</v>
      </c>
      <c r="X1461" s="98">
        <v>5</v>
      </c>
      <c r="Y1461" s="98" t="s">
        <v>858</v>
      </c>
      <c r="Z1461" s="98">
        <v>35</v>
      </c>
      <c r="AA1461" s="98" t="s">
        <v>3259</v>
      </c>
      <c r="AB1461" s="98">
        <v>8059</v>
      </c>
      <c r="AC1461" s="98" t="s">
        <v>3296</v>
      </c>
      <c r="AD1461" s="98" t="s">
        <v>6258</v>
      </c>
      <c r="AE1461" s="98">
        <v>5746</v>
      </c>
      <c r="AF1461" s="98" t="s">
        <v>3344</v>
      </c>
      <c r="AG1461" s="98" t="s">
        <v>3345</v>
      </c>
      <c r="AH1461" s="98" t="s">
        <v>212</v>
      </c>
      <c r="AI1461" s="98" t="s">
        <v>53</v>
      </c>
      <c r="AJ1461" s="98">
        <v>4100</v>
      </c>
      <c r="AK1461" s="98" t="s">
        <v>33</v>
      </c>
      <c r="AL1461" s="98">
        <v>4101</v>
      </c>
      <c r="AM1461" s="98" t="s">
        <v>128</v>
      </c>
      <c r="AN1461" s="98">
        <v>4106902</v>
      </c>
      <c r="AO1461" s="98">
        <v>2024</v>
      </c>
      <c r="AP1461" s="98">
        <v>160</v>
      </c>
      <c r="AQ1461" s="98" t="s">
        <v>54</v>
      </c>
      <c r="AR1461" s="98" t="s">
        <v>54</v>
      </c>
      <c r="AS1461" s="98" t="s">
        <v>54</v>
      </c>
      <c r="AT1461" s="98" t="s">
        <v>54</v>
      </c>
      <c r="AV1461" s="98" t="s">
        <v>729</v>
      </c>
      <c r="AY1461" s="98" t="s">
        <v>56</v>
      </c>
      <c r="AZ1461" s="98" t="s">
        <v>3299</v>
      </c>
      <c r="BA1461" s="98" t="s">
        <v>3300</v>
      </c>
      <c r="BB1461" s="98" t="s">
        <v>3301</v>
      </c>
      <c r="BD1461" s="110" t="str">
        <f t="shared" si="243"/>
        <v>4929RGInt 05 Londrina</v>
      </c>
      <c r="BE1461" s="110">
        <v>4929</v>
      </c>
      <c r="BF1461" s="110" t="s">
        <v>3096</v>
      </c>
      <c r="BG1461" s="110">
        <v>8084</v>
      </c>
      <c r="BH1461" s="110" t="s">
        <v>37</v>
      </c>
      <c r="BI1461" s="110">
        <v>2000</v>
      </c>
      <c r="BJ1461" s="110">
        <v>1000</v>
      </c>
      <c r="BK1461" s="110">
        <v>7200</v>
      </c>
      <c r="BL1461" s="110">
        <v>1800</v>
      </c>
      <c r="BN1461" s="110">
        <f t="shared" si="244"/>
        <v>12000</v>
      </c>
      <c r="BS1461" s="110">
        <v>5746</v>
      </c>
      <c r="BT1461" s="110" t="str">
        <f t="shared" si="235"/>
        <v>Execução do sistema de climatização complementar no Hospital do Trabalhador, em Curitiba</v>
      </c>
      <c r="BU1461" s="111" t="str">
        <f t="shared" si="236"/>
        <v>Não</v>
      </c>
      <c r="BV1461" s="111" t="str">
        <f t="shared" si="237"/>
        <v>Não</v>
      </c>
      <c r="BW1461" s="111" t="str">
        <f t="shared" si="238"/>
        <v>Não</v>
      </c>
      <c r="BX1461" s="111" t="str">
        <f t="shared" si="239"/>
        <v>Não</v>
      </c>
      <c r="BY1461" s="110" t="s">
        <v>121</v>
      </c>
      <c r="BZ1461" s="110" t="s">
        <v>729</v>
      </c>
      <c r="CA1461" s="110" t="s">
        <v>121</v>
      </c>
      <c r="CB1461" s="110" t="s">
        <v>8122</v>
      </c>
      <c r="CG1461" s="110" t="str">
        <f t="shared" si="240"/>
        <v>5837Vitorino</v>
      </c>
      <c r="CH1461" s="110" t="str">
        <f t="shared" si="242"/>
        <v>5837-1</v>
      </c>
      <c r="CI1461" s="110">
        <v>1</v>
      </c>
      <c r="CJ1461" s="110">
        <v>5837</v>
      </c>
      <c r="CK1461" s="110" t="s">
        <v>35</v>
      </c>
      <c r="CL1461" s="110">
        <v>4128708</v>
      </c>
      <c r="CM1461" s="110" t="s">
        <v>435</v>
      </c>
      <c r="CN1461" s="110">
        <v>10</v>
      </c>
      <c r="CO1461" s="110">
        <v>3.13</v>
      </c>
      <c r="CP1461" s="110">
        <v>0</v>
      </c>
      <c r="CQ1461" s="110">
        <v>0</v>
      </c>
      <c r="CS1461" s="110" t="str">
        <f t="shared" si="241"/>
        <v>RGInt 03 Cascavel-Vitorino</v>
      </c>
    </row>
    <row r="1462" spans="19:97" x14ac:dyDescent="0.2">
      <c r="S1462" s="98">
        <v>5750</v>
      </c>
      <c r="T1462" s="98">
        <v>47</v>
      </c>
      <c r="U1462" s="98" t="s">
        <v>3257</v>
      </c>
      <c r="V1462" s="98">
        <v>60</v>
      </c>
      <c r="W1462" s="98" t="s">
        <v>3258</v>
      </c>
      <c r="X1462" s="98">
        <v>5</v>
      </c>
      <c r="Y1462" s="98" t="s">
        <v>858</v>
      </c>
      <c r="Z1462" s="98">
        <v>35</v>
      </c>
      <c r="AA1462" s="98" t="s">
        <v>3259</v>
      </c>
      <c r="AB1462" s="98">
        <v>8059</v>
      </c>
      <c r="AC1462" s="98" t="s">
        <v>3296</v>
      </c>
      <c r="AD1462" s="98" t="s">
        <v>6258</v>
      </c>
      <c r="AE1462" s="98">
        <v>5750</v>
      </c>
      <c r="AF1462" s="98" t="s">
        <v>3347</v>
      </c>
      <c r="AG1462" s="98" t="s">
        <v>3298</v>
      </c>
      <c r="AH1462" s="98" t="s">
        <v>212</v>
      </c>
      <c r="AI1462" s="98" t="s">
        <v>53</v>
      </c>
      <c r="AJ1462" s="98">
        <v>4100</v>
      </c>
      <c r="AK1462" s="98" t="s">
        <v>37</v>
      </c>
      <c r="AL1462" s="98">
        <v>4105</v>
      </c>
      <c r="AM1462" s="98" t="s">
        <v>591</v>
      </c>
      <c r="AN1462" s="98">
        <v>4124103</v>
      </c>
      <c r="AO1462" s="98">
        <v>2024</v>
      </c>
      <c r="AP1462" s="98">
        <v>4798</v>
      </c>
      <c r="AQ1462" s="98" t="s">
        <v>54</v>
      </c>
      <c r="AR1462" s="98" t="s">
        <v>54</v>
      </c>
      <c r="AS1462" s="98" t="s">
        <v>54</v>
      </c>
      <c r="AT1462" s="98" t="s">
        <v>54</v>
      </c>
      <c r="AV1462" s="98" t="s">
        <v>729</v>
      </c>
      <c r="AY1462" s="98" t="s">
        <v>56</v>
      </c>
      <c r="AZ1462" s="98" t="s">
        <v>3299</v>
      </c>
      <c r="BA1462" s="98" t="s">
        <v>3300</v>
      </c>
      <c r="BB1462" s="98" t="s">
        <v>3301</v>
      </c>
      <c r="BD1462" s="110" t="str">
        <f t="shared" si="243"/>
        <v>4930RGInt 03 Cascavel</v>
      </c>
      <c r="BE1462" s="110">
        <v>4930</v>
      </c>
      <c r="BF1462" s="110" t="s">
        <v>2403</v>
      </c>
      <c r="BG1462" s="110">
        <v>8612</v>
      </c>
      <c r="BH1462" s="110" t="s">
        <v>35</v>
      </c>
      <c r="BI1462" s="110">
        <v>625</v>
      </c>
      <c r="BJ1462" s="110">
        <v>623</v>
      </c>
      <c r="BK1462" s="110">
        <v>622</v>
      </c>
      <c r="BL1462" s="110">
        <v>620</v>
      </c>
      <c r="BN1462" s="110">
        <f t="shared" si="244"/>
        <v>2490</v>
      </c>
      <c r="BS1462" s="110">
        <v>5750</v>
      </c>
      <c r="BT1462" s="110" t="str">
        <f t="shared" si="235"/>
        <v>Execução do sistema de climatização no Hospital Regional do Norte Pioneiro, em Santo Antônio da Platina</v>
      </c>
      <c r="BU1462" s="111" t="str">
        <f t="shared" si="236"/>
        <v>Não</v>
      </c>
      <c r="BV1462" s="111" t="str">
        <f t="shared" si="237"/>
        <v>Não</v>
      </c>
      <c r="BW1462" s="111" t="str">
        <f t="shared" si="238"/>
        <v>Não</v>
      </c>
      <c r="BX1462" s="111" t="str">
        <f t="shared" si="239"/>
        <v>Não</v>
      </c>
      <c r="BY1462" s="110" t="s">
        <v>121</v>
      </c>
      <c r="BZ1462" s="110" t="s">
        <v>729</v>
      </c>
      <c r="CA1462" s="110" t="s">
        <v>121</v>
      </c>
      <c r="CB1462" s="110" t="s">
        <v>8122</v>
      </c>
      <c r="CG1462" s="110" t="str">
        <f t="shared" si="240"/>
        <v>5837 Total</v>
      </c>
      <c r="CH1462" s="110" t="str">
        <f t="shared" si="242"/>
        <v>5837 Total-1</v>
      </c>
      <c r="CI1462" s="110">
        <v>1</v>
      </c>
      <c r="CJ1462" s="110" t="s">
        <v>7419</v>
      </c>
      <c r="CN1462" s="110">
        <v>10</v>
      </c>
      <c r="CO1462" s="110">
        <v>3.13</v>
      </c>
      <c r="CP1462" s="110">
        <v>0</v>
      </c>
      <c r="CQ1462" s="110">
        <v>0</v>
      </c>
      <c r="CS1462" s="110" t="str">
        <f t="shared" si="241"/>
        <v>-</v>
      </c>
    </row>
    <row r="1463" spans="19:97" x14ac:dyDescent="0.2">
      <c r="S1463" s="98">
        <v>5748</v>
      </c>
      <c r="T1463" s="98">
        <v>47</v>
      </c>
      <c r="U1463" s="98" t="s">
        <v>3257</v>
      </c>
      <c r="V1463" s="98">
        <v>60</v>
      </c>
      <c r="W1463" s="98" t="s">
        <v>3258</v>
      </c>
      <c r="X1463" s="98">
        <v>5</v>
      </c>
      <c r="Y1463" s="98" t="s">
        <v>858</v>
      </c>
      <c r="Z1463" s="98">
        <v>35</v>
      </c>
      <c r="AA1463" s="98" t="s">
        <v>3259</v>
      </c>
      <c r="AB1463" s="98">
        <v>8059</v>
      </c>
      <c r="AC1463" s="98" t="s">
        <v>3296</v>
      </c>
      <c r="AD1463" s="98" t="s">
        <v>6258</v>
      </c>
      <c r="AE1463" s="98">
        <v>5748</v>
      </c>
      <c r="AF1463" s="98" t="s">
        <v>3348</v>
      </c>
      <c r="AG1463" s="98" t="s">
        <v>3349</v>
      </c>
      <c r="AH1463" s="98" t="s">
        <v>212</v>
      </c>
      <c r="AI1463" s="98" t="s">
        <v>53</v>
      </c>
      <c r="AJ1463" s="98">
        <v>4100</v>
      </c>
      <c r="AK1463" s="98" t="s">
        <v>33</v>
      </c>
      <c r="AL1463" s="98">
        <v>4101</v>
      </c>
      <c r="AM1463" s="98" t="s">
        <v>128</v>
      </c>
      <c r="AN1463" s="98">
        <v>4106902</v>
      </c>
      <c r="AO1463" s="98">
        <v>2024</v>
      </c>
      <c r="AP1463" s="98">
        <v>30</v>
      </c>
      <c r="AQ1463" s="98" t="s">
        <v>54</v>
      </c>
      <c r="AR1463" s="98" t="s">
        <v>54</v>
      </c>
      <c r="AS1463" s="98" t="s">
        <v>54</v>
      </c>
      <c r="AT1463" s="98" t="s">
        <v>54</v>
      </c>
      <c r="AV1463" s="98" t="s">
        <v>729</v>
      </c>
      <c r="AY1463" s="98" t="s">
        <v>56</v>
      </c>
      <c r="AZ1463" s="98" t="s">
        <v>3299</v>
      </c>
      <c r="BA1463" s="98" t="s">
        <v>3300</v>
      </c>
      <c r="BB1463" s="98" t="s">
        <v>3301</v>
      </c>
      <c r="BD1463" s="110" t="str">
        <f t="shared" si="243"/>
        <v>4931RGInt 04 Maringá</v>
      </c>
      <c r="BE1463" s="110">
        <v>4931</v>
      </c>
      <c r="BF1463" s="110" t="s">
        <v>3097</v>
      </c>
      <c r="BG1463" s="110">
        <v>8084</v>
      </c>
      <c r="BH1463" s="110" t="s">
        <v>36</v>
      </c>
      <c r="BI1463" s="110">
        <v>3300</v>
      </c>
      <c r="BJ1463" s="110">
        <v>3000</v>
      </c>
      <c r="BK1463" s="110">
        <v>5700</v>
      </c>
      <c r="BL1463" s="110">
        <v>0</v>
      </c>
      <c r="BN1463" s="110">
        <f t="shared" si="244"/>
        <v>12000</v>
      </c>
      <c r="BS1463" s="110">
        <v>5748</v>
      </c>
      <c r="BT1463" s="110" t="str">
        <f t="shared" si="235"/>
        <v>Instalação de novo elevador no Hospital do Trabalhador, em Curitiba</v>
      </c>
      <c r="BU1463" s="111" t="str">
        <f t="shared" si="236"/>
        <v>Não</v>
      </c>
      <c r="BV1463" s="111" t="str">
        <f t="shared" si="237"/>
        <v>Não</v>
      </c>
      <c r="BW1463" s="111" t="str">
        <f t="shared" si="238"/>
        <v>Não</v>
      </c>
      <c r="BX1463" s="111" t="str">
        <f t="shared" si="239"/>
        <v>Não</v>
      </c>
      <c r="BY1463" s="110" t="s">
        <v>121</v>
      </c>
      <c r="BZ1463" s="110" t="s">
        <v>729</v>
      </c>
      <c r="CA1463" s="110" t="s">
        <v>121</v>
      </c>
      <c r="CB1463" s="110" t="s">
        <v>8122</v>
      </c>
      <c r="CG1463" s="110" t="str">
        <f t="shared" si="240"/>
        <v>5838Três Barras do Paraná</v>
      </c>
      <c r="CH1463" s="110" t="str">
        <f t="shared" si="242"/>
        <v>5838-1</v>
      </c>
      <c r="CI1463" s="110">
        <v>1</v>
      </c>
      <c r="CJ1463" s="110">
        <v>5838</v>
      </c>
      <c r="CK1463" s="110" t="s">
        <v>35</v>
      </c>
      <c r="CL1463" s="110">
        <v>4127858</v>
      </c>
      <c r="CM1463" s="110" t="s">
        <v>1329</v>
      </c>
      <c r="CN1463" s="110">
        <v>25.3</v>
      </c>
      <c r="CO1463" s="110">
        <v>28</v>
      </c>
      <c r="CP1463" s="110">
        <v>0</v>
      </c>
      <c r="CQ1463" s="110">
        <v>0</v>
      </c>
      <c r="CS1463" s="110" t="str">
        <f t="shared" si="241"/>
        <v>RGInt 03 Cascavel-Três Barras do Paraná</v>
      </c>
    </row>
    <row r="1464" spans="19:97" x14ac:dyDescent="0.2">
      <c r="S1464" s="98">
        <v>5745</v>
      </c>
      <c r="T1464" s="98">
        <v>47</v>
      </c>
      <c r="U1464" s="98" t="s">
        <v>3257</v>
      </c>
      <c r="V1464" s="98">
        <v>60</v>
      </c>
      <c r="W1464" s="98" t="s">
        <v>3258</v>
      </c>
      <c r="X1464" s="98">
        <v>5</v>
      </c>
      <c r="Y1464" s="98" t="s">
        <v>858</v>
      </c>
      <c r="Z1464" s="98">
        <v>35</v>
      </c>
      <c r="AA1464" s="98" t="s">
        <v>3259</v>
      </c>
      <c r="AB1464" s="98">
        <v>8059</v>
      </c>
      <c r="AC1464" s="98" t="s">
        <v>3296</v>
      </c>
      <c r="AD1464" s="98" t="s">
        <v>6258</v>
      </c>
      <c r="AE1464" s="98">
        <v>5745</v>
      </c>
      <c r="AF1464" s="98" t="s">
        <v>3351</v>
      </c>
      <c r="AG1464" s="98" t="s">
        <v>3352</v>
      </c>
      <c r="AH1464" s="98" t="s">
        <v>212</v>
      </c>
      <c r="AI1464" s="98" t="s">
        <v>53</v>
      </c>
      <c r="AJ1464" s="98">
        <v>4100</v>
      </c>
      <c r="AK1464" s="98" t="s">
        <v>33</v>
      </c>
      <c r="AL1464" s="98">
        <v>4101</v>
      </c>
      <c r="AM1464" s="98" t="s">
        <v>128</v>
      </c>
      <c r="AN1464" s="98">
        <v>4106902</v>
      </c>
      <c r="AO1464" s="98">
        <v>2024</v>
      </c>
      <c r="AP1464" s="98">
        <v>853</v>
      </c>
      <c r="AQ1464" s="98" t="s">
        <v>54</v>
      </c>
      <c r="AR1464" s="98" t="s">
        <v>54</v>
      </c>
      <c r="AS1464" s="98" t="s">
        <v>54</v>
      </c>
      <c r="AT1464" s="98" t="s">
        <v>54</v>
      </c>
      <c r="AV1464" s="98" t="s">
        <v>729</v>
      </c>
      <c r="AY1464" s="98" t="s">
        <v>56</v>
      </c>
      <c r="AZ1464" s="98" t="s">
        <v>3299</v>
      </c>
      <c r="BA1464" s="98" t="s">
        <v>3300</v>
      </c>
      <c r="BB1464" s="98" t="s">
        <v>3301</v>
      </c>
      <c r="BD1464" s="110" t="str">
        <f t="shared" si="243"/>
        <v>4932RGInt 02 Guarapuava</v>
      </c>
      <c r="BE1464" s="110">
        <v>4932</v>
      </c>
      <c r="BF1464" s="110" t="s">
        <v>3099</v>
      </c>
      <c r="BG1464" s="110">
        <v>8423</v>
      </c>
      <c r="BH1464" s="110" t="s">
        <v>34</v>
      </c>
      <c r="BI1464" s="110">
        <v>206.65</v>
      </c>
      <c r="BJ1464" s="110">
        <v>0</v>
      </c>
      <c r="BK1464" s="110">
        <v>0</v>
      </c>
      <c r="BL1464" s="110">
        <v>0</v>
      </c>
      <c r="BN1464" s="110">
        <f t="shared" si="244"/>
        <v>206.65</v>
      </c>
      <c r="BS1464" s="110">
        <v>5745</v>
      </c>
      <c r="BT1464" s="110" t="str">
        <f t="shared" si="235"/>
        <v>Instalação do sistema de climatização e ventilação no Hospital Oswaldo Cruz, em Curitiba</v>
      </c>
      <c r="BU1464" s="111" t="str">
        <f t="shared" si="236"/>
        <v>Não</v>
      </c>
      <c r="BV1464" s="111" t="str">
        <f t="shared" si="237"/>
        <v>Não</v>
      </c>
      <c r="BW1464" s="111" t="str">
        <f t="shared" si="238"/>
        <v>Não</v>
      </c>
      <c r="BX1464" s="111" t="str">
        <f t="shared" si="239"/>
        <v>Não</v>
      </c>
      <c r="BY1464" s="110" t="s">
        <v>121</v>
      </c>
      <c r="BZ1464" s="110" t="s">
        <v>729</v>
      </c>
      <c r="CA1464" s="110" t="s">
        <v>121</v>
      </c>
      <c r="CB1464" s="110" t="s">
        <v>8122</v>
      </c>
      <c r="CG1464" s="110" t="str">
        <f t="shared" si="240"/>
        <v>5838 Total</v>
      </c>
      <c r="CH1464" s="110" t="str">
        <f t="shared" si="242"/>
        <v>5838 Total-1</v>
      </c>
      <c r="CI1464" s="110">
        <v>1</v>
      </c>
      <c r="CJ1464" s="110" t="s">
        <v>7420</v>
      </c>
      <c r="CN1464" s="110">
        <v>25.3</v>
      </c>
      <c r="CO1464" s="110">
        <v>28</v>
      </c>
      <c r="CP1464" s="110">
        <v>0</v>
      </c>
      <c r="CQ1464" s="110">
        <v>0</v>
      </c>
      <c r="CS1464" s="110" t="str">
        <f t="shared" si="241"/>
        <v>-</v>
      </c>
    </row>
    <row r="1465" spans="19:97" x14ac:dyDescent="0.2">
      <c r="S1465" s="98">
        <v>5751</v>
      </c>
      <c r="T1465" s="98">
        <v>47</v>
      </c>
      <c r="U1465" s="98" t="s">
        <v>3257</v>
      </c>
      <c r="V1465" s="98">
        <v>60</v>
      </c>
      <c r="W1465" s="98" t="s">
        <v>3258</v>
      </c>
      <c r="X1465" s="98">
        <v>5</v>
      </c>
      <c r="Y1465" s="98" t="s">
        <v>858</v>
      </c>
      <c r="Z1465" s="98">
        <v>35</v>
      </c>
      <c r="AA1465" s="98" t="s">
        <v>3259</v>
      </c>
      <c r="AB1465" s="98">
        <v>8059</v>
      </c>
      <c r="AC1465" s="98" t="s">
        <v>3296</v>
      </c>
      <c r="AD1465" s="98" t="s">
        <v>6258</v>
      </c>
      <c r="AE1465" s="98">
        <v>5751</v>
      </c>
      <c r="AF1465" s="98" t="s">
        <v>3354</v>
      </c>
      <c r="AG1465" s="98" t="s">
        <v>3355</v>
      </c>
      <c r="AH1465" s="98" t="s">
        <v>212</v>
      </c>
      <c r="AI1465" s="98" t="s">
        <v>53</v>
      </c>
      <c r="AJ1465" s="98">
        <v>4100</v>
      </c>
      <c r="AK1465" s="98" t="s">
        <v>35</v>
      </c>
      <c r="AL1465" s="98">
        <v>4103</v>
      </c>
      <c r="AM1465" s="98" t="s">
        <v>166</v>
      </c>
      <c r="AN1465" s="98">
        <v>4108403</v>
      </c>
      <c r="AO1465" s="98">
        <v>2024</v>
      </c>
      <c r="AP1465" s="98">
        <v>6630</v>
      </c>
      <c r="AQ1465" s="98" t="s">
        <v>54</v>
      </c>
      <c r="AR1465" s="98" t="s">
        <v>54</v>
      </c>
      <c r="AS1465" s="98" t="s">
        <v>54</v>
      </c>
      <c r="AT1465" s="98" t="s">
        <v>54</v>
      </c>
      <c r="AV1465" s="98" t="s">
        <v>729</v>
      </c>
      <c r="AY1465" s="98" t="s">
        <v>56</v>
      </c>
      <c r="AZ1465" s="98" t="s">
        <v>3299</v>
      </c>
      <c r="BA1465" s="98" t="s">
        <v>3300</v>
      </c>
      <c r="BB1465" s="98" t="s">
        <v>3301</v>
      </c>
      <c r="BD1465" s="110" t="str">
        <f t="shared" si="243"/>
        <v>4933(vazio)</v>
      </c>
      <c r="BE1465" s="110">
        <v>4933</v>
      </c>
      <c r="BF1465" s="110" t="s">
        <v>3103</v>
      </c>
      <c r="BG1465" s="110">
        <v>8423</v>
      </c>
      <c r="BH1465" s="110" t="s">
        <v>60</v>
      </c>
      <c r="BI1465" s="110">
        <v>0</v>
      </c>
      <c r="BJ1465" s="110">
        <v>39</v>
      </c>
      <c r="BK1465" s="110">
        <v>39</v>
      </c>
      <c r="BL1465" s="110">
        <v>0</v>
      </c>
      <c r="BN1465" s="110">
        <f t="shared" si="244"/>
        <v>78</v>
      </c>
      <c r="BS1465" s="110">
        <v>5751</v>
      </c>
      <c r="BT1465" s="110" t="str">
        <f t="shared" si="235"/>
        <v>Pavimentação e iluminação do estacionamento, acessos, escadas e drenagem no Hospital Sudoeste, em Francisco Beltrão</v>
      </c>
      <c r="BU1465" s="111" t="str">
        <f t="shared" si="236"/>
        <v>Não</v>
      </c>
      <c r="BV1465" s="111" t="str">
        <f t="shared" si="237"/>
        <v>Não</v>
      </c>
      <c r="BW1465" s="111" t="str">
        <f t="shared" si="238"/>
        <v>Não</v>
      </c>
      <c r="BX1465" s="111" t="str">
        <f t="shared" si="239"/>
        <v>Não</v>
      </c>
      <c r="BY1465" s="110" t="s">
        <v>121</v>
      </c>
      <c r="BZ1465" s="110" t="s">
        <v>729</v>
      </c>
      <c r="CA1465" s="110" t="s">
        <v>121</v>
      </c>
      <c r="CB1465" s="110" t="s">
        <v>8122</v>
      </c>
      <c r="CG1465" s="110" t="str">
        <f t="shared" si="240"/>
        <v>5839Cruzeiro do Oeste</v>
      </c>
      <c r="CH1465" s="110" t="str">
        <f t="shared" si="242"/>
        <v>5839-1</v>
      </c>
      <c r="CI1465" s="110">
        <v>1</v>
      </c>
      <c r="CJ1465" s="110">
        <v>5839</v>
      </c>
      <c r="CK1465" s="110" t="s">
        <v>36</v>
      </c>
      <c r="CL1465" s="110">
        <v>4106605</v>
      </c>
      <c r="CM1465" s="110" t="s">
        <v>2255</v>
      </c>
      <c r="CN1465" s="110">
        <v>28</v>
      </c>
      <c r="CO1465" s="110">
        <v>20.399999999999999</v>
      </c>
      <c r="CP1465" s="110">
        <v>0</v>
      </c>
      <c r="CQ1465" s="110">
        <v>0</v>
      </c>
      <c r="CS1465" s="110" t="str">
        <f t="shared" si="241"/>
        <v>RGInt 04 Maringá-Cruzeiro do Oeste</v>
      </c>
    </row>
    <row r="1466" spans="19:97" x14ac:dyDescent="0.2">
      <c r="S1466" s="98">
        <v>4486</v>
      </c>
      <c r="T1466" s="98">
        <v>47</v>
      </c>
      <c r="U1466" s="98" t="s">
        <v>3257</v>
      </c>
      <c r="V1466" s="98">
        <v>60</v>
      </c>
      <c r="W1466" s="98" t="s">
        <v>3258</v>
      </c>
      <c r="X1466" s="98">
        <v>5</v>
      </c>
      <c r="Y1466" s="98" t="s">
        <v>858</v>
      </c>
      <c r="Z1466" s="98">
        <v>35</v>
      </c>
      <c r="AA1466" s="98" t="s">
        <v>3259</v>
      </c>
      <c r="AB1466" s="98">
        <v>8059</v>
      </c>
      <c r="AC1466" s="98" t="s">
        <v>3296</v>
      </c>
      <c r="AD1466" s="98" t="s">
        <v>6258</v>
      </c>
      <c r="AE1466" s="98">
        <v>4486</v>
      </c>
      <c r="AF1466" s="98" t="s">
        <v>2205</v>
      </c>
      <c r="AG1466" s="98" t="s">
        <v>3357</v>
      </c>
      <c r="AH1466" s="98" t="s">
        <v>3358</v>
      </c>
      <c r="AI1466" s="98" t="s">
        <v>53</v>
      </c>
      <c r="AJ1466" s="98">
        <v>4100</v>
      </c>
      <c r="AK1466" s="98" t="s">
        <v>33</v>
      </c>
      <c r="AL1466" s="98">
        <v>4101</v>
      </c>
      <c r="AM1466" s="98" t="s">
        <v>495</v>
      </c>
      <c r="AN1466" s="98">
        <v>4104204</v>
      </c>
      <c r="AO1466" s="98">
        <v>2024</v>
      </c>
      <c r="AP1466" s="98">
        <v>1</v>
      </c>
      <c r="AQ1466" s="98" t="s">
        <v>54</v>
      </c>
      <c r="AR1466" s="98" t="s">
        <v>54</v>
      </c>
      <c r="AS1466" s="98" t="s">
        <v>54</v>
      </c>
      <c r="AT1466" s="98" t="s">
        <v>54</v>
      </c>
      <c r="AV1466" s="98" t="s">
        <v>72</v>
      </c>
      <c r="AY1466" s="98" t="s">
        <v>54</v>
      </c>
      <c r="AZ1466" s="98" t="s">
        <v>3359</v>
      </c>
      <c r="BA1466" s="98" t="s">
        <v>3360</v>
      </c>
      <c r="BB1466" s="98" t="s">
        <v>3301</v>
      </c>
      <c r="BD1466" s="110" t="str">
        <f t="shared" si="243"/>
        <v>4934RGInt 01 Curitiba</v>
      </c>
      <c r="BE1466" s="110">
        <v>4934</v>
      </c>
      <c r="BF1466" s="110" t="s">
        <v>3106</v>
      </c>
      <c r="BG1466" s="110">
        <v>8423</v>
      </c>
      <c r="BH1466" s="110" t="s">
        <v>33</v>
      </c>
      <c r="BI1466" s="110">
        <v>45</v>
      </c>
      <c r="BJ1466" s="110">
        <v>45</v>
      </c>
      <c r="BK1466" s="110">
        <v>45</v>
      </c>
      <c r="BL1466" s="110">
        <v>45</v>
      </c>
      <c r="BN1466" s="110">
        <f t="shared" si="244"/>
        <v>180</v>
      </c>
      <c r="BS1466" s="110">
        <v>4486</v>
      </c>
      <c r="BT1466" s="110" t="str">
        <f t="shared" si="235"/>
        <v>Unidades próprias atendidas por meio da Fundação Estatal de Atenção em Saúde do Estado do Paraná</v>
      </c>
      <c r="BU1466" s="111" t="str">
        <f t="shared" si="236"/>
        <v>Não</v>
      </c>
      <c r="BV1466" s="111" t="str">
        <f t="shared" si="237"/>
        <v>Não</v>
      </c>
      <c r="BW1466" s="111" t="str">
        <f t="shared" si="238"/>
        <v>Não</v>
      </c>
      <c r="BX1466" s="111" t="str">
        <f t="shared" si="239"/>
        <v>Não</v>
      </c>
      <c r="BY1466" s="110" t="s">
        <v>121</v>
      </c>
      <c r="BZ1466" s="110" t="s">
        <v>8214</v>
      </c>
      <c r="CA1466" s="110" t="s">
        <v>121</v>
      </c>
      <c r="CB1466" s="110" t="s">
        <v>8122</v>
      </c>
      <c r="CG1466" s="110" t="str">
        <f t="shared" si="240"/>
        <v>5839 Total</v>
      </c>
      <c r="CH1466" s="110" t="str">
        <f t="shared" si="242"/>
        <v>5839 Total-1</v>
      </c>
      <c r="CI1466" s="110">
        <v>1</v>
      </c>
      <c r="CJ1466" s="110" t="s">
        <v>7421</v>
      </c>
      <c r="CN1466" s="110">
        <v>28</v>
      </c>
      <c r="CO1466" s="110">
        <v>20.399999999999999</v>
      </c>
      <c r="CP1466" s="110">
        <v>0</v>
      </c>
      <c r="CQ1466" s="110">
        <v>0</v>
      </c>
      <c r="CS1466" s="110" t="str">
        <f t="shared" si="241"/>
        <v>-</v>
      </c>
    </row>
    <row r="1467" spans="19:97" x14ac:dyDescent="0.2">
      <c r="S1467" s="98">
        <v>5664</v>
      </c>
      <c r="T1467" s="98">
        <v>47</v>
      </c>
      <c r="U1467" s="98" t="s">
        <v>3257</v>
      </c>
      <c r="V1467" s="98">
        <v>60</v>
      </c>
      <c r="W1467" s="98" t="s">
        <v>3258</v>
      </c>
      <c r="X1467" s="98">
        <v>5</v>
      </c>
      <c r="Y1467" s="98" t="s">
        <v>858</v>
      </c>
      <c r="Z1467" s="98">
        <v>35</v>
      </c>
      <c r="AA1467" s="98" t="s">
        <v>3259</v>
      </c>
      <c r="AB1467" s="98">
        <v>8059</v>
      </c>
      <c r="AC1467" s="98" t="s">
        <v>3296</v>
      </c>
      <c r="AD1467" s="98" t="s">
        <v>6258</v>
      </c>
      <c r="AE1467" s="98">
        <v>5664</v>
      </c>
      <c r="AF1467" s="98" t="s">
        <v>3362</v>
      </c>
      <c r="AG1467" s="98" t="s">
        <v>3363</v>
      </c>
      <c r="AH1467" s="98" t="s">
        <v>3358</v>
      </c>
      <c r="AI1467" s="98" t="s">
        <v>53</v>
      </c>
      <c r="AJ1467" s="98">
        <v>4100</v>
      </c>
      <c r="AK1467" s="98" t="s">
        <v>33</v>
      </c>
      <c r="AL1467" s="98">
        <v>4101</v>
      </c>
      <c r="AM1467" s="98" t="s">
        <v>128</v>
      </c>
      <c r="AN1467" s="98">
        <v>4106902</v>
      </c>
      <c r="AO1467" s="98">
        <v>2024</v>
      </c>
      <c r="AP1467" s="98">
        <v>4</v>
      </c>
      <c r="AQ1467" s="98" t="s">
        <v>54</v>
      </c>
      <c r="AR1467" s="98" t="s">
        <v>54</v>
      </c>
      <c r="AS1467" s="98" t="s">
        <v>54</v>
      </c>
      <c r="AT1467" s="98" t="s">
        <v>54</v>
      </c>
      <c r="AV1467" s="98" t="s">
        <v>729</v>
      </c>
      <c r="AY1467" s="98" t="s">
        <v>54</v>
      </c>
      <c r="AZ1467" s="98" t="s">
        <v>3364</v>
      </c>
      <c r="BA1467" s="98" t="s">
        <v>3360</v>
      </c>
      <c r="BB1467" s="98" t="s">
        <v>3301</v>
      </c>
      <c r="BD1467" s="110" t="str">
        <f t="shared" si="243"/>
        <v>4934RGInt 02 Guarapuava</v>
      </c>
      <c r="BE1467" s="110">
        <v>4934</v>
      </c>
      <c r="BF1467" s="110" t="s">
        <v>3106</v>
      </c>
      <c r="BG1467" s="110">
        <v>8423</v>
      </c>
      <c r="BH1467" s="110" t="s">
        <v>34</v>
      </c>
      <c r="BI1467" s="110">
        <v>19</v>
      </c>
      <c r="BJ1467" s="110">
        <v>19</v>
      </c>
      <c r="BK1467" s="110">
        <v>19</v>
      </c>
      <c r="BL1467" s="110">
        <v>19</v>
      </c>
      <c r="BN1467" s="110">
        <f t="shared" si="244"/>
        <v>76</v>
      </c>
      <c r="BS1467" s="110">
        <v>5664</v>
      </c>
      <c r="BT1467" s="110" t="str">
        <f t="shared" si="235"/>
        <v>Unidades próprias hospitalares, ambulatoriais e hemorrede da SESA atendidas com custeio adequado para seu funcionamento</v>
      </c>
      <c r="BU1467" s="111" t="str">
        <f t="shared" si="236"/>
        <v>Não</v>
      </c>
      <c r="BV1467" s="111" t="str">
        <f t="shared" si="237"/>
        <v>Não</v>
      </c>
      <c r="BW1467" s="111" t="str">
        <f t="shared" si="238"/>
        <v>Não</v>
      </c>
      <c r="BX1467" s="111" t="str">
        <f t="shared" si="239"/>
        <v>Não</v>
      </c>
      <c r="BY1467" s="110" t="s">
        <v>121</v>
      </c>
      <c r="BZ1467" s="110" t="s">
        <v>729</v>
      </c>
      <c r="CA1467" s="110" t="s">
        <v>121</v>
      </c>
      <c r="CB1467" s="110" t="s">
        <v>8122</v>
      </c>
      <c r="CG1467" s="110" t="str">
        <f t="shared" si="240"/>
        <v>5840Umuarama</v>
      </c>
      <c r="CH1467" s="110" t="str">
        <f t="shared" si="242"/>
        <v>5840-1</v>
      </c>
      <c r="CI1467" s="110">
        <v>1</v>
      </c>
      <c r="CJ1467" s="110">
        <v>5840</v>
      </c>
      <c r="CK1467" s="110" t="s">
        <v>36</v>
      </c>
      <c r="CL1467" s="110">
        <v>4128104</v>
      </c>
      <c r="CM1467" s="110" t="s">
        <v>2325</v>
      </c>
      <c r="CN1467" s="110">
        <v>25</v>
      </c>
      <c r="CO1467" s="110">
        <v>12.29</v>
      </c>
      <c r="CP1467" s="110">
        <v>0</v>
      </c>
      <c r="CQ1467" s="110">
        <v>0</v>
      </c>
      <c r="CS1467" s="110" t="str">
        <f t="shared" si="241"/>
        <v>RGInt 04 Maringá-Umuarama</v>
      </c>
    </row>
    <row r="1468" spans="19:97" x14ac:dyDescent="0.2">
      <c r="S1468" s="98">
        <v>5665</v>
      </c>
      <c r="T1468" s="98">
        <v>47</v>
      </c>
      <c r="U1468" s="98" t="s">
        <v>3257</v>
      </c>
      <c r="V1468" s="98">
        <v>60</v>
      </c>
      <c r="W1468" s="98" t="s">
        <v>3258</v>
      </c>
      <c r="X1468" s="98">
        <v>5</v>
      </c>
      <c r="Y1468" s="98" t="s">
        <v>858</v>
      </c>
      <c r="Z1468" s="98">
        <v>35</v>
      </c>
      <c r="AA1468" s="98" t="s">
        <v>3259</v>
      </c>
      <c r="AB1468" s="98">
        <v>8059</v>
      </c>
      <c r="AC1468" s="98" t="s">
        <v>3296</v>
      </c>
      <c r="AD1468" s="98" t="s">
        <v>6258</v>
      </c>
      <c r="AE1468" s="98">
        <v>5665</v>
      </c>
      <c r="AF1468" s="98" t="s">
        <v>3366</v>
      </c>
      <c r="AG1468" s="98" t="s">
        <v>3367</v>
      </c>
      <c r="AH1468" s="98" t="s">
        <v>3358</v>
      </c>
      <c r="AI1468" s="98" t="s">
        <v>53</v>
      </c>
      <c r="AJ1468" s="98">
        <v>4100</v>
      </c>
      <c r="AK1468" s="98" t="s">
        <v>33</v>
      </c>
      <c r="AL1468" s="98">
        <v>4101</v>
      </c>
      <c r="AM1468" s="98" t="s">
        <v>495</v>
      </c>
      <c r="AN1468" s="98">
        <v>4104204</v>
      </c>
      <c r="AO1468" s="98">
        <v>2024</v>
      </c>
      <c r="AP1468" s="98">
        <v>1</v>
      </c>
      <c r="AQ1468" s="98" t="s">
        <v>54</v>
      </c>
      <c r="AR1468" s="98" t="s">
        <v>54</v>
      </c>
      <c r="AS1468" s="98" t="s">
        <v>54</v>
      </c>
      <c r="AT1468" s="98" t="s">
        <v>54</v>
      </c>
      <c r="AV1468" s="98" t="s">
        <v>729</v>
      </c>
      <c r="AY1468" s="98" t="s">
        <v>54</v>
      </c>
      <c r="AZ1468" s="98" t="s">
        <v>3368</v>
      </c>
      <c r="BA1468" s="98" t="s">
        <v>3360</v>
      </c>
      <c r="BB1468" s="98" t="s">
        <v>3301</v>
      </c>
      <c r="BD1468" s="110" t="str">
        <f t="shared" si="243"/>
        <v>4934RGInt 03 Cascavel</v>
      </c>
      <c r="BE1468" s="110">
        <v>4934</v>
      </c>
      <c r="BF1468" s="110" t="s">
        <v>3106</v>
      </c>
      <c r="BG1468" s="110">
        <v>8423</v>
      </c>
      <c r="BH1468" s="110" t="s">
        <v>35</v>
      </c>
      <c r="BI1468" s="110">
        <v>100</v>
      </c>
      <c r="BJ1468" s="110">
        <v>100</v>
      </c>
      <c r="BK1468" s="110">
        <v>100</v>
      </c>
      <c r="BL1468" s="110">
        <v>100</v>
      </c>
      <c r="BN1468" s="110">
        <f t="shared" si="244"/>
        <v>400</v>
      </c>
      <c r="BS1468" s="110">
        <v>5665</v>
      </c>
      <c r="BT1468" s="110" t="str">
        <f t="shared" si="235"/>
        <v>Unidades próprias hospitalares, ambulatoriais e hemorrede da SESA atendidas com investimento adequado para seu funcionamento</v>
      </c>
      <c r="BU1468" s="111" t="str">
        <f t="shared" si="236"/>
        <v>Não</v>
      </c>
      <c r="BV1468" s="111" t="str">
        <f t="shared" si="237"/>
        <v>Não</v>
      </c>
      <c r="BW1468" s="111" t="str">
        <f t="shared" si="238"/>
        <v>Não</v>
      </c>
      <c r="BX1468" s="111" t="str">
        <f t="shared" si="239"/>
        <v>Não</v>
      </c>
      <c r="BY1468" s="110" t="s">
        <v>121</v>
      </c>
      <c r="BZ1468" s="110" t="s">
        <v>729</v>
      </c>
      <c r="CA1468" s="110" t="s">
        <v>121</v>
      </c>
      <c r="CB1468" s="110" t="s">
        <v>8122</v>
      </c>
      <c r="CG1468" s="110" t="str">
        <f t="shared" si="240"/>
        <v>5840 Total</v>
      </c>
      <c r="CH1468" s="110" t="str">
        <f t="shared" si="242"/>
        <v>5840 Total-1</v>
      </c>
      <c r="CI1468" s="110">
        <v>1</v>
      </c>
      <c r="CJ1468" s="110" t="s">
        <v>7422</v>
      </c>
      <c r="CN1468" s="110">
        <v>25</v>
      </c>
      <c r="CO1468" s="110">
        <v>12.29</v>
      </c>
      <c r="CP1468" s="110">
        <v>0</v>
      </c>
      <c r="CQ1468" s="110">
        <v>0</v>
      </c>
      <c r="CS1468" s="110" t="str">
        <f t="shared" si="241"/>
        <v>-</v>
      </c>
    </row>
    <row r="1469" spans="19:97" x14ac:dyDescent="0.2">
      <c r="S1469" s="98">
        <v>7028</v>
      </c>
      <c r="T1469" s="98">
        <v>47</v>
      </c>
      <c r="U1469" s="98" t="s">
        <v>3257</v>
      </c>
      <c r="V1469" s="98">
        <v>60</v>
      </c>
      <c r="W1469" s="98" t="s">
        <v>3258</v>
      </c>
      <c r="X1469" s="98">
        <v>5</v>
      </c>
      <c r="Y1469" s="98" t="s">
        <v>858</v>
      </c>
      <c r="Z1469" s="98">
        <v>35</v>
      </c>
      <c r="AA1469" s="98" t="s">
        <v>3259</v>
      </c>
      <c r="AB1469" s="98">
        <v>8099</v>
      </c>
      <c r="AC1469" s="98" t="s">
        <v>3413</v>
      </c>
      <c r="AD1469" s="98" t="s">
        <v>6269</v>
      </c>
      <c r="AE1469" s="98">
        <v>7028</v>
      </c>
      <c r="AF1469" s="98" t="s">
        <v>2246</v>
      </c>
      <c r="AG1469" s="98" t="s">
        <v>6270</v>
      </c>
      <c r="AH1469" s="98" t="s">
        <v>790</v>
      </c>
      <c r="AI1469" s="98" t="s">
        <v>53</v>
      </c>
      <c r="AJ1469" s="98">
        <v>4100</v>
      </c>
      <c r="AO1469" s="98">
        <v>2024</v>
      </c>
      <c r="AP1469" s="98">
        <v>0</v>
      </c>
      <c r="AQ1469" s="98" t="s">
        <v>54</v>
      </c>
      <c r="AR1469" s="98" t="s">
        <v>54</v>
      </c>
      <c r="AS1469" s="98" t="s">
        <v>54</v>
      </c>
      <c r="AT1469" s="98" t="s">
        <v>54</v>
      </c>
      <c r="AV1469" s="98" t="s">
        <v>729</v>
      </c>
      <c r="AY1469" s="98" t="s">
        <v>56</v>
      </c>
      <c r="AZ1469" s="98" t="s">
        <v>3414</v>
      </c>
      <c r="BA1469" s="98" t="s">
        <v>3415</v>
      </c>
      <c r="BB1469" s="98" t="s">
        <v>3416</v>
      </c>
      <c r="BD1469" s="110" t="str">
        <f t="shared" si="243"/>
        <v>4934RGInt 04 Maringá</v>
      </c>
      <c r="BE1469" s="110">
        <v>4934</v>
      </c>
      <c r="BF1469" s="110" t="s">
        <v>3106</v>
      </c>
      <c r="BG1469" s="110">
        <v>8423</v>
      </c>
      <c r="BH1469" s="110" t="s">
        <v>36</v>
      </c>
      <c r="BI1469" s="110">
        <v>115</v>
      </c>
      <c r="BJ1469" s="110">
        <v>115</v>
      </c>
      <c r="BK1469" s="110">
        <v>115</v>
      </c>
      <c r="BL1469" s="110">
        <v>115</v>
      </c>
      <c r="BN1469" s="110">
        <f t="shared" si="244"/>
        <v>460</v>
      </c>
      <c r="BS1469" s="110">
        <v>7028</v>
      </c>
      <c r="BT1469" s="110" t="str">
        <f t="shared" si="235"/>
        <v>Atendimentos de Saúde às Pessoas Privadas de Liberdade - PPL realizados</v>
      </c>
      <c r="BU1469" s="111" t="str">
        <f t="shared" si="236"/>
        <v>Não</v>
      </c>
      <c r="BV1469" s="111" t="str">
        <f t="shared" si="237"/>
        <v>Não</v>
      </c>
      <c r="BW1469" s="111" t="str">
        <f t="shared" si="238"/>
        <v>Não</v>
      </c>
      <c r="BX1469" s="111" t="str">
        <f t="shared" si="239"/>
        <v>Não</v>
      </c>
      <c r="BY1469" s="110" t="s">
        <v>121</v>
      </c>
      <c r="BZ1469" s="110" t="s">
        <v>729</v>
      </c>
      <c r="CA1469" s="110" t="s">
        <v>121</v>
      </c>
      <c r="CB1469" s="110" t="s">
        <v>8375</v>
      </c>
      <c r="CG1469" s="110" t="str">
        <f t="shared" si="240"/>
        <v>5841Nova Olímpia</v>
      </c>
      <c r="CH1469" s="110" t="str">
        <f t="shared" si="242"/>
        <v>5841-1</v>
      </c>
      <c r="CI1469" s="110">
        <v>1</v>
      </c>
      <c r="CJ1469" s="110">
        <v>5841</v>
      </c>
      <c r="CK1469" s="110" t="s">
        <v>36</v>
      </c>
      <c r="CL1469" s="110">
        <v>4117206</v>
      </c>
      <c r="CM1469" s="110" t="s">
        <v>4724</v>
      </c>
      <c r="CN1469" s="110">
        <v>20.75</v>
      </c>
      <c r="CO1469" s="110">
        <v>22</v>
      </c>
      <c r="CP1469" s="110">
        <v>0</v>
      </c>
      <c r="CQ1469" s="110">
        <v>0</v>
      </c>
      <c r="CS1469" s="110" t="str">
        <f t="shared" si="241"/>
        <v>RGInt 04 Maringá-Nova Olímpia</v>
      </c>
    </row>
    <row r="1470" spans="19:97" x14ac:dyDescent="0.2">
      <c r="S1470" s="98">
        <v>7029</v>
      </c>
      <c r="T1470" s="98">
        <v>47</v>
      </c>
      <c r="U1470" s="98" t="s">
        <v>3257</v>
      </c>
      <c r="V1470" s="98">
        <v>60</v>
      </c>
      <c r="W1470" s="98" t="s">
        <v>3258</v>
      </c>
      <c r="X1470" s="98">
        <v>5</v>
      </c>
      <c r="Y1470" s="98" t="s">
        <v>858</v>
      </c>
      <c r="Z1470" s="98">
        <v>35</v>
      </c>
      <c r="AA1470" s="98" t="s">
        <v>3259</v>
      </c>
      <c r="AB1470" s="98">
        <v>8101</v>
      </c>
      <c r="AC1470" s="98" t="s">
        <v>3461</v>
      </c>
      <c r="AD1470" s="98" t="s">
        <v>6271</v>
      </c>
      <c r="AE1470" s="98">
        <v>7029</v>
      </c>
      <c r="AF1470" s="98" t="s">
        <v>2320</v>
      </c>
      <c r="AG1470" s="98" t="s">
        <v>6272</v>
      </c>
      <c r="AH1470" s="98" t="s">
        <v>790</v>
      </c>
      <c r="AI1470" s="98" t="s">
        <v>53</v>
      </c>
      <c r="AJ1470" s="98">
        <v>4100</v>
      </c>
      <c r="AO1470" s="98">
        <v>2024</v>
      </c>
      <c r="AP1470" s="98">
        <v>0</v>
      </c>
      <c r="AQ1470" s="98" t="s">
        <v>54</v>
      </c>
      <c r="AR1470" s="98" t="s">
        <v>54</v>
      </c>
      <c r="AS1470" s="98" t="s">
        <v>54</v>
      </c>
      <c r="AT1470" s="98" t="s">
        <v>54</v>
      </c>
      <c r="AU1470" s="98" t="s">
        <v>2321</v>
      </c>
      <c r="AY1470" s="98" t="s">
        <v>56</v>
      </c>
      <c r="AZ1470" s="98" t="s">
        <v>3462</v>
      </c>
      <c r="BA1470" s="98" t="s">
        <v>3463</v>
      </c>
      <c r="BB1470" s="98" t="s">
        <v>3464</v>
      </c>
      <c r="BD1470" s="110" t="str">
        <f t="shared" si="243"/>
        <v>4934RGInt 05 Londrina</v>
      </c>
      <c r="BE1470" s="110">
        <v>4934</v>
      </c>
      <c r="BF1470" s="110" t="s">
        <v>3106</v>
      </c>
      <c r="BG1470" s="110">
        <v>8423</v>
      </c>
      <c r="BH1470" s="110" t="s">
        <v>37</v>
      </c>
      <c r="BI1470" s="110">
        <v>94</v>
      </c>
      <c r="BJ1470" s="110">
        <v>94</v>
      </c>
      <c r="BK1470" s="110">
        <v>94</v>
      </c>
      <c r="BL1470" s="110">
        <v>94</v>
      </c>
      <c r="BN1470" s="110">
        <f t="shared" si="244"/>
        <v>376</v>
      </c>
      <c r="BS1470" s="110">
        <v>7029</v>
      </c>
      <c r="BT1470" s="110" t="str">
        <f t="shared" si="235"/>
        <v>Atendimento Aeromédico de Urgência e Emergência</v>
      </c>
      <c r="BU1470" s="111" t="str">
        <f t="shared" si="236"/>
        <v>Não</v>
      </c>
      <c r="BV1470" s="111" t="str">
        <f t="shared" si="237"/>
        <v>Não</v>
      </c>
      <c r="BW1470" s="111" t="str">
        <f t="shared" si="238"/>
        <v>Não</v>
      </c>
      <c r="BX1470" s="111" t="str">
        <f t="shared" si="239"/>
        <v>Não</v>
      </c>
      <c r="BY1470" s="110" t="s">
        <v>2321</v>
      </c>
      <c r="BZ1470" s="110" t="s">
        <v>729</v>
      </c>
      <c r="CA1470" s="110" t="s">
        <v>121</v>
      </c>
      <c r="CB1470" s="110" t="s">
        <v>8122</v>
      </c>
      <c r="CG1470" s="110" t="str">
        <f t="shared" si="240"/>
        <v>5841 Total</v>
      </c>
      <c r="CH1470" s="110" t="str">
        <f t="shared" si="242"/>
        <v>5841 Total-1</v>
      </c>
      <c r="CI1470" s="110">
        <v>1</v>
      </c>
      <c r="CJ1470" s="110" t="s">
        <v>7423</v>
      </c>
      <c r="CN1470" s="110">
        <v>20.75</v>
      </c>
      <c r="CO1470" s="110">
        <v>22</v>
      </c>
      <c r="CP1470" s="110">
        <v>0</v>
      </c>
      <c r="CQ1470" s="110">
        <v>0</v>
      </c>
      <c r="CS1470" s="110" t="str">
        <f t="shared" si="241"/>
        <v>-</v>
      </c>
    </row>
    <row r="1471" spans="19:97" x14ac:dyDescent="0.2">
      <c r="S1471" s="98">
        <v>7030</v>
      </c>
      <c r="T1471" s="98">
        <v>47</v>
      </c>
      <c r="U1471" s="98" t="s">
        <v>3257</v>
      </c>
      <c r="V1471" s="98">
        <v>60</v>
      </c>
      <c r="W1471" s="98" t="s">
        <v>3258</v>
      </c>
      <c r="X1471" s="98">
        <v>5</v>
      </c>
      <c r="Y1471" s="98" t="s">
        <v>858</v>
      </c>
      <c r="Z1471" s="98">
        <v>35</v>
      </c>
      <c r="AA1471" s="98" t="s">
        <v>3259</v>
      </c>
      <c r="AB1471" s="98">
        <v>8102</v>
      </c>
      <c r="AC1471" s="98" t="s">
        <v>3455</v>
      </c>
      <c r="AD1471" s="98" t="s">
        <v>6273</v>
      </c>
      <c r="AE1471" s="98">
        <v>7030</v>
      </c>
      <c r="AF1471" s="98" t="s">
        <v>2314</v>
      </c>
      <c r="AG1471" s="98" t="s">
        <v>6274</v>
      </c>
      <c r="AH1471" s="98" t="s">
        <v>3456</v>
      </c>
      <c r="AI1471" s="98" t="s">
        <v>53</v>
      </c>
      <c r="AJ1471" s="98">
        <v>4100</v>
      </c>
      <c r="AO1471" s="98">
        <v>2024</v>
      </c>
      <c r="AP1471" s="98">
        <v>0</v>
      </c>
      <c r="AQ1471" s="98" t="s">
        <v>54</v>
      </c>
      <c r="AR1471" s="98" t="s">
        <v>54</v>
      </c>
      <c r="AS1471" s="98" t="s">
        <v>54</v>
      </c>
      <c r="AT1471" s="98" t="s">
        <v>54</v>
      </c>
      <c r="AV1471" s="98" t="s">
        <v>729</v>
      </c>
      <c r="AY1471" s="98" t="s">
        <v>56</v>
      </c>
      <c r="AZ1471" s="98" t="s">
        <v>3457</v>
      </c>
      <c r="BA1471" s="98" t="s">
        <v>3458</v>
      </c>
      <c r="BB1471" s="98" t="s">
        <v>3459</v>
      </c>
      <c r="BD1471" s="110" t="str">
        <f t="shared" si="243"/>
        <v>4934RGInt 06 Ponta Grossa</v>
      </c>
      <c r="BE1471" s="110">
        <v>4934</v>
      </c>
      <c r="BF1471" s="110" t="s">
        <v>3106</v>
      </c>
      <c r="BG1471" s="110">
        <v>8423</v>
      </c>
      <c r="BH1471" s="110" t="s">
        <v>38</v>
      </c>
      <c r="BI1471" s="110">
        <v>26</v>
      </c>
      <c r="BJ1471" s="110">
        <v>26</v>
      </c>
      <c r="BK1471" s="110">
        <v>26</v>
      </c>
      <c r="BL1471" s="110">
        <v>26</v>
      </c>
      <c r="BN1471" s="110">
        <f t="shared" si="244"/>
        <v>104</v>
      </c>
      <c r="BS1471" s="110">
        <v>7030</v>
      </c>
      <c r="BT1471" s="110" t="str">
        <f t="shared" si="235"/>
        <v>Pessoas idosas e/ou pessoas com deficiência atendidas por serviços de acolhimento institucional</v>
      </c>
      <c r="BU1471" s="111" t="str">
        <f t="shared" si="236"/>
        <v>Não</v>
      </c>
      <c r="BV1471" s="111" t="str">
        <f t="shared" si="237"/>
        <v>Não</v>
      </c>
      <c r="BW1471" s="111" t="str">
        <f t="shared" si="238"/>
        <v>Não</v>
      </c>
      <c r="BX1471" s="111" t="str">
        <f t="shared" si="239"/>
        <v>Não</v>
      </c>
      <c r="BY1471" s="110" t="s">
        <v>121</v>
      </c>
      <c r="BZ1471" s="110" t="s">
        <v>729</v>
      </c>
      <c r="CA1471" s="110" t="s">
        <v>121</v>
      </c>
      <c r="CB1471" s="110" t="s">
        <v>8122</v>
      </c>
      <c r="CG1471" s="110" t="str">
        <f t="shared" si="240"/>
        <v>5842Cruzeiro do Oeste</v>
      </c>
      <c r="CH1471" s="110" t="str">
        <f t="shared" si="242"/>
        <v>5842-1</v>
      </c>
      <c r="CI1471" s="110">
        <v>1</v>
      </c>
      <c r="CJ1471" s="110">
        <v>5842</v>
      </c>
      <c r="CK1471" s="110" t="s">
        <v>36</v>
      </c>
      <c r="CL1471" s="110">
        <v>4106605</v>
      </c>
      <c r="CM1471" s="110" t="s">
        <v>2255</v>
      </c>
      <c r="CN1471" s="110">
        <v>20</v>
      </c>
      <c r="CO1471" s="110">
        <v>17.28</v>
      </c>
      <c r="CP1471" s="110">
        <v>0</v>
      </c>
      <c r="CQ1471" s="110">
        <v>0</v>
      </c>
      <c r="CS1471" s="110" t="str">
        <f t="shared" si="241"/>
        <v>RGInt 04 Maringá-Cruzeiro do Oeste</v>
      </c>
    </row>
    <row r="1472" spans="19:97" x14ac:dyDescent="0.2">
      <c r="S1472" s="98">
        <v>4496</v>
      </c>
      <c r="T1472" s="98">
        <v>47</v>
      </c>
      <c r="U1472" s="98" t="s">
        <v>3257</v>
      </c>
      <c r="V1472" s="98">
        <v>60</v>
      </c>
      <c r="W1472" s="98" t="s">
        <v>3258</v>
      </c>
      <c r="X1472" s="98">
        <v>5</v>
      </c>
      <c r="Y1472" s="98" t="s">
        <v>858</v>
      </c>
      <c r="Z1472" s="98">
        <v>35</v>
      </c>
      <c r="AA1472" s="98" t="s">
        <v>3259</v>
      </c>
      <c r="AB1472" s="98">
        <v>8163</v>
      </c>
      <c r="AC1472" s="98" t="s">
        <v>3370</v>
      </c>
      <c r="AD1472" s="98" t="s">
        <v>3371</v>
      </c>
      <c r="AE1472" s="98">
        <v>4496</v>
      </c>
      <c r="AF1472" s="98" t="s">
        <v>2215</v>
      </c>
      <c r="AG1472" s="98" t="s">
        <v>3372</v>
      </c>
      <c r="AH1472" s="98" t="s">
        <v>212</v>
      </c>
      <c r="AI1472" s="98" t="s">
        <v>53</v>
      </c>
      <c r="AJ1472" s="98">
        <v>4100</v>
      </c>
      <c r="AK1472" s="98" t="s">
        <v>33</v>
      </c>
      <c r="AL1472" s="98">
        <v>4101</v>
      </c>
      <c r="AM1472" s="98" t="s">
        <v>128</v>
      </c>
      <c r="AN1472" s="98">
        <v>4106902</v>
      </c>
      <c r="AO1472" s="98">
        <v>2024</v>
      </c>
      <c r="AP1472" s="98">
        <v>0</v>
      </c>
      <c r="AQ1472" s="98" t="s">
        <v>54</v>
      </c>
      <c r="AR1472" s="98" t="s">
        <v>54</v>
      </c>
      <c r="AS1472" s="98" t="s">
        <v>54</v>
      </c>
      <c r="AT1472" s="98" t="s">
        <v>54</v>
      </c>
      <c r="AV1472" s="98" t="s">
        <v>729</v>
      </c>
      <c r="AY1472" s="98" t="s">
        <v>56</v>
      </c>
      <c r="AZ1472" s="98" t="s">
        <v>3373</v>
      </c>
      <c r="BA1472" s="98" t="s">
        <v>3374</v>
      </c>
      <c r="BB1472" s="98" t="s">
        <v>3375</v>
      </c>
      <c r="BD1472" s="110" t="str">
        <f t="shared" si="243"/>
        <v>4935RGInt 03 Cascavel</v>
      </c>
      <c r="BE1472" s="110">
        <v>4935</v>
      </c>
      <c r="BF1472" s="110" t="s">
        <v>2409</v>
      </c>
      <c r="BG1472" s="110">
        <v>8612</v>
      </c>
      <c r="BH1472" s="110" t="s">
        <v>35</v>
      </c>
      <c r="BI1472" s="110">
        <v>7590</v>
      </c>
      <c r="BJ1472" s="110">
        <v>7646</v>
      </c>
      <c r="BK1472" s="110">
        <v>7704</v>
      </c>
      <c r="BL1472" s="110">
        <v>7762</v>
      </c>
      <c r="BN1472" s="110">
        <f t="shared" si="244"/>
        <v>30702</v>
      </c>
      <c r="BS1472" s="110">
        <v>4496</v>
      </c>
      <c r="BT1472" s="110" t="str">
        <f t="shared" si="235"/>
        <v>Ampliação do Complexo do Jardim Botânico de recebimento, armazenamento e distribuição de medicamentos, em Curitiba</v>
      </c>
      <c r="BU1472" s="111" t="str">
        <f t="shared" si="236"/>
        <v>Não</v>
      </c>
      <c r="BV1472" s="111" t="str">
        <f t="shared" si="237"/>
        <v>Não</v>
      </c>
      <c r="BW1472" s="111" t="str">
        <f t="shared" si="238"/>
        <v>Não</v>
      </c>
      <c r="BX1472" s="111" t="str">
        <f t="shared" si="239"/>
        <v>Não</v>
      </c>
      <c r="BY1472" s="110" t="s">
        <v>121</v>
      </c>
      <c r="BZ1472" s="110" t="s">
        <v>8177</v>
      </c>
      <c r="CA1472" s="110" t="s">
        <v>121</v>
      </c>
      <c r="CB1472" s="110" t="s">
        <v>8122</v>
      </c>
      <c r="CG1472" s="110" t="str">
        <f t="shared" si="240"/>
        <v>5842 Total</v>
      </c>
      <c r="CH1472" s="110" t="str">
        <f t="shared" si="242"/>
        <v>5842 Total-1</v>
      </c>
      <c r="CI1472" s="110">
        <v>1</v>
      </c>
      <c r="CJ1472" s="110" t="s">
        <v>7424</v>
      </c>
      <c r="CN1472" s="110">
        <v>20</v>
      </c>
      <c r="CO1472" s="110">
        <v>17.28</v>
      </c>
      <c r="CP1472" s="110">
        <v>0</v>
      </c>
      <c r="CQ1472" s="110">
        <v>0</v>
      </c>
      <c r="CS1472" s="110" t="str">
        <f t="shared" si="241"/>
        <v>-</v>
      </c>
    </row>
    <row r="1473" spans="19:97" x14ac:dyDescent="0.2">
      <c r="S1473" s="98">
        <v>4508</v>
      </c>
      <c r="T1473" s="98">
        <v>47</v>
      </c>
      <c r="U1473" s="98" t="s">
        <v>3257</v>
      </c>
      <c r="V1473" s="98">
        <v>60</v>
      </c>
      <c r="W1473" s="98" t="s">
        <v>3258</v>
      </c>
      <c r="X1473" s="98">
        <v>5</v>
      </c>
      <c r="Y1473" s="98" t="s">
        <v>858</v>
      </c>
      <c r="Z1473" s="98">
        <v>35</v>
      </c>
      <c r="AA1473" s="98" t="s">
        <v>3259</v>
      </c>
      <c r="AB1473" s="98">
        <v>8163</v>
      </c>
      <c r="AC1473" s="98" t="s">
        <v>3370</v>
      </c>
      <c r="AD1473" s="98" t="s">
        <v>3371</v>
      </c>
      <c r="AE1473" s="98">
        <v>4508</v>
      </c>
      <c r="AF1473" s="98" t="s">
        <v>2238</v>
      </c>
      <c r="AG1473" s="98" t="s">
        <v>3378</v>
      </c>
      <c r="AH1473" s="98" t="s">
        <v>671</v>
      </c>
      <c r="AI1473" s="98" t="s">
        <v>53</v>
      </c>
      <c r="AJ1473" s="98">
        <v>4100</v>
      </c>
      <c r="AK1473" s="98" t="s">
        <v>33</v>
      </c>
      <c r="AL1473" s="98">
        <v>4101</v>
      </c>
      <c r="AM1473" s="98" t="s">
        <v>128</v>
      </c>
      <c r="AN1473" s="98">
        <v>4106902</v>
      </c>
      <c r="AO1473" s="98">
        <v>2024</v>
      </c>
      <c r="AP1473" s="98">
        <v>6</v>
      </c>
      <c r="AQ1473" s="98" t="s">
        <v>54</v>
      </c>
      <c r="AR1473" s="98" t="s">
        <v>54</v>
      </c>
      <c r="AS1473" s="98" t="s">
        <v>54</v>
      </c>
      <c r="AT1473" s="98" t="s">
        <v>54</v>
      </c>
      <c r="AV1473" s="98" t="s">
        <v>226</v>
      </c>
      <c r="AY1473" s="98" t="s">
        <v>56</v>
      </c>
      <c r="AZ1473" s="98" t="s">
        <v>6275</v>
      </c>
      <c r="BA1473" s="98" t="s">
        <v>3374</v>
      </c>
      <c r="BB1473" s="98" t="s">
        <v>3375</v>
      </c>
      <c r="BD1473" s="110" t="str">
        <f t="shared" si="243"/>
        <v>4936RGInt 03 Cascavel</v>
      </c>
      <c r="BE1473" s="110">
        <v>4936</v>
      </c>
      <c r="BF1473" s="110" t="s">
        <v>2418</v>
      </c>
      <c r="BG1473" s="110">
        <v>8612</v>
      </c>
      <c r="BH1473" s="110" t="s">
        <v>35</v>
      </c>
      <c r="BI1473" s="110">
        <v>2316</v>
      </c>
      <c r="BJ1473" s="110">
        <v>2322</v>
      </c>
      <c r="BK1473" s="110">
        <v>2328</v>
      </c>
      <c r="BL1473" s="110">
        <v>2334</v>
      </c>
      <c r="BN1473" s="110">
        <f t="shared" si="244"/>
        <v>9300</v>
      </c>
      <c r="BS1473" s="110">
        <v>4508</v>
      </c>
      <c r="BT1473" s="110" t="str">
        <f t="shared" si="235"/>
        <v>Aquisição de imóvel para uso da Secretaria de Estado da Saúde e suas unidades assistenciais e operacionais</v>
      </c>
      <c r="BU1473" s="111" t="str">
        <f t="shared" si="236"/>
        <v>Não</v>
      </c>
      <c r="BV1473" s="111" t="str">
        <f t="shared" si="237"/>
        <v>Não</v>
      </c>
      <c r="BW1473" s="111" t="str">
        <f t="shared" si="238"/>
        <v>Não</v>
      </c>
      <c r="BX1473" s="111" t="str">
        <f t="shared" si="239"/>
        <v>Não</v>
      </c>
      <c r="BY1473" s="110" t="s">
        <v>121</v>
      </c>
      <c r="BZ1473" s="110" t="s">
        <v>8177</v>
      </c>
      <c r="CA1473" s="110" t="s">
        <v>121</v>
      </c>
      <c r="CB1473" s="110" t="s">
        <v>8122</v>
      </c>
      <c r="CG1473" s="110" t="str">
        <f t="shared" si="240"/>
        <v>5843Ventania</v>
      </c>
      <c r="CH1473" s="110" t="str">
        <f t="shared" si="242"/>
        <v>5843-1</v>
      </c>
      <c r="CI1473" s="110">
        <v>1</v>
      </c>
      <c r="CJ1473" s="110">
        <v>5843</v>
      </c>
      <c r="CK1473" s="110" t="s">
        <v>38</v>
      </c>
      <c r="CL1473" s="110">
        <v>4128534</v>
      </c>
      <c r="CM1473" s="110" t="s">
        <v>4741</v>
      </c>
      <c r="CN1473" s="110">
        <v>10</v>
      </c>
      <c r="CO1473" s="110">
        <v>2.25</v>
      </c>
      <c r="CP1473" s="110">
        <v>0</v>
      </c>
      <c r="CQ1473" s="110">
        <v>0</v>
      </c>
      <c r="CS1473" s="110" t="str">
        <f t="shared" si="241"/>
        <v>RGInt 06 Ponta Grossa-Ventania</v>
      </c>
    </row>
    <row r="1474" spans="19:97" x14ac:dyDescent="0.2">
      <c r="S1474" s="98">
        <v>4500</v>
      </c>
      <c r="T1474" s="98">
        <v>47</v>
      </c>
      <c r="U1474" s="98" t="s">
        <v>3257</v>
      </c>
      <c r="V1474" s="98">
        <v>60</v>
      </c>
      <c r="W1474" s="98" t="s">
        <v>3258</v>
      </c>
      <c r="X1474" s="98">
        <v>5</v>
      </c>
      <c r="Y1474" s="98" t="s">
        <v>858</v>
      </c>
      <c r="Z1474" s="98">
        <v>35</v>
      </c>
      <c r="AA1474" s="98" t="s">
        <v>3259</v>
      </c>
      <c r="AB1474" s="98">
        <v>8163</v>
      </c>
      <c r="AC1474" s="98" t="s">
        <v>3370</v>
      </c>
      <c r="AD1474" s="98" t="s">
        <v>3371</v>
      </c>
      <c r="AE1474" s="98">
        <v>4500</v>
      </c>
      <c r="AF1474" s="98" t="s">
        <v>2221</v>
      </c>
      <c r="AG1474" s="98" t="s">
        <v>3380</v>
      </c>
      <c r="AH1474" s="98" t="s">
        <v>212</v>
      </c>
      <c r="AI1474" s="98" t="s">
        <v>53</v>
      </c>
      <c r="AJ1474" s="98">
        <v>4100</v>
      </c>
      <c r="AK1474" s="98" t="s">
        <v>35</v>
      </c>
      <c r="AL1474" s="98">
        <v>4103</v>
      </c>
      <c r="AM1474" s="98" t="s">
        <v>600</v>
      </c>
      <c r="AN1474" s="98">
        <v>4104808</v>
      </c>
      <c r="AO1474" s="98">
        <v>2024</v>
      </c>
      <c r="AP1474" s="98">
        <v>0</v>
      </c>
      <c r="AQ1474" s="98" t="s">
        <v>54</v>
      </c>
      <c r="AR1474" s="98" t="s">
        <v>54</v>
      </c>
      <c r="AS1474" s="98" t="s">
        <v>54</v>
      </c>
      <c r="AT1474" s="98" t="s">
        <v>54</v>
      </c>
      <c r="AV1474" s="98" t="s">
        <v>729</v>
      </c>
      <c r="AY1474" s="98" t="s">
        <v>56</v>
      </c>
      <c r="AZ1474" s="98" t="s">
        <v>3381</v>
      </c>
      <c r="BA1474" s="98" t="s">
        <v>3374</v>
      </c>
      <c r="BB1474" s="98" t="s">
        <v>3375</v>
      </c>
      <c r="BD1474" s="110" t="str">
        <f t="shared" si="243"/>
        <v>4937RGInt 01 Curitiba</v>
      </c>
      <c r="BE1474" s="110">
        <v>4937</v>
      </c>
      <c r="BF1474" s="110" t="s">
        <v>3115</v>
      </c>
      <c r="BG1474" s="110">
        <v>8378</v>
      </c>
      <c r="BH1474" s="110" t="s">
        <v>33</v>
      </c>
      <c r="BI1474" s="110">
        <v>648</v>
      </c>
      <c r="BJ1474" s="110">
        <v>648</v>
      </c>
      <c r="BK1474" s="110">
        <v>648</v>
      </c>
      <c r="BL1474" s="110">
        <v>648</v>
      </c>
      <c r="BN1474" s="110">
        <f t="shared" si="244"/>
        <v>2592</v>
      </c>
      <c r="BS1474" s="110">
        <v>4500</v>
      </c>
      <c r="BT1474" s="110" t="str">
        <f t="shared" si="235"/>
        <v>Construção da 10ª Regional de Saúde, Farmácia e Central de Abastecimento Farmacêutico, em Cascavel</v>
      </c>
      <c r="BU1474" s="111" t="str">
        <f t="shared" si="236"/>
        <v>Não</v>
      </c>
      <c r="BV1474" s="111" t="str">
        <f t="shared" si="237"/>
        <v>Não</v>
      </c>
      <c r="BW1474" s="111" t="str">
        <f t="shared" si="238"/>
        <v>Não</v>
      </c>
      <c r="BX1474" s="111" t="str">
        <f t="shared" si="239"/>
        <v>Não</v>
      </c>
      <c r="BY1474" s="110" t="s">
        <v>121</v>
      </c>
      <c r="BZ1474" s="110" t="s">
        <v>8177</v>
      </c>
      <c r="CA1474" s="110" t="s">
        <v>121</v>
      </c>
      <c r="CB1474" s="110" t="s">
        <v>8122</v>
      </c>
      <c r="CG1474" s="110" t="str">
        <f t="shared" si="240"/>
        <v>5843 Total</v>
      </c>
      <c r="CH1474" s="110" t="str">
        <f t="shared" si="242"/>
        <v>5843 Total-1</v>
      </c>
      <c r="CI1474" s="110">
        <v>1</v>
      </c>
      <c r="CJ1474" s="110" t="s">
        <v>7425</v>
      </c>
      <c r="CN1474" s="110">
        <v>10</v>
      </c>
      <c r="CO1474" s="110">
        <v>2.25</v>
      </c>
      <c r="CP1474" s="110">
        <v>0</v>
      </c>
      <c r="CQ1474" s="110">
        <v>0</v>
      </c>
      <c r="CS1474" s="110" t="str">
        <f t="shared" si="241"/>
        <v>-</v>
      </c>
    </row>
    <row r="1475" spans="19:97" x14ac:dyDescent="0.2">
      <c r="S1475" s="98">
        <v>4501</v>
      </c>
      <c r="T1475" s="98">
        <v>47</v>
      </c>
      <c r="U1475" s="98" t="s">
        <v>3257</v>
      </c>
      <c r="V1475" s="98">
        <v>60</v>
      </c>
      <c r="W1475" s="98" t="s">
        <v>3258</v>
      </c>
      <c r="X1475" s="98">
        <v>5</v>
      </c>
      <c r="Y1475" s="98" t="s">
        <v>858</v>
      </c>
      <c r="Z1475" s="98">
        <v>35</v>
      </c>
      <c r="AA1475" s="98" t="s">
        <v>3259</v>
      </c>
      <c r="AB1475" s="98">
        <v>8163</v>
      </c>
      <c r="AC1475" s="98" t="s">
        <v>3370</v>
      </c>
      <c r="AD1475" s="98" t="s">
        <v>3371</v>
      </c>
      <c r="AE1475" s="98">
        <v>4501</v>
      </c>
      <c r="AF1475" s="98" t="s">
        <v>2223</v>
      </c>
      <c r="AG1475" s="98" t="s">
        <v>3383</v>
      </c>
      <c r="AH1475" s="98" t="s">
        <v>212</v>
      </c>
      <c r="AI1475" s="98" t="s">
        <v>53</v>
      </c>
      <c r="AJ1475" s="98">
        <v>4100</v>
      </c>
      <c r="AK1475" s="98" t="s">
        <v>36</v>
      </c>
      <c r="AL1475" s="98">
        <v>4104</v>
      </c>
      <c r="AM1475" s="98" t="s">
        <v>2325</v>
      </c>
      <c r="AN1475" s="98">
        <v>4128104</v>
      </c>
      <c r="AO1475" s="98">
        <v>2024</v>
      </c>
      <c r="AP1475" s="98">
        <v>0</v>
      </c>
      <c r="AQ1475" s="98" t="s">
        <v>54</v>
      </c>
      <c r="AR1475" s="98" t="s">
        <v>54</v>
      </c>
      <c r="AS1475" s="98" t="s">
        <v>54</v>
      </c>
      <c r="AT1475" s="98" t="s">
        <v>54</v>
      </c>
      <c r="AV1475" s="98" t="s">
        <v>729</v>
      </c>
      <c r="AY1475" s="98" t="s">
        <v>56</v>
      </c>
      <c r="AZ1475" s="98" t="s">
        <v>3381</v>
      </c>
      <c r="BA1475" s="98" t="s">
        <v>3374</v>
      </c>
      <c r="BB1475" s="98" t="s">
        <v>3375</v>
      </c>
      <c r="BD1475" s="110" t="str">
        <f t="shared" si="243"/>
        <v>4937RGInt 02 Guarapuava</v>
      </c>
      <c r="BE1475" s="110">
        <v>4937</v>
      </c>
      <c r="BF1475" s="110" t="s">
        <v>3115</v>
      </c>
      <c r="BG1475" s="110">
        <v>8378</v>
      </c>
      <c r="BH1475" s="110" t="s">
        <v>34</v>
      </c>
      <c r="BI1475" s="110">
        <v>0</v>
      </c>
      <c r="BJ1475" s="110">
        <v>0</v>
      </c>
      <c r="BK1475" s="110">
        <v>0</v>
      </c>
      <c r="BL1475" s="110">
        <v>0</v>
      </c>
      <c r="BN1475" s="110">
        <f t="shared" si="244"/>
        <v>0</v>
      </c>
      <c r="BS1475" s="110">
        <v>4501</v>
      </c>
      <c r="BT1475" s="110" t="str">
        <f t="shared" si="235"/>
        <v>Construção da 12ª Regional de Saúde, Farmácia e Central de Abastecimento Farmacêutico, em Umuarama</v>
      </c>
      <c r="BU1475" s="111" t="str">
        <f t="shared" si="236"/>
        <v>Não</v>
      </c>
      <c r="BV1475" s="111" t="str">
        <f t="shared" si="237"/>
        <v>Não</v>
      </c>
      <c r="BW1475" s="111" t="str">
        <f t="shared" si="238"/>
        <v>Não</v>
      </c>
      <c r="BX1475" s="111" t="str">
        <f t="shared" si="239"/>
        <v>Não</v>
      </c>
      <c r="BY1475" s="110" t="s">
        <v>121</v>
      </c>
      <c r="BZ1475" s="110" t="s">
        <v>8177</v>
      </c>
      <c r="CA1475" s="110" t="s">
        <v>121</v>
      </c>
      <c r="CB1475" s="110" t="s">
        <v>8122</v>
      </c>
      <c r="CG1475" s="110" t="str">
        <f t="shared" si="240"/>
        <v>5844Curiúva</v>
      </c>
      <c r="CH1475" s="110" t="str">
        <f t="shared" si="242"/>
        <v>5844-1</v>
      </c>
      <c r="CI1475" s="110">
        <v>1</v>
      </c>
      <c r="CJ1475" s="110">
        <v>5844</v>
      </c>
      <c r="CK1475" s="110" t="s">
        <v>38</v>
      </c>
      <c r="CL1475" s="110">
        <v>4107009</v>
      </c>
      <c r="CM1475" s="110" t="s">
        <v>3125</v>
      </c>
      <c r="CN1475" s="110">
        <v>15</v>
      </c>
      <c r="CO1475" s="110">
        <v>6.53</v>
      </c>
      <c r="CP1475" s="110">
        <v>0</v>
      </c>
      <c r="CQ1475" s="110">
        <v>0</v>
      </c>
      <c r="CS1475" s="110" t="str">
        <f t="shared" si="241"/>
        <v>RGInt 06 Ponta Grossa-Curiúva</v>
      </c>
    </row>
    <row r="1476" spans="19:97" x14ac:dyDescent="0.2">
      <c r="S1476" s="98">
        <v>4505</v>
      </c>
      <c r="T1476" s="98">
        <v>47</v>
      </c>
      <c r="U1476" s="98" t="s">
        <v>3257</v>
      </c>
      <c r="V1476" s="98">
        <v>60</v>
      </c>
      <c r="W1476" s="98" t="s">
        <v>3258</v>
      </c>
      <c r="X1476" s="98">
        <v>5</v>
      </c>
      <c r="Y1476" s="98" t="s">
        <v>858</v>
      </c>
      <c r="Z1476" s="98">
        <v>35</v>
      </c>
      <c r="AA1476" s="98" t="s">
        <v>3259</v>
      </c>
      <c r="AB1476" s="98">
        <v>8163</v>
      </c>
      <c r="AC1476" s="98" t="s">
        <v>3370</v>
      </c>
      <c r="AD1476" s="98" t="s">
        <v>3371</v>
      </c>
      <c r="AE1476" s="98">
        <v>4505</v>
      </c>
      <c r="AF1476" s="98" t="s">
        <v>2231</v>
      </c>
      <c r="AG1476" s="98" t="s">
        <v>3386</v>
      </c>
      <c r="AH1476" s="98" t="s">
        <v>212</v>
      </c>
      <c r="AI1476" s="98" t="s">
        <v>53</v>
      </c>
      <c r="AJ1476" s="98">
        <v>4100</v>
      </c>
      <c r="AK1476" s="98" t="s">
        <v>36</v>
      </c>
      <c r="AL1476" s="98">
        <v>4104</v>
      </c>
      <c r="AM1476" s="98" t="s">
        <v>503</v>
      </c>
      <c r="AN1476" s="98">
        <v>4115200</v>
      </c>
      <c r="AO1476" s="98">
        <v>2024</v>
      </c>
      <c r="AP1476" s="98">
        <v>0</v>
      </c>
      <c r="AQ1476" s="98" t="s">
        <v>54</v>
      </c>
      <c r="AR1476" s="98" t="s">
        <v>54</v>
      </c>
      <c r="AS1476" s="98" t="s">
        <v>54</v>
      </c>
      <c r="AT1476" s="98" t="s">
        <v>54</v>
      </c>
      <c r="AV1476" s="98" t="s">
        <v>729</v>
      </c>
      <c r="AY1476" s="98" t="s">
        <v>56</v>
      </c>
      <c r="AZ1476" s="98" t="s">
        <v>3381</v>
      </c>
      <c r="BA1476" s="98" t="s">
        <v>3374</v>
      </c>
      <c r="BB1476" s="98" t="s">
        <v>3375</v>
      </c>
      <c r="BD1476" s="110" t="str">
        <f t="shared" si="243"/>
        <v>4937RGInt 03 Cascavel</v>
      </c>
      <c r="BE1476" s="110">
        <v>4937</v>
      </c>
      <c r="BF1476" s="110" t="s">
        <v>3115</v>
      </c>
      <c r="BG1476" s="110">
        <v>8378</v>
      </c>
      <c r="BH1476" s="110" t="s">
        <v>35</v>
      </c>
      <c r="BI1476" s="110">
        <v>764</v>
      </c>
      <c r="BJ1476" s="110">
        <v>764</v>
      </c>
      <c r="BK1476" s="110">
        <v>764</v>
      </c>
      <c r="BL1476" s="110">
        <v>764</v>
      </c>
      <c r="BN1476" s="110">
        <f t="shared" si="244"/>
        <v>3056</v>
      </c>
      <c r="BS1476" s="110">
        <v>4505</v>
      </c>
      <c r="BT1476" s="110" t="str">
        <f t="shared" si="235"/>
        <v>Construção da 15ª Regional de Saúde, Farmácia e Central de Abastecimento Farmacêutico, em Maringá</v>
      </c>
      <c r="BU1476" s="111" t="str">
        <f t="shared" si="236"/>
        <v>Não</v>
      </c>
      <c r="BV1476" s="111" t="str">
        <f t="shared" si="237"/>
        <v>Não</v>
      </c>
      <c r="BW1476" s="111" t="str">
        <f t="shared" si="238"/>
        <v>Não</v>
      </c>
      <c r="BX1476" s="111" t="str">
        <f t="shared" si="239"/>
        <v>Não</v>
      </c>
      <c r="BY1476" s="110" t="s">
        <v>121</v>
      </c>
      <c r="BZ1476" s="110" t="s">
        <v>8177</v>
      </c>
      <c r="CA1476" s="110" t="s">
        <v>121</v>
      </c>
      <c r="CB1476" s="110" t="s">
        <v>8122</v>
      </c>
      <c r="CG1476" s="110" t="str">
        <f t="shared" si="240"/>
        <v>5844 Total</v>
      </c>
      <c r="CH1476" s="110" t="str">
        <f t="shared" si="242"/>
        <v>5844 Total-1</v>
      </c>
      <c r="CI1476" s="110">
        <v>1</v>
      </c>
      <c r="CJ1476" s="110" t="s">
        <v>7426</v>
      </c>
      <c r="CN1476" s="110">
        <v>15</v>
      </c>
      <c r="CO1476" s="110">
        <v>6.53</v>
      </c>
      <c r="CP1476" s="110">
        <v>0</v>
      </c>
      <c r="CQ1476" s="110">
        <v>0</v>
      </c>
      <c r="CS1476" s="110" t="str">
        <f t="shared" si="241"/>
        <v>-</v>
      </c>
    </row>
    <row r="1477" spans="19:97" x14ac:dyDescent="0.2">
      <c r="S1477" s="98">
        <v>4506</v>
      </c>
      <c r="T1477" s="98">
        <v>47</v>
      </c>
      <c r="U1477" s="98" t="s">
        <v>3257</v>
      </c>
      <c r="V1477" s="98">
        <v>60</v>
      </c>
      <c r="W1477" s="98" t="s">
        <v>3258</v>
      </c>
      <c r="X1477" s="98">
        <v>5</v>
      </c>
      <c r="Y1477" s="98" t="s">
        <v>858</v>
      </c>
      <c r="Z1477" s="98">
        <v>35</v>
      </c>
      <c r="AA1477" s="98" t="s">
        <v>3259</v>
      </c>
      <c r="AB1477" s="98">
        <v>8163</v>
      </c>
      <c r="AC1477" s="98" t="s">
        <v>3370</v>
      </c>
      <c r="AD1477" s="98" t="s">
        <v>3371</v>
      </c>
      <c r="AE1477" s="98">
        <v>4506</v>
      </c>
      <c r="AF1477" s="98" t="s">
        <v>2234</v>
      </c>
      <c r="AG1477" s="98" t="s">
        <v>3389</v>
      </c>
      <c r="AH1477" s="98" t="s">
        <v>212</v>
      </c>
      <c r="AI1477" s="98" t="s">
        <v>53</v>
      </c>
      <c r="AJ1477" s="98">
        <v>4100</v>
      </c>
      <c r="AK1477" s="98" t="s">
        <v>37</v>
      </c>
      <c r="AL1477" s="98">
        <v>4105</v>
      </c>
      <c r="AM1477" s="98" t="s">
        <v>813</v>
      </c>
      <c r="AN1477" s="98">
        <v>4111803</v>
      </c>
      <c r="AO1477" s="98">
        <v>2024</v>
      </c>
      <c r="AP1477" s="98">
        <v>0</v>
      </c>
      <c r="AQ1477" s="98" t="s">
        <v>54</v>
      </c>
      <c r="AR1477" s="98" t="s">
        <v>54</v>
      </c>
      <c r="AS1477" s="98" t="s">
        <v>54</v>
      </c>
      <c r="AT1477" s="98" t="s">
        <v>54</v>
      </c>
      <c r="AV1477" s="98" t="s">
        <v>729</v>
      </c>
      <c r="AY1477" s="98" t="s">
        <v>56</v>
      </c>
      <c r="AZ1477" s="98" t="s">
        <v>3381</v>
      </c>
      <c r="BA1477" s="98" t="s">
        <v>3374</v>
      </c>
      <c r="BB1477" s="98" t="s">
        <v>3375</v>
      </c>
      <c r="BD1477" s="110" t="str">
        <f t="shared" si="243"/>
        <v>4937RGInt 04 Maringá</v>
      </c>
      <c r="BE1477" s="110">
        <v>4937</v>
      </c>
      <c r="BF1477" s="110" t="s">
        <v>3115</v>
      </c>
      <c r="BG1477" s="110">
        <v>8378</v>
      </c>
      <c r="BH1477" s="110" t="s">
        <v>36</v>
      </c>
      <c r="BI1477" s="110">
        <v>348</v>
      </c>
      <c r="BJ1477" s="110">
        <v>348</v>
      </c>
      <c r="BK1477" s="110">
        <v>348</v>
      </c>
      <c r="BL1477" s="110">
        <v>348</v>
      </c>
      <c r="BN1477" s="110">
        <f t="shared" si="244"/>
        <v>1392</v>
      </c>
      <c r="BS1477" s="110">
        <v>4506</v>
      </c>
      <c r="BT1477" s="110" t="str">
        <f t="shared" si="235"/>
        <v>Construção da 19ª Regional de Saúde, Farmácia e Central de Abastecimento Farmacêutico, em Jacarezinho</v>
      </c>
      <c r="BU1477" s="111" t="str">
        <f t="shared" si="236"/>
        <v>Não</v>
      </c>
      <c r="BV1477" s="111" t="str">
        <f t="shared" si="237"/>
        <v>Não</v>
      </c>
      <c r="BW1477" s="111" t="str">
        <f t="shared" si="238"/>
        <v>Não</v>
      </c>
      <c r="BX1477" s="111" t="str">
        <f t="shared" si="239"/>
        <v>Não</v>
      </c>
      <c r="BY1477" s="110" t="s">
        <v>121</v>
      </c>
      <c r="BZ1477" s="110" t="s">
        <v>8177</v>
      </c>
      <c r="CA1477" s="110" t="s">
        <v>121</v>
      </c>
      <c r="CB1477" s="110" t="s">
        <v>8122</v>
      </c>
      <c r="CG1477" s="110" t="str">
        <f t="shared" si="240"/>
        <v>5845Piên</v>
      </c>
      <c r="CH1477" s="110" t="str">
        <f t="shared" si="242"/>
        <v>5845-1</v>
      </c>
      <c r="CI1477" s="110">
        <v>1</v>
      </c>
      <c r="CJ1477" s="110">
        <v>5845</v>
      </c>
      <c r="CK1477" s="110" t="s">
        <v>33</v>
      </c>
      <c r="CL1477" s="110">
        <v>4119103</v>
      </c>
      <c r="CM1477" s="110" t="s">
        <v>2341</v>
      </c>
      <c r="CN1477" s="110">
        <v>8.83</v>
      </c>
      <c r="CO1477" s="110">
        <v>0</v>
      </c>
      <c r="CP1477" s="110">
        <v>0</v>
      </c>
      <c r="CQ1477" s="110">
        <v>0</v>
      </c>
      <c r="CS1477" s="110" t="str">
        <f t="shared" si="241"/>
        <v>RGInt 01 Curitiba-Piên</v>
      </c>
    </row>
    <row r="1478" spans="19:97" x14ac:dyDescent="0.2">
      <c r="S1478" s="98">
        <v>4507</v>
      </c>
      <c r="T1478" s="98">
        <v>47</v>
      </c>
      <c r="U1478" s="98" t="s">
        <v>3257</v>
      </c>
      <c r="V1478" s="98">
        <v>60</v>
      </c>
      <c r="W1478" s="98" t="s">
        <v>3258</v>
      </c>
      <c r="X1478" s="98">
        <v>5</v>
      </c>
      <c r="Y1478" s="98" t="s">
        <v>858</v>
      </c>
      <c r="Z1478" s="98">
        <v>35</v>
      </c>
      <c r="AA1478" s="98" t="s">
        <v>3259</v>
      </c>
      <c r="AB1478" s="98">
        <v>8163</v>
      </c>
      <c r="AC1478" s="98" t="s">
        <v>3370</v>
      </c>
      <c r="AD1478" s="98" t="s">
        <v>3371</v>
      </c>
      <c r="AE1478" s="98">
        <v>4507</v>
      </c>
      <c r="AF1478" s="98" t="s">
        <v>2236</v>
      </c>
      <c r="AG1478" s="98" t="s">
        <v>3391</v>
      </c>
      <c r="AH1478" s="98" t="s">
        <v>212</v>
      </c>
      <c r="AI1478" s="98" t="s">
        <v>53</v>
      </c>
      <c r="AJ1478" s="98">
        <v>4100</v>
      </c>
      <c r="AK1478" s="98" t="s">
        <v>38</v>
      </c>
      <c r="AL1478" s="98">
        <v>4106</v>
      </c>
      <c r="AM1478" s="98" t="s">
        <v>559</v>
      </c>
      <c r="AN1478" s="98">
        <v>4127106</v>
      </c>
      <c r="AO1478" s="98">
        <v>2024</v>
      </c>
      <c r="AP1478" s="98">
        <v>0</v>
      </c>
      <c r="AQ1478" s="98" t="s">
        <v>54</v>
      </c>
      <c r="AR1478" s="98" t="s">
        <v>54</v>
      </c>
      <c r="AS1478" s="98" t="s">
        <v>54</v>
      </c>
      <c r="AT1478" s="98" t="s">
        <v>54</v>
      </c>
      <c r="AV1478" s="98" t="s">
        <v>729</v>
      </c>
      <c r="AY1478" s="98" t="s">
        <v>56</v>
      </c>
      <c r="AZ1478" s="98" t="s">
        <v>3381</v>
      </c>
      <c r="BA1478" s="98" t="s">
        <v>3374</v>
      </c>
      <c r="BB1478" s="98" t="s">
        <v>3375</v>
      </c>
      <c r="BD1478" s="110" t="str">
        <f t="shared" si="243"/>
        <v>4937RGInt 05 Londrina</v>
      </c>
      <c r="BE1478" s="110">
        <v>4937</v>
      </c>
      <c r="BF1478" s="110" t="s">
        <v>3115</v>
      </c>
      <c r="BG1478" s="110">
        <v>8378</v>
      </c>
      <c r="BH1478" s="110" t="s">
        <v>37</v>
      </c>
      <c r="BI1478" s="110">
        <v>432</v>
      </c>
      <c r="BJ1478" s="110">
        <v>432</v>
      </c>
      <c r="BK1478" s="110">
        <v>432</v>
      </c>
      <c r="BL1478" s="110">
        <v>432</v>
      </c>
      <c r="BN1478" s="110">
        <f t="shared" si="244"/>
        <v>1728</v>
      </c>
      <c r="BS1478" s="110">
        <v>4507</v>
      </c>
      <c r="BT1478" s="110" t="str">
        <f t="shared" si="235"/>
        <v>Construção da 21ª Regional de Saúde, Farmácia e Central de Abastecimento Farmacêutico, em Telêmaco Borba</v>
      </c>
      <c r="BU1478" s="111" t="str">
        <f t="shared" si="236"/>
        <v>Não</v>
      </c>
      <c r="BV1478" s="111" t="str">
        <f t="shared" si="237"/>
        <v>Não</v>
      </c>
      <c r="BW1478" s="111" t="str">
        <f t="shared" si="238"/>
        <v>Não</v>
      </c>
      <c r="BX1478" s="111" t="str">
        <f t="shared" si="239"/>
        <v>Não</v>
      </c>
      <c r="BY1478" s="110" t="s">
        <v>121</v>
      </c>
      <c r="BZ1478" s="110" t="s">
        <v>8177</v>
      </c>
      <c r="CA1478" s="110" t="s">
        <v>121</v>
      </c>
      <c r="CB1478" s="110" t="s">
        <v>8122</v>
      </c>
      <c r="CG1478" s="110" t="str">
        <f t="shared" si="240"/>
        <v>5845 Total</v>
      </c>
      <c r="CH1478" s="110" t="str">
        <f t="shared" si="242"/>
        <v>5845 Total-1</v>
      </c>
      <c r="CI1478" s="110">
        <v>1</v>
      </c>
      <c r="CJ1478" s="110" t="s">
        <v>7427</v>
      </c>
      <c r="CN1478" s="110">
        <v>8.83</v>
      </c>
      <c r="CO1478" s="110">
        <v>0</v>
      </c>
      <c r="CP1478" s="110">
        <v>0</v>
      </c>
      <c r="CQ1478" s="110">
        <v>0</v>
      </c>
      <c r="CS1478" s="110" t="str">
        <f t="shared" si="241"/>
        <v>-</v>
      </c>
    </row>
    <row r="1479" spans="19:97" x14ac:dyDescent="0.2">
      <c r="S1479" s="98">
        <v>4498</v>
      </c>
      <c r="T1479" s="98">
        <v>47</v>
      </c>
      <c r="U1479" s="98" t="s">
        <v>3257</v>
      </c>
      <c r="V1479" s="98">
        <v>60</v>
      </c>
      <c r="W1479" s="98" t="s">
        <v>3258</v>
      </c>
      <c r="X1479" s="98">
        <v>5</v>
      </c>
      <c r="Y1479" s="98" t="s">
        <v>858</v>
      </c>
      <c r="Z1479" s="98">
        <v>35</v>
      </c>
      <c r="AA1479" s="98" t="s">
        <v>3259</v>
      </c>
      <c r="AB1479" s="98">
        <v>8163</v>
      </c>
      <c r="AC1479" s="98" t="s">
        <v>3370</v>
      </c>
      <c r="AD1479" s="98" t="s">
        <v>3371</v>
      </c>
      <c r="AE1479" s="98">
        <v>4498</v>
      </c>
      <c r="AF1479" s="98" t="s">
        <v>2219</v>
      </c>
      <c r="AG1479" s="98" t="s">
        <v>3393</v>
      </c>
      <c r="AH1479" s="98" t="s">
        <v>212</v>
      </c>
      <c r="AI1479" s="98" t="s">
        <v>53</v>
      </c>
      <c r="AJ1479" s="98">
        <v>4100</v>
      </c>
      <c r="AK1479" s="98" t="s">
        <v>35</v>
      </c>
      <c r="AL1479" s="98">
        <v>4103</v>
      </c>
      <c r="AM1479" s="98" t="s">
        <v>138</v>
      </c>
      <c r="AN1479" s="98">
        <v>4118501</v>
      </c>
      <c r="AO1479" s="98">
        <v>2024</v>
      </c>
      <c r="AP1479" s="98">
        <v>0</v>
      </c>
      <c r="AQ1479" s="98" t="s">
        <v>54</v>
      </c>
      <c r="AR1479" s="98" t="s">
        <v>54</v>
      </c>
      <c r="AS1479" s="98" t="s">
        <v>54</v>
      </c>
      <c r="AT1479" s="98" t="s">
        <v>54</v>
      </c>
      <c r="AV1479" s="98" t="s">
        <v>226</v>
      </c>
      <c r="AY1479" s="98" t="s">
        <v>56</v>
      </c>
      <c r="AZ1479" s="98" t="s">
        <v>3381</v>
      </c>
      <c r="BA1479" s="98" t="s">
        <v>3374</v>
      </c>
      <c r="BB1479" s="98" t="s">
        <v>3375</v>
      </c>
      <c r="BD1479" s="110" t="str">
        <f t="shared" si="243"/>
        <v>4937RGInt 06 Ponta Grossa</v>
      </c>
      <c r="BE1479" s="110">
        <v>4937</v>
      </c>
      <c r="BF1479" s="110" t="s">
        <v>3115</v>
      </c>
      <c r="BG1479" s="110">
        <v>8378</v>
      </c>
      <c r="BH1479" s="110" t="s">
        <v>38</v>
      </c>
      <c r="BI1479" s="110">
        <v>140</v>
      </c>
      <c r="BJ1479" s="110">
        <v>140</v>
      </c>
      <c r="BK1479" s="110">
        <v>140</v>
      </c>
      <c r="BL1479" s="110">
        <v>140</v>
      </c>
      <c r="BN1479" s="110">
        <f t="shared" si="244"/>
        <v>560</v>
      </c>
      <c r="BS1479" s="110">
        <v>4498</v>
      </c>
      <c r="BT1479" s="110" t="str">
        <f t="shared" si="235"/>
        <v>Construção da 7ª Regional de Saúde para atendimento administrativo, Farmácia do Paraná, Central de Abastecimento Farmacêutico e demais serviços, em Pato Branco</v>
      </c>
      <c r="BU1479" s="111" t="str">
        <f t="shared" si="236"/>
        <v>Não</v>
      </c>
      <c r="BV1479" s="111" t="str">
        <f t="shared" si="237"/>
        <v>Não</v>
      </c>
      <c r="BW1479" s="111" t="str">
        <f t="shared" si="238"/>
        <v>Não</v>
      </c>
      <c r="BX1479" s="111" t="str">
        <f t="shared" si="239"/>
        <v>Não</v>
      </c>
      <c r="BY1479" s="110" t="s">
        <v>121</v>
      </c>
      <c r="BZ1479" s="110" t="s">
        <v>8177</v>
      </c>
      <c r="CA1479" s="110" t="s">
        <v>121</v>
      </c>
      <c r="CB1479" s="110" t="s">
        <v>8122</v>
      </c>
      <c r="CG1479" s="110" t="str">
        <f t="shared" si="240"/>
        <v>5940Piraquara</v>
      </c>
      <c r="CH1479" s="110" t="str">
        <f t="shared" si="242"/>
        <v>5940-1</v>
      </c>
      <c r="CI1479" s="110">
        <v>1</v>
      </c>
      <c r="CJ1479" s="110">
        <v>5940</v>
      </c>
      <c r="CK1479" s="110" t="s">
        <v>33</v>
      </c>
      <c r="CL1479" s="110">
        <v>4119509</v>
      </c>
      <c r="CM1479" s="110" t="s">
        <v>519</v>
      </c>
      <c r="CN1479" s="110">
        <v>0</v>
      </c>
      <c r="CO1479" s="110">
        <v>1000</v>
      </c>
      <c r="CP1479" s="110">
        <v>2000</v>
      </c>
      <c r="CQ1479" s="110">
        <v>2000</v>
      </c>
      <c r="CS1479" s="110" t="str">
        <f t="shared" si="241"/>
        <v>RGInt 01 Curitiba-Piraquara</v>
      </c>
    </row>
    <row r="1480" spans="19:97" x14ac:dyDescent="0.2">
      <c r="S1480" s="98">
        <v>4499</v>
      </c>
      <c r="T1480" s="98">
        <v>47</v>
      </c>
      <c r="U1480" s="98" t="s">
        <v>3257</v>
      </c>
      <c r="V1480" s="98">
        <v>60</v>
      </c>
      <c r="W1480" s="98" t="s">
        <v>3258</v>
      </c>
      <c r="X1480" s="98">
        <v>5</v>
      </c>
      <c r="Y1480" s="98" t="s">
        <v>858</v>
      </c>
      <c r="Z1480" s="98">
        <v>35</v>
      </c>
      <c r="AA1480" s="98" t="s">
        <v>3259</v>
      </c>
      <c r="AB1480" s="98">
        <v>8163</v>
      </c>
      <c r="AC1480" s="98" t="s">
        <v>3370</v>
      </c>
      <c r="AD1480" s="98" t="s">
        <v>3371</v>
      </c>
      <c r="AE1480" s="98">
        <v>4499</v>
      </c>
      <c r="AF1480" s="98" t="s">
        <v>6276</v>
      </c>
      <c r="AG1480" s="98" t="s">
        <v>3395</v>
      </c>
      <c r="AH1480" s="98" t="s">
        <v>212</v>
      </c>
      <c r="AI1480" s="98" t="s">
        <v>53</v>
      </c>
      <c r="AJ1480" s="98">
        <v>4100</v>
      </c>
      <c r="AK1480" s="98" t="s">
        <v>35</v>
      </c>
      <c r="AL1480" s="98">
        <v>4103</v>
      </c>
      <c r="AM1480" s="98" t="s">
        <v>407</v>
      </c>
      <c r="AN1480" s="98">
        <v>4108304</v>
      </c>
      <c r="AO1480" s="98">
        <v>2024</v>
      </c>
      <c r="AP1480" s="98">
        <v>0</v>
      </c>
      <c r="AQ1480" s="98" t="s">
        <v>54</v>
      </c>
      <c r="AR1480" s="98" t="s">
        <v>54</v>
      </c>
      <c r="AS1480" s="98" t="s">
        <v>54</v>
      </c>
      <c r="AT1480" s="98" t="s">
        <v>54</v>
      </c>
      <c r="AV1480" s="98" t="s">
        <v>729</v>
      </c>
      <c r="AY1480" s="98" t="s">
        <v>56</v>
      </c>
      <c r="AZ1480" s="98" t="s">
        <v>3381</v>
      </c>
      <c r="BA1480" s="98" t="s">
        <v>3374</v>
      </c>
      <c r="BB1480" s="98" t="s">
        <v>3375</v>
      </c>
      <c r="BD1480" s="110" t="str">
        <f t="shared" si="243"/>
        <v>4939RGInt 05 Londrina</v>
      </c>
      <c r="BE1480" s="110">
        <v>4939</v>
      </c>
      <c r="BF1480" s="110" t="s">
        <v>3119</v>
      </c>
      <c r="BG1480" s="110">
        <v>8084</v>
      </c>
      <c r="BH1480" s="110" t="s">
        <v>37</v>
      </c>
      <c r="BI1480" s="110">
        <v>700</v>
      </c>
      <c r="BJ1480" s="110">
        <v>0</v>
      </c>
      <c r="BK1480" s="110">
        <v>5300</v>
      </c>
      <c r="BL1480" s="110">
        <v>6000</v>
      </c>
      <c r="BN1480" s="110">
        <f t="shared" si="244"/>
        <v>12000</v>
      </c>
      <c r="BS1480" s="110">
        <v>4499</v>
      </c>
      <c r="BT1480" s="110" t="str">
        <f t="shared" si="235"/>
        <v>Construção da 9ª Regional de Saúde, Farmácia e Central de Abastecimento Farmacêutico, em Foz do Iguaçu</v>
      </c>
      <c r="BU1480" s="111" t="str">
        <f t="shared" si="236"/>
        <v>Não</v>
      </c>
      <c r="BV1480" s="111" t="str">
        <f t="shared" si="237"/>
        <v>Não</v>
      </c>
      <c r="BW1480" s="111" t="str">
        <f t="shared" si="238"/>
        <v>Não</v>
      </c>
      <c r="BX1480" s="111" t="str">
        <f t="shared" si="239"/>
        <v>Não</v>
      </c>
      <c r="BY1480" s="110" t="s">
        <v>121</v>
      </c>
      <c r="BZ1480" s="110" t="s">
        <v>8177</v>
      </c>
      <c r="CA1480" s="110" t="s">
        <v>121</v>
      </c>
      <c r="CB1480" s="110" t="s">
        <v>8122</v>
      </c>
      <c r="CG1480" s="110" t="str">
        <f t="shared" si="240"/>
        <v>5940 Total</v>
      </c>
      <c r="CH1480" s="110" t="str">
        <f t="shared" si="242"/>
        <v>5940 Total-1</v>
      </c>
      <c r="CI1480" s="110">
        <v>1</v>
      </c>
      <c r="CJ1480" s="110" t="s">
        <v>7428</v>
      </c>
      <c r="CN1480" s="110">
        <v>0</v>
      </c>
      <c r="CO1480" s="110">
        <v>1000</v>
      </c>
      <c r="CP1480" s="110">
        <v>2000</v>
      </c>
      <c r="CQ1480" s="110">
        <v>2000</v>
      </c>
      <c r="CS1480" s="110" t="str">
        <f t="shared" si="241"/>
        <v>-</v>
      </c>
    </row>
    <row r="1481" spans="19:97" x14ac:dyDescent="0.2">
      <c r="S1481" s="98">
        <v>4497</v>
      </c>
      <c r="T1481" s="98">
        <v>47</v>
      </c>
      <c r="U1481" s="98" t="s">
        <v>3257</v>
      </c>
      <c r="V1481" s="98">
        <v>60</v>
      </c>
      <c r="W1481" s="98" t="s">
        <v>3258</v>
      </c>
      <c r="X1481" s="98">
        <v>5</v>
      </c>
      <c r="Y1481" s="98" t="s">
        <v>858</v>
      </c>
      <c r="Z1481" s="98">
        <v>35</v>
      </c>
      <c r="AA1481" s="98" t="s">
        <v>3259</v>
      </c>
      <c r="AB1481" s="98">
        <v>8163</v>
      </c>
      <c r="AC1481" s="98" t="s">
        <v>3370</v>
      </c>
      <c r="AD1481" s="98" t="s">
        <v>3371</v>
      </c>
      <c r="AE1481" s="98">
        <v>4497</v>
      </c>
      <c r="AF1481" s="98" t="s">
        <v>2216</v>
      </c>
      <c r="AG1481" s="98" t="s">
        <v>3397</v>
      </c>
      <c r="AH1481" s="98" t="s">
        <v>212</v>
      </c>
      <c r="AI1481" s="98" t="s">
        <v>53</v>
      </c>
      <c r="AJ1481" s="98">
        <v>4100</v>
      </c>
      <c r="AK1481" s="98" t="s">
        <v>33</v>
      </c>
      <c r="AL1481" s="98">
        <v>4101</v>
      </c>
      <c r="AM1481" s="98" t="s">
        <v>128</v>
      </c>
      <c r="AN1481" s="98">
        <v>4106902</v>
      </c>
      <c r="AO1481" s="98">
        <v>2024</v>
      </c>
      <c r="AP1481" s="98">
        <v>0</v>
      </c>
      <c r="AQ1481" s="98" t="s">
        <v>54</v>
      </c>
      <c r="AR1481" s="98" t="s">
        <v>54</v>
      </c>
      <c r="AS1481" s="98" t="s">
        <v>54</v>
      </c>
      <c r="AT1481" s="98" t="s">
        <v>54</v>
      </c>
      <c r="AV1481" s="98" t="s">
        <v>226</v>
      </c>
      <c r="AY1481" s="98" t="s">
        <v>56</v>
      </c>
      <c r="AZ1481" s="98" t="s">
        <v>3398</v>
      </c>
      <c r="BA1481" s="98" t="s">
        <v>3374</v>
      </c>
      <c r="BB1481" s="98" t="s">
        <v>3375</v>
      </c>
      <c r="BD1481" s="110" t="str">
        <f t="shared" si="243"/>
        <v>4940RGInt 03 Cascavel</v>
      </c>
      <c r="BE1481" s="110">
        <v>4940</v>
      </c>
      <c r="BF1481" s="110" t="s">
        <v>2391</v>
      </c>
      <c r="BG1481" s="110">
        <v>8612</v>
      </c>
      <c r="BH1481" s="110" t="s">
        <v>35</v>
      </c>
      <c r="BI1481" s="110">
        <v>25600</v>
      </c>
      <c r="BJ1481" s="110">
        <v>25422</v>
      </c>
      <c r="BK1481" s="110">
        <v>25245</v>
      </c>
      <c r="BL1481" s="110">
        <v>25070</v>
      </c>
      <c r="BN1481" s="110">
        <f t="shared" si="244"/>
        <v>101337</v>
      </c>
      <c r="BS1481" s="110">
        <v>4497</v>
      </c>
      <c r="BT1481" s="110" t="str">
        <f t="shared" si="235"/>
        <v>Construção de edificação para atender serviços administrativos da SESA, novo bloco, em Curitiba</v>
      </c>
      <c r="BU1481" s="111" t="str">
        <f t="shared" si="236"/>
        <v>Não</v>
      </c>
      <c r="BV1481" s="111" t="str">
        <f t="shared" si="237"/>
        <v>Não</v>
      </c>
      <c r="BW1481" s="111" t="str">
        <f t="shared" si="238"/>
        <v>Não</v>
      </c>
      <c r="BX1481" s="111" t="str">
        <f t="shared" si="239"/>
        <v>Não</v>
      </c>
      <c r="BY1481" s="110" t="s">
        <v>121</v>
      </c>
      <c r="BZ1481" s="110" t="s">
        <v>8197</v>
      </c>
      <c r="CA1481" s="110" t="s">
        <v>121</v>
      </c>
      <c r="CB1481" s="110" t="s">
        <v>8122</v>
      </c>
      <c r="CG1481" s="110" t="str">
        <f t="shared" si="240"/>
        <v>5941Piraí do Sul</v>
      </c>
      <c r="CH1481" s="110" t="str">
        <f t="shared" si="242"/>
        <v>5941-1</v>
      </c>
      <c r="CI1481" s="110">
        <v>1</v>
      </c>
      <c r="CJ1481" s="110">
        <v>5941</v>
      </c>
      <c r="CK1481" s="110" t="s">
        <v>38</v>
      </c>
      <c r="CL1481" s="110">
        <v>4119400</v>
      </c>
      <c r="CM1481" s="110" t="s">
        <v>524</v>
      </c>
      <c r="CN1481" s="110">
        <v>0</v>
      </c>
      <c r="CO1481" s="110">
        <v>50</v>
      </c>
      <c r="CP1481" s="110">
        <v>300</v>
      </c>
      <c r="CQ1481" s="110">
        <v>300</v>
      </c>
      <c r="CS1481" s="110" t="str">
        <f t="shared" si="241"/>
        <v>RGInt 06 Ponta Grossa-Piraí do Sul</v>
      </c>
    </row>
    <row r="1482" spans="19:97" x14ac:dyDescent="0.2">
      <c r="S1482" s="98">
        <v>5813</v>
      </c>
      <c r="T1482" s="98">
        <v>47</v>
      </c>
      <c r="U1482" s="98" t="s">
        <v>3257</v>
      </c>
      <c r="V1482" s="98">
        <v>60</v>
      </c>
      <c r="W1482" s="98" t="s">
        <v>3258</v>
      </c>
      <c r="X1482" s="98">
        <v>5</v>
      </c>
      <c r="Y1482" s="98" t="s">
        <v>858</v>
      </c>
      <c r="Z1482" s="98">
        <v>35</v>
      </c>
      <c r="AA1482" s="98" t="s">
        <v>3259</v>
      </c>
      <c r="AB1482" s="98">
        <v>8163</v>
      </c>
      <c r="AC1482" s="98" t="s">
        <v>3370</v>
      </c>
      <c r="AD1482" s="98" t="s">
        <v>3371</v>
      </c>
      <c r="AE1482" s="98">
        <v>5813</v>
      </c>
      <c r="AF1482" s="98" t="s">
        <v>3400</v>
      </c>
      <c r="AG1482" s="98" t="s">
        <v>3401</v>
      </c>
      <c r="AH1482" s="98" t="s">
        <v>212</v>
      </c>
      <c r="AI1482" s="98" t="s">
        <v>53</v>
      </c>
      <c r="AJ1482" s="98">
        <v>4100</v>
      </c>
      <c r="AK1482" s="98" t="s">
        <v>33</v>
      </c>
      <c r="AL1482" s="98">
        <v>4101</v>
      </c>
      <c r="AM1482" s="98" t="s">
        <v>128</v>
      </c>
      <c r="AN1482" s="98">
        <v>4106902</v>
      </c>
      <c r="AO1482" s="98">
        <v>2024</v>
      </c>
      <c r="AP1482" s="98">
        <v>600</v>
      </c>
      <c r="AQ1482" s="98" t="s">
        <v>54</v>
      </c>
      <c r="AR1482" s="98" t="s">
        <v>54</v>
      </c>
      <c r="AS1482" s="98" t="s">
        <v>54</v>
      </c>
      <c r="AT1482" s="98" t="s">
        <v>54</v>
      </c>
      <c r="AV1482" s="98" t="s">
        <v>226</v>
      </c>
      <c r="AY1482" s="98" t="s">
        <v>56</v>
      </c>
      <c r="AZ1482" s="98" t="s">
        <v>3402</v>
      </c>
      <c r="BA1482" s="98" t="s">
        <v>3300</v>
      </c>
      <c r="BB1482" s="98" t="s">
        <v>3301</v>
      </c>
      <c r="BD1482" s="110" t="str">
        <f t="shared" si="243"/>
        <v>4941RGInt 04 Maringá</v>
      </c>
      <c r="BE1482" s="110">
        <v>4941</v>
      </c>
      <c r="BF1482" s="110" t="s">
        <v>6500</v>
      </c>
      <c r="BG1482" s="110">
        <v>8084</v>
      </c>
      <c r="BH1482" s="110" t="s">
        <v>36</v>
      </c>
      <c r="BI1482" s="110">
        <v>3300</v>
      </c>
      <c r="BJ1482" s="110">
        <v>0</v>
      </c>
      <c r="BK1482" s="110">
        <v>1700</v>
      </c>
      <c r="BL1482" s="110">
        <v>7000</v>
      </c>
      <c r="BN1482" s="110">
        <f t="shared" si="244"/>
        <v>12000</v>
      </c>
      <c r="BS1482" s="110">
        <v>5813</v>
      </c>
      <c r="BT1482" s="110" t="str">
        <f t="shared" si="235"/>
        <v>Construção de mezanino na Coordenação de Material e Patrimônio, no Jardim Botânico, em Curitiba</v>
      </c>
      <c r="BU1482" s="111" t="str">
        <f t="shared" si="236"/>
        <v>Não</v>
      </c>
      <c r="BV1482" s="111" t="str">
        <f t="shared" si="237"/>
        <v>Não</v>
      </c>
      <c r="BW1482" s="111" t="str">
        <f t="shared" si="238"/>
        <v>Não</v>
      </c>
      <c r="BX1482" s="111" t="str">
        <f t="shared" si="239"/>
        <v>Não</v>
      </c>
      <c r="BY1482" s="110" t="s">
        <v>121</v>
      </c>
      <c r="BZ1482" s="110" t="s">
        <v>226</v>
      </c>
      <c r="CA1482" s="110" t="s">
        <v>121</v>
      </c>
      <c r="CB1482" s="110" t="s">
        <v>8122</v>
      </c>
      <c r="CG1482" s="110" t="str">
        <f t="shared" si="240"/>
        <v>5941 Total</v>
      </c>
      <c r="CH1482" s="110" t="str">
        <f t="shared" si="242"/>
        <v>5941 Total-1</v>
      </c>
      <c r="CI1482" s="110">
        <v>1</v>
      </c>
      <c r="CJ1482" s="110" t="s">
        <v>7429</v>
      </c>
      <c r="CN1482" s="110">
        <v>0</v>
      </c>
      <c r="CO1482" s="110">
        <v>50</v>
      </c>
      <c r="CP1482" s="110">
        <v>300</v>
      </c>
      <c r="CQ1482" s="110">
        <v>300</v>
      </c>
      <c r="CS1482" s="110" t="str">
        <f t="shared" si="241"/>
        <v>-</v>
      </c>
    </row>
    <row r="1483" spans="19:97" x14ac:dyDescent="0.2">
      <c r="S1483" s="98">
        <v>5752</v>
      </c>
      <c r="T1483" s="98">
        <v>47</v>
      </c>
      <c r="U1483" s="98" t="s">
        <v>3257</v>
      </c>
      <c r="V1483" s="98">
        <v>60</v>
      </c>
      <c r="W1483" s="98" t="s">
        <v>3258</v>
      </c>
      <c r="X1483" s="98">
        <v>5</v>
      </c>
      <c r="Y1483" s="98" t="s">
        <v>858</v>
      </c>
      <c r="Z1483" s="98">
        <v>35</v>
      </c>
      <c r="AA1483" s="98" t="s">
        <v>3259</v>
      </c>
      <c r="AB1483" s="98">
        <v>8163</v>
      </c>
      <c r="AC1483" s="98" t="s">
        <v>3370</v>
      </c>
      <c r="AD1483" s="98" t="s">
        <v>3371</v>
      </c>
      <c r="AE1483" s="98">
        <v>5752</v>
      </c>
      <c r="AF1483" s="98" t="s">
        <v>3404</v>
      </c>
      <c r="AG1483" s="98" t="s">
        <v>3405</v>
      </c>
      <c r="AH1483" s="98" t="s">
        <v>212</v>
      </c>
      <c r="AI1483" s="98" t="s">
        <v>53</v>
      </c>
      <c r="AJ1483" s="98">
        <v>4100</v>
      </c>
      <c r="AK1483" s="98" t="s">
        <v>33</v>
      </c>
      <c r="AL1483" s="98">
        <v>4101</v>
      </c>
      <c r="AM1483" s="98" t="s">
        <v>128</v>
      </c>
      <c r="AN1483" s="98">
        <v>4106902</v>
      </c>
      <c r="AO1483" s="98">
        <v>2024</v>
      </c>
      <c r="AP1483" s="98">
        <v>400</v>
      </c>
      <c r="AQ1483" s="98" t="s">
        <v>54</v>
      </c>
      <c r="AR1483" s="98" t="s">
        <v>54</v>
      </c>
      <c r="AS1483" s="98" t="s">
        <v>54</v>
      </c>
      <c r="AT1483" s="98" t="s">
        <v>54</v>
      </c>
      <c r="AY1483" s="98" t="s">
        <v>56</v>
      </c>
      <c r="AZ1483" s="98" t="s">
        <v>3402</v>
      </c>
      <c r="BA1483" s="98" t="s">
        <v>3374</v>
      </c>
      <c r="BB1483" s="98" t="s">
        <v>3375</v>
      </c>
      <c r="BD1483" s="110" t="str">
        <f t="shared" si="243"/>
        <v>4942RGInt 03 Cascavel</v>
      </c>
      <c r="BE1483" s="110">
        <v>4942</v>
      </c>
      <c r="BF1483" s="110" t="s">
        <v>2398</v>
      </c>
      <c r="BG1483" s="110">
        <v>8612</v>
      </c>
      <c r="BH1483" s="110" t="s">
        <v>35</v>
      </c>
      <c r="BI1483" s="110">
        <v>1473</v>
      </c>
      <c r="BJ1483" s="110">
        <v>1499</v>
      </c>
      <c r="BK1483" s="110">
        <v>1526</v>
      </c>
      <c r="BL1483" s="110">
        <v>1554</v>
      </c>
      <c r="BN1483" s="110">
        <f t="shared" si="244"/>
        <v>6052</v>
      </c>
      <c r="BS1483" s="110">
        <v>5752</v>
      </c>
      <c r="BT1483" s="110" t="str">
        <f t="shared" si="235"/>
        <v>Instalação de cobertura no estacionamento da área de transportes no Complexo Botânico, em Curitiba</v>
      </c>
      <c r="BU1483" s="111" t="str">
        <f t="shared" si="236"/>
        <v>Não</v>
      </c>
      <c r="BV1483" s="111" t="str">
        <f t="shared" si="237"/>
        <v>Não</v>
      </c>
      <c r="BW1483" s="111" t="str">
        <f t="shared" si="238"/>
        <v>Não</v>
      </c>
      <c r="BX1483" s="111" t="str">
        <f t="shared" si="239"/>
        <v>Não</v>
      </c>
      <c r="BY1483" s="110" t="s">
        <v>121</v>
      </c>
      <c r="BZ1483" s="110" t="s">
        <v>121</v>
      </c>
      <c r="CA1483" s="110" t="s">
        <v>121</v>
      </c>
      <c r="CB1483" s="110" t="s">
        <v>8122</v>
      </c>
      <c r="CG1483" s="110" t="str">
        <f t="shared" si="240"/>
        <v>5942Sengés</v>
      </c>
      <c r="CH1483" s="110" t="str">
        <f t="shared" si="242"/>
        <v>5942-1</v>
      </c>
      <c r="CI1483" s="110">
        <v>1</v>
      </c>
      <c r="CJ1483" s="110">
        <v>5942</v>
      </c>
      <c r="CK1483" s="110" t="s">
        <v>38</v>
      </c>
      <c r="CL1483" s="110">
        <v>4126306</v>
      </c>
      <c r="CM1483" s="110" t="s">
        <v>556</v>
      </c>
      <c r="CN1483" s="110">
        <v>0</v>
      </c>
      <c r="CO1483" s="110">
        <v>50</v>
      </c>
      <c r="CP1483" s="110">
        <v>300</v>
      </c>
      <c r="CQ1483" s="110">
        <v>300</v>
      </c>
      <c r="CS1483" s="110" t="str">
        <f t="shared" si="241"/>
        <v>RGInt 06 Ponta Grossa-Sengés</v>
      </c>
    </row>
    <row r="1484" spans="19:97" x14ac:dyDescent="0.2">
      <c r="S1484" s="98">
        <v>4456</v>
      </c>
      <c r="T1484" s="98">
        <v>47</v>
      </c>
      <c r="U1484" s="98" t="s">
        <v>3257</v>
      </c>
      <c r="V1484" s="98">
        <v>60</v>
      </c>
      <c r="W1484" s="98" t="s">
        <v>3258</v>
      </c>
      <c r="X1484" s="98">
        <v>5</v>
      </c>
      <c r="Y1484" s="98" t="s">
        <v>858</v>
      </c>
      <c r="Z1484" s="98">
        <v>35</v>
      </c>
      <c r="AA1484" s="98" t="s">
        <v>3259</v>
      </c>
      <c r="AB1484" s="98">
        <v>8164</v>
      </c>
      <c r="AC1484" s="98" t="s">
        <v>3407</v>
      </c>
      <c r="AD1484" s="98" t="s">
        <v>3408</v>
      </c>
      <c r="AE1484" s="98">
        <v>4456</v>
      </c>
      <c r="AF1484" s="98" t="s">
        <v>2192</v>
      </c>
      <c r="AG1484" s="98" t="s">
        <v>6277</v>
      </c>
      <c r="AH1484" s="98" t="s">
        <v>790</v>
      </c>
      <c r="AI1484" s="98" t="s">
        <v>53</v>
      </c>
      <c r="AJ1484" s="98">
        <v>4100</v>
      </c>
      <c r="AO1484" s="98">
        <v>2024</v>
      </c>
      <c r="AP1484" s="98">
        <v>110000</v>
      </c>
      <c r="AQ1484" s="98" t="s">
        <v>54</v>
      </c>
      <c r="AR1484" s="98" t="s">
        <v>54</v>
      </c>
      <c r="AS1484" s="98" t="s">
        <v>54</v>
      </c>
      <c r="AT1484" s="98" t="s">
        <v>54</v>
      </c>
      <c r="AV1484" s="98" t="s">
        <v>729</v>
      </c>
      <c r="AY1484" s="98" t="s">
        <v>56</v>
      </c>
      <c r="AZ1484" s="98" t="s">
        <v>3409</v>
      </c>
      <c r="BA1484" s="98" t="s">
        <v>3410</v>
      </c>
      <c r="BB1484" s="98" t="s">
        <v>3411</v>
      </c>
      <c r="BD1484" s="110" t="str">
        <f t="shared" si="243"/>
        <v>4943RGInt 03 Cascavel</v>
      </c>
      <c r="BE1484" s="110">
        <v>4943</v>
      </c>
      <c r="BF1484" s="110" t="s">
        <v>3122</v>
      </c>
      <c r="BG1484" s="110">
        <v>8084</v>
      </c>
      <c r="BH1484" s="110" t="s">
        <v>35</v>
      </c>
      <c r="BI1484" s="110">
        <v>700</v>
      </c>
      <c r="BJ1484" s="110">
        <v>0</v>
      </c>
      <c r="BK1484" s="110">
        <v>3300</v>
      </c>
      <c r="BL1484" s="110">
        <v>8000</v>
      </c>
      <c r="BN1484" s="110">
        <f t="shared" si="244"/>
        <v>12000</v>
      </c>
      <c r="BS1484" s="110">
        <v>4456</v>
      </c>
      <c r="BT1484" s="110" t="str">
        <f t="shared" si="235"/>
        <v>Atendimentos através do Sistema Integrado de Atendimento ao Trauma e Emergências (SIATE)</v>
      </c>
      <c r="BU1484" s="111" t="str">
        <f t="shared" si="236"/>
        <v>Não</v>
      </c>
      <c r="BV1484" s="111" t="str">
        <f t="shared" si="237"/>
        <v>Não</v>
      </c>
      <c r="BW1484" s="111" t="str">
        <f t="shared" si="238"/>
        <v>Não</v>
      </c>
      <c r="BX1484" s="111" t="str">
        <f t="shared" si="239"/>
        <v>Não</v>
      </c>
      <c r="BY1484" s="110" t="s">
        <v>121</v>
      </c>
      <c r="BZ1484" s="110" t="s">
        <v>729</v>
      </c>
      <c r="CA1484" s="110" t="s">
        <v>121</v>
      </c>
      <c r="CB1484" s="110" t="s">
        <v>8374</v>
      </c>
      <c r="CG1484" s="110" t="str">
        <f t="shared" si="240"/>
        <v>5942 Total</v>
      </c>
      <c r="CH1484" s="110" t="str">
        <f t="shared" si="242"/>
        <v>5942 Total-1</v>
      </c>
      <c r="CI1484" s="110">
        <v>1</v>
      </c>
      <c r="CJ1484" s="110" t="s">
        <v>7430</v>
      </c>
      <c r="CN1484" s="110">
        <v>0</v>
      </c>
      <c r="CO1484" s="110">
        <v>50</v>
      </c>
      <c r="CP1484" s="110">
        <v>300</v>
      </c>
      <c r="CQ1484" s="110">
        <v>300</v>
      </c>
      <c r="CS1484" s="110" t="str">
        <f t="shared" si="241"/>
        <v>-</v>
      </c>
    </row>
    <row r="1485" spans="19:97" x14ac:dyDescent="0.2">
      <c r="S1485" s="98">
        <v>4513</v>
      </c>
      <c r="T1485" s="98">
        <v>47</v>
      </c>
      <c r="U1485" s="98" t="s">
        <v>3257</v>
      </c>
      <c r="V1485" s="98">
        <v>60</v>
      </c>
      <c r="W1485" s="98" t="s">
        <v>3258</v>
      </c>
      <c r="X1485" s="98">
        <v>5</v>
      </c>
      <c r="Y1485" s="98" t="s">
        <v>858</v>
      </c>
      <c r="Z1485" s="98">
        <v>35</v>
      </c>
      <c r="AA1485" s="98" t="s">
        <v>3259</v>
      </c>
      <c r="AB1485" s="98">
        <v>8167</v>
      </c>
      <c r="AC1485" s="98" t="s">
        <v>3413</v>
      </c>
      <c r="AD1485" s="98" t="s">
        <v>6278</v>
      </c>
      <c r="AE1485" s="98">
        <v>4513</v>
      </c>
      <c r="AF1485" s="98" t="s">
        <v>2246</v>
      </c>
      <c r="AG1485" s="98" t="s">
        <v>6270</v>
      </c>
      <c r="AH1485" s="98" t="s">
        <v>790</v>
      </c>
      <c r="AI1485" s="98" t="s">
        <v>53</v>
      </c>
      <c r="AJ1485" s="98">
        <v>4100</v>
      </c>
      <c r="AO1485" s="98">
        <v>2024</v>
      </c>
      <c r="AP1485" s="98">
        <v>433300</v>
      </c>
      <c r="AQ1485" s="98" t="s">
        <v>54</v>
      </c>
      <c r="AR1485" s="98" t="s">
        <v>54</v>
      </c>
      <c r="AS1485" s="98" t="s">
        <v>54</v>
      </c>
      <c r="AT1485" s="98" t="s">
        <v>54</v>
      </c>
      <c r="AV1485" s="98" t="s">
        <v>729</v>
      </c>
      <c r="AY1485" s="98" t="s">
        <v>56</v>
      </c>
      <c r="AZ1485" s="98" t="s">
        <v>3414</v>
      </c>
      <c r="BA1485" s="98" t="s">
        <v>3415</v>
      </c>
      <c r="BB1485" s="98" t="s">
        <v>3416</v>
      </c>
      <c r="BD1485" s="110" t="str">
        <f t="shared" si="243"/>
        <v>4944(vazio)</v>
      </c>
      <c r="BE1485" s="110">
        <v>4944</v>
      </c>
      <c r="BF1485" s="110" t="s">
        <v>1063</v>
      </c>
      <c r="BG1485" s="110">
        <v>8028</v>
      </c>
      <c r="BH1485" s="110" t="s">
        <v>60</v>
      </c>
      <c r="BI1485" s="110">
        <v>558</v>
      </c>
      <c r="BJ1485" s="110">
        <v>627</v>
      </c>
      <c r="BK1485" s="110">
        <v>632</v>
      </c>
      <c r="BL1485" s="110">
        <v>637</v>
      </c>
      <c r="BN1485" s="110">
        <f t="shared" si="244"/>
        <v>2454</v>
      </c>
      <c r="BS1485" s="110">
        <v>4513</v>
      </c>
      <c r="BT1485" s="110" t="str">
        <f t="shared" si="235"/>
        <v>Atendimentos de Saúde às Pessoas Privadas de Liberdade - PPL realizados</v>
      </c>
      <c r="BU1485" s="111" t="str">
        <f t="shared" si="236"/>
        <v>Não</v>
      </c>
      <c r="BV1485" s="111" t="str">
        <f t="shared" si="237"/>
        <v>Não</v>
      </c>
      <c r="BW1485" s="111" t="str">
        <f t="shared" si="238"/>
        <v>Não</v>
      </c>
      <c r="BX1485" s="111" t="str">
        <f t="shared" si="239"/>
        <v>Não</v>
      </c>
      <c r="BY1485" s="110" t="s">
        <v>121</v>
      </c>
      <c r="BZ1485" s="110" t="s">
        <v>729</v>
      </c>
      <c r="CA1485" s="110" t="s">
        <v>121</v>
      </c>
      <c r="CB1485" s="110" t="s">
        <v>8374</v>
      </c>
      <c r="CG1485" s="110" t="str">
        <f t="shared" si="240"/>
        <v>5943Curitiba</v>
      </c>
      <c r="CH1485" s="110" t="str">
        <f t="shared" si="242"/>
        <v>5943-1</v>
      </c>
      <c r="CI1485" s="110">
        <v>1</v>
      </c>
      <c r="CJ1485" s="110">
        <v>5943</v>
      </c>
      <c r="CK1485" s="110" t="s">
        <v>33</v>
      </c>
      <c r="CL1485" s="110">
        <v>4106902</v>
      </c>
      <c r="CM1485" s="110" t="s">
        <v>128</v>
      </c>
      <c r="CN1485" s="110">
        <v>0</v>
      </c>
      <c r="CO1485" s="110">
        <v>50</v>
      </c>
      <c r="CP1485" s="110">
        <v>300</v>
      </c>
      <c r="CQ1485" s="110">
        <v>300</v>
      </c>
      <c r="CS1485" s="110" t="str">
        <f t="shared" si="241"/>
        <v>RGInt 01 Curitiba-Curitiba</v>
      </c>
    </row>
    <row r="1486" spans="19:97" x14ac:dyDescent="0.2">
      <c r="S1486" s="98">
        <v>4517</v>
      </c>
      <c r="T1486" s="98">
        <v>47</v>
      </c>
      <c r="U1486" s="98" t="s">
        <v>3257</v>
      </c>
      <c r="V1486" s="98">
        <v>60</v>
      </c>
      <c r="W1486" s="98" t="s">
        <v>3258</v>
      </c>
      <c r="X1486" s="98">
        <v>5</v>
      </c>
      <c r="Y1486" s="98" t="s">
        <v>858</v>
      </c>
      <c r="Z1486" s="98">
        <v>35</v>
      </c>
      <c r="AA1486" s="98" t="s">
        <v>3259</v>
      </c>
      <c r="AB1486" s="98">
        <v>8168</v>
      </c>
      <c r="AC1486" s="98" t="s">
        <v>3418</v>
      </c>
      <c r="AD1486" s="98" t="s">
        <v>3419</v>
      </c>
      <c r="AE1486" s="98">
        <v>4517</v>
      </c>
      <c r="AF1486" s="98" t="s">
        <v>2251</v>
      </c>
      <c r="AG1486" s="98" t="s">
        <v>3420</v>
      </c>
      <c r="AH1486" s="98" t="s">
        <v>790</v>
      </c>
      <c r="AI1486" s="98" t="s">
        <v>53</v>
      </c>
      <c r="AJ1486" s="98">
        <v>4100</v>
      </c>
      <c r="AK1486" s="98" t="s">
        <v>37</v>
      </c>
      <c r="AL1486" s="98">
        <v>4105</v>
      </c>
      <c r="AO1486" s="98">
        <v>2024</v>
      </c>
      <c r="AP1486" s="98">
        <v>219000</v>
      </c>
      <c r="AQ1486" s="98" t="s">
        <v>54</v>
      </c>
      <c r="AR1486" s="98" t="s">
        <v>54</v>
      </c>
      <c r="AS1486" s="98" t="s">
        <v>54</v>
      </c>
      <c r="AT1486" s="98" t="s">
        <v>54</v>
      </c>
      <c r="AV1486" s="98" t="s">
        <v>729</v>
      </c>
      <c r="AY1486" s="98" t="s">
        <v>56</v>
      </c>
      <c r="AZ1486" s="98" t="s">
        <v>3042</v>
      </c>
      <c r="BA1486" s="98" t="s">
        <v>3421</v>
      </c>
      <c r="BB1486" s="98" t="s">
        <v>3422</v>
      </c>
      <c r="BD1486" s="110" t="str">
        <f t="shared" si="243"/>
        <v>4945(vazio)</v>
      </c>
      <c r="BE1486" s="110">
        <v>4945</v>
      </c>
      <c r="BF1486" s="110" t="s">
        <v>1069</v>
      </c>
      <c r="BG1486" s="110">
        <v>8028</v>
      </c>
      <c r="BH1486" s="110" t="s">
        <v>60</v>
      </c>
      <c r="BI1486" s="110">
        <v>95000</v>
      </c>
      <c r="BJ1486" s="110">
        <v>215000</v>
      </c>
      <c r="BK1486" s="110">
        <v>341000</v>
      </c>
      <c r="BL1486" s="110">
        <v>473000</v>
      </c>
      <c r="BN1486" s="110">
        <f t="shared" si="244"/>
        <v>1124000</v>
      </c>
      <c r="BS1486" s="110">
        <v>4517</v>
      </c>
      <c r="BT1486" s="110" t="str">
        <f t="shared" si="235"/>
        <v>Atendimento integral da Rede de Assistência à Saúde no Hospital Universitário de Londrina</v>
      </c>
      <c r="BU1486" s="111" t="str">
        <f t="shared" si="236"/>
        <v>Não</v>
      </c>
      <c r="BV1486" s="111" t="str">
        <f t="shared" si="237"/>
        <v>Não</v>
      </c>
      <c r="BW1486" s="111" t="str">
        <f t="shared" si="238"/>
        <v>Não</v>
      </c>
      <c r="BX1486" s="111" t="str">
        <f t="shared" si="239"/>
        <v>Não</v>
      </c>
      <c r="BY1486" s="110" t="s">
        <v>121</v>
      </c>
      <c r="BZ1486" s="110" t="s">
        <v>729</v>
      </c>
      <c r="CA1486" s="110" t="s">
        <v>121</v>
      </c>
      <c r="CB1486" s="110" t="s">
        <v>8122</v>
      </c>
      <c r="CG1486" s="110" t="str">
        <f t="shared" si="240"/>
        <v>5943 Total</v>
      </c>
      <c r="CH1486" s="110" t="str">
        <f t="shared" si="242"/>
        <v>5943 Total-1</v>
      </c>
      <c r="CI1486" s="110">
        <v>1</v>
      </c>
      <c r="CJ1486" s="110" t="s">
        <v>7431</v>
      </c>
      <c r="CN1486" s="110">
        <v>0</v>
      </c>
      <c r="CO1486" s="110">
        <v>50</v>
      </c>
      <c r="CP1486" s="110">
        <v>300</v>
      </c>
      <c r="CQ1486" s="110">
        <v>300</v>
      </c>
      <c r="CS1486" s="110" t="str">
        <f t="shared" si="241"/>
        <v>-</v>
      </c>
    </row>
    <row r="1487" spans="19:97" x14ac:dyDescent="0.2">
      <c r="S1487" s="98">
        <v>4519</v>
      </c>
      <c r="T1487" s="98">
        <v>47</v>
      </c>
      <c r="U1487" s="98" t="s">
        <v>3257</v>
      </c>
      <c r="V1487" s="98">
        <v>60</v>
      </c>
      <c r="W1487" s="98" t="s">
        <v>3258</v>
      </c>
      <c r="X1487" s="98">
        <v>5</v>
      </c>
      <c r="Y1487" s="98" t="s">
        <v>858</v>
      </c>
      <c r="Z1487" s="98">
        <v>35</v>
      </c>
      <c r="AA1487" s="98" t="s">
        <v>3259</v>
      </c>
      <c r="AB1487" s="98">
        <v>8169</v>
      </c>
      <c r="AC1487" s="98" t="s">
        <v>3424</v>
      </c>
      <c r="AD1487" s="98" t="s">
        <v>3419</v>
      </c>
      <c r="AE1487" s="98">
        <v>4519</v>
      </c>
      <c r="AF1487" s="98" t="s">
        <v>2258</v>
      </c>
      <c r="AG1487" s="98" t="s">
        <v>3420</v>
      </c>
      <c r="AH1487" s="98" t="s">
        <v>790</v>
      </c>
      <c r="AI1487" s="98" t="s">
        <v>53</v>
      </c>
      <c r="AJ1487" s="98">
        <v>4100</v>
      </c>
      <c r="AK1487" s="98" t="s">
        <v>36</v>
      </c>
      <c r="AL1487" s="98">
        <v>4104</v>
      </c>
      <c r="AO1487" s="98">
        <v>2024</v>
      </c>
      <c r="AP1487" s="98">
        <v>120000</v>
      </c>
      <c r="AQ1487" s="98" t="s">
        <v>54</v>
      </c>
      <c r="AR1487" s="98" t="s">
        <v>54</v>
      </c>
      <c r="AS1487" s="98" t="s">
        <v>54</v>
      </c>
      <c r="AT1487" s="98" t="s">
        <v>54</v>
      </c>
      <c r="AV1487" s="98" t="s">
        <v>729</v>
      </c>
      <c r="AY1487" s="98" t="s">
        <v>56</v>
      </c>
      <c r="AZ1487" s="98" t="s">
        <v>3042</v>
      </c>
      <c r="BA1487" s="98" t="s">
        <v>3421</v>
      </c>
      <c r="BB1487" s="98" t="s">
        <v>3422</v>
      </c>
      <c r="BD1487" s="110" t="str">
        <f t="shared" si="243"/>
        <v>4946(vazio)</v>
      </c>
      <c r="BE1487" s="110">
        <v>4946</v>
      </c>
      <c r="BF1487" s="110" t="s">
        <v>1054</v>
      </c>
      <c r="BG1487" s="110">
        <v>8028</v>
      </c>
      <c r="BH1487" s="110" t="s">
        <v>60</v>
      </c>
      <c r="BI1487" s="110">
        <v>12</v>
      </c>
      <c r="BJ1487" s="110">
        <v>14</v>
      </c>
      <c r="BK1487" s="110">
        <v>14</v>
      </c>
      <c r="BL1487" s="110">
        <v>15</v>
      </c>
      <c r="BN1487" s="110">
        <f t="shared" si="244"/>
        <v>55</v>
      </c>
      <c r="BS1487" s="110">
        <v>4519</v>
      </c>
      <c r="BT1487" s="110" t="str">
        <f t="shared" si="235"/>
        <v>Atendimento integral da Rede de Assistência à Saúde no Hospital Universitário de Maringá</v>
      </c>
      <c r="BU1487" s="111" t="str">
        <f t="shared" si="236"/>
        <v>Não</v>
      </c>
      <c r="BV1487" s="111" t="str">
        <f t="shared" si="237"/>
        <v>Não</v>
      </c>
      <c r="BW1487" s="111" t="str">
        <f t="shared" si="238"/>
        <v>Não</v>
      </c>
      <c r="BX1487" s="111" t="str">
        <f t="shared" si="239"/>
        <v>Não</v>
      </c>
      <c r="BY1487" s="110" t="s">
        <v>121</v>
      </c>
      <c r="BZ1487" s="110" t="s">
        <v>729</v>
      </c>
      <c r="CA1487" s="110" t="s">
        <v>121</v>
      </c>
      <c r="CB1487" s="110" t="s">
        <v>8122</v>
      </c>
      <c r="CG1487" s="110" t="str">
        <f t="shared" si="240"/>
        <v>5944Telêmaco Borba</v>
      </c>
      <c r="CH1487" s="110" t="str">
        <f t="shared" si="242"/>
        <v>5944-1</v>
      </c>
      <c r="CI1487" s="110">
        <v>1</v>
      </c>
      <c r="CJ1487" s="110">
        <v>5944</v>
      </c>
      <c r="CK1487" s="110" t="s">
        <v>38</v>
      </c>
      <c r="CL1487" s="110">
        <v>4127106</v>
      </c>
      <c r="CM1487" s="110" t="s">
        <v>559</v>
      </c>
      <c r="CN1487" s="110">
        <v>0</v>
      </c>
      <c r="CO1487" s="110">
        <v>500</v>
      </c>
      <c r="CP1487" s="110">
        <v>1000</v>
      </c>
      <c r="CQ1487" s="110">
        <v>1000</v>
      </c>
      <c r="CS1487" s="110" t="str">
        <f t="shared" si="241"/>
        <v>RGInt 06 Ponta Grossa-Telêmaco Borba</v>
      </c>
    </row>
    <row r="1488" spans="19:97" x14ac:dyDescent="0.2">
      <c r="S1488" s="98">
        <v>4521</v>
      </c>
      <c r="T1488" s="98">
        <v>47</v>
      </c>
      <c r="U1488" s="98" t="s">
        <v>3257</v>
      </c>
      <c r="V1488" s="98">
        <v>60</v>
      </c>
      <c r="W1488" s="98" t="s">
        <v>3258</v>
      </c>
      <c r="X1488" s="98">
        <v>5</v>
      </c>
      <c r="Y1488" s="98" t="s">
        <v>858</v>
      </c>
      <c r="Z1488" s="98">
        <v>35</v>
      </c>
      <c r="AA1488" s="98" t="s">
        <v>3259</v>
      </c>
      <c r="AB1488" s="98">
        <v>8170</v>
      </c>
      <c r="AC1488" s="98" t="s">
        <v>3426</v>
      </c>
      <c r="AD1488" s="98" t="s">
        <v>3419</v>
      </c>
      <c r="AE1488" s="98">
        <v>4521</v>
      </c>
      <c r="AF1488" s="98" t="s">
        <v>2261</v>
      </c>
      <c r="AG1488" s="98" t="s">
        <v>3420</v>
      </c>
      <c r="AH1488" s="98" t="s">
        <v>790</v>
      </c>
      <c r="AI1488" s="98" t="s">
        <v>53</v>
      </c>
      <c r="AJ1488" s="98">
        <v>4100</v>
      </c>
      <c r="AK1488" s="98" t="s">
        <v>35</v>
      </c>
      <c r="AL1488" s="98">
        <v>4103</v>
      </c>
      <c r="AO1488" s="98">
        <v>2024</v>
      </c>
      <c r="AP1488" s="98">
        <v>96790</v>
      </c>
      <c r="AQ1488" s="98" t="s">
        <v>54</v>
      </c>
      <c r="AR1488" s="98" t="s">
        <v>54</v>
      </c>
      <c r="AS1488" s="98" t="s">
        <v>54</v>
      </c>
      <c r="AT1488" s="98" t="s">
        <v>54</v>
      </c>
      <c r="AV1488" s="98" t="s">
        <v>729</v>
      </c>
      <c r="AY1488" s="98" t="s">
        <v>56</v>
      </c>
      <c r="AZ1488" s="98" t="s">
        <v>3042</v>
      </c>
      <c r="BA1488" s="98" t="s">
        <v>3421</v>
      </c>
      <c r="BB1488" s="98" t="s">
        <v>3422</v>
      </c>
      <c r="BD1488" s="110" t="str">
        <f t="shared" si="243"/>
        <v>4947RGInt 03 Cascavel</v>
      </c>
      <c r="BE1488" s="110">
        <v>4947</v>
      </c>
      <c r="BF1488" s="110" t="s">
        <v>3132</v>
      </c>
      <c r="BG1488" s="110">
        <v>8084</v>
      </c>
      <c r="BH1488" s="110" t="s">
        <v>35</v>
      </c>
      <c r="BI1488" s="110">
        <v>2000</v>
      </c>
      <c r="BJ1488" s="110">
        <v>2000</v>
      </c>
      <c r="BK1488" s="110">
        <v>6000</v>
      </c>
      <c r="BL1488" s="110">
        <v>2000</v>
      </c>
      <c r="BN1488" s="110">
        <f t="shared" si="244"/>
        <v>12000</v>
      </c>
      <c r="BS1488" s="110">
        <v>4521</v>
      </c>
      <c r="BT1488" s="110" t="str">
        <f t="shared" si="235"/>
        <v>Atendimento integral da Rede de Assistência à Saúde no Hospital Universitário de Cascavel</v>
      </c>
      <c r="BU1488" s="111" t="str">
        <f t="shared" si="236"/>
        <v>Não</v>
      </c>
      <c r="BV1488" s="111" t="str">
        <f t="shared" si="237"/>
        <v>Não</v>
      </c>
      <c r="BW1488" s="111" t="str">
        <f t="shared" si="238"/>
        <v>Não</v>
      </c>
      <c r="BX1488" s="111" t="str">
        <f t="shared" si="239"/>
        <v>Não</v>
      </c>
      <c r="BY1488" s="110" t="s">
        <v>121</v>
      </c>
      <c r="BZ1488" s="110" t="s">
        <v>729</v>
      </c>
      <c r="CA1488" s="110" t="s">
        <v>121</v>
      </c>
      <c r="CB1488" s="110" t="s">
        <v>8122</v>
      </c>
      <c r="CG1488" s="110" t="str">
        <f t="shared" si="240"/>
        <v>5944 Total</v>
      </c>
      <c r="CH1488" s="110" t="str">
        <f t="shared" si="242"/>
        <v>5944 Total-1</v>
      </c>
      <c r="CI1488" s="110">
        <v>1</v>
      </c>
      <c r="CJ1488" s="110" t="s">
        <v>7432</v>
      </c>
      <c r="CN1488" s="110">
        <v>0</v>
      </c>
      <c r="CO1488" s="110">
        <v>500</v>
      </c>
      <c r="CP1488" s="110">
        <v>1000</v>
      </c>
      <c r="CQ1488" s="110">
        <v>1000</v>
      </c>
      <c r="CS1488" s="110" t="str">
        <f t="shared" si="241"/>
        <v>-</v>
      </c>
    </row>
    <row r="1489" spans="19:97" x14ac:dyDescent="0.2">
      <c r="S1489" s="98">
        <v>4523</v>
      </c>
      <c r="T1489" s="98">
        <v>47</v>
      </c>
      <c r="U1489" s="98" t="s">
        <v>3257</v>
      </c>
      <c r="V1489" s="98">
        <v>60</v>
      </c>
      <c r="W1489" s="98" t="s">
        <v>3258</v>
      </c>
      <c r="X1489" s="98">
        <v>5</v>
      </c>
      <c r="Y1489" s="98" t="s">
        <v>858</v>
      </c>
      <c r="Z1489" s="98">
        <v>35</v>
      </c>
      <c r="AA1489" s="98" t="s">
        <v>3259</v>
      </c>
      <c r="AB1489" s="98">
        <v>8171</v>
      </c>
      <c r="AC1489" s="98" t="s">
        <v>3428</v>
      </c>
      <c r="AD1489" s="98" t="s">
        <v>3419</v>
      </c>
      <c r="AE1489" s="98">
        <v>4523</v>
      </c>
      <c r="AF1489" s="98" t="s">
        <v>2265</v>
      </c>
      <c r="AG1489" s="98" t="s">
        <v>3420</v>
      </c>
      <c r="AH1489" s="98" t="s">
        <v>790</v>
      </c>
      <c r="AI1489" s="98" t="s">
        <v>53</v>
      </c>
      <c r="AJ1489" s="98">
        <v>4100</v>
      </c>
      <c r="AK1489" s="98" t="s">
        <v>38</v>
      </c>
      <c r="AL1489" s="98">
        <v>4106</v>
      </c>
      <c r="AO1489" s="98">
        <v>2024</v>
      </c>
      <c r="AP1489" s="98">
        <v>120000</v>
      </c>
      <c r="AQ1489" s="98" t="s">
        <v>54</v>
      </c>
      <c r="AR1489" s="98" t="s">
        <v>54</v>
      </c>
      <c r="AS1489" s="98" t="s">
        <v>54</v>
      </c>
      <c r="AT1489" s="98" t="s">
        <v>54</v>
      </c>
      <c r="AV1489" s="98" t="s">
        <v>729</v>
      </c>
      <c r="AY1489" s="98" t="s">
        <v>56</v>
      </c>
      <c r="AZ1489" s="98" t="s">
        <v>3042</v>
      </c>
      <c r="BA1489" s="98" t="s">
        <v>3421</v>
      </c>
      <c r="BB1489" s="98" t="s">
        <v>3422</v>
      </c>
      <c r="BD1489" s="110" t="str">
        <f t="shared" si="243"/>
        <v>4950(vazio)</v>
      </c>
      <c r="BE1489" s="110">
        <v>4950</v>
      </c>
      <c r="BF1489" s="110" t="s">
        <v>2422</v>
      </c>
      <c r="BG1489" s="110">
        <v>8057</v>
      </c>
      <c r="BH1489" s="110" t="s">
        <v>60</v>
      </c>
      <c r="BI1489" s="110">
        <v>196</v>
      </c>
      <c r="BJ1489" s="110">
        <v>200</v>
      </c>
      <c r="BK1489" s="110">
        <v>203</v>
      </c>
      <c r="BL1489" s="110">
        <v>208</v>
      </c>
      <c r="BN1489" s="110">
        <f t="shared" si="244"/>
        <v>807</v>
      </c>
      <c r="BS1489" s="110">
        <v>4523</v>
      </c>
      <c r="BT1489" s="110" t="str">
        <f t="shared" si="235"/>
        <v>Atendimento integral da Rede de Assistência à Saúde no Hospital Universitário de Ponta Grossa</v>
      </c>
      <c r="BU1489" s="111" t="str">
        <f t="shared" si="236"/>
        <v>Não</v>
      </c>
      <c r="BV1489" s="111" t="str">
        <f t="shared" si="237"/>
        <v>Não</v>
      </c>
      <c r="BW1489" s="111" t="str">
        <f t="shared" si="238"/>
        <v>Não</v>
      </c>
      <c r="BX1489" s="111" t="str">
        <f t="shared" si="239"/>
        <v>Não</v>
      </c>
      <c r="BY1489" s="110" t="s">
        <v>121</v>
      </c>
      <c r="BZ1489" s="110" t="s">
        <v>729</v>
      </c>
      <c r="CA1489" s="110" t="s">
        <v>121</v>
      </c>
      <c r="CB1489" s="110" t="s">
        <v>8122</v>
      </c>
      <c r="CG1489" s="110" t="str">
        <f t="shared" si="240"/>
        <v>5945Curitiba</v>
      </c>
      <c r="CH1489" s="110" t="str">
        <f t="shared" si="242"/>
        <v>5945-1</v>
      </c>
      <c r="CI1489" s="110">
        <v>1</v>
      </c>
      <c r="CJ1489" s="110">
        <v>5945</v>
      </c>
      <c r="CK1489" s="110" t="s">
        <v>33</v>
      </c>
      <c r="CL1489" s="110">
        <v>4106902</v>
      </c>
      <c r="CM1489" s="110" t="s">
        <v>128</v>
      </c>
      <c r="CN1489" s="110">
        <v>0</v>
      </c>
      <c r="CO1489" s="110">
        <v>0.5</v>
      </c>
      <c r="CP1489" s="110">
        <v>0</v>
      </c>
      <c r="CQ1489" s="110">
        <v>0</v>
      </c>
      <c r="CS1489" s="110" t="str">
        <f t="shared" si="241"/>
        <v>RGInt 01 Curitiba-Curitiba</v>
      </c>
    </row>
    <row r="1490" spans="19:97" x14ac:dyDescent="0.2">
      <c r="S1490" s="98">
        <v>4528</v>
      </c>
      <c r="T1490" s="98">
        <v>47</v>
      </c>
      <c r="U1490" s="98" t="s">
        <v>3257</v>
      </c>
      <c r="V1490" s="98">
        <v>60</v>
      </c>
      <c r="W1490" s="98" t="s">
        <v>3258</v>
      </c>
      <c r="X1490" s="98">
        <v>5</v>
      </c>
      <c r="Y1490" s="98" t="s">
        <v>858</v>
      </c>
      <c r="Z1490" s="98">
        <v>35</v>
      </c>
      <c r="AA1490" s="98" t="s">
        <v>3259</v>
      </c>
      <c r="AB1490" s="98">
        <v>8172</v>
      </c>
      <c r="AC1490" s="98" t="s">
        <v>3430</v>
      </c>
      <c r="AD1490" s="98" t="s">
        <v>3431</v>
      </c>
      <c r="AE1490" s="98">
        <v>4528</v>
      </c>
      <c r="AF1490" s="98" t="s">
        <v>2275</v>
      </c>
      <c r="AG1490" s="98" t="s">
        <v>3432</v>
      </c>
      <c r="AH1490" s="98" t="s">
        <v>3433</v>
      </c>
      <c r="AI1490" s="98" t="s">
        <v>53</v>
      </c>
      <c r="AJ1490" s="98">
        <v>4100</v>
      </c>
      <c r="AK1490" s="98" t="s">
        <v>33</v>
      </c>
      <c r="AL1490" s="98">
        <v>4101</v>
      </c>
      <c r="AM1490" s="98" t="s">
        <v>128</v>
      </c>
      <c r="AN1490" s="98">
        <v>4106902</v>
      </c>
      <c r="AO1490" s="98">
        <v>2024</v>
      </c>
      <c r="AP1490" s="98">
        <v>2</v>
      </c>
      <c r="AQ1490" s="98" t="s">
        <v>54</v>
      </c>
      <c r="AR1490" s="98" t="s">
        <v>54</v>
      </c>
      <c r="AS1490" s="98" t="s">
        <v>54</v>
      </c>
      <c r="AT1490" s="98" t="s">
        <v>54</v>
      </c>
      <c r="AU1490" s="98" t="s">
        <v>2276</v>
      </c>
      <c r="AY1490" s="98" t="s">
        <v>54</v>
      </c>
      <c r="AZ1490" s="98" t="s">
        <v>3434</v>
      </c>
      <c r="BA1490" s="98" t="s">
        <v>3435</v>
      </c>
      <c r="BB1490" s="98" t="s">
        <v>3436</v>
      </c>
      <c r="BD1490" s="110" t="str">
        <f t="shared" si="243"/>
        <v>4951RGInt 01 Curitiba</v>
      </c>
      <c r="BE1490" s="110">
        <v>4951</v>
      </c>
      <c r="BF1490" s="110" t="s">
        <v>3137</v>
      </c>
      <c r="BG1490" s="110">
        <v>8084</v>
      </c>
      <c r="BH1490" s="110" t="s">
        <v>33</v>
      </c>
      <c r="BI1490" s="110">
        <v>700</v>
      </c>
      <c r="BJ1490" s="110">
        <v>3300</v>
      </c>
      <c r="BK1490" s="110">
        <v>8000</v>
      </c>
      <c r="BL1490" s="110">
        <v>0</v>
      </c>
      <c r="BN1490" s="110">
        <f t="shared" si="244"/>
        <v>12000</v>
      </c>
      <c r="BS1490" s="110">
        <v>4528</v>
      </c>
      <c r="BT1490" s="110" t="str">
        <f t="shared" si="235"/>
        <v>Centro de Medicamentos do Paraná (CEMEPAR), Farmácias e Centrais de Abastecimento Farmacêutico das Regionais de Saúde estruturados</v>
      </c>
      <c r="BU1490" s="111" t="str">
        <f t="shared" si="236"/>
        <v>Não</v>
      </c>
      <c r="BV1490" s="111" t="str">
        <f t="shared" si="237"/>
        <v>Não</v>
      </c>
      <c r="BW1490" s="111" t="str">
        <f t="shared" si="238"/>
        <v>Não</v>
      </c>
      <c r="BX1490" s="111" t="str">
        <f t="shared" si="239"/>
        <v>Não</v>
      </c>
      <c r="BY1490" s="110" t="s">
        <v>2276</v>
      </c>
      <c r="BZ1490" s="110" t="s">
        <v>729</v>
      </c>
      <c r="CA1490" s="110" t="s">
        <v>121</v>
      </c>
      <c r="CB1490" s="110" t="s">
        <v>8374</v>
      </c>
      <c r="CG1490" s="110" t="str">
        <f t="shared" si="240"/>
        <v>5945 Total</v>
      </c>
      <c r="CH1490" s="110" t="str">
        <f t="shared" si="242"/>
        <v>5945 Total-1</v>
      </c>
      <c r="CI1490" s="110">
        <v>1</v>
      </c>
      <c r="CJ1490" s="110" t="s">
        <v>7433</v>
      </c>
      <c r="CN1490" s="110">
        <v>0</v>
      </c>
      <c r="CO1490" s="110">
        <v>0.5</v>
      </c>
      <c r="CP1490" s="110">
        <v>0</v>
      </c>
      <c r="CQ1490" s="110">
        <v>0</v>
      </c>
      <c r="CS1490" s="110" t="str">
        <f t="shared" si="241"/>
        <v>-</v>
      </c>
    </row>
    <row r="1491" spans="19:97" x14ac:dyDescent="0.2">
      <c r="S1491" s="98">
        <v>4532</v>
      </c>
      <c r="T1491" s="98">
        <v>47</v>
      </c>
      <c r="U1491" s="98" t="s">
        <v>3257</v>
      </c>
      <c r="V1491" s="98">
        <v>60</v>
      </c>
      <c r="W1491" s="98" t="s">
        <v>3258</v>
      </c>
      <c r="X1491" s="98">
        <v>5</v>
      </c>
      <c r="Y1491" s="98" t="s">
        <v>858</v>
      </c>
      <c r="Z1491" s="98">
        <v>35</v>
      </c>
      <c r="AA1491" s="98" t="s">
        <v>3259</v>
      </c>
      <c r="AB1491" s="98">
        <v>8172</v>
      </c>
      <c r="AC1491" s="98" t="s">
        <v>3430</v>
      </c>
      <c r="AD1491" s="98" t="s">
        <v>3431</v>
      </c>
      <c r="AE1491" s="98">
        <v>4532</v>
      </c>
      <c r="AF1491" s="98" t="s">
        <v>2285</v>
      </c>
      <c r="AG1491" s="98" t="s">
        <v>3439</v>
      </c>
      <c r="AH1491" s="98" t="s">
        <v>734</v>
      </c>
      <c r="AI1491" s="98" t="s">
        <v>53</v>
      </c>
      <c r="AJ1491" s="98">
        <v>4100</v>
      </c>
      <c r="AK1491" s="98" t="s">
        <v>33</v>
      </c>
      <c r="AL1491" s="98">
        <v>4101</v>
      </c>
      <c r="AO1491" s="98">
        <v>2024</v>
      </c>
      <c r="AP1491" s="98">
        <v>45</v>
      </c>
      <c r="AQ1491" s="98" t="s">
        <v>54</v>
      </c>
      <c r="AR1491" s="98" t="s">
        <v>54</v>
      </c>
      <c r="AS1491" s="98" t="s">
        <v>54</v>
      </c>
      <c r="AT1491" s="98" t="s">
        <v>54</v>
      </c>
      <c r="AV1491" s="98" t="s">
        <v>729</v>
      </c>
      <c r="AY1491" s="98" t="s">
        <v>54</v>
      </c>
      <c r="AZ1491" s="98" t="s">
        <v>3440</v>
      </c>
      <c r="BA1491" s="98" t="s">
        <v>3441</v>
      </c>
      <c r="BB1491" s="98" t="s">
        <v>3436</v>
      </c>
      <c r="BD1491" s="110" t="str">
        <f t="shared" si="243"/>
        <v>4953(vazio)</v>
      </c>
      <c r="BE1491" s="110">
        <v>4953</v>
      </c>
      <c r="BF1491" s="110" t="s">
        <v>2427</v>
      </c>
      <c r="BG1491" s="110">
        <v>8057</v>
      </c>
      <c r="BH1491" s="110" t="s">
        <v>60</v>
      </c>
      <c r="BI1491" s="110">
        <v>123</v>
      </c>
      <c r="BJ1491" s="110">
        <v>125</v>
      </c>
      <c r="BK1491" s="110">
        <v>128</v>
      </c>
      <c r="BL1491" s="110">
        <v>130</v>
      </c>
      <c r="BN1491" s="110">
        <f t="shared" si="244"/>
        <v>506</v>
      </c>
      <c r="BS1491" s="110">
        <v>4532</v>
      </c>
      <c r="BT1491" s="110" t="str">
        <f t="shared" si="235"/>
        <v>Municípios beneficiados com cofinanciamento fundo a fundo para organização da assistência farmacêutica</v>
      </c>
      <c r="BU1491" s="111" t="str">
        <f t="shared" si="236"/>
        <v>Não</v>
      </c>
      <c r="BV1491" s="111" t="str">
        <f t="shared" si="237"/>
        <v>Não</v>
      </c>
      <c r="BW1491" s="111" t="str">
        <f t="shared" si="238"/>
        <v>Não</v>
      </c>
      <c r="BX1491" s="111" t="str">
        <f t="shared" si="239"/>
        <v>Não</v>
      </c>
      <c r="BY1491" s="110" t="s">
        <v>121</v>
      </c>
      <c r="BZ1491" s="110" t="s">
        <v>729</v>
      </c>
      <c r="CA1491" s="110" t="s">
        <v>121</v>
      </c>
      <c r="CB1491" s="110" t="s">
        <v>8374</v>
      </c>
      <c r="CG1491" s="110" t="str">
        <f t="shared" si="240"/>
        <v>5946Curitiba</v>
      </c>
      <c r="CH1491" s="110" t="str">
        <f t="shared" si="242"/>
        <v>5946-1</v>
      </c>
      <c r="CI1491" s="110">
        <v>1</v>
      </c>
      <c r="CJ1491" s="110">
        <v>5946</v>
      </c>
      <c r="CK1491" s="110" t="s">
        <v>33</v>
      </c>
      <c r="CL1491" s="110">
        <v>4106902</v>
      </c>
      <c r="CM1491" s="110" t="s">
        <v>128</v>
      </c>
      <c r="CN1491" s="110">
        <v>0</v>
      </c>
      <c r="CO1491" s="110">
        <v>0.5</v>
      </c>
      <c r="CP1491" s="110">
        <v>0</v>
      </c>
      <c r="CQ1491" s="110">
        <v>0</v>
      </c>
      <c r="CS1491" s="110" t="str">
        <f t="shared" si="241"/>
        <v>RGInt 01 Curitiba-Curitiba</v>
      </c>
    </row>
    <row r="1492" spans="19:97" x14ac:dyDescent="0.2">
      <c r="S1492" s="98">
        <v>4531</v>
      </c>
      <c r="T1492" s="98">
        <v>47</v>
      </c>
      <c r="U1492" s="98" t="s">
        <v>3257</v>
      </c>
      <c r="V1492" s="98">
        <v>60</v>
      </c>
      <c r="W1492" s="98" t="s">
        <v>3258</v>
      </c>
      <c r="X1492" s="98">
        <v>5</v>
      </c>
      <c r="Y1492" s="98" t="s">
        <v>858</v>
      </c>
      <c r="Z1492" s="98">
        <v>35</v>
      </c>
      <c r="AA1492" s="98" t="s">
        <v>3259</v>
      </c>
      <c r="AB1492" s="98">
        <v>8172</v>
      </c>
      <c r="AC1492" s="98" t="s">
        <v>3430</v>
      </c>
      <c r="AD1492" s="98" t="s">
        <v>3431</v>
      </c>
      <c r="AE1492" s="98">
        <v>4531</v>
      </c>
      <c r="AF1492" s="98" t="s">
        <v>2283</v>
      </c>
      <c r="AG1492" s="98" t="s">
        <v>3443</v>
      </c>
      <c r="AH1492" s="98" t="s">
        <v>734</v>
      </c>
      <c r="AI1492" s="98" t="s">
        <v>53</v>
      </c>
      <c r="AJ1492" s="98">
        <v>4100</v>
      </c>
      <c r="AK1492" s="98" t="s">
        <v>33</v>
      </c>
      <c r="AL1492" s="98">
        <v>4101</v>
      </c>
      <c r="AO1492" s="98">
        <v>2024</v>
      </c>
      <c r="AP1492" s="98">
        <v>45</v>
      </c>
      <c r="AQ1492" s="98" t="s">
        <v>54</v>
      </c>
      <c r="AR1492" s="98" t="s">
        <v>54</v>
      </c>
      <c r="AS1492" s="98" t="s">
        <v>54</v>
      </c>
      <c r="AT1492" s="98" t="s">
        <v>54</v>
      </c>
      <c r="AV1492" s="98" t="s">
        <v>729</v>
      </c>
      <c r="AY1492" s="98" t="s">
        <v>54</v>
      </c>
      <c r="AZ1492" s="98" t="s">
        <v>3444</v>
      </c>
      <c r="BA1492" s="98" t="s">
        <v>3441</v>
      </c>
      <c r="BB1492" s="98" t="s">
        <v>3436</v>
      </c>
      <c r="BD1492" s="110" t="str">
        <f t="shared" si="243"/>
        <v>4955(vazio)</v>
      </c>
      <c r="BE1492" s="110">
        <v>4955</v>
      </c>
      <c r="BF1492" s="110" t="s">
        <v>2431</v>
      </c>
      <c r="BG1492" s="110">
        <v>8057</v>
      </c>
      <c r="BH1492" s="110" t="s">
        <v>60</v>
      </c>
      <c r="BI1492" s="110">
        <v>60404</v>
      </c>
      <c r="BJ1492" s="110">
        <v>61612</v>
      </c>
      <c r="BK1492" s="110">
        <v>62844</v>
      </c>
      <c r="BL1492" s="110">
        <v>64101</v>
      </c>
      <c r="BN1492" s="110">
        <f t="shared" si="244"/>
        <v>248961</v>
      </c>
      <c r="BS1492" s="110">
        <v>4531</v>
      </c>
      <c r="BT1492" s="110" t="str">
        <f t="shared" si="235"/>
        <v>Municípios beneficiados com transferência de recursos financeiros para aquisição de medicamentos básicos</v>
      </c>
      <c r="BU1492" s="111" t="str">
        <f t="shared" si="236"/>
        <v>Não</v>
      </c>
      <c r="BV1492" s="111" t="str">
        <f t="shared" si="237"/>
        <v>Não</v>
      </c>
      <c r="BW1492" s="111" t="str">
        <f t="shared" si="238"/>
        <v>Não</v>
      </c>
      <c r="BX1492" s="111" t="str">
        <f t="shared" si="239"/>
        <v>Não</v>
      </c>
      <c r="BY1492" s="110" t="s">
        <v>121</v>
      </c>
      <c r="BZ1492" s="110" t="s">
        <v>729</v>
      </c>
      <c r="CA1492" s="110" t="s">
        <v>121</v>
      </c>
      <c r="CB1492" s="110" t="s">
        <v>8374</v>
      </c>
      <c r="CG1492" s="110" t="str">
        <f t="shared" si="240"/>
        <v>5946 Total</v>
      </c>
      <c r="CH1492" s="110" t="str">
        <f t="shared" si="242"/>
        <v>5946 Total-1</v>
      </c>
      <c r="CI1492" s="110">
        <v>1</v>
      </c>
      <c r="CJ1492" s="110" t="s">
        <v>7434</v>
      </c>
      <c r="CN1492" s="110">
        <v>0</v>
      </c>
      <c r="CO1492" s="110">
        <v>0.5</v>
      </c>
      <c r="CP1492" s="110">
        <v>0</v>
      </c>
      <c r="CQ1492" s="110">
        <v>0</v>
      </c>
      <c r="CS1492" s="110" t="str">
        <f t="shared" si="241"/>
        <v>-</v>
      </c>
    </row>
    <row r="1493" spans="19:97" x14ac:dyDescent="0.2">
      <c r="S1493" s="98">
        <v>4533</v>
      </c>
      <c r="T1493" s="98">
        <v>47</v>
      </c>
      <c r="U1493" s="98" t="s">
        <v>3257</v>
      </c>
      <c r="V1493" s="98">
        <v>60</v>
      </c>
      <c r="W1493" s="98" t="s">
        <v>3258</v>
      </c>
      <c r="X1493" s="98">
        <v>5</v>
      </c>
      <c r="Y1493" s="98" t="s">
        <v>858</v>
      </c>
      <c r="Z1493" s="98">
        <v>35</v>
      </c>
      <c r="AA1493" s="98" t="s">
        <v>3259</v>
      </c>
      <c r="AB1493" s="98">
        <v>8172</v>
      </c>
      <c r="AC1493" s="98" t="s">
        <v>3430</v>
      </c>
      <c r="AD1493" s="98" t="s">
        <v>3431</v>
      </c>
      <c r="AE1493" s="98">
        <v>4533</v>
      </c>
      <c r="AF1493" s="98" t="s">
        <v>2286</v>
      </c>
      <c r="AG1493" s="98" t="s">
        <v>3446</v>
      </c>
      <c r="AH1493" s="98" t="s">
        <v>715</v>
      </c>
      <c r="AI1493" s="98" t="s">
        <v>53</v>
      </c>
      <c r="AJ1493" s="98">
        <v>4100</v>
      </c>
      <c r="AO1493" s="98">
        <v>2024</v>
      </c>
      <c r="AP1493" s="98">
        <v>380000</v>
      </c>
      <c r="AQ1493" s="98" t="s">
        <v>54</v>
      </c>
      <c r="AR1493" s="98" t="s">
        <v>54</v>
      </c>
      <c r="AS1493" s="98" t="s">
        <v>54</v>
      </c>
      <c r="AT1493" s="98" t="s">
        <v>54</v>
      </c>
      <c r="AV1493" s="98" t="s">
        <v>729</v>
      </c>
      <c r="AY1493" s="98" t="s">
        <v>54</v>
      </c>
      <c r="AZ1493" s="98" t="s">
        <v>3447</v>
      </c>
      <c r="BA1493" s="98" t="s">
        <v>3448</v>
      </c>
      <c r="BB1493" s="98" t="s">
        <v>3449</v>
      </c>
      <c r="BD1493" s="110" t="str">
        <f t="shared" si="243"/>
        <v>4956RGInt 03 Cascavel</v>
      </c>
      <c r="BE1493" s="110">
        <v>4956</v>
      </c>
      <c r="BF1493" s="110" t="s">
        <v>3142</v>
      </c>
      <c r="BG1493" s="110">
        <v>8084</v>
      </c>
      <c r="BH1493" s="110" t="s">
        <v>35</v>
      </c>
      <c r="BI1493" s="110">
        <v>2600</v>
      </c>
      <c r="BJ1493" s="110">
        <v>2400</v>
      </c>
      <c r="BK1493" s="110">
        <v>7000</v>
      </c>
      <c r="BL1493" s="110">
        <v>0</v>
      </c>
      <c r="BN1493" s="110">
        <f t="shared" si="244"/>
        <v>12000</v>
      </c>
      <c r="BS1493" s="110">
        <v>4533</v>
      </c>
      <c r="BT1493" s="110" t="str">
        <f t="shared" si="235"/>
        <v>Pessoa atendida (usuário) com medicamentos do Componente Especializado da Assistência Farmacêutica e programas especiais da SESA/PR</v>
      </c>
      <c r="BU1493" s="111" t="str">
        <f t="shared" si="236"/>
        <v>Não</v>
      </c>
      <c r="BV1493" s="111" t="str">
        <f t="shared" si="237"/>
        <v>Não</v>
      </c>
      <c r="BW1493" s="111" t="str">
        <f t="shared" si="238"/>
        <v>Não</v>
      </c>
      <c r="BX1493" s="111" t="str">
        <f t="shared" si="239"/>
        <v>Não</v>
      </c>
      <c r="BY1493" s="110" t="s">
        <v>121</v>
      </c>
      <c r="BZ1493" s="110" t="s">
        <v>729</v>
      </c>
      <c r="CA1493" s="110" t="s">
        <v>2287</v>
      </c>
      <c r="CB1493" s="110" t="s">
        <v>8374</v>
      </c>
      <c r="CG1493" s="110" t="str">
        <f t="shared" si="240"/>
        <v>5947Curitiba</v>
      </c>
      <c r="CH1493" s="110" t="str">
        <f t="shared" si="242"/>
        <v>5947-1</v>
      </c>
      <c r="CI1493" s="110">
        <v>1</v>
      </c>
      <c r="CJ1493" s="110">
        <v>5947</v>
      </c>
      <c r="CK1493" s="110" t="s">
        <v>33</v>
      </c>
      <c r="CL1493" s="110">
        <v>4106902</v>
      </c>
      <c r="CM1493" s="110" t="s">
        <v>128</v>
      </c>
      <c r="CN1493" s="110">
        <v>0</v>
      </c>
      <c r="CO1493" s="110">
        <v>0</v>
      </c>
      <c r="CP1493" s="110">
        <v>3597.5</v>
      </c>
      <c r="CQ1493" s="110">
        <v>3597.5</v>
      </c>
      <c r="CS1493" s="110" t="str">
        <f t="shared" si="241"/>
        <v>RGInt 01 Curitiba-Curitiba</v>
      </c>
    </row>
    <row r="1494" spans="19:97" x14ac:dyDescent="0.2">
      <c r="S1494" s="98">
        <v>4534</v>
      </c>
      <c r="T1494" s="98">
        <v>47</v>
      </c>
      <c r="U1494" s="98" t="s">
        <v>3257</v>
      </c>
      <c r="V1494" s="98">
        <v>60</v>
      </c>
      <c r="W1494" s="98" t="s">
        <v>3258</v>
      </c>
      <c r="X1494" s="98">
        <v>5</v>
      </c>
      <c r="Y1494" s="98" t="s">
        <v>858</v>
      </c>
      <c r="Z1494" s="98">
        <v>35</v>
      </c>
      <c r="AA1494" s="98" t="s">
        <v>3259</v>
      </c>
      <c r="AB1494" s="98">
        <v>8172</v>
      </c>
      <c r="AC1494" s="98" t="s">
        <v>3430</v>
      </c>
      <c r="AD1494" s="98" t="s">
        <v>3431</v>
      </c>
      <c r="AE1494" s="98">
        <v>4534</v>
      </c>
      <c r="AF1494" s="98" t="s">
        <v>2288</v>
      </c>
      <c r="AG1494" s="98" t="s">
        <v>3451</v>
      </c>
      <c r="AH1494" s="98" t="s">
        <v>3452</v>
      </c>
      <c r="AI1494" s="98" t="s">
        <v>53</v>
      </c>
      <c r="AJ1494" s="98">
        <v>4100</v>
      </c>
      <c r="AK1494" s="98" t="s">
        <v>33</v>
      </c>
      <c r="AL1494" s="98">
        <v>4101</v>
      </c>
      <c r="AO1494" s="98">
        <v>2024</v>
      </c>
      <c r="AP1494" s="98">
        <v>3</v>
      </c>
      <c r="AQ1494" s="98" t="s">
        <v>54</v>
      </c>
      <c r="AR1494" s="98" t="s">
        <v>54</v>
      </c>
      <c r="AS1494" s="98" t="s">
        <v>54</v>
      </c>
      <c r="AT1494" s="98" t="s">
        <v>54</v>
      </c>
      <c r="AV1494" s="98" t="s">
        <v>729</v>
      </c>
      <c r="AY1494" s="98" t="s">
        <v>54</v>
      </c>
      <c r="AZ1494" s="98" t="s">
        <v>2288</v>
      </c>
      <c r="BA1494" s="98" t="s">
        <v>3448</v>
      </c>
      <c r="BB1494" s="98" t="s">
        <v>3449</v>
      </c>
      <c r="BD1494" s="110" t="str">
        <f t="shared" si="243"/>
        <v>4957(vazio)</v>
      </c>
      <c r="BE1494" s="110">
        <v>4957</v>
      </c>
      <c r="BF1494" s="110" t="s">
        <v>2382</v>
      </c>
      <c r="BG1494" s="110">
        <v>8057</v>
      </c>
      <c r="BH1494" s="110" t="s">
        <v>60</v>
      </c>
      <c r="BI1494" s="110">
        <v>318</v>
      </c>
      <c r="BJ1494" s="110">
        <v>321</v>
      </c>
      <c r="BK1494" s="110">
        <v>325</v>
      </c>
      <c r="BL1494" s="110">
        <v>328</v>
      </c>
      <c r="BN1494" s="110">
        <f t="shared" si="244"/>
        <v>1292</v>
      </c>
      <c r="BS1494" s="110">
        <v>4534</v>
      </c>
      <c r="BT1494" s="110" t="str">
        <f t="shared" si="235"/>
        <v>Regionais de Saúde com demandas judiciais por medicamentos atendidas</v>
      </c>
      <c r="BU1494" s="111" t="str">
        <f t="shared" si="236"/>
        <v>Não</v>
      </c>
      <c r="BV1494" s="111" t="str">
        <f t="shared" si="237"/>
        <v>Não</v>
      </c>
      <c r="BW1494" s="111" t="str">
        <f t="shared" si="238"/>
        <v>Não</v>
      </c>
      <c r="BX1494" s="111" t="str">
        <f t="shared" si="239"/>
        <v>Não</v>
      </c>
      <c r="BY1494" s="110" t="s">
        <v>2276</v>
      </c>
      <c r="BZ1494" s="110" t="s">
        <v>729</v>
      </c>
      <c r="CA1494" s="110" t="s">
        <v>121</v>
      </c>
      <c r="CB1494" s="110" t="s">
        <v>8122</v>
      </c>
      <c r="CG1494" s="110" t="str">
        <f t="shared" si="240"/>
        <v>5947 Total</v>
      </c>
      <c r="CH1494" s="110" t="str">
        <f t="shared" si="242"/>
        <v>5947 Total-1</v>
      </c>
      <c r="CI1494" s="110">
        <v>1</v>
      </c>
      <c r="CJ1494" s="110" t="s">
        <v>7435</v>
      </c>
      <c r="CN1494" s="110">
        <v>0</v>
      </c>
      <c r="CO1494" s="110">
        <v>0</v>
      </c>
      <c r="CP1494" s="110">
        <v>3597.5</v>
      </c>
      <c r="CQ1494" s="110">
        <v>3597.5</v>
      </c>
      <c r="CS1494" s="110" t="str">
        <f t="shared" si="241"/>
        <v>-</v>
      </c>
    </row>
    <row r="1495" spans="19:97" x14ac:dyDescent="0.2">
      <c r="S1495" s="98">
        <v>4548</v>
      </c>
      <c r="T1495" s="98">
        <v>47</v>
      </c>
      <c r="U1495" s="98" t="s">
        <v>3257</v>
      </c>
      <c r="V1495" s="98">
        <v>60</v>
      </c>
      <c r="W1495" s="98" t="s">
        <v>3258</v>
      </c>
      <c r="X1495" s="98">
        <v>5</v>
      </c>
      <c r="Y1495" s="98" t="s">
        <v>858</v>
      </c>
      <c r="Z1495" s="98">
        <v>35</v>
      </c>
      <c r="AA1495" s="98" t="s">
        <v>3259</v>
      </c>
      <c r="AB1495" s="98">
        <v>8202</v>
      </c>
      <c r="AC1495" s="98" t="s">
        <v>3455</v>
      </c>
      <c r="AD1495" s="98" t="s">
        <v>6279</v>
      </c>
      <c r="AE1495" s="98">
        <v>4548</v>
      </c>
      <c r="AF1495" s="98" t="s">
        <v>2314</v>
      </c>
      <c r="AG1495" s="98" t="s">
        <v>6274</v>
      </c>
      <c r="AH1495" s="98" t="s">
        <v>3456</v>
      </c>
      <c r="AI1495" s="98" t="s">
        <v>53</v>
      </c>
      <c r="AJ1495" s="98">
        <v>4100</v>
      </c>
      <c r="AO1495" s="98">
        <v>2024</v>
      </c>
      <c r="AP1495" s="98">
        <v>122</v>
      </c>
      <c r="AQ1495" s="98" t="s">
        <v>54</v>
      </c>
      <c r="AR1495" s="98" t="s">
        <v>54</v>
      </c>
      <c r="AS1495" s="98" t="s">
        <v>54</v>
      </c>
      <c r="AT1495" s="98" t="s">
        <v>54</v>
      </c>
      <c r="AU1495" s="98" t="s">
        <v>2315</v>
      </c>
      <c r="AY1495" s="98" t="s">
        <v>54</v>
      </c>
      <c r="AZ1495" s="98" t="s">
        <v>3457</v>
      </c>
      <c r="BA1495" s="98" t="s">
        <v>3458</v>
      </c>
      <c r="BB1495" s="98" t="s">
        <v>3459</v>
      </c>
      <c r="BD1495" s="110" t="str">
        <f t="shared" si="243"/>
        <v>4958RGInt 03 Cascavel</v>
      </c>
      <c r="BE1495" s="110">
        <v>4958</v>
      </c>
      <c r="BF1495" s="110" t="s">
        <v>3145</v>
      </c>
      <c r="BG1495" s="110">
        <v>8084</v>
      </c>
      <c r="BH1495" s="110" t="s">
        <v>35</v>
      </c>
      <c r="BI1495" s="110">
        <v>3300</v>
      </c>
      <c r="BJ1495" s="110">
        <v>700</v>
      </c>
      <c r="BK1495" s="110">
        <v>6000</v>
      </c>
      <c r="BL1495" s="110">
        <v>2000</v>
      </c>
      <c r="BN1495" s="110">
        <f t="shared" si="244"/>
        <v>12000</v>
      </c>
      <c r="BS1495" s="110">
        <v>4548</v>
      </c>
      <c r="BT1495" s="110" t="str">
        <f t="shared" si="235"/>
        <v>Pessoas idosas e/ou pessoas com deficiência atendidas por serviços de acolhimento institucional</v>
      </c>
      <c r="BU1495" s="111" t="str">
        <f t="shared" si="236"/>
        <v>Não</v>
      </c>
      <c r="BV1495" s="111" t="str">
        <f t="shared" si="237"/>
        <v>Não</v>
      </c>
      <c r="BW1495" s="111" t="str">
        <f t="shared" si="238"/>
        <v>Não</v>
      </c>
      <c r="BX1495" s="111" t="str">
        <f t="shared" si="239"/>
        <v>Não</v>
      </c>
      <c r="BY1495" s="110" t="s">
        <v>2315</v>
      </c>
      <c r="BZ1495" s="110" t="s">
        <v>1362</v>
      </c>
      <c r="CA1495" s="110" t="s">
        <v>121</v>
      </c>
      <c r="CB1495" s="110" t="s">
        <v>8122</v>
      </c>
      <c r="CG1495" s="110" t="str">
        <f t="shared" si="240"/>
        <v>5948Altamira do Paraná</v>
      </c>
      <c r="CH1495" s="110" t="str">
        <f t="shared" si="242"/>
        <v>5948-1</v>
      </c>
      <c r="CI1495" s="110">
        <v>1</v>
      </c>
      <c r="CJ1495" s="110">
        <v>5948</v>
      </c>
      <c r="CK1495" s="110" t="s">
        <v>36</v>
      </c>
      <c r="CL1495" s="110">
        <v>4100459</v>
      </c>
      <c r="CM1495" s="110" t="s">
        <v>339</v>
      </c>
      <c r="CN1495" s="110">
        <v>0</v>
      </c>
      <c r="CO1495" s="110">
        <v>70</v>
      </c>
      <c r="CP1495" s="110">
        <v>0</v>
      </c>
      <c r="CQ1495" s="110">
        <v>0</v>
      </c>
      <c r="CS1495" s="110" t="str">
        <f t="shared" si="241"/>
        <v>RGInt 04 Maringá-Altamira do Paraná</v>
      </c>
    </row>
    <row r="1496" spans="19:97" x14ac:dyDescent="0.2">
      <c r="S1496" s="98">
        <v>4550</v>
      </c>
      <c r="T1496" s="98">
        <v>47</v>
      </c>
      <c r="U1496" s="98" t="s">
        <v>3257</v>
      </c>
      <c r="V1496" s="98">
        <v>60</v>
      </c>
      <c r="W1496" s="98" t="s">
        <v>3258</v>
      </c>
      <c r="X1496" s="98">
        <v>5</v>
      </c>
      <c r="Y1496" s="98" t="s">
        <v>858</v>
      </c>
      <c r="Z1496" s="98">
        <v>35</v>
      </c>
      <c r="AA1496" s="98" t="s">
        <v>3259</v>
      </c>
      <c r="AB1496" s="98">
        <v>8203</v>
      </c>
      <c r="AC1496" s="98" t="s">
        <v>3461</v>
      </c>
      <c r="AD1496" s="98" t="s">
        <v>6280</v>
      </c>
      <c r="AE1496" s="98">
        <v>4550</v>
      </c>
      <c r="AF1496" s="98" t="s">
        <v>2320</v>
      </c>
      <c r="AG1496" s="98" t="s">
        <v>6272</v>
      </c>
      <c r="AH1496" s="98" t="s">
        <v>790</v>
      </c>
      <c r="AI1496" s="98" t="s">
        <v>53</v>
      </c>
      <c r="AJ1496" s="98">
        <v>4100</v>
      </c>
      <c r="AO1496" s="98">
        <v>2024</v>
      </c>
      <c r="AP1496" s="98">
        <v>650</v>
      </c>
      <c r="AQ1496" s="98" t="s">
        <v>54</v>
      </c>
      <c r="AR1496" s="98" t="s">
        <v>54</v>
      </c>
      <c r="AS1496" s="98" t="s">
        <v>54</v>
      </c>
      <c r="AT1496" s="98" t="s">
        <v>54</v>
      </c>
      <c r="AV1496" s="98" t="s">
        <v>729</v>
      </c>
      <c r="AY1496" s="98" t="s">
        <v>56</v>
      </c>
      <c r="AZ1496" s="98" t="s">
        <v>3462</v>
      </c>
      <c r="BA1496" s="98" t="s">
        <v>3463</v>
      </c>
      <c r="BB1496" s="98" t="s">
        <v>3464</v>
      </c>
      <c r="BD1496" s="110" t="str">
        <f t="shared" si="243"/>
        <v>4959RGInt 01 Curitiba</v>
      </c>
      <c r="BE1496" s="110">
        <v>4959</v>
      </c>
      <c r="BF1496" s="110" t="s">
        <v>3148</v>
      </c>
      <c r="BG1496" s="110">
        <v>8378</v>
      </c>
      <c r="BH1496" s="110" t="s">
        <v>33</v>
      </c>
      <c r="BI1496" s="110">
        <v>64</v>
      </c>
      <c r="BJ1496" s="110">
        <v>64</v>
      </c>
      <c r="BK1496" s="110">
        <v>64</v>
      </c>
      <c r="BL1496" s="110">
        <v>64</v>
      </c>
      <c r="BN1496" s="110">
        <f t="shared" si="244"/>
        <v>256</v>
      </c>
      <c r="BS1496" s="110">
        <v>4550</v>
      </c>
      <c r="BT1496" s="110" t="str">
        <f t="shared" si="235"/>
        <v>Atendimento Aeromédico de Urgência e Emergência</v>
      </c>
      <c r="BU1496" s="111" t="str">
        <f t="shared" si="236"/>
        <v>Não</v>
      </c>
      <c r="BV1496" s="111" t="str">
        <f t="shared" si="237"/>
        <v>Não</v>
      </c>
      <c r="BW1496" s="111" t="str">
        <f t="shared" si="238"/>
        <v>Não</v>
      </c>
      <c r="BX1496" s="111" t="str">
        <f t="shared" si="239"/>
        <v>Não</v>
      </c>
      <c r="BY1496" s="110" t="s">
        <v>2321</v>
      </c>
      <c r="BZ1496" s="110" t="s">
        <v>729</v>
      </c>
      <c r="CA1496" s="110" t="s">
        <v>121</v>
      </c>
      <c r="CB1496" s="110" t="s">
        <v>8374</v>
      </c>
      <c r="CG1496" s="110" t="str">
        <f t="shared" si="240"/>
        <v>5948 Total</v>
      </c>
      <c r="CH1496" s="110" t="str">
        <f t="shared" si="242"/>
        <v>5948 Total-1</v>
      </c>
      <c r="CI1496" s="110">
        <v>1</v>
      </c>
      <c r="CJ1496" s="110" t="s">
        <v>7436</v>
      </c>
      <c r="CN1496" s="110">
        <v>0</v>
      </c>
      <c r="CO1496" s="110">
        <v>70</v>
      </c>
      <c r="CP1496" s="110">
        <v>0</v>
      </c>
      <c r="CQ1496" s="110">
        <v>0</v>
      </c>
      <c r="CS1496" s="110" t="str">
        <f t="shared" si="241"/>
        <v>-</v>
      </c>
    </row>
    <row r="1497" spans="19:97" x14ac:dyDescent="0.2">
      <c r="S1497" s="98">
        <v>4552</v>
      </c>
      <c r="T1497" s="98">
        <v>47</v>
      </c>
      <c r="U1497" s="98" t="s">
        <v>3257</v>
      </c>
      <c r="V1497" s="98">
        <v>60</v>
      </c>
      <c r="W1497" s="98" t="s">
        <v>3258</v>
      </c>
      <c r="X1497" s="98">
        <v>5</v>
      </c>
      <c r="Y1497" s="98" t="s">
        <v>858</v>
      </c>
      <c r="Z1497" s="98">
        <v>35</v>
      </c>
      <c r="AA1497" s="98" t="s">
        <v>3259</v>
      </c>
      <c r="AB1497" s="98">
        <v>8431</v>
      </c>
      <c r="AC1497" s="98" t="s">
        <v>3466</v>
      </c>
      <c r="AD1497" s="98" t="s">
        <v>3467</v>
      </c>
      <c r="AE1497" s="98">
        <v>4552</v>
      </c>
      <c r="AF1497" s="98" t="s">
        <v>2324</v>
      </c>
      <c r="AG1497" s="98" t="s">
        <v>3468</v>
      </c>
      <c r="AH1497" s="98" t="s">
        <v>790</v>
      </c>
      <c r="AI1497" s="98" t="s">
        <v>53</v>
      </c>
      <c r="AJ1497" s="98">
        <v>4100</v>
      </c>
      <c r="AK1497" s="98" t="s">
        <v>33</v>
      </c>
      <c r="AL1497" s="98">
        <v>4101</v>
      </c>
      <c r="AO1497" s="98">
        <v>2024</v>
      </c>
      <c r="AP1497" s="98">
        <v>648</v>
      </c>
      <c r="AQ1497" s="98" t="s">
        <v>54</v>
      </c>
      <c r="AR1497" s="98" t="s">
        <v>54</v>
      </c>
      <c r="AS1497" s="98" t="s">
        <v>54</v>
      </c>
      <c r="AT1497" s="98" t="s">
        <v>54</v>
      </c>
      <c r="AV1497" s="98" t="s">
        <v>1362</v>
      </c>
      <c r="AY1497" s="98" t="s">
        <v>56</v>
      </c>
      <c r="AZ1497" s="98" t="s">
        <v>3469</v>
      </c>
      <c r="BA1497" s="98" t="s">
        <v>3470</v>
      </c>
      <c r="BB1497" s="98" t="s">
        <v>3471</v>
      </c>
      <c r="BD1497" s="110" t="str">
        <f t="shared" si="243"/>
        <v>4959RGInt 02 Guarapuava</v>
      </c>
      <c r="BE1497" s="110">
        <v>4959</v>
      </c>
      <c r="BF1497" s="110" t="s">
        <v>3148</v>
      </c>
      <c r="BG1497" s="110">
        <v>8378</v>
      </c>
      <c r="BH1497" s="110" t="s">
        <v>34</v>
      </c>
      <c r="BI1497" s="110">
        <v>0</v>
      </c>
      <c r="BJ1497" s="110">
        <v>0</v>
      </c>
      <c r="BK1497" s="110">
        <v>0</v>
      </c>
      <c r="BL1497" s="110">
        <v>0</v>
      </c>
      <c r="BN1497" s="110">
        <f t="shared" si="244"/>
        <v>0</v>
      </c>
      <c r="BS1497" s="110">
        <v>4552</v>
      </c>
      <c r="BT1497" s="110" t="str">
        <f t="shared" si="235"/>
        <v>Atendimentos de Saúde Integral para adolescentes em cumprimento de medidas socioeducativas de privação e restrição de liberdade realizados</v>
      </c>
      <c r="BU1497" s="111" t="str">
        <f t="shared" si="236"/>
        <v>Não</v>
      </c>
      <c r="BV1497" s="111" t="str">
        <f t="shared" si="237"/>
        <v>Não</v>
      </c>
      <c r="BW1497" s="111" t="str">
        <f t="shared" si="238"/>
        <v>Não</v>
      </c>
      <c r="BX1497" s="111" t="str">
        <f t="shared" si="239"/>
        <v>Não</v>
      </c>
      <c r="BY1497" s="110" t="s">
        <v>121</v>
      </c>
      <c r="BZ1497" s="110" t="s">
        <v>1362</v>
      </c>
      <c r="CA1497" s="110" t="s">
        <v>121</v>
      </c>
      <c r="CB1497" s="110" t="s">
        <v>8122</v>
      </c>
      <c r="CG1497" s="110" t="str">
        <f t="shared" si="240"/>
        <v>5949Amaporã</v>
      </c>
      <c r="CH1497" s="110" t="str">
        <f t="shared" si="242"/>
        <v>5949-1</v>
      </c>
      <c r="CI1497" s="110">
        <v>1</v>
      </c>
      <c r="CJ1497" s="110">
        <v>5949</v>
      </c>
      <c r="CK1497" s="110" t="s">
        <v>36</v>
      </c>
      <c r="CL1497" s="110">
        <v>4100905</v>
      </c>
      <c r="CM1497" s="110" t="s">
        <v>346</v>
      </c>
      <c r="CN1497" s="110">
        <v>0</v>
      </c>
      <c r="CO1497" s="110">
        <v>70</v>
      </c>
      <c r="CP1497" s="110">
        <v>0</v>
      </c>
      <c r="CQ1497" s="110">
        <v>0</v>
      </c>
      <c r="CS1497" s="110" t="str">
        <f t="shared" si="241"/>
        <v>RGInt 04 Maringá-Amaporã</v>
      </c>
    </row>
    <row r="1498" spans="19:97" x14ac:dyDescent="0.2">
      <c r="S1498" s="98">
        <v>4554</v>
      </c>
      <c r="T1498" s="98">
        <v>47</v>
      </c>
      <c r="U1498" s="98" t="s">
        <v>3257</v>
      </c>
      <c r="V1498" s="98">
        <v>60</v>
      </c>
      <c r="W1498" s="98" t="s">
        <v>3258</v>
      </c>
      <c r="X1498" s="98">
        <v>5</v>
      </c>
      <c r="Y1498" s="98" t="s">
        <v>858</v>
      </c>
      <c r="Z1498" s="98">
        <v>35</v>
      </c>
      <c r="AA1498" s="98" t="s">
        <v>3259</v>
      </c>
      <c r="AB1498" s="98">
        <v>8434</v>
      </c>
      <c r="AC1498" s="98" t="s">
        <v>3473</v>
      </c>
      <c r="AD1498" s="98" t="s">
        <v>3474</v>
      </c>
      <c r="AE1498" s="98">
        <v>4554</v>
      </c>
      <c r="AF1498" s="98" t="s">
        <v>2328</v>
      </c>
      <c r="AG1498" s="98" t="s">
        <v>6281</v>
      </c>
      <c r="AH1498" s="98" t="s">
        <v>778</v>
      </c>
      <c r="AI1498" s="98" t="s">
        <v>53</v>
      </c>
      <c r="AJ1498" s="98">
        <v>4100</v>
      </c>
      <c r="AK1498" s="98" t="s">
        <v>33</v>
      </c>
      <c r="AL1498" s="98">
        <v>4101</v>
      </c>
      <c r="AO1498" s="98">
        <v>2024</v>
      </c>
      <c r="AP1498" s="98">
        <v>45</v>
      </c>
      <c r="AQ1498" s="98" t="s">
        <v>54</v>
      </c>
      <c r="AR1498" s="98" t="s">
        <v>54</v>
      </c>
      <c r="AS1498" s="98" t="s">
        <v>54</v>
      </c>
      <c r="AT1498" s="98" t="s">
        <v>54</v>
      </c>
      <c r="AV1498" s="98" t="s">
        <v>729</v>
      </c>
      <c r="AY1498" s="98" t="s">
        <v>54</v>
      </c>
      <c r="AZ1498" s="98" t="s">
        <v>3475</v>
      </c>
      <c r="BA1498" s="98" t="s">
        <v>3265</v>
      </c>
      <c r="BB1498" s="98" t="s">
        <v>3272</v>
      </c>
      <c r="BD1498" s="110" t="str">
        <f t="shared" si="243"/>
        <v>4959RGInt 03 Cascavel</v>
      </c>
      <c r="BE1498" s="110">
        <v>4959</v>
      </c>
      <c r="BF1498" s="110" t="s">
        <v>3148</v>
      </c>
      <c r="BG1498" s="110">
        <v>8378</v>
      </c>
      <c r="BH1498" s="110" t="s">
        <v>35</v>
      </c>
      <c r="BI1498" s="110">
        <v>112</v>
      </c>
      <c r="BJ1498" s="110">
        <v>112</v>
      </c>
      <c r="BK1498" s="110">
        <v>112</v>
      </c>
      <c r="BL1498" s="110">
        <v>112</v>
      </c>
      <c r="BN1498" s="110">
        <f t="shared" si="244"/>
        <v>448</v>
      </c>
      <c r="BS1498" s="110">
        <v>4554</v>
      </c>
      <c r="BT1498" s="110" t="str">
        <f t="shared" si="235"/>
        <v>Municípios com Sistema da Qualidade em Vigilância Sanitária implantado</v>
      </c>
      <c r="BU1498" s="111" t="str">
        <f t="shared" si="236"/>
        <v>Não</v>
      </c>
      <c r="BV1498" s="111" t="str">
        <f t="shared" si="237"/>
        <v>Não</v>
      </c>
      <c r="BW1498" s="111" t="str">
        <f t="shared" si="238"/>
        <v>Não</v>
      </c>
      <c r="BX1498" s="111" t="str">
        <f t="shared" si="239"/>
        <v>Não</v>
      </c>
      <c r="BY1498" s="110" t="s">
        <v>121</v>
      </c>
      <c r="BZ1498" s="110" t="s">
        <v>8215</v>
      </c>
      <c r="CA1498" s="110" t="s">
        <v>121</v>
      </c>
      <c r="CB1498" s="110" t="s">
        <v>8374</v>
      </c>
      <c r="CG1498" s="110" t="str">
        <f t="shared" si="240"/>
        <v>5949 Total</v>
      </c>
      <c r="CH1498" s="110" t="str">
        <f t="shared" si="242"/>
        <v>5949 Total-1</v>
      </c>
      <c r="CI1498" s="110">
        <v>1</v>
      </c>
      <c r="CJ1498" s="110" t="s">
        <v>7437</v>
      </c>
      <c r="CN1498" s="110">
        <v>0</v>
      </c>
      <c r="CO1498" s="110">
        <v>70</v>
      </c>
      <c r="CP1498" s="110">
        <v>0</v>
      </c>
      <c r="CQ1498" s="110">
        <v>0</v>
      </c>
      <c r="CS1498" s="110" t="str">
        <f t="shared" si="241"/>
        <v>-</v>
      </c>
    </row>
    <row r="1499" spans="19:97" x14ac:dyDescent="0.2">
      <c r="S1499" s="98">
        <v>4555</v>
      </c>
      <c r="T1499" s="98">
        <v>47</v>
      </c>
      <c r="U1499" s="98" t="s">
        <v>3257</v>
      </c>
      <c r="V1499" s="98">
        <v>60</v>
      </c>
      <c r="W1499" s="98" t="s">
        <v>3258</v>
      </c>
      <c r="X1499" s="98">
        <v>5</v>
      </c>
      <c r="Y1499" s="98" t="s">
        <v>858</v>
      </c>
      <c r="Z1499" s="98">
        <v>35</v>
      </c>
      <c r="AA1499" s="98" t="s">
        <v>3259</v>
      </c>
      <c r="AB1499" s="98">
        <v>8483</v>
      </c>
      <c r="AC1499" s="98" t="s">
        <v>3477</v>
      </c>
      <c r="AD1499" s="98" t="s">
        <v>3478</v>
      </c>
      <c r="AE1499" s="98">
        <v>4555</v>
      </c>
      <c r="AF1499" s="98" t="s">
        <v>2331</v>
      </c>
      <c r="AG1499" s="98" t="s">
        <v>6282</v>
      </c>
      <c r="AH1499" s="98" t="s">
        <v>2894</v>
      </c>
      <c r="AI1499" s="98" t="s">
        <v>53</v>
      </c>
      <c r="AJ1499" s="98">
        <v>4100</v>
      </c>
      <c r="AK1499" s="98" t="s">
        <v>33</v>
      </c>
      <c r="AL1499" s="98">
        <v>4101</v>
      </c>
      <c r="AO1499" s="98">
        <v>2024</v>
      </c>
      <c r="AP1499" s="98">
        <v>3219</v>
      </c>
      <c r="AQ1499" s="98" t="s">
        <v>54</v>
      </c>
      <c r="AR1499" s="98" t="s">
        <v>54</v>
      </c>
      <c r="AS1499" s="98" t="s">
        <v>54</v>
      </c>
      <c r="AT1499" s="98" t="s">
        <v>54</v>
      </c>
      <c r="AV1499" s="98" t="s">
        <v>129</v>
      </c>
      <c r="AY1499" s="98" t="s">
        <v>56</v>
      </c>
      <c r="AZ1499" s="98" t="s">
        <v>3479</v>
      </c>
      <c r="BA1499" s="98" t="s">
        <v>3480</v>
      </c>
      <c r="BB1499" s="98" t="s">
        <v>3481</v>
      </c>
      <c r="BD1499" s="110" t="str">
        <f t="shared" si="243"/>
        <v>4959RGInt 04 Maringá</v>
      </c>
      <c r="BE1499" s="110">
        <v>4959</v>
      </c>
      <c r="BF1499" s="110" t="s">
        <v>3148</v>
      </c>
      <c r="BG1499" s="110">
        <v>8378</v>
      </c>
      <c r="BH1499" s="110" t="s">
        <v>36</v>
      </c>
      <c r="BI1499" s="110">
        <v>64</v>
      </c>
      <c r="BJ1499" s="110">
        <v>64</v>
      </c>
      <c r="BK1499" s="110">
        <v>64</v>
      </c>
      <c r="BL1499" s="110">
        <v>64</v>
      </c>
      <c r="BN1499" s="110">
        <f t="shared" si="244"/>
        <v>256</v>
      </c>
      <c r="BS1499" s="110">
        <v>4555</v>
      </c>
      <c r="BT1499" s="110" t="str">
        <f t="shared" si="235"/>
        <v>Cursos de Aperfeiçoamento, Especialização e de Projetos de Educação Permanente em Saúde</v>
      </c>
      <c r="BU1499" s="111" t="str">
        <f t="shared" si="236"/>
        <v>Não</v>
      </c>
      <c r="BV1499" s="111" t="str">
        <f t="shared" si="237"/>
        <v>Não</v>
      </c>
      <c r="BW1499" s="111" t="str">
        <f t="shared" si="238"/>
        <v>Não</v>
      </c>
      <c r="BX1499" s="111" t="str">
        <f t="shared" si="239"/>
        <v>Não</v>
      </c>
      <c r="BY1499" s="110" t="s">
        <v>121</v>
      </c>
      <c r="BZ1499" s="110" t="s">
        <v>8216</v>
      </c>
      <c r="CA1499" s="110" t="s">
        <v>121</v>
      </c>
      <c r="CB1499" s="110" t="s">
        <v>8375</v>
      </c>
      <c r="CG1499" s="110" t="str">
        <f t="shared" si="240"/>
        <v>5950Borrazópolis</v>
      </c>
      <c r="CH1499" s="110" t="str">
        <f t="shared" si="242"/>
        <v>5950-1</v>
      </c>
      <c r="CI1499" s="110">
        <v>1</v>
      </c>
      <c r="CJ1499" s="110">
        <v>5950</v>
      </c>
      <c r="CK1499" s="110" t="s">
        <v>37</v>
      </c>
      <c r="CL1499" s="110">
        <v>4103305</v>
      </c>
      <c r="CM1499" s="110" t="s">
        <v>351</v>
      </c>
      <c r="CN1499" s="110">
        <v>0</v>
      </c>
      <c r="CO1499" s="110">
        <v>70</v>
      </c>
      <c r="CP1499" s="110">
        <v>0</v>
      </c>
      <c r="CQ1499" s="110">
        <v>0</v>
      </c>
      <c r="CS1499" s="110" t="str">
        <f t="shared" si="241"/>
        <v>RGInt 05 Londrina-Borrazópolis</v>
      </c>
    </row>
    <row r="1500" spans="19:97" x14ac:dyDescent="0.2">
      <c r="S1500" s="98">
        <v>4556</v>
      </c>
      <c r="T1500" s="98">
        <v>47</v>
      </c>
      <c r="U1500" s="98" t="s">
        <v>3257</v>
      </c>
      <c r="V1500" s="98">
        <v>60</v>
      </c>
      <c r="W1500" s="98" t="s">
        <v>3258</v>
      </c>
      <c r="X1500" s="98">
        <v>5</v>
      </c>
      <c r="Y1500" s="98" t="s">
        <v>858</v>
      </c>
      <c r="Z1500" s="98">
        <v>35</v>
      </c>
      <c r="AA1500" s="98" t="s">
        <v>3259</v>
      </c>
      <c r="AB1500" s="98">
        <v>8483</v>
      </c>
      <c r="AC1500" s="98" t="s">
        <v>3477</v>
      </c>
      <c r="AD1500" s="98" t="s">
        <v>3478</v>
      </c>
      <c r="AE1500" s="98">
        <v>4556</v>
      </c>
      <c r="AF1500" s="98" t="s">
        <v>2334</v>
      </c>
      <c r="AG1500" s="98" t="s">
        <v>6283</v>
      </c>
      <c r="AH1500" s="98" t="s">
        <v>127</v>
      </c>
      <c r="AI1500" s="98" t="s">
        <v>53</v>
      </c>
      <c r="AJ1500" s="98">
        <v>4100</v>
      </c>
      <c r="AK1500" s="98" t="s">
        <v>33</v>
      </c>
      <c r="AL1500" s="98">
        <v>4101</v>
      </c>
      <c r="AO1500" s="98">
        <v>2024</v>
      </c>
      <c r="AP1500" s="98">
        <v>320</v>
      </c>
      <c r="AQ1500" s="98" t="s">
        <v>54</v>
      </c>
      <c r="AR1500" s="98" t="s">
        <v>54</v>
      </c>
      <c r="AS1500" s="98" t="s">
        <v>54</v>
      </c>
      <c r="AT1500" s="98" t="s">
        <v>54</v>
      </c>
      <c r="AV1500" s="98" t="s">
        <v>1362</v>
      </c>
      <c r="AY1500" s="98" t="s">
        <v>56</v>
      </c>
      <c r="AZ1500" s="98" t="s">
        <v>6284</v>
      </c>
      <c r="BA1500" s="98" t="s">
        <v>3480</v>
      </c>
      <c r="BB1500" s="98" t="s">
        <v>3481</v>
      </c>
      <c r="BD1500" s="110" t="str">
        <f t="shared" si="243"/>
        <v>4959RGInt 05 Londrina</v>
      </c>
      <c r="BE1500" s="110">
        <v>4959</v>
      </c>
      <c r="BF1500" s="110" t="s">
        <v>3148</v>
      </c>
      <c r="BG1500" s="110">
        <v>8378</v>
      </c>
      <c r="BH1500" s="110" t="s">
        <v>37</v>
      </c>
      <c r="BI1500" s="110">
        <v>32</v>
      </c>
      <c r="BJ1500" s="110">
        <v>32</v>
      </c>
      <c r="BK1500" s="110">
        <v>32</v>
      </c>
      <c r="BL1500" s="110">
        <v>32</v>
      </c>
      <c r="BN1500" s="110">
        <f t="shared" si="244"/>
        <v>128</v>
      </c>
      <c r="BS1500" s="110">
        <v>4556</v>
      </c>
      <c r="BT1500" s="110" t="str">
        <f t="shared" si="235"/>
        <v>Cursos de Formação Inicial e Formação Profissional</v>
      </c>
      <c r="BU1500" s="111" t="str">
        <f t="shared" si="236"/>
        <v>Não</v>
      </c>
      <c r="BV1500" s="111" t="str">
        <f t="shared" si="237"/>
        <v>Não</v>
      </c>
      <c r="BW1500" s="111" t="str">
        <f t="shared" si="238"/>
        <v>Não</v>
      </c>
      <c r="BX1500" s="111" t="str">
        <f t="shared" si="239"/>
        <v>Não</v>
      </c>
      <c r="BY1500" s="110" t="s">
        <v>121</v>
      </c>
      <c r="BZ1500" s="110" t="s">
        <v>8216</v>
      </c>
      <c r="CA1500" s="110" t="s">
        <v>121</v>
      </c>
      <c r="CB1500" s="110" t="s">
        <v>8122</v>
      </c>
      <c r="CG1500" s="110" t="str">
        <f t="shared" si="240"/>
        <v>5950 Total</v>
      </c>
      <c r="CH1500" s="110" t="str">
        <f t="shared" si="242"/>
        <v>5950 Total-1</v>
      </c>
      <c r="CI1500" s="110">
        <v>1</v>
      </c>
      <c r="CJ1500" s="110" t="s">
        <v>7438</v>
      </c>
      <c r="CN1500" s="110">
        <v>0</v>
      </c>
      <c r="CO1500" s="110">
        <v>70</v>
      </c>
      <c r="CP1500" s="110">
        <v>0</v>
      </c>
      <c r="CQ1500" s="110">
        <v>0</v>
      </c>
      <c r="CS1500" s="110" t="str">
        <f t="shared" si="241"/>
        <v>-</v>
      </c>
    </row>
    <row r="1501" spans="19:97" x14ac:dyDescent="0.2">
      <c r="S1501" s="98">
        <v>4558</v>
      </c>
      <c r="T1501" s="98">
        <v>47</v>
      </c>
      <c r="U1501" s="98" t="s">
        <v>3257</v>
      </c>
      <c r="V1501" s="98">
        <v>60</v>
      </c>
      <c r="W1501" s="98" t="s">
        <v>3258</v>
      </c>
      <c r="X1501" s="98">
        <v>5</v>
      </c>
      <c r="Y1501" s="98" t="s">
        <v>858</v>
      </c>
      <c r="Z1501" s="98">
        <v>35</v>
      </c>
      <c r="AA1501" s="98" t="s">
        <v>3259</v>
      </c>
      <c r="AB1501" s="98">
        <v>8485</v>
      </c>
      <c r="AC1501" s="98" t="s">
        <v>3485</v>
      </c>
      <c r="AD1501" s="98" t="s">
        <v>3486</v>
      </c>
      <c r="AE1501" s="98">
        <v>4558</v>
      </c>
      <c r="AF1501" s="98" t="s">
        <v>2342</v>
      </c>
      <c r="AG1501" s="98" t="s">
        <v>3487</v>
      </c>
      <c r="AH1501" s="98" t="s">
        <v>3488</v>
      </c>
      <c r="AI1501" s="98" t="s">
        <v>53</v>
      </c>
      <c r="AJ1501" s="98">
        <v>4100</v>
      </c>
      <c r="AK1501" s="98" t="s">
        <v>33</v>
      </c>
      <c r="AL1501" s="98">
        <v>4101</v>
      </c>
      <c r="AO1501" s="98">
        <v>2024</v>
      </c>
      <c r="AP1501" s="98">
        <v>45</v>
      </c>
      <c r="AQ1501" s="98" t="s">
        <v>54</v>
      </c>
      <c r="AR1501" s="98" t="s">
        <v>54</v>
      </c>
      <c r="AS1501" s="98" t="s">
        <v>54</v>
      </c>
      <c r="AT1501" s="98" t="s">
        <v>54</v>
      </c>
      <c r="AV1501" s="98" t="s">
        <v>729</v>
      </c>
      <c r="AY1501" s="98" t="s">
        <v>54</v>
      </c>
      <c r="AZ1501" s="98" t="s">
        <v>3489</v>
      </c>
      <c r="BA1501" s="98" t="s">
        <v>3490</v>
      </c>
      <c r="BB1501" s="98" t="s">
        <v>3491</v>
      </c>
      <c r="BD1501" s="110" t="str">
        <f t="shared" si="243"/>
        <v>4959RGInt 06 Ponta Grossa</v>
      </c>
      <c r="BE1501" s="110">
        <v>4959</v>
      </c>
      <c r="BF1501" s="110" t="s">
        <v>3148</v>
      </c>
      <c r="BG1501" s="110">
        <v>8378</v>
      </c>
      <c r="BH1501" s="110" t="s">
        <v>38</v>
      </c>
      <c r="BI1501" s="110">
        <v>32</v>
      </c>
      <c r="BJ1501" s="110">
        <v>32</v>
      </c>
      <c r="BK1501" s="110">
        <v>32</v>
      </c>
      <c r="BL1501" s="110">
        <v>32</v>
      </c>
      <c r="BN1501" s="110">
        <f t="shared" si="244"/>
        <v>128</v>
      </c>
      <c r="BS1501" s="110">
        <v>4558</v>
      </c>
      <c r="BT1501" s="110" t="str">
        <f t="shared" si="235"/>
        <v>Municípios assistidos com Incentivos e Contratos Assistenciais Vinculados à Rede de Atenção à Saúde do SUS e Suas Linhas de Cuidado Prioritárias</v>
      </c>
      <c r="BU1501" s="111" t="str">
        <f t="shared" si="236"/>
        <v>Não</v>
      </c>
      <c r="BV1501" s="111" t="str">
        <f t="shared" si="237"/>
        <v>Não</v>
      </c>
      <c r="BW1501" s="111" t="str">
        <f t="shared" si="238"/>
        <v>Não</v>
      </c>
      <c r="BX1501" s="111" t="str">
        <f t="shared" si="239"/>
        <v>Não</v>
      </c>
      <c r="BY1501" s="110" t="s">
        <v>121</v>
      </c>
      <c r="BZ1501" s="110" t="s">
        <v>8193</v>
      </c>
      <c r="CA1501" s="110" t="s">
        <v>121</v>
      </c>
      <c r="CB1501" s="110" t="s">
        <v>8122</v>
      </c>
      <c r="CG1501" s="110" t="str">
        <f t="shared" si="240"/>
        <v>5951Brasilândia do Sul</v>
      </c>
      <c r="CH1501" s="110" t="str">
        <f t="shared" si="242"/>
        <v>5951-1</v>
      </c>
      <c r="CI1501" s="110">
        <v>1</v>
      </c>
      <c r="CJ1501" s="110">
        <v>5951</v>
      </c>
      <c r="CK1501" s="110" t="s">
        <v>36</v>
      </c>
      <c r="CL1501" s="110">
        <v>4103370</v>
      </c>
      <c r="CM1501" s="110" t="s">
        <v>354</v>
      </c>
      <c r="CN1501" s="110">
        <v>0</v>
      </c>
      <c r="CO1501" s="110">
        <v>70</v>
      </c>
      <c r="CP1501" s="110">
        <v>0</v>
      </c>
      <c r="CQ1501" s="110">
        <v>0</v>
      </c>
      <c r="CS1501" s="110" t="str">
        <f t="shared" si="241"/>
        <v>RGInt 04 Maringá-Brasilândia do Sul</v>
      </c>
    </row>
    <row r="1502" spans="19:97" x14ac:dyDescent="0.2">
      <c r="S1502" s="98">
        <v>4557</v>
      </c>
      <c r="T1502" s="98">
        <v>47</v>
      </c>
      <c r="U1502" s="98" t="s">
        <v>3257</v>
      </c>
      <c r="V1502" s="98">
        <v>60</v>
      </c>
      <c r="W1502" s="98" t="s">
        <v>3258</v>
      </c>
      <c r="X1502" s="98">
        <v>5</v>
      </c>
      <c r="Y1502" s="98" t="s">
        <v>858</v>
      </c>
      <c r="Z1502" s="98">
        <v>35</v>
      </c>
      <c r="AA1502" s="98" t="s">
        <v>3259</v>
      </c>
      <c r="AB1502" s="98">
        <v>8485</v>
      </c>
      <c r="AC1502" s="98" t="s">
        <v>3485</v>
      </c>
      <c r="AD1502" s="98" t="s">
        <v>3486</v>
      </c>
      <c r="AE1502" s="98">
        <v>4557</v>
      </c>
      <c r="AF1502" s="98" t="s">
        <v>2338</v>
      </c>
      <c r="AG1502" s="98" t="s">
        <v>3493</v>
      </c>
      <c r="AH1502" s="98" t="s">
        <v>734</v>
      </c>
      <c r="AI1502" s="98" t="s">
        <v>53</v>
      </c>
      <c r="AJ1502" s="98">
        <v>4100</v>
      </c>
      <c r="AK1502" s="98" t="s">
        <v>33</v>
      </c>
      <c r="AL1502" s="98">
        <v>4101</v>
      </c>
      <c r="AO1502" s="98">
        <v>2024</v>
      </c>
      <c r="AP1502" s="98">
        <v>45</v>
      </c>
      <c r="AQ1502" s="98" t="s">
        <v>54</v>
      </c>
      <c r="AR1502" s="98" t="s">
        <v>54</v>
      </c>
      <c r="AS1502" s="98" t="s">
        <v>54</v>
      </c>
      <c r="AT1502" s="98" t="s">
        <v>54</v>
      </c>
      <c r="AV1502" s="98" t="s">
        <v>1362</v>
      </c>
      <c r="AY1502" s="98" t="s">
        <v>54</v>
      </c>
      <c r="AZ1502" s="98" t="s">
        <v>3494</v>
      </c>
      <c r="BA1502" s="98" t="s">
        <v>3265</v>
      </c>
      <c r="BB1502" s="98" t="s">
        <v>3277</v>
      </c>
      <c r="BD1502" s="110" t="str">
        <f t="shared" si="243"/>
        <v>4960(vazio)</v>
      </c>
      <c r="BE1502" s="110">
        <v>4960</v>
      </c>
      <c r="BF1502" s="110" t="s">
        <v>2398</v>
      </c>
      <c r="BG1502" s="110">
        <v>8057</v>
      </c>
      <c r="BH1502" s="110" t="s">
        <v>60</v>
      </c>
      <c r="BI1502" s="110">
        <v>564</v>
      </c>
      <c r="BJ1502" s="110">
        <v>575</v>
      </c>
      <c r="BK1502" s="110">
        <v>587</v>
      </c>
      <c r="BL1502" s="110">
        <v>598</v>
      </c>
      <c r="BN1502" s="110">
        <f t="shared" si="244"/>
        <v>2324</v>
      </c>
      <c r="BS1502" s="110">
        <v>4557</v>
      </c>
      <c r="BT1502" s="110" t="str">
        <f t="shared" si="235"/>
        <v>Municípios beneficiados com apoio técnico e financeiro ao Fortalecimento da Atenção à Saúde</v>
      </c>
      <c r="BU1502" s="111" t="str">
        <f t="shared" si="236"/>
        <v>Não</v>
      </c>
      <c r="BV1502" s="111" t="str">
        <f t="shared" si="237"/>
        <v>Não</v>
      </c>
      <c r="BW1502" s="111" t="str">
        <f t="shared" si="238"/>
        <v>Não</v>
      </c>
      <c r="BX1502" s="111" t="str">
        <f t="shared" si="239"/>
        <v>Não</v>
      </c>
      <c r="BY1502" s="110" t="s">
        <v>1944</v>
      </c>
      <c r="BZ1502" s="110" t="s">
        <v>8193</v>
      </c>
      <c r="CA1502" s="110" t="s">
        <v>121</v>
      </c>
      <c r="CB1502" s="110" t="s">
        <v>8122</v>
      </c>
      <c r="CG1502" s="110" t="str">
        <f t="shared" si="240"/>
        <v>5951 Total</v>
      </c>
      <c r="CH1502" s="110" t="str">
        <f t="shared" si="242"/>
        <v>5951 Total-1</v>
      </c>
      <c r="CI1502" s="110">
        <v>1</v>
      </c>
      <c r="CJ1502" s="110" t="s">
        <v>7439</v>
      </c>
      <c r="CN1502" s="110">
        <v>0</v>
      </c>
      <c r="CO1502" s="110">
        <v>70</v>
      </c>
      <c r="CP1502" s="110">
        <v>0</v>
      </c>
      <c r="CQ1502" s="110">
        <v>0</v>
      </c>
      <c r="CS1502" s="110" t="str">
        <f t="shared" si="241"/>
        <v>-</v>
      </c>
    </row>
    <row r="1503" spans="19:97" x14ac:dyDescent="0.2">
      <c r="S1503" s="98">
        <v>4563</v>
      </c>
      <c r="T1503" s="98">
        <v>47</v>
      </c>
      <c r="U1503" s="98" t="s">
        <v>3257</v>
      </c>
      <c r="V1503" s="98">
        <v>60</v>
      </c>
      <c r="W1503" s="98" t="s">
        <v>3258</v>
      </c>
      <c r="X1503" s="98">
        <v>5</v>
      </c>
      <c r="Y1503" s="98" t="s">
        <v>858</v>
      </c>
      <c r="Z1503" s="98">
        <v>35</v>
      </c>
      <c r="AA1503" s="98" t="s">
        <v>3259</v>
      </c>
      <c r="AB1503" s="98">
        <v>8562</v>
      </c>
      <c r="AC1503" s="98" t="s">
        <v>3496</v>
      </c>
      <c r="AD1503" s="98" t="s">
        <v>3497</v>
      </c>
      <c r="AE1503" s="98">
        <v>4563</v>
      </c>
      <c r="AF1503" s="98" t="s">
        <v>2361</v>
      </c>
      <c r="AG1503" s="98" t="s">
        <v>3498</v>
      </c>
      <c r="AH1503" s="98" t="s">
        <v>212</v>
      </c>
      <c r="AI1503" s="98" t="s">
        <v>53</v>
      </c>
      <c r="AJ1503" s="98">
        <v>4100</v>
      </c>
      <c r="AK1503" s="98" t="s">
        <v>36</v>
      </c>
      <c r="AL1503" s="98">
        <v>4104</v>
      </c>
      <c r="AM1503" s="98" t="s">
        <v>503</v>
      </c>
      <c r="AN1503" s="98">
        <v>4115200</v>
      </c>
      <c r="AO1503" s="98">
        <v>2024</v>
      </c>
      <c r="AP1503" s="98">
        <v>0</v>
      </c>
      <c r="AQ1503" s="98" t="s">
        <v>54</v>
      </c>
      <c r="AR1503" s="98" t="s">
        <v>54</v>
      </c>
      <c r="AS1503" s="98" t="s">
        <v>54</v>
      </c>
      <c r="AT1503" s="98" t="s">
        <v>54</v>
      </c>
      <c r="AV1503" s="98" t="s">
        <v>72</v>
      </c>
      <c r="AY1503" s="98" t="s">
        <v>56</v>
      </c>
      <c r="AZ1503" s="98" t="s">
        <v>3499</v>
      </c>
      <c r="BA1503" s="98" t="s">
        <v>3500</v>
      </c>
      <c r="BB1503" s="98" t="s">
        <v>3277</v>
      </c>
      <c r="BD1503" s="110" t="str">
        <f t="shared" si="243"/>
        <v>4961(vazio)</v>
      </c>
      <c r="BE1503" s="110">
        <v>4961</v>
      </c>
      <c r="BF1503" s="110" t="s">
        <v>2418</v>
      </c>
      <c r="BG1503" s="110">
        <v>8057</v>
      </c>
      <c r="BH1503" s="110" t="s">
        <v>60</v>
      </c>
      <c r="BI1503" s="110">
        <v>223</v>
      </c>
      <c r="BJ1503" s="110">
        <v>225</v>
      </c>
      <c r="BK1503" s="110">
        <v>227</v>
      </c>
      <c r="BL1503" s="110">
        <v>228</v>
      </c>
      <c r="BN1503" s="110">
        <f t="shared" si="244"/>
        <v>903</v>
      </c>
      <c r="BS1503" s="110">
        <v>4563</v>
      </c>
      <c r="BT1503" s="110" t="str">
        <f t="shared" si="235"/>
        <v>Ampliação e reforma da Seção de Apoio Logístico de Insumos e Equipamentos (SCALI), em Curitiba</v>
      </c>
      <c r="BU1503" s="111" t="str">
        <f t="shared" si="236"/>
        <v>Não</v>
      </c>
      <c r="BV1503" s="111" t="str">
        <f t="shared" si="237"/>
        <v>Não</v>
      </c>
      <c r="BW1503" s="111" t="str">
        <f t="shared" si="238"/>
        <v>Não</v>
      </c>
      <c r="BX1503" s="111" t="str">
        <f t="shared" si="239"/>
        <v>Não</v>
      </c>
      <c r="BY1503" s="110" t="s">
        <v>121</v>
      </c>
      <c r="BZ1503" s="110" t="s">
        <v>8217</v>
      </c>
      <c r="CA1503" s="110" t="s">
        <v>121</v>
      </c>
      <c r="CB1503" s="110" t="s">
        <v>8122</v>
      </c>
      <c r="CG1503" s="110" t="str">
        <f t="shared" si="240"/>
        <v>5952Cambira</v>
      </c>
      <c r="CH1503" s="110" t="str">
        <f t="shared" si="242"/>
        <v>5952-1</v>
      </c>
      <c r="CI1503" s="110">
        <v>1</v>
      </c>
      <c r="CJ1503" s="110">
        <v>5952</v>
      </c>
      <c r="CK1503" s="110" t="s">
        <v>37</v>
      </c>
      <c r="CL1503" s="110">
        <v>4103800</v>
      </c>
      <c r="CM1503" s="110" t="s">
        <v>358</v>
      </c>
      <c r="CN1503" s="110">
        <v>0</v>
      </c>
      <c r="CO1503" s="110">
        <v>70</v>
      </c>
      <c r="CP1503" s="110">
        <v>0</v>
      </c>
      <c r="CQ1503" s="110">
        <v>0</v>
      </c>
      <c r="CS1503" s="110" t="str">
        <f t="shared" si="241"/>
        <v>RGInt 05 Londrina-Cambira</v>
      </c>
    </row>
    <row r="1504" spans="19:97" x14ac:dyDescent="0.2">
      <c r="S1504" s="98">
        <v>4562</v>
      </c>
      <c r="T1504" s="98">
        <v>47</v>
      </c>
      <c r="U1504" s="98" t="s">
        <v>3257</v>
      </c>
      <c r="V1504" s="98">
        <v>60</v>
      </c>
      <c r="W1504" s="98" t="s">
        <v>3258</v>
      </c>
      <c r="X1504" s="98">
        <v>5</v>
      </c>
      <c r="Y1504" s="98" t="s">
        <v>858</v>
      </c>
      <c r="Z1504" s="98">
        <v>35</v>
      </c>
      <c r="AA1504" s="98" t="s">
        <v>3259</v>
      </c>
      <c r="AB1504" s="98">
        <v>8562</v>
      </c>
      <c r="AC1504" s="98" t="s">
        <v>3496</v>
      </c>
      <c r="AD1504" s="98" t="s">
        <v>3497</v>
      </c>
      <c r="AE1504" s="98">
        <v>4562</v>
      </c>
      <c r="AF1504" s="98" t="s">
        <v>2354</v>
      </c>
      <c r="AG1504" s="98" t="s">
        <v>3502</v>
      </c>
      <c r="AH1504" s="98" t="s">
        <v>212</v>
      </c>
      <c r="AI1504" s="98" t="s">
        <v>53</v>
      </c>
      <c r="AJ1504" s="98">
        <v>4100</v>
      </c>
      <c r="AK1504" s="98" t="s">
        <v>33</v>
      </c>
      <c r="AL1504" s="98">
        <v>4101</v>
      </c>
      <c r="AM1504" s="98" t="s">
        <v>519</v>
      </c>
      <c r="AN1504" s="98">
        <v>4119509</v>
      </c>
      <c r="AO1504" s="98">
        <v>2024</v>
      </c>
      <c r="AP1504" s="98">
        <v>500</v>
      </c>
      <c r="AQ1504" s="98" t="s">
        <v>54</v>
      </c>
      <c r="AR1504" s="98" t="s">
        <v>54</v>
      </c>
      <c r="AS1504" s="98" t="s">
        <v>54</v>
      </c>
      <c r="AT1504" s="98" t="s">
        <v>54</v>
      </c>
      <c r="AU1504" s="98" t="s">
        <v>2355</v>
      </c>
      <c r="AY1504" s="98" t="s">
        <v>56</v>
      </c>
      <c r="AZ1504" s="98" t="s">
        <v>3503</v>
      </c>
      <c r="BA1504" s="98" t="s">
        <v>3500</v>
      </c>
      <c r="BB1504" s="98" t="s">
        <v>3277</v>
      </c>
      <c r="BD1504" s="110" t="str">
        <f t="shared" si="243"/>
        <v>4963RGInt 01 Curitiba</v>
      </c>
      <c r="BE1504" s="110">
        <v>4963</v>
      </c>
      <c r="BF1504" s="110" t="s">
        <v>3155</v>
      </c>
      <c r="BG1504" s="110">
        <v>8274</v>
      </c>
      <c r="BH1504" s="110" t="s">
        <v>33</v>
      </c>
      <c r="BI1504" s="110">
        <v>1</v>
      </c>
      <c r="BJ1504" s="110">
        <v>0</v>
      </c>
      <c r="BK1504" s="110">
        <v>0</v>
      </c>
      <c r="BL1504" s="110">
        <v>0</v>
      </c>
      <c r="BN1504" s="110">
        <f t="shared" si="244"/>
        <v>1</v>
      </c>
      <c r="BS1504" s="110">
        <v>4562</v>
      </c>
      <c r="BT1504" s="110" t="str">
        <f t="shared" si="235"/>
        <v>Construção de edifício para a produção de plasma no Centro de Produção e Pesquisa de Imunobiológicos (CPPI), em Piraquara</v>
      </c>
      <c r="BU1504" s="111" t="str">
        <f t="shared" si="236"/>
        <v>Não</v>
      </c>
      <c r="BV1504" s="111" t="str">
        <f t="shared" si="237"/>
        <v>Não</v>
      </c>
      <c r="BW1504" s="111" t="str">
        <f t="shared" si="238"/>
        <v>Não</v>
      </c>
      <c r="BX1504" s="111" t="str">
        <f t="shared" si="239"/>
        <v>Não</v>
      </c>
      <c r="BY1504" s="110" t="s">
        <v>2355</v>
      </c>
      <c r="BZ1504" s="110" t="s">
        <v>8177</v>
      </c>
      <c r="CA1504" s="110" t="s">
        <v>121</v>
      </c>
      <c r="CB1504" s="110" t="s">
        <v>8122</v>
      </c>
      <c r="CG1504" s="110" t="str">
        <f t="shared" si="240"/>
        <v>5952 Total</v>
      </c>
      <c r="CH1504" s="110" t="str">
        <f t="shared" si="242"/>
        <v>5952 Total-1</v>
      </c>
      <c r="CI1504" s="110">
        <v>1</v>
      </c>
      <c r="CJ1504" s="110" t="s">
        <v>7440</v>
      </c>
      <c r="CN1504" s="110">
        <v>0</v>
      </c>
      <c r="CO1504" s="110">
        <v>70</v>
      </c>
      <c r="CP1504" s="110">
        <v>0</v>
      </c>
      <c r="CQ1504" s="110">
        <v>0</v>
      </c>
      <c r="CS1504" s="110" t="str">
        <f t="shared" si="241"/>
        <v>-</v>
      </c>
    </row>
    <row r="1505" spans="19:97" x14ac:dyDescent="0.2">
      <c r="S1505" s="98">
        <v>4560</v>
      </c>
      <c r="T1505" s="98">
        <v>47</v>
      </c>
      <c r="U1505" s="98" t="s">
        <v>3257</v>
      </c>
      <c r="V1505" s="98">
        <v>60</v>
      </c>
      <c r="W1505" s="98" t="s">
        <v>3258</v>
      </c>
      <c r="X1505" s="98">
        <v>5</v>
      </c>
      <c r="Y1505" s="98" t="s">
        <v>858</v>
      </c>
      <c r="Z1505" s="98">
        <v>35</v>
      </c>
      <c r="AA1505" s="98" t="s">
        <v>3259</v>
      </c>
      <c r="AB1505" s="98">
        <v>8562</v>
      </c>
      <c r="AC1505" s="98" t="s">
        <v>3496</v>
      </c>
      <c r="AD1505" s="98" t="s">
        <v>3497</v>
      </c>
      <c r="AE1505" s="98">
        <v>4560</v>
      </c>
      <c r="AF1505" s="98" t="s">
        <v>2348</v>
      </c>
      <c r="AG1505" s="98" t="s">
        <v>3505</v>
      </c>
      <c r="AH1505" s="98" t="s">
        <v>212</v>
      </c>
      <c r="AI1505" s="98" t="s">
        <v>53</v>
      </c>
      <c r="AJ1505" s="98">
        <v>4100</v>
      </c>
      <c r="AK1505" s="98" t="s">
        <v>33</v>
      </c>
      <c r="AL1505" s="98">
        <v>4101</v>
      </c>
      <c r="AM1505" s="98" t="s">
        <v>128</v>
      </c>
      <c r="AN1505" s="98">
        <v>4106902</v>
      </c>
      <c r="AO1505" s="98">
        <v>2024</v>
      </c>
      <c r="AP1505" s="98">
        <v>1909</v>
      </c>
      <c r="AQ1505" s="98" t="s">
        <v>54</v>
      </c>
      <c r="AR1505" s="98" t="s">
        <v>54</v>
      </c>
      <c r="AS1505" s="98" t="s">
        <v>54</v>
      </c>
      <c r="AT1505" s="98" t="s">
        <v>54</v>
      </c>
      <c r="AV1505" s="98" t="s">
        <v>1362</v>
      </c>
      <c r="AY1505" s="98" t="s">
        <v>56</v>
      </c>
      <c r="AZ1505" s="98" t="s">
        <v>3506</v>
      </c>
      <c r="BA1505" s="98" t="s">
        <v>3500</v>
      </c>
      <c r="BB1505" s="98" t="s">
        <v>3277</v>
      </c>
      <c r="BD1505" s="110" t="str">
        <f t="shared" si="243"/>
        <v>4964RGInt 05 Londrina</v>
      </c>
      <c r="BE1505" s="110">
        <v>4964</v>
      </c>
      <c r="BF1505" s="110" t="s">
        <v>3157</v>
      </c>
      <c r="BG1505" s="110">
        <v>8084</v>
      </c>
      <c r="BH1505" s="110" t="s">
        <v>37</v>
      </c>
      <c r="BI1505" s="110">
        <v>10000</v>
      </c>
      <c r="BJ1505" s="110">
        <v>2044.38</v>
      </c>
      <c r="BK1505" s="110">
        <v>0</v>
      </c>
      <c r="BL1505" s="110">
        <v>0</v>
      </c>
      <c r="BN1505" s="110">
        <f t="shared" si="244"/>
        <v>12044.380000000001</v>
      </c>
      <c r="BS1505" s="110">
        <v>4560</v>
      </c>
      <c r="BT1505" s="110" t="str">
        <f t="shared" si="235"/>
        <v>Construção do Laboratório de Vigilância e Inteligência Vetorial, em Curitiba</v>
      </c>
      <c r="BU1505" s="111" t="str">
        <f t="shared" si="236"/>
        <v>Não</v>
      </c>
      <c r="BV1505" s="111" t="str">
        <f t="shared" si="237"/>
        <v>Não</v>
      </c>
      <c r="BW1505" s="111" t="str">
        <f t="shared" si="238"/>
        <v>Não</v>
      </c>
      <c r="BX1505" s="111" t="str">
        <f t="shared" si="239"/>
        <v>Não</v>
      </c>
      <c r="BY1505" s="110" t="s">
        <v>121</v>
      </c>
      <c r="BZ1505" s="110" t="s">
        <v>8218</v>
      </c>
      <c r="CA1505" s="110" t="s">
        <v>121</v>
      </c>
      <c r="CB1505" s="110" t="s">
        <v>8122</v>
      </c>
      <c r="CG1505" s="110" t="str">
        <f t="shared" si="240"/>
        <v>5953Contenda</v>
      </c>
      <c r="CH1505" s="110" t="str">
        <f t="shared" si="242"/>
        <v>5953-1</v>
      </c>
      <c r="CI1505" s="110">
        <v>1</v>
      </c>
      <c r="CJ1505" s="110">
        <v>5953</v>
      </c>
      <c r="CK1505" s="110" t="s">
        <v>33</v>
      </c>
      <c r="CL1505" s="110">
        <v>4106209</v>
      </c>
      <c r="CM1505" s="110" t="s">
        <v>362</v>
      </c>
      <c r="CN1505" s="110">
        <v>0</v>
      </c>
      <c r="CO1505" s="110">
        <v>70</v>
      </c>
      <c r="CP1505" s="110">
        <v>0</v>
      </c>
      <c r="CQ1505" s="110">
        <v>0</v>
      </c>
      <c r="CS1505" s="110" t="str">
        <f t="shared" si="241"/>
        <v>RGInt 01 Curitiba-Contenda</v>
      </c>
    </row>
    <row r="1506" spans="19:97" x14ac:dyDescent="0.2">
      <c r="S1506" s="98">
        <v>4561</v>
      </c>
      <c r="T1506" s="98">
        <v>47</v>
      </c>
      <c r="U1506" s="98" t="s">
        <v>3257</v>
      </c>
      <c r="V1506" s="98">
        <v>60</v>
      </c>
      <c r="W1506" s="98" t="s">
        <v>3258</v>
      </c>
      <c r="X1506" s="98">
        <v>5</v>
      </c>
      <c r="Y1506" s="98" t="s">
        <v>858</v>
      </c>
      <c r="Z1506" s="98">
        <v>35</v>
      </c>
      <c r="AA1506" s="98" t="s">
        <v>3259</v>
      </c>
      <c r="AB1506" s="98">
        <v>8562</v>
      </c>
      <c r="AC1506" s="98" t="s">
        <v>3496</v>
      </c>
      <c r="AD1506" s="98" t="s">
        <v>3497</v>
      </c>
      <c r="AE1506" s="98">
        <v>4561</v>
      </c>
      <c r="AF1506" s="98" t="s">
        <v>2351</v>
      </c>
      <c r="AG1506" s="98" t="s">
        <v>3508</v>
      </c>
      <c r="AH1506" s="98" t="s">
        <v>212</v>
      </c>
      <c r="AI1506" s="98" t="s">
        <v>53</v>
      </c>
      <c r="AJ1506" s="98">
        <v>4100</v>
      </c>
      <c r="AK1506" s="98" t="s">
        <v>33</v>
      </c>
      <c r="AL1506" s="98">
        <v>4101</v>
      </c>
      <c r="AM1506" s="98" t="s">
        <v>134</v>
      </c>
      <c r="AN1506" s="98">
        <v>4125506</v>
      </c>
      <c r="AO1506" s="98">
        <v>2024</v>
      </c>
      <c r="AP1506" s="98">
        <v>2954</v>
      </c>
      <c r="AQ1506" s="98" t="s">
        <v>54</v>
      </c>
      <c r="AR1506" s="98" t="s">
        <v>54</v>
      </c>
      <c r="AS1506" s="98" t="s">
        <v>54</v>
      </c>
      <c r="AT1506" s="98" t="s">
        <v>54</v>
      </c>
      <c r="AV1506" s="98" t="s">
        <v>729</v>
      </c>
      <c r="AY1506" s="98" t="s">
        <v>56</v>
      </c>
      <c r="AZ1506" s="98" t="s">
        <v>3509</v>
      </c>
      <c r="BA1506" s="98" t="s">
        <v>3500</v>
      </c>
      <c r="BB1506" s="98" t="s">
        <v>3277</v>
      </c>
      <c r="BD1506" s="110" t="str">
        <f t="shared" si="243"/>
        <v>4965RGInt 04 Maringá</v>
      </c>
      <c r="BE1506" s="110">
        <v>4965</v>
      </c>
      <c r="BF1506" s="110" t="s">
        <v>3158</v>
      </c>
      <c r="BG1506" s="110">
        <v>8084</v>
      </c>
      <c r="BH1506" s="110" t="s">
        <v>36</v>
      </c>
      <c r="BI1506" s="110">
        <v>8000</v>
      </c>
      <c r="BJ1506" s="110">
        <v>2839.08</v>
      </c>
      <c r="BK1506" s="110">
        <v>0</v>
      </c>
      <c r="BL1506" s="110">
        <v>0</v>
      </c>
      <c r="BN1506" s="110">
        <f t="shared" si="244"/>
        <v>10839.08</v>
      </c>
      <c r="BS1506" s="110">
        <v>4561</v>
      </c>
      <c r="BT1506" s="110" t="str">
        <f t="shared" si="235"/>
        <v>Construção do novo bloco da 2ª fase do Laboratório Central do Estado (LACEN), em São José dos Pinhais</v>
      </c>
      <c r="BU1506" s="111" t="str">
        <f t="shared" si="236"/>
        <v>Não</v>
      </c>
      <c r="BV1506" s="111" t="str">
        <f t="shared" si="237"/>
        <v>Não</v>
      </c>
      <c r="BW1506" s="111" t="str">
        <f t="shared" si="238"/>
        <v>Não</v>
      </c>
      <c r="BX1506" s="111" t="str">
        <f t="shared" si="239"/>
        <v>Não</v>
      </c>
      <c r="BY1506" s="110" t="s">
        <v>121</v>
      </c>
      <c r="BZ1506" s="110" t="s">
        <v>8177</v>
      </c>
      <c r="CA1506" s="110" t="s">
        <v>121</v>
      </c>
      <c r="CB1506" s="110" t="s">
        <v>8122</v>
      </c>
      <c r="CG1506" s="110" t="str">
        <f t="shared" si="240"/>
        <v>5953 Total</v>
      </c>
      <c r="CH1506" s="110" t="str">
        <f t="shared" si="242"/>
        <v>5953 Total-1</v>
      </c>
      <c r="CI1506" s="110">
        <v>1</v>
      </c>
      <c r="CJ1506" s="110" t="s">
        <v>7441</v>
      </c>
      <c r="CN1506" s="110">
        <v>0</v>
      </c>
      <c r="CO1506" s="110">
        <v>70</v>
      </c>
      <c r="CP1506" s="110">
        <v>0</v>
      </c>
      <c r="CQ1506" s="110">
        <v>0</v>
      </c>
      <c r="CS1506" s="110" t="str">
        <f t="shared" si="241"/>
        <v>-</v>
      </c>
    </row>
    <row r="1507" spans="19:97" x14ac:dyDescent="0.2">
      <c r="S1507" s="98">
        <v>4564</v>
      </c>
      <c r="T1507" s="98">
        <v>47</v>
      </c>
      <c r="U1507" s="98" t="s">
        <v>3257</v>
      </c>
      <c r="V1507" s="98">
        <v>60</v>
      </c>
      <c r="W1507" s="98" t="s">
        <v>3258</v>
      </c>
      <c r="X1507" s="98">
        <v>5</v>
      </c>
      <c r="Y1507" s="98" t="s">
        <v>858</v>
      </c>
      <c r="Z1507" s="98">
        <v>35</v>
      </c>
      <c r="AA1507" s="98" t="s">
        <v>3259</v>
      </c>
      <c r="AB1507" s="98">
        <v>8562</v>
      </c>
      <c r="AC1507" s="98" t="s">
        <v>3496</v>
      </c>
      <c r="AD1507" s="98" t="s">
        <v>3497</v>
      </c>
      <c r="AE1507" s="98">
        <v>4564</v>
      </c>
      <c r="AF1507" s="98" t="s">
        <v>2364</v>
      </c>
      <c r="AG1507" s="98" t="s">
        <v>3511</v>
      </c>
      <c r="AH1507" s="98" t="s">
        <v>734</v>
      </c>
      <c r="AI1507" s="98" t="s">
        <v>53</v>
      </c>
      <c r="AJ1507" s="98">
        <v>4100</v>
      </c>
      <c r="AK1507" s="98" t="s">
        <v>33</v>
      </c>
      <c r="AL1507" s="98">
        <v>4101</v>
      </c>
      <c r="AO1507" s="98">
        <v>2024</v>
      </c>
      <c r="AP1507" s="98">
        <v>45</v>
      </c>
      <c r="AQ1507" s="98" t="s">
        <v>54</v>
      </c>
      <c r="AR1507" s="98" t="s">
        <v>54</v>
      </c>
      <c r="AS1507" s="98" t="s">
        <v>54</v>
      </c>
      <c r="AT1507" s="98" t="s">
        <v>54</v>
      </c>
      <c r="AV1507" s="98" t="s">
        <v>1362</v>
      </c>
      <c r="AY1507" s="98" t="s">
        <v>54</v>
      </c>
      <c r="AZ1507" s="98" t="s">
        <v>3512</v>
      </c>
      <c r="BA1507" s="98" t="s">
        <v>3265</v>
      </c>
      <c r="BB1507" s="98" t="s">
        <v>3272</v>
      </c>
      <c r="BD1507" s="110" t="str">
        <f t="shared" si="243"/>
        <v>4966(vazio)</v>
      </c>
      <c r="BE1507" s="110">
        <v>4966</v>
      </c>
      <c r="BF1507" s="110" t="s">
        <v>2422</v>
      </c>
      <c r="BG1507" s="110">
        <v>8613</v>
      </c>
      <c r="BH1507" s="110" t="s">
        <v>60</v>
      </c>
      <c r="BI1507" s="110">
        <v>64</v>
      </c>
      <c r="BJ1507" s="110">
        <v>67</v>
      </c>
      <c r="BK1507" s="110">
        <v>71</v>
      </c>
      <c r="BL1507" s="110">
        <v>74</v>
      </c>
      <c r="BN1507" s="110">
        <f t="shared" si="244"/>
        <v>276</v>
      </c>
      <c r="BS1507" s="110">
        <v>4564</v>
      </c>
      <c r="BT1507" s="110" t="str">
        <f t="shared" si="235"/>
        <v>Municípios beneficiados com apoio técnico e financeiro ao Fortalecimento da Vigilância em Saúde</v>
      </c>
      <c r="BU1507" s="111" t="str">
        <f t="shared" si="236"/>
        <v>Não</v>
      </c>
      <c r="BV1507" s="111" t="str">
        <f t="shared" si="237"/>
        <v>Não</v>
      </c>
      <c r="BW1507" s="111" t="str">
        <f t="shared" si="238"/>
        <v>Não</v>
      </c>
      <c r="BX1507" s="111" t="str">
        <f t="shared" si="239"/>
        <v>Não</v>
      </c>
      <c r="BY1507" s="110" t="s">
        <v>121</v>
      </c>
      <c r="BZ1507" s="110" t="s">
        <v>1362</v>
      </c>
      <c r="CA1507" s="110" t="s">
        <v>121</v>
      </c>
      <c r="CB1507" s="110" t="s">
        <v>8122</v>
      </c>
      <c r="CG1507" s="110" t="str">
        <f t="shared" si="240"/>
        <v>5954Coronel Domingos Soares</v>
      </c>
      <c r="CH1507" s="110" t="str">
        <f t="shared" si="242"/>
        <v>5954-1</v>
      </c>
      <c r="CI1507" s="110">
        <v>1</v>
      </c>
      <c r="CJ1507" s="110">
        <v>5954</v>
      </c>
      <c r="CK1507" s="110" t="s">
        <v>35</v>
      </c>
      <c r="CL1507" s="110">
        <v>4106456</v>
      </c>
      <c r="CM1507" s="110" t="s">
        <v>367</v>
      </c>
      <c r="CN1507" s="110">
        <v>0</v>
      </c>
      <c r="CO1507" s="110">
        <v>70</v>
      </c>
      <c r="CP1507" s="110">
        <v>0</v>
      </c>
      <c r="CQ1507" s="110">
        <v>0</v>
      </c>
      <c r="CS1507" s="110" t="str">
        <f t="shared" si="241"/>
        <v>RGInt 03 Cascavel-Coronel Domingos Soares</v>
      </c>
    </row>
    <row r="1508" spans="19:97" x14ac:dyDescent="0.2">
      <c r="S1508" s="98">
        <v>4565</v>
      </c>
      <c r="T1508" s="98">
        <v>47</v>
      </c>
      <c r="U1508" s="98" t="s">
        <v>3257</v>
      </c>
      <c r="V1508" s="98">
        <v>60</v>
      </c>
      <c r="W1508" s="98" t="s">
        <v>3258</v>
      </c>
      <c r="X1508" s="98">
        <v>5</v>
      </c>
      <c r="Y1508" s="98" t="s">
        <v>858</v>
      </c>
      <c r="Z1508" s="98">
        <v>35</v>
      </c>
      <c r="AA1508" s="98" t="s">
        <v>3259</v>
      </c>
      <c r="AB1508" s="98">
        <v>8562</v>
      </c>
      <c r="AC1508" s="98" t="s">
        <v>3496</v>
      </c>
      <c r="AD1508" s="98" t="s">
        <v>3497</v>
      </c>
      <c r="AE1508" s="98">
        <v>4565</v>
      </c>
      <c r="AF1508" s="98" t="s">
        <v>2367</v>
      </c>
      <c r="AG1508" s="98" t="s">
        <v>3514</v>
      </c>
      <c r="AH1508" s="98" t="s">
        <v>734</v>
      </c>
      <c r="AI1508" s="98" t="s">
        <v>53</v>
      </c>
      <c r="AJ1508" s="98">
        <v>4100</v>
      </c>
      <c r="AK1508" s="98" t="s">
        <v>33</v>
      </c>
      <c r="AL1508" s="98">
        <v>4101</v>
      </c>
      <c r="AO1508" s="98">
        <v>2024</v>
      </c>
      <c r="AP1508" s="98">
        <v>45</v>
      </c>
      <c r="AQ1508" s="98" t="s">
        <v>54</v>
      </c>
      <c r="AR1508" s="98" t="s">
        <v>54</v>
      </c>
      <c r="AS1508" s="98" t="s">
        <v>54</v>
      </c>
      <c r="AT1508" s="98" t="s">
        <v>54</v>
      </c>
      <c r="AV1508" s="98" t="s">
        <v>1362</v>
      </c>
      <c r="AY1508" s="98" t="s">
        <v>54</v>
      </c>
      <c r="AZ1508" s="98" t="s">
        <v>3515</v>
      </c>
      <c r="BA1508" s="98" t="s">
        <v>3265</v>
      </c>
      <c r="BB1508" s="98" t="s">
        <v>3277</v>
      </c>
      <c r="BD1508" s="110" t="str">
        <f t="shared" si="243"/>
        <v>4967(vazio)</v>
      </c>
      <c r="BE1508" s="110">
        <v>4967</v>
      </c>
      <c r="BF1508" s="110" t="s">
        <v>2427</v>
      </c>
      <c r="BG1508" s="110">
        <v>8613</v>
      </c>
      <c r="BH1508" s="110" t="s">
        <v>60</v>
      </c>
      <c r="BI1508" s="110">
        <v>6.7</v>
      </c>
      <c r="BJ1508" s="110">
        <v>7</v>
      </c>
      <c r="BK1508" s="110">
        <v>7</v>
      </c>
      <c r="BL1508" s="110">
        <v>8</v>
      </c>
      <c r="BN1508" s="110">
        <f t="shared" si="244"/>
        <v>28.7</v>
      </c>
      <c r="BS1508" s="110">
        <v>4565</v>
      </c>
      <c r="BT1508" s="110" t="str">
        <f t="shared" si="235"/>
        <v>Municípios beneficiados com cofinanciamento para a Vigilância em Saúde</v>
      </c>
      <c r="BU1508" s="111" t="str">
        <f t="shared" si="236"/>
        <v>Não</v>
      </c>
      <c r="BV1508" s="111" t="str">
        <f t="shared" si="237"/>
        <v>Não</v>
      </c>
      <c r="BW1508" s="111" t="str">
        <f t="shared" si="238"/>
        <v>Não</v>
      </c>
      <c r="BX1508" s="111" t="str">
        <f t="shared" si="239"/>
        <v>Não</v>
      </c>
      <c r="BY1508" s="110" t="s">
        <v>121</v>
      </c>
      <c r="BZ1508" s="110" t="s">
        <v>1362</v>
      </c>
      <c r="CA1508" s="110" t="s">
        <v>121</v>
      </c>
      <c r="CB1508" s="110" t="s">
        <v>8374</v>
      </c>
      <c r="CG1508" s="110" t="str">
        <f t="shared" si="240"/>
        <v>5954 Total</v>
      </c>
      <c r="CH1508" s="110" t="str">
        <f t="shared" si="242"/>
        <v>5954 Total-1</v>
      </c>
      <c r="CI1508" s="110">
        <v>1</v>
      </c>
      <c r="CJ1508" s="110" t="s">
        <v>7442</v>
      </c>
      <c r="CN1508" s="110">
        <v>0</v>
      </c>
      <c r="CO1508" s="110">
        <v>70</v>
      </c>
      <c r="CP1508" s="110">
        <v>0</v>
      </c>
      <c r="CQ1508" s="110">
        <v>0</v>
      </c>
      <c r="CS1508" s="110" t="str">
        <f t="shared" si="241"/>
        <v>-</v>
      </c>
    </row>
    <row r="1509" spans="19:97" x14ac:dyDescent="0.2">
      <c r="S1509" s="98">
        <v>4959</v>
      </c>
      <c r="T1509" s="98">
        <v>49</v>
      </c>
      <c r="U1509" s="98" t="s">
        <v>3517</v>
      </c>
      <c r="V1509" s="98">
        <v>2</v>
      </c>
      <c r="W1509" s="98" t="s">
        <v>975</v>
      </c>
      <c r="X1509" s="98">
        <v>4</v>
      </c>
      <c r="Y1509" s="98" t="s">
        <v>657</v>
      </c>
      <c r="Z1509" s="98">
        <v>26</v>
      </c>
      <c r="AA1509" s="98" t="s">
        <v>3518</v>
      </c>
      <c r="AB1509" s="98">
        <v>8378</v>
      </c>
      <c r="AC1509" s="98" t="s">
        <v>3519</v>
      </c>
      <c r="AD1509" s="98" t="s">
        <v>6285</v>
      </c>
      <c r="AE1509" s="98">
        <v>4959</v>
      </c>
      <c r="AF1509" s="98" t="s">
        <v>3148</v>
      </c>
      <c r="AG1509" s="98" t="s">
        <v>3520</v>
      </c>
      <c r="AH1509" s="98" t="s">
        <v>3521</v>
      </c>
      <c r="AI1509" s="98" t="s">
        <v>53</v>
      </c>
      <c r="AJ1509" s="98">
        <v>4100</v>
      </c>
      <c r="AK1509" s="98" t="s">
        <v>33</v>
      </c>
      <c r="AL1509" s="98">
        <v>4101</v>
      </c>
      <c r="AO1509" s="98">
        <v>2024</v>
      </c>
      <c r="AP1509" s="98">
        <v>64</v>
      </c>
      <c r="AQ1509" s="98" t="s">
        <v>54</v>
      </c>
      <c r="AR1509" s="98" t="s">
        <v>54</v>
      </c>
      <c r="AS1509" s="98" t="s">
        <v>56</v>
      </c>
      <c r="AT1509" s="98" t="s">
        <v>54</v>
      </c>
      <c r="AU1509" s="98" t="s">
        <v>122</v>
      </c>
      <c r="AY1509" s="98" t="s">
        <v>54</v>
      </c>
      <c r="AZ1509" s="98" t="s">
        <v>3522</v>
      </c>
      <c r="BA1509" s="98" t="s">
        <v>3523</v>
      </c>
      <c r="BB1509" s="98" t="s">
        <v>3471</v>
      </c>
      <c r="BD1509" s="110" t="str">
        <f t="shared" si="243"/>
        <v>4968RGInt 03 Cascavel</v>
      </c>
      <c r="BE1509" s="110">
        <v>4968</v>
      </c>
      <c r="BF1509" s="110" t="s">
        <v>3164</v>
      </c>
      <c r="BG1509" s="110">
        <v>8084</v>
      </c>
      <c r="BH1509" s="110" t="s">
        <v>35</v>
      </c>
      <c r="BI1509" s="110">
        <v>10722.3</v>
      </c>
      <c r="BJ1509" s="110">
        <v>0</v>
      </c>
      <c r="BK1509" s="110">
        <v>0</v>
      </c>
      <c r="BL1509" s="110">
        <v>0</v>
      </c>
      <c r="BN1509" s="110">
        <f t="shared" si="244"/>
        <v>10722.3</v>
      </c>
      <c r="BS1509" s="110">
        <v>4959</v>
      </c>
      <c r="BT1509" s="110" t="str">
        <f t="shared" si="235"/>
        <v>Adolescentes Atendidos em Medida Socioeducativa de Semiliberdade</v>
      </c>
      <c r="BU1509" s="111" t="str">
        <f t="shared" si="236"/>
        <v>Sim</v>
      </c>
      <c r="BV1509" s="111" t="str">
        <f t="shared" si="237"/>
        <v>Não</v>
      </c>
      <c r="BW1509" s="111" t="str">
        <f t="shared" si="238"/>
        <v>Não</v>
      </c>
      <c r="BX1509" s="111" t="str">
        <f t="shared" si="239"/>
        <v>Não</v>
      </c>
      <c r="BY1509" s="110" t="s">
        <v>122</v>
      </c>
      <c r="BZ1509" s="110" t="s">
        <v>318</v>
      </c>
      <c r="CA1509" s="110" t="s">
        <v>121</v>
      </c>
      <c r="CB1509" s="110" t="s">
        <v>8378</v>
      </c>
      <c r="CG1509" s="110" t="str">
        <f t="shared" si="240"/>
        <v>5955Guairaçá</v>
      </c>
      <c r="CH1509" s="110" t="str">
        <f t="shared" si="242"/>
        <v>5955-1</v>
      </c>
      <c r="CI1509" s="110">
        <v>1</v>
      </c>
      <c r="CJ1509" s="110">
        <v>5955</v>
      </c>
      <c r="CK1509" s="110" t="s">
        <v>36</v>
      </c>
      <c r="CL1509" s="110">
        <v>4108908</v>
      </c>
      <c r="CM1509" s="110" t="s">
        <v>374</v>
      </c>
      <c r="CN1509" s="110">
        <v>0</v>
      </c>
      <c r="CO1509" s="110">
        <v>70</v>
      </c>
      <c r="CP1509" s="110">
        <v>0</v>
      </c>
      <c r="CQ1509" s="110">
        <v>0</v>
      </c>
      <c r="CS1509" s="110" t="str">
        <f t="shared" si="241"/>
        <v>RGInt 04 Maringá-Guairaçá</v>
      </c>
    </row>
    <row r="1510" spans="19:97" x14ac:dyDescent="0.2">
      <c r="S1510" s="98">
        <v>4937</v>
      </c>
      <c r="T1510" s="98">
        <v>49</v>
      </c>
      <c r="U1510" s="98" t="s">
        <v>3517</v>
      </c>
      <c r="V1510" s="98">
        <v>2</v>
      </c>
      <c r="W1510" s="98" t="s">
        <v>975</v>
      </c>
      <c r="X1510" s="98">
        <v>4</v>
      </c>
      <c r="Y1510" s="98" t="s">
        <v>657</v>
      </c>
      <c r="Z1510" s="98">
        <v>26</v>
      </c>
      <c r="AA1510" s="98" t="s">
        <v>3518</v>
      </c>
      <c r="AB1510" s="98">
        <v>8378</v>
      </c>
      <c r="AC1510" s="98" t="s">
        <v>3519</v>
      </c>
      <c r="AD1510" s="98" t="s">
        <v>6285</v>
      </c>
      <c r="AE1510" s="98">
        <v>4937</v>
      </c>
      <c r="AF1510" s="98" t="s">
        <v>3115</v>
      </c>
      <c r="AG1510" s="98" t="s">
        <v>3524</v>
      </c>
      <c r="AH1510" s="98" t="s">
        <v>3521</v>
      </c>
      <c r="AI1510" s="98" t="s">
        <v>53</v>
      </c>
      <c r="AJ1510" s="98">
        <v>4100</v>
      </c>
      <c r="AK1510" s="98" t="s">
        <v>33</v>
      </c>
      <c r="AL1510" s="98">
        <v>4101</v>
      </c>
      <c r="AO1510" s="98">
        <v>2024</v>
      </c>
      <c r="AP1510" s="98">
        <v>648</v>
      </c>
      <c r="AQ1510" s="98" t="s">
        <v>54</v>
      </c>
      <c r="AR1510" s="98" t="s">
        <v>54</v>
      </c>
      <c r="AS1510" s="98" t="s">
        <v>56</v>
      </c>
      <c r="AT1510" s="98" t="s">
        <v>54</v>
      </c>
      <c r="AW1510" s="98" t="s">
        <v>3116</v>
      </c>
      <c r="AY1510" s="98" t="s">
        <v>54</v>
      </c>
      <c r="AZ1510" s="98" t="s">
        <v>3525</v>
      </c>
      <c r="BA1510" s="98" t="s">
        <v>3523</v>
      </c>
      <c r="BB1510" s="98" t="s">
        <v>3471</v>
      </c>
      <c r="BD1510" s="110" t="str">
        <f t="shared" si="243"/>
        <v>4969(vazio)</v>
      </c>
      <c r="BE1510" s="110">
        <v>4969</v>
      </c>
      <c r="BF1510" s="110" t="s">
        <v>2431</v>
      </c>
      <c r="BG1510" s="110">
        <v>8613</v>
      </c>
      <c r="BH1510" s="110" t="s">
        <v>60</v>
      </c>
      <c r="BI1510" s="110">
        <v>25700</v>
      </c>
      <c r="BJ1510" s="110">
        <v>26985</v>
      </c>
      <c r="BK1510" s="110">
        <v>28334</v>
      </c>
      <c r="BL1510" s="110">
        <v>29751</v>
      </c>
      <c r="BN1510" s="110">
        <f t="shared" si="244"/>
        <v>110770</v>
      </c>
      <c r="BS1510" s="110">
        <v>4937</v>
      </c>
      <c r="BT1510" s="110" t="str">
        <f t="shared" si="235"/>
        <v>Adolescentes atendidos em Medidas Socioeducativas de Internação e Internação Sanção e medida cautelar de Internação Provisória</v>
      </c>
      <c r="BU1510" s="111" t="str">
        <f t="shared" si="236"/>
        <v>Sim</v>
      </c>
      <c r="BV1510" s="111" t="str">
        <f t="shared" si="237"/>
        <v>Não</v>
      </c>
      <c r="BW1510" s="111" t="str">
        <f t="shared" si="238"/>
        <v>Não</v>
      </c>
      <c r="BX1510" s="111" t="str">
        <f t="shared" si="239"/>
        <v>Não</v>
      </c>
      <c r="BY1510" s="110" t="s">
        <v>122</v>
      </c>
      <c r="BZ1510" s="110" t="s">
        <v>318</v>
      </c>
      <c r="CA1510" s="110" t="s">
        <v>3116</v>
      </c>
      <c r="CB1510" s="110" t="s">
        <v>8122</v>
      </c>
      <c r="CG1510" s="110" t="str">
        <f t="shared" si="240"/>
        <v>5955 Total</v>
      </c>
      <c r="CH1510" s="110" t="str">
        <f t="shared" si="242"/>
        <v>5955 Total-1</v>
      </c>
      <c r="CI1510" s="110">
        <v>1</v>
      </c>
      <c r="CJ1510" s="110" t="s">
        <v>7443</v>
      </c>
      <c r="CN1510" s="110">
        <v>0</v>
      </c>
      <c r="CO1510" s="110">
        <v>70</v>
      </c>
      <c r="CP1510" s="110">
        <v>0</v>
      </c>
      <c r="CQ1510" s="110">
        <v>0</v>
      </c>
      <c r="CS1510" s="110" t="str">
        <f t="shared" si="241"/>
        <v>-</v>
      </c>
    </row>
    <row r="1511" spans="19:97" x14ac:dyDescent="0.2">
      <c r="S1511" s="98">
        <v>7049</v>
      </c>
      <c r="T1511" s="98">
        <v>49</v>
      </c>
      <c r="U1511" s="98" t="s">
        <v>3517</v>
      </c>
      <c r="V1511" s="98">
        <v>2</v>
      </c>
      <c r="W1511" s="98" t="s">
        <v>975</v>
      </c>
      <c r="X1511" s="98">
        <v>4</v>
      </c>
      <c r="Y1511" s="98" t="s">
        <v>657</v>
      </c>
      <c r="Z1511" s="98">
        <v>26</v>
      </c>
      <c r="AA1511" s="98" t="s">
        <v>3518</v>
      </c>
      <c r="AB1511" s="98">
        <v>8378</v>
      </c>
      <c r="AC1511" s="98" t="s">
        <v>3519</v>
      </c>
      <c r="AD1511" s="98" t="s">
        <v>6285</v>
      </c>
      <c r="AE1511" s="98">
        <v>7049</v>
      </c>
      <c r="AF1511" s="98" t="s">
        <v>3717</v>
      </c>
      <c r="AG1511" s="98" t="s">
        <v>6286</v>
      </c>
      <c r="AH1511" s="98" t="s">
        <v>212</v>
      </c>
      <c r="AI1511" s="98" t="s">
        <v>53</v>
      </c>
      <c r="AJ1511" s="98">
        <v>4100</v>
      </c>
      <c r="AK1511" s="98" t="s">
        <v>37</v>
      </c>
      <c r="AL1511" s="98">
        <v>4105</v>
      </c>
      <c r="AM1511" s="98" t="s">
        <v>326</v>
      </c>
      <c r="AN1511" s="98">
        <v>4113700</v>
      </c>
      <c r="AO1511" s="98">
        <v>2024</v>
      </c>
      <c r="AP1511" s="98">
        <v>0</v>
      </c>
      <c r="AQ1511" s="98" t="s">
        <v>54</v>
      </c>
      <c r="AR1511" s="98" t="s">
        <v>54</v>
      </c>
      <c r="AS1511" s="98" t="s">
        <v>56</v>
      </c>
      <c r="AT1511" s="98" t="s">
        <v>54</v>
      </c>
      <c r="AV1511" s="98" t="s">
        <v>226</v>
      </c>
      <c r="AY1511" s="98" t="s">
        <v>56</v>
      </c>
      <c r="AZ1511" s="98" t="s">
        <v>6287</v>
      </c>
      <c r="BA1511" s="98" t="s">
        <v>6288</v>
      </c>
      <c r="BB1511" s="98" t="s">
        <v>6289</v>
      </c>
      <c r="BD1511" s="110" t="str">
        <f t="shared" si="243"/>
        <v>4970RGInt 03 Cascavel</v>
      </c>
      <c r="BE1511" s="110">
        <v>4970</v>
      </c>
      <c r="BF1511" s="110" t="s">
        <v>3167</v>
      </c>
      <c r="BG1511" s="110">
        <v>8084</v>
      </c>
      <c r="BH1511" s="110" t="s">
        <v>35</v>
      </c>
      <c r="BI1511" s="110">
        <v>8728.65</v>
      </c>
      <c r="BJ1511" s="110">
        <v>500</v>
      </c>
      <c r="BK1511" s="110">
        <v>1500</v>
      </c>
      <c r="BL1511" s="110">
        <v>0</v>
      </c>
      <c r="BN1511" s="110">
        <f t="shared" si="244"/>
        <v>10728.65</v>
      </c>
      <c r="BS1511" s="110">
        <v>7049</v>
      </c>
      <c r="BT1511" s="110" t="str">
        <f t="shared" si="235"/>
        <v>Construção de CENSE, em Londrina</v>
      </c>
      <c r="BU1511" s="111" t="str">
        <f t="shared" si="236"/>
        <v>Sim</v>
      </c>
      <c r="BV1511" s="111" t="str">
        <f t="shared" si="237"/>
        <v>Não</v>
      </c>
      <c r="BW1511" s="111" t="str">
        <f t="shared" si="238"/>
        <v>Não</v>
      </c>
      <c r="BX1511" s="111" t="str">
        <f t="shared" si="239"/>
        <v>Não</v>
      </c>
      <c r="BY1511" s="110" t="s">
        <v>122</v>
      </c>
      <c r="BZ1511" s="110" t="s">
        <v>8141</v>
      </c>
      <c r="CA1511" s="110" t="s">
        <v>121</v>
      </c>
      <c r="CB1511" s="110" t="s">
        <v>8122</v>
      </c>
      <c r="CG1511" s="110" t="str">
        <f t="shared" si="240"/>
        <v>5956Iguaraçu</v>
      </c>
      <c r="CH1511" s="110" t="str">
        <f t="shared" si="242"/>
        <v>5956-1</v>
      </c>
      <c r="CI1511" s="110">
        <v>1</v>
      </c>
      <c r="CJ1511" s="110">
        <v>5956</v>
      </c>
      <c r="CK1511" s="110" t="s">
        <v>36</v>
      </c>
      <c r="CL1511" s="110">
        <v>4110003</v>
      </c>
      <c r="CM1511" s="110" t="s">
        <v>377</v>
      </c>
      <c r="CN1511" s="110">
        <v>0</v>
      </c>
      <c r="CO1511" s="110">
        <v>70</v>
      </c>
      <c r="CP1511" s="110">
        <v>0</v>
      </c>
      <c r="CQ1511" s="110">
        <v>0</v>
      </c>
      <c r="CS1511" s="110" t="str">
        <f t="shared" si="241"/>
        <v>RGInt 04 Maringá-Iguaraçu</v>
      </c>
    </row>
    <row r="1512" spans="19:97" x14ac:dyDescent="0.2">
      <c r="S1512" s="98">
        <v>7050</v>
      </c>
      <c r="T1512" s="98">
        <v>49</v>
      </c>
      <c r="U1512" s="98" t="s">
        <v>3517</v>
      </c>
      <c r="V1512" s="98">
        <v>2</v>
      </c>
      <c r="W1512" s="98" t="s">
        <v>975</v>
      </c>
      <c r="X1512" s="98">
        <v>4</v>
      </c>
      <c r="Y1512" s="98" t="s">
        <v>657</v>
      </c>
      <c r="Z1512" s="98">
        <v>26</v>
      </c>
      <c r="AA1512" s="98" t="s">
        <v>3518</v>
      </c>
      <c r="AB1512" s="98">
        <v>8378</v>
      </c>
      <c r="AC1512" s="98" t="s">
        <v>3519</v>
      </c>
      <c r="AD1512" s="98" t="s">
        <v>6285</v>
      </c>
      <c r="AE1512" s="98">
        <v>7050</v>
      </c>
      <c r="AF1512" s="98" t="s">
        <v>3722</v>
      </c>
      <c r="AG1512" s="98" t="s">
        <v>6290</v>
      </c>
      <c r="AH1512" s="98" t="s">
        <v>212</v>
      </c>
      <c r="AI1512" s="98" t="s">
        <v>53</v>
      </c>
      <c r="AJ1512" s="98">
        <v>4100</v>
      </c>
      <c r="AK1512" s="98" t="s">
        <v>35</v>
      </c>
      <c r="AL1512" s="98">
        <v>4103</v>
      </c>
      <c r="AM1512" s="98" t="s">
        <v>138</v>
      </c>
      <c r="AN1512" s="98">
        <v>4118501</v>
      </c>
      <c r="AO1512" s="98">
        <v>2024</v>
      </c>
      <c r="AP1512" s="98">
        <v>0</v>
      </c>
      <c r="AQ1512" s="98" t="s">
        <v>54</v>
      </c>
      <c r="AR1512" s="98" t="s">
        <v>54</v>
      </c>
      <c r="AS1512" s="98" t="s">
        <v>56</v>
      </c>
      <c r="AT1512" s="98" t="s">
        <v>54</v>
      </c>
      <c r="AV1512" s="98" t="s">
        <v>226</v>
      </c>
      <c r="AY1512" s="98" t="s">
        <v>56</v>
      </c>
      <c r="AZ1512" s="98" t="s">
        <v>6287</v>
      </c>
      <c r="BA1512" s="98" t="s">
        <v>6288</v>
      </c>
      <c r="BB1512" s="98" t="s">
        <v>6289</v>
      </c>
      <c r="BD1512" s="110" t="str">
        <f t="shared" si="243"/>
        <v>4971(vazio)</v>
      </c>
      <c r="BE1512" s="110">
        <v>4971</v>
      </c>
      <c r="BF1512" s="110" t="s">
        <v>2382</v>
      </c>
      <c r="BG1512" s="110">
        <v>8613</v>
      </c>
      <c r="BH1512" s="110" t="s">
        <v>60</v>
      </c>
      <c r="BI1512" s="110">
        <v>268</v>
      </c>
      <c r="BJ1512" s="110">
        <v>281</v>
      </c>
      <c r="BK1512" s="110">
        <v>295</v>
      </c>
      <c r="BL1512" s="110">
        <v>310</v>
      </c>
      <c r="BN1512" s="110">
        <f t="shared" si="244"/>
        <v>1154</v>
      </c>
      <c r="BS1512" s="110">
        <v>7050</v>
      </c>
      <c r="BT1512" s="110" t="str">
        <f t="shared" si="235"/>
        <v>Construção de CENSE, em Pato Branco</v>
      </c>
      <c r="BU1512" s="111" t="str">
        <f t="shared" si="236"/>
        <v>Sim</v>
      </c>
      <c r="BV1512" s="111" t="str">
        <f t="shared" si="237"/>
        <v>Não</v>
      </c>
      <c r="BW1512" s="111" t="str">
        <f t="shared" si="238"/>
        <v>Não</v>
      </c>
      <c r="BX1512" s="111" t="str">
        <f t="shared" si="239"/>
        <v>Não</v>
      </c>
      <c r="BY1512" s="110" t="s">
        <v>122</v>
      </c>
      <c r="BZ1512" s="110" t="s">
        <v>8141</v>
      </c>
      <c r="CA1512" s="110" t="s">
        <v>121</v>
      </c>
      <c r="CB1512" s="110" t="s">
        <v>8122</v>
      </c>
      <c r="CG1512" s="110" t="str">
        <f t="shared" si="240"/>
        <v>5956 Total</v>
      </c>
      <c r="CH1512" s="110" t="str">
        <f t="shared" si="242"/>
        <v>5956 Total-1</v>
      </c>
      <c r="CI1512" s="110">
        <v>1</v>
      </c>
      <c r="CJ1512" s="110" t="s">
        <v>7444</v>
      </c>
      <c r="CN1512" s="110">
        <v>0</v>
      </c>
      <c r="CO1512" s="110">
        <v>70</v>
      </c>
      <c r="CP1512" s="110">
        <v>0</v>
      </c>
      <c r="CQ1512" s="110">
        <v>0</v>
      </c>
      <c r="CS1512" s="110" t="str">
        <f t="shared" si="241"/>
        <v>-</v>
      </c>
    </row>
    <row r="1513" spans="19:97" x14ac:dyDescent="0.2">
      <c r="S1513" s="98">
        <v>5040</v>
      </c>
      <c r="T1513" s="98">
        <v>49</v>
      </c>
      <c r="U1513" s="98" t="s">
        <v>3517</v>
      </c>
      <c r="V1513" s="98">
        <v>2</v>
      </c>
      <c r="W1513" s="98" t="s">
        <v>975</v>
      </c>
      <c r="X1513" s="98">
        <v>4</v>
      </c>
      <c r="Y1513" s="98" t="s">
        <v>657</v>
      </c>
      <c r="Z1513" s="98">
        <v>26</v>
      </c>
      <c r="AA1513" s="98" t="s">
        <v>3518</v>
      </c>
      <c r="AB1513" s="98">
        <v>8379</v>
      </c>
      <c r="AC1513" s="98" t="s">
        <v>3527</v>
      </c>
      <c r="AD1513" s="98" t="s">
        <v>3528</v>
      </c>
      <c r="AE1513" s="98">
        <v>5040</v>
      </c>
      <c r="AF1513" s="98" t="s">
        <v>3376</v>
      </c>
      <c r="AG1513" s="98" t="s">
        <v>3529</v>
      </c>
      <c r="AH1513" s="98" t="s">
        <v>3521</v>
      </c>
      <c r="AI1513" s="98" t="s">
        <v>53</v>
      </c>
      <c r="AJ1513" s="98">
        <v>4100</v>
      </c>
      <c r="AO1513" s="98">
        <v>2024</v>
      </c>
      <c r="AP1513" s="98">
        <v>50</v>
      </c>
      <c r="AQ1513" s="98" t="s">
        <v>54</v>
      </c>
      <c r="AR1513" s="98" t="s">
        <v>54</v>
      </c>
      <c r="AS1513" s="98" t="s">
        <v>56</v>
      </c>
      <c r="AT1513" s="98" t="s">
        <v>54</v>
      </c>
      <c r="AU1513" s="98" t="s">
        <v>3377</v>
      </c>
      <c r="AY1513" s="98" t="s">
        <v>56</v>
      </c>
      <c r="AZ1513" s="98" t="s">
        <v>3530</v>
      </c>
      <c r="BA1513" s="98" t="s">
        <v>3531</v>
      </c>
      <c r="BB1513" s="98" t="s">
        <v>3532</v>
      </c>
      <c r="BD1513" s="110" t="str">
        <f t="shared" si="243"/>
        <v>4972RGInt 02 Guarapuava</v>
      </c>
      <c r="BE1513" s="110">
        <v>4972</v>
      </c>
      <c r="BF1513" s="110" t="s">
        <v>3169</v>
      </c>
      <c r="BG1513" s="110">
        <v>8084</v>
      </c>
      <c r="BH1513" s="110" t="s">
        <v>34</v>
      </c>
      <c r="BI1513" s="110">
        <v>15043.27</v>
      </c>
      <c r="BJ1513" s="110">
        <v>5000</v>
      </c>
      <c r="BK1513" s="110">
        <v>0</v>
      </c>
      <c r="BL1513" s="110">
        <v>0</v>
      </c>
      <c r="BN1513" s="110">
        <f t="shared" si="244"/>
        <v>20043.27</v>
      </c>
      <c r="BS1513" s="110">
        <v>5040</v>
      </c>
      <c r="BT1513" s="110" t="str">
        <f t="shared" si="235"/>
        <v>Atendimento de apoio e segurança para crianças e adolescentes em situação de ameaça de morte pelo Programa de Proteção a Crianças e Adolescentes Ameaçados de Morte - PPCAAM</v>
      </c>
      <c r="BU1513" s="111" t="str">
        <f t="shared" si="236"/>
        <v>Sim</v>
      </c>
      <c r="BV1513" s="111" t="str">
        <f t="shared" si="237"/>
        <v>Não</v>
      </c>
      <c r="BW1513" s="111" t="str">
        <f t="shared" si="238"/>
        <v>Não</v>
      </c>
      <c r="BX1513" s="111" t="str">
        <f t="shared" si="239"/>
        <v>Não</v>
      </c>
      <c r="BY1513" s="110" t="s">
        <v>3377</v>
      </c>
      <c r="BZ1513" s="110" t="s">
        <v>318</v>
      </c>
      <c r="CA1513" s="110" t="s">
        <v>2389</v>
      </c>
      <c r="CB1513" s="110" t="s">
        <v>8122</v>
      </c>
      <c r="CG1513" s="110" t="str">
        <f t="shared" si="240"/>
        <v>5957Inácio Martins</v>
      </c>
      <c r="CH1513" s="110" t="str">
        <f t="shared" si="242"/>
        <v>5957-1</v>
      </c>
      <c r="CI1513" s="110">
        <v>1</v>
      </c>
      <c r="CJ1513" s="110">
        <v>5957</v>
      </c>
      <c r="CK1513" s="110" t="s">
        <v>34</v>
      </c>
      <c r="CL1513" s="110">
        <v>4110201</v>
      </c>
      <c r="CM1513" s="110" t="s">
        <v>381</v>
      </c>
      <c r="CN1513" s="110">
        <v>0</v>
      </c>
      <c r="CO1513" s="110">
        <v>70</v>
      </c>
      <c r="CP1513" s="110">
        <v>0</v>
      </c>
      <c r="CQ1513" s="110">
        <v>0</v>
      </c>
      <c r="CS1513" s="110" t="str">
        <f t="shared" si="241"/>
        <v>RGInt 02 Guarapuava-Inácio Martins</v>
      </c>
    </row>
    <row r="1514" spans="19:97" x14ac:dyDescent="0.2">
      <c r="S1514" s="98">
        <v>5039</v>
      </c>
      <c r="T1514" s="98">
        <v>49</v>
      </c>
      <c r="U1514" s="98" t="s">
        <v>3517</v>
      </c>
      <c r="V1514" s="98">
        <v>2</v>
      </c>
      <c r="W1514" s="98" t="s">
        <v>975</v>
      </c>
      <c r="X1514" s="98">
        <v>4</v>
      </c>
      <c r="Y1514" s="98" t="s">
        <v>657</v>
      </c>
      <c r="Z1514" s="98">
        <v>26</v>
      </c>
      <c r="AA1514" s="98" t="s">
        <v>3518</v>
      </c>
      <c r="AB1514" s="98">
        <v>8379</v>
      </c>
      <c r="AC1514" s="98" t="s">
        <v>3527</v>
      </c>
      <c r="AD1514" s="98" t="s">
        <v>3528</v>
      </c>
      <c r="AE1514" s="98">
        <v>5039</v>
      </c>
      <c r="AF1514" s="98" t="s">
        <v>3369</v>
      </c>
      <c r="AG1514" s="98" t="s">
        <v>6291</v>
      </c>
      <c r="AH1514" s="98" t="s">
        <v>127</v>
      </c>
      <c r="AI1514" s="98" t="s">
        <v>53</v>
      </c>
      <c r="AJ1514" s="98">
        <v>4100</v>
      </c>
      <c r="AO1514" s="98">
        <v>2024</v>
      </c>
      <c r="AP1514" s="98">
        <v>2000</v>
      </c>
      <c r="AQ1514" s="98" t="s">
        <v>54</v>
      </c>
      <c r="AR1514" s="98" t="s">
        <v>54</v>
      </c>
      <c r="AS1514" s="98" t="s">
        <v>54</v>
      </c>
      <c r="AT1514" s="98" t="s">
        <v>54</v>
      </c>
      <c r="AU1514" s="98" t="s">
        <v>2600</v>
      </c>
      <c r="AY1514" s="98" t="s">
        <v>56</v>
      </c>
      <c r="AZ1514" s="98" t="s">
        <v>3533</v>
      </c>
      <c r="BA1514" s="98" t="s">
        <v>3534</v>
      </c>
      <c r="BB1514" s="98" t="s">
        <v>3535</v>
      </c>
      <c r="BD1514" s="110" t="str">
        <f t="shared" si="243"/>
        <v>4974(vazio)</v>
      </c>
      <c r="BE1514" s="110">
        <v>4974</v>
      </c>
      <c r="BF1514" s="110" t="s">
        <v>2530</v>
      </c>
      <c r="BG1514" s="110">
        <v>8613</v>
      </c>
      <c r="BH1514" s="110" t="s">
        <v>60</v>
      </c>
      <c r="BI1514" s="110">
        <v>720</v>
      </c>
      <c r="BJ1514" s="110">
        <v>684</v>
      </c>
      <c r="BK1514" s="110">
        <v>650</v>
      </c>
      <c r="BL1514" s="110">
        <v>617</v>
      </c>
      <c r="BN1514" s="110">
        <f t="shared" si="244"/>
        <v>2671</v>
      </c>
      <c r="BS1514" s="110">
        <v>5039</v>
      </c>
      <c r="BT1514" s="110" t="str">
        <f t="shared" si="235"/>
        <v>Capacitação em direitos humanos pela Secretaria de Justiça e Cidadania - SEJU</v>
      </c>
      <c r="BU1514" s="111" t="str">
        <f t="shared" si="236"/>
        <v>Não</v>
      </c>
      <c r="BV1514" s="111" t="str">
        <f t="shared" si="237"/>
        <v>Não</v>
      </c>
      <c r="BW1514" s="111" t="str">
        <f t="shared" si="238"/>
        <v>Não</v>
      </c>
      <c r="BX1514" s="111" t="str">
        <f t="shared" si="239"/>
        <v>Não</v>
      </c>
      <c r="BY1514" s="110" t="s">
        <v>2600</v>
      </c>
      <c r="BZ1514" s="110" t="s">
        <v>121</v>
      </c>
      <c r="CA1514" s="110" t="s">
        <v>941</v>
      </c>
      <c r="CB1514" s="110" t="s">
        <v>8374</v>
      </c>
      <c r="CG1514" s="110" t="str">
        <f t="shared" si="240"/>
        <v>5957 Total</v>
      </c>
      <c r="CH1514" s="110" t="str">
        <f t="shared" si="242"/>
        <v>5957 Total-1</v>
      </c>
      <c r="CI1514" s="110">
        <v>1</v>
      </c>
      <c r="CJ1514" s="110" t="s">
        <v>7445</v>
      </c>
      <c r="CN1514" s="110">
        <v>0</v>
      </c>
      <c r="CO1514" s="110">
        <v>70</v>
      </c>
      <c r="CP1514" s="110">
        <v>0</v>
      </c>
      <c r="CQ1514" s="110">
        <v>0</v>
      </c>
      <c r="CS1514" s="110" t="str">
        <f t="shared" si="241"/>
        <v>-</v>
      </c>
    </row>
    <row r="1515" spans="19:97" x14ac:dyDescent="0.2">
      <c r="S1515" s="98">
        <v>5041</v>
      </c>
      <c r="T1515" s="98">
        <v>49</v>
      </c>
      <c r="U1515" s="98" t="s">
        <v>3517</v>
      </c>
      <c r="V1515" s="98">
        <v>2</v>
      </c>
      <c r="W1515" s="98" t="s">
        <v>975</v>
      </c>
      <c r="X1515" s="98">
        <v>4</v>
      </c>
      <c r="Y1515" s="98" t="s">
        <v>657</v>
      </c>
      <c r="Z1515" s="98">
        <v>26</v>
      </c>
      <c r="AA1515" s="98" t="s">
        <v>3518</v>
      </c>
      <c r="AB1515" s="98">
        <v>8379</v>
      </c>
      <c r="AC1515" s="98" t="s">
        <v>3527</v>
      </c>
      <c r="AD1515" s="98" t="s">
        <v>3528</v>
      </c>
      <c r="AE1515" s="98">
        <v>5041</v>
      </c>
      <c r="AF1515" s="98" t="s">
        <v>3379</v>
      </c>
      <c r="AG1515" s="98" t="s">
        <v>3536</v>
      </c>
      <c r="AH1515" s="98" t="s">
        <v>715</v>
      </c>
      <c r="AI1515" s="98" t="s">
        <v>53</v>
      </c>
      <c r="AJ1515" s="98">
        <v>4100</v>
      </c>
      <c r="AO1515" s="98">
        <v>2024</v>
      </c>
      <c r="AP1515" s="98">
        <v>20</v>
      </c>
      <c r="AQ1515" s="98" t="s">
        <v>54</v>
      </c>
      <c r="AR1515" s="98" t="s">
        <v>54</v>
      </c>
      <c r="AS1515" s="98" t="s">
        <v>54</v>
      </c>
      <c r="AT1515" s="98" t="s">
        <v>54</v>
      </c>
      <c r="AW1515" s="98" t="s">
        <v>2389</v>
      </c>
      <c r="AY1515" s="98" t="s">
        <v>56</v>
      </c>
      <c r="AZ1515" s="98" t="s">
        <v>3537</v>
      </c>
      <c r="BA1515" s="98" t="s">
        <v>3538</v>
      </c>
      <c r="BB1515" s="98" t="s">
        <v>3539</v>
      </c>
      <c r="BD1515" s="110" t="str">
        <f t="shared" si="243"/>
        <v>4975RGInt 06 Ponta Grossa</v>
      </c>
      <c r="BE1515" s="110">
        <v>4975</v>
      </c>
      <c r="BF1515" s="110" t="s">
        <v>3181</v>
      </c>
      <c r="BG1515" s="110">
        <v>8084</v>
      </c>
      <c r="BH1515" s="110" t="s">
        <v>38</v>
      </c>
      <c r="BI1515" s="110">
        <v>8046.14</v>
      </c>
      <c r="BJ1515" s="110">
        <v>2000</v>
      </c>
      <c r="BK1515" s="110">
        <v>1000</v>
      </c>
      <c r="BL1515" s="110">
        <v>0</v>
      </c>
      <c r="BN1515" s="110">
        <f t="shared" si="244"/>
        <v>11046.14</v>
      </c>
      <c r="BS1515" s="110">
        <v>5041</v>
      </c>
      <c r="BT1515" s="110" t="str">
        <f t="shared" ref="BT1515:BT1578" si="245">VLOOKUP(BS1515,$S:$AF,14,0)</f>
        <v>Pessoa atendida pelo Programa de Assistência à Vítimas e Testemunhas Ameaçadas - PROVITA</v>
      </c>
      <c r="BU1515" s="111" t="str">
        <f t="shared" ref="BU1515:BU1578" si="246">PROPER(VLOOKUP($BS1515,$S:$BB,27,0))</f>
        <v>Não</v>
      </c>
      <c r="BV1515" s="111" t="str">
        <f t="shared" ref="BV1515:BV1578" si="247">PROPER(VLOOKUP($BS1515,$S:$BB,28,0))</f>
        <v>Não</v>
      </c>
      <c r="BW1515" s="111" t="str">
        <f t="shared" ref="BW1515:BW1578" si="248">PROPER(VLOOKUP($BS1515,$S:$BB,25,0))</f>
        <v>Não</v>
      </c>
      <c r="BX1515" s="111" t="str">
        <f t="shared" ref="BX1515:BX1578" si="249">PROPER(VLOOKUP($BS1515,$S:$BB,26,0))</f>
        <v>Não</v>
      </c>
      <c r="BY1515" s="110" t="s">
        <v>122</v>
      </c>
      <c r="BZ1515" s="110" t="s">
        <v>318</v>
      </c>
      <c r="CA1515" s="110" t="s">
        <v>2389</v>
      </c>
      <c r="CB1515" s="110" t="s">
        <v>8122</v>
      </c>
      <c r="CG1515" s="110" t="str">
        <f t="shared" si="240"/>
        <v>5958Itapejara d'Oeste</v>
      </c>
      <c r="CH1515" s="110" t="str">
        <f t="shared" si="242"/>
        <v>5958-1</v>
      </c>
      <c r="CI1515" s="110">
        <v>1</v>
      </c>
      <c r="CJ1515" s="110">
        <v>5958</v>
      </c>
      <c r="CK1515" s="110" t="s">
        <v>35</v>
      </c>
      <c r="CL1515" s="110">
        <v>4111209</v>
      </c>
      <c r="CM1515" s="110" t="s">
        <v>383</v>
      </c>
      <c r="CN1515" s="110">
        <v>0</v>
      </c>
      <c r="CO1515" s="110">
        <v>70</v>
      </c>
      <c r="CP1515" s="110">
        <v>0</v>
      </c>
      <c r="CQ1515" s="110">
        <v>0</v>
      </c>
      <c r="CS1515" s="110" t="str">
        <f t="shared" si="241"/>
        <v>RGInt 03 Cascavel-Itapejara d'Oeste</v>
      </c>
    </row>
    <row r="1516" spans="19:97" x14ac:dyDescent="0.2">
      <c r="S1516" s="98">
        <v>4980</v>
      </c>
      <c r="T1516" s="98">
        <v>49</v>
      </c>
      <c r="U1516" s="98" t="s">
        <v>3517</v>
      </c>
      <c r="V1516" s="98">
        <v>2</v>
      </c>
      <c r="W1516" s="98" t="s">
        <v>975</v>
      </c>
      <c r="X1516" s="98">
        <v>4</v>
      </c>
      <c r="Y1516" s="98" t="s">
        <v>657</v>
      </c>
      <c r="Z1516" s="98">
        <v>26</v>
      </c>
      <c r="AA1516" s="98" t="s">
        <v>3518</v>
      </c>
      <c r="AB1516" s="98">
        <v>8379</v>
      </c>
      <c r="AC1516" s="98" t="s">
        <v>3527</v>
      </c>
      <c r="AD1516" s="98" t="s">
        <v>3528</v>
      </c>
      <c r="AE1516" s="98">
        <v>4980</v>
      </c>
      <c r="AF1516" s="98" t="s">
        <v>3199</v>
      </c>
      <c r="AG1516" s="98" t="s">
        <v>3540</v>
      </c>
      <c r="AH1516" s="98" t="s">
        <v>715</v>
      </c>
      <c r="AI1516" s="98" t="s">
        <v>53</v>
      </c>
      <c r="AJ1516" s="98">
        <v>4100</v>
      </c>
      <c r="AK1516" s="98" t="s">
        <v>33</v>
      </c>
      <c r="AL1516" s="98">
        <v>4101</v>
      </c>
      <c r="AO1516" s="98">
        <v>2024</v>
      </c>
      <c r="AP1516" s="98">
        <v>10000</v>
      </c>
      <c r="AQ1516" s="98" t="s">
        <v>54</v>
      </c>
      <c r="AR1516" s="98" t="s">
        <v>54</v>
      </c>
      <c r="AS1516" s="98" t="s">
        <v>54</v>
      </c>
      <c r="AT1516" s="98" t="s">
        <v>54</v>
      </c>
      <c r="AU1516" s="98" t="s">
        <v>3200</v>
      </c>
      <c r="AY1516" s="98" t="s">
        <v>56</v>
      </c>
      <c r="AZ1516" s="98" t="s">
        <v>3541</v>
      </c>
      <c r="BA1516" s="98" t="s">
        <v>3542</v>
      </c>
      <c r="BB1516" s="98" t="s">
        <v>3543</v>
      </c>
      <c r="BD1516" s="110" t="str">
        <f t="shared" si="243"/>
        <v>4976RGInt 01 Curitiba</v>
      </c>
      <c r="BE1516" s="110">
        <v>4976</v>
      </c>
      <c r="BF1516" s="110" t="s">
        <v>2536</v>
      </c>
      <c r="BG1516" s="110">
        <v>8613</v>
      </c>
      <c r="BH1516" s="110" t="s">
        <v>33</v>
      </c>
      <c r="BI1516" s="110">
        <v>42</v>
      </c>
      <c r="BJ1516" s="110">
        <v>38</v>
      </c>
      <c r="BK1516" s="110">
        <v>34</v>
      </c>
      <c r="BL1516" s="110">
        <v>30</v>
      </c>
      <c r="BN1516" s="110">
        <f t="shared" si="244"/>
        <v>144</v>
      </c>
      <c r="BS1516" s="110">
        <v>4980</v>
      </c>
      <c r="BT1516" s="110" t="str">
        <f t="shared" si="245"/>
        <v>População atendida nas feiras do Paraná em Ação</v>
      </c>
      <c r="BU1516" s="111" t="str">
        <f t="shared" si="246"/>
        <v>Não</v>
      </c>
      <c r="BV1516" s="111" t="str">
        <f t="shared" si="247"/>
        <v>Não</v>
      </c>
      <c r="BW1516" s="111" t="str">
        <f t="shared" si="248"/>
        <v>Não</v>
      </c>
      <c r="BX1516" s="111" t="str">
        <f t="shared" si="249"/>
        <v>Não</v>
      </c>
      <c r="BY1516" s="110" t="s">
        <v>3200</v>
      </c>
      <c r="BZ1516" s="110" t="s">
        <v>8219</v>
      </c>
      <c r="CA1516" s="110" t="s">
        <v>121</v>
      </c>
      <c r="CB1516" s="110" t="s">
        <v>8374</v>
      </c>
      <c r="CG1516" s="110" t="str">
        <f t="shared" si="240"/>
        <v>5958 Total</v>
      </c>
      <c r="CH1516" s="110" t="str">
        <f t="shared" si="242"/>
        <v>5958 Total-1</v>
      </c>
      <c r="CI1516" s="110">
        <v>1</v>
      </c>
      <c r="CJ1516" s="110" t="s">
        <v>7446</v>
      </c>
      <c r="CN1516" s="110">
        <v>0</v>
      </c>
      <c r="CO1516" s="110">
        <v>70</v>
      </c>
      <c r="CP1516" s="110">
        <v>0</v>
      </c>
      <c r="CQ1516" s="110">
        <v>0</v>
      </c>
      <c r="CS1516" s="110" t="str">
        <f t="shared" si="241"/>
        <v>-</v>
      </c>
    </row>
    <row r="1517" spans="19:97" x14ac:dyDescent="0.2">
      <c r="S1517" s="98">
        <v>4547</v>
      </c>
      <c r="T1517" s="98">
        <v>49</v>
      </c>
      <c r="U1517" s="98" t="s">
        <v>3517</v>
      </c>
      <c r="V1517" s="98">
        <v>62</v>
      </c>
      <c r="W1517" s="98" t="s">
        <v>3544</v>
      </c>
      <c r="X1517" s="98">
        <v>4</v>
      </c>
      <c r="Y1517" s="98" t="s">
        <v>657</v>
      </c>
      <c r="Z1517" s="98">
        <v>26</v>
      </c>
      <c r="AA1517" s="98" t="s">
        <v>3518</v>
      </c>
      <c r="AB1517" s="98">
        <v>8185</v>
      </c>
      <c r="AC1517" s="98" t="s">
        <v>3545</v>
      </c>
      <c r="AD1517" s="98" t="s">
        <v>3546</v>
      </c>
      <c r="AE1517" s="98">
        <v>4547</v>
      </c>
      <c r="AF1517" s="98" t="s">
        <v>2311</v>
      </c>
      <c r="AG1517" s="98" t="s">
        <v>3547</v>
      </c>
      <c r="AH1517" s="98" t="s">
        <v>3548</v>
      </c>
      <c r="AI1517" s="98" t="s">
        <v>53</v>
      </c>
      <c r="AJ1517" s="98">
        <v>4100</v>
      </c>
      <c r="AO1517" s="98">
        <v>2024</v>
      </c>
      <c r="AP1517" s="98">
        <v>45000</v>
      </c>
      <c r="AQ1517" s="98" t="s">
        <v>54</v>
      </c>
      <c r="AR1517" s="98" t="s">
        <v>54</v>
      </c>
      <c r="AS1517" s="98" t="s">
        <v>54</v>
      </c>
      <c r="AT1517" s="98" t="s">
        <v>54</v>
      </c>
      <c r="AY1517" s="98" t="s">
        <v>56</v>
      </c>
      <c r="AZ1517" s="98" t="s">
        <v>3549</v>
      </c>
      <c r="BA1517" s="98" t="s">
        <v>3550</v>
      </c>
      <c r="BB1517" s="98" t="s">
        <v>3551</v>
      </c>
      <c r="BD1517" s="110" t="str">
        <f t="shared" si="243"/>
        <v>4977RGInt 06 Ponta Grossa</v>
      </c>
      <c r="BE1517" s="110">
        <v>4977</v>
      </c>
      <c r="BF1517" s="110" t="s">
        <v>3189</v>
      </c>
      <c r="BG1517" s="110">
        <v>8084</v>
      </c>
      <c r="BH1517" s="110" t="s">
        <v>38</v>
      </c>
      <c r="BI1517" s="110">
        <v>7567.51</v>
      </c>
      <c r="BJ1517" s="110">
        <v>3000</v>
      </c>
      <c r="BK1517" s="110">
        <v>0</v>
      </c>
      <c r="BL1517" s="110">
        <v>0</v>
      </c>
      <c r="BN1517" s="110">
        <f t="shared" si="244"/>
        <v>10567.51</v>
      </c>
      <c r="BS1517" s="110">
        <v>4547</v>
      </c>
      <c r="BT1517" s="110" t="str">
        <f t="shared" si="245"/>
        <v>Consumidor atendido e orientado em relação aos seus Direitos</v>
      </c>
      <c r="BU1517" s="111" t="str">
        <f t="shared" si="246"/>
        <v>Não</v>
      </c>
      <c r="BV1517" s="111" t="str">
        <f t="shared" si="247"/>
        <v>Não</v>
      </c>
      <c r="BW1517" s="111" t="str">
        <f t="shared" si="248"/>
        <v>Não</v>
      </c>
      <c r="BX1517" s="111" t="str">
        <f t="shared" si="249"/>
        <v>Não</v>
      </c>
      <c r="BY1517" s="110" t="s">
        <v>121</v>
      </c>
      <c r="BZ1517" s="110" t="s">
        <v>121</v>
      </c>
      <c r="CA1517" s="110" t="s">
        <v>121</v>
      </c>
      <c r="CB1517" s="110" t="s">
        <v>8375</v>
      </c>
      <c r="CG1517" s="110" t="str">
        <f t="shared" si="240"/>
        <v>5959Itaúna do Sul</v>
      </c>
      <c r="CH1517" s="110" t="str">
        <f t="shared" si="242"/>
        <v>5959-1</v>
      </c>
      <c r="CI1517" s="110">
        <v>1</v>
      </c>
      <c r="CJ1517" s="110">
        <v>5959</v>
      </c>
      <c r="CK1517" s="110" t="s">
        <v>36</v>
      </c>
      <c r="CL1517" s="110">
        <v>4111308</v>
      </c>
      <c r="CM1517" s="110" t="s">
        <v>386</v>
      </c>
      <c r="CN1517" s="110">
        <v>0</v>
      </c>
      <c r="CO1517" s="110">
        <v>70</v>
      </c>
      <c r="CP1517" s="110">
        <v>0</v>
      </c>
      <c r="CQ1517" s="110">
        <v>0</v>
      </c>
      <c r="CS1517" s="110" t="str">
        <f t="shared" si="241"/>
        <v>RGInt 04 Maringá-Itaúna do Sul</v>
      </c>
    </row>
    <row r="1518" spans="19:97" x14ac:dyDescent="0.2">
      <c r="S1518" s="98">
        <v>4675</v>
      </c>
      <c r="T1518" s="98">
        <v>49</v>
      </c>
      <c r="U1518" s="98" t="s">
        <v>3517</v>
      </c>
      <c r="V1518" s="98">
        <v>62</v>
      </c>
      <c r="W1518" s="98" t="s">
        <v>3544</v>
      </c>
      <c r="X1518" s="98">
        <v>4</v>
      </c>
      <c r="Y1518" s="98" t="s">
        <v>657</v>
      </c>
      <c r="Z1518" s="98">
        <v>26</v>
      </c>
      <c r="AA1518" s="98" t="s">
        <v>3518</v>
      </c>
      <c r="AB1518" s="98">
        <v>8185</v>
      </c>
      <c r="AC1518" s="98" t="s">
        <v>3545</v>
      </c>
      <c r="AD1518" s="98" t="s">
        <v>3546</v>
      </c>
      <c r="AE1518" s="98">
        <v>4675</v>
      </c>
      <c r="AF1518" s="98" t="s">
        <v>2505</v>
      </c>
      <c r="AG1518" s="98" t="s">
        <v>3552</v>
      </c>
      <c r="AH1518" s="98" t="s">
        <v>3553</v>
      </c>
      <c r="AI1518" s="98" t="s">
        <v>53</v>
      </c>
      <c r="AJ1518" s="98">
        <v>4100</v>
      </c>
      <c r="AO1518" s="98">
        <v>2024</v>
      </c>
      <c r="AP1518" s="98">
        <v>2500</v>
      </c>
      <c r="AQ1518" s="98" t="s">
        <v>54</v>
      </c>
      <c r="AR1518" s="98" t="s">
        <v>54</v>
      </c>
      <c r="AS1518" s="98" t="s">
        <v>54</v>
      </c>
      <c r="AT1518" s="98" t="s">
        <v>54</v>
      </c>
      <c r="AW1518" s="98" t="s">
        <v>155</v>
      </c>
      <c r="AY1518" s="98" t="s">
        <v>56</v>
      </c>
      <c r="AZ1518" s="98" t="s">
        <v>3554</v>
      </c>
      <c r="BA1518" s="98" t="s">
        <v>3555</v>
      </c>
      <c r="BB1518" s="98" t="s">
        <v>3551</v>
      </c>
      <c r="BD1518" s="110" t="str">
        <f t="shared" si="243"/>
        <v>4978(vazio)</v>
      </c>
      <c r="BE1518" s="110">
        <v>4978</v>
      </c>
      <c r="BF1518" s="110" t="s">
        <v>2538</v>
      </c>
      <c r="BG1518" s="110">
        <v>8613</v>
      </c>
      <c r="BH1518" s="110" t="s">
        <v>60</v>
      </c>
      <c r="BI1518" s="110">
        <v>4459</v>
      </c>
      <c r="BJ1518" s="110">
        <v>4548</v>
      </c>
      <c r="BK1518" s="110">
        <v>4639</v>
      </c>
      <c r="BL1518" s="110">
        <v>4731</v>
      </c>
      <c r="BN1518" s="110">
        <f t="shared" si="244"/>
        <v>18377</v>
      </c>
      <c r="BS1518" s="110">
        <v>4675</v>
      </c>
      <c r="BT1518" s="110" t="str">
        <f t="shared" si="245"/>
        <v>Soluções de conflitos por meio da plataforma consumidor.gov</v>
      </c>
      <c r="BU1518" s="111" t="str">
        <f t="shared" si="246"/>
        <v>Não</v>
      </c>
      <c r="BV1518" s="111" t="str">
        <f t="shared" si="247"/>
        <v>Não</v>
      </c>
      <c r="BW1518" s="111" t="str">
        <f t="shared" si="248"/>
        <v>Não</v>
      </c>
      <c r="BX1518" s="111" t="str">
        <f t="shared" si="249"/>
        <v>Não</v>
      </c>
      <c r="BY1518" s="110" t="s">
        <v>121</v>
      </c>
      <c r="BZ1518" s="110" t="s">
        <v>121</v>
      </c>
      <c r="CA1518" s="110" t="s">
        <v>155</v>
      </c>
      <c r="CB1518" s="110" t="s">
        <v>8374</v>
      </c>
      <c r="CG1518" s="110" t="str">
        <f t="shared" ref="CG1518:CG1581" si="250">CJ1518&amp;CM1518</f>
        <v>5959 Total</v>
      </c>
      <c r="CH1518" s="110" t="str">
        <f t="shared" si="242"/>
        <v>5959 Total-1</v>
      </c>
      <c r="CI1518" s="110">
        <v>1</v>
      </c>
      <c r="CJ1518" s="110" t="s">
        <v>7447</v>
      </c>
      <c r="CN1518" s="110">
        <v>0</v>
      </c>
      <c r="CO1518" s="110">
        <v>70</v>
      </c>
      <c r="CP1518" s="110">
        <v>0</v>
      </c>
      <c r="CQ1518" s="110">
        <v>0</v>
      </c>
      <c r="CS1518" s="110" t="str">
        <f t="shared" ref="CS1518:CS1581" si="251">CK1518&amp;"-"&amp;CM1518</f>
        <v>-</v>
      </c>
    </row>
    <row r="1519" spans="19:97" x14ac:dyDescent="0.2">
      <c r="S1519" s="98">
        <v>6061</v>
      </c>
      <c r="T1519" s="98">
        <v>51</v>
      </c>
      <c r="U1519" s="98" t="s">
        <v>3558</v>
      </c>
      <c r="V1519" s="98">
        <v>2</v>
      </c>
      <c r="W1519" s="98" t="s">
        <v>975</v>
      </c>
      <c r="X1519" s="98">
        <v>4</v>
      </c>
      <c r="Y1519" s="98" t="s">
        <v>657</v>
      </c>
      <c r="Z1519" s="98">
        <v>27</v>
      </c>
      <c r="AA1519" s="98" t="s">
        <v>3559</v>
      </c>
      <c r="AB1519" s="98">
        <v>8290</v>
      </c>
      <c r="AC1519" s="98" t="s">
        <v>3560</v>
      </c>
      <c r="AD1519" s="98" t="s">
        <v>3561</v>
      </c>
      <c r="AE1519" s="98">
        <v>6061</v>
      </c>
      <c r="AF1519" s="98" t="s">
        <v>3562</v>
      </c>
      <c r="AG1519" s="98" t="s">
        <v>3563</v>
      </c>
      <c r="AH1519" s="98" t="s">
        <v>3564</v>
      </c>
      <c r="AI1519" s="98" t="s">
        <v>53</v>
      </c>
      <c r="AJ1519" s="98">
        <v>4100</v>
      </c>
      <c r="AK1519" s="98" t="s">
        <v>33</v>
      </c>
      <c r="AL1519" s="98">
        <v>4101</v>
      </c>
      <c r="AO1519" s="98">
        <v>2024</v>
      </c>
      <c r="AP1519" s="98">
        <v>90</v>
      </c>
      <c r="AQ1519" s="98" t="s">
        <v>54</v>
      </c>
      <c r="AR1519" s="98" t="s">
        <v>54</v>
      </c>
      <c r="AS1519" s="98" t="s">
        <v>54</v>
      </c>
      <c r="AT1519" s="98" t="s">
        <v>54</v>
      </c>
      <c r="AY1519" s="98" t="s">
        <v>56</v>
      </c>
      <c r="AZ1519" s="98" t="s">
        <v>3565</v>
      </c>
      <c r="BA1519" s="98" t="s">
        <v>3566</v>
      </c>
      <c r="BB1519" s="98" t="s">
        <v>3567</v>
      </c>
      <c r="BD1519" s="110" t="str">
        <f t="shared" si="243"/>
        <v>4979RGInt 06 Ponta Grossa</v>
      </c>
      <c r="BE1519" s="110">
        <v>4979</v>
      </c>
      <c r="BF1519" s="110" t="s">
        <v>3197</v>
      </c>
      <c r="BG1519" s="110">
        <v>8084</v>
      </c>
      <c r="BH1519" s="110" t="s">
        <v>38</v>
      </c>
      <c r="BI1519" s="110">
        <v>7827.47</v>
      </c>
      <c r="BJ1519" s="110">
        <v>6000</v>
      </c>
      <c r="BK1519" s="110">
        <v>1000</v>
      </c>
      <c r="BL1519" s="110">
        <v>0</v>
      </c>
      <c r="BN1519" s="110">
        <f t="shared" si="244"/>
        <v>14827.470000000001</v>
      </c>
      <c r="BS1519" s="110">
        <v>6061</v>
      </c>
      <c r="BT1519" s="110" t="str">
        <f t="shared" si="245"/>
        <v>Aquisição de Acervo para a Biblioteca Pública do Paraná</v>
      </c>
      <c r="BU1519" s="111" t="str">
        <f t="shared" si="246"/>
        <v>Não</v>
      </c>
      <c r="BV1519" s="111" t="str">
        <f t="shared" si="247"/>
        <v>Não</v>
      </c>
      <c r="BW1519" s="111" t="str">
        <f t="shared" si="248"/>
        <v>Não</v>
      </c>
      <c r="BX1519" s="111" t="str">
        <f t="shared" si="249"/>
        <v>Não</v>
      </c>
      <c r="BY1519" s="110" t="s">
        <v>121</v>
      </c>
      <c r="BZ1519" s="110" t="s">
        <v>121</v>
      </c>
      <c r="CA1519" s="110" t="s">
        <v>121</v>
      </c>
      <c r="CB1519" s="110" t="s">
        <v>8377</v>
      </c>
      <c r="CG1519" s="110" t="str">
        <f t="shared" si="250"/>
        <v>5960Japurá</v>
      </c>
      <c r="CH1519" s="110" t="str">
        <f t="shared" ref="CH1519:CH1582" si="252">CJ1519&amp;"-"&amp;CI1519</f>
        <v>5960-1</v>
      </c>
      <c r="CI1519" s="110">
        <v>1</v>
      </c>
      <c r="CJ1519" s="110">
        <v>5960</v>
      </c>
      <c r="CK1519" s="110" t="s">
        <v>36</v>
      </c>
      <c r="CL1519" s="110">
        <v>4112405</v>
      </c>
      <c r="CM1519" s="110" t="s">
        <v>388</v>
      </c>
      <c r="CN1519" s="110">
        <v>0</v>
      </c>
      <c r="CO1519" s="110">
        <v>70</v>
      </c>
      <c r="CP1519" s="110">
        <v>0</v>
      </c>
      <c r="CQ1519" s="110">
        <v>0</v>
      </c>
      <c r="CS1519" s="110" t="str">
        <f t="shared" si="251"/>
        <v>RGInt 04 Maringá-Japurá</v>
      </c>
    </row>
    <row r="1520" spans="19:97" x14ac:dyDescent="0.2">
      <c r="S1520" s="98">
        <v>6060</v>
      </c>
      <c r="T1520" s="98">
        <v>51</v>
      </c>
      <c r="U1520" s="98" t="s">
        <v>3558</v>
      </c>
      <c r="V1520" s="98">
        <v>2</v>
      </c>
      <c r="W1520" s="98" t="s">
        <v>975</v>
      </c>
      <c r="X1520" s="98">
        <v>4</v>
      </c>
      <c r="Y1520" s="98" t="s">
        <v>657</v>
      </c>
      <c r="Z1520" s="98">
        <v>27</v>
      </c>
      <c r="AA1520" s="98" t="s">
        <v>3559</v>
      </c>
      <c r="AB1520" s="98">
        <v>8290</v>
      </c>
      <c r="AC1520" s="98" t="s">
        <v>3560</v>
      </c>
      <c r="AD1520" s="98" t="s">
        <v>3561</v>
      </c>
      <c r="AE1520" s="98">
        <v>6060</v>
      </c>
      <c r="AF1520" s="98" t="s">
        <v>3568</v>
      </c>
      <c r="AG1520" s="98" t="s">
        <v>3569</v>
      </c>
      <c r="AH1520" s="98" t="s">
        <v>3570</v>
      </c>
      <c r="AI1520" s="98" t="s">
        <v>53</v>
      </c>
      <c r="AJ1520" s="98">
        <v>4100</v>
      </c>
      <c r="AK1520" s="98" t="s">
        <v>33</v>
      </c>
      <c r="AL1520" s="98">
        <v>4101</v>
      </c>
      <c r="AO1520" s="98">
        <v>2024</v>
      </c>
      <c r="AP1520" s="98">
        <v>82</v>
      </c>
      <c r="AQ1520" s="98" t="s">
        <v>54</v>
      </c>
      <c r="AR1520" s="98" t="s">
        <v>54</v>
      </c>
      <c r="AS1520" s="98" t="s">
        <v>54</v>
      </c>
      <c r="AT1520" s="98" t="s">
        <v>54</v>
      </c>
      <c r="AY1520" s="98" t="s">
        <v>56</v>
      </c>
      <c r="AZ1520" s="98" t="s">
        <v>3571</v>
      </c>
      <c r="BA1520" s="98" t="s">
        <v>3566</v>
      </c>
      <c r="BB1520" s="98" t="s">
        <v>3572</v>
      </c>
      <c r="BD1520" s="110" t="str">
        <f t="shared" si="243"/>
        <v>4980RGInt 01 Curitiba</v>
      </c>
      <c r="BE1520" s="110">
        <v>4980</v>
      </c>
      <c r="BF1520" s="110" t="s">
        <v>3199</v>
      </c>
      <c r="BG1520" s="110">
        <v>8379</v>
      </c>
      <c r="BH1520" s="110" t="s">
        <v>33</v>
      </c>
      <c r="BI1520" s="110">
        <v>10000</v>
      </c>
      <c r="BJ1520" s="110">
        <v>12000</v>
      </c>
      <c r="BK1520" s="110">
        <v>14000</v>
      </c>
      <c r="BL1520" s="110">
        <v>7000</v>
      </c>
      <c r="BN1520" s="110">
        <f t="shared" si="244"/>
        <v>43000</v>
      </c>
      <c r="BS1520" s="110">
        <v>6060</v>
      </c>
      <c r="BT1520" s="110" t="str">
        <f t="shared" si="245"/>
        <v>Distribuição de acervo para Bibliotecas Públicas municipais</v>
      </c>
      <c r="BU1520" s="111" t="str">
        <f t="shared" si="246"/>
        <v>Não</v>
      </c>
      <c r="BV1520" s="111" t="str">
        <f t="shared" si="247"/>
        <v>Não</v>
      </c>
      <c r="BW1520" s="111" t="str">
        <f t="shared" si="248"/>
        <v>Não</v>
      </c>
      <c r="BX1520" s="111" t="str">
        <f t="shared" si="249"/>
        <v>Não</v>
      </c>
      <c r="BY1520" s="110" t="s">
        <v>121</v>
      </c>
      <c r="BZ1520" s="110" t="s">
        <v>121</v>
      </c>
      <c r="CA1520" s="110" t="s">
        <v>121</v>
      </c>
      <c r="CB1520" s="110" t="s">
        <v>8122</v>
      </c>
      <c r="CG1520" s="110" t="str">
        <f t="shared" si="250"/>
        <v>5960 Total</v>
      </c>
      <c r="CH1520" s="110" t="str">
        <f t="shared" si="252"/>
        <v>5960 Total-1</v>
      </c>
      <c r="CI1520" s="110">
        <v>1</v>
      </c>
      <c r="CJ1520" s="110" t="s">
        <v>7448</v>
      </c>
      <c r="CN1520" s="110">
        <v>0</v>
      </c>
      <c r="CO1520" s="110">
        <v>70</v>
      </c>
      <c r="CP1520" s="110">
        <v>0</v>
      </c>
      <c r="CQ1520" s="110">
        <v>0</v>
      </c>
      <c r="CS1520" s="110" t="str">
        <f t="shared" si="251"/>
        <v>-</v>
      </c>
    </row>
    <row r="1521" spans="19:97" x14ac:dyDescent="0.2">
      <c r="S1521" s="98">
        <v>6017</v>
      </c>
      <c r="T1521" s="98">
        <v>51</v>
      </c>
      <c r="U1521" s="98" t="s">
        <v>3558</v>
      </c>
      <c r="V1521" s="98">
        <v>2</v>
      </c>
      <c r="W1521" s="98" t="s">
        <v>975</v>
      </c>
      <c r="X1521" s="98">
        <v>4</v>
      </c>
      <c r="Y1521" s="98" t="s">
        <v>657</v>
      </c>
      <c r="Z1521" s="98">
        <v>27</v>
      </c>
      <c r="AA1521" s="98" t="s">
        <v>3559</v>
      </c>
      <c r="AB1521" s="98">
        <v>8290</v>
      </c>
      <c r="AC1521" s="98" t="s">
        <v>3560</v>
      </c>
      <c r="AD1521" s="98" t="s">
        <v>3561</v>
      </c>
      <c r="AE1521" s="98">
        <v>6017</v>
      </c>
      <c r="AF1521" s="98" t="s">
        <v>3573</v>
      </c>
      <c r="AG1521" s="98" t="s">
        <v>3574</v>
      </c>
      <c r="AH1521" s="98" t="s">
        <v>52</v>
      </c>
      <c r="AI1521" s="98" t="s">
        <v>53</v>
      </c>
      <c r="AJ1521" s="98">
        <v>4100</v>
      </c>
      <c r="AK1521" s="98" t="s">
        <v>33</v>
      </c>
      <c r="AL1521" s="98">
        <v>4101</v>
      </c>
      <c r="AM1521" s="98" t="s">
        <v>128</v>
      </c>
      <c r="AN1521" s="98">
        <v>4106902</v>
      </c>
      <c r="AO1521" s="98">
        <v>2024</v>
      </c>
      <c r="AP1521" s="98">
        <v>2</v>
      </c>
      <c r="AQ1521" s="98" t="s">
        <v>54</v>
      </c>
      <c r="AR1521" s="98" t="s">
        <v>54</v>
      </c>
      <c r="AS1521" s="98" t="s">
        <v>54</v>
      </c>
      <c r="AT1521" s="98" t="s">
        <v>54</v>
      </c>
      <c r="AY1521" s="98" t="s">
        <v>56</v>
      </c>
      <c r="AZ1521" s="98" t="s">
        <v>3575</v>
      </c>
      <c r="BA1521" s="98" t="s">
        <v>3576</v>
      </c>
      <c r="BB1521" s="98" t="s">
        <v>3577</v>
      </c>
      <c r="BD1521" s="110" t="str">
        <f t="shared" ref="BD1521:BD1584" si="253">BE1521&amp;BH1521</f>
        <v>4980RGInt 02 Guarapuava</v>
      </c>
      <c r="BE1521" s="110">
        <v>4980</v>
      </c>
      <c r="BF1521" s="110" t="s">
        <v>3199</v>
      </c>
      <c r="BG1521" s="110">
        <v>8379</v>
      </c>
      <c r="BH1521" s="110" t="s">
        <v>34</v>
      </c>
      <c r="BI1521" s="110">
        <v>7000</v>
      </c>
      <c r="BJ1521" s="110">
        <v>4866</v>
      </c>
      <c r="BK1521" s="110">
        <v>3900</v>
      </c>
      <c r="BL1521" s="110">
        <v>4400</v>
      </c>
      <c r="BN1521" s="110">
        <f t="shared" ref="BN1521:BN1584" si="254">SUM(BI1521:BM1521)</f>
        <v>20166</v>
      </c>
      <c r="BS1521" s="110">
        <v>6017</v>
      </c>
      <c r="BT1521" s="110" t="str">
        <f t="shared" si="245"/>
        <v>Melhorias na Biblioteca Pública do Paraná, em Curitiba</v>
      </c>
      <c r="BU1521" s="111" t="str">
        <f t="shared" si="246"/>
        <v>Não</v>
      </c>
      <c r="BV1521" s="111" t="str">
        <f t="shared" si="247"/>
        <v>Não</v>
      </c>
      <c r="BW1521" s="111" t="str">
        <f t="shared" si="248"/>
        <v>Não</v>
      </c>
      <c r="BX1521" s="111" t="str">
        <f t="shared" si="249"/>
        <v>Não</v>
      </c>
      <c r="BY1521" s="110" t="s">
        <v>121</v>
      </c>
      <c r="BZ1521" s="110" t="s">
        <v>121</v>
      </c>
      <c r="CA1521" s="110" t="s">
        <v>121</v>
      </c>
      <c r="CB1521" s="110" t="s">
        <v>8122</v>
      </c>
      <c r="CG1521" s="110" t="str">
        <f t="shared" si="250"/>
        <v>5961Luiziana</v>
      </c>
      <c r="CH1521" s="110" t="str">
        <f t="shared" si="252"/>
        <v>5961-1</v>
      </c>
      <c r="CI1521" s="110">
        <v>1</v>
      </c>
      <c r="CJ1521" s="110">
        <v>5961</v>
      </c>
      <c r="CK1521" s="110" t="s">
        <v>36</v>
      </c>
      <c r="CL1521" s="110">
        <v>4113734</v>
      </c>
      <c r="CM1521" s="110" t="s">
        <v>391</v>
      </c>
      <c r="CN1521" s="110">
        <v>0</v>
      </c>
      <c r="CO1521" s="110">
        <v>70</v>
      </c>
      <c r="CP1521" s="110">
        <v>0</v>
      </c>
      <c r="CQ1521" s="110">
        <v>0</v>
      </c>
      <c r="CS1521" s="110" t="str">
        <f t="shared" si="251"/>
        <v>RGInt 04 Maringá-Luiziana</v>
      </c>
    </row>
    <row r="1522" spans="19:97" x14ac:dyDescent="0.2">
      <c r="S1522" s="98">
        <v>6068</v>
      </c>
      <c r="T1522" s="98">
        <v>51</v>
      </c>
      <c r="U1522" s="98" t="s">
        <v>3558</v>
      </c>
      <c r="V1522" s="98">
        <v>2</v>
      </c>
      <c r="W1522" s="98" t="s">
        <v>975</v>
      </c>
      <c r="X1522" s="98">
        <v>4</v>
      </c>
      <c r="Y1522" s="98" t="s">
        <v>657</v>
      </c>
      <c r="Z1522" s="98">
        <v>27</v>
      </c>
      <c r="AA1522" s="98" t="s">
        <v>3559</v>
      </c>
      <c r="AB1522" s="98">
        <v>8290</v>
      </c>
      <c r="AC1522" s="98" t="s">
        <v>3560</v>
      </c>
      <c r="AD1522" s="98" t="s">
        <v>3561</v>
      </c>
      <c r="AE1522" s="98">
        <v>6068</v>
      </c>
      <c r="AF1522" s="98" t="s">
        <v>3578</v>
      </c>
      <c r="AG1522" s="98" t="s">
        <v>6292</v>
      </c>
      <c r="AH1522" s="98" t="s">
        <v>782</v>
      </c>
      <c r="AI1522" s="98" t="s">
        <v>53</v>
      </c>
      <c r="AJ1522" s="98">
        <v>4100</v>
      </c>
      <c r="AO1522" s="98">
        <v>2024</v>
      </c>
      <c r="AP1522" s="98">
        <v>32</v>
      </c>
      <c r="AQ1522" s="98" t="s">
        <v>54</v>
      </c>
      <c r="AR1522" s="98" t="s">
        <v>54</v>
      </c>
      <c r="AS1522" s="98" t="s">
        <v>54</v>
      </c>
      <c r="AT1522" s="98" t="s">
        <v>54</v>
      </c>
      <c r="AY1522" s="98" t="s">
        <v>56</v>
      </c>
      <c r="AZ1522" s="98" t="s">
        <v>3579</v>
      </c>
      <c r="BA1522" s="98" t="s">
        <v>3566</v>
      </c>
      <c r="BB1522" s="98" t="s">
        <v>3567</v>
      </c>
      <c r="BD1522" s="110" t="str">
        <f t="shared" si="253"/>
        <v>4980RGInt 03 Cascavel</v>
      </c>
      <c r="BE1522" s="110">
        <v>4980</v>
      </c>
      <c r="BF1522" s="110" t="s">
        <v>3199</v>
      </c>
      <c r="BG1522" s="110">
        <v>8379</v>
      </c>
      <c r="BH1522" s="110" t="s">
        <v>35</v>
      </c>
      <c r="BI1522" s="110">
        <v>60000</v>
      </c>
      <c r="BJ1522" s="110">
        <v>12600</v>
      </c>
      <c r="BK1522" s="110">
        <v>13800</v>
      </c>
      <c r="BL1522" s="110">
        <v>8000</v>
      </c>
      <c r="BN1522" s="110">
        <f t="shared" si="254"/>
        <v>94400</v>
      </c>
      <c r="BS1522" s="110">
        <v>6068</v>
      </c>
      <c r="BT1522" s="110" t="str">
        <f t="shared" si="245"/>
        <v>Promoção de encontros, palestras, cursos, apresentações, seminários, oficinas, sessões de cinema, torneios, concursos e premiações da Biblioteca Pública do Paraná</v>
      </c>
      <c r="BU1522" s="111" t="str">
        <f t="shared" si="246"/>
        <v>Não</v>
      </c>
      <c r="BV1522" s="111" t="str">
        <f t="shared" si="247"/>
        <v>Não</v>
      </c>
      <c r="BW1522" s="111" t="str">
        <f t="shared" si="248"/>
        <v>Não</v>
      </c>
      <c r="BX1522" s="111" t="str">
        <f t="shared" si="249"/>
        <v>Não</v>
      </c>
      <c r="BY1522" s="110" t="s">
        <v>121</v>
      </c>
      <c r="BZ1522" s="110" t="s">
        <v>121</v>
      </c>
      <c r="CA1522" s="110" t="s">
        <v>121</v>
      </c>
      <c r="CB1522" s="110" t="s">
        <v>8377</v>
      </c>
      <c r="CG1522" s="110" t="str">
        <f t="shared" si="250"/>
        <v>5961 Total</v>
      </c>
      <c r="CH1522" s="110" t="str">
        <f t="shared" si="252"/>
        <v>5961 Total-1</v>
      </c>
      <c r="CI1522" s="110">
        <v>1</v>
      </c>
      <c r="CJ1522" s="110" t="s">
        <v>7449</v>
      </c>
      <c r="CN1522" s="110">
        <v>0</v>
      </c>
      <c r="CO1522" s="110">
        <v>70</v>
      </c>
      <c r="CP1522" s="110">
        <v>0</v>
      </c>
      <c r="CQ1522" s="110">
        <v>0</v>
      </c>
      <c r="CS1522" s="110" t="str">
        <f t="shared" si="251"/>
        <v>-</v>
      </c>
    </row>
    <row r="1523" spans="19:97" x14ac:dyDescent="0.2">
      <c r="S1523" s="98">
        <v>6067</v>
      </c>
      <c r="T1523" s="98">
        <v>51</v>
      </c>
      <c r="U1523" s="98" t="s">
        <v>3558</v>
      </c>
      <c r="V1523" s="98">
        <v>2</v>
      </c>
      <c r="W1523" s="98" t="s">
        <v>975</v>
      </c>
      <c r="X1523" s="98">
        <v>4</v>
      </c>
      <c r="Y1523" s="98" t="s">
        <v>657</v>
      </c>
      <c r="Z1523" s="98">
        <v>27</v>
      </c>
      <c r="AA1523" s="98" t="s">
        <v>3559</v>
      </c>
      <c r="AB1523" s="98">
        <v>8290</v>
      </c>
      <c r="AC1523" s="98" t="s">
        <v>3560</v>
      </c>
      <c r="AD1523" s="98" t="s">
        <v>3561</v>
      </c>
      <c r="AE1523" s="98">
        <v>6067</v>
      </c>
      <c r="AF1523" s="98" t="s">
        <v>3580</v>
      </c>
      <c r="AG1523" s="98" t="s">
        <v>3581</v>
      </c>
      <c r="AH1523" s="98" t="s">
        <v>3582</v>
      </c>
      <c r="AI1523" s="98" t="s">
        <v>53</v>
      </c>
      <c r="AJ1523" s="98">
        <v>4100</v>
      </c>
      <c r="AO1523" s="98">
        <v>2024</v>
      </c>
      <c r="AP1523" s="98">
        <v>40</v>
      </c>
      <c r="AQ1523" s="98" t="s">
        <v>54</v>
      </c>
      <c r="AR1523" s="98" t="s">
        <v>54</v>
      </c>
      <c r="AS1523" s="98" t="s">
        <v>54</v>
      </c>
      <c r="AT1523" s="98" t="s">
        <v>54</v>
      </c>
      <c r="AY1523" s="98" t="s">
        <v>56</v>
      </c>
      <c r="AZ1523" s="98" t="s">
        <v>3583</v>
      </c>
      <c r="BA1523" s="98" t="s">
        <v>3566</v>
      </c>
      <c r="BB1523" s="98" t="s">
        <v>3567</v>
      </c>
      <c r="BD1523" s="110" t="str">
        <f t="shared" si="253"/>
        <v>4980RGInt 04 Maringá</v>
      </c>
      <c r="BE1523" s="110">
        <v>4980</v>
      </c>
      <c r="BF1523" s="110" t="s">
        <v>3199</v>
      </c>
      <c r="BG1523" s="110">
        <v>8379</v>
      </c>
      <c r="BH1523" s="110" t="s">
        <v>36</v>
      </c>
      <c r="BI1523" s="110">
        <v>90000</v>
      </c>
      <c r="BJ1523" s="110">
        <v>10600</v>
      </c>
      <c r="BK1523" s="110">
        <v>11500</v>
      </c>
      <c r="BL1523" s="110">
        <v>8000</v>
      </c>
      <c r="BN1523" s="110">
        <f t="shared" si="254"/>
        <v>120100</v>
      </c>
      <c r="BS1523" s="110">
        <v>6067</v>
      </c>
      <c r="BT1523" s="110" t="str">
        <f t="shared" si="245"/>
        <v>Publicação de revistas, jornais, cadernos e/ou livros pela Biblioteca Pública do Paraná</v>
      </c>
      <c r="BU1523" s="111" t="str">
        <f t="shared" si="246"/>
        <v>Não</v>
      </c>
      <c r="BV1523" s="111" t="str">
        <f t="shared" si="247"/>
        <v>Não</v>
      </c>
      <c r="BW1523" s="111" t="str">
        <f t="shared" si="248"/>
        <v>Não</v>
      </c>
      <c r="BX1523" s="111" t="str">
        <f t="shared" si="249"/>
        <v>Não</v>
      </c>
      <c r="BY1523" s="110" t="s">
        <v>121</v>
      </c>
      <c r="BZ1523" s="110" t="s">
        <v>121</v>
      </c>
      <c r="CA1523" s="110" t="s">
        <v>121</v>
      </c>
      <c r="CB1523" s="110" t="s">
        <v>8122</v>
      </c>
      <c r="CG1523" s="110" t="str">
        <f t="shared" si="250"/>
        <v>5962Marilena</v>
      </c>
      <c r="CH1523" s="110" t="str">
        <f t="shared" si="252"/>
        <v>5962-1</v>
      </c>
      <c r="CI1523" s="110">
        <v>1</v>
      </c>
      <c r="CJ1523" s="110">
        <v>5962</v>
      </c>
      <c r="CK1523" s="110" t="s">
        <v>36</v>
      </c>
      <c r="CL1523" s="110">
        <v>4115002</v>
      </c>
      <c r="CM1523" s="110" t="s">
        <v>394</v>
      </c>
      <c r="CN1523" s="110">
        <v>0</v>
      </c>
      <c r="CO1523" s="110">
        <v>70</v>
      </c>
      <c r="CP1523" s="110">
        <v>0</v>
      </c>
      <c r="CQ1523" s="110">
        <v>0</v>
      </c>
      <c r="CS1523" s="110" t="str">
        <f t="shared" si="251"/>
        <v>RGInt 04 Maringá-Marilena</v>
      </c>
    </row>
    <row r="1524" spans="19:97" x14ac:dyDescent="0.2">
      <c r="S1524" s="98">
        <v>6058</v>
      </c>
      <c r="T1524" s="98">
        <v>51</v>
      </c>
      <c r="U1524" s="98" t="s">
        <v>3558</v>
      </c>
      <c r="V1524" s="98">
        <v>2</v>
      </c>
      <c r="W1524" s="98" t="s">
        <v>975</v>
      </c>
      <c r="X1524" s="98">
        <v>4</v>
      </c>
      <c r="Y1524" s="98" t="s">
        <v>657</v>
      </c>
      <c r="Z1524" s="98">
        <v>27</v>
      </c>
      <c r="AA1524" s="98" t="s">
        <v>3559</v>
      </c>
      <c r="AB1524" s="98">
        <v>8290</v>
      </c>
      <c r="AC1524" s="98" t="s">
        <v>3560</v>
      </c>
      <c r="AD1524" s="98" t="s">
        <v>3561</v>
      </c>
      <c r="AE1524" s="98">
        <v>6058</v>
      </c>
      <c r="AF1524" s="98" t="s">
        <v>3584</v>
      </c>
      <c r="AG1524" s="98" t="s">
        <v>3585</v>
      </c>
      <c r="AH1524" s="98" t="s">
        <v>782</v>
      </c>
      <c r="AI1524" s="98" t="s">
        <v>53</v>
      </c>
      <c r="AJ1524" s="98">
        <v>4100</v>
      </c>
      <c r="AK1524" s="98" t="s">
        <v>33</v>
      </c>
      <c r="AL1524" s="98">
        <v>4101</v>
      </c>
      <c r="AM1524" s="98" t="s">
        <v>128</v>
      </c>
      <c r="AN1524" s="98">
        <v>4106902</v>
      </c>
      <c r="AO1524" s="98">
        <v>2024</v>
      </c>
      <c r="AP1524" s="98">
        <v>2</v>
      </c>
      <c r="AQ1524" s="98" t="s">
        <v>54</v>
      </c>
      <c r="AR1524" s="98" t="s">
        <v>54</v>
      </c>
      <c r="AS1524" s="98" t="s">
        <v>54</v>
      </c>
      <c r="AT1524" s="98" t="s">
        <v>54</v>
      </c>
      <c r="AY1524" s="98" t="s">
        <v>56</v>
      </c>
      <c r="AZ1524" s="98" t="s">
        <v>3586</v>
      </c>
      <c r="BA1524" s="98" t="s">
        <v>3587</v>
      </c>
      <c r="BB1524" s="98" t="s">
        <v>3588</v>
      </c>
      <c r="BD1524" s="110" t="str">
        <f t="shared" si="253"/>
        <v>4980RGInt 05 Londrina</v>
      </c>
      <c r="BE1524" s="110">
        <v>4980</v>
      </c>
      <c r="BF1524" s="110" t="s">
        <v>3199</v>
      </c>
      <c r="BG1524" s="110">
        <v>8379</v>
      </c>
      <c r="BH1524" s="110" t="s">
        <v>37</v>
      </c>
      <c r="BI1524" s="110">
        <v>50000</v>
      </c>
      <c r="BJ1524" s="110">
        <v>15000</v>
      </c>
      <c r="BK1524" s="110">
        <v>15000</v>
      </c>
      <c r="BL1524" s="110">
        <v>10000</v>
      </c>
      <c r="BN1524" s="110">
        <f t="shared" si="254"/>
        <v>90000</v>
      </c>
      <c r="BS1524" s="110">
        <v>6058</v>
      </c>
      <c r="BT1524" s="110" t="str">
        <f t="shared" si="245"/>
        <v>Realização do evento denominado Uma noite na Biblioteca</v>
      </c>
      <c r="BU1524" s="111" t="str">
        <f t="shared" si="246"/>
        <v>Não</v>
      </c>
      <c r="BV1524" s="111" t="str">
        <f t="shared" si="247"/>
        <v>Não</v>
      </c>
      <c r="BW1524" s="111" t="str">
        <f t="shared" si="248"/>
        <v>Não</v>
      </c>
      <c r="BX1524" s="111" t="str">
        <f t="shared" si="249"/>
        <v>Não</v>
      </c>
      <c r="BY1524" s="110" t="s">
        <v>121</v>
      </c>
      <c r="BZ1524" s="110" t="s">
        <v>121</v>
      </c>
      <c r="CA1524" s="110" t="s">
        <v>121</v>
      </c>
      <c r="CB1524" s="110" t="s">
        <v>8377</v>
      </c>
      <c r="CG1524" s="110" t="str">
        <f t="shared" si="250"/>
        <v>5962 Total</v>
      </c>
      <c r="CH1524" s="110" t="str">
        <f t="shared" si="252"/>
        <v>5962 Total-1</v>
      </c>
      <c r="CI1524" s="110">
        <v>1</v>
      </c>
      <c r="CJ1524" s="110" t="s">
        <v>7450</v>
      </c>
      <c r="CN1524" s="110">
        <v>0</v>
      </c>
      <c r="CO1524" s="110">
        <v>70</v>
      </c>
      <c r="CP1524" s="110">
        <v>0</v>
      </c>
      <c r="CQ1524" s="110">
        <v>0</v>
      </c>
      <c r="CS1524" s="110" t="str">
        <f t="shared" si="251"/>
        <v>-</v>
      </c>
    </row>
    <row r="1525" spans="19:97" x14ac:dyDescent="0.2">
      <c r="S1525" s="98">
        <v>6059</v>
      </c>
      <c r="T1525" s="98">
        <v>51</v>
      </c>
      <c r="U1525" s="98" t="s">
        <v>3558</v>
      </c>
      <c r="V1525" s="98">
        <v>2</v>
      </c>
      <c r="W1525" s="98" t="s">
        <v>975</v>
      </c>
      <c r="X1525" s="98">
        <v>4</v>
      </c>
      <c r="Y1525" s="98" t="s">
        <v>657</v>
      </c>
      <c r="Z1525" s="98">
        <v>27</v>
      </c>
      <c r="AA1525" s="98" t="s">
        <v>3559</v>
      </c>
      <c r="AB1525" s="98">
        <v>8290</v>
      </c>
      <c r="AC1525" s="98" t="s">
        <v>3560</v>
      </c>
      <c r="AD1525" s="98" t="s">
        <v>3561</v>
      </c>
      <c r="AE1525" s="98">
        <v>6059</v>
      </c>
      <c r="AF1525" s="98" t="s">
        <v>3589</v>
      </c>
      <c r="AG1525" s="98" t="s">
        <v>3590</v>
      </c>
      <c r="AH1525" s="98" t="s">
        <v>782</v>
      </c>
      <c r="AI1525" s="98" t="s">
        <v>53</v>
      </c>
      <c r="AJ1525" s="98">
        <v>4100</v>
      </c>
      <c r="AO1525" s="98">
        <v>2024</v>
      </c>
      <c r="AP1525" s="98">
        <v>1</v>
      </c>
      <c r="AQ1525" s="98" t="s">
        <v>54</v>
      </c>
      <c r="AR1525" s="98" t="s">
        <v>54</v>
      </c>
      <c r="AS1525" s="98" t="s">
        <v>54</v>
      </c>
      <c r="AT1525" s="98" t="s">
        <v>54</v>
      </c>
      <c r="AY1525" s="98" t="s">
        <v>56</v>
      </c>
      <c r="AZ1525" s="98" t="s">
        <v>3591</v>
      </c>
      <c r="BA1525" s="98" t="s">
        <v>3576</v>
      </c>
      <c r="BB1525" s="98" t="s">
        <v>3592</v>
      </c>
      <c r="BD1525" s="110" t="str">
        <f t="shared" si="253"/>
        <v>4980RGInt 06 Ponta Grossa</v>
      </c>
      <c r="BE1525" s="110">
        <v>4980</v>
      </c>
      <c r="BF1525" s="110" t="s">
        <v>3199</v>
      </c>
      <c r="BG1525" s="110">
        <v>8379</v>
      </c>
      <c r="BH1525" s="110" t="s">
        <v>38</v>
      </c>
      <c r="BI1525" s="110">
        <v>20000</v>
      </c>
      <c r="BJ1525" s="110">
        <v>5000</v>
      </c>
      <c r="BK1525" s="110">
        <v>6800</v>
      </c>
      <c r="BL1525" s="110">
        <v>2500</v>
      </c>
      <c r="BN1525" s="110">
        <f t="shared" si="254"/>
        <v>34300</v>
      </c>
      <c r="BS1525" s="110">
        <v>6059</v>
      </c>
      <c r="BT1525" s="110" t="str">
        <f t="shared" si="245"/>
        <v>Realização do evento Semana Nacional do Livro e da Festa Literária da Biblioteca Pública do Paraná</v>
      </c>
      <c r="BU1525" s="111" t="str">
        <f t="shared" si="246"/>
        <v>Não</v>
      </c>
      <c r="BV1525" s="111" t="str">
        <f t="shared" si="247"/>
        <v>Não</v>
      </c>
      <c r="BW1525" s="111" t="str">
        <f t="shared" si="248"/>
        <v>Não</v>
      </c>
      <c r="BX1525" s="111" t="str">
        <f t="shared" si="249"/>
        <v>Não</v>
      </c>
      <c r="BY1525" s="110" t="s">
        <v>121</v>
      </c>
      <c r="BZ1525" s="110" t="s">
        <v>121</v>
      </c>
      <c r="CA1525" s="110" t="s">
        <v>121</v>
      </c>
      <c r="CB1525" s="110" t="s">
        <v>8377</v>
      </c>
      <c r="CG1525" s="110" t="str">
        <f t="shared" si="250"/>
        <v>5963Nossa Senhora das Graças</v>
      </c>
      <c r="CH1525" s="110" t="str">
        <f t="shared" si="252"/>
        <v>5963-1</v>
      </c>
      <c r="CI1525" s="110">
        <v>1</v>
      </c>
      <c r="CJ1525" s="110">
        <v>5963</v>
      </c>
      <c r="CK1525" s="110" t="s">
        <v>36</v>
      </c>
      <c r="CL1525" s="110">
        <v>4116406</v>
      </c>
      <c r="CM1525" s="110" t="s">
        <v>397</v>
      </c>
      <c r="CN1525" s="110">
        <v>0</v>
      </c>
      <c r="CO1525" s="110">
        <v>70</v>
      </c>
      <c r="CP1525" s="110">
        <v>0</v>
      </c>
      <c r="CQ1525" s="110">
        <v>0</v>
      </c>
      <c r="CS1525" s="110" t="str">
        <f t="shared" si="251"/>
        <v>RGInt 04 Maringá-Nossa Senhora das Graças</v>
      </c>
    </row>
    <row r="1526" spans="19:97" x14ac:dyDescent="0.2">
      <c r="S1526" s="98">
        <v>6062</v>
      </c>
      <c r="T1526" s="98">
        <v>51</v>
      </c>
      <c r="U1526" s="98" t="s">
        <v>3558</v>
      </c>
      <c r="V1526" s="98">
        <v>2</v>
      </c>
      <c r="W1526" s="98" t="s">
        <v>975</v>
      </c>
      <c r="X1526" s="98">
        <v>4</v>
      </c>
      <c r="Y1526" s="98" t="s">
        <v>657</v>
      </c>
      <c r="Z1526" s="98">
        <v>27</v>
      </c>
      <c r="AA1526" s="98" t="s">
        <v>3559</v>
      </c>
      <c r="AB1526" s="98">
        <v>8290</v>
      </c>
      <c r="AC1526" s="98" t="s">
        <v>3560</v>
      </c>
      <c r="AD1526" s="98" t="s">
        <v>3561</v>
      </c>
      <c r="AE1526" s="98">
        <v>6062</v>
      </c>
      <c r="AF1526" s="98" t="s">
        <v>3593</v>
      </c>
      <c r="AG1526" s="98" t="s">
        <v>6293</v>
      </c>
      <c r="AH1526" s="98" t="s">
        <v>3594</v>
      </c>
      <c r="AI1526" s="98" t="s">
        <v>53</v>
      </c>
      <c r="AJ1526" s="98">
        <v>4100</v>
      </c>
      <c r="AO1526" s="98">
        <v>2024</v>
      </c>
      <c r="AP1526" s="98">
        <v>4</v>
      </c>
      <c r="AQ1526" s="98" t="s">
        <v>54</v>
      </c>
      <c r="AR1526" s="98" t="s">
        <v>54</v>
      </c>
      <c r="AS1526" s="98" t="s">
        <v>54</v>
      </c>
      <c r="AT1526" s="98" t="s">
        <v>54</v>
      </c>
      <c r="AY1526" s="98" t="s">
        <v>56</v>
      </c>
      <c r="AZ1526" s="98" t="s">
        <v>3595</v>
      </c>
      <c r="BA1526" s="98" t="s">
        <v>3596</v>
      </c>
      <c r="BB1526" s="98" t="s">
        <v>3592</v>
      </c>
      <c r="BD1526" s="110" t="str">
        <f t="shared" si="253"/>
        <v>4981RGInt 03 Cascavel</v>
      </c>
      <c r="BE1526" s="110">
        <v>4981</v>
      </c>
      <c r="BF1526" s="110" t="s">
        <v>3203</v>
      </c>
      <c r="BG1526" s="110">
        <v>8084</v>
      </c>
      <c r="BH1526" s="110" t="s">
        <v>35</v>
      </c>
      <c r="BI1526" s="110">
        <v>12261.06</v>
      </c>
      <c r="BJ1526" s="110">
        <v>0</v>
      </c>
      <c r="BK1526" s="110">
        <v>0</v>
      </c>
      <c r="BL1526" s="110">
        <v>0</v>
      </c>
      <c r="BN1526" s="110">
        <f t="shared" si="254"/>
        <v>12261.06</v>
      </c>
      <c r="BS1526" s="110">
        <v>6062</v>
      </c>
      <c r="BT1526" s="110" t="str">
        <f t="shared" si="245"/>
        <v>Realização do Prêmio Paraná de Literatura</v>
      </c>
      <c r="BU1526" s="111" t="str">
        <f t="shared" si="246"/>
        <v>Não</v>
      </c>
      <c r="BV1526" s="111" t="str">
        <f t="shared" si="247"/>
        <v>Não</v>
      </c>
      <c r="BW1526" s="111" t="str">
        <f t="shared" si="248"/>
        <v>Não</v>
      </c>
      <c r="BX1526" s="111" t="str">
        <f t="shared" si="249"/>
        <v>Não</v>
      </c>
      <c r="BY1526" s="110" t="s">
        <v>121</v>
      </c>
      <c r="BZ1526" s="110" t="s">
        <v>121</v>
      </c>
      <c r="CA1526" s="110" t="s">
        <v>121</v>
      </c>
      <c r="CB1526" s="110" t="s">
        <v>8122</v>
      </c>
      <c r="CG1526" s="110" t="str">
        <f t="shared" si="250"/>
        <v>5963 Total</v>
      </c>
      <c r="CH1526" s="110" t="str">
        <f t="shared" si="252"/>
        <v>5963 Total-1</v>
      </c>
      <c r="CI1526" s="110">
        <v>1</v>
      </c>
      <c r="CJ1526" s="110" t="s">
        <v>7451</v>
      </c>
      <c r="CN1526" s="110">
        <v>0</v>
      </c>
      <c r="CO1526" s="110">
        <v>70</v>
      </c>
      <c r="CP1526" s="110">
        <v>0</v>
      </c>
      <c r="CQ1526" s="110">
        <v>0</v>
      </c>
      <c r="CS1526" s="110" t="str">
        <f t="shared" si="251"/>
        <v>-</v>
      </c>
    </row>
    <row r="1527" spans="19:97" x14ac:dyDescent="0.2">
      <c r="S1527" s="98">
        <v>5396</v>
      </c>
      <c r="T1527" s="98">
        <v>51</v>
      </c>
      <c r="U1527" s="98" t="s">
        <v>3558</v>
      </c>
      <c r="V1527" s="98">
        <v>2</v>
      </c>
      <c r="W1527" s="98" t="s">
        <v>975</v>
      </c>
      <c r="X1527" s="98">
        <v>4</v>
      </c>
      <c r="Y1527" s="98" t="s">
        <v>657</v>
      </c>
      <c r="Z1527" s="98">
        <v>27</v>
      </c>
      <c r="AA1527" s="98" t="s">
        <v>3559</v>
      </c>
      <c r="AB1527" s="98">
        <v>8392</v>
      </c>
      <c r="AC1527" s="98" t="s">
        <v>3597</v>
      </c>
      <c r="AD1527" s="98" t="s">
        <v>6294</v>
      </c>
      <c r="AE1527" s="98">
        <v>5396</v>
      </c>
      <c r="AF1527" s="98" t="s">
        <v>3598</v>
      </c>
      <c r="AG1527" s="98" t="s">
        <v>6295</v>
      </c>
      <c r="AH1527" s="98" t="s">
        <v>212</v>
      </c>
      <c r="AI1527" s="98" t="s">
        <v>53</v>
      </c>
      <c r="AJ1527" s="98">
        <v>4100</v>
      </c>
      <c r="AK1527" s="98" t="s">
        <v>33</v>
      </c>
      <c r="AL1527" s="98">
        <v>4101</v>
      </c>
      <c r="AM1527" s="98" t="s">
        <v>128</v>
      </c>
      <c r="AN1527" s="98">
        <v>4106902</v>
      </c>
      <c r="AO1527" s="98">
        <v>2024</v>
      </c>
      <c r="AP1527" s="98">
        <v>1000</v>
      </c>
      <c r="AQ1527" s="98" t="s">
        <v>54</v>
      </c>
      <c r="AR1527" s="98" t="s">
        <v>54</v>
      </c>
      <c r="AS1527" s="98" t="s">
        <v>54</v>
      </c>
      <c r="AT1527" s="98" t="s">
        <v>54</v>
      </c>
      <c r="AV1527" s="98" t="s">
        <v>226</v>
      </c>
      <c r="AY1527" s="98" t="s">
        <v>56</v>
      </c>
      <c r="AZ1527" s="98" t="s">
        <v>3599</v>
      </c>
      <c r="BA1527" s="98" t="s">
        <v>3600</v>
      </c>
      <c r="BB1527" s="98" t="s">
        <v>3601</v>
      </c>
      <c r="BD1527" s="110" t="str">
        <f t="shared" si="253"/>
        <v>4982RGInt 05 Londrina</v>
      </c>
      <c r="BE1527" s="110">
        <v>4982</v>
      </c>
      <c r="BF1527" s="110" t="s">
        <v>3207</v>
      </c>
      <c r="BG1527" s="110">
        <v>8084</v>
      </c>
      <c r="BH1527" s="110" t="s">
        <v>37</v>
      </c>
      <c r="BI1527" s="110">
        <v>24200</v>
      </c>
      <c r="BJ1527" s="110">
        <v>0</v>
      </c>
      <c r="BK1527" s="110">
        <v>0</v>
      </c>
      <c r="BL1527" s="110">
        <v>0</v>
      </c>
      <c r="BN1527" s="110">
        <f t="shared" si="254"/>
        <v>24200</v>
      </c>
      <c r="BS1527" s="110">
        <v>5396</v>
      </c>
      <c r="BT1527" s="110" t="str">
        <f t="shared" si="245"/>
        <v>Construção do Palácio da Seda, no prédio denominado Casa Andrade Muricy, em Curitiba</v>
      </c>
      <c r="BU1527" s="111" t="str">
        <f t="shared" si="246"/>
        <v>Não</v>
      </c>
      <c r="BV1527" s="111" t="str">
        <f t="shared" si="247"/>
        <v>Não</v>
      </c>
      <c r="BW1527" s="111" t="str">
        <f t="shared" si="248"/>
        <v>Não</v>
      </c>
      <c r="BX1527" s="111" t="str">
        <f t="shared" si="249"/>
        <v>Não</v>
      </c>
      <c r="BY1527" s="110" t="s">
        <v>121</v>
      </c>
      <c r="BZ1527" s="110" t="s">
        <v>226</v>
      </c>
      <c r="CA1527" s="110" t="s">
        <v>121</v>
      </c>
      <c r="CB1527" s="110" t="s">
        <v>8374</v>
      </c>
      <c r="CG1527" s="110" t="str">
        <f t="shared" si="250"/>
        <v>5964Pinhalão</v>
      </c>
      <c r="CH1527" s="110" t="str">
        <f t="shared" si="252"/>
        <v>5964-1</v>
      </c>
      <c r="CI1527" s="110">
        <v>1</v>
      </c>
      <c r="CJ1527" s="110">
        <v>5964</v>
      </c>
      <c r="CK1527" s="110" t="s">
        <v>37</v>
      </c>
      <c r="CL1527" s="110">
        <v>4119202</v>
      </c>
      <c r="CM1527" s="110" t="s">
        <v>400</v>
      </c>
      <c r="CN1527" s="110">
        <v>0</v>
      </c>
      <c r="CO1527" s="110">
        <v>70</v>
      </c>
      <c r="CP1527" s="110">
        <v>0</v>
      </c>
      <c r="CQ1527" s="110">
        <v>0</v>
      </c>
      <c r="CS1527" s="110" t="str">
        <f t="shared" si="251"/>
        <v>RGInt 05 Londrina-Pinhalão</v>
      </c>
    </row>
    <row r="1528" spans="19:97" x14ac:dyDescent="0.2">
      <c r="S1528" s="98">
        <v>5397</v>
      </c>
      <c r="T1528" s="98">
        <v>51</v>
      </c>
      <c r="U1528" s="98" t="s">
        <v>3558</v>
      </c>
      <c r="V1528" s="98">
        <v>2</v>
      </c>
      <c r="W1528" s="98" t="s">
        <v>975</v>
      </c>
      <c r="X1528" s="98">
        <v>4</v>
      </c>
      <c r="Y1528" s="98" t="s">
        <v>657</v>
      </c>
      <c r="Z1528" s="98">
        <v>27</v>
      </c>
      <c r="AA1528" s="98" t="s">
        <v>3559</v>
      </c>
      <c r="AB1528" s="98">
        <v>8392</v>
      </c>
      <c r="AC1528" s="98" t="s">
        <v>3597</v>
      </c>
      <c r="AD1528" s="98" t="s">
        <v>6294</v>
      </c>
      <c r="AE1528" s="98">
        <v>5397</v>
      </c>
      <c r="AF1528" s="98" t="s">
        <v>3602</v>
      </c>
      <c r="AG1528" s="98" t="s">
        <v>3603</v>
      </c>
      <c r="AH1528" s="98" t="s">
        <v>3604</v>
      </c>
      <c r="AI1528" s="98" t="s">
        <v>53</v>
      </c>
      <c r="AJ1528" s="98">
        <v>4100</v>
      </c>
      <c r="AK1528" s="98" t="s">
        <v>33</v>
      </c>
      <c r="AL1528" s="98">
        <v>4101</v>
      </c>
      <c r="AM1528" s="98" t="s">
        <v>128</v>
      </c>
      <c r="AN1528" s="98">
        <v>4106902</v>
      </c>
      <c r="AO1528" s="98">
        <v>2024</v>
      </c>
      <c r="AP1528" s="98">
        <v>1</v>
      </c>
      <c r="AQ1528" s="98" t="s">
        <v>54</v>
      </c>
      <c r="AR1528" s="98" t="s">
        <v>54</v>
      </c>
      <c r="AS1528" s="98" t="s">
        <v>54</v>
      </c>
      <c r="AT1528" s="98" t="s">
        <v>54</v>
      </c>
      <c r="AY1528" s="98" t="s">
        <v>54</v>
      </c>
      <c r="AZ1528" s="98" t="s">
        <v>3605</v>
      </c>
      <c r="BA1528" s="98" t="s">
        <v>3600</v>
      </c>
      <c r="BB1528" s="98" t="s">
        <v>3601</v>
      </c>
      <c r="BD1528" s="110" t="str">
        <f t="shared" si="253"/>
        <v>4983RGInt 03 Cascavel</v>
      </c>
      <c r="BE1528" s="110">
        <v>4983</v>
      </c>
      <c r="BF1528" s="110" t="s">
        <v>3210</v>
      </c>
      <c r="BG1528" s="110">
        <v>8084</v>
      </c>
      <c r="BH1528" s="110" t="s">
        <v>35</v>
      </c>
      <c r="BI1528" s="110">
        <v>34434.75</v>
      </c>
      <c r="BJ1528" s="110">
        <v>15000</v>
      </c>
      <c r="BK1528" s="110">
        <v>5000</v>
      </c>
      <c r="BL1528" s="110">
        <v>0</v>
      </c>
      <c r="BN1528" s="110">
        <f t="shared" si="254"/>
        <v>54434.75</v>
      </c>
      <c r="BS1528" s="110">
        <v>5397</v>
      </c>
      <c r="BT1528" s="110" t="str">
        <f t="shared" si="245"/>
        <v>Diagnóstico da Sede da Secretaria de Estado da Cultura</v>
      </c>
      <c r="BU1528" s="111" t="str">
        <f t="shared" si="246"/>
        <v>Não</v>
      </c>
      <c r="BV1528" s="111" t="str">
        <f t="shared" si="247"/>
        <v>Não</v>
      </c>
      <c r="BW1528" s="111" t="str">
        <f t="shared" si="248"/>
        <v>Não</v>
      </c>
      <c r="BX1528" s="111" t="str">
        <f t="shared" si="249"/>
        <v>Não</v>
      </c>
      <c r="BY1528" s="110" t="s">
        <v>121</v>
      </c>
      <c r="BZ1528" s="110" t="s">
        <v>121</v>
      </c>
      <c r="CA1528" s="110" t="s">
        <v>121</v>
      </c>
      <c r="CB1528" s="110" t="s">
        <v>8378</v>
      </c>
      <c r="CG1528" s="110" t="str">
        <f t="shared" si="250"/>
        <v>5964 Total</v>
      </c>
      <c r="CH1528" s="110" t="str">
        <f t="shared" si="252"/>
        <v>5964 Total-1</v>
      </c>
      <c r="CI1528" s="110">
        <v>1</v>
      </c>
      <c r="CJ1528" s="110" t="s">
        <v>7452</v>
      </c>
      <c r="CN1528" s="110">
        <v>0</v>
      </c>
      <c r="CO1528" s="110">
        <v>70</v>
      </c>
      <c r="CP1528" s="110">
        <v>0</v>
      </c>
      <c r="CQ1528" s="110">
        <v>0</v>
      </c>
      <c r="CS1528" s="110" t="str">
        <f t="shared" si="251"/>
        <v>-</v>
      </c>
    </row>
    <row r="1529" spans="19:97" x14ac:dyDescent="0.2">
      <c r="S1529" s="98">
        <v>5398</v>
      </c>
      <c r="T1529" s="98">
        <v>51</v>
      </c>
      <c r="U1529" s="98" t="s">
        <v>3558</v>
      </c>
      <c r="V1529" s="98">
        <v>2</v>
      </c>
      <c r="W1529" s="98" t="s">
        <v>975</v>
      </c>
      <c r="X1529" s="98">
        <v>4</v>
      </c>
      <c r="Y1529" s="98" t="s">
        <v>657</v>
      </c>
      <c r="Z1529" s="98">
        <v>27</v>
      </c>
      <c r="AA1529" s="98" t="s">
        <v>3559</v>
      </c>
      <c r="AB1529" s="98">
        <v>8392</v>
      </c>
      <c r="AC1529" s="98" t="s">
        <v>3597</v>
      </c>
      <c r="AD1529" s="98" t="s">
        <v>6294</v>
      </c>
      <c r="AE1529" s="98">
        <v>5398</v>
      </c>
      <c r="AF1529" s="98" t="s">
        <v>3606</v>
      </c>
      <c r="AG1529" s="98" t="s">
        <v>3607</v>
      </c>
      <c r="AH1529" s="98" t="s">
        <v>3604</v>
      </c>
      <c r="AI1529" s="98" t="s">
        <v>53</v>
      </c>
      <c r="AJ1529" s="98">
        <v>4100</v>
      </c>
      <c r="AK1529" s="98" t="s">
        <v>33</v>
      </c>
      <c r="AL1529" s="98">
        <v>4101</v>
      </c>
      <c r="AM1529" s="98" t="s">
        <v>128</v>
      </c>
      <c r="AN1529" s="98">
        <v>4106902</v>
      </c>
      <c r="AO1529" s="98">
        <v>2024</v>
      </c>
      <c r="AP1529" s="98">
        <v>1</v>
      </c>
      <c r="AQ1529" s="98" t="s">
        <v>54</v>
      </c>
      <c r="AR1529" s="98" t="s">
        <v>54</v>
      </c>
      <c r="AS1529" s="98" t="s">
        <v>54</v>
      </c>
      <c r="AT1529" s="98" t="s">
        <v>54</v>
      </c>
      <c r="AY1529" s="98" t="s">
        <v>54</v>
      </c>
      <c r="AZ1529" s="98" t="s">
        <v>3605</v>
      </c>
      <c r="BA1529" s="98" t="s">
        <v>3608</v>
      </c>
      <c r="BB1529" s="98" t="s">
        <v>3601</v>
      </c>
      <c r="BD1529" s="110" t="str">
        <f t="shared" si="253"/>
        <v>4984(vazio)</v>
      </c>
      <c r="BE1529" s="110">
        <v>4984</v>
      </c>
      <c r="BF1529" s="110" t="s">
        <v>2418</v>
      </c>
      <c r="BG1529" s="110">
        <v>8613</v>
      </c>
      <c r="BH1529" s="110" t="s">
        <v>60</v>
      </c>
      <c r="BI1529" s="110">
        <v>137</v>
      </c>
      <c r="BJ1529" s="110">
        <v>144</v>
      </c>
      <c r="BK1529" s="110">
        <v>151</v>
      </c>
      <c r="BL1529" s="110">
        <v>159</v>
      </c>
      <c r="BN1529" s="110">
        <f t="shared" si="254"/>
        <v>591</v>
      </c>
      <c r="BS1529" s="110">
        <v>5398</v>
      </c>
      <c r="BT1529" s="110" t="str">
        <f t="shared" si="245"/>
        <v>Diagnóstico das edificações do Museu da Imagem e do Som (MIS)</v>
      </c>
      <c r="BU1529" s="111" t="str">
        <f t="shared" si="246"/>
        <v>Não</v>
      </c>
      <c r="BV1529" s="111" t="str">
        <f t="shared" si="247"/>
        <v>Não</v>
      </c>
      <c r="BW1529" s="111" t="str">
        <f t="shared" si="248"/>
        <v>Não</v>
      </c>
      <c r="BX1529" s="111" t="str">
        <f t="shared" si="249"/>
        <v>Não</v>
      </c>
      <c r="BY1529" s="110" t="s">
        <v>121</v>
      </c>
      <c r="BZ1529" s="110" t="s">
        <v>121</v>
      </c>
      <c r="CA1529" s="110" t="s">
        <v>121</v>
      </c>
      <c r="CB1529" s="110" t="s">
        <v>8379</v>
      </c>
      <c r="CG1529" s="110" t="str">
        <f t="shared" si="250"/>
        <v>5965Porto Vitória</v>
      </c>
      <c r="CH1529" s="110" t="str">
        <f t="shared" si="252"/>
        <v>5965-1</v>
      </c>
      <c r="CI1529" s="110">
        <v>1</v>
      </c>
      <c r="CJ1529" s="110">
        <v>5965</v>
      </c>
      <c r="CK1529" s="110" t="s">
        <v>33</v>
      </c>
      <c r="CL1529" s="110">
        <v>4120309</v>
      </c>
      <c r="CM1529" s="110" t="s">
        <v>403</v>
      </c>
      <c r="CN1529" s="110">
        <v>0</v>
      </c>
      <c r="CO1529" s="110">
        <v>70</v>
      </c>
      <c r="CP1529" s="110">
        <v>0</v>
      </c>
      <c r="CQ1529" s="110">
        <v>0</v>
      </c>
      <c r="CS1529" s="110" t="str">
        <f t="shared" si="251"/>
        <v>RGInt 01 Curitiba-Porto Vitória</v>
      </c>
    </row>
    <row r="1530" spans="19:97" x14ac:dyDescent="0.2">
      <c r="S1530" s="98">
        <v>6066</v>
      </c>
      <c r="T1530" s="98">
        <v>51</v>
      </c>
      <c r="U1530" s="98" t="s">
        <v>3558</v>
      </c>
      <c r="V1530" s="98">
        <v>2</v>
      </c>
      <c r="W1530" s="98" t="s">
        <v>975</v>
      </c>
      <c r="X1530" s="98">
        <v>4</v>
      </c>
      <c r="Y1530" s="98" t="s">
        <v>657</v>
      </c>
      <c r="Z1530" s="98">
        <v>27</v>
      </c>
      <c r="AA1530" s="98" t="s">
        <v>3559</v>
      </c>
      <c r="AB1530" s="98">
        <v>8392</v>
      </c>
      <c r="AC1530" s="98" t="s">
        <v>3597</v>
      </c>
      <c r="AD1530" s="98" t="s">
        <v>6294</v>
      </c>
      <c r="AE1530" s="98">
        <v>6066</v>
      </c>
      <c r="AF1530" s="98" t="s">
        <v>3609</v>
      </c>
      <c r="AG1530" s="98" t="s">
        <v>3610</v>
      </c>
      <c r="AH1530" s="98" t="s">
        <v>772</v>
      </c>
      <c r="AI1530" s="98" t="s">
        <v>53</v>
      </c>
      <c r="AJ1530" s="98">
        <v>4100</v>
      </c>
      <c r="AK1530" s="98" t="s">
        <v>33</v>
      </c>
      <c r="AL1530" s="98">
        <v>4101</v>
      </c>
      <c r="AM1530" s="98" t="s">
        <v>128</v>
      </c>
      <c r="AN1530" s="98">
        <v>4106902</v>
      </c>
      <c r="AO1530" s="98">
        <v>2024</v>
      </c>
      <c r="AP1530" s="98">
        <v>0</v>
      </c>
      <c r="AQ1530" s="98" t="s">
        <v>54</v>
      </c>
      <c r="AR1530" s="98" t="s">
        <v>54</v>
      </c>
      <c r="AS1530" s="98" t="s">
        <v>54</v>
      </c>
      <c r="AT1530" s="98" t="s">
        <v>54</v>
      </c>
      <c r="AY1530" s="98" t="s">
        <v>56</v>
      </c>
      <c r="AZ1530" s="98" t="s">
        <v>3611</v>
      </c>
      <c r="BA1530" s="98" t="s">
        <v>3612</v>
      </c>
      <c r="BB1530" s="98" t="s">
        <v>3613</v>
      </c>
      <c r="BD1530" s="110" t="str">
        <f t="shared" si="253"/>
        <v>4985RGInt 03 Cascavel</v>
      </c>
      <c r="BE1530" s="110">
        <v>4985</v>
      </c>
      <c r="BF1530" s="110" t="s">
        <v>3218</v>
      </c>
      <c r="BG1530" s="110">
        <v>8084</v>
      </c>
      <c r="BH1530" s="110" t="s">
        <v>35</v>
      </c>
      <c r="BI1530" s="110">
        <v>17939.03</v>
      </c>
      <c r="BJ1530" s="110">
        <v>0</v>
      </c>
      <c r="BK1530" s="110">
        <v>0</v>
      </c>
      <c r="BL1530" s="110">
        <v>0</v>
      </c>
      <c r="BN1530" s="110">
        <f t="shared" si="254"/>
        <v>17939.03</v>
      </c>
      <c r="BS1530" s="110">
        <v>6066</v>
      </c>
      <c r="BT1530" s="110" t="str">
        <f t="shared" si="245"/>
        <v>Diagnóstico, Projeto de reforma e restauro do prédio da Secretaria de Estado da Cultura - SEEC, em Curitiba</v>
      </c>
      <c r="BU1530" s="111" t="str">
        <f t="shared" si="246"/>
        <v>Não</v>
      </c>
      <c r="BV1530" s="111" t="str">
        <f t="shared" si="247"/>
        <v>Não</v>
      </c>
      <c r="BW1530" s="111" t="str">
        <f t="shared" si="248"/>
        <v>Não</v>
      </c>
      <c r="BX1530" s="111" t="str">
        <f t="shared" si="249"/>
        <v>Não</v>
      </c>
      <c r="BY1530" s="110" t="s">
        <v>121</v>
      </c>
      <c r="BZ1530" s="110" t="s">
        <v>121</v>
      </c>
      <c r="CA1530" s="110" t="s">
        <v>121</v>
      </c>
      <c r="CB1530" s="110" t="s">
        <v>8122</v>
      </c>
      <c r="CG1530" s="110" t="str">
        <f t="shared" si="250"/>
        <v>5965 Total</v>
      </c>
      <c r="CH1530" s="110" t="str">
        <f t="shared" si="252"/>
        <v>5965 Total-1</v>
      </c>
      <c r="CI1530" s="110">
        <v>1</v>
      </c>
      <c r="CJ1530" s="110" t="s">
        <v>7453</v>
      </c>
      <c r="CN1530" s="110">
        <v>0</v>
      </c>
      <c r="CO1530" s="110">
        <v>70</v>
      </c>
      <c r="CP1530" s="110">
        <v>0</v>
      </c>
      <c r="CQ1530" s="110">
        <v>0</v>
      </c>
      <c r="CS1530" s="110" t="str">
        <f t="shared" si="251"/>
        <v>-</v>
      </c>
    </row>
    <row r="1531" spans="19:97" x14ac:dyDescent="0.2">
      <c r="S1531" s="98">
        <v>5399</v>
      </c>
      <c r="T1531" s="98">
        <v>51</v>
      </c>
      <c r="U1531" s="98" t="s">
        <v>3558</v>
      </c>
      <c r="V1531" s="98">
        <v>2</v>
      </c>
      <c r="W1531" s="98" t="s">
        <v>975</v>
      </c>
      <c r="X1531" s="98">
        <v>4</v>
      </c>
      <c r="Y1531" s="98" t="s">
        <v>657</v>
      </c>
      <c r="Z1531" s="98">
        <v>27</v>
      </c>
      <c r="AA1531" s="98" t="s">
        <v>3559</v>
      </c>
      <c r="AB1531" s="98">
        <v>8392</v>
      </c>
      <c r="AC1531" s="98" t="s">
        <v>3597</v>
      </c>
      <c r="AD1531" s="98" t="s">
        <v>6294</v>
      </c>
      <c r="AE1531" s="98">
        <v>5399</v>
      </c>
      <c r="AF1531" s="98" t="s">
        <v>3614</v>
      </c>
      <c r="AG1531" s="98" t="s">
        <v>3615</v>
      </c>
      <c r="AH1531" s="98" t="s">
        <v>3270</v>
      </c>
      <c r="AI1531" s="98" t="s">
        <v>53</v>
      </c>
      <c r="AJ1531" s="98">
        <v>4100</v>
      </c>
      <c r="AO1531" s="98">
        <v>2024</v>
      </c>
      <c r="AP1531" s="98">
        <v>10</v>
      </c>
      <c r="AQ1531" s="98" t="s">
        <v>54</v>
      </c>
      <c r="AR1531" s="98" t="s">
        <v>54</v>
      </c>
      <c r="AS1531" s="98" t="s">
        <v>54</v>
      </c>
      <c r="AT1531" s="98" t="s">
        <v>54</v>
      </c>
      <c r="AY1531" s="98" t="s">
        <v>56</v>
      </c>
      <c r="AZ1531" s="98" t="s">
        <v>3616</v>
      </c>
      <c r="BA1531" s="98" t="s">
        <v>3617</v>
      </c>
      <c r="BB1531" s="98" t="s">
        <v>3618</v>
      </c>
      <c r="BD1531" s="110" t="str">
        <f t="shared" si="253"/>
        <v>4987RGInt 04 Maringá</v>
      </c>
      <c r="BE1531" s="110">
        <v>4987</v>
      </c>
      <c r="BF1531" s="110" t="s">
        <v>3223</v>
      </c>
      <c r="BG1531" s="110">
        <v>8084</v>
      </c>
      <c r="BH1531" s="110" t="s">
        <v>36</v>
      </c>
      <c r="BI1531" s="110">
        <v>9030</v>
      </c>
      <c r="BJ1531" s="110">
        <v>0</v>
      </c>
      <c r="BK1531" s="110">
        <v>0</v>
      </c>
      <c r="BL1531" s="110">
        <v>0</v>
      </c>
      <c r="BN1531" s="110">
        <f t="shared" si="254"/>
        <v>9030</v>
      </c>
      <c r="BS1531" s="110">
        <v>5399</v>
      </c>
      <c r="BT1531" s="110" t="str">
        <f t="shared" si="245"/>
        <v>Doação de equipamentos musicais para Bandas, Fanfarras e Orquestras</v>
      </c>
      <c r="BU1531" s="111" t="str">
        <f t="shared" si="246"/>
        <v>Não</v>
      </c>
      <c r="BV1531" s="111" t="str">
        <f t="shared" si="247"/>
        <v>Não</v>
      </c>
      <c r="BW1531" s="111" t="str">
        <f t="shared" si="248"/>
        <v>Não</v>
      </c>
      <c r="BX1531" s="111" t="str">
        <f t="shared" si="249"/>
        <v>Não</v>
      </c>
      <c r="BY1531" s="110" t="s">
        <v>121</v>
      </c>
      <c r="BZ1531" s="110" t="s">
        <v>121</v>
      </c>
      <c r="CA1531" s="110" t="s">
        <v>121</v>
      </c>
      <c r="CB1531" s="110" t="s">
        <v>8374</v>
      </c>
      <c r="CG1531" s="110" t="str">
        <f t="shared" si="250"/>
        <v>5966Quinta do Sol</v>
      </c>
      <c r="CH1531" s="110" t="str">
        <f t="shared" si="252"/>
        <v>5966-1</v>
      </c>
      <c r="CI1531" s="110">
        <v>1</v>
      </c>
      <c r="CJ1531" s="110">
        <v>5966</v>
      </c>
      <c r="CK1531" s="110" t="s">
        <v>36</v>
      </c>
      <c r="CL1531" s="110">
        <v>4121109</v>
      </c>
      <c r="CM1531" s="110" t="s">
        <v>405</v>
      </c>
      <c r="CN1531" s="110">
        <v>0</v>
      </c>
      <c r="CO1531" s="110">
        <v>70</v>
      </c>
      <c r="CP1531" s="110">
        <v>0</v>
      </c>
      <c r="CQ1531" s="110">
        <v>0</v>
      </c>
      <c r="CS1531" s="110" t="str">
        <f t="shared" si="251"/>
        <v>RGInt 04 Maringá-Quinta do Sol</v>
      </c>
    </row>
    <row r="1532" spans="19:97" x14ac:dyDescent="0.2">
      <c r="S1532" s="98">
        <v>6054</v>
      </c>
      <c r="T1532" s="98">
        <v>51</v>
      </c>
      <c r="U1532" s="98" t="s">
        <v>3558</v>
      </c>
      <c r="V1532" s="98">
        <v>2</v>
      </c>
      <c r="W1532" s="98" t="s">
        <v>975</v>
      </c>
      <c r="X1532" s="98">
        <v>4</v>
      </c>
      <c r="Y1532" s="98" t="s">
        <v>657</v>
      </c>
      <c r="Z1532" s="98">
        <v>27</v>
      </c>
      <c r="AA1532" s="98" t="s">
        <v>3559</v>
      </c>
      <c r="AB1532" s="98">
        <v>8392</v>
      </c>
      <c r="AC1532" s="98" t="s">
        <v>3597</v>
      </c>
      <c r="AD1532" s="98" t="s">
        <v>6294</v>
      </c>
      <c r="AE1532" s="98">
        <v>6054</v>
      </c>
      <c r="AF1532" s="98" t="s">
        <v>3619</v>
      </c>
      <c r="AG1532" s="98" t="s">
        <v>3620</v>
      </c>
      <c r="AH1532" s="98" t="s">
        <v>772</v>
      </c>
      <c r="AI1532" s="98" t="s">
        <v>53</v>
      </c>
      <c r="AJ1532" s="98">
        <v>4100</v>
      </c>
      <c r="AK1532" s="98" t="s">
        <v>33</v>
      </c>
      <c r="AL1532" s="98">
        <v>4101</v>
      </c>
      <c r="AM1532" s="98" t="s">
        <v>128</v>
      </c>
      <c r="AN1532" s="98">
        <v>4106902</v>
      </c>
      <c r="AO1532" s="98">
        <v>2024</v>
      </c>
      <c r="AP1532" s="98">
        <v>0</v>
      </c>
      <c r="AQ1532" s="98" t="s">
        <v>54</v>
      </c>
      <c r="AR1532" s="98" t="s">
        <v>54</v>
      </c>
      <c r="AS1532" s="98" t="s">
        <v>54</v>
      </c>
      <c r="AT1532" s="98" t="s">
        <v>54</v>
      </c>
      <c r="AY1532" s="98" t="s">
        <v>56</v>
      </c>
      <c r="AZ1532" s="98" t="s">
        <v>6296</v>
      </c>
      <c r="BA1532" s="98" t="s">
        <v>3621</v>
      </c>
      <c r="BB1532" s="98" t="s">
        <v>3613</v>
      </c>
      <c r="BD1532" s="110" t="str">
        <f t="shared" si="253"/>
        <v>4989RGInt 01 Curitiba</v>
      </c>
      <c r="BE1532" s="110">
        <v>4989</v>
      </c>
      <c r="BF1532" s="110" t="s">
        <v>3227</v>
      </c>
      <c r="BG1532" s="110">
        <v>8199</v>
      </c>
      <c r="BH1532" s="110" t="s">
        <v>33</v>
      </c>
      <c r="BI1532" s="110">
        <v>3</v>
      </c>
      <c r="BJ1532" s="110">
        <v>0</v>
      </c>
      <c r="BK1532" s="110">
        <v>0</v>
      </c>
      <c r="BL1532" s="110">
        <v>0</v>
      </c>
      <c r="BN1532" s="110">
        <f t="shared" si="254"/>
        <v>3</v>
      </c>
      <c r="BS1532" s="110">
        <v>6054</v>
      </c>
      <c r="BT1532" s="110" t="str">
        <f t="shared" si="245"/>
        <v>Elaboração de projeto de reforma e restauro da Casa João Turim, em Curitiba</v>
      </c>
      <c r="BU1532" s="111" t="str">
        <f t="shared" si="246"/>
        <v>Não</v>
      </c>
      <c r="BV1532" s="111" t="str">
        <f t="shared" si="247"/>
        <v>Não</v>
      </c>
      <c r="BW1532" s="111" t="str">
        <f t="shared" si="248"/>
        <v>Não</v>
      </c>
      <c r="BX1532" s="111" t="str">
        <f t="shared" si="249"/>
        <v>Não</v>
      </c>
      <c r="BY1532" s="110" t="s">
        <v>121</v>
      </c>
      <c r="BZ1532" s="110" t="s">
        <v>121</v>
      </c>
      <c r="CA1532" s="110" t="s">
        <v>121</v>
      </c>
      <c r="CB1532" s="110" t="s">
        <v>8122</v>
      </c>
      <c r="CG1532" s="110" t="str">
        <f t="shared" si="250"/>
        <v>5966 Total</v>
      </c>
      <c r="CH1532" s="110" t="str">
        <f t="shared" si="252"/>
        <v>5966 Total-1</v>
      </c>
      <c r="CI1532" s="110">
        <v>1</v>
      </c>
      <c r="CJ1532" s="110" t="s">
        <v>7454</v>
      </c>
      <c r="CN1532" s="110">
        <v>0</v>
      </c>
      <c r="CO1532" s="110">
        <v>70</v>
      </c>
      <c r="CP1532" s="110">
        <v>0</v>
      </c>
      <c r="CQ1532" s="110">
        <v>0</v>
      </c>
      <c r="CS1532" s="110" t="str">
        <f t="shared" si="251"/>
        <v>-</v>
      </c>
    </row>
    <row r="1533" spans="19:97" x14ac:dyDescent="0.2">
      <c r="S1533" s="98">
        <v>5403</v>
      </c>
      <c r="T1533" s="98">
        <v>51</v>
      </c>
      <c r="U1533" s="98" t="s">
        <v>3558</v>
      </c>
      <c r="V1533" s="98">
        <v>2</v>
      </c>
      <c r="W1533" s="98" t="s">
        <v>975</v>
      </c>
      <c r="X1533" s="98">
        <v>4</v>
      </c>
      <c r="Y1533" s="98" t="s">
        <v>657</v>
      </c>
      <c r="Z1533" s="98">
        <v>27</v>
      </c>
      <c r="AA1533" s="98" t="s">
        <v>3559</v>
      </c>
      <c r="AB1533" s="98">
        <v>8392</v>
      </c>
      <c r="AC1533" s="98" t="s">
        <v>3597</v>
      </c>
      <c r="AD1533" s="98" t="s">
        <v>6294</v>
      </c>
      <c r="AE1533" s="98">
        <v>5403</v>
      </c>
      <c r="AF1533" s="98" t="s">
        <v>3622</v>
      </c>
      <c r="AG1533" s="98" t="s">
        <v>6297</v>
      </c>
      <c r="AH1533" s="98" t="s">
        <v>782</v>
      </c>
      <c r="AI1533" s="98" t="s">
        <v>53</v>
      </c>
      <c r="AJ1533" s="98">
        <v>4100</v>
      </c>
      <c r="AO1533" s="98">
        <v>2024</v>
      </c>
      <c r="AP1533" s="98">
        <v>10</v>
      </c>
      <c r="AQ1533" s="98" t="s">
        <v>54</v>
      </c>
      <c r="AR1533" s="98" t="s">
        <v>54</v>
      </c>
      <c r="AS1533" s="98" t="s">
        <v>54</v>
      </c>
      <c r="AT1533" s="98" t="s">
        <v>54</v>
      </c>
      <c r="AY1533" s="98" t="s">
        <v>56</v>
      </c>
      <c r="AZ1533" s="98" t="s">
        <v>3623</v>
      </c>
      <c r="BA1533" s="98" t="s">
        <v>3608</v>
      </c>
      <c r="BB1533" s="98" t="s">
        <v>3624</v>
      </c>
      <c r="BD1533" s="110" t="str">
        <f t="shared" si="253"/>
        <v>4990RGInt 06 Ponta Grossa</v>
      </c>
      <c r="BE1533" s="110">
        <v>4990</v>
      </c>
      <c r="BF1533" s="110" t="s">
        <v>3235</v>
      </c>
      <c r="BG1533" s="110">
        <v>8084</v>
      </c>
      <c r="BH1533" s="110" t="s">
        <v>38</v>
      </c>
      <c r="BI1533" s="110">
        <v>42999.54</v>
      </c>
      <c r="BJ1533" s="110">
        <v>0</v>
      </c>
      <c r="BK1533" s="110">
        <v>0</v>
      </c>
      <c r="BL1533" s="110">
        <v>0</v>
      </c>
      <c r="BN1533" s="110">
        <f t="shared" si="254"/>
        <v>42999.54</v>
      </c>
      <c r="BS1533" s="110">
        <v>5403</v>
      </c>
      <c r="BT1533" s="110" t="str">
        <f t="shared" si="245"/>
        <v>Eventos de exposições, oficinas na área educativa, artística e cultural</v>
      </c>
      <c r="BU1533" s="111" t="str">
        <f t="shared" si="246"/>
        <v>Não</v>
      </c>
      <c r="BV1533" s="111" t="str">
        <f t="shared" si="247"/>
        <v>Não</v>
      </c>
      <c r="BW1533" s="111" t="str">
        <f t="shared" si="248"/>
        <v>Não</v>
      </c>
      <c r="BX1533" s="111" t="str">
        <f t="shared" si="249"/>
        <v>Não</v>
      </c>
      <c r="BY1533" s="110" t="s">
        <v>121</v>
      </c>
      <c r="BZ1533" s="110" t="s">
        <v>121</v>
      </c>
      <c r="CA1533" s="110" t="s">
        <v>121</v>
      </c>
      <c r="CB1533" s="110" t="s">
        <v>8122</v>
      </c>
      <c r="CG1533" s="110" t="str">
        <f t="shared" si="250"/>
        <v>5967Rio Azul</v>
      </c>
      <c r="CH1533" s="110" t="str">
        <f t="shared" si="252"/>
        <v>5967-1</v>
      </c>
      <c r="CI1533" s="110">
        <v>1</v>
      </c>
      <c r="CJ1533" s="110">
        <v>5967</v>
      </c>
      <c r="CK1533" s="110" t="s">
        <v>38</v>
      </c>
      <c r="CL1533" s="110">
        <v>4122008</v>
      </c>
      <c r="CM1533" s="110" t="s">
        <v>409</v>
      </c>
      <c r="CN1533" s="110">
        <v>0</v>
      </c>
      <c r="CO1533" s="110">
        <v>70</v>
      </c>
      <c r="CP1533" s="110">
        <v>0</v>
      </c>
      <c r="CQ1533" s="110">
        <v>0</v>
      </c>
      <c r="CS1533" s="110" t="str">
        <f t="shared" si="251"/>
        <v>RGInt 06 Ponta Grossa-Rio Azul</v>
      </c>
    </row>
    <row r="1534" spans="19:97" x14ac:dyDescent="0.2">
      <c r="S1534" s="98">
        <v>5480</v>
      </c>
      <c r="T1534" s="98">
        <v>51</v>
      </c>
      <c r="U1534" s="98" t="s">
        <v>3558</v>
      </c>
      <c r="V1534" s="98">
        <v>2</v>
      </c>
      <c r="W1534" s="98" t="s">
        <v>975</v>
      </c>
      <c r="X1534" s="98">
        <v>4</v>
      </c>
      <c r="Y1534" s="98" t="s">
        <v>657</v>
      </c>
      <c r="Z1534" s="98">
        <v>27</v>
      </c>
      <c r="AA1534" s="98" t="s">
        <v>3559</v>
      </c>
      <c r="AB1534" s="98">
        <v>8392</v>
      </c>
      <c r="AC1534" s="98" t="s">
        <v>3597</v>
      </c>
      <c r="AD1534" s="98" t="s">
        <v>6294</v>
      </c>
      <c r="AE1534" s="98">
        <v>5480</v>
      </c>
      <c r="AF1534" s="98" t="s">
        <v>3625</v>
      </c>
      <c r="AG1534" s="98" t="s">
        <v>6298</v>
      </c>
      <c r="AH1534" s="98" t="s">
        <v>782</v>
      </c>
      <c r="AI1534" s="98" t="s">
        <v>53</v>
      </c>
      <c r="AJ1534" s="98">
        <v>4100</v>
      </c>
      <c r="AK1534" s="98" t="s">
        <v>33</v>
      </c>
      <c r="AL1534" s="98">
        <v>4101</v>
      </c>
      <c r="AO1534" s="98">
        <v>2024</v>
      </c>
      <c r="AP1534" s="98">
        <v>5</v>
      </c>
      <c r="AQ1534" s="98" t="s">
        <v>54</v>
      </c>
      <c r="AR1534" s="98" t="s">
        <v>54</v>
      </c>
      <c r="AS1534" s="98" t="s">
        <v>54</v>
      </c>
      <c r="AT1534" s="98" t="s">
        <v>54</v>
      </c>
      <c r="AY1534" s="98" t="s">
        <v>56</v>
      </c>
      <c r="AZ1534" s="98" t="s">
        <v>782</v>
      </c>
      <c r="BA1534" s="98" t="s">
        <v>3617</v>
      </c>
      <c r="BB1534" s="98" t="s">
        <v>3618</v>
      </c>
      <c r="BD1534" s="110" t="str">
        <f t="shared" si="253"/>
        <v>4993RGInt 05 Londrina</v>
      </c>
      <c r="BE1534" s="110">
        <v>4993</v>
      </c>
      <c r="BF1534" s="110" t="s">
        <v>3239</v>
      </c>
      <c r="BG1534" s="110">
        <v>8084</v>
      </c>
      <c r="BH1534" s="110" t="s">
        <v>37</v>
      </c>
      <c r="BI1534" s="110">
        <v>10771.03</v>
      </c>
      <c r="BJ1534" s="110">
        <v>4000</v>
      </c>
      <c r="BK1534" s="110">
        <v>2000</v>
      </c>
      <c r="BL1534" s="110">
        <v>0</v>
      </c>
      <c r="BN1534" s="110">
        <f t="shared" si="254"/>
        <v>16771.03</v>
      </c>
      <c r="BS1534" s="110">
        <v>5480</v>
      </c>
      <c r="BT1534" s="110" t="str">
        <f t="shared" si="245"/>
        <v>Eventos de sessão de cinema gratuito na Praça</v>
      </c>
      <c r="BU1534" s="111" t="str">
        <f t="shared" si="246"/>
        <v>Não</v>
      </c>
      <c r="BV1534" s="111" t="str">
        <f t="shared" si="247"/>
        <v>Não</v>
      </c>
      <c r="BW1534" s="111" t="str">
        <f t="shared" si="248"/>
        <v>Não</v>
      </c>
      <c r="BX1534" s="111" t="str">
        <f t="shared" si="249"/>
        <v>Não</v>
      </c>
      <c r="BY1534" s="110" t="s">
        <v>121</v>
      </c>
      <c r="BZ1534" s="110" t="s">
        <v>121</v>
      </c>
      <c r="CA1534" s="110" t="s">
        <v>121</v>
      </c>
      <c r="CB1534" s="110" t="s">
        <v>8376</v>
      </c>
      <c r="CG1534" s="110" t="str">
        <f t="shared" si="250"/>
        <v>5967 Total</v>
      </c>
      <c r="CH1534" s="110" t="str">
        <f t="shared" si="252"/>
        <v>5967 Total-1</v>
      </c>
      <c r="CI1534" s="110">
        <v>1</v>
      </c>
      <c r="CJ1534" s="110" t="s">
        <v>7455</v>
      </c>
      <c r="CN1534" s="110">
        <v>0</v>
      </c>
      <c r="CO1534" s="110">
        <v>70</v>
      </c>
      <c r="CP1534" s="110">
        <v>0</v>
      </c>
      <c r="CQ1534" s="110">
        <v>0</v>
      </c>
      <c r="CS1534" s="110" t="str">
        <f t="shared" si="251"/>
        <v>-</v>
      </c>
    </row>
    <row r="1535" spans="19:97" x14ac:dyDescent="0.2">
      <c r="S1535" s="98">
        <v>5479</v>
      </c>
      <c r="T1535" s="98">
        <v>51</v>
      </c>
      <c r="U1535" s="98" t="s">
        <v>3558</v>
      </c>
      <c r="V1535" s="98">
        <v>2</v>
      </c>
      <c r="W1535" s="98" t="s">
        <v>975</v>
      </c>
      <c r="X1535" s="98">
        <v>4</v>
      </c>
      <c r="Y1535" s="98" t="s">
        <v>657</v>
      </c>
      <c r="Z1535" s="98">
        <v>27</v>
      </c>
      <c r="AA1535" s="98" t="s">
        <v>3559</v>
      </c>
      <c r="AB1535" s="98">
        <v>8392</v>
      </c>
      <c r="AC1535" s="98" t="s">
        <v>3597</v>
      </c>
      <c r="AD1535" s="98" t="s">
        <v>6294</v>
      </c>
      <c r="AE1535" s="98">
        <v>5479</v>
      </c>
      <c r="AF1535" s="98" t="s">
        <v>3626</v>
      </c>
      <c r="AG1535" s="98" t="s">
        <v>3627</v>
      </c>
      <c r="AH1535" s="98" t="s">
        <v>782</v>
      </c>
      <c r="AI1535" s="98" t="s">
        <v>53</v>
      </c>
      <c r="AJ1535" s="98">
        <v>4100</v>
      </c>
      <c r="AK1535" s="98" t="s">
        <v>33</v>
      </c>
      <c r="AL1535" s="98">
        <v>4101</v>
      </c>
      <c r="AO1535" s="98">
        <v>2024</v>
      </c>
      <c r="AP1535" s="98">
        <v>5</v>
      </c>
      <c r="AQ1535" s="98" t="s">
        <v>54</v>
      </c>
      <c r="AR1535" s="98" t="s">
        <v>54</v>
      </c>
      <c r="AS1535" s="98" t="s">
        <v>54</v>
      </c>
      <c r="AT1535" s="98" t="s">
        <v>54</v>
      </c>
      <c r="AY1535" s="98" t="s">
        <v>56</v>
      </c>
      <c r="AZ1535" s="98" t="s">
        <v>782</v>
      </c>
      <c r="BA1535" s="98" t="s">
        <v>3617</v>
      </c>
      <c r="BB1535" s="98" t="s">
        <v>3618</v>
      </c>
      <c r="BD1535" s="110" t="str">
        <f t="shared" si="253"/>
        <v>4994RGInt 01 Curitiba</v>
      </c>
      <c r="BE1535" s="110">
        <v>4994</v>
      </c>
      <c r="BF1535" s="110" t="s">
        <v>3244</v>
      </c>
      <c r="BG1535" s="110">
        <v>8199</v>
      </c>
      <c r="BH1535" s="110" t="s">
        <v>33</v>
      </c>
      <c r="BI1535" s="110">
        <v>20</v>
      </c>
      <c r="BJ1535" s="110">
        <v>20</v>
      </c>
      <c r="BK1535" s="110">
        <v>20</v>
      </c>
      <c r="BL1535" s="110">
        <v>20</v>
      </c>
      <c r="BN1535" s="110">
        <f t="shared" si="254"/>
        <v>80</v>
      </c>
      <c r="BS1535" s="110">
        <v>5479</v>
      </c>
      <c r="BT1535" s="110" t="str">
        <f t="shared" si="245"/>
        <v>Eventos de sessão de teatro gratuitas para jovens e crianças</v>
      </c>
      <c r="BU1535" s="111" t="str">
        <f t="shared" si="246"/>
        <v>Não</v>
      </c>
      <c r="BV1535" s="111" t="str">
        <f t="shared" si="247"/>
        <v>Não</v>
      </c>
      <c r="BW1535" s="111" t="str">
        <f t="shared" si="248"/>
        <v>Não</v>
      </c>
      <c r="BX1535" s="111" t="str">
        <f t="shared" si="249"/>
        <v>Não</v>
      </c>
      <c r="BY1535" s="110" t="s">
        <v>121</v>
      </c>
      <c r="BZ1535" s="110" t="s">
        <v>121</v>
      </c>
      <c r="CA1535" s="110" t="s">
        <v>121</v>
      </c>
      <c r="CB1535" s="110" t="s">
        <v>8376</v>
      </c>
      <c r="CG1535" s="110" t="str">
        <f t="shared" si="250"/>
        <v>5968Rio Bonito do Iguaçu</v>
      </c>
      <c r="CH1535" s="110" t="str">
        <f t="shared" si="252"/>
        <v>5968-1</v>
      </c>
      <c r="CI1535" s="110">
        <v>1</v>
      </c>
      <c r="CJ1535" s="110">
        <v>5968</v>
      </c>
      <c r="CK1535" s="110" t="s">
        <v>35</v>
      </c>
      <c r="CL1535" s="110">
        <v>4122156</v>
      </c>
      <c r="CM1535" s="110" t="s">
        <v>412</v>
      </c>
      <c r="CN1535" s="110">
        <v>0</v>
      </c>
      <c r="CO1535" s="110">
        <v>70</v>
      </c>
      <c r="CP1535" s="110">
        <v>0</v>
      </c>
      <c r="CQ1535" s="110">
        <v>0</v>
      </c>
      <c r="CS1535" s="110" t="str">
        <f t="shared" si="251"/>
        <v>RGInt 03 Cascavel-Rio Bonito do Iguaçu</v>
      </c>
    </row>
    <row r="1536" spans="19:97" x14ac:dyDescent="0.2">
      <c r="S1536" s="98">
        <v>6051</v>
      </c>
      <c r="T1536" s="98">
        <v>51</v>
      </c>
      <c r="U1536" s="98" t="s">
        <v>3558</v>
      </c>
      <c r="V1536" s="98">
        <v>2</v>
      </c>
      <c r="W1536" s="98" t="s">
        <v>975</v>
      </c>
      <c r="X1536" s="98">
        <v>4</v>
      </c>
      <c r="Y1536" s="98" t="s">
        <v>657</v>
      </c>
      <c r="Z1536" s="98">
        <v>27</v>
      </c>
      <c r="AA1536" s="98" t="s">
        <v>3559</v>
      </c>
      <c r="AB1536" s="98">
        <v>8392</v>
      </c>
      <c r="AC1536" s="98" t="s">
        <v>3597</v>
      </c>
      <c r="AD1536" s="98" t="s">
        <v>6294</v>
      </c>
      <c r="AE1536" s="98">
        <v>6051</v>
      </c>
      <c r="AF1536" s="98" t="s">
        <v>6299</v>
      </c>
      <c r="AG1536" s="98" t="s">
        <v>6300</v>
      </c>
      <c r="AH1536" s="98" t="s">
        <v>212</v>
      </c>
      <c r="AI1536" s="98" t="s">
        <v>53</v>
      </c>
      <c r="AJ1536" s="98">
        <v>4100</v>
      </c>
      <c r="AK1536" s="98" t="s">
        <v>35</v>
      </c>
      <c r="AL1536" s="98">
        <v>4103</v>
      </c>
      <c r="AM1536" s="98" t="s">
        <v>407</v>
      </c>
      <c r="AN1536" s="98">
        <v>4108304</v>
      </c>
      <c r="AO1536" s="98">
        <v>2024</v>
      </c>
      <c r="AP1536" s="98">
        <v>0</v>
      </c>
      <c r="AQ1536" s="98" t="s">
        <v>54</v>
      </c>
      <c r="AR1536" s="98" t="s">
        <v>54</v>
      </c>
      <c r="AS1536" s="98" t="s">
        <v>54</v>
      </c>
      <c r="AT1536" s="98" t="s">
        <v>54</v>
      </c>
      <c r="AY1536" s="98" t="s">
        <v>56</v>
      </c>
      <c r="AZ1536" s="98" t="s">
        <v>3628</v>
      </c>
      <c r="BA1536" s="98" t="s">
        <v>3621</v>
      </c>
      <c r="BB1536" s="98" t="s">
        <v>3613</v>
      </c>
      <c r="BD1536" s="110" t="str">
        <f t="shared" si="253"/>
        <v>4994RGInt 05 Londrina</v>
      </c>
      <c r="BE1536" s="110">
        <v>4994</v>
      </c>
      <c r="BF1536" s="110" t="s">
        <v>3244</v>
      </c>
      <c r="BG1536" s="110">
        <v>8199</v>
      </c>
      <c r="BH1536" s="110" t="s">
        <v>37</v>
      </c>
      <c r="BI1536" s="110">
        <v>1</v>
      </c>
      <c r="BJ1536" s="110">
        <v>1</v>
      </c>
      <c r="BK1536" s="110">
        <v>1</v>
      </c>
      <c r="BL1536" s="110">
        <v>1</v>
      </c>
      <c r="BN1536" s="110">
        <f t="shared" si="254"/>
        <v>4</v>
      </c>
      <c r="BS1536" s="110">
        <v>6051</v>
      </c>
      <c r="BT1536" s="110" t="str">
        <f t="shared" si="245"/>
        <v>Execução da obra do Museu Internacional de Arte (parceria com o Pompidou), em Foz do Iguaçu</v>
      </c>
      <c r="BU1536" s="111" t="str">
        <f t="shared" si="246"/>
        <v>Não</v>
      </c>
      <c r="BV1536" s="111" t="str">
        <f t="shared" si="247"/>
        <v>Não</v>
      </c>
      <c r="BW1536" s="111" t="str">
        <f t="shared" si="248"/>
        <v>Não</v>
      </c>
      <c r="BX1536" s="111" t="str">
        <f t="shared" si="249"/>
        <v>Não</v>
      </c>
      <c r="BY1536" s="110" t="s">
        <v>121</v>
      </c>
      <c r="BZ1536" s="110" t="s">
        <v>121</v>
      </c>
      <c r="CA1536" s="110" t="s">
        <v>121</v>
      </c>
      <c r="CB1536" s="110" t="s">
        <v>8377</v>
      </c>
      <c r="CG1536" s="110" t="str">
        <f t="shared" si="250"/>
        <v>5968 Total</v>
      </c>
      <c r="CH1536" s="110" t="str">
        <f t="shared" si="252"/>
        <v>5968 Total-1</v>
      </c>
      <c r="CI1536" s="110">
        <v>1</v>
      </c>
      <c r="CJ1536" s="110" t="s">
        <v>7456</v>
      </c>
      <c r="CN1536" s="110">
        <v>0</v>
      </c>
      <c r="CO1536" s="110">
        <v>70</v>
      </c>
      <c r="CP1536" s="110">
        <v>0</v>
      </c>
      <c r="CQ1536" s="110">
        <v>0</v>
      </c>
      <c r="CS1536" s="110" t="str">
        <f t="shared" si="251"/>
        <v>-</v>
      </c>
    </row>
    <row r="1537" spans="19:97" x14ac:dyDescent="0.2">
      <c r="S1537" s="98">
        <v>5483</v>
      </c>
      <c r="T1537" s="98">
        <v>51</v>
      </c>
      <c r="U1537" s="98" t="s">
        <v>3558</v>
      </c>
      <c r="V1537" s="98">
        <v>2</v>
      </c>
      <c r="W1537" s="98" t="s">
        <v>975</v>
      </c>
      <c r="X1537" s="98">
        <v>4</v>
      </c>
      <c r="Y1537" s="98" t="s">
        <v>657</v>
      </c>
      <c r="Z1537" s="98">
        <v>27</v>
      </c>
      <c r="AA1537" s="98" t="s">
        <v>3559</v>
      </c>
      <c r="AB1537" s="98">
        <v>8392</v>
      </c>
      <c r="AC1537" s="98" t="s">
        <v>3597</v>
      </c>
      <c r="AD1537" s="98" t="s">
        <v>6294</v>
      </c>
      <c r="AE1537" s="98">
        <v>5483</v>
      </c>
      <c r="AF1537" s="98" t="s">
        <v>3630</v>
      </c>
      <c r="AG1537" s="98" t="s">
        <v>3631</v>
      </c>
      <c r="AH1537" s="98" t="s">
        <v>212</v>
      </c>
      <c r="AI1537" s="98" t="s">
        <v>53</v>
      </c>
      <c r="AJ1537" s="98">
        <v>4100</v>
      </c>
      <c r="AK1537" s="98" t="s">
        <v>33</v>
      </c>
      <c r="AL1537" s="98">
        <v>4101</v>
      </c>
      <c r="AM1537" s="98" t="s">
        <v>128</v>
      </c>
      <c r="AN1537" s="98">
        <v>4106902</v>
      </c>
      <c r="AO1537" s="98">
        <v>2024</v>
      </c>
      <c r="AP1537" s="98">
        <v>10500</v>
      </c>
      <c r="AQ1537" s="98" t="s">
        <v>54</v>
      </c>
      <c r="AR1537" s="98" t="s">
        <v>54</v>
      </c>
      <c r="AS1537" s="98" t="s">
        <v>54</v>
      </c>
      <c r="AT1537" s="98" t="s">
        <v>54</v>
      </c>
      <c r="AY1537" s="98" t="s">
        <v>56</v>
      </c>
      <c r="AZ1537" s="98" t="s">
        <v>3632</v>
      </c>
      <c r="BA1537" s="98" t="s">
        <v>3633</v>
      </c>
      <c r="BB1537" s="98" t="s">
        <v>3601</v>
      </c>
      <c r="BD1537" s="110" t="str">
        <f t="shared" si="253"/>
        <v>4995RGInt 03 Cascavel</v>
      </c>
      <c r="BE1537" s="110">
        <v>4995</v>
      </c>
      <c r="BF1537" s="110" t="s">
        <v>3248</v>
      </c>
      <c r="BG1537" s="110">
        <v>8084</v>
      </c>
      <c r="BH1537" s="110" t="s">
        <v>35</v>
      </c>
      <c r="BI1537" s="110">
        <v>21121.040000000001</v>
      </c>
      <c r="BJ1537" s="110">
        <v>0</v>
      </c>
      <c r="BK1537" s="110">
        <v>0</v>
      </c>
      <c r="BL1537" s="110">
        <v>0</v>
      </c>
      <c r="BN1537" s="110">
        <f t="shared" si="254"/>
        <v>21121.040000000001</v>
      </c>
      <c r="BS1537" s="110">
        <v>5483</v>
      </c>
      <c r="BT1537" s="110" t="str">
        <f t="shared" si="245"/>
        <v>Execução das obras de prevenção de incêndio da Biblioteca Pública do Paraná, em Curitiba</v>
      </c>
      <c r="BU1537" s="111" t="str">
        <f t="shared" si="246"/>
        <v>Não</v>
      </c>
      <c r="BV1537" s="111" t="str">
        <f t="shared" si="247"/>
        <v>Não</v>
      </c>
      <c r="BW1537" s="111" t="str">
        <f t="shared" si="248"/>
        <v>Não</v>
      </c>
      <c r="BX1537" s="111" t="str">
        <f t="shared" si="249"/>
        <v>Não</v>
      </c>
      <c r="BY1537" s="110" t="s">
        <v>121</v>
      </c>
      <c r="BZ1537" s="110" t="s">
        <v>121</v>
      </c>
      <c r="CA1537" s="110" t="s">
        <v>121</v>
      </c>
      <c r="CB1537" s="110" t="s">
        <v>8378</v>
      </c>
      <c r="CG1537" s="110" t="str">
        <f t="shared" si="250"/>
        <v>5984Rio Branco do Ivaí</v>
      </c>
      <c r="CH1537" s="110" t="str">
        <f t="shared" si="252"/>
        <v>5984-1</v>
      </c>
      <c r="CI1537" s="110">
        <v>1</v>
      </c>
      <c r="CJ1537" s="110">
        <v>5984</v>
      </c>
      <c r="CK1537" s="110" t="s">
        <v>37</v>
      </c>
      <c r="CL1537" s="110">
        <v>4122172</v>
      </c>
      <c r="CM1537" s="110" t="s">
        <v>415</v>
      </c>
      <c r="CN1537" s="110">
        <v>0</v>
      </c>
      <c r="CO1537" s="110">
        <v>70</v>
      </c>
      <c r="CP1537" s="110">
        <v>0</v>
      </c>
      <c r="CQ1537" s="110">
        <v>0</v>
      </c>
      <c r="CS1537" s="110" t="str">
        <f t="shared" si="251"/>
        <v>RGInt 05 Londrina-Rio Branco do Ivaí</v>
      </c>
    </row>
    <row r="1538" spans="19:97" x14ac:dyDescent="0.2">
      <c r="S1538" s="98">
        <v>6056</v>
      </c>
      <c r="T1538" s="98">
        <v>51</v>
      </c>
      <c r="U1538" s="98" t="s">
        <v>3558</v>
      </c>
      <c r="V1538" s="98">
        <v>2</v>
      </c>
      <c r="W1538" s="98" t="s">
        <v>975</v>
      </c>
      <c r="X1538" s="98">
        <v>4</v>
      </c>
      <c r="Y1538" s="98" t="s">
        <v>657</v>
      </c>
      <c r="Z1538" s="98">
        <v>27</v>
      </c>
      <c r="AA1538" s="98" t="s">
        <v>3559</v>
      </c>
      <c r="AB1538" s="98">
        <v>8392</v>
      </c>
      <c r="AC1538" s="98" t="s">
        <v>3597</v>
      </c>
      <c r="AD1538" s="98" t="s">
        <v>6294</v>
      </c>
      <c r="AE1538" s="98">
        <v>6056</v>
      </c>
      <c r="AF1538" s="98" t="s">
        <v>3635</v>
      </c>
      <c r="AG1538" s="98" t="s">
        <v>3636</v>
      </c>
      <c r="AH1538" s="98" t="s">
        <v>212</v>
      </c>
      <c r="AI1538" s="98" t="s">
        <v>53</v>
      </c>
      <c r="AJ1538" s="98">
        <v>4100</v>
      </c>
      <c r="AK1538" s="98" t="s">
        <v>33</v>
      </c>
      <c r="AL1538" s="98">
        <v>4101</v>
      </c>
      <c r="AM1538" s="98" t="s">
        <v>128</v>
      </c>
      <c r="AN1538" s="98">
        <v>4106902</v>
      </c>
      <c r="AO1538" s="98">
        <v>2024</v>
      </c>
      <c r="AP1538" s="98">
        <v>0</v>
      </c>
      <c r="AQ1538" s="98" t="s">
        <v>54</v>
      </c>
      <c r="AR1538" s="98" t="s">
        <v>54</v>
      </c>
      <c r="AS1538" s="98" t="s">
        <v>54</v>
      </c>
      <c r="AT1538" s="98" t="s">
        <v>54</v>
      </c>
      <c r="AY1538" s="98" t="s">
        <v>56</v>
      </c>
      <c r="AZ1538" s="98" t="s">
        <v>6296</v>
      </c>
      <c r="BA1538" s="98" t="s">
        <v>3621</v>
      </c>
      <c r="BB1538" s="98" t="s">
        <v>3613</v>
      </c>
      <c r="BD1538" s="110" t="str">
        <f t="shared" si="253"/>
        <v>4996(vazio)</v>
      </c>
      <c r="BE1538" s="110">
        <v>4996</v>
      </c>
      <c r="BF1538" s="110" t="s">
        <v>3252</v>
      </c>
      <c r="BG1538" s="110">
        <v>8021</v>
      </c>
      <c r="BH1538" s="110" t="s">
        <v>60</v>
      </c>
      <c r="BI1538" s="110">
        <v>3</v>
      </c>
      <c r="BJ1538" s="110">
        <v>4</v>
      </c>
      <c r="BK1538" s="110">
        <v>5</v>
      </c>
      <c r="BL1538" s="110">
        <v>10</v>
      </c>
      <c r="BN1538" s="110">
        <f t="shared" si="254"/>
        <v>22</v>
      </c>
      <c r="BS1538" s="110">
        <v>6056</v>
      </c>
      <c r="BT1538" s="110" t="str">
        <f t="shared" si="245"/>
        <v>Execução de estudos, projetos e obras de reforma emergenciais no prédio histórico do Museu da Imagem e do Som - MIS (Palácio da Liberdade), em Curitiba</v>
      </c>
      <c r="BU1538" s="111" t="str">
        <f t="shared" si="246"/>
        <v>Não</v>
      </c>
      <c r="BV1538" s="111" t="str">
        <f t="shared" si="247"/>
        <v>Não</v>
      </c>
      <c r="BW1538" s="111" t="str">
        <f t="shared" si="248"/>
        <v>Não</v>
      </c>
      <c r="BX1538" s="111" t="str">
        <f t="shared" si="249"/>
        <v>Não</v>
      </c>
      <c r="BY1538" s="110" t="s">
        <v>121</v>
      </c>
      <c r="BZ1538" s="110" t="s">
        <v>121</v>
      </c>
      <c r="CA1538" s="110" t="s">
        <v>121</v>
      </c>
      <c r="CB1538" s="110" t="s">
        <v>8122</v>
      </c>
      <c r="CG1538" s="110" t="str">
        <f t="shared" si="250"/>
        <v>5984 Total</v>
      </c>
      <c r="CH1538" s="110" t="str">
        <f t="shared" si="252"/>
        <v>5984 Total-1</v>
      </c>
      <c r="CI1538" s="110">
        <v>1</v>
      </c>
      <c r="CJ1538" s="110" t="s">
        <v>7457</v>
      </c>
      <c r="CN1538" s="110">
        <v>0</v>
      </c>
      <c r="CO1538" s="110">
        <v>70</v>
      </c>
      <c r="CP1538" s="110">
        <v>0</v>
      </c>
      <c r="CQ1538" s="110">
        <v>0</v>
      </c>
      <c r="CS1538" s="110" t="str">
        <f t="shared" si="251"/>
        <v>-</v>
      </c>
    </row>
    <row r="1539" spans="19:97" x14ac:dyDescent="0.2">
      <c r="S1539" s="98">
        <v>5394</v>
      </c>
      <c r="T1539" s="98">
        <v>51</v>
      </c>
      <c r="U1539" s="98" t="s">
        <v>3558</v>
      </c>
      <c r="V1539" s="98">
        <v>2</v>
      </c>
      <c r="W1539" s="98" t="s">
        <v>975</v>
      </c>
      <c r="X1539" s="98">
        <v>4</v>
      </c>
      <c r="Y1539" s="98" t="s">
        <v>657</v>
      </c>
      <c r="Z1539" s="98">
        <v>27</v>
      </c>
      <c r="AA1539" s="98" t="s">
        <v>3559</v>
      </c>
      <c r="AB1539" s="98">
        <v>8392</v>
      </c>
      <c r="AC1539" s="98" t="s">
        <v>3597</v>
      </c>
      <c r="AD1539" s="98" t="s">
        <v>6294</v>
      </c>
      <c r="AE1539" s="98">
        <v>5394</v>
      </c>
      <c r="AF1539" s="98" t="s">
        <v>3637</v>
      </c>
      <c r="AG1539" s="98" t="s">
        <v>6301</v>
      </c>
      <c r="AH1539" s="98" t="s">
        <v>3638</v>
      </c>
      <c r="AI1539" s="98" t="s">
        <v>53</v>
      </c>
      <c r="AJ1539" s="98">
        <v>4100</v>
      </c>
      <c r="AK1539" s="98" t="s">
        <v>33</v>
      </c>
      <c r="AL1539" s="98">
        <v>4101</v>
      </c>
      <c r="AO1539" s="98">
        <v>2024</v>
      </c>
      <c r="AP1539" s="98">
        <v>5</v>
      </c>
      <c r="AQ1539" s="98" t="s">
        <v>54</v>
      </c>
      <c r="AR1539" s="98" t="s">
        <v>54</v>
      </c>
      <c r="AS1539" s="98" t="s">
        <v>54</v>
      </c>
      <c r="AT1539" s="98" t="s">
        <v>54</v>
      </c>
      <c r="AY1539" s="98" t="s">
        <v>56</v>
      </c>
      <c r="AZ1539" s="98" t="s">
        <v>3639</v>
      </c>
      <c r="BA1539" s="98" t="s">
        <v>3617</v>
      </c>
      <c r="BB1539" s="98" t="s">
        <v>3618</v>
      </c>
      <c r="BD1539" s="110" t="str">
        <f t="shared" si="253"/>
        <v>4999RGInt 05 Londrina</v>
      </c>
      <c r="BE1539" s="110">
        <v>4999</v>
      </c>
      <c r="BF1539" s="110" t="s">
        <v>3256</v>
      </c>
      <c r="BG1539" s="110">
        <v>8084</v>
      </c>
      <c r="BH1539" s="110" t="s">
        <v>37</v>
      </c>
      <c r="BI1539" s="110">
        <v>23294.97</v>
      </c>
      <c r="BJ1539" s="110">
        <v>0</v>
      </c>
      <c r="BK1539" s="110">
        <v>0</v>
      </c>
      <c r="BL1539" s="110">
        <v>0</v>
      </c>
      <c r="BN1539" s="110">
        <f t="shared" si="254"/>
        <v>23294.97</v>
      </c>
      <c r="BS1539" s="110">
        <v>5394</v>
      </c>
      <c r="BT1539" s="110" t="str">
        <f t="shared" si="245"/>
        <v>Festivais, feiras, mostras e festas culturais apoiadas no Paraná</v>
      </c>
      <c r="BU1539" s="111" t="str">
        <f t="shared" si="246"/>
        <v>Não</v>
      </c>
      <c r="BV1539" s="111" t="str">
        <f t="shared" si="247"/>
        <v>Não</v>
      </c>
      <c r="BW1539" s="111" t="str">
        <f t="shared" si="248"/>
        <v>Não</v>
      </c>
      <c r="BX1539" s="111" t="str">
        <f t="shared" si="249"/>
        <v>Não</v>
      </c>
      <c r="BY1539" s="110" t="s">
        <v>121</v>
      </c>
      <c r="BZ1539" s="110" t="s">
        <v>121</v>
      </c>
      <c r="CA1539" s="110" t="s">
        <v>121</v>
      </c>
      <c r="CB1539" s="110" t="s">
        <v>8376</v>
      </c>
      <c r="CG1539" s="110" t="str">
        <f t="shared" si="250"/>
        <v>5985Roncador</v>
      </c>
      <c r="CH1539" s="110" t="str">
        <f t="shared" si="252"/>
        <v>5985-1</v>
      </c>
      <c r="CI1539" s="110">
        <v>1</v>
      </c>
      <c r="CJ1539" s="110">
        <v>5985</v>
      </c>
      <c r="CK1539" s="110" t="s">
        <v>36</v>
      </c>
      <c r="CL1539" s="110">
        <v>4122503</v>
      </c>
      <c r="CM1539" s="110" t="s">
        <v>419</v>
      </c>
      <c r="CN1539" s="110">
        <v>0</v>
      </c>
      <c r="CO1539" s="110">
        <v>70</v>
      </c>
      <c r="CP1539" s="110">
        <v>0</v>
      </c>
      <c r="CQ1539" s="110">
        <v>0</v>
      </c>
      <c r="CS1539" s="110" t="str">
        <f t="shared" si="251"/>
        <v>RGInt 04 Maringá-Roncador</v>
      </c>
    </row>
    <row r="1540" spans="19:97" x14ac:dyDescent="0.2">
      <c r="S1540" s="98">
        <v>5406</v>
      </c>
      <c r="T1540" s="98">
        <v>51</v>
      </c>
      <c r="U1540" s="98" t="s">
        <v>3558</v>
      </c>
      <c r="V1540" s="98">
        <v>2</v>
      </c>
      <c r="W1540" s="98" t="s">
        <v>975</v>
      </c>
      <c r="X1540" s="98">
        <v>4</v>
      </c>
      <c r="Y1540" s="98" t="s">
        <v>657</v>
      </c>
      <c r="Z1540" s="98">
        <v>27</v>
      </c>
      <c r="AA1540" s="98" t="s">
        <v>3559</v>
      </c>
      <c r="AB1540" s="98">
        <v>8392</v>
      </c>
      <c r="AC1540" s="98" t="s">
        <v>3597</v>
      </c>
      <c r="AD1540" s="98" t="s">
        <v>6294</v>
      </c>
      <c r="AE1540" s="98">
        <v>5406</v>
      </c>
      <c r="AF1540" s="98" t="s">
        <v>3640</v>
      </c>
      <c r="AG1540" s="98" t="s">
        <v>6302</v>
      </c>
      <c r="AH1540" s="98" t="s">
        <v>797</v>
      </c>
      <c r="AI1540" s="98" t="s">
        <v>53</v>
      </c>
      <c r="AJ1540" s="98">
        <v>4100</v>
      </c>
      <c r="AK1540" s="98" t="s">
        <v>33</v>
      </c>
      <c r="AL1540" s="98">
        <v>4101</v>
      </c>
      <c r="AM1540" s="98" t="s">
        <v>511</v>
      </c>
      <c r="AN1540" s="98">
        <v>4118204</v>
      </c>
      <c r="AO1540" s="98">
        <v>2024</v>
      </c>
      <c r="AP1540" s="98">
        <v>1</v>
      </c>
      <c r="AQ1540" s="98" t="s">
        <v>54</v>
      </c>
      <c r="AR1540" s="98" t="s">
        <v>54</v>
      </c>
      <c r="AS1540" s="98" t="s">
        <v>54</v>
      </c>
      <c r="AT1540" s="98" t="s">
        <v>54</v>
      </c>
      <c r="AU1540" s="98" t="s">
        <v>3641</v>
      </c>
      <c r="AY1540" s="98" t="s">
        <v>56</v>
      </c>
      <c r="AZ1540" s="98" t="s">
        <v>6303</v>
      </c>
      <c r="BA1540" s="98" t="s">
        <v>3608</v>
      </c>
      <c r="BB1540" s="98" t="s">
        <v>3624</v>
      </c>
      <c r="BD1540" s="110" t="str">
        <f t="shared" si="253"/>
        <v>5000(vazio)</v>
      </c>
      <c r="BE1540" s="110">
        <v>5000</v>
      </c>
      <c r="BF1540" s="110" t="s">
        <v>3266</v>
      </c>
      <c r="BG1540" s="110">
        <v>8428</v>
      </c>
      <c r="BH1540" s="110" t="s">
        <v>60</v>
      </c>
      <c r="BI1540" s="110">
        <v>20</v>
      </c>
      <c r="BJ1540" s="110">
        <v>0</v>
      </c>
      <c r="BK1540" s="110">
        <v>0</v>
      </c>
      <c r="BL1540" s="110">
        <v>0</v>
      </c>
      <c r="BN1540" s="110">
        <f t="shared" si="254"/>
        <v>20</v>
      </c>
      <c r="BS1540" s="110">
        <v>5406</v>
      </c>
      <c r="BT1540" s="110" t="str">
        <f t="shared" si="245"/>
        <v>Implantação de Unidades Regionais do Museu Paranaense (MUPA)</v>
      </c>
      <c r="BU1540" s="111" t="str">
        <f t="shared" si="246"/>
        <v>Não</v>
      </c>
      <c r="BV1540" s="111" t="str">
        <f t="shared" si="247"/>
        <v>Não</v>
      </c>
      <c r="BW1540" s="111" t="str">
        <f t="shared" si="248"/>
        <v>Não</v>
      </c>
      <c r="BX1540" s="111" t="str">
        <f t="shared" si="249"/>
        <v>Não</v>
      </c>
      <c r="BY1540" s="110" t="s">
        <v>3641</v>
      </c>
      <c r="BZ1540" s="110" t="s">
        <v>121</v>
      </c>
      <c r="CA1540" s="110" t="s">
        <v>121</v>
      </c>
      <c r="CB1540" s="110" t="s">
        <v>8378</v>
      </c>
      <c r="CG1540" s="110" t="str">
        <f t="shared" si="250"/>
        <v>5985 Total</v>
      </c>
      <c r="CH1540" s="110" t="str">
        <f t="shared" si="252"/>
        <v>5985 Total-1</v>
      </c>
      <c r="CI1540" s="110">
        <v>1</v>
      </c>
      <c r="CJ1540" s="110" t="s">
        <v>7458</v>
      </c>
      <c r="CN1540" s="110">
        <v>0</v>
      </c>
      <c r="CO1540" s="110">
        <v>70</v>
      </c>
      <c r="CP1540" s="110">
        <v>0</v>
      </c>
      <c r="CQ1540" s="110">
        <v>0</v>
      </c>
      <c r="CS1540" s="110" t="str">
        <f t="shared" si="251"/>
        <v>-</v>
      </c>
    </row>
    <row r="1541" spans="19:97" x14ac:dyDescent="0.2">
      <c r="S1541" s="98">
        <v>6673</v>
      </c>
      <c r="T1541" s="98">
        <v>51</v>
      </c>
      <c r="U1541" s="98" t="s">
        <v>3558</v>
      </c>
      <c r="V1541" s="98">
        <v>2</v>
      </c>
      <c r="W1541" s="98" t="s">
        <v>975</v>
      </c>
      <c r="X1541" s="98">
        <v>4</v>
      </c>
      <c r="Y1541" s="98" t="s">
        <v>657</v>
      </c>
      <c r="Z1541" s="98">
        <v>27</v>
      </c>
      <c r="AA1541" s="98" t="s">
        <v>3559</v>
      </c>
      <c r="AB1541" s="98">
        <v>8392</v>
      </c>
      <c r="AC1541" s="98" t="s">
        <v>3597</v>
      </c>
      <c r="AD1541" s="98" t="s">
        <v>6294</v>
      </c>
      <c r="AE1541" s="98">
        <v>6673</v>
      </c>
      <c r="AF1541" s="98" t="s">
        <v>6304</v>
      </c>
      <c r="AG1541" s="98" t="s">
        <v>6305</v>
      </c>
      <c r="AH1541" s="98" t="s">
        <v>797</v>
      </c>
      <c r="AI1541" s="98" t="s">
        <v>53</v>
      </c>
      <c r="AJ1541" s="98">
        <v>4100</v>
      </c>
      <c r="AO1541" s="98">
        <v>2024</v>
      </c>
      <c r="AP1541" s="98">
        <v>0</v>
      </c>
      <c r="AQ1541" s="98" t="s">
        <v>54</v>
      </c>
      <c r="AR1541" s="98" t="s">
        <v>54</v>
      </c>
      <c r="AS1541" s="98" t="s">
        <v>54</v>
      </c>
      <c r="AT1541" s="98" t="s">
        <v>54</v>
      </c>
      <c r="AU1541" s="98" t="s">
        <v>3641</v>
      </c>
      <c r="AY1541" s="98" t="s">
        <v>56</v>
      </c>
      <c r="AZ1541" s="98" t="s">
        <v>6306</v>
      </c>
      <c r="BA1541" s="98" t="s">
        <v>6307</v>
      </c>
      <c r="BB1541" s="98" t="s">
        <v>3613</v>
      </c>
      <c r="BD1541" s="110" t="str">
        <f t="shared" si="253"/>
        <v>5001RGInt 05 Londrina</v>
      </c>
      <c r="BE1541" s="110">
        <v>5001</v>
      </c>
      <c r="BF1541" s="110" t="s">
        <v>3273</v>
      </c>
      <c r="BG1541" s="110">
        <v>8084</v>
      </c>
      <c r="BH1541" s="110" t="s">
        <v>37</v>
      </c>
      <c r="BI1541" s="110">
        <v>4413.28</v>
      </c>
      <c r="BJ1541" s="110">
        <v>0</v>
      </c>
      <c r="BK1541" s="110">
        <v>0</v>
      </c>
      <c r="BL1541" s="110">
        <v>0</v>
      </c>
      <c r="BN1541" s="110">
        <f t="shared" si="254"/>
        <v>4413.28</v>
      </c>
      <c r="BS1541" s="110">
        <v>6673</v>
      </c>
      <c r="BT1541" s="110" t="str">
        <f t="shared" si="245"/>
        <v>Implantação de Unidades Regionais dos Museus Paranaenses</v>
      </c>
      <c r="BU1541" s="111" t="str">
        <f t="shared" si="246"/>
        <v>Não</v>
      </c>
      <c r="BV1541" s="111" t="str">
        <f t="shared" si="247"/>
        <v>Não</v>
      </c>
      <c r="BW1541" s="111" t="str">
        <f t="shared" si="248"/>
        <v>Não</v>
      </c>
      <c r="BX1541" s="111" t="str">
        <f t="shared" si="249"/>
        <v>Não</v>
      </c>
      <c r="BY1541" s="110" t="s">
        <v>3641</v>
      </c>
      <c r="BZ1541" s="110" t="s">
        <v>121</v>
      </c>
      <c r="CA1541" s="110" t="s">
        <v>121</v>
      </c>
      <c r="CB1541" s="110" t="s">
        <v>8122</v>
      </c>
      <c r="CG1541" s="110" t="str">
        <f t="shared" si="250"/>
        <v>5986Rondon</v>
      </c>
      <c r="CH1541" s="110" t="str">
        <f t="shared" si="252"/>
        <v>5986-1</v>
      </c>
      <c r="CI1541" s="110">
        <v>1</v>
      </c>
      <c r="CJ1541" s="110">
        <v>5986</v>
      </c>
      <c r="CK1541" s="110" t="s">
        <v>36</v>
      </c>
      <c r="CL1541" s="110">
        <v>4122602</v>
      </c>
      <c r="CM1541" s="110" t="s">
        <v>422</v>
      </c>
      <c r="CN1541" s="110">
        <v>0</v>
      </c>
      <c r="CO1541" s="110">
        <v>70</v>
      </c>
      <c r="CP1541" s="110">
        <v>0</v>
      </c>
      <c r="CQ1541" s="110">
        <v>0</v>
      </c>
      <c r="CS1541" s="110" t="str">
        <f t="shared" si="251"/>
        <v>RGInt 04 Maringá-Rondon</v>
      </c>
    </row>
    <row r="1542" spans="19:97" x14ac:dyDescent="0.2">
      <c r="S1542" s="98">
        <v>5478</v>
      </c>
      <c r="T1542" s="98">
        <v>51</v>
      </c>
      <c r="U1542" s="98" t="s">
        <v>3558</v>
      </c>
      <c r="V1542" s="98">
        <v>2</v>
      </c>
      <c r="W1542" s="98" t="s">
        <v>975</v>
      </c>
      <c r="X1542" s="98">
        <v>4</v>
      </c>
      <c r="Y1542" s="98" t="s">
        <v>657</v>
      </c>
      <c r="Z1542" s="98">
        <v>27</v>
      </c>
      <c r="AA1542" s="98" t="s">
        <v>3559</v>
      </c>
      <c r="AB1542" s="98">
        <v>8392</v>
      </c>
      <c r="AC1542" s="98" t="s">
        <v>3597</v>
      </c>
      <c r="AD1542" s="98" t="s">
        <v>6294</v>
      </c>
      <c r="AE1542" s="98">
        <v>5478</v>
      </c>
      <c r="AF1542" s="98" t="s">
        <v>3642</v>
      </c>
      <c r="AG1542" s="98" t="s">
        <v>3643</v>
      </c>
      <c r="AH1542" s="98" t="s">
        <v>797</v>
      </c>
      <c r="AI1542" s="98" t="s">
        <v>53</v>
      </c>
      <c r="AJ1542" s="98">
        <v>4100</v>
      </c>
      <c r="AK1542" s="98" t="s">
        <v>33</v>
      </c>
      <c r="AL1542" s="98">
        <v>4101</v>
      </c>
      <c r="AM1542" s="98" t="s">
        <v>128</v>
      </c>
      <c r="AN1542" s="98">
        <v>4106902</v>
      </c>
      <c r="AO1542" s="98">
        <v>2024</v>
      </c>
      <c r="AP1542" s="98">
        <v>1</v>
      </c>
      <c r="AQ1542" s="98" t="s">
        <v>54</v>
      </c>
      <c r="AR1542" s="98" t="s">
        <v>54</v>
      </c>
      <c r="AS1542" s="98" t="s">
        <v>54</v>
      </c>
      <c r="AT1542" s="98" t="s">
        <v>54</v>
      </c>
      <c r="AU1542" s="98" t="s">
        <v>3644</v>
      </c>
      <c r="AY1542" s="98" t="s">
        <v>56</v>
      </c>
      <c r="AZ1542" s="98" t="s">
        <v>3645</v>
      </c>
      <c r="BA1542" s="98" t="s">
        <v>3617</v>
      </c>
      <c r="BB1542" s="98" t="s">
        <v>3646</v>
      </c>
      <c r="BD1542" s="110" t="str">
        <f t="shared" si="253"/>
        <v>5002RGInt 01 Curitiba</v>
      </c>
      <c r="BE1542" s="110">
        <v>5002</v>
      </c>
      <c r="BF1542" s="110" t="s">
        <v>3278</v>
      </c>
      <c r="BG1542" s="110">
        <v>8199</v>
      </c>
      <c r="BH1542" s="110" t="s">
        <v>33</v>
      </c>
      <c r="BI1542" s="110">
        <v>7</v>
      </c>
      <c r="BJ1542" s="110">
        <v>7</v>
      </c>
      <c r="BK1542" s="110">
        <v>7</v>
      </c>
      <c r="BL1542" s="110">
        <v>7</v>
      </c>
      <c r="BN1542" s="110">
        <f t="shared" si="254"/>
        <v>28</v>
      </c>
      <c r="BS1542" s="110">
        <v>5478</v>
      </c>
      <c r="BT1542" s="110" t="str">
        <f t="shared" si="245"/>
        <v>Implantação do Observatório da Cultura e Economia Criativa do Paraná e produção de estudos e materiais</v>
      </c>
      <c r="BU1542" s="111" t="str">
        <f t="shared" si="246"/>
        <v>Não</v>
      </c>
      <c r="BV1542" s="111" t="str">
        <f t="shared" si="247"/>
        <v>Não</v>
      </c>
      <c r="BW1542" s="111" t="str">
        <f t="shared" si="248"/>
        <v>Não</v>
      </c>
      <c r="BX1542" s="111" t="str">
        <f t="shared" si="249"/>
        <v>Não</v>
      </c>
      <c r="BY1542" s="110" t="s">
        <v>3644</v>
      </c>
      <c r="BZ1542" s="110" t="s">
        <v>121</v>
      </c>
      <c r="CA1542" s="110" t="s">
        <v>121</v>
      </c>
      <c r="CB1542" s="110" t="s">
        <v>8376</v>
      </c>
      <c r="CG1542" s="110" t="str">
        <f t="shared" si="250"/>
        <v>5986 Total</v>
      </c>
      <c r="CH1542" s="110" t="str">
        <f t="shared" si="252"/>
        <v>5986 Total-1</v>
      </c>
      <c r="CI1542" s="110">
        <v>1</v>
      </c>
      <c r="CJ1542" s="110" t="s">
        <v>7459</v>
      </c>
      <c r="CN1542" s="110">
        <v>0</v>
      </c>
      <c r="CO1542" s="110">
        <v>70</v>
      </c>
      <c r="CP1542" s="110">
        <v>0</v>
      </c>
      <c r="CQ1542" s="110">
        <v>0</v>
      </c>
      <c r="CS1542" s="110" t="str">
        <f t="shared" si="251"/>
        <v>-</v>
      </c>
    </row>
    <row r="1543" spans="19:97" x14ac:dyDescent="0.2">
      <c r="S1543" s="98">
        <v>5408</v>
      </c>
      <c r="T1543" s="98">
        <v>51</v>
      </c>
      <c r="U1543" s="98" t="s">
        <v>3558</v>
      </c>
      <c r="V1543" s="98">
        <v>2</v>
      </c>
      <c r="W1543" s="98" t="s">
        <v>975</v>
      </c>
      <c r="X1543" s="98">
        <v>4</v>
      </c>
      <c r="Y1543" s="98" t="s">
        <v>657</v>
      </c>
      <c r="Z1543" s="98">
        <v>27</v>
      </c>
      <c r="AA1543" s="98" t="s">
        <v>3559</v>
      </c>
      <c r="AB1543" s="98">
        <v>8392</v>
      </c>
      <c r="AC1543" s="98" t="s">
        <v>3597</v>
      </c>
      <c r="AD1543" s="98" t="s">
        <v>6294</v>
      </c>
      <c r="AE1543" s="98">
        <v>5408</v>
      </c>
      <c r="AF1543" s="98" t="s">
        <v>3647</v>
      </c>
      <c r="AG1543" s="98" t="s">
        <v>6308</v>
      </c>
      <c r="AH1543" s="98" t="s">
        <v>790</v>
      </c>
      <c r="AI1543" s="98" t="s">
        <v>53</v>
      </c>
      <c r="AJ1543" s="98">
        <v>4100</v>
      </c>
      <c r="AK1543" s="98" t="s">
        <v>33</v>
      </c>
      <c r="AL1543" s="98">
        <v>4101</v>
      </c>
      <c r="AO1543" s="98">
        <v>2024</v>
      </c>
      <c r="AP1543" s="98">
        <v>10</v>
      </c>
      <c r="AQ1543" s="98" t="s">
        <v>54</v>
      </c>
      <c r="AR1543" s="98" t="s">
        <v>54</v>
      </c>
      <c r="AS1543" s="98" t="s">
        <v>54</v>
      </c>
      <c r="AT1543" s="98" t="s">
        <v>54</v>
      </c>
      <c r="AV1543" s="98" t="s">
        <v>1340</v>
      </c>
      <c r="AY1543" s="98" t="s">
        <v>56</v>
      </c>
      <c r="AZ1543" s="98" t="s">
        <v>3648</v>
      </c>
      <c r="BA1543" s="98" t="s">
        <v>3617</v>
      </c>
      <c r="BB1543" s="98" t="s">
        <v>3649</v>
      </c>
      <c r="BD1543" s="110" t="str">
        <f t="shared" si="253"/>
        <v>5002RGInt 02 Guarapuava</v>
      </c>
      <c r="BE1543" s="110">
        <v>5002</v>
      </c>
      <c r="BF1543" s="110" t="s">
        <v>3278</v>
      </c>
      <c r="BG1543" s="110">
        <v>8199</v>
      </c>
      <c r="BH1543" s="110" t="s">
        <v>34</v>
      </c>
      <c r="BI1543" s="110">
        <v>1</v>
      </c>
      <c r="BJ1543" s="110">
        <v>0</v>
      </c>
      <c r="BK1543" s="110">
        <v>1</v>
      </c>
      <c r="BL1543" s="110">
        <v>0</v>
      </c>
      <c r="BN1543" s="110">
        <f t="shared" si="254"/>
        <v>2</v>
      </c>
      <c r="BS1543" s="110">
        <v>5408</v>
      </c>
      <c r="BT1543" s="110" t="str">
        <f t="shared" si="245"/>
        <v>Intermediação de mão de obra de trabalhadores dos setores da cultura e da economia criativa</v>
      </c>
      <c r="BU1543" s="111" t="str">
        <f t="shared" si="246"/>
        <v>Não</v>
      </c>
      <c r="BV1543" s="111" t="str">
        <f t="shared" si="247"/>
        <v>Não</v>
      </c>
      <c r="BW1543" s="111" t="str">
        <f t="shared" si="248"/>
        <v>Não</v>
      </c>
      <c r="BX1543" s="111" t="str">
        <f t="shared" si="249"/>
        <v>Não</v>
      </c>
      <c r="BY1543" s="110" t="s">
        <v>121</v>
      </c>
      <c r="BZ1543" s="110" t="s">
        <v>8156</v>
      </c>
      <c r="CA1543" s="110" t="s">
        <v>121</v>
      </c>
      <c r="CB1543" s="110" t="s">
        <v>8122</v>
      </c>
      <c r="CG1543" s="110" t="str">
        <f t="shared" si="250"/>
        <v>5993São Pedro do Paraná</v>
      </c>
      <c r="CH1543" s="110" t="str">
        <f t="shared" si="252"/>
        <v>5993-1</v>
      </c>
      <c r="CI1543" s="110">
        <v>1</v>
      </c>
      <c r="CJ1543" s="110">
        <v>5993</v>
      </c>
      <c r="CK1543" s="110" t="s">
        <v>36</v>
      </c>
      <c r="CL1543" s="110">
        <v>4125902</v>
      </c>
      <c r="CM1543" s="110" t="s">
        <v>425</v>
      </c>
      <c r="CN1543" s="110">
        <v>0</v>
      </c>
      <c r="CO1543" s="110">
        <v>70</v>
      </c>
      <c r="CP1543" s="110">
        <v>0</v>
      </c>
      <c r="CQ1543" s="110">
        <v>0</v>
      </c>
      <c r="CS1543" s="110" t="str">
        <f t="shared" si="251"/>
        <v>RGInt 04 Maringá-São Pedro do Paraná</v>
      </c>
    </row>
    <row r="1544" spans="19:97" x14ac:dyDescent="0.2">
      <c r="S1544" s="98">
        <v>5409</v>
      </c>
      <c r="T1544" s="98">
        <v>51</v>
      </c>
      <c r="U1544" s="98" t="s">
        <v>3558</v>
      </c>
      <c r="V1544" s="98">
        <v>2</v>
      </c>
      <c r="W1544" s="98" t="s">
        <v>975</v>
      </c>
      <c r="X1544" s="98">
        <v>4</v>
      </c>
      <c r="Y1544" s="98" t="s">
        <v>657</v>
      </c>
      <c r="Z1544" s="98">
        <v>27</v>
      </c>
      <c r="AA1544" s="98" t="s">
        <v>3559</v>
      </c>
      <c r="AB1544" s="98">
        <v>8392</v>
      </c>
      <c r="AC1544" s="98" t="s">
        <v>3597</v>
      </c>
      <c r="AD1544" s="98" t="s">
        <v>6294</v>
      </c>
      <c r="AE1544" s="98">
        <v>5409</v>
      </c>
      <c r="AF1544" s="98" t="s">
        <v>3650</v>
      </c>
      <c r="AG1544" s="98" t="s">
        <v>3651</v>
      </c>
      <c r="AH1544" s="98" t="s">
        <v>3652</v>
      </c>
      <c r="AI1544" s="98" t="s">
        <v>53</v>
      </c>
      <c r="AJ1544" s="98">
        <v>4100</v>
      </c>
      <c r="AK1544" s="98" t="s">
        <v>33</v>
      </c>
      <c r="AL1544" s="98">
        <v>4101</v>
      </c>
      <c r="AO1544" s="98">
        <v>2024</v>
      </c>
      <c r="AP1544" s="98">
        <v>10</v>
      </c>
      <c r="AQ1544" s="98" t="s">
        <v>54</v>
      </c>
      <c r="AR1544" s="98" t="s">
        <v>54</v>
      </c>
      <c r="AS1544" s="98" t="s">
        <v>54</v>
      </c>
      <c r="AT1544" s="98" t="s">
        <v>54</v>
      </c>
      <c r="AU1544" s="98" t="s">
        <v>3653</v>
      </c>
      <c r="AY1544" s="98" t="s">
        <v>56</v>
      </c>
      <c r="AZ1544" s="98" t="s">
        <v>3654</v>
      </c>
      <c r="BA1544" s="98" t="s">
        <v>3617</v>
      </c>
      <c r="BB1544" s="98" t="s">
        <v>3655</v>
      </c>
      <c r="BD1544" s="110" t="str">
        <f t="shared" si="253"/>
        <v>5002RGInt 05 Londrina</v>
      </c>
      <c r="BE1544" s="110">
        <v>5002</v>
      </c>
      <c r="BF1544" s="110" t="s">
        <v>3278</v>
      </c>
      <c r="BG1544" s="110">
        <v>8199</v>
      </c>
      <c r="BH1544" s="110" t="s">
        <v>37</v>
      </c>
      <c r="BI1544" s="110">
        <v>0</v>
      </c>
      <c r="BJ1544" s="110">
        <v>4</v>
      </c>
      <c r="BK1544" s="110">
        <v>0</v>
      </c>
      <c r="BL1544" s="110">
        <v>0</v>
      </c>
      <c r="BN1544" s="110">
        <f t="shared" si="254"/>
        <v>4</v>
      </c>
      <c r="BS1544" s="110">
        <v>5409</v>
      </c>
      <c r="BT1544" s="110" t="str">
        <f t="shared" si="245"/>
        <v>Municípios apoiados para a implantação do sistema municipal de cultura</v>
      </c>
      <c r="BU1544" s="111" t="str">
        <f t="shared" si="246"/>
        <v>Não</v>
      </c>
      <c r="BV1544" s="111" t="str">
        <f t="shared" si="247"/>
        <v>Não</v>
      </c>
      <c r="BW1544" s="111" t="str">
        <f t="shared" si="248"/>
        <v>Não</v>
      </c>
      <c r="BX1544" s="111" t="str">
        <f t="shared" si="249"/>
        <v>Não</v>
      </c>
      <c r="BY1544" s="110" t="s">
        <v>3653</v>
      </c>
      <c r="BZ1544" s="110" t="s">
        <v>121</v>
      </c>
      <c r="CA1544" s="110" t="s">
        <v>121</v>
      </c>
      <c r="CB1544" s="110" t="s">
        <v>8374</v>
      </c>
      <c r="CG1544" s="110" t="str">
        <f t="shared" si="250"/>
        <v>5993 Total</v>
      </c>
      <c r="CH1544" s="110" t="str">
        <f t="shared" si="252"/>
        <v>5993 Total-1</v>
      </c>
      <c r="CI1544" s="110">
        <v>1</v>
      </c>
      <c r="CJ1544" s="110" t="s">
        <v>7460</v>
      </c>
      <c r="CN1544" s="110">
        <v>0</v>
      </c>
      <c r="CO1544" s="110">
        <v>70</v>
      </c>
      <c r="CP1544" s="110">
        <v>0</v>
      </c>
      <c r="CQ1544" s="110">
        <v>0</v>
      </c>
      <c r="CS1544" s="110" t="str">
        <f t="shared" si="251"/>
        <v>-</v>
      </c>
    </row>
    <row r="1545" spans="19:97" x14ac:dyDescent="0.2">
      <c r="S1545" s="98">
        <v>5411</v>
      </c>
      <c r="T1545" s="98">
        <v>51</v>
      </c>
      <c r="U1545" s="98" t="s">
        <v>3558</v>
      </c>
      <c r="V1545" s="98">
        <v>2</v>
      </c>
      <c r="W1545" s="98" t="s">
        <v>975</v>
      </c>
      <c r="X1545" s="98">
        <v>4</v>
      </c>
      <c r="Y1545" s="98" t="s">
        <v>657</v>
      </c>
      <c r="Z1545" s="98">
        <v>27</v>
      </c>
      <c r="AA1545" s="98" t="s">
        <v>3559</v>
      </c>
      <c r="AB1545" s="98">
        <v>8392</v>
      </c>
      <c r="AC1545" s="98" t="s">
        <v>3597</v>
      </c>
      <c r="AD1545" s="98" t="s">
        <v>6294</v>
      </c>
      <c r="AE1545" s="98">
        <v>5411</v>
      </c>
      <c r="AF1545" s="98" t="s">
        <v>3656</v>
      </c>
      <c r="AG1545" s="98" t="s">
        <v>3657</v>
      </c>
      <c r="AH1545" s="98" t="s">
        <v>2966</v>
      </c>
      <c r="AI1545" s="98" t="s">
        <v>53</v>
      </c>
      <c r="AJ1545" s="98">
        <v>4100</v>
      </c>
      <c r="AO1545" s="98">
        <v>2024</v>
      </c>
      <c r="AP1545" s="98">
        <v>100</v>
      </c>
      <c r="AQ1545" s="98" t="s">
        <v>54</v>
      </c>
      <c r="AR1545" s="98" t="s">
        <v>54</v>
      </c>
      <c r="AS1545" s="98" t="s">
        <v>54</v>
      </c>
      <c r="AT1545" s="98" t="s">
        <v>54</v>
      </c>
      <c r="AY1545" s="98" t="s">
        <v>56</v>
      </c>
      <c r="AZ1545" s="98" t="s">
        <v>3658</v>
      </c>
      <c r="BA1545" s="98" t="s">
        <v>3617</v>
      </c>
      <c r="BB1545" s="98" t="s">
        <v>3659</v>
      </c>
      <c r="BD1545" s="110" t="str">
        <f t="shared" si="253"/>
        <v>5003RGInt 03 Cascavel</v>
      </c>
      <c r="BE1545" s="110">
        <v>5003</v>
      </c>
      <c r="BF1545" s="110" t="s">
        <v>3281</v>
      </c>
      <c r="BG1545" s="110">
        <v>8084</v>
      </c>
      <c r="BH1545" s="110" t="s">
        <v>35</v>
      </c>
      <c r="BI1545" s="110">
        <v>14547.11</v>
      </c>
      <c r="BJ1545" s="110">
        <v>5000</v>
      </c>
      <c r="BK1545" s="110">
        <v>0</v>
      </c>
      <c r="BL1545" s="110">
        <v>0</v>
      </c>
      <c r="BN1545" s="110">
        <f t="shared" si="254"/>
        <v>19547.11</v>
      </c>
      <c r="BS1545" s="110">
        <v>5411</v>
      </c>
      <c r="BT1545" s="110" t="str">
        <f t="shared" si="245"/>
        <v>Projetos apoiados à cadeia produtiva da cultura através da Execução de Leis de Fomento Federais</v>
      </c>
      <c r="BU1545" s="111" t="str">
        <f t="shared" si="246"/>
        <v>Não</v>
      </c>
      <c r="BV1545" s="111" t="str">
        <f t="shared" si="247"/>
        <v>Não</v>
      </c>
      <c r="BW1545" s="111" t="str">
        <f t="shared" si="248"/>
        <v>Não</v>
      </c>
      <c r="BX1545" s="111" t="str">
        <f t="shared" si="249"/>
        <v>Não</v>
      </c>
      <c r="BY1545" s="110" t="s">
        <v>121</v>
      </c>
      <c r="BZ1545" s="110" t="s">
        <v>121</v>
      </c>
      <c r="CA1545" s="110" t="s">
        <v>121</v>
      </c>
      <c r="CB1545" s="110" t="s">
        <v>8122</v>
      </c>
      <c r="CG1545" s="110" t="str">
        <f t="shared" si="250"/>
        <v>5994Sertaneja</v>
      </c>
      <c r="CH1545" s="110" t="str">
        <f t="shared" si="252"/>
        <v>5994-1</v>
      </c>
      <c r="CI1545" s="110">
        <v>1</v>
      </c>
      <c r="CJ1545" s="110">
        <v>5994</v>
      </c>
      <c r="CK1545" s="110" t="s">
        <v>37</v>
      </c>
      <c r="CL1545" s="110">
        <v>4126405</v>
      </c>
      <c r="CM1545" s="110" t="s">
        <v>428</v>
      </c>
      <c r="CN1545" s="110">
        <v>0</v>
      </c>
      <c r="CO1545" s="110">
        <v>70</v>
      </c>
      <c r="CP1545" s="110">
        <v>0</v>
      </c>
      <c r="CQ1545" s="110">
        <v>0</v>
      </c>
      <c r="CS1545" s="110" t="str">
        <f t="shared" si="251"/>
        <v>RGInt 05 Londrina-Sertaneja</v>
      </c>
    </row>
    <row r="1546" spans="19:97" x14ac:dyDescent="0.2">
      <c r="S1546" s="98">
        <v>6050</v>
      </c>
      <c r="T1546" s="98">
        <v>51</v>
      </c>
      <c r="U1546" s="98" t="s">
        <v>3558</v>
      </c>
      <c r="V1546" s="98">
        <v>2</v>
      </c>
      <c r="W1546" s="98" t="s">
        <v>975</v>
      </c>
      <c r="X1546" s="98">
        <v>4</v>
      </c>
      <c r="Y1546" s="98" t="s">
        <v>657</v>
      </c>
      <c r="Z1546" s="98">
        <v>27</v>
      </c>
      <c r="AA1546" s="98" t="s">
        <v>3559</v>
      </c>
      <c r="AB1546" s="98">
        <v>8392</v>
      </c>
      <c r="AC1546" s="98" t="s">
        <v>3597</v>
      </c>
      <c r="AD1546" s="98" t="s">
        <v>6294</v>
      </c>
      <c r="AE1546" s="98">
        <v>6050</v>
      </c>
      <c r="AF1546" s="98" t="s">
        <v>3660</v>
      </c>
      <c r="AG1546" s="98" t="s">
        <v>3661</v>
      </c>
      <c r="AH1546" s="98" t="s">
        <v>2966</v>
      </c>
      <c r="AI1546" s="98" t="s">
        <v>53</v>
      </c>
      <c r="AJ1546" s="98">
        <v>4100</v>
      </c>
      <c r="AO1546" s="98">
        <v>2024</v>
      </c>
      <c r="AP1546" s="98">
        <v>0</v>
      </c>
      <c r="AQ1546" s="98" t="s">
        <v>54</v>
      </c>
      <c r="AR1546" s="98" t="s">
        <v>54</v>
      </c>
      <c r="AS1546" s="98" t="s">
        <v>54</v>
      </c>
      <c r="AT1546" s="98" t="s">
        <v>54</v>
      </c>
      <c r="AY1546" s="98" t="s">
        <v>56</v>
      </c>
      <c r="AZ1546" s="98" t="s">
        <v>3662</v>
      </c>
      <c r="BA1546" s="98" t="s">
        <v>3663</v>
      </c>
      <c r="BB1546" s="98" t="s">
        <v>3664</v>
      </c>
      <c r="BD1546" s="110" t="str">
        <f t="shared" si="253"/>
        <v>5004RGInt 01 Curitiba</v>
      </c>
      <c r="BE1546" s="110">
        <v>5004</v>
      </c>
      <c r="BF1546" s="110" t="s">
        <v>3284</v>
      </c>
      <c r="BG1546" s="110">
        <v>8199</v>
      </c>
      <c r="BH1546" s="110" t="s">
        <v>33</v>
      </c>
      <c r="BI1546" s="110">
        <v>5</v>
      </c>
      <c r="BJ1546" s="110">
        <v>5</v>
      </c>
      <c r="BK1546" s="110">
        <v>5</v>
      </c>
      <c r="BL1546" s="110">
        <v>5</v>
      </c>
      <c r="BN1546" s="110">
        <f t="shared" si="254"/>
        <v>20</v>
      </c>
      <c r="BS1546" s="110">
        <v>6050</v>
      </c>
      <c r="BT1546" s="110" t="str">
        <f t="shared" si="245"/>
        <v>Projetos culturais apoiados por meio do Programa de Arranjos Estaduais e Regionais da ANCINE</v>
      </c>
      <c r="BU1546" s="111" t="str">
        <f t="shared" si="246"/>
        <v>Não</v>
      </c>
      <c r="BV1546" s="111" t="str">
        <f t="shared" si="247"/>
        <v>Não</v>
      </c>
      <c r="BW1546" s="111" t="str">
        <f t="shared" si="248"/>
        <v>Não</v>
      </c>
      <c r="BX1546" s="111" t="str">
        <f t="shared" si="249"/>
        <v>Não</v>
      </c>
      <c r="BY1546" s="110" t="s">
        <v>121</v>
      </c>
      <c r="BZ1546" s="110" t="s">
        <v>121</v>
      </c>
      <c r="CA1546" s="110" t="s">
        <v>121</v>
      </c>
      <c r="CB1546" s="110" t="s">
        <v>8377</v>
      </c>
      <c r="CG1546" s="110" t="str">
        <f t="shared" si="250"/>
        <v>5994 Total</v>
      </c>
      <c r="CH1546" s="110" t="str">
        <f t="shared" si="252"/>
        <v>5994 Total-1</v>
      </c>
      <c r="CI1546" s="110">
        <v>1</v>
      </c>
      <c r="CJ1546" s="110" t="s">
        <v>7461</v>
      </c>
      <c r="CN1546" s="110">
        <v>0</v>
      </c>
      <c r="CO1546" s="110">
        <v>70</v>
      </c>
      <c r="CP1546" s="110">
        <v>0</v>
      </c>
      <c r="CQ1546" s="110">
        <v>0</v>
      </c>
      <c r="CS1546" s="110" t="str">
        <f t="shared" si="251"/>
        <v>-</v>
      </c>
    </row>
    <row r="1547" spans="19:97" x14ac:dyDescent="0.2">
      <c r="S1547" s="98">
        <v>5375</v>
      </c>
      <c r="T1547" s="98">
        <v>51</v>
      </c>
      <c r="U1547" s="98" t="s">
        <v>3558</v>
      </c>
      <c r="V1547" s="98">
        <v>2</v>
      </c>
      <c r="W1547" s="98" t="s">
        <v>975</v>
      </c>
      <c r="X1547" s="98">
        <v>4</v>
      </c>
      <c r="Y1547" s="98" t="s">
        <v>657</v>
      </c>
      <c r="Z1547" s="98">
        <v>27</v>
      </c>
      <c r="AA1547" s="98" t="s">
        <v>3559</v>
      </c>
      <c r="AB1547" s="98">
        <v>8392</v>
      </c>
      <c r="AC1547" s="98" t="s">
        <v>3597</v>
      </c>
      <c r="AD1547" s="98" t="s">
        <v>6294</v>
      </c>
      <c r="AE1547" s="98">
        <v>5375</v>
      </c>
      <c r="AF1547" s="98" t="s">
        <v>3665</v>
      </c>
      <c r="AG1547" s="98" t="s">
        <v>3666</v>
      </c>
      <c r="AH1547" s="98" t="s">
        <v>2966</v>
      </c>
      <c r="AI1547" s="98" t="s">
        <v>53</v>
      </c>
      <c r="AJ1547" s="98">
        <v>4100</v>
      </c>
      <c r="AO1547" s="98">
        <v>2024</v>
      </c>
      <c r="AP1547" s="98">
        <v>30</v>
      </c>
      <c r="AQ1547" s="98" t="s">
        <v>54</v>
      </c>
      <c r="AR1547" s="98" t="s">
        <v>54</v>
      </c>
      <c r="AS1547" s="98" t="s">
        <v>54</v>
      </c>
      <c r="AT1547" s="98" t="s">
        <v>54</v>
      </c>
      <c r="AY1547" s="98" t="s">
        <v>56</v>
      </c>
      <c r="AZ1547" s="98" t="s">
        <v>3667</v>
      </c>
      <c r="BA1547" s="98" t="s">
        <v>3617</v>
      </c>
      <c r="BB1547" s="98" t="s">
        <v>3668</v>
      </c>
      <c r="BD1547" s="110" t="str">
        <f t="shared" si="253"/>
        <v>5004RGInt 03 Cascavel</v>
      </c>
      <c r="BE1547" s="110">
        <v>5004</v>
      </c>
      <c r="BF1547" s="110" t="s">
        <v>3284</v>
      </c>
      <c r="BG1547" s="110">
        <v>8199</v>
      </c>
      <c r="BH1547" s="110" t="s">
        <v>35</v>
      </c>
      <c r="BI1547" s="110">
        <v>1</v>
      </c>
      <c r="BJ1547" s="110">
        <v>1</v>
      </c>
      <c r="BK1547" s="110">
        <v>1</v>
      </c>
      <c r="BL1547" s="110">
        <v>1</v>
      </c>
      <c r="BN1547" s="110">
        <f t="shared" si="254"/>
        <v>4</v>
      </c>
      <c r="BS1547" s="110">
        <v>5375</v>
      </c>
      <c r="BT1547" s="110" t="str">
        <f t="shared" si="245"/>
        <v>Projetos culturais apoiados por meio do Programa Estadual de Fomento e Incentivo à Cultura - PROFICE</v>
      </c>
      <c r="BU1547" s="111" t="str">
        <f t="shared" si="246"/>
        <v>Não</v>
      </c>
      <c r="BV1547" s="111" t="str">
        <f t="shared" si="247"/>
        <v>Não</v>
      </c>
      <c r="BW1547" s="111" t="str">
        <f t="shared" si="248"/>
        <v>Não</v>
      </c>
      <c r="BX1547" s="111" t="str">
        <f t="shared" si="249"/>
        <v>Não</v>
      </c>
      <c r="BY1547" s="110" t="s">
        <v>121</v>
      </c>
      <c r="BZ1547" s="110" t="s">
        <v>121</v>
      </c>
      <c r="CA1547" s="110" t="s">
        <v>121</v>
      </c>
      <c r="CB1547" s="110" t="s">
        <v>8374</v>
      </c>
      <c r="CG1547" s="110" t="str">
        <f t="shared" si="250"/>
        <v>5995Sulina</v>
      </c>
      <c r="CH1547" s="110" t="str">
        <f t="shared" si="252"/>
        <v>5995-1</v>
      </c>
      <c r="CI1547" s="110">
        <v>1</v>
      </c>
      <c r="CJ1547" s="110">
        <v>5995</v>
      </c>
      <c r="CK1547" s="110" t="s">
        <v>35</v>
      </c>
      <c r="CL1547" s="110">
        <v>4126652</v>
      </c>
      <c r="CM1547" s="110" t="s">
        <v>431</v>
      </c>
      <c r="CN1547" s="110">
        <v>0</v>
      </c>
      <c r="CO1547" s="110">
        <v>70</v>
      </c>
      <c r="CP1547" s="110">
        <v>0</v>
      </c>
      <c r="CQ1547" s="110">
        <v>0</v>
      </c>
      <c r="CS1547" s="110" t="str">
        <f t="shared" si="251"/>
        <v>RGInt 03 Cascavel-Sulina</v>
      </c>
    </row>
    <row r="1548" spans="19:97" x14ac:dyDescent="0.2">
      <c r="S1548" s="98">
        <v>5393</v>
      </c>
      <c r="T1548" s="98">
        <v>51</v>
      </c>
      <c r="U1548" s="98" t="s">
        <v>3558</v>
      </c>
      <c r="V1548" s="98">
        <v>2</v>
      </c>
      <c r="W1548" s="98" t="s">
        <v>975</v>
      </c>
      <c r="X1548" s="98">
        <v>4</v>
      </c>
      <c r="Y1548" s="98" t="s">
        <v>657</v>
      </c>
      <c r="Z1548" s="98">
        <v>27</v>
      </c>
      <c r="AA1548" s="98" t="s">
        <v>3559</v>
      </c>
      <c r="AB1548" s="98">
        <v>8392</v>
      </c>
      <c r="AC1548" s="98" t="s">
        <v>3597</v>
      </c>
      <c r="AD1548" s="98" t="s">
        <v>6294</v>
      </c>
      <c r="AE1548" s="98">
        <v>5393</v>
      </c>
      <c r="AF1548" s="98" t="s">
        <v>3669</v>
      </c>
      <c r="AG1548" s="98" t="s">
        <v>3670</v>
      </c>
      <c r="AH1548" s="98" t="s">
        <v>2966</v>
      </c>
      <c r="AI1548" s="98" t="s">
        <v>53</v>
      </c>
      <c r="AJ1548" s="98">
        <v>4100</v>
      </c>
      <c r="AO1548" s="98">
        <v>2024</v>
      </c>
      <c r="AP1548" s="98">
        <v>20</v>
      </c>
      <c r="AQ1548" s="98" t="s">
        <v>54</v>
      </c>
      <c r="AR1548" s="98" t="s">
        <v>54</v>
      </c>
      <c r="AS1548" s="98" t="s">
        <v>54</v>
      </c>
      <c r="AT1548" s="98" t="s">
        <v>54</v>
      </c>
      <c r="AY1548" s="98" t="s">
        <v>56</v>
      </c>
      <c r="AZ1548" s="98" t="s">
        <v>3671</v>
      </c>
      <c r="BA1548" s="98" t="s">
        <v>3617</v>
      </c>
      <c r="BB1548" s="98" t="s">
        <v>3618</v>
      </c>
      <c r="BD1548" s="110" t="str">
        <f t="shared" si="253"/>
        <v>5005RGInt 04 Maringá</v>
      </c>
      <c r="BE1548" s="110">
        <v>5005</v>
      </c>
      <c r="BF1548" s="110" t="s">
        <v>3288</v>
      </c>
      <c r="BG1548" s="110">
        <v>8084</v>
      </c>
      <c r="BH1548" s="110" t="s">
        <v>36</v>
      </c>
      <c r="BI1548" s="110">
        <v>11945.33</v>
      </c>
      <c r="BJ1548" s="110">
        <v>0</v>
      </c>
      <c r="BK1548" s="110">
        <v>0</v>
      </c>
      <c r="BL1548" s="110">
        <v>0</v>
      </c>
      <c r="BN1548" s="110">
        <f t="shared" si="254"/>
        <v>11945.33</v>
      </c>
      <c r="BS1548" s="110">
        <v>5393</v>
      </c>
      <c r="BT1548" s="110" t="str">
        <f t="shared" si="245"/>
        <v>Projetos de economia solidária nos setores culturais apoiados por meio de recursos financeiros</v>
      </c>
      <c r="BU1548" s="111" t="str">
        <f t="shared" si="246"/>
        <v>Não</v>
      </c>
      <c r="BV1548" s="111" t="str">
        <f t="shared" si="247"/>
        <v>Não</v>
      </c>
      <c r="BW1548" s="111" t="str">
        <f t="shared" si="248"/>
        <v>Não</v>
      </c>
      <c r="BX1548" s="111" t="str">
        <f t="shared" si="249"/>
        <v>Não</v>
      </c>
      <c r="BY1548" s="110" t="s">
        <v>121</v>
      </c>
      <c r="BZ1548" s="110" t="s">
        <v>121</v>
      </c>
      <c r="CA1548" s="110" t="s">
        <v>121</v>
      </c>
      <c r="CB1548" s="110" t="s">
        <v>8122</v>
      </c>
      <c r="CG1548" s="110" t="str">
        <f t="shared" si="250"/>
        <v>5995 Total</v>
      </c>
      <c r="CH1548" s="110" t="str">
        <f t="shared" si="252"/>
        <v>5995 Total-1</v>
      </c>
      <c r="CI1548" s="110">
        <v>1</v>
      </c>
      <c r="CJ1548" s="110" t="s">
        <v>7462</v>
      </c>
      <c r="CN1548" s="110">
        <v>0</v>
      </c>
      <c r="CO1548" s="110">
        <v>70</v>
      </c>
      <c r="CP1548" s="110">
        <v>0</v>
      </c>
      <c r="CQ1548" s="110">
        <v>0</v>
      </c>
      <c r="CS1548" s="110" t="str">
        <f t="shared" si="251"/>
        <v>-</v>
      </c>
    </row>
    <row r="1549" spans="19:97" x14ac:dyDescent="0.2">
      <c r="S1549" s="98">
        <v>5374</v>
      </c>
      <c r="T1549" s="98">
        <v>51</v>
      </c>
      <c r="U1549" s="98" t="s">
        <v>3558</v>
      </c>
      <c r="V1549" s="98">
        <v>2</v>
      </c>
      <c r="W1549" s="98" t="s">
        <v>975</v>
      </c>
      <c r="X1549" s="98">
        <v>4</v>
      </c>
      <c r="Y1549" s="98" t="s">
        <v>657</v>
      </c>
      <c r="Z1549" s="98">
        <v>27</v>
      </c>
      <c r="AA1549" s="98" t="s">
        <v>3559</v>
      </c>
      <c r="AB1549" s="98">
        <v>8392</v>
      </c>
      <c r="AC1549" s="98" t="s">
        <v>3597</v>
      </c>
      <c r="AD1549" s="98" t="s">
        <v>6294</v>
      </c>
      <c r="AE1549" s="98">
        <v>5374</v>
      </c>
      <c r="AF1549" s="98" t="s">
        <v>3672</v>
      </c>
      <c r="AG1549" s="98" t="s">
        <v>3673</v>
      </c>
      <c r="AH1549" s="98" t="s">
        <v>2966</v>
      </c>
      <c r="AI1549" s="98" t="s">
        <v>53</v>
      </c>
      <c r="AJ1549" s="98">
        <v>4100</v>
      </c>
      <c r="AO1549" s="98">
        <v>2024</v>
      </c>
      <c r="AP1549" s="98">
        <v>30</v>
      </c>
      <c r="AQ1549" s="98" t="s">
        <v>54</v>
      </c>
      <c r="AR1549" s="98" t="s">
        <v>54</v>
      </c>
      <c r="AS1549" s="98" t="s">
        <v>54</v>
      </c>
      <c r="AT1549" s="98" t="s">
        <v>54</v>
      </c>
      <c r="AY1549" s="98" t="s">
        <v>56</v>
      </c>
      <c r="AZ1549" s="98" t="s">
        <v>3674</v>
      </c>
      <c r="BA1549" s="98" t="s">
        <v>3617</v>
      </c>
      <c r="BB1549" s="98" t="s">
        <v>3675</v>
      </c>
      <c r="BD1549" s="110" t="str">
        <f t="shared" si="253"/>
        <v>5006RGInt 03 Cascavel</v>
      </c>
      <c r="BE1549" s="110">
        <v>5006</v>
      </c>
      <c r="BF1549" s="110" t="s">
        <v>3290</v>
      </c>
      <c r="BG1549" s="110">
        <v>8084</v>
      </c>
      <c r="BH1549" s="110" t="s">
        <v>35</v>
      </c>
      <c r="BI1549" s="110">
        <v>8942.91</v>
      </c>
      <c r="BJ1549" s="110">
        <v>0</v>
      </c>
      <c r="BK1549" s="110">
        <v>0</v>
      </c>
      <c r="BL1549" s="110">
        <v>0</v>
      </c>
      <c r="BN1549" s="110">
        <f t="shared" si="254"/>
        <v>8942.91</v>
      </c>
      <c r="BS1549" s="110">
        <v>5374</v>
      </c>
      <c r="BT1549" s="110" t="str">
        <f t="shared" si="245"/>
        <v>Projetos de produções de cunho filmológico e cinematográfico para o desenvolvimento da Indústria audiovisual no Estado</v>
      </c>
      <c r="BU1549" s="111" t="str">
        <f t="shared" si="246"/>
        <v>Não</v>
      </c>
      <c r="BV1549" s="111" t="str">
        <f t="shared" si="247"/>
        <v>Não</v>
      </c>
      <c r="BW1549" s="111" t="str">
        <f t="shared" si="248"/>
        <v>Não</v>
      </c>
      <c r="BX1549" s="111" t="str">
        <f t="shared" si="249"/>
        <v>Não</v>
      </c>
      <c r="BY1549" s="110" t="s">
        <v>121</v>
      </c>
      <c r="BZ1549" s="110" t="s">
        <v>121</v>
      </c>
      <c r="CA1549" s="110" t="s">
        <v>121</v>
      </c>
      <c r="CB1549" s="110" t="s">
        <v>8376</v>
      </c>
      <c r="CG1549" s="110" t="str">
        <f t="shared" si="250"/>
        <v>5996Vitorino</v>
      </c>
      <c r="CH1549" s="110" t="str">
        <f t="shared" si="252"/>
        <v>5996-1</v>
      </c>
      <c r="CI1549" s="110">
        <v>1</v>
      </c>
      <c r="CJ1549" s="110">
        <v>5996</v>
      </c>
      <c r="CK1549" s="110" t="s">
        <v>35</v>
      </c>
      <c r="CL1549" s="110">
        <v>4128708</v>
      </c>
      <c r="CM1549" s="110" t="s">
        <v>435</v>
      </c>
      <c r="CN1549" s="110">
        <v>0</v>
      </c>
      <c r="CO1549" s="110">
        <v>70</v>
      </c>
      <c r="CP1549" s="110">
        <v>0</v>
      </c>
      <c r="CQ1549" s="110">
        <v>0</v>
      </c>
      <c r="CS1549" s="110" t="str">
        <f t="shared" si="251"/>
        <v>RGInt 03 Cascavel-Vitorino</v>
      </c>
    </row>
    <row r="1550" spans="19:97" x14ac:dyDescent="0.2">
      <c r="S1550" s="98">
        <v>5412</v>
      </c>
      <c r="T1550" s="98">
        <v>51</v>
      </c>
      <c r="U1550" s="98" t="s">
        <v>3558</v>
      </c>
      <c r="V1550" s="98">
        <v>2</v>
      </c>
      <c r="W1550" s="98" t="s">
        <v>975</v>
      </c>
      <c r="X1550" s="98">
        <v>4</v>
      </c>
      <c r="Y1550" s="98" t="s">
        <v>657</v>
      </c>
      <c r="Z1550" s="98">
        <v>27</v>
      </c>
      <c r="AA1550" s="98" t="s">
        <v>3559</v>
      </c>
      <c r="AB1550" s="98">
        <v>8392</v>
      </c>
      <c r="AC1550" s="98" t="s">
        <v>3597</v>
      </c>
      <c r="AD1550" s="98" t="s">
        <v>6294</v>
      </c>
      <c r="AE1550" s="98">
        <v>5412</v>
      </c>
      <c r="AF1550" s="98" t="s">
        <v>3676</v>
      </c>
      <c r="AG1550" s="98" t="s">
        <v>6309</v>
      </c>
      <c r="AH1550" s="98" t="s">
        <v>782</v>
      </c>
      <c r="AI1550" s="98" t="s">
        <v>53</v>
      </c>
      <c r="AJ1550" s="98">
        <v>4100</v>
      </c>
      <c r="AK1550" s="98" t="s">
        <v>33</v>
      </c>
      <c r="AL1550" s="98">
        <v>4101</v>
      </c>
      <c r="AM1550" s="98" t="s">
        <v>128</v>
      </c>
      <c r="AN1550" s="98">
        <v>4106902</v>
      </c>
      <c r="AO1550" s="98">
        <v>2024</v>
      </c>
      <c r="AP1550" s="98">
        <v>1</v>
      </c>
      <c r="AQ1550" s="98" t="s">
        <v>54</v>
      </c>
      <c r="AR1550" s="98" t="s">
        <v>54</v>
      </c>
      <c r="AS1550" s="98" t="s">
        <v>54</v>
      </c>
      <c r="AT1550" s="98" t="s">
        <v>54</v>
      </c>
      <c r="AY1550" s="98" t="s">
        <v>56</v>
      </c>
      <c r="AZ1550" s="98" t="s">
        <v>3623</v>
      </c>
      <c r="BA1550" s="98" t="s">
        <v>3608</v>
      </c>
      <c r="BB1550" s="98" t="s">
        <v>3624</v>
      </c>
      <c r="BD1550" s="110" t="str">
        <f t="shared" si="253"/>
        <v>5007(vazio)</v>
      </c>
      <c r="BE1550" s="110">
        <v>5007</v>
      </c>
      <c r="BF1550" s="110" t="s">
        <v>3292</v>
      </c>
      <c r="BG1550" s="110">
        <v>8428</v>
      </c>
      <c r="BH1550" s="110" t="s">
        <v>60</v>
      </c>
      <c r="BI1550" s="110">
        <v>186</v>
      </c>
      <c r="BJ1550" s="110">
        <v>186</v>
      </c>
      <c r="BK1550" s="110">
        <v>186</v>
      </c>
      <c r="BL1550" s="110">
        <v>186</v>
      </c>
      <c r="BN1550" s="110">
        <f t="shared" si="254"/>
        <v>744</v>
      </c>
      <c r="BS1550" s="110">
        <v>5412</v>
      </c>
      <c r="BT1550" s="110" t="str">
        <f t="shared" si="245"/>
        <v>Promoção do Salão Paranaense de Artes Visuais</v>
      </c>
      <c r="BU1550" s="111" t="str">
        <f t="shared" si="246"/>
        <v>Não</v>
      </c>
      <c r="BV1550" s="111" t="str">
        <f t="shared" si="247"/>
        <v>Não</v>
      </c>
      <c r="BW1550" s="111" t="str">
        <f t="shared" si="248"/>
        <v>Não</v>
      </c>
      <c r="BX1550" s="111" t="str">
        <f t="shared" si="249"/>
        <v>Não</v>
      </c>
      <c r="BY1550" s="110" t="s">
        <v>121</v>
      </c>
      <c r="BZ1550" s="110" t="s">
        <v>121</v>
      </c>
      <c r="CA1550" s="110" t="s">
        <v>121</v>
      </c>
      <c r="CB1550" s="110" t="s">
        <v>8377</v>
      </c>
      <c r="CG1550" s="110" t="str">
        <f t="shared" si="250"/>
        <v>5996 Total</v>
      </c>
      <c r="CH1550" s="110" t="str">
        <f t="shared" si="252"/>
        <v>5996 Total-1</v>
      </c>
      <c r="CI1550" s="110">
        <v>1</v>
      </c>
      <c r="CJ1550" s="110" t="s">
        <v>7463</v>
      </c>
      <c r="CN1550" s="110">
        <v>0</v>
      </c>
      <c r="CO1550" s="110">
        <v>70</v>
      </c>
      <c r="CP1550" s="110">
        <v>0</v>
      </c>
      <c r="CQ1550" s="110">
        <v>0</v>
      </c>
      <c r="CS1550" s="110" t="str">
        <f t="shared" si="251"/>
        <v>-</v>
      </c>
    </row>
    <row r="1551" spans="19:97" x14ac:dyDescent="0.2">
      <c r="S1551" s="98">
        <v>6057</v>
      </c>
      <c r="T1551" s="98">
        <v>51</v>
      </c>
      <c r="U1551" s="98" t="s">
        <v>3558</v>
      </c>
      <c r="V1551" s="98">
        <v>2</v>
      </c>
      <c r="W1551" s="98" t="s">
        <v>975</v>
      </c>
      <c r="X1551" s="98">
        <v>4</v>
      </c>
      <c r="Y1551" s="98" t="s">
        <v>657</v>
      </c>
      <c r="Z1551" s="98">
        <v>27</v>
      </c>
      <c r="AA1551" s="98" t="s">
        <v>3559</v>
      </c>
      <c r="AB1551" s="98">
        <v>8392</v>
      </c>
      <c r="AC1551" s="98" t="s">
        <v>3597</v>
      </c>
      <c r="AD1551" s="98" t="s">
        <v>6294</v>
      </c>
      <c r="AE1551" s="98">
        <v>6057</v>
      </c>
      <c r="AF1551" s="98" t="s">
        <v>3677</v>
      </c>
      <c r="AG1551" s="98" t="s">
        <v>3678</v>
      </c>
      <c r="AH1551" s="98" t="s">
        <v>782</v>
      </c>
      <c r="AI1551" s="98" t="s">
        <v>53</v>
      </c>
      <c r="AJ1551" s="98">
        <v>4100</v>
      </c>
      <c r="AO1551" s="98">
        <v>2024</v>
      </c>
      <c r="AP1551" s="98">
        <v>0</v>
      </c>
      <c r="AQ1551" s="98" t="s">
        <v>54</v>
      </c>
      <c r="AR1551" s="98" t="s">
        <v>54</v>
      </c>
      <c r="AS1551" s="98" t="s">
        <v>54</v>
      </c>
      <c r="AT1551" s="98" t="s">
        <v>54</v>
      </c>
      <c r="AV1551" s="98" t="s">
        <v>129</v>
      </c>
      <c r="AY1551" s="98" t="s">
        <v>56</v>
      </c>
      <c r="AZ1551" s="98" t="s">
        <v>3679</v>
      </c>
      <c r="BA1551" s="98" t="s">
        <v>3680</v>
      </c>
      <c r="BB1551" s="98" t="s">
        <v>3681</v>
      </c>
      <c r="BD1551" s="110" t="str">
        <f t="shared" si="253"/>
        <v>5008(vazio)</v>
      </c>
      <c r="BE1551" s="110">
        <v>5008</v>
      </c>
      <c r="BF1551" s="110" t="s">
        <v>3295</v>
      </c>
      <c r="BG1551" s="110">
        <v>8428</v>
      </c>
      <c r="BH1551" s="110" t="s">
        <v>60</v>
      </c>
      <c r="BI1551" s="110">
        <v>48</v>
      </c>
      <c r="BJ1551" s="110">
        <v>66</v>
      </c>
      <c r="BK1551" s="110">
        <v>84</v>
      </c>
      <c r="BL1551" s="110">
        <v>102</v>
      </c>
      <c r="BN1551" s="110">
        <f t="shared" si="254"/>
        <v>300</v>
      </c>
      <c r="BS1551" s="110">
        <v>6057</v>
      </c>
      <c r="BT1551" s="110" t="str">
        <f t="shared" si="245"/>
        <v>Realização de encontros de secretarias municipais de cultura, relacionadas com as regionais de cultura da SEEC e Seminário Estadual do Patrimônio Estadual</v>
      </c>
      <c r="BU1551" s="111" t="str">
        <f t="shared" si="246"/>
        <v>Não</v>
      </c>
      <c r="BV1551" s="111" t="str">
        <f t="shared" si="247"/>
        <v>Não</v>
      </c>
      <c r="BW1551" s="111" t="str">
        <f t="shared" si="248"/>
        <v>Não</v>
      </c>
      <c r="BX1551" s="111" t="str">
        <f t="shared" si="249"/>
        <v>Não</v>
      </c>
      <c r="BY1551" s="110" t="s">
        <v>121</v>
      </c>
      <c r="BZ1551" s="110" t="s">
        <v>8150</v>
      </c>
      <c r="CA1551" s="110" t="s">
        <v>121</v>
      </c>
      <c r="CB1551" s="110" t="s">
        <v>8122</v>
      </c>
      <c r="CG1551" s="110" t="str">
        <f t="shared" si="250"/>
        <v>5997Mamborê</v>
      </c>
      <c r="CH1551" s="110" t="str">
        <f t="shared" si="252"/>
        <v>5997-1</v>
      </c>
      <c r="CI1551" s="110">
        <v>1</v>
      </c>
      <c r="CJ1551" s="110">
        <v>5997</v>
      </c>
      <c r="CK1551" s="110" t="s">
        <v>36</v>
      </c>
      <c r="CL1551" s="110">
        <v>4114005</v>
      </c>
      <c r="CM1551" s="110" t="s">
        <v>605</v>
      </c>
      <c r="CN1551" s="110">
        <v>823</v>
      </c>
      <c r="CO1551" s="110">
        <v>0</v>
      </c>
      <c r="CP1551" s="110">
        <v>0</v>
      </c>
      <c r="CQ1551" s="110">
        <v>0</v>
      </c>
      <c r="CS1551" s="110" t="str">
        <f t="shared" si="251"/>
        <v>RGInt 04 Maringá-Mamborê</v>
      </c>
    </row>
    <row r="1552" spans="19:97" x14ac:dyDescent="0.2">
      <c r="S1552" s="98">
        <v>6052</v>
      </c>
      <c r="T1552" s="98">
        <v>51</v>
      </c>
      <c r="U1552" s="98" t="s">
        <v>3558</v>
      </c>
      <c r="V1552" s="98">
        <v>2</v>
      </c>
      <c r="W1552" s="98" t="s">
        <v>975</v>
      </c>
      <c r="X1552" s="98">
        <v>4</v>
      </c>
      <c r="Y1552" s="98" t="s">
        <v>657</v>
      </c>
      <c r="Z1552" s="98">
        <v>27</v>
      </c>
      <c r="AA1552" s="98" t="s">
        <v>3559</v>
      </c>
      <c r="AB1552" s="98">
        <v>8392</v>
      </c>
      <c r="AC1552" s="98" t="s">
        <v>3597</v>
      </c>
      <c r="AD1552" s="98" t="s">
        <v>6294</v>
      </c>
      <c r="AE1552" s="98">
        <v>6052</v>
      </c>
      <c r="AF1552" s="98" t="s">
        <v>3683</v>
      </c>
      <c r="AG1552" s="98" t="s">
        <v>3684</v>
      </c>
      <c r="AH1552" s="98" t="s">
        <v>782</v>
      </c>
      <c r="AI1552" s="98" t="s">
        <v>53</v>
      </c>
      <c r="AJ1552" s="98">
        <v>4100</v>
      </c>
      <c r="AO1552" s="98">
        <v>2024</v>
      </c>
      <c r="AP1552" s="98">
        <v>0</v>
      </c>
      <c r="AQ1552" s="98" t="s">
        <v>54</v>
      </c>
      <c r="AR1552" s="98" t="s">
        <v>54</v>
      </c>
      <c r="AS1552" s="98" t="s">
        <v>54</v>
      </c>
      <c r="AT1552" s="98" t="s">
        <v>54</v>
      </c>
      <c r="AY1552" s="98" t="s">
        <v>56</v>
      </c>
      <c r="AZ1552" s="98" t="s">
        <v>3685</v>
      </c>
      <c r="BA1552" s="98" t="s">
        <v>3686</v>
      </c>
      <c r="BB1552" s="98" t="s">
        <v>3567</v>
      </c>
      <c r="BD1552" s="110" t="str">
        <f t="shared" si="253"/>
        <v>5009RGInt 06 Ponta Grossa</v>
      </c>
      <c r="BE1552" s="110">
        <v>5009</v>
      </c>
      <c r="BF1552" s="110" t="s">
        <v>3302</v>
      </c>
      <c r="BG1552" s="110">
        <v>8428</v>
      </c>
      <c r="BH1552" s="110" t="s">
        <v>38</v>
      </c>
      <c r="BI1552" s="110">
        <v>206.65</v>
      </c>
      <c r="BJ1552" s="110">
        <v>0</v>
      </c>
      <c r="BK1552" s="110">
        <v>0</v>
      </c>
      <c r="BL1552" s="110">
        <v>0</v>
      </c>
      <c r="BN1552" s="110">
        <f t="shared" si="254"/>
        <v>206.65</v>
      </c>
      <c r="BS1552" s="110">
        <v>6052</v>
      </c>
      <c r="BT1552" s="110" t="str">
        <f t="shared" si="245"/>
        <v>Realizar os Encontros Regionais de Bibliotecas Públicas Municipais, vinculadas ao Sistema Estadual de Bibliotecas Públicas</v>
      </c>
      <c r="BU1552" s="111" t="str">
        <f t="shared" si="246"/>
        <v>Não</v>
      </c>
      <c r="BV1552" s="111" t="str">
        <f t="shared" si="247"/>
        <v>Não</v>
      </c>
      <c r="BW1552" s="111" t="str">
        <f t="shared" si="248"/>
        <v>Não</v>
      </c>
      <c r="BX1552" s="111" t="str">
        <f t="shared" si="249"/>
        <v>Não</v>
      </c>
      <c r="BY1552" s="110" t="s">
        <v>121</v>
      </c>
      <c r="BZ1552" s="110" t="s">
        <v>121</v>
      </c>
      <c r="CA1552" s="110" t="s">
        <v>121</v>
      </c>
      <c r="CB1552" s="110" t="s">
        <v>8122</v>
      </c>
      <c r="CG1552" s="110" t="str">
        <f t="shared" si="250"/>
        <v>5997 Total</v>
      </c>
      <c r="CH1552" s="110" t="str">
        <f t="shared" si="252"/>
        <v>5997 Total-1</v>
      </c>
      <c r="CI1552" s="110">
        <v>1</v>
      </c>
      <c r="CJ1552" s="110" t="s">
        <v>7464</v>
      </c>
      <c r="CN1552" s="110">
        <v>823</v>
      </c>
      <c r="CO1552" s="110">
        <v>0</v>
      </c>
      <c r="CP1552" s="110">
        <v>0</v>
      </c>
      <c r="CQ1552" s="110">
        <v>0</v>
      </c>
      <c r="CS1552" s="110" t="str">
        <f t="shared" si="251"/>
        <v>-</v>
      </c>
    </row>
    <row r="1553" spans="19:97" x14ac:dyDescent="0.2">
      <c r="S1553" s="98">
        <v>5413</v>
      </c>
      <c r="T1553" s="98">
        <v>51</v>
      </c>
      <c r="U1553" s="98" t="s">
        <v>3558</v>
      </c>
      <c r="V1553" s="98">
        <v>2</v>
      </c>
      <c r="W1553" s="98" t="s">
        <v>975</v>
      </c>
      <c r="X1553" s="98">
        <v>4</v>
      </c>
      <c r="Y1553" s="98" t="s">
        <v>657</v>
      </c>
      <c r="Z1553" s="98">
        <v>27</v>
      </c>
      <c r="AA1553" s="98" t="s">
        <v>3559</v>
      </c>
      <c r="AB1553" s="98">
        <v>8392</v>
      </c>
      <c r="AC1553" s="98" t="s">
        <v>3597</v>
      </c>
      <c r="AD1553" s="98" t="s">
        <v>6294</v>
      </c>
      <c r="AE1553" s="98">
        <v>5413</v>
      </c>
      <c r="AF1553" s="98" t="s">
        <v>3688</v>
      </c>
      <c r="AG1553" s="98" t="s">
        <v>3689</v>
      </c>
      <c r="AH1553" s="98" t="s">
        <v>212</v>
      </c>
      <c r="AI1553" s="98" t="s">
        <v>53</v>
      </c>
      <c r="AJ1553" s="98">
        <v>4100</v>
      </c>
      <c r="AK1553" s="98" t="s">
        <v>33</v>
      </c>
      <c r="AL1553" s="98">
        <v>4101</v>
      </c>
      <c r="AM1553" s="98" t="s">
        <v>128</v>
      </c>
      <c r="AN1553" s="98">
        <v>4106902</v>
      </c>
      <c r="AO1553" s="98">
        <v>2024</v>
      </c>
      <c r="AP1553" s="98">
        <v>0</v>
      </c>
      <c r="AQ1553" s="98" t="s">
        <v>54</v>
      </c>
      <c r="AR1553" s="98" t="s">
        <v>54</v>
      </c>
      <c r="AS1553" s="98" t="s">
        <v>54</v>
      </c>
      <c r="AT1553" s="98" t="s">
        <v>54</v>
      </c>
      <c r="AV1553" s="98" t="s">
        <v>226</v>
      </c>
      <c r="AY1553" s="98" t="s">
        <v>54</v>
      </c>
      <c r="AZ1553" s="98" t="s">
        <v>3690</v>
      </c>
      <c r="BA1553" s="98" t="s">
        <v>3608</v>
      </c>
      <c r="BB1553" s="98" t="s">
        <v>3601</v>
      </c>
      <c r="BD1553" s="110" t="str">
        <f t="shared" si="253"/>
        <v>5010RGInt 03 Cascavel</v>
      </c>
      <c r="BE1553" s="110">
        <v>5010</v>
      </c>
      <c r="BF1553" s="110" t="s">
        <v>3305</v>
      </c>
      <c r="BG1553" s="110">
        <v>8428</v>
      </c>
      <c r="BH1553" s="110" t="s">
        <v>35</v>
      </c>
      <c r="BI1553" s="110">
        <v>206.65</v>
      </c>
      <c r="BJ1553" s="110">
        <v>0</v>
      </c>
      <c r="BK1553" s="110">
        <v>0</v>
      </c>
      <c r="BL1553" s="110">
        <v>0</v>
      </c>
      <c r="BN1553" s="110">
        <f t="shared" si="254"/>
        <v>206.65</v>
      </c>
      <c r="BS1553" s="110">
        <v>5413</v>
      </c>
      <c r="BT1553" s="110" t="str">
        <f t="shared" si="245"/>
        <v>Reforma e manutenção no Centro Juvenil de Artes Plásticas, em Curitiba</v>
      </c>
      <c r="BU1553" s="111" t="str">
        <f t="shared" si="246"/>
        <v>Não</v>
      </c>
      <c r="BV1553" s="111" t="str">
        <f t="shared" si="247"/>
        <v>Não</v>
      </c>
      <c r="BW1553" s="111" t="str">
        <f t="shared" si="248"/>
        <v>Não</v>
      </c>
      <c r="BX1553" s="111" t="str">
        <f t="shared" si="249"/>
        <v>Não</v>
      </c>
      <c r="BY1553" s="110" t="s">
        <v>121</v>
      </c>
      <c r="BZ1553" s="110" t="s">
        <v>226</v>
      </c>
      <c r="CA1553" s="110" t="s">
        <v>121</v>
      </c>
      <c r="CB1553" s="110" t="s">
        <v>8378</v>
      </c>
      <c r="CG1553" s="110" t="str">
        <f t="shared" si="250"/>
        <v>5998Tibagi</v>
      </c>
      <c r="CH1553" s="110" t="str">
        <f t="shared" si="252"/>
        <v>5998-1</v>
      </c>
      <c r="CI1553" s="110">
        <v>1</v>
      </c>
      <c r="CJ1553" s="110">
        <v>5998</v>
      </c>
      <c r="CK1553" s="110" t="s">
        <v>38</v>
      </c>
      <c r="CL1553" s="110">
        <v>4127502</v>
      </c>
      <c r="CM1553" s="110" t="s">
        <v>145</v>
      </c>
      <c r="CN1553" s="110">
        <v>1</v>
      </c>
      <c r="CO1553" s="110">
        <v>0</v>
      </c>
      <c r="CP1553" s="110">
        <v>1087</v>
      </c>
      <c r="CQ1553" s="110">
        <v>0</v>
      </c>
      <c r="CS1553" s="110" t="str">
        <f t="shared" si="251"/>
        <v>RGInt 06 Ponta Grossa-Tibagi</v>
      </c>
    </row>
    <row r="1554" spans="19:97" x14ac:dyDescent="0.2">
      <c r="S1554" s="98">
        <v>6618</v>
      </c>
      <c r="T1554" s="98">
        <v>51</v>
      </c>
      <c r="U1554" s="98" t="s">
        <v>3558</v>
      </c>
      <c r="V1554" s="98">
        <v>2</v>
      </c>
      <c r="W1554" s="98" t="s">
        <v>975</v>
      </c>
      <c r="X1554" s="98">
        <v>4</v>
      </c>
      <c r="Y1554" s="98" t="s">
        <v>657</v>
      </c>
      <c r="Z1554" s="98">
        <v>27</v>
      </c>
      <c r="AA1554" s="98" t="s">
        <v>3559</v>
      </c>
      <c r="AB1554" s="98">
        <v>8392</v>
      </c>
      <c r="AC1554" s="98" t="s">
        <v>3597</v>
      </c>
      <c r="AD1554" s="98" t="s">
        <v>6294</v>
      </c>
      <c r="AE1554" s="98">
        <v>6618</v>
      </c>
      <c r="AF1554" s="98" t="s">
        <v>6310</v>
      </c>
      <c r="AG1554" s="98" t="s">
        <v>6311</v>
      </c>
      <c r="AH1554" s="98" t="s">
        <v>212</v>
      </c>
      <c r="AI1554" s="98" t="s">
        <v>53</v>
      </c>
      <c r="AJ1554" s="98">
        <v>4100</v>
      </c>
      <c r="AK1554" s="98" t="s">
        <v>33</v>
      </c>
      <c r="AL1554" s="98">
        <v>4101</v>
      </c>
      <c r="AM1554" s="98" t="s">
        <v>128</v>
      </c>
      <c r="AN1554" s="98">
        <v>4106902</v>
      </c>
      <c r="AO1554" s="98">
        <v>2024</v>
      </c>
      <c r="AP1554" s="98">
        <v>0</v>
      </c>
      <c r="AQ1554" s="98" t="s">
        <v>54</v>
      </c>
      <c r="AR1554" s="98" t="s">
        <v>54</v>
      </c>
      <c r="AS1554" s="98" t="s">
        <v>54</v>
      </c>
      <c r="AT1554" s="98" t="s">
        <v>54</v>
      </c>
      <c r="AY1554" s="98" t="s">
        <v>56</v>
      </c>
      <c r="AZ1554" s="98" t="s">
        <v>6312</v>
      </c>
      <c r="BA1554" s="98" t="s">
        <v>6313</v>
      </c>
      <c r="BB1554" s="98" t="s">
        <v>3613</v>
      </c>
      <c r="BD1554" s="110" t="str">
        <f t="shared" si="253"/>
        <v>5011(vazio)</v>
      </c>
      <c r="BE1554" s="110">
        <v>5011</v>
      </c>
      <c r="BF1554" s="110" t="s">
        <v>2132</v>
      </c>
      <c r="BG1554" s="110">
        <v>8179</v>
      </c>
      <c r="BH1554" s="110" t="s">
        <v>60</v>
      </c>
      <c r="BI1554" s="110">
        <v>116823</v>
      </c>
      <c r="BJ1554" s="110">
        <v>116823</v>
      </c>
      <c r="BK1554" s="110">
        <v>196262.39999999999</v>
      </c>
      <c r="BL1554" s="110">
        <v>196262.39999999999</v>
      </c>
      <c r="BN1554" s="110">
        <f t="shared" si="254"/>
        <v>626170.80000000005</v>
      </c>
      <c r="BS1554" s="110">
        <v>6618</v>
      </c>
      <c r="BT1554" s="110" t="str">
        <f t="shared" si="245"/>
        <v>Reforma e Restauro da Casa Andrade Muricy e Auditório Brasilio Itibere, em Curitiba</v>
      </c>
      <c r="BU1554" s="111" t="str">
        <f t="shared" si="246"/>
        <v>Não</v>
      </c>
      <c r="BV1554" s="111" t="str">
        <f t="shared" si="247"/>
        <v>Não</v>
      </c>
      <c r="BW1554" s="111" t="str">
        <f t="shared" si="248"/>
        <v>Não</v>
      </c>
      <c r="BX1554" s="111" t="str">
        <f t="shared" si="249"/>
        <v>Não</v>
      </c>
      <c r="BY1554" s="110" t="s">
        <v>121</v>
      </c>
      <c r="BZ1554" s="110" t="s">
        <v>121</v>
      </c>
      <c r="CA1554" s="110" t="s">
        <v>121</v>
      </c>
      <c r="CB1554" s="110" t="s">
        <v>8122</v>
      </c>
      <c r="CG1554" s="110" t="str">
        <f t="shared" si="250"/>
        <v>5998 Total</v>
      </c>
      <c r="CH1554" s="110" t="str">
        <f t="shared" si="252"/>
        <v>5998 Total-1</v>
      </c>
      <c r="CI1554" s="110">
        <v>1</v>
      </c>
      <c r="CJ1554" s="110" t="s">
        <v>7465</v>
      </c>
      <c r="CN1554" s="110">
        <v>1</v>
      </c>
      <c r="CO1554" s="110">
        <v>0</v>
      </c>
      <c r="CP1554" s="110">
        <v>1087</v>
      </c>
      <c r="CQ1554" s="110">
        <v>0</v>
      </c>
      <c r="CS1554" s="110" t="str">
        <f t="shared" si="251"/>
        <v>-</v>
      </c>
    </row>
    <row r="1555" spans="19:97" x14ac:dyDescent="0.2">
      <c r="S1555" s="98">
        <v>5395</v>
      </c>
      <c r="T1555" s="98">
        <v>51</v>
      </c>
      <c r="U1555" s="98" t="s">
        <v>3558</v>
      </c>
      <c r="V1555" s="98">
        <v>2</v>
      </c>
      <c r="W1555" s="98" t="s">
        <v>975</v>
      </c>
      <c r="X1555" s="98">
        <v>4</v>
      </c>
      <c r="Y1555" s="98" t="s">
        <v>657</v>
      </c>
      <c r="Z1555" s="98">
        <v>27</v>
      </c>
      <c r="AA1555" s="98" t="s">
        <v>3559</v>
      </c>
      <c r="AB1555" s="98">
        <v>8392</v>
      </c>
      <c r="AC1555" s="98" t="s">
        <v>3597</v>
      </c>
      <c r="AD1555" s="98" t="s">
        <v>6294</v>
      </c>
      <c r="AE1555" s="98">
        <v>5395</v>
      </c>
      <c r="AF1555" s="98" t="s">
        <v>3692</v>
      </c>
      <c r="AG1555" s="98" t="s">
        <v>3693</v>
      </c>
      <c r="AH1555" s="98" t="s">
        <v>212</v>
      </c>
      <c r="AI1555" s="98" t="s">
        <v>53</v>
      </c>
      <c r="AJ1555" s="98">
        <v>4100</v>
      </c>
      <c r="AK1555" s="98" t="s">
        <v>33</v>
      </c>
      <c r="AL1555" s="98">
        <v>4101</v>
      </c>
      <c r="AM1555" s="98" t="s">
        <v>128</v>
      </c>
      <c r="AN1555" s="98">
        <v>4106902</v>
      </c>
      <c r="AO1555" s="98">
        <v>2024</v>
      </c>
      <c r="AP1555" s="98">
        <v>0</v>
      </c>
      <c r="AQ1555" s="98" t="s">
        <v>54</v>
      </c>
      <c r="AR1555" s="98" t="s">
        <v>54</v>
      </c>
      <c r="AS1555" s="98" t="s">
        <v>54</v>
      </c>
      <c r="AT1555" s="98" t="s">
        <v>54</v>
      </c>
      <c r="AV1555" s="98" t="s">
        <v>226</v>
      </c>
      <c r="AY1555" s="98" t="s">
        <v>54</v>
      </c>
      <c r="AZ1555" s="98" t="s">
        <v>3599</v>
      </c>
      <c r="BA1555" s="98" t="s">
        <v>3694</v>
      </c>
      <c r="BB1555" s="98" t="s">
        <v>3601</v>
      </c>
      <c r="BD1555" s="110" t="str">
        <f t="shared" si="253"/>
        <v>5012RGInt 04 Maringá</v>
      </c>
      <c r="BE1555" s="110">
        <v>5012</v>
      </c>
      <c r="BF1555" s="110" t="s">
        <v>3310</v>
      </c>
      <c r="BG1555" s="110">
        <v>8084</v>
      </c>
      <c r="BH1555" s="110" t="s">
        <v>36</v>
      </c>
      <c r="BI1555" s="110">
        <v>7000</v>
      </c>
      <c r="BJ1555" s="110">
        <v>7495.56</v>
      </c>
      <c r="BK1555" s="110">
        <v>0</v>
      </c>
      <c r="BL1555" s="110">
        <v>0</v>
      </c>
      <c r="BN1555" s="110">
        <f t="shared" si="254"/>
        <v>14495.560000000001</v>
      </c>
      <c r="BS1555" s="110">
        <v>5395</v>
      </c>
      <c r="BT1555" s="110" t="str">
        <f t="shared" si="245"/>
        <v>Reforma e Restauro da Casa Gomm, sede da Coordenação do Patrimônio Cultural, em Curitiba</v>
      </c>
      <c r="BU1555" s="111" t="str">
        <f t="shared" si="246"/>
        <v>Não</v>
      </c>
      <c r="BV1555" s="111" t="str">
        <f t="shared" si="247"/>
        <v>Não</v>
      </c>
      <c r="BW1555" s="111" t="str">
        <f t="shared" si="248"/>
        <v>Não</v>
      </c>
      <c r="BX1555" s="111" t="str">
        <f t="shared" si="249"/>
        <v>Não</v>
      </c>
      <c r="BY1555" s="110" t="s">
        <v>121</v>
      </c>
      <c r="BZ1555" s="110" t="s">
        <v>226</v>
      </c>
      <c r="CA1555" s="110" t="s">
        <v>121</v>
      </c>
      <c r="CB1555" s="110" t="s">
        <v>8379</v>
      </c>
      <c r="CG1555" s="110" t="str">
        <f t="shared" si="250"/>
        <v>5999Curitiba</v>
      </c>
      <c r="CH1555" s="110" t="str">
        <f t="shared" si="252"/>
        <v>5999-1</v>
      </c>
      <c r="CI1555" s="110">
        <v>1</v>
      </c>
      <c r="CJ1555" s="110">
        <v>5999</v>
      </c>
      <c r="CK1555" s="110" t="s">
        <v>33</v>
      </c>
      <c r="CL1555" s="110">
        <v>4106902</v>
      </c>
      <c r="CM1555" s="110" t="s">
        <v>128</v>
      </c>
      <c r="CN1555" s="110">
        <v>0</v>
      </c>
      <c r="CO1555" s="110">
        <v>0</v>
      </c>
      <c r="CP1555" s="110">
        <v>1412</v>
      </c>
      <c r="CQ1555" s="110">
        <v>0</v>
      </c>
      <c r="CS1555" s="110" t="str">
        <f t="shared" si="251"/>
        <v>RGInt 01 Curitiba-Curitiba</v>
      </c>
    </row>
    <row r="1556" spans="19:97" x14ac:dyDescent="0.2">
      <c r="S1556" s="98">
        <v>5436</v>
      </c>
      <c r="T1556" s="98">
        <v>51</v>
      </c>
      <c r="U1556" s="98" t="s">
        <v>3558</v>
      </c>
      <c r="V1556" s="98">
        <v>2</v>
      </c>
      <c r="W1556" s="98" t="s">
        <v>975</v>
      </c>
      <c r="X1556" s="98">
        <v>4</v>
      </c>
      <c r="Y1556" s="98" t="s">
        <v>657</v>
      </c>
      <c r="Z1556" s="98">
        <v>27</v>
      </c>
      <c r="AA1556" s="98" t="s">
        <v>3559</v>
      </c>
      <c r="AB1556" s="98">
        <v>8392</v>
      </c>
      <c r="AC1556" s="98" t="s">
        <v>3597</v>
      </c>
      <c r="AD1556" s="98" t="s">
        <v>6294</v>
      </c>
      <c r="AE1556" s="98">
        <v>5436</v>
      </c>
      <c r="AF1556" s="98" t="s">
        <v>3696</v>
      </c>
      <c r="AG1556" s="98" t="s">
        <v>3697</v>
      </c>
      <c r="AH1556" s="98" t="s">
        <v>212</v>
      </c>
      <c r="AI1556" s="98" t="s">
        <v>53</v>
      </c>
      <c r="AJ1556" s="98">
        <v>4100</v>
      </c>
      <c r="AK1556" s="98" t="s">
        <v>33</v>
      </c>
      <c r="AL1556" s="98">
        <v>4101</v>
      </c>
      <c r="AM1556" s="98" t="s">
        <v>128</v>
      </c>
      <c r="AN1556" s="98">
        <v>4106902</v>
      </c>
      <c r="AO1556" s="98">
        <v>2024</v>
      </c>
      <c r="AP1556" s="98">
        <v>0</v>
      </c>
      <c r="AQ1556" s="98" t="s">
        <v>54</v>
      </c>
      <c r="AR1556" s="98" t="s">
        <v>54</v>
      </c>
      <c r="AS1556" s="98" t="s">
        <v>54</v>
      </c>
      <c r="AT1556" s="98" t="s">
        <v>54</v>
      </c>
      <c r="AV1556" s="98" t="s">
        <v>226</v>
      </c>
      <c r="AY1556" s="98" t="s">
        <v>56</v>
      </c>
      <c r="AZ1556" s="98" t="s">
        <v>3599</v>
      </c>
      <c r="BA1556" s="98" t="s">
        <v>3608</v>
      </c>
      <c r="BB1556" s="98" t="s">
        <v>3601</v>
      </c>
      <c r="BD1556" s="110" t="str">
        <f t="shared" si="253"/>
        <v>5013(vazio)</v>
      </c>
      <c r="BE1556" s="110">
        <v>5013</v>
      </c>
      <c r="BF1556" s="110" t="s">
        <v>2136</v>
      </c>
      <c r="BG1556" s="110">
        <v>8179</v>
      </c>
      <c r="BH1556" s="110" t="s">
        <v>60</v>
      </c>
      <c r="BI1556" s="110">
        <v>292233</v>
      </c>
      <c r="BJ1556" s="110">
        <v>292233</v>
      </c>
      <c r="BK1556" s="110">
        <v>490952</v>
      </c>
      <c r="BL1556" s="110">
        <v>490952</v>
      </c>
      <c r="BN1556" s="110">
        <f t="shared" si="254"/>
        <v>1566370</v>
      </c>
      <c r="BS1556" s="110">
        <v>5436</v>
      </c>
      <c r="BT1556" s="110" t="str">
        <f t="shared" si="245"/>
        <v>Reformas e adequações na estrutura física do Museu Oscar Niemeyer (MON), em Curitiba</v>
      </c>
      <c r="BU1556" s="111" t="str">
        <f t="shared" si="246"/>
        <v>Não</v>
      </c>
      <c r="BV1556" s="111" t="str">
        <f t="shared" si="247"/>
        <v>Não</v>
      </c>
      <c r="BW1556" s="111" t="str">
        <f t="shared" si="248"/>
        <v>Não</v>
      </c>
      <c r="BX1556" s="111" t="str">
        <f t="shared" si="249"/>
        <v>Não</v>
      </c>
      <c r="BY1556" s="110" t="s">
        <v>121</v>
      </c>
      <c r="BZ1556" s="110" t="s">
        <v>226</v>
      </c>
      <c r="CA1556" s="110" t="s">
        <v>121</v>
      </c>
      <c r="CB1556" s="110" t="s">
        <v>8378</v>
      </c>
      <c r="CG1556" s="110" t="str">
        <f t="shared" si="250"/>
        <v>5999 Total</v>
      </c>
      <c r="CH1556" s="110" t="str">
        <f t="shared" si="252"/>
        <v>5999 Total-1</v>
      </c>
      <c r="CI1556" s="110">
        <v>1</v>
      </c>
      <c r="CJ1556" s="110" t="s">
        <v>7466</v>
      </c>
      <c r="CN1556" s="110">
        <v>0</v>
      </c>
      <c r="CO1556" s="110">
        <v>0</v>
      </c>
      <c r="CP1556" s="110">
        <v>1412</v>
      </c>
      <c r="CQ1556" s="110">
        <v>0</v>
      </c>
      <c r="CS1556" s="110" t="str">
        <f t="shared" si="251"/>
        <v>-</v>
      </c>
    </row>
    <row r="1557" spans="19:97" x14ac:dyDescent="0.2">
      <c r="S1557" s="98">
        <v>6053</v>
      </c>
      <c r="T1557" s="98">
        <v>51</v>
      </c>
      <c r="U1557" s="98" t="s">
        <v>3558</v>
      </c>
      <c r="V1557" s="98">
        <v>2</v>
      </c>
      <c r="W1557" s="98" t="s">
        <v>975</v>
      </c>
      <c r="X1557" s="98">
        <v>4</v>
      </c>
      <c r="Y1557" s="98" t="s">
        <v>657</v>
      </c>
      <c r="Z1557" s="98">
        <v>27</v>
      </c>
      <c r="AA1557" s="98" t="s">
        <v>3559</v>
      </c>
      <c r="AB1557" s="98">
        <v>8392</v>
      </c>
      <c r="AC1557" s="98" t="s">
        <v>3597</v>
      </c>
      <c r="AD1557" s="98" t="s">
        <v>6294</v>
      </c>
      <c r="AE1557" s="98">
        <v>6053</v>
      </c>
      <c r="AF1557" s="98" t="s">
        <v>6314</v>
      </c>
      <c r="AG1557" s="98" t="s">
        <v>3699</v>
      </c>
      <c r="AH1557" s="98" t="s">
        <v>212</v>
      </c>
      <c r="AI1557" s="98" t="s">
        <v>53</v>
      </c>
      <c r="AJ1557" s="98">
        <v>4100</v>
      </c>
      <c r="AK1557" s="98" t="s">
        <v>33</v>
      </c>
      <c r="AL1557" s="98">
        <v>4101</v>
      </c>
      <c r="AM1557" s="98" t="s">
        <v>128</v>
      </c>
      <c r="AN1557" s="98">
        <v>4106902</v>
      </c>
      <c r="AO1557" s="98">
        <v>2024</v>
      </c>
      <c r="AP1557" s="98">
        <v>0</v>
      </c>
      <c r="AQ1557" s="98" t="s">
        <v>54</v>
      </c>
      <c r="AR1557" s="98" t="s">
        <v>54</v>
      </c>
      <c r="AS1557" s="98" t="s">
        <v>54</v>
      </c>
      <c r="AT1557" s="98" t="s">
        <v>54</v>
      </c>
      <c r="AY1557" s="98" t="s">
        <v>56</v>
      </c>
      <c r="AZ1557" s="98" t="s">
        <v>3700</v>
      </c>
      <c r="BA1557" s="98" t="s">
        <v>3621</v>
      </c>
      <c r="BB1557" s="98" t="s">
        <v>3613</v>
      </c>
      <c r="BD1557" s="110" t="str">
        <f t="shared" si="253"/>
        <v>5014RGInt 05 Londrina</v>
      </c>
      <c r="BE1557" s="110">
        <v>5014</v>
      </c>
      <c r="BF1557" s="110" t="s">
        <v>3315</v>
      </c>
      <c r="BG1557" s="110">
        <v>8084</v>
      </c>
      <c r="BH1557" s="110" t="s">
        <v>37</v>
      </c>
      <c r="BI1557" s="110">
        <v>11318.02</v>
      </c>
      <c r="BJ1557" s="110">
        <v>0</v>
      </c>
      <c r="BK1557" s="110">
        <v>0</v>
      </c>
      <c r="BL1557" s="110">
        <v>0</v>
      </c>
      <c r="BN1557" s="110">
        <f t="shared" si="254"/>
        <v>11318.02</v>
      </c>
      <c r="BS1557" s="110">
        <v>6053</v>
      </c>
      <c r="BT1557" s="110" t="str">
        <f t="shared" si="245"/>
        <v>Retomada da obra do Museu de Arte Contemporânea - MAC dos prédios históricos</v>
      </c>
      <c r="BU1557" s="111" t="str">
        <f t="shared" si="246"/>
        <v>Não</v>
      </c>
      <c r="BV1557" s="111" t="str">
        <f t="shared" si="247"/>
        <v>Não</v>
      </c>
      <c r="BW1557" s="111" t="str">
        <f t="shared" si="248"/>
        <v>Não</v>
      </c>
      <c r="BX1557" s="111" t="str">
        <f t="shared" si="249"/>
        <v>Não</v>
      </c>
      <c r="BY1557" s="110" t="s">
        <v>121</v>
      </c>
      <c r="BZ1557" s="110" t="s">
        <v>121</v>
      </c>
      <c r="CA1557" s="110" t="s">
        <v>121</v>
      </c>
      <c r="CB1557" s="110" t="s">
        <v>8377</v>
      </c>
      <c r="CG1557" s="110" t="str">
        <f t="shared" si="250"/>
        <v>6000Adrianópolis</v>
      </c>
      <c r="CH1557" s="110" t="str">
        <f t="shared" si="252"/>
        <v>6000-1</v>
      </c>
      <c r="CI1557" s="110">
        <v>1</v>
      </c>
      <c r="CJ1557" s="110">
        <v>6000</v>
      </c>
      <c r="CK1557" s="110" t="s">
        <v>33</v>
      </c>
      <c r="CL1557" s="110">
        <v>4100202</v>
      </c>
      <c r="CM1557" s="110" t="s">
        <v>332</v>
      </c>
      <c r="CN1557" s="110">
        <v>70</v>
      </c>
      <c r="CO1557" s="110">
        <v>0</v>
      </c>
      <c r="CP1557" s="110">
        <v>0</v>
      </c>
      <c r="CQ1557" s="110">
        <v>0</v>
      </c>
      <c r="CS1557" s="110" t="str">
        <f t="shared" si="251"/>
        <v>RGInt 01 Curitiba-Adrianópolis</v>
      </c>
    </row>
    <row r="1558" spans="19:97" x14ac:dyDescent="0.2">
      <c r="S1558" s="98">
        <v>5414</v>
      </c>
      <c r="T1558" s="98">
        <v>51</v>
      </c>
      <c r="U1558" s="98" t="s">
        <v>3558</v>
      </c>
      <c r="V1558" s="98">
        <v>2</v>
      </c>
      <c r="W1558" s="98" t="s">
        <v>975</v>
      </c>
      <c r="X1558" s="98">
        <v>4</v>
      </c>
      <c r="Y1558" s="98" t="s">
        <v>657</v>
      </c>
      <c r="Z1558" s="98">
        <v>27</v>
      </c>
      <c r="AA1558" s="98" t="s">
        <v>3559</v>
      </c>
      <c r="AB1558" s="98">
        <v>8392</v>
      </c>
      <c r="AC1558" s="98" t="s">
        <v>3597</v>
      </c>
      <c r="AD1558" s="98" t="s">
        <v>6294</v>
      </c>
      <c r="AE1558" s="98">
        <v>5414</v>
      </c>
      <c r="AF1558" s="98" t="s">
        <v>3702</v>
      </c>
      <c r="AG1558" s="98" t="s">
        <v>6315</v>
      </c>
      <c r="AH1558" s="98" t="s">
        <v>2366</v>
      </c>
      <c r="AI1558" s="98" t="s">
        <v>53</v>
      </c>
      <c r="AJ1558" s="98">
        <v>4100</v>
      </c>
      <c r="AK1558" s="98" t="s">
        <v>33</v>
      </c>
      <c r="AL1558" s="98">
        <v>4101</v>
      </c>
      <c r="AO1558" s="98">
        <v>2024</v>
      </c>
      <c r="AP1558" s="98">
        <v>30000</v>
      </c>
      <c r="AQ1558" s="98" t="s">
        <v>54</v>
      </c>
      <c r="AR1558" s="98" t="s">
        <v>54</v>
      </c>
      <c r="AS1558" s="98" t="s">
        <v>54</v>
      </c>
      <c r="AT1558" s="98" t="s">
        <v>54</v>
      </c>
      <c r="AY1558" s="98" t="s">
        <v>56</v>
      </c>
      <c r="AZ1558" s="98" t="s">
        <v>3703</v>
      </c>
      <c r="BA1558" s="98" t="s">
        <v>3617</v>
      </c>
      <c r="BB1558" s="98" t="s">
        <v>3618</v>
      </c>
      <c r="BD1558" s="110" t="str">
        <f t="shared" si="253"/>
        <v>5015RGInt 03 Cascavel</v>
      </c>
      <c r="BE1558" s="110">
        <v>5015</v>
      </c>
      <c r="BF1558" s="110" t="s">
        <v>3317</v>
      </c>
      <c r="BG1558" s="110">
        <v>8084</v>
      </c>
      <c r="BH1558" s="110" t="s">
        <v>35</v>
      </c>
      <c r="BI1558" s="110">
        <v>1639.6</v>
      </c>
      <c r="BJ1558" s="110">
        <v>0</v>
      </c>
      <c r="BK1558" s="110">
        <v>0</v>
      </c>
      <c r="BL1558" s="110">
        <v>0</v>
      </c>
      <c r="BN1558" s="110">
        <f t="shared" si="254"/>
        <v>1639.6</v>
      </c>
      <c r="BS1558" s="110">
        <v>5414</v>
      </c>
      <c r="BT1558" s="110" t="str">
        <f t="shared" si="245"/>
        <v>Shows Artísticos para a população no âmbito da Operação Verão</v>
      </c>
      <c r="BU1558" s="111" t="str">
        <f t="shared" si="246"/>
        <v>Não</v>
      </c>
      <c r="BV1558" s="111" t="str">
        <f t="shared" si="247"/>
        <v>Não</v>
      </c>
      <c r="BW1558" s="111" t="str">
        <f t="shared" si="248"/>
        <v>Não</v>
      </c>
      <c r="BX1558" s="111" t="str">
        <f t="shared" si="249"/>
        <v>Não</v>
      </c>
      <c r="BY1558" s="110" t="s">
        <v>121</v>
      </c>
      <c r="BZ1558" s="110" t="s">
        <v>121</v>
      </c>
      <c r="CA1558" s="110" t="s">
        <v>121</v>
      </c>
      <c r="CB1558" s="110" t="s">
        <v>8374</v>
      </c>
      <c r="CG1558" s="110" t="str">
        <f t="shared" si="250"/>
        <v>6000 Total</v>
      </c>
      <c r="CH1558" s="110" t="str">
        <f t="shared" si="252"/>
        <v>6000 Total-1</v>
      </c>
      <c r="CI1558" s="110">
        <v>1</v>
      </c>
      <c r="CJ1558" s="110" t="s">
        <v>7467</v>
      </c>
      <c r="CN1558" s="110">
        <v>70</v>
      </c>
      <c r="CO1558" s="110">
        <v>0</v>
      </c>
      <c r="CP1558" s="110">
        <v>0</v>
      </c>
      <c r="CQ1558" s="110">
        <v>0</v>
      </c>
      <c r="CS1558" s="110" t="str">
        <f t="shared" si="251"/>
        <v>-</v>
      </c>
    </row>
    <row r="1559" spans="19:97" x14ac:dyDescent="0.2">
      <c r="S1559" s="98">
        <v>5377</v>
      </c>
      <c r="T1559" s="98">
        <v>51</v>
      </c>
      <c r="U1559" s="98" t="s">
        <v>3558</v>
      </c>
      <c r="V1559" s="98">
        <v>20</v>
      </c>
      <c r="W1559" s="98" t="s">
        <v>3633</v>
      </c>
      <c r="X1559" s="98">
        <v>4</v>
      </c>
      <c r="Y1559" s="98" t="s">
        <v>657</v>
      </c>
      <c r="Z1559" s="98">
        <v>27</v>
      </c>
      <c r="AA1559" s="98" t="s">
        <v>3559</v>
      </c>
      <c r="AB1559" s="98">
        <v>8690</v>
      </c>
      <c r="AC1559" s="98" t="s">
        <v>3560</v>
      </c>
      <c r="AD1559" s="98" t="s">
        <v>3705</v>
      </c>
      <c r="AE1559" s="98">
        <v>5377</v>
      </c>
      <c r="AF1559" s="98" t="s">
        <v>3562</v>
      </c>
      <c r="AG1559" s="98" t="s">
        <v>3563</v>
      </c>
      <c r="AH1559" s="98" t="s">
        <v>3564</v>
      </c>
      <c r="AI1559" s="98" t="s">
        <v>53</v>
      </c>
      <c r="AJ1559" s="98">
        <v>4100</v>
      </c>
      <c r="AK1559" s="98" t="s">
        <v>33</v>
      </c>
      <c r="AL1559" s="98">
        <v>4101</v>
      </c>
      <c r="AO1559" s="98">
        <v>2024</v>
      </c>
      <c r="AP1559" s="98">
        <v>90</v>
      </c>
      <c r="AQ1559" s="98" t="s">
        <v>54</v>
      </c>
      <c r="AR1559" s="98" t="s">
        <v>54</v>
      </c>
      <c r="AS1559" s="98" t="s">
        <v>54</v>
      </c>
      <c r="AT1559" s="98" t="s">
        <v>54</v>
      </c>
      <c r="AY1559" s="98" t="s">
        <v>56</v>
      </c>
      <c r="AZ1559" s="98" t="s">
        <v>3565</v>
      </c>
      <c r="BA1559" s="98" t="s">
        <v>3576</v>
      </c>
      <c r="BB1559" s="98" t="s">
        <v>3706</v>
      </c>
      <c r="BD1559" s="110" t="str">
        <f t="shared" si="253"/>
        <v>5016(vazio)</v>
      </c>
      <c r="BE1559" s="110">
        <v>5016</v>
      </c>
      <c r="BF1559" s="110" t="s">
        <v>3320</v>
      </c>
      <c r="BG1559" s="110">
        <v>8428</v>
      </c>
      <c r="BH1559" s="110" t="s">
        <v>60</v>
      </c>
      <c r="BI1559" s="110">
        <v>0</v>
      </c>
      <c r="BJ1559" s="110">
        <v>8</v>
      </c>
      <c r="BK1559" s="110">
        <v>8</v>
      </c>
      <c r="BL1559" s="110">
        <v>0</v>
      </c>
      <c r="BN1559" s="110">
        <f t="shared" si="254"/>
        <v>16</v>
      </c>
      <c r="BS1559" s="110">
        <v>5377</v>
      </c>
      <c r="BT1559" s="110" t="str">
        <f t="shared" si="245"/>
        <v>Aquisição de Acervo para a Biblioteca Pública do Paraná</v>
      </c>
      <c r="BU1559" s="111" t="str">
        <f t="shared" si="246"/>
        <v>Não</v>
      </c>
      <c r="BV1559" s="111" t="str">
        <f t="shared" si="247"/>
        <v>Não</v>
      </c>
      <c r="BW1559" s="111" t="str">
        <f t="shared" si="248"/>
        <v>Não</v>
      </c>
      <c r="BX1559" s="111" t="str">
        <f t="shared" si="249"/>
        <v>Não</v>
      </c>
      <c r="BY1559" s="110" t="s">
        <v>121</v>
      </c>
      <c r="BZ1559" s="110" t="s">
        <v>121</v>
      </c>
      <c r="CA1559" s="110" t="s">
        <v>121</v>
      </c>
      <c r="CB1559" s="110" t="s">
        <v>8376</v>
      </c>
      <c r="CG1559" s="110" t="str">
        <f t="shared" si="250"/>
        <v>6001Alvorada do Sul</v>
      </c>
      <c r="CH1559" s="110" t="str">
        <f t="shared" si="252"/>
        <v>6001-1</v>
      </c>
      <c r="CI1559" s="110">
        <v>1</v>
      </c>
      <c r="CJ1559" s="110">
        <v>6001</v>
      </c>
      <c r="CK1559" s="110" t="s">
        <v>37</v>
      </c>
      <c r="CL1559" s="110">
        <v>4100806</v>
      </c>
      <c r="CM1559" s="110" t="s">
        <v>343</v>
      </c>
      <c r="CN1559" s="110">
        <v>70</v>
      </c>
      <c r="CO1559" s="110">
        <v>0</v>
      </c>
      <c r="CP1559" s="110">
        <v>0</v>
      </c>
      <c r="CQ1559" s="110">
        <v>0</v>
      </c>
      <c r="CS1559" s="110" t="str">
        <f t="shared" si="251"/>
        <v>RGInt 05 Londrina-Alvorada do Sul</v>
      </c>
    </row>
    <row r="1560" spans="19:97" x14ac:dyDescent="0.2">
      <c r="S1560" s="98">
        <v>5477</v>
      </c>
      <c r="T1560" s="98">
        <v>51</v>
      </c>
      <c r="U1560" s="98" t="s">
        <v>3558</v>
      </c>
      <c r="V1560" s="98">
        <v>20</v>
      </c>
      <c r="W1560" s="98" t="s">
        <v>3633</v>
      </c>
      <c r="X1560" s="98">
        <v>4</v>
      </c>
      <c r="Y1560" s="98" t="s">
        <v>657</v>
      </c>
      <c r="Z1560" s="98">
        <v>27</v>
      </c>
      <c r="AA1560" s="98" t="s">
        <v>3559</v>
      </c>
      <c r="AB1560" s="98">
        <v>8690</v>
      </c>
      <c r="AC1560" s="98" t="s">
        <v>3560</v>
      </c>
      <c r="AD1560" s="98" t="s">
        <v>3705</v>
      </c>
      <c r="AE1560" s="98">
        <v>5477</v>
      </c>
      <c r="AF1560" s="98" t="s">
        <v>3568</v>
      </c>
      <c r="AG1560" s="98" t="s">
        <v>3569</v>
      </c>
      <c r="AH1560" s="98" t="s">
        <v>3570</v>
      </c>
      <c r="AI1560" s="98" t="s">
        <v>53</v>
      </c>
      <c r="AJ1560" s="98">
        <v>4100</v>
      </c>
      <c r="AK1560" s="98" t="s">
        <v>33</v>
      </c>
      <c r="AL1560" s="98">
        <v>4101</v>
      </c>
      <c r="AO1560" s="98">
        <v>2024</v>
      </c>
      <c r="AP1560" s="98">
        <v>82</v>
      </c>
      <c r="AQ1560" s="98" t="s">
        <v>54</v>
      </c>
      <c r="AR1560" s="98" t="s">
        <v>54</v>
      </c>
      <c r="AS1560" s="98" t="s">
        <v>54</v>
      </c>
      <c r="AT1560" s="98" t="s">
        <v>54</v>
      </c>
      <c r="AY1560" s="98" t="s">
        <v>56</v>
      </c>
      <c r="AZ1560" s="98" t="s">
        <v>3571</v>
      </c>
      <c r="BA1560" s="98" t="s">
        <v>3576</v>
      </c>
      <c r="BB1560" s="98" t="s">
        <v>3572</v>
      </c>
      <c r="BD1560" s="110" t="str">
        <f t="shared" si="253"/>
        <v>5017RGInt 01 Curitiba</v>
      </c>
      <c r="BE1560" s="110">
        <v>5017</v>
      </c>
      <c r="BF1560" s="110" t="s">
        <v>3323</v>
      </c>
      <c r="BG1560" s="110">
        <v>8428</v>
      </c>
      <c r="BH1560" s="110" t="s">
        <v>33</v>
      </c>
      <c r="BI1560" s="110">
        <v>1</v>
      </c>
      <c r="BJ1560" s="110">
        <v>3</v>
      </c>
      <c r="BK1560" s="110">
        <v>3</v>
      </c>
      <c r="BL1560" s="110">
        <v>3</v>
      </c>
      <c r="BN1560" s="110">
        <f t="shared" si="254"/>
        <v>10</v>
      </c>
      <c r="BS1560" s="110">
        <v>5477</v>
      </c>
      <c r="BT1560" s="110" t="str">
        <f t="shared" si="245"/>
        <v>Distribuição de acervo para Bibliotecas Públicas municipais</v>
      </c>
      <c r="BU1560" s="111" t="str">
        <f t="shared" si="246"/>
        <v>Não</v>
      </c>
      <c r="BV1560" s="111" t="str">
        <f t="shared" si="247"/>
        <v>Não</v>
      </c>
      <c r="BW1560" s="111" t="str">
        <f t="shared" si="248"/>
        <v>Não</v>
      </c>
      <c r="BX1560" s="111" t="str">
        <f t="shared" si="249"/>
        <v>Não</v>
      </c>
      <c r="BY1560" s="110" t="s">
        <v>121</v>
      </c>
      <c r="BZ1560" s="110" t="s">
        <v>121</v>
      </c>
      <c r="CA1560" s="110" t="s">
        <v>121</v>
      </c>
      <c r="CB1560" s="110" t="s">
        <v>8376</v>
      </c>
      <c r="CG1560" s="110" t="str">
        <f t="shared" si="250"/>
        <v>6001 Total</v>
      </c>
      <c r="CH1560" s="110" t="str">
        <f t="shared" si="252"/>
        <v>6001 Total-1</v>
      </c>
      <c r="CI1560" s="110">
        <v>1</v>
      </c>
      <c r="CJ1560" s="110" t="s">
        <v>7468</v>
      </c>
      <c r="CN1560" s="110">
        <v>70</v>
      </c>
      <c r="CO1560" s="110">
        <v>0</v>
      </c>
      <c r="CP1560" s="110">
        <v>0</v>
      </c>
      <c r="CQ1560" s="110">
        <v>0</v>
      </c>
      <c r="CS1560" s="110" t="str">
        <f t="shared" si="251"/>
        <v>-</v>
      </c>
    </row>
    <row r="1561" spans="19:97" x14ac:dyDescent="0.2">
      <c r="S1561" s="98">
        <v>5378</v>
      </c>
      <c r="T1561" s="98">
        <v>51</v>
      </c>
      <c r="U1561" s="98" t="s">
        <v>3558</v>
      </c>
      <c r="V1561" s="98">
        <v>20</v>
      </c>
      <c r="W1561" s="98" t="s">
        <v>3633</v>
      </c>
      <c r="X1561" s="98">
        <v>4</v>
      </c>
      <c r="Y1561" s="98" t="s">
        <v>657</v>
      </c>
      <c r="Z1561" s="98">
        <v>27</v>
      </c>
      <c r="AA1561" s="98" t="s">
        <v>3559</v>
      </c>
      <c r="AB1561" s="98">
        <v>8690</v>
      </c>
      <c r="AC1561" s="98" t="s">
        <v>3560</v>
      </c>
      <c r="AD1561" s="98" t="s">
        <v>3705</v>
      </c>
      <c r="AE1561" s="98">
        <v>5378</v>
      </c>
      <c r="AF1561" s="98" t="s">
        <v>3709</v>
      </c>
      <c r="AG1561" s="98" t="s">
        <v>6316</v>
      </c>
      <c r="AH1561" s="98" t="s">
        <v>52</v>
      </c>
      <c r="AI1561" s="98" t="s">
        <v>53</v>
      </c>
      <c r="AJ1561" s="98">
        <v>4100</v>
      </c>
      <c r="AK1561" s="98" t="s">
        <v>33</v>
      </c>
      <c r="AL1561" s="98">
        <v>4101</v>
      </c>
      <c r="AM1561" s="98" t="s">
        <v>128</v>
      </c>
      <c r="AN1561" s="98">
        <v>4106902</v>
      </c>
      <c r="AO1561" s="98">
        <v>2024</v>
      </c>
      <c r="AP1561" s="98">
        <v>2</v>
      </c>
      <c r="AQ1561" s="98" t="s">
        <v>54</v>
      </c>
      <c r="AR1561" s="98" t="s">
        <v>54</v>
      </c>
      <c r="AS1561" s="98" t="s">
        <v>54</v>
      </c>
      <c r="AT1561" s="98" t="s">
        <v>54</v>
      </c>
      <c r="AY1561" s="98" t="s">
        <v>56</v>
      </c>
      <c r="AZ1561" s="98" t="s">
        <v>3710</v>
      </c>
      <c r="BA1561" s="98" t="s">
        <v>3587</v>
      </c>
      <c r="BB1561" s="98" t="s">
        <v>3711</v>
      </c>
      <c r="BD1561" s="110" t="str">
        <f t="shared" si="253"/>
        <v>5017RGInt 03 Cascavel</v>
      </c>
      <c r="BE1561" s="110">
        <v>5017</v>
      </c>
      <c r="BF1561" s="110" t="s">
        <v>3323</v>
      </c>
      <c r="BG1561" s="110">
        <v>8428</v>
      </c>
      <c r="BH1561" s="110" t="s">
        <v>35</v>
      </c>
      <c r="BI1561" s="110">
        <v>1</v>
      </c>
      <c r="BJ1561" s="110">
        <v>2</v>
      </c>
      <c r="BK1561" s="110">
        <v>2</v>
      </c>
      <c r="BL1561" s="110">
        <v>2</v>
      </c>
      <c r="BN1561" s="110">
        <f t="shared" si="254"/>
        <v>7</v>
      </c>
      <c r="BS1561" s="110">
        <v>5378</v>
      </c>
      <c r="BT1561" s="110" t="str">
        <f t="shared" si="245"/>
        <v>Ensaios do Coral Infantil da Biblioteca Pública do Paraná (Cantateca)</v>
      </c>
      <c r="BU1561" s="111" t="str">
        <f t="shared" si="246"/>
        <v>Não</v>
      </c>
      <c r="BV1561" s="111" t="str">
        <f t="shared" si="247"/>
        <v>Não</v>
      </c>
      <c r="BW1561" s="111" t="str">
        <f t="shared" si="248"/>
        <v>Não</v>
      </c>
      <c r="BX1561" s="111" t="str">
        <f t="shared" si="249"/>
        <v>Não</v>
      </c>
      <c r="BY1561" s="110" t="s">
        <v>121</v>
      </c>
      <c r="BZ1561" s="110" t="s">
        <v>121</v>
      </c>
      <c r="CA1561" s="110" t="s">
        <v>121</v>
      </c>
      <c r="CB1561" s="110" t="s">
        <v>8376</v>
      </c>
      <c r="CG1561" s="110" t="str">
        <f t="shared" si="250"/>
        <v>6002Diamante do Norte</v>
      </c>
      <c r="CH1561" s="110" t="str">
        <f t="shared" si="252"/>
        <v>6002-1</v>
      </c>
      <c r="CI1561" s="110">
        <v>1</v>
      </c>
      <c r="CJ1561" s="110">
        <v>6002</v>
      </c>
      <c r="CK1561" s="110" t="s">
        <v>36</v>
      </c>
      <c r="CL1561" s="110">
        <v>4107108</v>
      </c>
      <c r="CM1561" s="110" t="s">
        <v>370</v>
      </c>
      <c r="CN1561" s="110">
        <v>70</v>
      </c>
      <c r="CO1561" s="110">
        <v>0</v>
      </c>
      <c r="CP1561" s="110">
        <v>0</v>
      </c>
      <c r="CQ1561" s="110">
        <v>0</v>
      </c>
      <c r="CS1561" s="110" t="str">
        <f t="shared" si="251"/>
        <v>RGInt 04 Maringá-Diamante do Norte</v>
      </c>
    </row>
    <row r="1562" spans="19:97" x14ac:dyDescent="0.2">
      <c r="S1562" s="98">
        <v>5379</v>
      </c>
      <c r="T1562" s="98">
        <v>51</v>
      </c>
      <c r="U1562" s="98" t="s">
        <v>3558</v>
      </c>
      <c r="V1562" s="98">
        <v>20</v>
      </c>
      <c r="W1562" s="98" t="s">
        <v>3633</v>
      </c>
      <c r="X1562" s="98">
        <v>4</v>
      </c>
      <c r="Y1562" s="98" t="s">
        <v>657</v>
      </c>
      <c r="Z1562" s="98">
        <v>27</v>
      </c>
      <c r="AA1562" s="98" t="s">
        <v>3559</v>
      </c>
      <c r="AB1562" s="98">
        <v>8690</v>
      </c>
      <c r="AC1562" s="98" t="s">
        <v>3560</v>
      </c>
      <c r="AD1562" s="98" t="s">
        <v>3705</v>
      </c>
      <c r="AE1562" s="98">
        <v>5379</v>
      </c>
      <c r="AF1562" s="98" t="s">
        <v>3713</v>
      </c>
      <c r="AG1562" s="98" t="s">
        <v>3714</v>
      </c>
      <c r="AH1562" s="98" t="s">
        <v>3582</v>
      </c>
      <c r="AI1562" s="98" t="s">
        <v>53</v>
      </c>
      <c r="AJ1562" s="98">
        <v>4100</v>
      </c>
      <c r="AO1562" s="98">
        <v>2024</v>
      </c>
      <c r="AP1562" s="98">
        <v>2</v>
      </c>
      <c r="AQ1562" s="98" t="s">
        <v>54</v>
      </c>
      <c r="AR1562" s="98" t="s">
        <v>54</v>
      </c>
      <c r="AS1562" s="98" t="s">
        <v>54</v>
      </c>
      <c r="AT1562" s="98" t="s">
        <v>54</v>
      </c>
      <c r="AY1562" s="98" t="s">
        <v>56</v>
      </c>
      <c r="AZ1562" s="98" t="s">
        <v>3715</v>
      </c>
      <c r="BA1562" s="98" t="s">
        <v>3716</v>
      </c>
      <c r="BB1562" s="98" t="s">
        <v>3592</v>
      </c>
      <c r="BD1562" s="110" t="str">
        <f t="shared" si="253"/>
        <v>5017RGInt 05 Londrina</v>
      </c>
      <c r="BE1562" s="110">
        <v>5017</v>
      </c>
      <c r="BF1562" s="110" t="s">
        <v>3323</v>
      </c>
      <c r="BG1562" s="110">
        <v>8428</v>
      </c>
      <c r="BH1562" s="110" t="s">
        <v>37</v>
      </c>
      <c r="BI1562" s="110">
        <v>1</v>
      </c>
      <c r="BJ1562" s="110">
        <v>0</v>
      </c>
      <c r="BK1562" s="110">
        <v>0</v>
      </c>
      <c r="BL1562" s="110">
        <v>0</v>
      </c>
      <c r="BN1562" s="110">
        <f t="shared" si="254"/>
        <v>1</v>
      </c>
      <c r="BS1562" s="110">
        <v>5379</v>
      </c>
      <c r="BT1562" s="110" t="str">
        <f t="shared" si="245"/>
        <v>Implantação do Projeto Editorial do Selo Biblioteca Paraná, por meio da Publicação da Revista BEPEPÊ</v>
      </c>
      <c r="BU1562" s="111" t="str">
        <f t="shared" si="246"/>
        <v>Não</v>
      </c>
      <c r="BV1562" s="111" t="str">
        <f t="shared" si="247"/>
        <v>Não</v>
      </c>
      <c r="BW1562" s="111" t="str">
        <f t="shared" si="248"/>
        <v>Não</v>
      </c>
      <c r="BX1562" s="111" t="str">
        <f t="shared" si="249"/>
        <v>Não</v>
      </c>
      <c r="BY1562" s="110" t="s">
        <v>121</v>
      </c>
      <c r="BZ1562" s="110" t="s">
        <v>121</v>
      </c>
      <c r="CA1562" s="110" t="s">
        <v>121</v>
      </c>
      <c r="CB1562" s="110" t="s">
        <v>8376</v>
      </c>
      <c r="CG1562" s="110" t="str">
        <f t="shared" si="250"/>
        <v>6002 Total</v>
      </c>
      <c r="CH1562" s="110" t="str">
        <f t="shared" si="252"/>
        <v>6002 Total-1</v>
      </c>
      <c r="CI1562" s="110">
        <v>1</v>
      </c>
      <c r="CJ1562" s="110" t="s">
        <v>7469</v>
      </c>
      <c r="CN1562" s="110">
        <v>70</v>
      </c>
      <c r="CO1562" s="110">
        <v>0</v>
      </c>
      <c r="CP1562" s="110">
        <v>0</v>
      </c>
      <c r="CQ1562" s="110">
        <v>0</v>
      </c>
      <c r="CS1562" s="110" t="str">
        <f t="shared" si="251"/>
        <v>-</v>
      </c>
    </row>
    <row r="1563" spans="19:97" x14ac:dyDescent="0.2">
      <c r="S1563" s="98">
        <v>5476</v>
      </c>
      <c r="T1563" s="98">
        <v>51</v>
      </c>
      <c r="U1563" s="98" t="s">
        <v>3558</v>
      </c>
      <c r="V1563" s="98">
        <v>20</v>
      </c>
      <c r="W1563" s="98" t="s">
        <v>3633</v>
      </c>
      <c r="X1563" s="98">
        <v>4</v>
      </c>
      <c r="Y1563" s="98" t="s">
        <v>657</v>
      </c>
      <c r="Z1563" s="98">
        <v>27</v>
      </c>
      <c r="AA1563" s="98" t="s">
        <v>3559</v>
      </c>
      <c r="AB1563" s="98">
        <v>8690</v>
      </c>
      <c r="AC1563" s="98" t="s">
        <v>3560</v>
      </c>
      <c r="AD1563" s="98" t="s">
        <v>3705</v>
      </c>
      <c r="AE1563" s="98">
        <v>5476</v>
      </c>
      <c r="AF1563" s="98" t="s">
        <v>3573</v>
      </c>
      <c r="AG1563" s="98" t="s">
        <v>3574</v>
      </c>
      <c r="AH1563" s="98" t="s">
        <v>52</v>
      </c>
      <c r="AI1563" s="98" t="s">
        <v>53</v>
      </c>
      <c r="AJ1563" s="98">
        <v>4100</v>
      </c>
      <c r="AK1563" s="98" t="s">
        <v>33</v>
      </c>
      <c r="AL1563" s="98">
        <v>4101</v>
      </c>
      <c r="AM1563" s="98" t="s">
        <v>128</v>
      </c>
      <c r="AN1563" s="98">
        <v>4106902</v>
      </c>
      <c r="AO1563" s="98">
        <v>2024</v>
      </c>
      <c r="AP1563" s="98">
        <v>2</v>
      </c>
      <c r="AQ1563" s="98" t="s">
        <v>54</v>
      </c>
      <c r="AR1563" s="98" t="s">
        <v>54</v>
      </c>
      <c r="AS1563" s="98" t="s">
        <v>54</v>
      </c>
      <c r="AT1563" s="98" t="s">
        <v>54</v>
      </c>
      <c r="AV1563" s="98" t="s">
        <v>226</v>
      </c>
      <c r="AY1563" s="98" t="s">
        <v>56</v>
      </c>
      <c r="AZ1563" s="98" t="s">
        <v>3575</v>
      </c>
      <c r="BA1563" s="98" t="s">
        <v>3576</v>
      </c>
      <c r="BB1563" s="98" t="s">
        <v>3706</v>
      </c>
      <c r="BD1563" s="110" t="str">
        <f t="shared" si="253"/>
        <v>5017RGInt 06 Ponta Grossa</v>
      </c>
      <c r="BE1563" s="110">
        <v>5017</v>
      </c>
      <c r="BF1563" s="110" t="s">
        <v>3323</v>
      </c>
      <c r="BG1563" s="110">
        <v>8428</v>
      </c>
      <c r="BH1563" s="110" t="s">
        <v>38</v>
      </c>
      <c r="BI1563" s="110">
        <v>2</v>
      </c>
      <c r="BJ1563" s="110">
        <v>2</v>
      </c>
      <c r="BK1563" s="110">
        <v>2</v>
      </c>
      <c r="BL1563" s="110">
        <v>2</v>
      </c>
      <c r="BN1563" s="110">
        <f t="shared" si="254"/>
        <v>8</v>
      </c>
      <c r="BS1563" s="110">
        <v>5476</v>
      </c>
      <c r="BT1563" s="110" t="str">
        <f t="shared" si="245"/>
        <v>Melhorias na Biblioteca Pública do Paraná, em Curitiba</v>
      </c>
      <c r="BU1563" s="111" t="str">
        <f t="shared" si="246"/>
        <v>Não</v>
      </c>
      <c r="BV1563" s="111" t="str">
        <f t="shared" si="247"/>
        <v>Não</v>
      </c>
      <c r="BW1563" s="111" t="str">
        <f t="shared" si="248"/>
        <v>Não</v>
      </c>
      <c r="BX1563" s="111" t="str">
        <f t="shared" si="249"/>
        <v>Não</v>
      </c>
      <c r="BY1563" s="110" t="s">
        <v>121</v>
      </c>
      <c r="BZ1563" s="110" t="s">
        <v>226</v>
      </c>
      <c r="CA1563" s="110" t="s">
        <v>121</v>
      </c>
      <c r="CB1563" s="110" t="s">
        <v>8376</v>
      </c>
      <c r="CG1563" s="110" t="str">
        <f t="shared" si="250"/>
        <v>6004Curitiba</v>
      </c>
      <c r="CH1563" s="110" t="str">
        <f t="shared" si="252"/>
        <v>6004-1</v>
      </c>
      <c r="CI1563" s="110">
        <v>1</v>
      </c>
      <c r="CJ1563" s="110">
        <v>6004</v>
      </c>
      <c r="CK1563" s="110" t="s">
        <v>33</v>
      </c>
      <c r="CL1563" s="110">
        <v>4106902</v>
      </c>
      <c r="CM1563" s="110" t="s">
        <v>128</v>
      </c>
      <c r="CN1563" s="110">
        <v>0</v>
      </c>
      <c r="CO1563" s="110">
        <v>46507.78</v>
      </c>
      <c r="CP1563" s="110">
        <v>15502.6</v>
      </c>
      <c r="CQ1563" s="110">
        <v>0</v>
      </c>
      <c r="CS1563" s="110" t="str">
        <f t="shared" si="251"/>
        <v>RGInt 01 Curitiba-Curitiba</v>
      </c>
    </row>
    <row r="1564" spans="19:97" x14ac:dyDescent="0.2">
      <c r="S1564" s="98">
        <v>5381</v>
      </c>
      <c r="T1564" s="98">
        <v>51</v>
      </c>
      <c r="U1564" s="98" t="s">
        <v>3558</v>
      </c>
      <c r="V1564" s="98">
        <v>20</v>
      </c>
      <c r="W1564" s="98" t="s">
        <v>3633</v>
      </c>
      <c r="X1564" s="98">
        <v>4</v>
      </c>
      <c r="Y1564" s="98" t="s">
        <v>657</v>
      </c>
      <c r="Z1564" s="98">
        <v>27</v>
      </c>
      <c r="AA1564" s="98" t="s">
        <v>3559</v>
      </c>
      <c r="AB1564" s="98">
        <v>8690</v>
      </c>
      <c r="AC1564" s="98" t="s">
        <v>3560</v>
      </c>
      <c r="AD1564" s="98" t="s">
        <v>3705</v>
      </c>
      <c r="AE1564" s="98">
        <v>5381</v>
      </c>
      <c r="AF1564" s="98" t="s">
        <v>3718</v>
      </c>
      <c r="AG1564" s="98" t="s">
        <v>3719</v>
      </c>
      <c r="AH1564" s="98" t="s">
        <v>3582</v>
      </c>
      <c r="AI1564" s="98" t="s">
        <v>53</v>
      </c>
      <c r="AJ1564" s="98">
        <v>4100</v>
      </c>
      <c r="AO1564" s="98">
        <v>2024</v>
      </c>
      <c r="AP1564" s="98">
        <v>6</v>
      </c>
      <c r="AQ1564" s="98" t="s">
        <v>54</v>
      </c>
      <c r="AR1564" s="98" t="s">
        <v>54</v>
      </c>
      <c r="AS1564" s="98" t="s">
        <v>54</v>
      </c>
      <c r="AT1564" s="98" t="s">
        <v>54</v>
      </c>
      <c r="AY1564" s="98" t="s">
        <v>56</v>
      </c>
      <c r="AZ1564" s="98" t="s">
        <v>3720</v>
      </c>
      <c r="BA1564" s="98" t="s">
        <v>3721</v>
      </c>
      <c r="BB1564" s="98" t="s">
        <v>3592</v>
      </c>
      <c r="BD1564" s="110" t="str">
        <f t="shared" si="253"/>
        <v>5018RGInt 01 Curitiba</v>
      </c>
      <c r="BE1564" s="110">
        <v>5018</v>
      </c>
      <c r="BF1564" s="110" t="s">
        <v>3326</v>
      </c>
      <c r="BG1564" s="110">
        <v>8199</v>
      </c>
      <c r="BH1564" s="110" t="s">
        <v>33</v>
      </c>
      <c r="BI1564" s="110">
        <v>1</v>
      </c>
      <c r="BJ1564" s="110">
        <v>1</v>
      </c>
      <c r="BK1564" s="110">
        <v>1</v>
      </c>
      <c r="BL1564" s="110">
        <v>1</v>
      </c>
      <c r="BN1564" s="110">
        <f t="shared" si="254"/>
        <v>4</v>
      </c>
      <c r="BS1564" s="110">
        <v>5381</v>
      </c>
      <c r="BT1564" s="110" t="str">
        <f t="shared" si="245"/>
        <v>Publicação de Caderno de poemas, contos e crônicas da Biblioteca Pública do Paraná</v>
      </c>
      <c r="BU1564" s="111" t="str">
        <f t="shared" si="246"/>
        <v>Não</v>
      </c>
      <c r="BV1564" s="111" t="str">
        <f t="shared" si="247"/>
        <v>Não</v>
      </c>
      <c r="BW1564" s="111" t="str">
        <f t="shared" si="248"/>
        <v>Não</v>
      </c>
      <c r="BX1564" s="111" t="str">
        <f t="shared" si="249"/>
        <v>Não</v>
      </c>
      <c r="BY1564" s="110" t="s">
        <v>121</v>
      </c>
      <c r="BZ1564" s="110" t="s">
        <v>121</v>
      </c>
      <c r="CA1564" s="110" t="s">
        <v>121</v>
      </c>
      <c r="CB1564" s="110" t="s">
        <v>8376</v>
      </c>
      <c r="CG1564" s="110" t="str">
        <f t="shared" si="250"/>
        <v>6004 Total</v>
      </c>
      <c r="CH1564" s="110" t="str">
        <f t="shared" si="252"/>
        <v>6004 Total-1</v>
      </c>
      <c r="CI1564" s="110">
        <v>1</v>
      </c>
      <c r="CJ1564" s="110" t="s">
        <v>7470</v>
      </c>
      <c r="CN1564" s="110">
        <v>0</v>
      </c>
      <c r="CO1564" s="110">
        <v>46507.78</v>
      </c>
      <c r="CP1564" s="110">
        <v>15502.6</v>
      </c>
      <c r="CQ1564" s="110">
        <v>0</v>
      </c>
      <c r="CS1564" s="110" t="str">
        <f t="shared" si="251"/>
        <v>-</v>
      </c>
    </row>
    <row r="1565" spans="19:97" x14ac:dyDescent="0.2">
      <c r="S1565" s="98">
        <v>5382</v>
      </c>
      <c r="T1565" s="98">
        <v>51</v>
      </c>
      <c r="U1565" s="98" t="s">
        <v>3558</v>
      </c>
      <c r="V1565" s="98">
        <v>20</v>
      </c>
      <c r="W1565" s="98" t="s">
        <v>3633</v>
      </c>
      <c r="X1565" s="98">
        <v>4</v>
      </c>
      <c r="Y1565" s="98" t="s">
        <v>657</v>
      </c>
      <c r="Z1565" s="98">
        <v>27</v>
      </c>
      <c r="AA1565" s="98" t="s">
        <v>3559</v>
      </c>
      <c r="AB1565" s="98">
        <v>8690</v>
      </c>
      <c r="AC1565" s="98" t="s">
        <v>3560</v>
      </c>
      <c r="AD1565" s="98" t="s">
        <v>3705</v>
      </c>
      <c r="AE1565" s="98">
        <v>5382</v>
      </c>
      <c r="AF1565" s="98" t="s">
        <v>3723</v>
      </c>
      <c r="AG1565" s="98" t="s">
        <v>3724</v>
      </c>
      <c r="AH1565" s="98" t="s">
        <v>3582</v>
      </c>
      <c r="AI1565" s="98" t="s">
        <v>53</v>
      </c>
      <c r="AJ1565" s="98">
        <v>4100</v>
      </c>
      <c r="AO1565" s="98">
        <v>2024</v>
      </c>
      <c r="AP1565" s="98">
        <v>20</v>
      </c>
      <c r="AQ1565" s="98" t="s">
        <v>54</v>
      </c>
      <c r="AR1565" s="98" t="s">
        <v>54</v>
      </c>
      <c r="AS1565" s="98" t="s">
        <v>54</v>
      </c>
      <c r="AT1565" s="98" t="s">
        <v>54</v>
      </c>
      <c r="AY1565" s="98" t="s">
        <v>56</v>
      </c>
      <c r="AZ1565" s="98" t="s">
        <v>3725</v>
      </c>
      <c r="BA1565" s="98" t="s">
        <v>3721</v>
      </c>
      <c r="BB1565" s="98" t="s">
        <v>3592</v>
      </c>
      <c r="BD1565" s="110" t="str">
        <f t="shared" si="253"/>
        <v>5019(vazio)</v>
      </c>
      <c r="BE1565" s="110">
        <v>5019</v>
      </c>
      <c r="BF1565" s="110" t="s">
        <v>2138</v>
      </c>
      <c r="BG1565" s="110">
        <v>8179</v>
      </c>
      <c r="BH1565" s="110" t="s">
        <v>60</v>
      </c>
      <c r="BI1565" s="110">
        <v>176171</v>
      </c>
      <c r="BJ1565" s="110">
        <v>176171</v>
      </c>
      <c r="BK1565" s="110">
        <v>295966.40000000002</v>
      </c>
      <c r="BL1565" s="110">
        <v>295966.40000000002</v>
      </c>
      <c r="BN1565" s="110">
        <f t="shared" si="254"/>
        <v>944274.8</v>
      </c>
      <c r="BS1565" s="110">
        <v>5382</v>
      </c>
      <c r="BT1565" s="110" t="str">
        <f t="shared" si="245"/>
        <v>Publicação de livros com o Selo da Biblioteca Paraná</v>
      </c>
      <c r="BU1565" s="111" t="str">
        <f t="shared" si="246"/>
        <v>Não</v>
      </c>
      <c r="BV1565" s="111" t="str">
        <f t="shared" si="247"/>
        <v>Não</v>
      </c>
      <c r="BW1565" s="111" t="str">
        <f t="shared" si="248"/>
        <v>Não</v>
      </c>
      <c r="BX1565" s="111" t="str">
        <f t="shared" si="249"/>
        <v>Não</v>
      </c>
      <c r="BY1565" s="110" t="s">
        <v>121</v>
      </c>
      <c r="BZ1565" s="110" t="s">
        <v>121</v>
      </c>
      <c r="CA1565" s="110" t="s">
        <v>121</v>
      </c>
      <c r="CB1565" s="110" t="s">
        <v>8376</v>
      </c>
      <c r="CG1565" s="110" t="str">
        <f t="shared" si="250"/>
        <v>6005Colombo</v>
      </c>
      <c r="CH1565" s="110" t="str">
        <f t="shared" si="252"/>
        <v>6005-1</v>
      </c>
      <c r="CI1565" s="110">
        <v>1</v>
      </c>
      <c r="CJ1565" s="110">
        <v>6005</v>
      </c>
      <c r="CK1565" s="110" t="s">
        <v>33</v>
      </c>
      <c r="CL1565" s="110">
        <v>4105805</v>
      </c>
      <c r="CM1565" s="110" t="s">
        <v>458</v>
      </c>
      <c r="CN1565" s="110">
        <v>0</v>
      </c>
      <c r="CO1565" s="110">
        <v>0</v>
      </c>
      <c r="CP1565" s="110">
        <v>5000</v>
      </c>
      <c r="CQ1565" s="110">
        <v>7000</v>
      </c>
      <c r="CS1565" s="110" t="str">
        <f t="shared" si="251"/>
        <v>RGInt 01 Curitiba-Colombo</v>
      </c>
    </row>
    <row r="1566" spans="19:97" x14ac:dyDescent="0.2">
      <c r="S1566" s="98">
        <v>5376</v>
      </c>
      <c r="T1566" s="98">
        <v>51</v>
      </c>
      <c r="U1566" s="98" t="s">
        <v>3558</v>
      </c>
      <c r="V1566" s="98">
        <v>20</v>
      </c>
      <c r="W1566" s="98" t="s">
        <v>3633</v>
      </c>
      <c r="X1566" s="98">
        <v>4</v>
      </c>
      <c r="Y1566" s="98" t="s">
        <v>657</v>
      </c>
      <c r="Z1566" s="98">
        <v>27</v>
      </c>
      <c r="AA1566" s="98" t="s">
        <v>3559</v>
      </c>
      <c r="AB1566" s="98">
        <v>8690</v>
      </c>
      <c r="AC1566" s="98" t="s">
        <v>3560</v>
      </c>
      <c r="AD1566" s="98" t="s">
        <v>3705</v>
      </c>
      <c r="AE1566" s="98">
        <v>5376</v>
      </c>
      <c r="AF1566" s="98" t="s">
        <v>3727</v>
      </c>
      <c r="AG1566" s="98" t="s">
        <v>3728</v>
      </c>
      <c r="AH1566" s="98" t="s">
        <v>3582</v>
      </c>
      <c r="AI1566" s="98" t="s">
        <v>53</v>
      </c>
      <c r="AJ1566" s="98">
        <v>4100</v>
      </c>
      <c r="AO1566" s="98">
        <v>2024</v>
      </c>
      <c r="AP1566" s="98">
        <v>12</v>
      </c>
      <c r="AQ1566" s="98" t="s">
        <v>54</v>
      </c>
      <c r="AR1566" s="98" t="s">
        <v>54</v>
      </c>
      <c r="AS1566" s="98" t="s">
        <v>54</v>
      </c>
      <c r="AT1566" s="98" t="s">
        <v>54</v>
      </c>
      <c r="AY1566" s="98" t="s">
        <v>56</v>
      </c>
      <c r="AZ1566" s="98" t="s">
        <v>3729</v>
      </c>
      <c r="BA1566" s="98" t="s">
        <v>3721</v>
      </c>
      <c r="BB1566" s="98" t="s">
        <v>3592</v>
      </c>
      <c r="BD1566" s="110" t="str">
        <f t="shared" si="253"/>
        <v>5020RGInt 05 Londrina</v>
      </c>
      <c r="BE1566" s="110">
        <v>5020</v>
      </c>
      <c r="BF1566" s="110" t="s">
        <v>3331</v>
      </c>
      <c r="BG1566" s="110">
        <v>8084</v>
      </c>
      <c r="BH1566" s="110" t="s">
        <v>37</v>
      </c>
      <c r="BI1566" s="110">
        <v>12100</v>
      </c>
      <c r="BJ1566" s="110">
        <v>0</v>
      </c>
      <c r="BK1566" s="110">
        <v>0</v>
      </c>
      <c r="BL1566" s="110">
        <v>0</v>
      </c>
      <c r="BN1566" s="110">
        <f t="shared" si="254"/>
        <v>12100</v>
      </c>
      <c r="BS1566" s="110">
        <v>5376</v>
      </c>
      <c r="BT1566" s="110" t="str">
        <f t="shared" si="245"/>
        <v>Publicação do Jornal Cândido da Biblioteca Pública do Paraná</v>
      </c>
      <c r="BU1566" s="111" t="str">
        <f t="shared" si="246"/>
        <v>Não</v>
      </c>
      <c r="BV1566" s="111" t="str">
        <f t="shared" si="247"/>
        <v>Não</v>
      </c>
      <c r="BW1566" s="111" t="str">
        <f t="shared" si="248"/>
        <v>Não</v>
      </c>
      <c r="BX1566" s="111" t="str">
        <f t="shared" si="249"/>
        <v>Não</v>
      </c>
      <c r="BY1566" s="110" t="s">
        <v>121</v>
      </c>
      <c r="BZ1566" s="110" t="s">
        <v>121</v>
      </c>
      <c r="CA1566" s="110" t="s">
        <v>121</v>
      </c>
      <c r="CB1566" s="110" t="s">
        <v>8376</v>
      </c>
      <c r="CG1566" s="110" t="str">
        <f t="shared" si="250"/>
        <v>6005 Total</v>
      </c>
      <c r="CH1566" s="110" t="str">
        <f t="shared" si="252"/>
        <v>6005 Total-1</v>
      </c>
      <c r="CI1566" s="110">
        <v>1</v>
      </c>
      <c r="CJ1566" s="110" t="s">
        <v>7471</v>
      </c>
      <c r="CN1566" s="110">
        <v>0</v>
      </c>
      <c r="CO1566" s="110">
        <v>0</v>
      </c>
      <c r="CP1566" s="110">
        <v>5000</v>
      </c>
      <c r="CQ1566" s="110">
        <v>7000</v>
      </c>
      <c r="CS1566" s="110" t="str">
        <f t="shared" si="251"/>
        <v>-</v>
      </c>
    </row>
    <row r="1567" spans="19:97" x14ac:dyDescent="0.2">
      <c r="S1567" s="98">
        <v>5383</v>
      </c>
      <c r="T1567" s="98">
        <v>51</v>
      </c>
      <c r="U1567" s="98" t="s">
        <v>3558</v>
      </c>
      <c r="V1567" s="98">
        <v>20</v>
      </c>
      <c r="W1567" s="98" t="s">
        <v>3633</v>
      </c>
      <c r="X1567" s="98">
        <v>4</v>
      </c>
      <c r="Y1567" s="98" t="s">
        <v>657</v>
      </c>
      <c r="Z1567" s="98">
        <v>27</v>
      </c>
      <c r="AA1567" s="98" t="s">
        <v>3559</v>
      </c>
      <c r="AB1567" s="98">
        <v>8690</v>
      </c>
      <c r="AC1567" s="98" t="s">
        <v>3560</v>
      </c>
      <c r="AD1567" s="98" t="s">
        <v>3705</v>
      </c>
      <c r="AE1567" s="98">
        <v>5383</v>
      </c>
      <c r="AF1567" s="98" t="s">
        <v>3731</v>
      </c>
      <c r="AG1567" s="98" t="s">
        <v>3732</v>
      </c>
      <c r="AH1567" s="98" t="s">
        <v>782</v>
      </c>
      <c r="AI1567" s="98" t="s">
        <v>53</v>
      </c>
      <c r="AJ1567" s="98">
        <v>4100</v>
      </c>
      <c r="AK1567" s="98" t="s">
        <v>33</v>
      </c>
      <c r="AL1567" s="98">
        <v>4101</v>
      </c>
      <c r="AM1567" s="98" t="s">
        <v>128</v>
      </c>
      <c r="AN1567" s="98">
        <v>4106902</v>
      </c>
      <c r="AO1567" s="98">
        <v>2024</v>
      </c>
      <c r="AP1567" s="98">
        <v>6</v>
      </c>
      <c r="AQ1567" s="98" t="s">
        <v>54</v>
      </c>
      <c r="AR1567" s="98" t="s">
        <v>54</v>
      </c>
      <c r="AS1567" s="98" t="s">
        <v>54</v>
      </c>
      <c r="AT1567" s="98" t="s">
        <v>56</v>
      </c>
      <c r="AY1567" s="98" t="s">
        <v>56</v>
      </c>
      <c r="AZ1567" s="98" t="s">
        <v>3733</v>
      </c>
      <c r="BA1567" s="98" t="s">
        <v>3721</v>
      </c>
      <c r="BB1567" s="98" t="s">
        <v>3592</v>
      </c>
      <c r="BD1567" s="110" t="str">
        <f t="shared" si="253"/>
        <v>5021RGInt 03 Cascavel</v>
      </c>
      <c r="BE1567" s="110">
        <v>5021</v>
      </c>
      <c r="BF1567" s="110" t="s">
        <v>3334</v>
      </c>
      <c r="BG1567" s="110">
        <v>8084</v>
      </c>
      <c r="BH1567" s="110" t="s">
        <v>35</v>
      </c>
      <c r="BI1567" s="110">
        <v>1639.6</v>
      </c>
      <c r="BJ1567" s="110">
        <v>0</v>
      </c>
      <c r="BK1567" s="110">
        <v>0</v>
      </c>
      <c r="BL1567" s="110">
        <v>0</v>
      </c>
      <c r="BN1567" s="110">
        <f t="shared" si="254"/>
        <v>1639.6</v>
      </c>
      <c r="BS1567" s="110">
        <v>5383</v>
      </c>
      <c r="BT1567" s="110" t="str">
        <f t="shared" si="245"/>
        <v>Realização de Ciclos de Debates com Escritores Negros</v>
      </c>
      <c r="BU1567" s="111" t="str">
        <f t="shared" si="246"/>
        <v>Não</v>
      </c>
      <c r="BV1567" s="111" t="str">
        <f t="shared" si="247"/>
        <v>Sim</v>
      </c>
      <c r="BW1567" s="111" t="str">
        <f t="shared" si="248"/>
        <v>Não</v>
      </c>
      <c r="BX1567" s="111" t="str">
        <f t="shared" si="249"/>
        <v>Não</v>
      </c>
      <c r="BY1567" s="110" t="s">
        <v>121</v>
      </c>
      <c r="BZ1567" s="110" t="s">
        <v>121</v>
      </c>
      <c r="CA1567" s="110" t="s">
        <v>121</v>
      </c>
      <c r="CB1567" s="110" t="s">
        <v>8376</v>
      </c>
      <c r="CG1567" s="110" t="str">
        <f t="shared" si="250"/>
        <v>6006Assis Chateaubriand</v>
      </c>
      <c r="CH1567" s="110" t="str">
        <f t="shared" si="252"/>
        <v>6006-1</v>
      </c>
      <c r="CI1567" s="110">
        <v>1</v>
      </c>
      <c r="CJ1567" s="110">
        <v>6006</v>
      </c>
      <c r="CK1567" s="110" t="s">
        <v>35</v>
      </c>
      <c r="CL1567" s="110">
        <v>4102000</v>
      </c>
      <c r="CM1567" s="110" t="s">
        <v>356</v>
      </c>
      <c r="CN1567" s="110">
        <v>0</v>
      </c>
      <c r="CO1567" s="110">
        <v>5000</v>
      </c>
      <c r="CP1567" s="110">
        <v>7000</v>
      </c>
      <c r="CQ1567" s="110">
        <v>0</v>
      </c>
      <c r="CS1567" s="110" t="str">
        <f t="shared" si="251"/>
        <v>RGInt 03 Cascavel-Assis Chateaubriand</v>
      </c>
    </row>
    <row r="1568" spans="19:97" x14ac:dyDescent="0.2">
      <c r="S1568" s="98">
        <v>5386</v>
      </c>
      <c r="T1568" s="98">
        <v>51</v>
      </c>
      <c r="U1568" s="98" t="s">
        <v>3558</v>
      </c>
      <c r="V1568" s="98">
        <v>20</v>
      </c>
      <c r="W1568" s="98" t="s">
        <v>3633</v>
      </c>
      <c r="X1568" s="98">
        <v>4</v>
      </c>
      <c r="Y1568" s="98" t="s">
        <v>657</v>
      </c>
      <c r="Z1568" s="98">
        <v>27</v>
      </c>
      <c r="AA1568" s="98" t="s">
        <v>3559</v>
      </c>
      <c r="AB1568" s="98">
        <v>8690</v>
      </c>
      <c r="AC1568" s="98" t="s">
        <v>3560</v>
      </c>
      <c r="AD1568" s="98" t="s">
        <v>3705</v>
      </c>
      <c r="AE1568" s="98">
        <v>5386</v>
      </c>
      <c r="AF1568" s="98" t="s">
        <v>3735</v>
      </c>
      <c r="AG1568" s="98" t="s">
        <v>3736</v>
      </c>
      <c r="AH1568" s="98" t="s">
        <v>782</v>
      </c>
      <c r="AI1568" s="98" t="s">
        <v>53</v>
      </c>
      <c r="AJ1568" s="98">
        <v>4100</v>
      </c>
      <c r="AK1568" s="98" t="s">
        <v>33</v>
      </c>
      <c r="AL1568" s="98">
        <v>4101</v>
      </c>
      <c r="AM1568" s="98" t="s">
        <v>511</v>
      </c>
      <c r="AN1568" s="98">
        <v>4118204</v>
      </c>
      <c r="AO1568" s="98">
        <v>2024</v>
      </c>
      <c r="AP1568" s="98">
        <v>2</v>
      </c>
      <c r="AQ1568" s="98" t="s">
        <v>54</v>
      </c>
      <c r="AR1568" s="98" t="s">
        <v>54</v>
      </c>
      <c r="AS1568" s="98" t="s">
        <v>54</v>
      </c>
      <c r="AT1568" s="98" t="s">
        <v>54</v>
      </c>
      <c r="AY1568" s="98" t="s">
        <v>56</v>
      </c>
      <c r="AZ1568" s="98" t="s">
        <v>3737</v>
      </c>
      <c r="BA1568" s="98" t="s">
        <v>3721</v>
      </c>
      <c r="BB1568" s="98" t="s">
        <v>3592</v>
      </c>
      <c r="BD1568" s="110" t="str">
        <f t="shared" si="253"/>
        <v>5023RGInt 04 Maringá</v>
      </c>
      <c r="BE1568" s="110">
        <v>5023</v>
      </c>
      <c r="BF1568" s="110" t="s">
        <v>3337</v>
      </c>
      <c r="BG1568" s="110">
        <v>8084</v>
      </c>
      <c r="BH1568" s="110" t="s">
        <v>36</v>
      </c>
      <c r="BI1568" s="110">
        <v>7525</v>
      </c>
      <c r="BJ1568" s="110">
        <v>1000</v>
      </c>
      <c r="BK1568" s="110">
        <v>1000</v>
      </c>
      <c r="BL1568" s="110">
        <v>0</v>
      </c>
      <c r="BN1568" s="110">
        <f t="shared" si="254"/>
        <v>9525</v>
      </c>
      <c r="BS1568" s="110">
        <v>5386</v>
      </c>
      <c r="BT1568" s="110" t="str">
        <f t="shared" si="245"/>
        <v>Realização de eventos com a participação de escritores, artistas e intelectuais</v>
      </c>
      <c r="BU1568" s="111" t="str">
        <f t="shared" si="246"/>
        <v>Não</v>
      </c>
      <c r="BV1568" s="111" t="str">
        <f t="shared" si="247"/>
        <v>Não</v>
      </c>
      <c r="BW1568" s="111" t="str">
        <f t="shared" si="248"/>
        <v>Não</v>
      </c>
      <c r="BX1568" s="111" t="str">
        <f t="shared" si="249"/>
        <v>Não</v>
      </c>
      <c r="BY1568" s="110" t="s">
        <v>121</v>
      </c>
      <c r="BZ1568" s="110" t="s">
        <v>121</v>
      </c>
      <c r="CA1568" s="110" t="s">
        <v>121</v>
      </c>
      <c r="CB1568" s="110" t="s">
        <v>8376</v>
      </c>
      <c r="CG1568" s="110" t="str">
        <f t="shared" si="250"/>
        <v>6006 Total</v>
      </c>
      <c r="CH1568" s="110" t="str">
        <f t="shared" si="252"/>
        <v>6006 Total-1</v>
      </c>
      <c r="CI1568" s="110">
        <v>1</v>
      </c>
      <c r="CJ1568" s="110" t="s">
        <v>7472</v>
      </c>
      <c r="CN1568" s="110">
        <v>0</v>
      </c>
      <c r="CO1568" s="110">
        <v>5000</v>
      </c>
      <c r="CP1568" s="110">
        <v>7000</v>
      </c>
      <c r="CQ1568" s="110">
        <v>0</v>
      </c>
      <c r="CS1568" s="110" t="str">
        <f t="shared" si="251"/>
        <v>-</v>
      </c>
    </row>
    <row r="1569" spans="19:97" x14ac:dyDescent="0.2">
      <c r="S1569" s="98">
        <v>5387</v>
      </c>
      <c r="T1569" s="98">
        <v>51</v>
      </c>
      <c r="U1569" s="98" t="s">
        <v>3558</v>
      </c>
      <c r="V1569" s="98">
        <v>20</v>
      </c>
      <c r="W1569" s="98" t="s">
        <v>3633</v>
      </c>
      <c r="X1569" s="98">
        <v>4</v>
      </c>
      <c r="Y1569" s="98" t="s">
        <v>657</v>
      </c>
      <c r="Z1569" s="98">
        <v>27</v>
      </c>
      <c r="AA1569" s="98" t="s">
        <v>3559</v>
      </c>
      <c r="AB1569" s="98">
        <v>8690</v>
      </c>
      <c r="AC1569" s="98" t="s">
        <v>3560</v>
      </c>
      <c r="AD1569" s="98" t="s">
        <v>3705</v>
      </c>
      <c r="AE1569" s="98">
        <v>5387</v>
      </c>
      <c r="AF1569" s="98" t="s">
        <v>3739</v>
      </c>
      <c r="AG1569" s="98" t="s">
        <v>3740</v>
      </c>
      <c r="AH1569" s="98" t="s">
        <v>782</v>
      </c>
      <c r="AI1569" s="98" t="s">
        <v>53</v>
      </c>
      <c r="AJ1569" s="98">
        <v>4100</v>
      </c>
      <c r="AK1569" s="98" t="s">
        <v>33</v>
      </c>
      <c r="AL1569" s="98">
        <v>4101</v>
      </c>
      <c r="AM1569" s="98" t="s">
        <v>128</v>
      </c>
      <c r="AN1569" s="98">
        <v>4106902</v>
      </c>
      <c r="AO1569" s="98">
        <v>2024</v>
      </c>
      <c r="AP1569" s="98">
        <v>12</v>
      </c>
      <c r="AQ1569" s="98" t="s">
        <v>54</v>
      </c>
      <c r="AR1569" s="98" t="s">
        <v>54</v>
      </c>
      <c r="AS1569" s="98" t="s">
        <v>54</v>
      </c>
      <c r="AT1569" s="98" t="s">
        <v>54</v>
      </c>
      <c r="AY1569" s="98" t="s">
        <v>56</v>
      </c>
      <c r="AZ1569" s="98" t="s">
        <v>3741</v>
      </c>
      <c r="BA1569" s="98" t="s">
        <v>3721</v>
      </c>
      <c r="BB1569" s="98" t="s">
        <v>3592</v>
      </c>
      <c r="BD1569" s="110" t="str">
        <f t="shared" si="253"/>
        <v>5025RGInt 04 Maringá</v>
      </c>
      <c r="BE1569" s="110">
        <v>5025</v>
      </c>
      <c r="BF1569" s="110" t="s">
        <v>3340</v>
      </c>
      <c r="BG1569" s="110">
        <v>8084</v>
      </c>
      <c r="BH1569" s="110" t="s">
        <v>36</v>
      </c>
      <c r="BI1569" s="110">
        <v>11236</v>
      </c>
      <c r="BJ1569" s="110">
        <v>0</v>
      </c>
      <c r="BK1569" s="110">
        <v>0</v>
      </c>
      <c r="BL1569" s="110">
        <v>0</v>
      </c>
      <c r="BN1569" s="110">
        <f t="shared" si="254"/>
        <v>11236</v>
      </c>
      <c r="BS1569" s="110">
        <v>5387</v>
      </c>
      <c r="BT1569" s="110" t="str">
        <f t="shared" si="245"/>
        <v>Realização de eventos com encontro de diferentes escritores para Diálogo sobre Literatura, Cultura, Arte e demais temas</v>
      </c>
      <c r="BU1569" s="111" t="str">
        <f t="shared" si="246"/>
        <v>Não</v>
      </c>
      <c r="BV1569" s="111" t="str">
        <f t="shared" si="247"/>
        <v>Não</v>
      </c>
      <c r="BW1569" s="111" t="str">
        <f t="shared" si="248"/>
        <v>Não</v>
      </c>
      <c r="BX1569" s="111" t="str">
        <f t="shared" si="249"/>
        <v>Não</v>
      </c>
      <c r="BY1569" s="110" t="s">
        <v>121</v>
      </c>
      <c r="BZ1569" s="110" t="s">
        <v>121</v>
      </c>
      <c r="CA1569" s="110" t="s">
        <v>121</v>
      </c>
      <c r="CB1569" s="110" t="s">
        <v>8376</v>
      </c>
      <c r="CG1569" s="110" t="str">
        <f t="shared" si="250"/>
        <v>6007Paranavaí</v>
      </c>
      <c r="CH1569" s="110" t="str">
        <f t="shared" si="252"/>
        <v>6007-1</v>
      </c>
      <c r="CI1569" s="110">
        <v>1</v>
      </c>
      <c r="CJ1569" s="110">
        <v>6007</v>
      </c>
      <c r="CK1569" s="110" t="s">
        <v>36</v>
      </c>
      <c r="CL1569" s="110">
        <v>4118402</v>
      </c>
      <c r="CM1569" s="110" t="s">
        <v>517</v>
      </c>
      <c r="CN1569" s="110">
        <v>0</v>
      </c>
      <c r="CO1569" s="110">
        <v>0</v>
      </c>
      <c r="CP1569" s="110">
        <v>4000</v>
      </c>
      <c r="CQ1569" s="110">
        <v>8000</v>
      </c>
      <c r="CS1569" s="110" t="str">
        <f t="shared" si="251"/>
        <v>RGInt 04 Maringá-Paranavaí</v>
      </c>
    </row>
    <row r="1570" spans="19:97" x14ac:dyDescent="0.2">
      <c r="S1570" s="98">
        <v>5385</v>
      </c>
      <c r="T1570" s="98">
        <v>51</v>
      </c>
      <c r="U1570" s="98" t="s">
        <v>3558</v>
      </c>
      <c r="V1570" s="98">
        <v>20</v>
      </c>
      <c r="W1570" s="98" t="s">
        <v>3633</v>
      </c>
      <c r="X1570" s="98">
        <v>4</v>
      </c>
      <c r="Y1570" s="98" t="s">
        <v>657</v>
      </c>
      <c r="Z1570" s="98">
        <v>27</v>
      </c>
      <c r="AA1570" s="98" t="s">
        <v>3559</v>
      </c>
      <c r="AB1570" s="98">
        <v>8690</v>
      </c>
      <c r="AC1570" s="98" t="s">
        <v>3560</v>
      </c>
      <c r="AD1570" s="98" t="s">
        <v>3705</v>
      </c>
      <c r="AE1570" s="98">
        <v>5385</v>
      </c>
      <c r="AF1570" s="98" t="s">
        <v>3743</v>
      </c>
      <c r="AG1570" s="98" t="s">
        <v>3744</v>
      </c>
      <c r="AH1570" s="98" t="s">
        <v>782</v>
      </c>
      <c r="AI1570" s="98" t="s">
        <v>53</v>
      </c>
      <c r="AJ1570" s="98">
        <v>4100</v>
      </c>
      <c r="AK1570" s="98" t="s">
        <v>33</v>
      </c>
      <c r="AL1570" s="98">
        <v>4101</v>
      </c>
      <c r="AM1570" s="98" t="s">
        <v>128</v>
      </c>
      <c r="AN1570" s="98">
        <v>4106902</v>
      </c>
      <c r="AO1570" s="98">
        <v>2024</v>
      </c>
      <c r="AP1570" s="98">
        <v>6</v>
      </c>
      <c r="AQ1570" s="98" t="s">
        <v>54</v>
      </c>
      <c r="AR1570" s="98" t="s">
        <v>54</v>
      </c>
      <c r="AS1570" s="98" t="s">
        <v>54</v>
      </c>
      <c r="AT1570" s="98" t="s">
        <v>54</v>
      </c>
      <c r="AY1570" s="98" t="s">
        <v>56</v>
      </c>
      <c r="AZ1570" s="98" t="s">
        <v>3745</v>
      </c>
      <c r="BA1570" s="98" t="s">
        <v>3721</v>
      </c>
      <c r="BB1570" s="98" t="s">
        <v>3592</v>
      </c>
      <c r="BD1570" s="110" t="str">
        <f t="shared" si="253"/>
        <v>5026RGInt 04 Maringá</v>
      </c>
      <c r="BE1570" s="110">
        <v>5026</v>
      </c>
      <c r="BF1570" s="110" t="s">
        <v>3343</v>
      </c>
      <c r="BG1570" s="110">
        <v>8084</v>
      </c>
      <c r="BH1570" s="110" t="s">
        <v>36</v>
      </c>
      <c r="BI1570" s="110">
        <v>18940.64</v>
      </c>
      <c r="BJ1570" s="110">
        <v>0</v>
      </c>
      <c r="BK1570" s="110">
        <v>0</v>
      </c>
      <c r="BL1570" s="110">
        <v>0</v>
      </c>
      <c r="BN1570" s="110">
        <f t="shared" si="254"/>
        <v>18940.64</v>
      </c>
      <c r="BS1570" s="110">
        <v>5385</v>
      </c>
      <c r="BT1570" s="110" t="str">
        <f t="shared" si="245"/>
        <v>Realização de oficina com escritores para criação literária na Biblioteca Pública do Paraná</v>
      </c>
      <c r="BU1570" s="111" t="str">
        <f t="shared" si="246"/>
        <v>Não</v>
      </c>
      <c r="BV1570" s="111" t="str">
        <f t="shared" si="247"/>
        <v>Não</v>
      </c>
      <c r="BW1570" s="111" t="str">
        <f t="shared" si="248"/>
        <v>Não</v>
      </c>
      <c r="BX1570" s="111" t="str">
        <f t="shared" si="249"/>
        <v>Não</v>
      </c>
      <c r="BY1570" s="110" t="s">
        <v>121</v>
      </c>
      <c r="BZ1570" s="110" t="s">
        <v>121</v>
      </c>
      <c r="CA1570" s="110" t="s">
        <v>121</v>
      </c>
      <c r="CB1570" s="110" t="s">
        <v>8376</v>
      </c>
      <c r="CG1570" s="110" t="str">
        <f t="shared" si="250"/>
        <v>6007 Total</v>
      </c>
      <c r="CH1570" s="110" t="str">
        <f t="shared" si="252"/>
        <v>6007 Total-1</v>
      </c>
      <c r="CI1570" s="110">
        <v>1</v>
      </c>
      <c r="CJ1570" s="110" t="s">
        <v>7473</v>
      </c>
      <c r="CN1570" s="110">
        <v>0</v>
      </c>
      <c r="CO1570" s="110">
        <v>0</v>
      </c>
      <c r="CP1570" s="110">
        <v>4000</v>
      </c>
      <c r="CQ1570" s="110">
        <v>8000</v>
      </c>
      <c r="CS1570" s="110" t="str">
        <f t="shared" si="251"/>
        <v>-</v>
      </c>
    </row>
    <row r="1571" spans="19:97" x14ac:dyDescent="0.2">
      <c r="S1571" s="98">
        <v>5384</v>
      </c>
      <c r="T1571" s="98">
        <v>51</v>
      </c>
      <c r="U1571" s="98" t="s">
        <v>3558</v>
      </c>
      <c r="V1571" s="98">
        <v>20</v>
      </c>
      <c r="W1571" s="98" t="s">
        <v>3633</v>
      </c>
      <c r="X1571" s="98">
        <v>4</v>
      </c>
      <c r="Y1571" s="98" t="s">
        <v>657</v>
      </c>
      <c r="Z1571" s="98">
        <v>27</v>
      </c>
      <c r="AA1571" s="98" t="s">
        <v>3559</v>
      </c>
      <c r="AB1571" s="98">
        <v>8690</v>
      </c>
      <c r="AC1571" s="98" t="s">
        <v>3560</v>
      </c>
      <c r="AD1571" s="98" t="s">
        <v>3705</v>
      </c>
      <c r="AE1571" s="98">
        <v>5384</v>
      </c>
      <c r="AF1571" s="98" t="s">
        <v>3747</v>
      </c>
      <c r="AG1571" s="98" t="s">
        <v>3748</v>
      </c>
      <c r="AH1571" s="98" t="s">
        <v>3749</v>
      </c>
      <c r="AI1571" s="98" t="s">
        <v>53</v>
      </c>
      <c r="AJ1571" s="98">
        <v>4100</v>
      </c>
      <c r="AK1571" s="98" t="s">
        <v>33</v>
      </c>
      <c r="AL1571" s="98">
        <v>4101</v>
      </c>
      <c r="AM1571" s="98" t="s">
        <v>128</v>
      </c>
      <c r="AN1571" s="98">
        <v>4106902</v>
      </c>
      <c r="AO1571" s="98">
        <v>2024</v>
      </c>
      <c r="AP1571" s="98">
        <v>2</v>
      </c>
      <c r="AQ1571" s="98" t="s">
        <v>54</v>
      </c>
      <c r="AR1571" s="98" t="s">
        <v>54</v>
      </c>
      <c r="AS1571" s="98" t="s">
        <v>54</v>
      </c>
      <c r="AT1571" s="98" t="s">
        <v>54</v>
      </c>
      <c r="AY1571" s="98" t="s">
        <v>56</v>
      </c>
      <c r="AZ1571" s="98" t="s">
        <v>3750</v>
      </c>
      <c r="BA1571" s="98" t="s">
        <v>3721</v>
      </c>
      <c r="BB1571" s="98" t="s">
        <v>3592</v>
      </c>
      <c r="BD1571" s="110" t="str">
        <f t="shared" si="253"/>
        <v>5027RGInt 01 Curitiba</v>
      </c>
      <c r="BE1571" s="110">
        <v>5027</v>
      </c>
      <c r="BF1571" s="110" t="s">
        <v>3346</v>
      </c>
      <c r="BG1571" s="110">
        <v>8199</v>
      </c>
      <c r="BH1571" s="110" t="s">
        <v>33</v>
      </c>
      <c r="BI1571" s="110">
        <v>1</v>
      </c>
      <c r="BJ1571" s="110">
        <v>1</v>
      </c>
      <c r="BK1571" s="110">
        <v>1</v>
      </c>
      <c r="BL1571" s="110">
        <v>1</v>
      </c>
      <c r="BN1571" s="110">
        <f t="shared" si="254"/>
        <v>4</v>
      </c>
      <c r="BS1571" s="110">
        <v>5384</v>
      </c>
      <c r="BT1571" s="110" t="str">
        <f t="shared" si="245"/>
        <v>Realização do Encontro de Editoras Independentes para uma Feira de Livros</v>
      </c>
      <c r="BU1571" s="111" t="str">
        <f t="shared" si="246"/>
        <v>Não</v>
      </c>
      <c r="BV1571" s="111" t="str">
        <f t="shared" si="247"/>
        <v>Não</v>
      </c>
      <c r="BW1571" s="111" t="str">
        <f t="shared" si="248"/>
        <v>Não</v>
      </c>
      <c r="BX1571" s="111" t="str">
        <f t="shared" si="249"/>
        <v>Não</v>
      </c>
      <c r="BY1571" s="110" t="s">
        <v>121</v>
      </c>
      <c r="BZ1571" s="110" t="s">
        <v>121</v>
      </c>
      <c r="CA1571" s="110" t="s">
        <v>121</v>
      </c>
      <c r="CB1571" s="110" t="s">
        <v>8376</v>
      </c>
      <c r="CG1571" s="110" t="str">
        <f t="shared" si="250"/>
        <v>6009Cascavel</v>
      </c>
      <c r="CH1571" s="110" t="str">
        <f t="shared" si="252"/>
        <v>6009-1</v>
      </c>
      <c r="CI1571" s="110">
        <v>1</v>
      </c>
      <c r="CJ1571" s="110">
        <v>6009</v>
      </c>
      <c r="CK1571" s="110" t="s">
        <v>35</v>
      </c>
      <c r="CL1571" s="110">
        <v>4104808</v>
      </c>
      <c r="CM1571" s="110" t="s">
        <v>600</v>
      </c>
      <c r="CN1571" s="110">
        <v>0</v>
      </c>
      <c r="CO1571" s="110">
        <v>16359</v>
      </c>
      <c r="CP1571" s="110">
        <v>8016</v>
      </c>
      <c r="CQ1571" s="110">
        <v>8016</v>
      </c>
      <c r="CS1571" s="110" t="str">
        <f t="shared" si="251"/>
        <v>RGInt 03 Cascavel-Cascavel</v>
      </c>
    </row>
    <row r="1572" spans="19:97" x14ac:dyDescent="0.2">
      <c r="S1572" s="98">
        <v>5388</v>
      </c>
      <c r="T1572" s="98">
        <v>51</v>
      </c>
      <c r="U1572" s="98" t="s">
        <v>3558</v>
      </c>
      <c r="V1572" s="98">
        <v>20</v>
      </c>
      <c r="W1572" s="98" t="s">
        <v>3633</v>
      </c>
      <c r="X1572" s="98">
        <v>4</v>
      </c>
      <c r="Y1572" s="98" t="s">
        <v>657</v>
      </c>
      <c r="Z1572" s="98">
        <v>27</v>
      </c>
      <c r="AA1572" s="98" t="s">
        <v>3559</v>
      </c>
      <c r="AB1572" s="98">
        <v>8690</v>
      </c>
      <c r="AC1572" s="98" t="s">
        <v>3560</v>
      </c>
      <c r="AD1572" s="98" t="s">
        <v>3705</v>
      </c>
      <c r="AE1572" s="98">
        <v>5388</v>
      </c>
      <c r="AF1572" s="98" t="s">
        <v>3584</v>
      </c>
      <c r="AG1572" s="98" t="s">
        <v>3585</v>
      </c>
      <c r="AH1572" s="98" t="s">
        <v>782</v>
      </c>
      <c r="AI1572" s="98" t="s">
        <v>53</v>
      </c>
      <c r="AJ1572" s="98">
        <v>4100</v>
      </c>
      <c r="AK1572" s="98" t="s">
        <v>33</v>
      </c>
      <c r="AL1572" s="98">
        <v>4101</v>
      </c>
      <c r="AM1572" s="98" t="s">
        <v>128</v>
      </c>
      <c r="AN1572" s="98">
        <v>4106902</v>
      </c>
      <c r="AO1572" s="98">
        <v>2024</v>
      </c>
      <c r="AP1572" s="98">
        <v>2</v>
      </c>
      <c r="AQ1572" s="98" t="s">
        <v>54</v>
      </c>
      <c r="AR1572" s="98" t="s">
        <v>54</v>
      </c>
      <c r="AS1572" s="98" t="s">
        <v>54</v>
      </c>
      <c r="AT1572" s="98" t="s">
        <v>54</v>
      </c>
      <c r="AY1572" s="98" t="s">
        <v>56</v>
      </c>
      <c r="AZ1572" s="98" t="s">
        <v>3586</v>
      </c>
      <c r="BA1572" s="98" t="s">
        <v>3587</v>
      </c>
      <c r="BB1572" s="98" t="s">
        <v>3711</v>
      </c>
      <c r="BD1572" s="110" t="str">
        <f t="shared" si="253"/>
        <v>5029(vazio)</v>
      </c>
      <c r="BE1572" s="110">
        <v>5029</v>
      </c>
      <c r="BF1572" s="110" t="s">
        <v>1425</v>
      </c>
      <c r="BG1572" s="110">
        <v>7018</v>
      </c>
      <c r="BH1572" s="110" t="s">
        <v>60</v>
      </c>
      <c r="BI1572" s="110">
        <v>1302</v>
      </c>
      <c r="BJ1572" s="110">
        <v>1302</v>
      </c>
      <c r="BK1572" s="110">
        <v>1302</v>
      </c>
      <c r="BL1572" s="110">
        <v>1302</v>
      </c>
      <c r="BN1572" s="110">
        <f t="shared" si="254"/>
        <v>5208</v>
      </c>
      <c r="BS1572" s="110">
        <v>5388</v>
      </c>
      <c r="BT1572" s="110" t="str">
        <f t="shared" si="245"/>
        <v>Realização do evento denominado Uma noite na Biblioteca</v>
      </c>
      <c r="BU1572" s="111" t="str">
        <f t="shared" si="246"/>
        <v>Não</v>
      </c>
      <c r="BV1572" s="111" t="str">
        <f t="shared" si="247"/>
        <v>Não</v>
      </c>
      <c r="BW1572" s="111" t="str">
        <f t="shared" si="248"/>
        <v>Não</v>
      </c>
      <c r="BX1572" s="111" t="str">
        <f t="shared" si="249"/>
        <v>Não</v>
      </c>
      <c r="BY1572" s="110" t="s">
        <v>121</v>
      </c>
      <c r="BZ1572" s="110" t="s">
        <v>121</v>
      </c>
      <c r="CA1572" s="110" t="s">
        <v>121</v>
      </c>
      <c r="CB1572" s="110" t="s">
        <v>8376</v>
      </c>
      <c r="CG1572" s="110" t="str">
        <f t="shared" si="250"/>
        <v>6009 Total</v>
      </c>
      <c r="CH1572" s="110" t="str">
        <f t="shared" si="252"/>
        <v>6009 Total-1</v>
      </c>
      <c r="CI1572" s="110">
        <v>1</v>
      </c>
      <c r="CJ1572" s="110" t="s">
        <v>7474</v>
      </c>
      <c r="CN1572" s="110">
        <v>0</v>
      </c>
      <c r="CO1572" s="110">
        <v>16359</v>
      </c>
      <c r="CP1572" s="110">
        <v>8016</v>
      </c>
      <c r="CQ1572" s="110">
        <v>8016</v>
      </c>
      <c r="CS1572" s="110" t="str">
        <f t="shared" si="251"/>
        <v>-</v>
      </c>
    </row>
    <row r="1573" spans="19:97" x14ac:dyDescent="0.2">
      <c r="S1573" s="98">
        <v>5389</v>
      </c>
      <c r="T1573" s="98">
        <v>51</v>
      </c>
      <c r="U1573" s="98" t="s">
        <v>3558</v>
      </c>
      <c r="V1573" s="98">
        <v>20</v>
      </c>
      <c r="W1573" s="98" t="s">
        <v>3633</v>
      </c>
      <c r="X1573" s="98">
        <v>4</v>
      </c>
      <c r="Y1573" s="98" t="s">
        <v>657</v>
      </c>
      <c r="Z1573" s="98">
        <v>27</v>
      </c>
      <c r="AA1573" s="98" t="s">
        <v>3559</v>
      </c>
      <c r="AB1573" s="98">
        <v>8690</v>
      </c>
      <c r="AC1573" s="98" t="s">
        <v>3560</v>
      </c>
      <c r="AD1573" s="98" t="s">
        <v>3705</v>
      </c>
      <c r="AE1573" s="98">
        <v>5389</v>
      </c>
      <c r="AF1573" s="98" t="s">
        <v>3752</v>
      </c>
      <c r="AG1573" s="98" t="s">
        <v>6317</v>
      </c>
      <c r="AH1573" s="98" t="s">
        <v>782</v>
      </c>
      <c r="AI1573" s="98" t="s">
        <v>53</v>
      </c>
      <c r="AJ1573" s="98">
        <v>4100</v>
      </c>
      <c r="AK1573" s="98" t="s">
        <v>33</v>
      </c>
      <c r="AL1573" s="98">
        <v>4101</v>
      </c>
      <c r="AM1573" s="98" t="s">
        <v>128</v>
      </c>
      <c r="AN1573" s="98">
        <v>4106902</v>
      </c>
      <c r="AO1573" s="98">
        <v>2024</v>
      </c>
      <c r="AP1573" s="98">
        <v>6</v>
      </c>
      <c r="AQ1573" s="98" t="s">
        <v>54</v>
      </c>
      <c r="AR1573" s="98" t="s">
        <v>54</v>
      </c>
      <c r="AS1573" s="98" t="s">
        <v>54</v>
      </c>
      <c r="AT1573" s="98" t="s">
        <v>54</v>
      </c>
      <c r="AY1573" s="98" t="s">
        <v>56</v>
      </c>
      <c r="AZ1573" s="98" t="s">
        <v>3753</v>
      </c>
      <c r="BA1573" s="98" t="s">
        <v>3721</v>
      </c>
      <c r="BB1573" s="98" t="s">
        <v>3592</v>
      </c>
      <c r="BD1573" s="110" t="str">
        <f t="shared" si="253"/>
        <v>5030RGInt 04 Maringá</v>
      </c>
      <c r="BE1573" s="110">
        <v>5030</v>
      </c>
      <c r="BF1573" s="110" t="s">
        <v>3350</v>
      </c>
      <c r="BG1573" s="110">
        <v>8084</v>
      </c>
      <c r="BH1573" s="110" t="s">
        <v>36</v>
      </c>
      <c r="BI1573" s="110">
        <v>1557.62</v>
      </c>
      <c r="BJ1573" s="110">
        <v>0</v>
      </c>
      <c r="BK1573" s="110">
        <v>0</v>
      </c>
      <c r="BL1573" s="110">
        <v>0</v>
      </c>
      <c r="BN1573" s="110">
        <f t="shared" si="254"/>
        <v>1557.62</v>
      </c>
      <c r="BS1573" s="110">
        <v>5389</v>
      </c>
      <c r="BT1573" s="110" t="str">
        <f t="shared" si="245"/>
        <v>Realização do evento Sarau Literário com rodas de leituras na Biblioteca Pública do Paraná</v>
      </c>
      <c r="BU1573" s="111" t="str">
        <f t="shared" si="246"/>
        <v>Não</v>
      </c>
      <c r="BV1573" s="111" t="str">
        <f t="shared" si="247"/>
        <v>Não</v>
      </c>
      <c r="BW1573" s="111" t="str">
        <f t="shared" si="248"/>
        <v>Não</v>
      </c>
      <c r="BX1573" s="111" t="str">
        <f t="shared" si="249"/>
        <v>Não</v>
      </c>
      <c r="BY1573" s="110" t="s">
        <v>121</v>
      </c>
      <c r="BZ1573" s="110" t="s">
        <v>121</v>
      </c>
      <c r="CA1573" s="110" t="s">
        <v>121</v>
      </c>
      <c r="CB1573" s="110" t="s">
        <v>8376</v>
      </c>
      <c r="CG1573" s="110" t="str">
        <f t="shared" si="250"/>
        <v>6010Cascavel</v>
      </c>
      <c r="CH1573" s="110" t="str">
        <f t="shared" si="252"/>
        <v>6010-1</v>
      </c>
      <c r="CI1573" s="110">
        <v>1</v>
      </c>
      <c r="CJ1573" s="110">
        <v>6010</v>
      </c>
      <c r="CK1573" s="110" t="s">
        <v>35</v>
      </c>
      <c r="CL1573" s="110">
        <v>4104808</v>
      </c>
      <c r="CM1573" s="110" t="s">
        <v>600</v>
      </c>
      <c r="CN1573" s="110">
        <v>0</v>
      </c>
      <c r="CO1573" s="110">
        <v>34000</v>
      </c>
      <c r="CP1573" s="110">
        <v>51377</v>
      </c>
      <c r="CQ1573" s="110">
        <v>51377</v>
      </c>
      <c r="CS1573" s="110" t="str">
        <f t="shared" si="251"/>
        <v>RGInt 03 Cascavel-Cascavel</v>
      </c>
    </row>
    <row r="1574" spans="19:97" x14ac:dyDescent="0.2">
      <c r="S1574" s="98">
        <v>5437</v>
      </c>
      <c r="T1574" s="98">
        <v>51</v>
      </c>
      <c r="U1574" s="98" t="s">
        <v>3558</v>
      </c>
      <c r="V1574" s="98">
        <v>20</v>
      </c>
      <c r="W1574" s="98" t="s">
        <v>3633</v>
      </c>
      <c r="X1574" s="98">
        <v>4</v>
      </c>
      <c r="Y1574" s="98" t="s">
        <v>657</v>
      </c>
      <c r="Z1574" s="98">
        <v>27</v>
      </c>
      <c r="AA1574" s="98" t="s">
        <v>3559</v>
      </c>
      <c r="AB1574" s="98">
        <v>8690</v>
      </c>
      <c r="AC1574" s="98" t="s">
        <v>3560</v>
      </c>
      <c r="AD1574" s="98" t="s">
        <v>3705</v>
      </c>
      <c r="AE1574" s="98">
        <v>5437</v>
      </c>
      <c r="AF1574" s="98" t="s">
        <v>3589</v>
      </c>
      <c r="AG1574" s="98" t="s">
        <v>3590</v>
      </c>
      <c r="AH1574" s="98" t="s">
        <v>782</v>
      </c>
      <c r="AI1574" s="98" t="s">
        <v>53</v>
      </c>
      <c r="AJ1574" s="98">
        <v>4100</v>
      </c>
      <c r="AK1574" s="98" t="s">
        <v>33</v>
      </c>
      <c r="AL1574" s="98">
        <v>4101</v>
      </c>
      <c r="AM1574" s="98" t="s">
        <v>128</v>
      </c>
      <c r="AN1574" s="98">
        <v>4106902</v>
      </c>
      <c r="AO1574" s="98">
        <v>2024</v>
      </c>
      <c r="AP1574" s="98">
        <v>1</v>
      </c>
      <c r="AQ1574" s="98" t="s">
        <v>54</v>
      </c>
      <c r="AR1574" s="98" t="s">
        <v>54</v>
      </c>
      <c r="AS1574" s="98" t="s">
        <v>54</v>
      </c>
      <c r="AT1574" s="98" t="s">
        <v>54</v>
      </c>
      <c r="AY1574" s="98" t="s">
        <v>56</v>
      </c>
      <c r="AZ1574" s="98" t="s">
        <v>3591</v>
      </c>
      <c r="BA1574" s="98" t="s">
        <v>3576</v>
      </c>
      <c r="BB1574" s="98" t="s">
        <v>3592</v>
      </c>
      <c r="BD1574" s="110" t="str">
        <f t="shared" si="253"/>
        <v>5033(vazio)</v>
      </c>
      <c r="BE1574" s="110">
        <v>5033</v>
      </c>
      <c r="BF1574" s="110" t="s">
        <v>3353</v>
      </c>
      <c r="BG1574" s="110">
        <v>8084</v>
      </c>
      <c r="BH1574" s="110" t="s">
        <v>60</v>
      </c>
      <c r="BI1574" s="110">
        <v>3200</v>
      </c>
      <c r="BJ1574" s="110">
        <v>0</v>
      </c>
      <c r="BK1574" s="110">
        <v>0</v>
      </c>
      <c r="BL1574" s="110">
        <v>0</v>
      </c>
      <c r="BN1574" s="110">
        <f t="shared" si="254"/>
        <v>3200</v>
      </c>
      <c r="BS1574" s="110">
        <v>5437</v>
      </c>
      <c r="BT1574" s="110" t="str">
        <f t="shared" si="245"/>
        <v>Realização do evento Semana Nacional do Livro e da Festa Literária da Biblioteca Pública do Paraná</v>
      </c>
      <c r="BU1574" s="111" t="str">
        <f t="shared" si="246"/>
        <v>Não</v>
      </c>
      <c r="BV1574" s="111" t="str">
        <f t="shared" si="247"/>
        <v>Não</v>
      </c>
      <c r="BW1574" s="111" t="str">
        <f t="shared" si="248"/>
        <v>Não</v>
      </c>
      <c r="BX1574" s="111" t="str">
        <f t="shared" si="249"/>
        <v>Não</v>
      </c>
      <c r="BY1574" s="110" t="s">
        <v>121</v>
      </c>
      <c r="BZ1574" s="110" t="s">
        <v>121</v>
      </c>
      <c r="CA1574" s="110" t="s">
        <v>121</v>
      </c>
      <c r="CB1574" s="110" t="s">
        <v>8376</v>
      </c>
      <c r="CG1574" s="110" t="str">
        <f t="shared" si="250"/>
        <v>6010 Total</v>
      </c>
      <c r="CH1574" s="110" t="str">
        <f t="shared" si="252"/>
        <v>6010 Total-1</v>
      </c>
      <c r="CI1574" s="110">
        <v>1</v>
      </c>
      <c r="CJ1574" s="110" t="s">
        <v>7475</v>
      </c>
      <c r="CN1574" s="110">
        <v>0</v>
      </c>
      <c r="CO1574" s="110">
        <v>34000</v>
      </c>
      <c r="CP1574" s="110">
        <v>51377</v>
      </c>
      <c r="CQ1574" s="110">
        <v>51377</v>
      </c>
      <c r="CS1574" s="110" t="str">
        <f t="shared" si="251"/>
        <v>-</v>
      </c>
    </row>
    <row r="1575" spans="19:97" x14ac:dyDescent="0.2">
      <c r="S1575" s="98">
        <v>5390</v>
      </c>
      <c r="T1575" s="98">
        <v>51</v>
      </c>
      <c r="U1575" s="98" t="s">
        <v>3558</v>
      </c>
      <c r="V1575" s="98">
        <v>20</v>
      </c>
      <c r="W1575" s="98" t="s">
        <v>3633</v>
      </c>
      <c r="X1575" s="98">
        <v>4</v>
      </c>
      <c r="Y1575" s="98" t="s">
        <v>657</v>
      </c>
      <c r="Z1575" s="98">
        <v>27</v>
      </c>
      <c r="AA1575" s="98" t="s">
        <v>3559</v>
      </c>
      <c r="AB1575" s="98">
        <v>8690</v>
      </c>
      <c r="AC1575" s="98" t="s">
        <v>3560</v>
      </c>
      <c r="AD1575" s="98" t="s">
        <v>3705</v>
      </c>
      <c r="AE1575" s="98">
        <v>5390</v>
      </c>
      <c r="AF1575" s="98" t="s">
        <v>3593</v>
      </c>
      <c r="AG1575" s="98" t="s">
        <v>6293</v>
      </c>
      <c r="AH1575" s="98" t="s">
        <v>3594</v>
      </c>
      <c r="AI1575" s="98" t="s">
        <v>53</v>
      </c>
      <c r="AJ1575" s="98">
        <v>4100</v>
      </c>
      <c r="AO1575" s="98">
        <v>2024</v>
      </c>
      <c r="AP1575" s="98">
        <v>4</v>
      </c>
      <c r="AQ1575" s="98" t="s">
        <v>54</v>
      </c>
      <c r="AR1575" s="98" t="s">
        <v>54</v>
      </c>
      <c r="AS1575" s="98" t="s">
        <v>54</v>
      </c>
      <c r="AT1575" s="98" t="s">
        <v>54</v>
      </c>
      <c r="AY1575" s="98" t="s">
        <v>56</v>
      </c>
      <c r="AZ1575" s="98" t="s">
        <v>3595</v>
      </c>
      <c r="BA1575" s="98" t="s">
        <v>3721</v>
      </c>
      <c r="BB1575" s="98" t="s">
        <v>3592</v>
      </c>
      <c r="BD1575" s="110" t="str">
        <f t="shared" si="253"/>
        <v>5034RGInt 01 Curitiba</v>
      </c>
      <c r="BE1575" s="110">
        <v>5034</v>
      </c>
      <c r="BF1575" s="110" t="s">
        <v>3356</v>
      </c>
      <c r="BG1575" s="110">
        <v>8199</v>
      </c>
      <c r="BH1575" s="110" t="s">
        <v>33</v>
      </c>
      <c r="BI1575" s="110">
        <v>3</v>
      </c>
      <c r="BJ1575" s="110">
        <v>10</v>
      </c>
      <c r="BK1575" s="110">
        <v>3</v>
      </c>
      <c r="BL1575" s="110">
        <v>3</v>
      </c>
      <c r="BN1575" s="110">
        <f t="shared" si="254"/>
        <v>19</v>
      </c>
      <c r="BS1575" s="110">
        <v>5390</v>
      </c>
      <c r="BT1575" s="110" t="str">
        <f t="shared" si="245"/>
        <v>Realização do Prêmio Paraná de Literatura</v>
      </c>
      <c r="BU1575" s="111" t="str">
        <f t="shared" si="246"/>
        <v>Não</v>
      </c>
      <c r="BV1575" s="111" t="str">
        <f t="shared" si="247"/>
        <v>Não</v>
      </c>
      <c r="BW1575" s="111" t="str">
        <f t="shared" si="248"/>
        <v>Não</v>
      </c>
      <c r="BX1575" s="111" t="str">
        <f t="shared" si="249"/>
        <v>Não</v>
      </c>
      <c r="BY1575" s="110" t="s">
        <v>121</v>
      </c>
      <c r="BZ1575" s="110" t="s">
        <v>121</v>
      </c>
      <c r="CA1575" s="110" t="s">
        <v>121</v>
      </c>
      <c r="CB1575" s="110" t="s">
        <v>8376</v>
      </c>
      <c r="CG1575" s="110" t="str">
        <f t="shared" si="250"/>
        <v>6012Laranjeiras do Sul</v>
      </c>
      <c r="CH1575" s="110" t="str">
        <f t="shared" si="252"/>
        <v>6012-1</v>
      </c>
      <c r="CI1575" s="110">
        <v>1</v>
      </c>
      <c r="CJ1575" s="110">
        <v>6012</v>
      </c>
      <c r="CK1575" s="110" t="s">
        <v>35</v>
      </c>
      <c r="CL1575" s="110">
        <v>4113304</v>
      </c>
      <c r="CM1575" s="110" t="s">
        <v>800</v>
      </c>
      <c r="CN1575" s="110">
        <v>0</v>
      </c>
      <c r="CO1575" s="110">
        <v>0</v>
      </c>
      <c r="CP1575" s="110">
        <v>4000</v>
      </c>
      <c r="CQ1575" s="110">
        <v>8000</v>
      </c>
      <c r="CS1575" s="110" t="str">
        <f t="shared" si="251"/>
        <v>RGInt 03 Cascavel-Laranjeiras do Sul</v>
      </c>
    </row>
    <row r="1576" spans="19:97" x14ac:dyDescent="0.2">
      <c r="S1576" s="98">
        <v>4989</v>
      </c>
      <c r="T1576" s="98">
        <v>51</v>
      </c>
      <c r="U1576" s="98" t="s">
        <v>3558</v>
      </c>
      <c r="V1576" s="98">
        <v>32</v>
      </c>
      <c r="W1576" s="98" t="s">
        <v>3757</v>
      </c>
      <c r="X1576" s="98">
        <v>4</v>
      </c>
      <c r="Y1576" s="98" t="s">
        <v>657</v>
      </c>
      <c r="Z1576" s="98">
        <v>27</v>
      </c>
      <c r="AA1576" s="98" t="s">
        <v>3559</v>
      </c>
      <c r="AB1576" s="98">
        <v>8199</v>
      </c>
      <c r="AC1576" s="98" t="s">
        <v>3758</v>
      </c>
      <c r="AD1576" s="98" t="s">
        <v>3759</v>
      </c>
      <c r="AE1576" s="98">
        <v>4989</v>
      </c>
      <c r="AF1576" s="98" t="s">
        <v>3227</v>
      </c>
      <c r="AG1576" s="98" t="s">
        <v>3760</v>
      </c>
      <c r="AH1576" s="98" t="s">
        <v>3761</v>
      </c>
      <c r="AI1576" s="98" t="s">
        <v>53</v>
      </c>
      <c r="AJ1576" s="98">
        <v>4100</v>
      </c>
      <c r="AK1576" s="98" t="s">
        <v>33</v>
      </c>
      <c r="AL1576" s="98">
        <v>4101</v>
      </c>
      <c r="AM1576" s="98" t="s">
        <v>128</v>
      </c>
      <c r="AN1576" s="98">
        <v>4106902</v>
      </c>
      <c r="AO1576" s="98">
        <v>2024</v>
      </c>
      <c r="AP1576" s="98">
        <v>3</v>
      </c>
      <c r="AQ1576" s="98" t="s">
        <v>54</v>
      </c>
      <c r="AR1576" s="98" t="s">
        <v>54</v>
      </c>
      <c r="AS1576" s="98" t="s">
        <v>54</v>
      </c>
      <c r="AT1576" s="98" t="s">
        <v>54</v>
      </c>
      <c r="AY1576" s="98" t="s">
        <v>56</v>
      </c>
      <c r="AZ1576" s="98" t="s">
        <v>3762</v>
      </c>
      <c r="BA1576" s="98" t="s">
        <v>3763</v>
      </c>
      <c r="BB1576" s="98" t="s">
        <v>3764</v>
      </c>
      <c r="BD1576" s="110" t="str">
        <f t="shared" si="253"/>
        <v>5036RGInt 01 Curitiba</v>
      </c>
      <c r="BE1576" s="110">
        <v>5036</v>
      </c>
      <c r="BF1576" s="110" t="s">
        <v>3361</v>
      </c>
      <c r="BG1576" s="110">
        <v>8084</v>
      </c>
      <c r="BH1576" s="110" t="s">
        <v>33</v>
      </c>
      <c r="BI1576" s="110">
        <v>2645</v>
      </c>
      <c r="BJ1576" s="110">
        <v>2500</v>
      </c>
      <c r="BK1576" s="110">
        <v>2300</v>
      </c>
      <c r="BL1576" s="110">
        <v>2300</v>
      </c>
      <c r="BN1576" s="110">
        <f t="shared" si="254"/>
        <v>9745</v>
      </c>
      <c r="BS1576" s="110">
        <v>4989</v>
      </c>
      <c r="BT1576" s="110" t="str">
        <f t="shared" si="245"/>
        <v>Apresentação de Ópera</v>
      </c>
      <c r="BU1576" s="111" t="str">
        <f t="shared" si="246"/>
        <v>Não</v>
      </c>
      <c r="BV1576" s="111" t="str">
        <f t="shared" si="247"/>
        <v>Não</v>
      </c>
      <c r="BW1576" s="111" t="str">
        <f t="shared" si="248"/>
        <v>Não</v>
      </c>
      <c r="BX1576" s="111" t="str">
        <f t="shared" si="249"/>
        <v>Não</v>
      </c>
      <c r="BY1576" s="110" t="s">
        <v>121</v>
      </c>
      <c r="BZ1576" s="110" t="s">
        <v>121</v>
      </c>
      <c r="CA1576" s="110" t="s">
        <v>121</v>
      </c>
      <c r="CB1576" s="110" t="s">
        <v>8122</v>
      </c>
      <c r="CG1576" s="110" t="str">
        <f t="shared" si="250"/>
        <v>6012 Total</v>
      </c>
      <c r="CH1576" s="110" t="str">
        <f t="shared" si="252"/>
        <v>6012 Total-1</v>
      </c>
      <c r="CI1576" s="110">
        <v>1</v>
      </c>
      <c r="CJ1576" s="110" t="s">
        <v>7476</v>
      </c>
      <c r="CN1576" s="110">
        <v>0</v>
      </c>
      <c r="CO1576" s="110">
        <v>0</v>
      </c>
      <c r="CP1576" s="110">
        <v>4000</v>
      </c>
      <c r="CQ1576" s="110">
        <v>8000</v>
      </c>
      <c r="CS1576" s="110" t="str">
        <f t="shared" si="251"/>
        <v>-</v>
      </c>
    </row>
    <row r="1577" spans="19:97" x14ac:dyDescent="0.2">
      <c r="S1577" s="98">
        <v>4994</v>
      </c>
      <c r="T1577" s="98">
        <v>51</v>
      </c>
      <c r="U1577" s="98" t="s">
        <v>3558</v>
      </c>
      <c r="V1577" s="98">
        <v>32</v>
      </c>
      <c r="W1577" s="98" t="s">
        <v>3757</v>
      </c>
      <c r="X1577" s="98">
        <v>4</v>
      </c>
      <c r="Y1577" s="98" t="s">
        <v>657</v>
      </c>
      <c r="Z1577" s="98">
        <v>27</v>
      </c>
      <c r="AA1577" s="98" t="s">
        <v>3559</v>
      </c>
      <c r="AB1577" s="98">
        <v>8199</v>
      </c>
      <c r="AC1577" s="98" t="s">
        <v>3758</v>
      </c>
      <c r="AD1577" s="98" t="s">
        <v>3759</v>
      </c>
      <c r="AE1577" s="98">
        <v>4994</v>
      </c>
      <c r="AF1577" s="98" t="s">
        <v>3244</v>
      </c>
      <c r="AG1577" s="98" t="s">
        <v>3766</v>
      </c>
      <c r="AH1577" s="98" t="s">
        <v>3761</v>
      </c>
      <c r="AI1577" s="98" t="s">
        <v>53</v>
      </c>
      <c r="AJ1577" s="98">
        <v>4100</v>
      </c>
      <c r="AK1577" s="98" t="s">
        <v>33</v>
      </c>
      <c r="AL1577" s="98">
        <v>4101</v>
      </c>
      <c r="AM1577" s="98" t="s">
        <v>128</v>
      </c>
      <c r="AN1577" s="98">
        <v>4106902</v>
      </c>
      <c r="AO1577" s="98">
        <v>2024</v>
      </c>
      <c r="AP1577" s="98">
        <v>20</v>
      </c>
      <c r="AQ1577" s="98" t="s">
        <v>54</v>
      </c>
      <c r="AR1577" s="98" t="s">
        <v>54</v>
      </c>
      <c r="AS1577" s="98" t="s">
        <v>54</v>
      </c>
      <c r="AT1577" s="98" t="s">
        <v>54</v>
      </c>
      <c r="AY1577" s="98" t="s">
        <v>56</v>
      </c>
      <c r="AZ1577" s="98" t="s">
        <v>3767</v>
      </c>
      <c r="BA1577" s="98" t="s">
        <v>3763</v>
      </c>
      <c r="BB1577" s="98" t="s">
        <v>3764</v>
      </c>
      <c r="BD1577" s="110" t="str">
        <f t="shared" si="253"/>
        <v>5036RGInt 02 Guarapuava</v>
      </c>
      <c r="BE1577" s="110">
        <v>5036</v>
      </c>
      <c r="BF1577" s="110" t="s">
        <v>3361</v>
      </c>
      <c r="BG1577" s="110">
        <v>8084</v>
      </c>
      <c r="BH1577" s="110" t="s">
        <v>34</v>
      </c>
      <c r="BI1577" s="110">
        <v>285</v>
      </c>
      <c r="BJ1577" s="110">
        <v>800</v>
      </c>
      <c r="BK1577" s="110">
        <v>800</v>
      </c>
      <c r="BL1577" s="110">
        <v>800</v>
      </c>
      <c r="BN1577" s="110">
        <f t="shared" si="254"/>
        <v>2685</v>
      </c>
      <c r="BS1577" s="110">
        <v>4994</v>
      </c>
      <c r="BT1577" s="110" t="str">
        <f t="shared" si="245"/>
        <v>Apresentações de concertos realizados pela Orquestra Sinfônica do Paraná (OSP)</v>
      </c>
      <c r="BU1577" s="111" t="str">
        <f t="shared" si="246"/>
        <v>Não</v>
      </c>
      <c r="BV1577" s="111" t="str">
        <f t="shared" si="247"/>
        <v>Não</v>
      </c>
      <c r="BW1577" s="111" t="str">
        <f t="shared" si="248"/>
        <v>Não</v>
      </c>
      <c r="BX1577" s="111" t="str">
        <f t="shared" si="249"/>
        <v>Não</v>
      </c>
      <c r="BY1577" s="110" t="s">
        <v>121</v>
      </c>
      <c r="BZ1577" s="110" t="s">
        <v>121</v>
      </c>
      <c r="CA1577" s="110" t="s">
        <v>121</v>
      </c>
      <c r="CB1577" s="110" t="s">
        <v>8374</v>
      </c>
      <c r="CG1577" s="110" t="str">
        <f t="shared" si="250"/>
        <v>6013Quedas do Iguaçu</v>
      </c>
      <c r="CH1577" s="110" t="str">
        <f t="shared" si="252"/>
        <v>6013-1</v>
      </c>
      <c r="CI1577" s="110">
        <v>1</v>
      </c>
      <c r="CJ1577" s="110">
        <v>6013</v>
      </c>
      <c r="CK1577" s="110" t="s">
        <v>35</v>
      </c>
      <c r="CL1577" s="110">
        <v>4120903</v>
      </c>
      <c r="CM1577" s="110" t="s">
        <v>543</v>
      </c>
      <c r="CN1577" s="110">
        <v>0</v>
      </c>
      <c r="CO1577" s="110">
        <v>0</v>
      </c>
      <c r="CP1577" s="110">
        <v>4000</v>
      </c>
      <c r="CQ1577" s="110">
        <v>8000</v>
      </c>
      <c r="CS1577" s="110" t="str">
        <f t="shared" si="251"/>
        <v>RGInt 03 Cascavel-Quedas do Iguaçu</v>
      </c>
    </row>
    <row r="1578" spans="19:97" x14ac:dyDescent="0.2">
      <c r="S1578" s="98">
        <v>5004</v>
      </c>
      <c r="T1578" s="98">
        <v>51</v>
      </c>
      <c r="U1578" s="98" t="s">
        <v>3558</v>
      </c>
      <c r="V1578" s="98">
        <v>32</v>
      </c>
      <c r="W1578" s="98" t="s">
        <v>3757</v>
      </c>
      <c r="X1578" s="98">
        <v>4</v>
      </c>
      <c r="Y1578" s="98" t="s">
        <v>657</v>
      </c>
      <c r="Z1578" s="98">
        <v>27</v>
      </c>
      <c r="AA1578" s="98" t="s">
        <v>3559</v>
      </c>
      <c r="AB1578" s="98">
        <v>8199</v>
      </c>
      <c r="AC1578" s="98" t="s">
        <v>3758</v>
      </c>
      <c r="AD1578" s="98" t="s">
        <v>3759</v>
      </c>
      <c r="AE1578" s="98">
        <v>5004</v>
      </c>
      <c r="AF1578" s="98" t="s">
        <v>3284</v>
      </c>
      <c r="AG1578" s="98" t="s">
        <v>3769</v>
      </c>
      <c r="AH1578" s="98" t="s">
        <v>3761</v>
      </c>
      <c r="AI1578" s="98" t="s">
        <v>53</v>
      </c>
      <c r="AJ1578" s="98">
        <v>4100</v>
      </c>
      <c r="AK1578" s="98" t="s">
        <v>33</v>
      </c>
      <c r="AL1578" s="98">
        <v>4101</v>
      </c>
      <c r="AM1578" s="98" t="s">
        <v>128</v>
      </c>
      <c r="AN1578" s="98">
        <v>4106902</v>
      </c>
      <c r="AO1578" s="98">
        <v>2024</v>
      </c>
      <c r="AP1578" s="98">
        <v>5</v>
      </c>
      <c r="AQ1578" s="98" t="s">
        <v>54</v>
      </c>
      <c r="AR1578" s="98" t="s">
        <v>54</v>
      </c>
      <c r="AS1578" s="98" t="s">
        <v>54</v>
      </c>
      <c r="AT1578" s="98" t="s">
        <v>54</v>
      </c>
      <c r="AY1578" s="98" t="s">
        <v>56</v>
      </c>
      <c r="AZ1578" s="98" t="s">
        <v>3770</v>
      </c>
      <c r="BA1578" s="98" t="s">
        <v>3771</v>
      </c>
      <c r="BB1578" s="98" t="s">
        <v>3764</v>
      </c>
      <c r="BD1578" s="110" t="str">
        <f t="shared" si="253"/>
        <v>5036RGInt 03 Cascavel</v>
      </c>
      <c r="BE1578" s="110">
        <v>5036</v>
      </c>
      <c r="BF1578" s="110" t="s">
        <v>3361</v>
      </c>
      <c r="BG1578" s="110">
        <v>8084</v>
      </c>
      <c r="BH1578" s="110" t="s">
        <v>35</v>
      </c>
      <c r="BI1578" s="110">
        <v>1075</v>
      </c>
      <c r="BJ1578" s="110">
        <v>1200</v>
      </c>
      <c r="BK1578" s="110">
        <v>1200</v>
      </c>
      <c r="BL1578" s="110">
        <v>1200</v>
      </c>
      <c r="BN1578" s="110">
        <f t="shared" si="254"/>
        <v>4675</v>
      </c>
      <c r="BS1578" s="110">
        <v>5004</v>
      </c>
      <c r="BT1578" s="110" t="str">
        <f t="shared" si="245"/>
        <v>Apresentações de espetáculos G2 Cia de Dança</v>
      </c>
      <c r="BU1578" s="111" t="str">
        <f t="shared" si="246"/>
        <v>Não</v>
      </c>
      <c r="BV1578" s="111" t="str">
        <f t="shared" si="247"/>
        <v>Não</v>
      </c>
      <c r="BW1578" s="111" t="str">
        <f t="shared" si="248"/>
        <v>Não</v>
      </c>
      <c r="BX1578" s="111" t="str">
        <f t="shared" si="249"/>
        <v>Não</v>
      </c>
      <c r="BY1578" s="110" t="s">
        <v>121</v>
      </c>
      <c r="BZ1578" s="110" t="s">
        <v>121</v>
      </c>
      <c r="CA1578" s="110" t="s">
        <v>121</v>
      </c>
      <c r="CB1578" s="110" t="s">
        <v>8374</v>
      </c>
      <c r="CG1578" s="110" t="str">
        <f t="shared" si="250"/>
        <v>6013 Total</v>
      </c>
      <c r="CH1578" s="110" t="str">
        <f t="shared" si="252"/>
        <v>6013 Total-1</v>
      </c>
      <c r="CI1578" s="110">
        <v>1</v>
      </c>
      <c r="CJ1578" s="110" t="s">
        <v>7477</v>
      </c>
      <c r="CN1578" s="110">
        <v>0</v>
      </c>
      <c r="CO1578" s="110">
        <v>0</v>
      </c>
      <c r="CP1578" s="110">
        <v>4000</v>
      </c>
      <c r="CQ1578" s="110">
        <v>8000</v>
      </c>
      <c r="CS1578" s="110" t="str">
        <f t="shared" si="251"/>
        <v>-</v>
      </c>
    </row>
    <row r="1579" spans="19:97" x14ac:dyDescent="0.2">
      <c r="S1579" s="98">
        <v>5002</v>
      </c>
      <c r="T1579" s="98">
        <v>51</v>
      </c>
      <c r="U1579" s="98" t="s">
        <v>3558</v>
      </c>
      <c r="V1579" s="98">
        <v>32</v>
      </c>
      <c r="W1579" s="98" t="s">
        <v>3757</v>
      </c>
      <c r="X1579" s="98">
        <v>4</v>
      </c>
      <c r="Y1579" s="98" t="s">
        <v>657</v>
      </c>
      <c r="Z1579" s="98">
        <v>27</v>
      </c>
      <c r="AA1579" s="98" t="s">
        <v>3559</v>
      </c>
      <c r="AB1579" s="98">
        <v>8199</v>
      </c>
      <c r="AC1579" s="98" t="s">
        <v>3758</v>
      </c>
      <c r="AD1579" s="98" t="s">
        <v>3759</v>
      </c>
      <c r="AE1579" s="98">
        <v>5002</v>
      </c>
      <c r="AF1579" s="98" t="s">
        <v>3278</v>
      </c>
      <c r="AG1579" s="98" t="s">
        <v>6318</v>
      </c>
      <c r="AH1579" s="98" t="s">
        <v>52</v>
      </c>
      <c r="AI1579" s="98" t="s">
        <v>53</v>
      </c>
      <c r="AJ1579" s="98">
        <v>4100</v>
      </c>
      <c r="AK1579" s="98" t="s">
        <v>33</v>
      </c>
      <c r="AL1579" s="98">
        <v>4101</v>
      </c>
      <c r="AM1579" s="98" t="s">
        <v>128</v>
      </c>
      <c r="AN1579" s="98">
        <v>4106902</v>
      </c>
      <c r="AO1579" s="98">
        <v>2024</v>
      </c>
      <c r="AP1579" s="98">
        <v>7</v>
      </c>
      <c r="AQ1579" s="98" t="s">
        <v>54</v>
      </c>
      <c r="AR1579" s="98" t="s">
        <v>54</v>
      </c>
      <c r="AS1579" s="98" t="s">
        <v>54</v>
      </c>
      <c r="AT1579" s="98" t="s">
        <v>54</v>
      </c>
      <c r="AY1579" s="98" t="s">
        <v>56</v>
      </c>
      <c r="AZ1579" s="98" t="s">
        <v>3773</v>
      </c>
      <c r="BA1579" s="98" t="s">
        <v>3774</v>
      </c>
      <c r="BB1579" s="98" t="s">
        <v>3764</v>
      </c>
      <c r="BD1579" s="110" t="str">
        <f t="shared" si="253"/>
        <v>5036RGInt 04 Maringá</v>
      </c>
      <c r="BE1579" s="110">
        <v>5036</v>
      </c>
      <c r="BF1579" s="110" t="s">
        <v>3361</v>
      </c>
      <c r="BG1579" s="110">
        <v>8084</v>
      </c>
      <c r="BH1579" s="110" t="s">
        <v>36</v>
      </c>
      <c r="BI1579" s="110">
        <v>1955</v>
      </c>
      <c r="BJ1579" s="110">
        <v>1800</v>
      </c>
      <c r="BK1579" s="110">
        <v>1900</v>
      </c>
      <c r="BL1579" s="110">
        <v>1900</v>
      </c>
      <c r="BN1579" s="110">
        <f t="shared" si="254"/>
        <v>7555</v>
      </c>
      <c r="BS1579" s="110">
        <v>5002</v>
      </c>
      <c r="BT1579" s="110" t="str">
        <f t="shared" ref="BT1579:BT1642" si="255">VLOOKUP(BS1579,$S:$AF,14,0)</f>
        <v>Apresentações do Balé Teatro Guaíra</v>
      </c>
      <c r="BU1579" s="111" t="str">
        <f t="shared" ref="BU1579:BU1642" si="256">PROPER(VLOOKUP($BS1579,$S:$BB,27,0))</f>
        <v>Não</v>
      </c>
      <c r="BV1579" s="111" t="str">
        <f t="shared" ref="BV1579:BV1642" si="257">PROPER(VLOOKUP($BS1579,$S:$BB,28,0))</f>
        <v>Não</v>
      </c>
      <c r="BW1579" s="111" t="str">
        <f t="shared" ref="BW1579:BW1642" si="258">PROPER(VLOOKUP($BS1579,$S:$BB,25,0))</f>
        <v>Não</v>
      </c>
      <c r="BX1579" s="111" t="str">
        <f t="shared" ref="BX1579:BX1642" si="259">PROPER(VLOOKUP($BS1579,$S:$BB,26,0))</f>
        <v>Não</v>
      </c>
      <c r="BY1579" s="110" t="s">
        <v>121</v>
      </c>
      <c r="BZ1579" s="110" t="s">
        <v>121</v>
      </c>
      <c r="CA1579" s="110" t="s">
        <v>121</v>
      </c>
      <c r="CB1579" s="110" t="s">
        <v>8374</v>
      </c>
      <c r="CG1579" s="110" t="str">
        <f t="shared" si="250"/>
        <v>6014São José dos Pinhais</v>
      </c>
      <c r="CH1579" s="110" t="str">
        <f t="shared" si="252"/>
        <v>6014-1</v>
      </c>
      <c r="CI1579" s="110">
        <v>1</v>
      </c>
      <c r="CJ1579" s="110">
        <v>6014</v>
      </c>
      <c r="CK1579" s="110" t="s">
        <v>33</v>
      </c>
      <c r="CL1579" s="110">
        <v>4125506</v>
      </c>
      <c r="CM1579" s="110" t="s">
        <v>134</v>
      </c>
      <c r="CN1579" s="110">
        <v>0</v>
      </c>
      <c r="CO1579" s="110">
        <v>2000</v>
      </c>
      <c r="CP1579" s="110">
        <v>5000</v>
      </c>
      <c r="CQ1579" s="110">
        <v>5000</v>
      </c>
      <c r="CS1579" s="110" t="str">
        <f t="shared" si="251"/>
        <v>RGInt 01 Curitiba-São José dos Pinhais</v>
      </c>
    </row>
    <row r="1580" spans="19:97" x14ac:dyDescent="0.2">
      <c r="S1580" s="98">
        <v>5018</v>
      </c>
      <c r="T1580" s="98">
        <v>51</v>
      </c>
      <c r="U1580" s="98" t="s">
        <v>3558</v>
      </c>
      <c r="V1580" s="98">
        <v>32</v>
      </c>
      <c r="W1580" s="98" t="s">
        <v>3757</v>
      </c>
      <c r="X1580" s="98">
        <v>4</v>
      </c>
      <c r="Y1580" s="98" t="s">
        <v>657</v>
      </c>
      <c r="Z1580" s="98">
        <v>27</v>
      </c>
      <c r="AA1580" s="98" t="s">
        <v>3559</v>
      </c>
      <c r="AB1580" s="98">
        <v>8199</v>
      </c>
      <c r="AC1580" s="98" t="s">
        <v>3758</v>
      </c>
      <c r="AD1580" s="98" t="s">
        <v>3759</v>
      </c>
      <c r="AE1580" s="98">
        <v>5018</v>
      </c>
      <c r="AF1580" s="98" t="s">
        <v>3326</v>
      </c>
      <c r="AG1580" s="98" t="s">
        <v>3776</v>
      </c>
      <c r="AH1580" s="98" t="s">
        <v>782</v>
      </c>
      <c r="AI1580" s="98" t="s">
        <v>53</v>
      </c>
      <c r="AJ1580" s="98">
        <v>4100</v>
      </c>
      <c r="AK1580" s="98" t="s">
        <v>33</v>
      </c>
      <c r="AL1580" s="98">
        <v>4101</v>
      </c>
      <c r="AM1580" s="98" t="s">
        <v>128</v>
      </c>
      <c r="AN1580" s="98">
        <v>4106902</v>
      </c>
      <c r="AO1580" s="98">
        <v>2024</v>
      </c>
      <c r="AP1580" s="98">
        <v>1</v>
      </c>
      <c r="AQ1580" s="98" t="s">
        <v>54</v>
      </c>
      <c r="AR1580" s="98" t="s">
        <v>54</v>
      </c>
      <c r="AS1580" s="98" t="s">
        <v>54</v>
      </c>
      <c r="AT1580" s="98" t="s">
        <v>54</v>
      </c>
      <c r="AY1580" s="98" t="s">
        <v>56</v>
      </c>
      <c r="AZ1580" s="98" t="s">
        <v>3777</v>
      </c>
      <c r="BA1580" s="98" t="s">
        <v>3771</v>
      </c>
      <c r="BB1580" s="98" t="s">
        <v>3764</v>
      </c>
      <c r="BD1580" s="110" t="str">
        <f t="shared" si="253"/>
        <v>5036RGInt 05 Londrina</v>
      </c>
      <c r="BE1580" s="110">
        <v>5036</v>
      </c>
      <c r="BF1580" s="110" t="s">
        <v>3361</v>
      </c>
      <c r="BG1580" s="110">
        <v>8084</v>
      </c>
      <c r="BH1580" s="110" t="s">
        <v>37</v>
      </c>
      <c r="BI1580" s="110">
        <v>2940</v>
      </c>
      <c r="BJ1580" s="110">
        <v>2200</v>
      </c>
      <c r="BK1580" s="110">
        <v>1900</v>
      </c>
      <c r="BL1580" s="110">
        <v>1900</v>
      </c>
      <c r="BN1580" s="110">
        <f t="shared" si="254"/>
        <v>8940</v>
      </c>
      <c r="BS1580" s="110">
        <v>5018</v>
      </c>
      <c r="BT1580" s="110" t="str">
        <f t="shared" si="255"/>
        <v>Festival de Teatro de Bonecos</v>
      </c>
      <c r="BU1580" s="111" t="str">
        <f t="shared" si="256"/>
        <v>Não</v>
      </c>
      <c r="BV1580" s="111" t="str">
        <f t="shared" si="257"/>
        <v>Não</v>
      </c>
      <c r="BW1580" s="111" t="str">
        <f t="shared" si="258"/>
        <v>Não</v>
      </c>
      <c r="BX1580" s="111" t="str">
        <f t="shared" si="259"/>
        <v>Não</v>
      </c>
      <c r="BY1580" s="110" t="s">
        <v>121</v>
      </c>
      <c r="BZ1580" s="110" t="s">
        <v>121</v>
      </c>
      <c r="CA1580" s="110" t="s">
        <v>121</v>
      </c>
      <c r="CB1580" s="110" t="s">
        <v>8374</v>
      </c>
      <c r="CG1580" s="110" t="str">
        <f t="shared" si="250"/>
        <v>6014 Total</v>
      </c>
      <c r="CH1580" s="110" t="str">
        <f t="shared" si="252"/>
        <v>6014 Total-1</v>
      </c>
      <c r="CI1580" s="110">
        <v>1</v>
      </c>
      <c r="CJ1580" s="110" t="s">
        <v>7478</v>
      </c>
      <c r="CN1580" s="110">
        <v>0</v>
      </c>
      <c r="CO1580" s="110">
        <v>2000</v>
      </c>
      <c r="CP1580" s="110">
        <v>5000</v>
      </c>
      <c r="CQ1580" s="110">
        <v>5000</v>
      </c>
      <c r="CS1580" s="110" t="str">
        <f t="shared" si="251"/>
        <v>-</v>
      </c>
    </row>
    <row r="1581" spans="19:97" x14ac:dyDescent="0.2">
      <c r="S1581" s="98">
        <v>5038</v>
      </c>
      <c r="T1581" s="98">
        <v>51</v>
      </c>
      <c r="U1581" s="98" t="s">
        <v>3558</v>
      </c>
      <c r="V1581" s="98">
        <v>32</v>
      </c>
      <c r="W1581" s="98" t="s">
        <v>3757</v>
      </c>
      <c r="X1581" s="98">
        <v>4</v>
      </c>
      <c r="Y1581" s="98" t="s">
        <v>657</v>
      </c>
      <c r="Z1581" s="98">
        <v>27</v>
      </c>
      <c r="AA1581" s="98" t="s">
        <v>3559</v>
      </c>
      <c r="AB1581" s="98">
        <v>8199</v>
      </c>
      <c r="AC1581" s="98" t="s">
        <v>3758</v>
      </c>
      <c r="AD1581" s="98" t="s">
        <v>3759</v>
      </c>
      <c r="AE1581" s="98">
        <v>5038</v>
      </c>
      <c r="AF1581" s="98" t="s">
        <v>3365</v>
      </c>
      <c r="AG1581" s="98" t="s">
        <v>3779</v>
      </c>
      <c r="AH1581" s="98" t="s">
        <v>3761</v>
      </c>
      <c r="AI1581" s="98" t="s">
        <v>53</v>
      </c>
      <c r="AJ1581" s="98">
        <v>4100</v>
      </c>
      <c r="AK1581" s="98" t="s">
        <v>33</v>
      </c>
      <c r="AL1581" s="98">
        <v>4101</v>
      </c>
      <c r="AM1581" s="98" t="s">
        <v>128</v>
      </c>
      <c r="AN1581" s="98">
        <v>4106902</v>
      </c>
      <c r="AO1581" s="98">
        <v>2024</v>
      </c>
      <c r="AP1581" s="98">
        <v>5</v>
      </c>
      <c r="AQ1581" s="98" t="s">
        <v>54</v>
      </c>
      <c r="AR1581" s="98" t="s">
        <v>54</v>
      </c>
      <c r="AS1581" s="98" t="s">
        <v>54</v>
      </c>
      <c r="AT1581" s="98" t="s">
        <v>54</v>
      </c>
      <c r="AY1581" s="98" t="s">
        <v>56</v>
      </c>
      <c r="AZ1581" s="98" t="s">
        <v>3780</v>
      </c>
      <c r="BA1581" s="98" t="s">
        <v>3781</v>
      </c>
      <c r="BB1581" s="98" t="s">
        <v>3764</v>
      </c>
      <c r="BD1581" s="110" t="str">
        <f t="shared" si="253"/>
        <v>5036RGInt 06 Ponta Grossa</v>
      </c>
      <c r="BE1581" s="110">
        <v>5036</v>
      </c>
      <c r="BF1581" s="110" t="s">
        <v>3361</v>
      </c>
      <c r="BG1581" s="110">
        <v>8084</v>
      </c>
      <c r="BH1581" s="110" t="s">
        <v>38</v>
      </c>
      <c r="BI1581" s="110">
        <v>1100</v>
      </c>
      <c r="BJ1581" s="110">
        <v>1500</v>
      </c>
      <c r="BK1581" s="110">
        <v>1900</v>
      </c>
      <c r="BL1581" s="110">
        <v>1900</v>
      </c>
      <c r="BN1581" s="110">
        <f t="shared" si="254"/>
        <v>6400</v>
      </c>
      <c r="BS1581" s="110">
        <v>5038</v>
      </c>
      <c r="BT1581" s="110" t="str">
        <f t="shared" si="255"/>
        <v>Participação em espetáculos e festivais de dança dos estudantes da Escola de Dança do Teatro Guaíra</v>
      </c>
      <c r="BU1581" s="111" t="str">
        <f t="shared" si="256"/>
        <v>Não</v>
      </c>
      <c r="BV1581" s="111" t="str">
        <f t="shared" si="257"/>
        <v>Não</v>
      </c>
      <c r="BW1581" s="111" t="str">
        <f t="shared" si="258"/>
        <v>Não</v>
      </c>
      <c r="BX1581" s="111" t="str">
        <f t="shared" si="259"/>
        <v>Não</v>
      </c>
      <c r="BY1581" s="110" t="s">
        <v>121</v>
      </c>
      <c r="BZ1581" s="110" t="s">
        <v>121</v>
      </c>
      <c r="CA1581" s="110" t="s">
        <v>121</v>
      </c>
      <c r="CB1581" s="110" t="s">
        <v>8374</v>
      </c>
      <c r="CG1581" s="110" t="str">
        <f t="shared" si="250"/>
        <v>6017Curitiba</v>
      </c>
      <c r="CH1581" s="110" t="str">
        <f t="shared" si="252"/>
        <v>6017-1</v>
      </c>
      <c r="CI1581" s="110">
        <v>1</v>
      </c>
      <c r="CJ1581" s="110">
        <v>6017</v>
      </c>
      <c r="CK1581" s="110" t="s">
        <v>33</v>
      </c>
      <c r="CL1581" s="110">
        <v>4106902</v>
      </c>
      <c r="CM1581" s="110" t="s">
        <v>128</v>
      </c>
      <c r="CN1581" s="110">
        <v>2</v>
      </c>
      <c r="CO1581" s="110">
        <v>1</v>
      </c>
      <c r="CP1581" s="110">
        <v>1</v>
      </c>
      <c r="CQ1581" s="110">
        <v>1</v>
      </c>
      <c r="CS1581" s="110" t="str">
        <f t="shared" si="251"/>
        <v>RGInt 01 Curitiba-Curitiba</v>
      </c>
    </row>
    <row r="1582" spans="19:97" x14ac:dyDescent="0.2">
      <c r="S1582" s="98">
        <v>5034</v>
      </c>
      <c r="T1582" s="98">
        <v>51</v>
      </c>
      <c r="U1582" s="98" t="s">
        <v>3558</v>
      </c>
      <c r="V1582" s="98">
        <v>32</v>
      </c>
      <c r="W1582" s="98" t="s">
        <v>3757</v>
      </c>
      <c r="X1582" s="98">
        <v>4</v>
      </c>
      <c r="Y1582" s="98" t="s">
        <v>657</v>
      </c>
      <c r="Z1582" s="98">
        <v>27</v>
      </c>
      <c r="AA1582" s="98" t="s">
        <v>3559</v>
      </c>
      <c r="AB1582" s="98">
        <v>8199</v>
      </c>
      <c r="AC1582" s="98" t="s">
        <v>3758</v>
      </c>
      <c r="AD1582" s="98" t="s">
        <v>3759</v>
      </c>
      <c r="AE1582" s="98">
        <v>5034</v>
      </c>
      <c r="AF1582" s="98" t="s">
        <v>3356</v>
      </c>
      <c r="AG1582" s="98" t="s">
        <v>6319</v>
      </c>
      <c r="AH1582" s="98" t="s">
        <v>3761</v>
      </c>
      <c r="AI1582" s="98" t="s">
        <v>53</v>
      </c>
      <c r="AJ1582" s="98">
        <v>4100</v>
      </c>
      <c r="AK1582" s="98" t="s">
        <v>33</v>
      </c>
      <c r="AL1582" s="98">
        <v>4101</v>
      </c>
      <c r="AM1582" s="98" t="s">
        <v>128</v>
      </c>
      <c r="AN1582" s="98">
        <v>4106902</v>
      </c>
      <c r="AO1582" s="98">
        <v>2024</v>
      </c>
      <c r="AP1582" s="98">
        <v>3</v>
      </c>
      <c r="AQ1582" s="98" t="s">
        <v>54</v>
      </c>
      <c r="AR1582" s="98" t="s">
        <v>54</v>
      </c>
      <c r="AS1582" s="98" t="s">
        <v>54</v>
      </c>
      <c r="AT1582" s="98" t="s">
        <v>54</v>
      </c>
      <c r="AY1582" s="98" t="s">
        <v>56</v>
      </c>
      <c r="AZ1582" s="98" t="s">
        <v>3782</v>
      </c>
      <c r="BA1582" s="98" t="s">
        <v>3771</v>
      </c>
      <c r="BB1582" s="98" t="s">
        <v>3764</v>
      </c>
      <c r="BD1582" s="110" t="str">
        <f t="shared" si="253"/>
        <v>5038RGInt 01 Curitiba</v>
      </c>
      <c r="BE1582" s="110">
        <v>5038</v>
      </c>
      <c r="BF1582" s="110" t="s">
        <v>3365</v>
      </c>
      <c r="BG1582" s="110">
        <v>8199</v>
      </c>
      <c r="BH1582" s="110" t="s">
        <v>33</v>
      </c>
      <c r="BI1582" s="110">
        <v>5</v>
      </c>
      <c r="BJ1582" s="110">
        <v>5</v>
      </c>
      <c r="BK1582" s="110">
        <v>5</v>
      </c>
      <c r="BL1582" s="110">
        <v>5</v>
      </c>
      <c r="BN1582" s="110">
        <f t="shared" si="254"/>
        <v>20</v>
      </c>
      <c r="BS1582" s="110">
        <v>5034</v>
      </c>
      <c r="BT1582" s="110" t="str">
        <f t="shared" si="255"/>
        <v>Realização do espetáculo do teatro de Comédia do Paraná</v>
      </c>
      <c r="BU1582" s="111" t="str">
        <f t="shared" si="256"/>
        <v>Não</v>
      </c>
      <c r="BV1582" s="111" t="str">
        <f t="shared" si="257"/>
        <v>Não</v>
      </c>
      <c r="BW1582" s="111" t="str">
        <f t="shared" si="258"/>
        <v>Não</v>
      </c>
      <c r="BX1582" s="111" t="str">
        <f t="shared" si="259"/>
        <v>Não</v>
      </c>
      <c r="BY1582" s="110" t="s">
        <v>121</v>
      </c>
      <c r="BZ1582" s="110" t="s">
        <v>121</v>
      </c>
      <c r="CA1582" s="110" t="s">
        <v>121</v>
      </c>
      <c r="CB1582" s="110" t="s">
        <v>8374</v>
      </c>
      <c r="CG1582" s="110" t="str">
        <f t="shared" ref="CG1582:CG1645" si="260">CJ1582&amp;CM1582</f>
        <v>6017 Total</v>
      </c>
      <c r="CH1582" s="110" t="str">
        <f t="shared" si="252"/>
        <v>6017 Total-1</v>
      </c>
      <c r="CI1582" s="110">
        <v>1</v>
      </c>
      <c r="CJ1582" s="110" t="s">
        <v>7479</v>
      </c>
      <c r="CN1582" s="110">
        <v>2</v>
      </c>
      <c r="CO1582" s="110">
        <v>1</v>
      </c>
      <c r="CP1582" s="110">
        <v>1</v>
      </c>
      <c r="CQ1582" s="110">
        <v>1</v>
      </c>
      <c r="CS1582" s="110" t="str">
        <f t="shared" ref="CS1582:CS1645" si="261">CK1582&amp;"-"&amp;CM1582</f>
        <v>-</v>
      </c>
    </row>
    <row r="1583" spans="19:97" x14ac:dyDescent="0.2">
      <c r="S1583" s="98">
        <v>5027</v>
      </c>
      <c r="T1583" s="98">
        <v>51</v>
      </c>
      <c r="U1583" s="98" t="s">
        <v>3558</v>
      </c>
      <c r="V1583" s="98">
        <v>32</v>
      </c>
      <c r="W1583" s="98" t="s">
        <v>3757</v>
      </c>
      <c r="X1583" s="98">
        <v>4</v>
      </c>
      <c r="Y1583" s="98" t="s">
        <v>657</v>
      </c>
      <c r="Z1583" s="98">
        <v>27</v>
      </c>
      <c r="AA1583" s="98" t="s">
        <v>3559</v>
      </c>
      <c r="AB1583" s="98">
        <v>8199</v>
      </c>
      <c r="AC1583" s="98" t="s">
        <v>3758</v>
      </c>
      <c r="AD1583" s="98" t="s">
        <v>3759</v>
      </c>
      <c r="AE1583" s="98">
        <v>5027</v>
      </c>
      <c r="AF1583" s="98" t="s">
        <v>3346</v>
      </c>
      <c r="AG1583" s="98" t="s">
        <v>3784</v>
      </c>
      <c r="AH1583" s="98" t="s">
        <v>782</v>
      </c>
      <c r="AI1583" s="98" t="s">
        <v>53</v>
      </c>
      <c r="AJ1583" s="98">
        <v>4100</v>
      </c>
      <c r="AK1583" s="98" t="s">
        <v>33</v>
      </c>
      <c r="AL1583" s="98">
        <v>4101</v>
      </c>
      <c r="AM1583" s="98" t="s">
        <v>128</v>
      </c>
      <c r="AN1583" s="98">
        <v>4106902</v>
      </c>
      <c r="AO1583" s="98">
        <v>2024</v>
      </c>
      <c r="AP1583" s="98">
        <v>1</v>
      </c>
      <c r="AQ1583" s="98" t="s">
        <v>54</v>
      </c>
      <c r="AR1583" s="98" t="s">
        <v>54</v>
      </c>
      <c r="AS1583" s="98" t="s">
        <v>54</v>
      </c>
      <c r="AT1583" s="98" t="s">
        <v>54</v>
      </c>
      <c r="AY1583" s="98" t="s">
        <v>56</v>
      </c>
      <c r="AZ1583" s="98" t="s">
        <v>3785</v>
      </c>
      <c r="BA1583" s="98" t="s">
        <v>3786</v>
      </c>
      <c r="BB1583" s="98" t="s">
        <v>3764</v>
      </c>
      <c r="BD1583" s="110" t="str">
        <f t="shared" si="253"/>
        <v>5039(vazio)</v>
      </c>
      <c r="BE1583" s="110">
        <v>5039</v>
      </c>
      <c r="BF1583" s="110" t="s">
        <v>3369</v>
      </c>
      <c r="BG1583" s="110">
        <v>8379</v>
      </c>
      <c r="BH1583" s="110" t="s">
        <v>60</v>
      </c>
      <c r="BI1583" s="110">
        <v>2000</v>
      </c>
      <c r="BJ1583" s="110">
        <v>1200</v>
      </c>
      <c r="BK1583" s="110">
        <v>1200</v>
      </c>
      <c r="BL1583" s="110">
        <v>1200</v>
      </c>
      <c r="BN1583" s="110">
        <f t="shared" si="254"/>
        <v>5600</v>
      </c>
      <c r="BS1583" s="110">
        <v>5027</v>
      </c>
      <c r="BT1583" s="110" t="str">
        <f t="shared" si="255"/>
        <v>Realização do Prêmio Troféu Gralha Azul do Centro Cultural Teatro Guaíra</v>
      </c>
      <c r="BU1583" s="111" t="str">
        <f t="shared" si="256"/>
        <v>Não</v>
      </c>
      <c r="BV1583" s="111" t="str">
        <f t="shared" si="257"/>
        <v>Não</v>
      </c>
      <c r="BW1583" s="111" t="str">
        <f t="shared" si="258"/>
        <v>Não</v>
      </c>
      <c r="BX1583" s="111" t="str">
        <f t="shared" si="259"/>
        <v>Não</v>
      </c>
      <c r="BY1583" s="110" t="s">
        <v>121</v>
      </c>
      <c r="BZ1583" s="110" t="s">
        <v>121</v>
      </c>
      <c r="CA1583" s="110" t="s">
        <v>121</v>
      </c>
      <c r="CB1583" s="110" t="s">
        <v>8374</v>
      </c>
      <c r="CG1583" s="110" t="str">
        <f t="shared" si="260"/>
        <v>6021Cascavel</v>
      </c>
      <c r="CH1583" s="110" t="str">
        <f t="shared" ref="CH1583:CH1646" si="262">CJ1583&amp;"-"&amp;CI1583</f>
        <v>6021-1</v>
      </c>
      <c r="CI1583" s="110">
        <v>1</v>
      </c>
      <c r="CJ1583" s="110">
        <v>6021</v>
      </c>
      <c r="CK1583" s="110" t="s">
        <v>35</v>
      </c>
      <c r="CL1583" s="110">
        <v>4104808</v>
      </c>
      <c r="CM1583" s="110" t="s">
        <v>600</v>
      </c>
      <c r="CN1583" s="110">
        <v>0</v>
      </c>
      <c r="CO1583" s="110">
        <v>2600</v>
      </c>
      <c r="CP1583" s="110">
        <v>0</v>
      </c>
      <c r="CQ1583" s="110">
        <v>0</v>
      </c>
      <c r="CS1583" s="110" t="str">
        <f t="shared" si="261"/>
        <v>RGInt 03 Cascavel-Cascavel</v>
      </c>
    </row>
    <row r="1584" spans="19:97" x14ac:dyDescent="0.2">
      <c r="S1584" s="98">
        <v>6049</v>
      </c>
      <c r="T1584" s="98">
        <v>51</v>
      </c>
      <c r="U1584" s="98" t="s">
        <v>3558</v>
      </c>
      <c r="V1584" s="98">
        <v>32</v>
      </c>
      <c r="W1584" s="98" t="s">
        <v>3757</v>
      </c>
      <c r="X1584" s="98">
        <v>4</v>
      </c>
      <c r="Y1584" s="98" t="s">
        <v>657</v>
      </c>
      <c r="Z1584" s="98">
        <v>27</v>
      </c>
      <c r="AA1584" s="98" t="s">
        <v>3559</v>
      </c>
      <c r="AB1584" s="98">
        <v>8200</v>
      </c>
      <c r="AC1584" s="98" t="s">
        <v>3788</v>
      </c>
      <c r="AD1584" s="98" t="s">
        <v>1305</v>
      </c>
      <c r="AE1584" s="98">
        <v>6049</v>
      </c>
      <c r="AF1584" s="98" t="s">
        <v>3789</v>
      </c>
      <c r="AG1584" s="98" t="s">
        <v>3790</v>
      </c>
      <c r="AH1584" s="98" t="s">
        <v>3791</v>
      </c>
      <c r="AI1584" s="98" t="s">
        <v>53</v>
      </c>
      <c r="AJ1584" s="98">
        <v>4100</v>
      </c>
      <c r="AK1584" s="98" t="s">
        <v>33</v>
      </c>
      <c r="AL1584" s="98">
        <v>4101</v>
      </c>
      <c r="AM1584" s="98" t="s">
        <v>128</v>
      </c>
      <c r="AN1584" s="98">
        <v>4106902</v>
      </c>
      <c r="AO1584" s="98">
        <v>2024</v>
      </c>
      <c r="AP1584" s="98">
        <v>0</v>
      </c>
      <c r="AQ1584" s="98" t="s">
        <v>54</v>
      </c>
      <c r="AR1584" s="98" t="s">
        <v>54</v>
      </c>
      <c r="AS1584" s="98" t="s">
        <v>54</v>
      </c>
      <c r="AT1584" s="98" t="s">
        <v>54</v>
      </c>
      <c r="AY1584" s="98" t="s">
        <v>56</v>
      </c>
      <c r="AZ1584" s="98" t="s">
        <v>3792</v>
      </c>
      <c r="BA1584" s="98" t="s">
        <v>3793</v>
      </c>
      <c r="BB1584" s="98" t="s">
        <v>3794</v>
      </c>
      <c r="BD1584" s="110" t="str">
        <f t="shared" si="253"/>
        <v>5040(vazio)</v>
      </c>
      <c r="BE1584" s="110">
        <v>5040</v>
      </c>
      <c r="BF1584" s="110" t="s">
        <v>3376</v>
      </c>
      <c r="BG1584" s="110">
        <v>8379</v>
      </c>
      <c r="BH1584" s="110" t="s">
        <v>60</v>
      </c>
      <c r="BI1584" s="110">
        <v>50</v>
      </c>
      <c r="BJ1584" s="110">
        <v>50</v>
      </c>
      <c r="BK1584" s="110">
        <v>50</v>
      </c>
      <c r="BL1584" s="110">
        <v>50</v>
      </c>
      <c r="BN1584" s="110">
        <f t="shared" si="254"/>
        <v>200</v>
      </c>
      <c r="BS1584" s="110">
        <v>6049</v>
      </c>
      <c r="BT1584" s="110" t="str">
        <f t="shared" si="255"/>
        <v>Aquisição de equipamentos para Centro Cultural Teatro Guaíra</v>
      </c>
      <c r="BU1584" s="111" t="str">
        <f t="shared" si="256"/>
        <v>Não</v>
      </c>
      <c r="BV1584" s="111" t="str">
        <f t="shared" si="257"/>
        <v>Não</v>
      </c>
      <c r="BW1584" s="111" t="str">
        <f t="shared" si="258"/>
        <v>Não</v>
      </c>
      <c r="BX1584" s="111" t="str">
        <f t="shared" si="259"/>
        <v>Não</v>
      </c>
      <c r="BY1584" s="110" t="s">
        <v>121</v>
      </c>
      <c r="BZ1584" s="110" t="s">
        <v>121</v>
      </c>
      <c r="CA1584" s="110" t="s">
        <v>121</v>
      </c>
      <c r="CB1584" s="110" t="s">
        <v>8375</v>
      </c>
      <c r="CG1584" s="110" t="str">
        <f t="shared" si="260"/>
        <v>6021 Total</v>
      </c>
      <c r="CH1584" s="110" t="str">
        <f t="shared" si="262"/>
        <v>6021 Total-1</v>
      </c>
      <c r="CI1584" s="110">
        <v>1</v>
      </c>
      <c r="CJ1584" s="110" t="s">
        <v>7480</v>
      </c>
      <c r="CN1584" s="110">
        <v>0</v>
      </c>
      <c r="CO1584" s="110">
        <v>2600</v>
      </c>
      <c r="CP1584" s="110">
        <v>0</v>
      </c>
      <c r="CQ1584" s="110">
        <v>0</v>
      </c>
      <c r="CS1584" s="110" t="str">
        <f t="shared" si="261"/>
        <v>-</v>
      </c>
    </row>
    <row r="1585" spans="19:97" x14ac:dyDescent="0.2">
      <c r="S1585" s="98">
        <v>6048</v>
      </c>
      <c r="T1585" s="98">
        <v>51</v>
      </c>
      <c r="U1585" s="98" t="s">
        <v>3558</v>
      </c>
      <c r="V1585" s="98">
        <v>32</v>
      </c>
      <c r="W1585" s="98" t="s">
        <v>3757</v>
      </c>
      <c r="X1585" s="98">
        <v>4</v>
      </c>
      <c r="Y1585" s="98" t="s">
        <v>657</v>
      </c>
      <c r="Z1585" s="98">
        <v>27</v>
      </c>
      <c r="AA1585" s="98" t="s">
        <v>3559</v>
      </c>
      <c r="AB1585" s="98">
        <v>8200</v>
      </c>
      <c r="AC1585" s="98" t="s">
        <v>3788</v>
      </c>
      <c r="AD1585" s="98" t="s">
        <v>1305</v>
      </c>
      <c r="AE1585" s="98">
        <v>6048</v>
      </c>
      <c r="AF1585" s="98" t="s">
        <v>3796</v>
      </c>
      <c r="AG1585" s="98" t="s">
        <v>6320</v>
      </c>
      <c r="AH1585" s="98" t="s">
        <v>212</v>
      </c>
      <c r="AI1585" s="98" t="s">
        <v>53</v>
      </c>
      <c r="AJ1585" s="98">
        <v>4100</v>
      </c>
      <c r="AK1585" s="98" t="s">
        <v>33</v>
      </c>
      <c r="AL1585" s="98">
        <v>4101</v>
      </c>
      <c r="AM1585" s="98" t="s">
        <v>128</v>
      </c>
      <c r="AN1585" s="98">
        <v>4106902</v>
      </c>
      <c r="AO1585" s="98">
        <v>2024</v>
      </c>
      <c r="AP1585" s="98">
        <v>0</v>
      </c>
      <c r="AQ1585" s="98" t="s">
        <v>54</v>
      </c>
      <c r="AR1585" s="98" t="s">
        <v>54</v>
      </c>
      <c r="AS1585" s="98" t="s">
        <v>54</v>
      </c>
      <c r="AT1585" s="98" t="s">
        <v>54</v>
      </c>
      <c r="AY1585" s="98" t="s">
        <v>56</v>
      </c>
      <c r="AZ1585" s="98" t="s">
        <v>6313</v>
      </c>
      <c r="BA1585" s="98" t="s">
        <v>6321</v>
      </c>
      <c r="BB1585" s="98" t="s">
        <v>3794</v>
      </c>
      <c r="BD1585" s="110" t="str">
        <f t="shared" ref="BD1585:BD1648" si="263">BE1585&amp;BH1585</f>
        <v>5041(vazio)</v>
      </c>
      <c r="BE1585" s="110">
        <v>5041</v>
      </c>
      <c r="BF1585" s="110" t="s">
        <v>3379</v>
      </c>
      <c r="BG1585" s="110">
        <v>8379</v>
      </c>
      <c r="BH1585" s="110" t="s">
        <v>60</v>
      </c>
      <c r="BI1585" s="110">
        <v>20</v>
      </c>
      <c r="BJ1585" s="110">
        <v>20</v>
      </c>
      <c r="BK1585" s="110">
        <v>20</v>
      </c>
      <c r="BL1585" s="110">
        <v>20</v>
      </c>
      <c r="BN1585" s="110">
        <f t="shared" ref="BN1585:BN1648" si="264">SUM(BI1585:BM1585)</f>
        <v>80</v>
      </c>
      <c r="BS1585" s="110">
        <v>6048</v>
      </c>
      <c r="BT1585" s="110" t="str">
        <f t="shared" si="255"/>
        <v>Reforma do Prédio do Centro Cultural Teatro Guaíra, em Curitiba</v>
      </c>
      <c r="BU1585" s="111" t="str">
        <f t="shared" si="256"/>
        <v>Não</v>
      </c>
      <c r="BV1585" s="111" t="str">
        <f t="shared" si="257"/>
        <v>Não</v>
      </c>
      <c r="BW1585" s="111" t="str">
        <f t="shared" si="258"/>
        <v>Não</v>
      </c>
      <c r="BX1585" s="111" t="str">
        <f t="shared" si="259"/>
        <v>Não</v>
      </c>
      <c r="BY1585" s="110" t="s">
        <v>121</v>
      </c>
      <c r="BZ1585" s="110" t="s">
        <v>121</v>
      </c>
      <c r="CA1585" s="110" t="s">
        <v>121</v>
      </c>
      <c r="CB1585" s="110" t="s">
        <v>8375</v>
      </c>
      <c r="CG1585" s="110" t="str">
        <f t="shared" si="260"/>
        <v>6022Curitiba</v>
      </c>
      <c r="CH1585" s="110" t="str">
        <f t="shared" si="262"/>
        <v>6022-1</v>
      </c>
      <c r="CI1585" s="110">
        <v>1</v>
      </c>
      <c r="CJ1585" s="110">
        <v>6022</v>
      </c>
      <c r="CK1585" s="110" t="s">
        <v>33</v>
      </c>
      <c r="CL1585" s="110">
        <v>4106902</v>
      </c>
      <c r="CM1585" s="110" t="s">
        <v>128</v>
      </c>
      <c r="CN1585" s="110">
        <v>0</v>
      </c>
      <c r="CO1585" s="110">
        <v>16000</v>
      </c>
      <c r="CP1585" s="110">
        <v>0</v>
      </c>
      <c r="CQ1585" s="110">
        <v>0</v>
      </c>
      <c r="CS1585" s="110" t="str">
        <f t="shared" si="261"/>
        <v>RGInt 01 Curitiba-Curitiba</v>
      </c>
    </row>
    <row r="1586" spans="19:97" x14ac:dyDescent="0.2">
      <c r="S1586" s="98">
        <v>6063</v>
      </c>
      <c r="T1586" s="98">
        <v>51</v>
      </c>
      <c r="U1586" s="98" t="s">
        <v>3558</v>
      </c>
      <c r="V1586" s="98">
        <v>60</v>
      </c>
      <c r="W1586" s="98" t="s">
        <v>3797</v>
      </c>
      <c r="X1586" s="98">
        <v>4</v>
      </c>
      <c r="Y1586" s="98" t="s">
        <v>657</v>
      </c>
      <c r="Z1586" s="98">
        <v>27</v>
      </c>
      <c r="AA1586" s="98" t="s">
        <v>3559</v>
      </c>
      <c r="AB1586" s="98">
        <v>7104</v>
      </c>
      <c r="AC1586" s="98" t="s">
        <v>3798</v>
      </c>
      <c r="AD1586" s="98" t="s">
        <v>3799</v>
      </c>
      <c r="AE1586" s="98">
        <v>6063</v>
      </c>
      <c r="AF1586" s="98" t="s">
        <v>3800</v>
      </c>
      <c r="AG1586" s="98" t="s">
        <v>6322</v>
      </c>
      <c r="AH1586" s="98" t="s">
        <v>262</v>
      </c>
      <c r="AI1586" s="98" t="s">
        <v>53</v>
      </c>
      <c r="AJ1586" s="98">
        <v>4100</v>
      </c>
      <c r="AK1586" s="98" t="s">
        <v>33</v>
      </c>
      <c r="AL1586" s="98">
        <v>4101</v>
      </c>
      <c r="AO1586" s="98">
        <v>2024</v>
      </c>
      <c r="AP1586" s="98">
        <v>20</v>
      </c>
      <c r="AQ1586" s="98" t="s">
        <v>54</v>
      </c>
      <c r="AR1586" s="98" t="s">
        <v>54</v>
      </c>
      <c r="AS1586" s="98" t="s">
        <v>54</v>
      </c>
      <c r="AT1586" s="98" t="s">
        <v>54</v>
      </c>
      <c r="AY1586" s="98" t="s">
        <v>56</v>
      </c>
      <c r="AZ1586" s="98" t="s">
        <v>3801</v>
      </c>
      <c r="BA1586" s="98" t="s">
        <v>3802</v>
      </c>
      <c r="BB1586" s="98" t="s">
        <v>3803</v>
      </c>
      <c r="BD1586" s="110" t="str">
        <f t="shared" si="263"/>
        <v>5042RGInt 05 Londrina</v>
      </c>
      <c r="BE1586" s="110">
        <v>5042</v>
      </c>
      <c r="BF1586" s="110" t="s">
        <v>3382</v>
      </c>
      <c r="BG1586" s="110">
        <v>7066</v>
      </c>
      <c r="BH1586" s="110" t="s">
        <v>37</v>
      </c>
      <c r="BI1586" s="110">
        <v>0.2</v>
      </c>
      <c r="BJ1586" s="110">
        <v>0</v>
      </c>
      <c r="BK1586" s="110">
        <v>0</v>
      </c>
      <c r="BL1586" s="110">
        <v>0</v>
      </c>
      <c r="BN1586" s="110">
        <f t="shared" si="264"/>
        <v>0.2</v>
      </c>
      <c r="BS1586" s="110">
        <v>6063</v>
      </c>
      <c r="BT1586" s="110" t="str">
        <f t="shared" si="255"/>
        <v>Capacitação dentro do Programa de Formação e Qualificação Cultural</v>
      </c>
      <c r="BU1586" s="111" t="str">
        <f t="shared" si="256"/>
        <v>Não</v>
      </c>
      <c r="BV1586" s="111" t="str">
        <f t="shared" si="257"/>
        <v>Não</v>
      </c>
      <c r="BW1586" s="111" t="str">
        <f t="shared" si="258"/>
        <v>Não</v>
      </c>
      <c r="BX1586" s="111" t="str">
        <f t="shared" si="259"/>
        <v>Não</v>
      </c>
      <c r="BY1586" s="110" t="s">
        <v>121</v>
      </c>
      <c r="BZ1586" s="110" t="s">
        <v>121</v>
      </c>
      <c r="CA1586" s="110" t="s">
        <v>121</v>
      </c>
      <c r="CB1586" s="110" t="s">
        <v>8377</v>
      </c>
      <c r="CG1586" s="110" t="str">
        <f t="shared" si="260"/>
        <v>6022 Total</v>
      </c>
      <c r="CH1586" s="110" t="str">
        <f t="shared" si="262"/>
        <v>6022 Total-1</v>
      </c>
      <c r="CI1586" s="110">
        <v>1</v>
      </c>
      <c r="CJ1586" s="110" t="s">
        <v>7481</v>
      </c>
      <c r="CN1586" s="110">
        <v>0</v>
      </c>
      <c r="CO1586" s="110">
        <v>16000</v>
      </c>
      <c r="CP1586" s="110">
        <v>0</v>
      </c>
      <c r="CQ1586" s="110">
        <v>0</v>
      </c>
      <c r="CS1586" s="110" t="str">
        <f t="shared" si="261"/>
        <v>-</v>
      </c>
    </row>
    <row r="1587" spans="19:97" x14ac:dyDescent="0.2">
      <c r="S1587" s="98">
        <v>6069</v>
      </c>
      <c r="T1587" s="98">
        <v>51</v>
      </c>
      <c r="U1587" s="98" t="s">
        <v>3558</v>
      </c>
      <c r="V1587" s="98">
        <v>60</v>
      </c>
      <c r="W1587" s="98" t="s">
        <v>3797</v>
      </c>
      <c r="X1587" s="98">
        <v>4</v>
      </c>
      <c r="Y1587" s="98" t="s">
        <v>657</v>
      </c>
      <c r="Z1587" s="98">
        <v>27</v>
      </c>
      <c r="AA1587" s="98" t="s">
        <v>3559</v>
      </c>
      <c r="AB1587" s="98">
        <v>7104</v>
      </c>
      <c r="AC1587" s="98" t="s">
        <v>3798</v>
      </c>
      <c r="AD1587" s="98" t="s">
        <v>3799</v>
      </c>
      <c r="AE1587" s="98">
        <v>6069</v>
      </c>
      <c r="AF1587" s="98" t="s">
        <v>3804</v>
      </c>
      <c r="AG1587" s="98" t="s">
        <v>3805</v>
      </c>
      <c r="AH1587" s="98" t="s">
        <v>782</v>
      </c>
      <c r="AI1587" s="98" t="s">
        <v>53</v>
      </c>
      <c r="AJ1587" s="98">
        <v>4100</v>
      </c>
      <c r="AK1587" s="98" t="s">
        <v>33</v>
      </c>
      <c r="AL1587" s="98">
        <v>4101</v>
      </c>
      <c r="AO1587" s="98">
        <v>2024</v>
      </c>
      <c r="AP1587" s="98">
        <v>0</v>
      </c>
      <c r="AQ1587" s="98" t="s">
        <v>54</v>
      </c>
      <c r="AR1587" s="98" t="s">
        <v>54</v>
      </c>
      <c r="AS1587" s="98" t="s">
        <v>54</v>
      </c>
      <c r="AT1587" s="98" t="s">
        <v>54</v>
      </c>
      <c r="AV1587" s="98" t="s">
        <v>129</v>
      </c>
      <c r="AY1587" s="98" t="s">
        <v>56</v>
      </c>
      <c r="AZ1587" s="98" t="s">
        <v>3807</v>
      </c>
      <c r="BA1587" s="98" t="s">
        <v>3617</v>
      </c>
      <c r="BB1587" s="98" t="s">
        <v>3808</v>
      </c>
      <c r="BD1587" s="110" t="str">
        <f t="shared" si="263"/>
        <v>5047RGInt 01 Curitiba</v>
      </c>
      <c r="BE1587" s="110">
        <v>5047</v>
      </c>
      <c r="BF1587" s="110" t="s">
        <v>3384</v>
      </c>
      <c r="BG1587" s="110">
        <v>8088</v>
      </c>
      <c r="BH1587" s="110" t="s">
        <v>33</v>
      </c>
      <c r="BI1587" s="110">
        <v>0</v>
      </c>
      <c r="BJ1587" s="110">
        <v>0</v>
      </c>
      <c r="BK1587" s="110">
        <v>0</v>
      </c>
      <c r="BL1587" s="110">
        <v>0</v>
      </c>
      <c r="BN1587" s="110">
        <f t="shared" si="264"/>
        <v>0</v>
      </c>
      <c r="BS1587" s="110">
        <v>6069</v>
      </c>
      <c r="BT1587" s="110" t="str">
        <f t="shared" si="255"/>
        <v>Eventos de apresentação teatral gratuita para idosos com mediação artística</v>
      </c>
      <c r="BU1587" s="111" t="str">
        <f t="shared" si="256"/>
        <v>Não</v>
      </c>
      <c r="BV1587" s="111" t="str">
        <f t="shared" si="257"/>
        <v>Não</v>
      </c>
      <c r="BW1587" s="111" t="str">
        <f t="shared" si="258"/>
        <v>Não</v>
      </c>
      <c r="BX1587" s="111" t="str">
        <f t="shared" si="259"/>
        <v>Não</v>
      </c>
      <c r="BY1587" s="110" t="s">
        <v>3806</v>
      </c>
      <c r="BZ1587" s="110" t="s">
        <v>8150</v>
      </c>
      <c r="CA1587" s="110" t="s">
        <v>121</v>
      </c>
      <c r="CB1587" s="110" t="s">
        <v>8377</v>
      </c>
      <c r="CG1587" s="110" t="str">
        <f t="shared" si="260"/>
        <v>6023Curitiba</v>
      </c>
      <c r="CH1587" s="110" t="str">
        <f t="shared" si="262"/>
        <v>6023-1</v>
      </c>
      <c r="CI1587" s="110">
        <v>1</v>
      </c>
      <c r="CJ1587" s="110">
        <v>6023</v>
      </c>
      <c r="CK1587" s="110" t="s">
        <v>33</v>
      </c>
      <c r="CL1587" s="110">
        <v>4106902</v>
      </c>
      <c r="CM1587" s="110" t="s">
        <v>128</v>
      </c>
      <c r="CN1587" s="110">
        <v>0</v>
      </c>
      <c r="CO1587" s="110">
        <v>5000</v>
      </c>
      <c r="CP1587" s="110">
        <v>0</v>
      </c>
      <c r="CQ1587" s="110">
        <v>0</v>
      </c>
      <c r="CS1587" s="110" t="str">
        <f t="shared" si="261"/>
        <v>RGInt 01 Curitiba-Curitiba</v>
      </c>
    </row>
    <row r="1588" spans="19:97" x14ac:dyDescent="0.2">
      <c r="S1588" s="98">
        <v>6065</v>
      </c>
      <c r="T1588" s="98">
        <v>51</v>
      </c>
      <c r="U1588" s="98" t="s">
        <v>3558</v>
      </c>
      <c r="V1588" s="98">
        <v>60</v>
      </c>
      <c r="W1588" s="98" t="s">
        <v>3797</v>
      </c>
      <c r="X1588" s="98">
        <v>4</v>
      </c>
      <c r="Y1588" s="98" t="s">
        <v>657</v>
      </c>
      <c r="Z1588" s="98">
        <v>27</v>
      </c>
      <c r="AA1588" s="98" t="s">
        <v>3559</v>
      </c>
      <c r="AB1588" s="98">
        <v>7104</v>
      </c>
      <c r="AC1588" s="98" t="s">
        <v>3798</v>
      </c>
      <c r="AD1588" s="98" t="s">
        <v>3799</v>
      </c>
      <c r="AE1588" s="98">
        <v>6065</v>
      </c>
      <c r="AF1588" s="98" t="s">
        <v>3625</v>
      </c>
      <c r="AG1588" s="98" t="s">
        <v>6298</v>
      </c>
      <c r="AH1588" s="98" t="s">
        <v>782</v>
      </c>
      <c r="AI1588" s="98" t="s">
        <v>53</v>
      </c>
      <c r="AJ1588" s="98">
        <v>4100</v>
      </c>
      <c r="AK1588" s="98" t="s">
        <v>33</v>
      </c>
      <c r="AL1588" s="98">
        <v>4101</v>
      </c>
      <c r="AO1588" s="98">
        <v>2024</v>
      </c>
      <c r="AP1588" s="98">
        <v>5</v>
      </c>
      <c r="AQ1588" s="98" t="s">
        <v>54</v>
      </c>
      <c r="AR1588" s="98" t="s">
        <v>54</v>
      </c>
      <c r="AS1588" s="98" t="s">
        <v>54</v>
      </c>
      <c r="AT1588" s="98" t="s">
        <v>54</v>
      </c>
      <c r="AU1588" s="98" t="s">
        <v>3806</v>
      </c>
      <c r="AY1588" s="98" t="s">
        <v>56</v>
      </c>
      <c r="AZ1588" s="98" t="s">
        <v>3809</v>
      </c>
      <c r="BA1588" s="98" t="s">
        <v>3617</v>
      </c>
      <c r="BB1588" s="98" t="s">
        <v>3618</v>
      </c>
      <c r="BD1588" s="110" t="str">
        <f t="shared" si="263"/>
        <v>5047RGInt 02 Guarapuava</v>
      </c>
      <c r="BE1588" s="110">
        <v>5047</v>
      </c>
      <c r="BF1588" s="110" t="s">
        <v>3384</v>
      </c>
      <c r="BG1588" s="110">
        <v>8088</v>
      </c>
      <c r="BH1588" s="110" t="s">
        <v>34</v>
      </c>
      <c r="BI1588" s="110">
        <v>2</v>
      </c>
      <c r="BJ1588" s="110">
        <v>1</v>
      </c>
      <c r="BK1588" s="110">
        <v>0</v>
      </c>
      <c r="BL1588" s="110">
        <v>0</v>
      </c>
      <c r="BN1588" s="110">
        <f t="shared" si="264"/>
        <v>3</v>
      </c>
      <c r="BS1588" s="110">
        <v>6065</v>
      </c>
      <c r="BT1588" s="110" t="str">
        <f t="shared" si="255"/>
        <v>Eventos de sessão de cinema gratuito na Praça</v>
      </c>
      <c r="BU1588" s="111" t="str">
        <f t="shared" si="256"/>
        <v>Não</v>
      </c>
      <c r="BV1588" s="111" t="str">
        <f t="shared" si="257"/>
        <v>Não</v>
      </c>
      <c r="BW1588" s="111" t="str">
        <f t="shared" si="258"/>
        <v>Não</v>
      </c>
      <c r="BX1588" s="111" t="str">
        <f t="shared" si="259"/>
        <v>Não</v>
      </c>
      <c r="BY1588" s="110" t="s">
        <v>3806</v>
      </c>
      <c r="BZ1588" s="110" t="s">
        <v>121</v>
      </c>
      <c r="CA1588" s="110" t="s">
        <v>121</v>
      </c>
      <c r="CB1588" s="110" t="s">
        <v>8122</v>
      </c>
      <c r="CG1588" s="110" t="str">
        <f t="shared" si="260"/>
        <v>6023 Total</v>
      </c>
      <c r="CH1588" s="110" t="str">
        <f t="shared" si="262"/>
        <v>6023 Total-1</v>
      </c>
      <c r="CI1588" s="110">
        <v>1</v>
      </c>
      <c r="CJ1588" s="110" t="s">
        <v>7482</v>
      </c>
      <c r="CN1588" s="110">
        <v>0</v>
      </c>
      <c r="CO1588" s="110">
        <v>5000</v>
      </c>
      <c r="CP1588" s="110">
        <v>0</v>
      </c>
      <c r="CQ1588" s="110">
        <v>0</v>
      </c>
      <c r="CS1588" s="110" t="str">
        <f t="shared" si="261"/>
        <v>-</v>
      </c>
    </row>
    <row r="1589" spans="19:97" x14ac:dyDescent="0.2">
      <c r="S1589" s="98">
        <v>6064</v>
      </c>
      <c r="T1589" s="98">
        <v>51</v>
      </c>
      <c r="U1589" s="98" t="s">
        <v>3558</v>
      </c>
      <c r="V1589" s="98">
        <v>60</v>
      </c>
      <c r="W1589" s="98" t="s">
        <v>3797</v>
      </c>
      <c r="X1589" s="98">
        <v>4</v>
      </c>
      <c r="Y1589" s="98" t="s">
        <v>657</v>
      </c>
      <c r="Z1589" s="98">
        <v>27</v>
      </c>
      <c r="AA1589" s="98" t="s">
        <v>3559</v>
      </c>
      <c r="AB1589" s="98">
        <v>7104</v>
      </c>
      <c r="AC1589" s="98" t="s">
        <v>3798</v>
      </c>
      <c r="AD1589" s="98" t="s">
        <v>3799</v>
      </c>
      <c r="AE1589" s="98">
        <v>6064</v>
      </c>
      <c r="AF1589" s="98" t="s">
        <v>3637</v>
      </c>
      <c r="AG1589" s="98" t="s">
        <v>6301</v>
      </c>
      <c r="AH1589" s="98" t="s">
        <v>3638</v>
      </c>
      <c r="AI1589" s="98" t="s">
        <v>53</v>
      </c>
      <c r="AJ1589" s="98">
        <v>4100</v>
      </c>
      <c r="AO1589" s="98">
        <v>2024</v>
      </c>
      <c r="AP1589" s="98">
        <v>0</v>
      </c>
      <c r="AQ1589" s="98" t="s">
        <v>54</v>
      </c>
      <c r="AR1589" s="98" t="s">
        <v>54</v>
      </c>
      <c r="AS1589" s="98" t="s">
        <v>54</v>
      </c>
      <c r="AT1589" s="98" t="s">
        <v>54</v>
      </c>
      <c r="AY1589" s="98" t="s">
        <v>56</v>
      </c>
      <c r="AZ1589" s="98" t="s">
        <v>3639</v>
      </c>
      <c r="BA1589" s="98" t="s">
        <v>3617</v>
      </c>
      <c r="BB1589" s="98" t="s">
        <v>3618</v>
      </c>
      <c r="BD1589" s="110" t="str">
        <f t="shared" si="263"/>
        <v>5047RGInt 03 Cascavel</v>
      </c>
      <c r="BE1589" s="110">
        <v>5047</v>
      </c>
      <c r="BF1589" s="110" t="s">
        <v>3384</v>
      </c>
      <c r="BG1589" s="110">
        <v>8088</v>
      </c>
      <c r="BH1589" s="110" t="s">
        <v>35</v>
      </c>
      <c r="BI1589" s="110">
        <v>1</v>
      </c>
      <c r="BJ1589" s="110">
        <v>0</v>
      </c>
      <c r="BK1589" s="110">
        <v>0</v>
      </c>
      <c r="BL1589" s="110">
        <v>0</v>
      </c>
      <c r="BN1589" s="110">
        <f t="shared" si="264"/>
        <v>1</v>
      </c>
      <c r="BS1589" s="110">
        <v>6064</v>
      </c>
      <c r="BT1589" s="110" t="str">
        <f t="shared" si="255"/>
        <v>Festivais, feiras, mostras e festas culturais apoiadas no Paraná</v>
      </c>
      <c r="BU1589" s="111" t="str">
        <f t="shared" si="256"/>
        <v>Não</v>
      </c>
      <c r="BV1589" s="111" t="str">
        <f t="shared" si="257"/>
        <v>Não</v>
      </c>
      <c r="BW1589" s="111" t="str">
        <f t="shared" si="258"/>
        <v>Não</v>
      </c>
      <c r="BX1589" s="111" t="str">
        <f t="shared" si="259"/>
        <v>Não</v>
      </c>
      <c r="BY1589" s="110" t="s">
        <v>121</v>
      </c>
      <c r="BZ1589" s="110" t="s">
        <v>121</v>
      </c>
      <c r="CA1589" s="110" t="s">
        <v>121</v>
      </c>
      <c r="CB1589" s="110" t="s">
        <v>8374</v>
      </c>
      <c r="CG1589" s="110" t="str">
        <f t="shared" si="260"/>
        <v>6024Curitiba</v>
      </c>
      <c r="CH1589" s="110" t="str">
        <f t="shared" si="262"/>
        <v>6024-1</v>
      </c>
      <c r="CI1589" s="110">
        <v>1</v>
      </c>
      <c r="CJ1589" s="110">
        <v>6024</v>
      </c>
      <c r="CK1589" s="110" t="s">
        <v>33</v>
      </c>
      <c r="CL1589" s="110">
        <v>4106902</v>
      </c>
      <c r="CM1589" s="110" t="s">
        <v>128</v>
      </c>
      <c r="CN1589" s="110">
        <v>0</v>
      </c>
      <c r="CO1589" s="110">
        <v>2450</v>
      </c>
      <c r="CP1589" s="110">
        <v>0</v>
      </c>
      <c r="CQ1589" s="110">
        <v>0</v>
      </c>
      <c r="CS1589" s="110" t="str">
        <f t="shared" si="261"/>
        <v>RGInt 01 Curitiba-Curitiba</v>
      </c>
    </row>
    <row r="1590" spans="19:97" x14ac:dyDescent="0.2">
      <c r="S1590" s="98">
        <v>4910</v>
      </c>
      <c r="T1590" s="98">
        <v>51</v>
      </c>
      <c r="U1590" s="98" t="s">
        <v>3558</v>
      </c>
      <c r="V1590" s="98">
        <v>60</v>
      </c>
      <c r="W1590" s="98" t="s">
        <v>3797</v>
      </c>
      <c r="X1590" s="98">
        <v>4</v>
      </c>
      <c r="Y1590" s="98" t="s">
        <v>657</v>
      </c>
      <c r="Z1590" s="98">
        <v>27</v>
      </c>
      <c r="AA1590" s="98" t="s">
        <v>3559</v>
      </c>
      <c r="AB1590" s="98">
        <v>7104</v>
      </c>
      <c r="AC1590" s="98" t="s">
        <v>3798</v>
      </c>
      <c r="AD1590" s="98" t="s">
        <v>3799</v>
      </c>
      <c r="AE1590" s="98">
        <v>4910</v>
      </c>
      <c r="AF1590" s="98" t="s">
        <v>3059</v>
      </c>
      <c r="AG1590" s="98" t="s">
        <v>3811</v>
      </c>
      <c r="AH1590" s="98" t="s">
        <v>2966</v>
      </c>
      <c r="AI1590" s="98" t="s">
        <v>53</v>
      </c>
      <c r="AJ1590" s="98">
        <v>4100</v>
      </c>
      <c r="AO1590" s="98">
        <v>2024</v>
      </c>
      <c r="AP1590" s="98">
        <v>100</v>
      </c>
      <c r="AQ1590" s="98" t="s">
        <v>54</v>
      </c>
      <c r="AR1590" s="98" t="s">
        <v>54</v>
      </c>
      <c r="AS1590" s="98" t="s">
        <v>54</v>
      </c>
      <c r="AT1590" s="98" t="s">
        <v>54</v>
      </c>
      <c r="AY1590" s="98" t="s">
        <v>56</v>
      </c>
      <c r="AZ1590" s="98" t="s">
        <v>3812</v>
      </c>
      <c r="BA1590" s="98" t="s">
        <v>3813</v>
      </c>
      <c r="BB1590" s="98" t="s">
        <v>3814</v>
      </c>
      <c r="BD1590" s="110" t="str">
        <f t="shared" si="263"/>
        <v>5047RGInt 04 Maringá</v>
      </c>
      <c r="BE1590" s="110">
        <v>5047</v>
      </c>
      <c r="BF1590" s="110" t="s">
        <v>3384</v>
      </c>
      <c r="BG1590" s="110">
        <v>8088</v>
      </c>
      <c r="BH1590" s="110" t="s">
        <v>36</v>
      </c>
      <c r="BI1590" s="110">
        <v>0</v>
      </c>
      <c r="BJ1590" s="110">
        <v>1</v>
      </c>
      <c r="BK1590" s="110">
        <v>0</v>
      </c>
      <c r="BL1590" s="110">
        <v>0</v>
      </c>
      <c r="BN1590" s="110">
        <f t="shared" si="264"/>
        <v>1</v>
      </c>
      <c r="BS1590" s="110">
        <v>4910</v>
      </c>
      <c r="BT1590" s="110" t="str">
        <f t="shared" si="255"/>
        <v>Projetos culturais apoiados por meio da execução de Leis de Fomento Federais</v>
      </c>
      <c r="BU1590" s="111" t="str">
        <f t="shared" si="256"/>
        <v>Não</v>
      </c>
      <c r="BV1590" s="111" t="str">
        <f t="shared" si="257"/>
        <v>Não</v>
      </c>
      <c r="BW1590" s="111" t="str">
        <f t="shared" si="258"/>
        <v>Não</v>
      </c>
      <c r="BX1590" s="111" t="str">
        <f t="shared" si="259"/>
        <v>Não</v>
      </c>
      <c r="BY1590" s="110" t="s">
        <v>121</v>
      </c>
      <c r="BZ1590" s="110" t="s">
        <v>121</v>
      </c>
      <c r="CA1590" s="110" t="s">
        <v>121</v>
      </c>
      <c r="CB1590" s="110" t="s">
        <v>8374</v>
      </c>
      <c r="CG1590" s="110" t="str">
        <f t="shared" si="260"/>
        <v>6024 Total</v>
      </c>
      <c r="CH1590" s="110" t="str">
        <f t="shared" si="262"/>
        <v>6024 Total-1</v>
      </c>
      <c r="CI1590" s="110">
        <v>1</v>
      </c>
      <c r="CJ1590" s="110" t="s">
        <v>7483</v>
      </c>
      <c r="CN1590" s="110">
        <v>0</v>
      </c>
      <c r="CO1590" s="110">
        <v>2450</v>
      </c>
      <c r="CP1590" s="110">
        <v>0</v>
      </c>
      <c r="CQ1590" s="110">
        <v>0</v>
      </c>
      <c r="CS1590" s="110" t="str">
        <f t="shared" si="261"/>
        <v>-</v>
      </c>
    </row>
    <row r="1591" spans="19:97" x14ac:dyDescent="0.2">
      <c r="S1591" s="98">
        <v>5372</v>
      </c>
      <c r="T1591" s="98">
        <v>51</v>
      </c>
      <c r="U1591" s="98" t="s">
        <v>3558</v>
      </c>
      <c r="V1591" s="98">
        <v>60</v>
      </c>
      <c r="W1591" s="98" t="s">
        <v>3797</v>
      </c>
      <c r="X1591" s="98">
        <v>4</v>
      </c>
      <c r="Y1591" s="98" t="s">
        <v>657</v>
      </c>
      <c r="Z1591" s="98">
        <v>27</v>
      </c>
      <c r="AA1591" s="98" t="s">
        <v>3559</v>
      </c>
      <c r="AB1591" s="98">
        <v>8382</v>
      </c>
      <c r="AC1591" s="98" t="s">
        <v>3817</v>
      </c>
      <c r="AD1591" s="98" t="s">
        <v>3818</v>
      </c>
      <c r="AE1591" s="98">
        <v>5372</v>
      </c>
      <c r="AF1591" s="98" t="s">
        <v>3800</v>
      </c>
      <c r="AG1591" s="98" t="s">
        <v>6322</v>
      </c>
      <c r="AH1591" s="98" t="s">
        <v>262</v>
      </c>
      <c r="AI1591" s="98" t="s">
        <v>53</v>
      </c>
      <c r="AJ1591" s="98">
        <v>4100</v>
      </c>
      <c r="AK1591" s="98" t="s">
        <v>33</v>
      </c>
      <c r="AL1591" s="98">
        <v>4101</v>
      </c>
      <c r="AO1591" s="98">
        <v>2024</v>
      </c>
      <c r="AP1591" s="98">
        <v>20</v>
      </c>
      <c r="AQ1591" s="98" t="s">
        <v>54</v>
      </c>
      <c r="AR1591" s="98" t="s">
        <v>54</v>
      </c>
      <c r="AS1591" s="98" t="s">
        <v>54</v>
      </c>
      <c r="AT1591" s="98" t="s">
        <v>54</v>
      </c>
      <c r="AY1591" s="98" t="s">
        <v>56</v>
      </c>
      <c r="AZ1591" s="98" t="s">
        <v>3801</v>
      </c>
      <c r="BA1591" s="98" t="s">
        <v>3802</v>
      </c>
      <c r="BB1591" s="98" t="s">
        <v>3803</v>
      </c>
      <c r="BD1591" s="110" t="str">
        <f t="shared" si="263"/>
        <v>5047RGInt 05 Londrina</v>
      </c>
      <c r="BE1591" s="110">
        <v>5047</v>
      </c>
      <c r="BF1591" s="110" t="s">
        <v>3384</v>
      </c>
      <c r="BG1591" s="110">
        <v>8088</v>
      </c>
      <c r="BH1591" s="110" t="s">
        <v>37</v>
      </c>
      <c r="BI1591" s="110">
        <v>0</v>
      </c>
      <c r="BJ1591" s="110">
        <v>0</v>
      </c>
      <c r="BK1591" s="110">
        <v>1</v>
      </c>
      <c r="BL1591" s="110">
        <v>0</v>
      </c>
      <c r="BN1591" s="110">
        <f t="shared" si="264"/>
        <v>1</v>
      </c>
      <c r="BS1591" s="110">
        <v>5372</v>
      </c>
      <c r="BT1591" s="110" t="str">
        <f t="shared" si="255"/>
        <v>Capacitação dentro do Programa de Formação e Qualificação Cultural</v>
      </c>
      <c r="BU1591" s="111" t="str">
        <f t="shared" si="256"/>
        <v>Não</v>
      </c>
      <c r="BV1591" s="111" t="str">
        <f t="shared" si="257"/>
        <v>Não</v>
      </c>
      <c r="BW1591" s="111" t="str">
        <f t="shared" si="258"/>
        <v>Não</v>
      </c>
      <c r="BX1591" s="111" t="str">
        <f t="shared" si="259"/>
        <v>Não</v>
      </c>
      <c r="BY1591" s="110" t="s">
        <v>121</v>
      </c>
      <c r="BZ1591" s="110" t="s">
        <v>121</v>
      </c>
      <c r="CA1591" s="110" t="s">
        <v>121</v>
      </c>
      <c r="CB1591" s="110" t="s">
        <v>8376</v>
      </c>
      <c r="CG1591" s="110" t="str">
        <f t="shared" si="260"/>
        <v>6025Curitiba</v>
      </c>
      <c r="CH1591" s="110" t="str">
        <f t="shared" si="262"/>
        <v>6025-1</v>
      </c>
      <c r="CI1591" s="110">
        <v>1</v>
      </c>
      <c r="CJ1591" s="110">
        <v>6025</v>
      </c>
      <c r="CK1591" s="110" t="s">
        <v>33</v>
      </c>
      <c r="CL1591" s="110">
        <v>4106902</v>
      </c>
      <c r="CM1591" s="110" t="s">
        <v>128</v>
      </c>
      <c r="CN1591" s="110">
        <v>0</v>
      </c>
      <c r="CO1591" s="110">
        <v>9400</v>
      </c>
      <c r="CP1591" s="110">
        <v>0</v>
      </c>
      <c r="CQ1591" s="110">
        <v>0</v>
      </c>
      <c r="CS1591" s="110" t="str">
        <f t="shared" si="261"/>
        <v>RGInt 01 Curitiba-Curitiba</v>
      </c>
    </row>
    <row r="1592" spans="19:97" x14ac:dyDescent="0.2">
      <c r="S1592" s="98">
        <v>5373</v>
      </c>
      <c r="T1592" s="98">
        <v>51</v>
      </c>
      <c r="U1592" s="98" t="s">
        <v>3558</v>
      </c>
      <c r="V1592" s="98">
        <v>60</v>
      </c>
      <c r="W1592" s="98" t="s">
        <v>3797</v>
      </c>
      <c r="X1592" s="98">
        <v>4</v>
      </c>
      <c r="Y1592" s="98" t="s">
        <v>657</v>
      </c>
      <c r="Z1592" s="98">
        <v>27</v>
      </c>
      <c r="AA1592" s="98" t="s">
        <v>3559</v>
      </c>
      <c r="AB1592" s="98">
        <v>8382</v>
      </c>
      <c r="AC1592" s="98" t="s">
        <v>3817</v>
      </c>
      <c r="AD1592" s="98" t="s">
        <v>3818</v>
      </c>
      <c r="AE1592" s="98">
        <v>5373</v>
      </c>
      <c r="AF1592" s="98" t="s">
        <v>3820</v>
      </c>
      <c r="AG1592" s="98" t="s">
        <v>3821</v>
      </c>
      <c r="AH1592" s="98" t="s">
        <v>2966</v>
      </c>
      <c r="AI1592" s="98" t="s">
        <v>53</v>
      </c>
      <c r="AJ1592" s="98">
        <v>4100</v>
      </c>
      <c r="AO1592" s="98">
        <v>2024</v>
      </c>
      <c r="AP1592" s="98">
        <v>30</v>
      </c>
      <c r="AQ1592" s="98" t="s">
        <v>54</v>
      </c>
      <c r="AR1592" s="98" t="s">
        <v>54</v>
      </c>
      <c r="AS1592" s="98" t="s">
        <v>54</v>
      </c>
      <c r="AT1592" s="98" t="s">
        <v>54</v>
      </c>
      <c r="AY1592" s="98" t="s">
        <v>56</v>
      </c>
      <c r="AZ1592" s="98" t="s">
        <v>3822</v>
      </c>
      <c r="BA1592" s="98" t="s">
        <v>3823</v>
      </c>
      <c r="BB1592" s="98" t="s">
        <v>3803</v>
      </c>
      <c r="BD1592" s="110" t="str">
        <f t="shared" si="263"/>
        <v>5047RGInt 06 Ponta Grossa</v>
      </c>
      <c r="BE1592" s="110">
        <v>5047</v>
      </c>
      <c r="BF1592" s="110" t="s">
        <v>3384</v>
      </c>
      <c r="BG1592" s="110">
        <v>8088</v>
      </c>
      <c r="BH1592" s="110" t="s">
        <v>38</v>
      </c>
      <c r="BI1592" s="110">
        <v>0</v>
      </c>
      <c r="BJ1592" s="110">
        <v>0</v>
      </c>
      <c r="BK1592" s="110">
        <v>0</v>
      </c>
      <c r="BL1592" s="110">
        <v>0</v>
      </c>
      <c r="BN1592" s="110">
        <f t="shared" si="264"/>
        <v>0</v>
      </c>
      <c r="BS1592" s="110">
        <v>5373</v>
      </c>
      <c r="BT1592" s="110" t="str">
        <f t="shared" si="255"/>
        <v>Projetos Culturais apoiados por meio de Recursos do Fundo Estadual de Cultura</v>
      </c>
      <c r="BU1592" s="111" t="str">
        <f t="shared" si="256"/>
        <v>Não</v>
      </c>
      <c r="BV1592" s="111" t="str">
        <f t="shared" si="257"/>
        <v>Não</v>
      </c>
      <c r="BW1592" s="111" t="str">
        <f t="shared" si="258"/>
        <v>Não</v>
      </c>
      <c r="BX1592" s="111" t="str">
        <f t="shared" si="259"/>
        <v>Não</v>
      </c>
      <c r="BY1592" s="110" t="s">
        <v>121</v>
      </c>
      <c r="BZ1592" s="110" t="s">
        <v>121</v>
      </c>
      <c r="CA1592" s="110" t="s">
        <v>121</v>
      </c>
      <c r="CB1592" s="110" t="s">
        <v>8374</v>
      </c>
      <c r="CG1592" s="110" t="str">
        <f t="shared" si="260"/>
        <v>6025 Total</v>
      </c>
      <c r="CH1592" s="110" t="str">
        <f t="shared" si="262"/>
        <v>6025 Total-1</v>
      </c>
      <c r="CI1592" s="110">
        <v>1</v>
      </c>
      <c r="CJ1592" s="110" t="s">
        <v>7484</v>
      </c>
      <c r="CN1592" s="110">
        <v>0</v>
      </c>
      <c r="CO1592" s="110">
        <v>9400</v>
      </c>
      <c r="CP1592" s="110">
        <v>0</v>
      </c>
      <c r="CQ1592" s="110">
        <v>0</v>
      </c>
      <c r="CS1592" s="110" t="str">
        <f t="shared" si="261"/>
        <v>-</v>
      </c>
    </row>
    <row r="1593" spans="19:97" x14ac:dyDescent="0.2">
      <c r="S1593" s="98">
        <v>4612</v>
      </c>
      <c r="T1593" s="98">
        <v>59</v>
      </c>
      <c r="U1593" s="98" t="s">
        <v>3824</v>
      </c>
      <c r="V1593" s="98">
        <v>2</v>
      </c>
      <c r="W1593" s="98" t="s">
        <v>975</v>
      </c>
      <c r="X1593" s="98">
        <v>4</v>
      </c>
      <c r="Y1593" s="98" t="s">
        <v>657</v>
      </c>
      <c r="Z1593" s="98">
        <v>28</v>
      </c>
      <c r="AA1593" s="98" t="s">
        <v>3825</v>
      </c>
      <c r="AB1593" s="98">
        <v>8410</v>
      </c>
      <c r="AC1593" s="98" t="s">
        <v>3826</v>
      </c>
      <c r="AD1593" s="98" t="s">
        <v>3827</v>
      </c>
      <c r="AE1593" s="98">
        <v>4612</v>
      </c>
      <c r="AF1593" s="98" t="s">
        <v>6323</v>
      </c>
      <c r="AG1593" s="98" t="s">
        <v>6324</v>
      </c>
      <c r="AH1593" s="98" t="s">
        <v>52</v>
      </c>
      <c r="AI1593" s="98" t="s">
        <v>53</v>
      </c>
      <c r="AJ1593" s="98">
        <v>4100</v>
      </c>
      <c r="AO1593" s="98">
        <v>2024</v>
      </c>
      <c r="AP1593" s="98">
        <v>80</v>
      </c>
      <c r="AQ1593" s="98" t="s">
        <v>56</v>
      </c>
      <c r="AR1593" s="98" t="s">
        <v>54</v>
      </c>
      <c r="AS1593" s="98" t="s">
        <v>54</v>
      </c>
      <c r="AT1593" s="98" t="s">
        <v>54</v>
      </c>
      <c r="AY1593" s="98" t="s">
        <v>56</v>
      </c>
      <c r="AZ1593" s="98" t="s">
        <v>6325</v>
      </c>
      <c r="BA1593" s="98" t="s">
        <v>3832</v>
      </c>
      <c r="BB1593" s="98" t="s">
        <v>6326</v>
      </c>
      <c r="BD1593" s="110" t="str">
        <f t="shared" si="263"/>
        <v>5048RGInt 01 Curitiba</v>
      </c>
      <c r="BE1593" s="110">
        <v>5048</v>
      </c>
      <c r="BF1593" s="110" t="s">
        <v>3387</v>
      </c>
      <c r="BG1593" s="110">
        <v>8088</v>
      </c>
      <c r="BH1593" s="110" t="s">
        <v>33</v>
      </c>
      <c r="BI1593" s="110">
        <v>8</v>
      </c>
      <c r="BJ1593" s="110">
        <v>5</v>
      </c>
      <c r="BK1593" s="110">
        <v>1</v>
      </c>
      <c r="BL1593" s="110">
        <v>1</v>
      </c>
      <c r="BN1593" s="110">
        <f t="shared" si="264"/>
        <v>15</v>
      </c>
      <c r="BS1593" s="110">
        <v>4612</v>
      </c>
      <c r="BT1593" s="110" t="str">
        <f t="shared" si="255"/>
        <v>Ações itinerantes realizadas nos municípios, com a oferta de serviços, programas e projetos de promoção e defesa dos direitos da mulher</v>
      </c>
      <c r="BU1593" s="111" t="str">
        <f t="shared" si="256"/>
        <v>Não</v>
      </c>
      <c r="BV1593" s="111" t="str">
        <f t="shared" si="257"/>
        <v>Não</v>
      </c>
      <c r="BW1593" s="111" t="str">
        <f t="shared" si="258"/>
        <v>Sim</v>
      </c>
      <c r="BX1593" s="111" t="str">
        <f t="shared" si="259"/>
        <v>Não</v>
      </c>
      <c r="BY1593" s="110" t="s">
        <v>121</v>
      </c>
      <c r="BZ1593" s="110" t="s">
        <v>121</v>
      </c>
      <c r="CA1593" s="110" t="s">
        <v>121</v>
      </c>
      <c r="CB1593" s="110" t="s">
        <v>8374</v>
      </c>
      <c r="CG1593" s="110" t="str">
        <f t="shared" si="260"/>
        <v>6026Foz do Iguaçu</v>
      </c>
      <c r="CH1593" s="110" t="str">
        <f t="shared" si="262"/>
        <v>6026-1</v>
      </c>
      <c r="CI1593" s="110">
        <v>1</v>
      </c>
      <c r="CJ1593" s="110">
        <v>6026</v>
      </c>
      <c r="CK1593" s="110" t="s">
        <v>35</v>
      </c>
      <c r="CL1593" s="110">
        <v>4108304</v>
      </c>
      <c r="CM1593" s="110" t="s">
        <v>407</v>
      </c>
      <c r="CN1593" s="110">
        <v>0</v>
      </c>
      <c r="CO1593" s="110">
        <v>320</v>
      </c>
      <c r="CP1593" s="110">
        <v>0</v>
      </c>
      <c r="CQ1593" s="110">
        <v>0</v>
      </c>
      <c r="CS1593" s="110" t="str">
        <f t="shared" si="261"/>
        <v>RGInt 03 Cascavel-Foz do Iguaçu</v>
      </c>
    </row>
    <row r="1594" spans="19:97" x14ac:dyDescent="0.2">
      <c r="S1594" s="98">
        <v>6116</v>
      </c>
      <c r="T1594" s="98">
        <v>59</v>
      </c>
      <c r="U1594" s="98" t="s">
        <v>3824</v>
      </c>
      <c r="V1594" s="98">
        <v>2</v>
      </c>
      <c r="W1594" s="98" t="s">
        <v>975</v>
      </c>
      <c r="X1594" s="98">
        <v>4</v>
      </c>
      <c r="Y1594" s="98" t="s">
        <v>657</v>
      </c>
      <c r="Z1594" s="98">
        <v>28</v>
      </c>
      <c r="AA1594" s="98" t="s">
        <v>3825</v>
      </c>
      <c r="AB1594" s="98">
        <v>8410</v>
      </c>
      <c r="AC1594" s="98" t="s">
        <v>3826</v>
      </c>
      <c r="AD1594" s="98" t="s">
        <v>3827</v>
      </c>
      <c r="AE1594" s="98">
        <v>6116</v>
      </c>
      <c r="AF1594" s="98" t="s">
        <v>3828</v>
      </c>
      <c r="AG1594" s="98" t="s">
        <v>6327</v>
      </c>
      <c r="AH1594" s="98" t="s">
        <v>1827</v>
      </c>
      <c r="AI1594" s="98" t="s">
        <v>53</v>
      </c>
      <c r="AJ1594" s="98">
        <v>4100</v>
      </c>
      <c r="AO1594" s="98">
        <v>2024</v>
      </c>
      <c r="AP1594" s="98">
        <v>1900</v>
      </c>
      <c r="AQ1594" s="98" t="s">
        <v>56</v>
      </c>
      <c r="AR1594" s="98" t="s">
        <v>54</v>
      </c>
      <c r="AS1594" s="98" t="s">
        <v>54</v>
      </c>
      <c r="AT1594" s="98" t="s">
        <v>54</v>
      </c>
      <c r="AY1594" s="98" t="s">
        <v>54</v>
      </c>
      <c r="AZ1594" s="98" t="s">
        <v>3829</v>
      </c>
      <c r="BA1594" s="98" t="s">
        <v>3830</v>
      </c>
      <c r="BB1594" s="98" t="s">
        <v>3831</v>
      </c>
      <c r="BD1594" s="110" t="str">
        <f t="shared" si="263"/>
        <v>5048RGInt 02 Guarapuava</v>
      </c>
      <c r="BE1594" s="110">
        <v>5048</v>
      </c>
      <c r="BF1594" s="110" t="s">
        <v>3387</v>
      </c>
      <c r="BG1594" s="110">
        <v>8088</v>
      </c>
      <c r="BH1594" s="110" t="s">
        <v>34</v>
      </c>
      <c r="BI1594" s="110">
        <v>4</v>
      </c>
      <c r="BJ1594" s="110">
        <v>3</v>
      </c>
      <c r="BK1594" s="110">
        <v>1</v>
      </c>
      <c r="BL1594" s="110">
        <v>1</v>
      </c>
      <c r="BN1594" s="110">
        <f t="shared" si="264"/>
        <v>9</v>
      </c>
      <c r="BS1594" s="110">
        <v>6116</v>
      </c>
      <c r="BT1594" s="110" t="str">
        <f t="shared" si="255"/>
        <v>Artesãos beneficiados com o apoio para participação em feiras, oportunidades de geração de renda, qualificação profissional e canais de financiamento e valorização</v>
      </c>
      <c r="BU1594" s="111" t="str">
        <f t="shared" si="256"/>
        <v>Não</v>
      </c>
      <c r="BV1594" s="111" t="str">
        <f t="shared" si="257"/>
        <v>Não</v>
      </c>
      <c r="BW1594" s="111" t="str">
        <f t="shared" si="258"/>
        <v>Sim</v>
      </c>
      <c r="BX1594" s="111" t="str">
        <f t="shared" si="259"/>
        <v>Não</v>
      </c>
      <c r="BY1594" s="110" t="s">
        <v>121</v>
      </c>
      <c r="BZ1594" s="110" t="s">
        <v>121</v>
      </c>
      <c r="CA1594" s="110" t="s">
        <v>121</v>
      </c>
      <c r="CB1594" s="110" t="s">
        <v>8122</v>
      </c>
      <c r="CG1594" s="110" t="str">
        <f t="shared" si="260"/>
        <v>6026 Total</v>
      </c>
      <c r="CH1594" s="110" t="str">
        <f t="shared" si="262"/>
        <v>6026 Total-1</v>
      </c>
      <c r="CI1594" s="110">
        <v>1</v>
      </c>
      <c r="CJ1594" s="110" t="s">
        <v>7485</v>
      </c>
      <c r="CN1594" s="110">
        <v>0</v>
      </c>
      <c r="CO1594" s="110">
        <v>320</v>
      </c>
      <c r="CP1594" s="110">
        <v>0</v>
      </c>
      <c r="CQ1594" s="110">
        <v>0</v>
      </c>
      <c r="CS1594" s="110" t="str">
        <f t="shared" si="261"/>
        <v>-</v>
      </c>
    </row>
    <row r="1595" spans="19:97" x14ac:dyDescent="0.2">
      <c r="S1595" s="98">
        <v>4613</v>
      </c>
      <c r="T1595" s="98">
        <v>59</v>
      </c>
      <c r="U1595" s="98" t="s">
        <v>3824</v>
      </c>
      <c r="V1595" s="98">
        <v>2</v>
      </c>
      <c r="W1595" s="98" t="s">
        <v>975</v>
      </c>
      <c r="X1595" s="98">
        <v>4</v>
      </c>
      <c r="Y1595" s="98" t="s">
        <v>657</v>
      </c>
      <c r="Z1595" s="98">
        <v>28</v>
      </c>
      <c r="AA1595" s="98" t="s">
        <v>3825</v>
      </c>
      <c r="AB1595" s="98">
        <v>8410</v>
      </c>
      <c r="AC1595" s="98" t="s">
        <v>3826</v>
      </c>
      <c r="AD1595" s="98" t="s">
        <v>3827</v>
      </c>
      <c r="AE1595" s="98">
        <v>4613</v>
      </c>
      <c r="AF1595" s="98" t="s">
        <v>2443</v>
      </c>
      <c r="AG1595" s="98" t="s">
        <v>3834</v>
      </c>
      <c r="AH1595" s="98" t="s">
        <v>127</v>
      </c>
      <c r="AI1595" s="98" t="s">
        <v>53</v>
      </c>
      <c r="AJ1595" s="98">
        <v>4100</v>
      </c>
      <c r="AO1595" s="98">
        <v>2024</v>
      </c>
      <c r="AP1595" s="98">
        <v>3800</v>
      </c>
      <c r="AQ1595" s="98" t="s">
        <v>56</v>
      </c>
      <c r="AR1595" s="98" t="s">
        <v>56</v>
      </c>
      <c r="AS1595" s="98" t="s">
        <v>54</v>
      </c>
      <c r="AT1595" s="98" t="s">
        <v>56</v>
      </c>
      <c r="AV1595" s="98" t="s">
        <v>2410</v>
      </c>
      <c r="AY1595" s="98" t="s">
        <v>56</v>
      </c>
      <c r="AZ1595" s="98" t="s">
        <v>3835</v>
      </c>
      <c r="BA1595" s="98" t="s">
        <v>975</v>
      </c>
      <c r="BB1595" s="98" t="s">
        <v>3831</v>
      </c>
      <c r="BD1595" s="110" t="str">
        <f t="shared" si="263"/>
        <v>5048RGInt 03 Cascavel</v>
      </c>
      <c r="BE1595" s="110">
        <v>5048</v>
      </c>
      <c r="BF1595" s="110" t="s">
        <v>3387</v>
      </c>
      <c r="BG1595" s="110">
        <v>8088</v>
      </c>
      <c r="BH1595" s="110" t="s">
        <v>35</v>
      </c>
      <c r="BI1595" s="110">
        <v>9</v>
      </c>
      <c r="BJ1595" s="110">
        <v>6</v>
      </c>
      <c r="BK1595" s="110">
        <v>1</v>
      </c>
      <c r="BL1595" s="110">
        <v>1</v>
      </c>
      <c r="BN1595" s="110">
        <f t="shared" si="264"/>
        <v>17</v>
      </c>
      <c r="BS1595" s="110">
        <v>4613</v>
      </c>
      <c r="BT1595" s="110" t="str">
        <f t="shared" si="255"/>
        <v>Certificação de servidores(as) municipais e estaduais e representantes de conselhos de direitos, referente às políticas da mulher, do idoso, da igualdade racial e dos povos e comunidades tradicional</v>
      </c>
      <c r="BU1595" s="111" t="str">
        <f t="shared" si="256"/>
        <v>Não</v>
      </c>
      <c r="BV1595" s="111" t="str">
        <f t="shared" si="257"/>
        <v>Sim</v>
      </c>
      <c r="BW1595" s="111" t="str">
        <f t="shared" si="258"/>
        <v>Sim</v>
      </c>
      <c r="BX1595" s="111" t="str">
        <f t="shared" si="259"/>
        <v>Sim</v>
      </c>
      <c r="BY1595" s="110" t="s">
        <v>2444</v>
      </c>
      <c r="BZ1595" s="110" t="s">
        <v>8220</v>
      </c>
      <c r="CA1595" s="110" t="s">
        <v>121</v>
      </c>
      <c r="CB1595" s="110" t="s">
        <v>8377</v>
      </c>
      <c r="CG1595" s="110" t="str">
        <f t="shared" si="260"/>
        <v>6027Londrina</v>
      </c>
      <c r="CH1595" s="110" t="str">
        <f t="shared" si="262"/>
        <v>6027-1</v>
      </c>
      <c r="CI1595" s="110">
        <v>1</v>
      </c>
      <c r="CJ1595" s="110">
        <v>6027</v>
      </c>
      <c r="CK1595" s="110" t="s">
        <v>37</v>
      </c>
      <c r="CL1595" s="110">
        <v>4113700</v>
      </c>
      <c r="CM1595" s="110" t="s">
        <v>326</v>
      </c>
      <c r="CN1595" s="110">
        <v>0</v>
      </c>
      <c r="CO1595" s="110">
        <v>45</v>
      </c>
      <c r="CP1595" s="110">
        <v>0</v>
      </c>
      <c r="CQ1595" s="110">
        <v>0</v>
      </c>
      <c r="CS1595" s="110" t="str">
        <f t="shared" si="261"/>
        <v>RGInt 05 Londrina-Londrina</v>
      </c>
    </row>
    <row r="1596" spans="19:97" x14ac:dyDescent="0.2">
      <c r="S1596" s="98">
        <v>4614</v>
      </c>
      <c r="T1596" s="98">
        <v>59</v>
      </c>
      <c r="U1596" s="98" t="s">
        <v>3824</v>
      </c>
      <c r="V1596" s="98">
        <v>2</v>
      </c>
      <c r="W1596" s="98" t="s">
        <v>975</v>
      </c>
      <c r="X1596" s="98">
        <v>4</v>
      </c>
      <c r="Y1596" s="98" t="s">
        <v>657</v>
      </c>
      <c r="Z1596" s="98">
        <v>28</v>
      </c>
      <c r="AA1596" s="98" t="s">
        <v>3825</v>
      </c>
      <c r="AB1596" s="98">
        <v>8410</v>
      </c>
      <c r="AC1596" s="98" t="s">
        <v>3826</v>
      </c>
      <c r="AD1596" s="98" t="s">
        <v>3827</v>
      </c>
      <c r="AE1596" s="98">
        <v>4614</v>
      </c>
      <c r="AF1596" s="98" t="s">
        <v>2445</v>
      </c>
      <c r="AG1596" s="98" t="s">
        <v>6328</v>
      </c>
      <c r="AH1596" s="98" t="s">
        <v>127</v>
      </c>
      <c r="AI1596" s="98" t="s">
        <v>53</v>
      </c>
      <c r="AJ1596" s="98">
        <v>4100</v>
      </c>
      <c r="AO1596" s="98">
        <v>2024</v>
      </c>
      <c r="AP1596" s="98">
        <v>380</v>
      </c>
      <c r="AQ1596" s="98" t="s">
        <v>56</v>
      </c>
      <c r="AR1596" s="98" t="s">
        <v>56</v>
      </c>
      <c r="AS1596" s="98" t="s">
        <v>54</v>
      </c>
      <c r="AT1596" s="98" t="s">
        <v>56</v>
      </c>
      <c r="AV1596" s="98" t="s">
        <v>2410</v>
      </c>
      <c r="AY1596" s="98" t="s">
        <v>56</v>
      </c>
      <c r="AZ1596" s="98" t="s">
        <v>3836</v>
      </c>
      <c r="BA1596" s="98" t="s">
        <v>975</v>
      </c>
      <c r="BB1596" s="98" t="s">
        <v>3831</v>
      </c>
      <c r="BD1596" s="110" t="str">
        <f t="shared" si="263"/>
        <v>5048RGInt 04 Maringá</v>
      </c>
      <c r="BE1596" s="110">
        <v>5048</v>
      </c>
      <c r="BF1596" s="110" t="s">
        <v>3387</v>
      </c>
      <c r="BG1596" s="110">
        <v>8088</v>
      </c>
      <c r="BH1596" s="110" t="s">
        <v>36</v>
      </c>
      <c r="BI1596" s="110">
        <v>14</v>
      </c>
      <c r="BJ1596" s="110">
        <v>9</v>
      </c>
      <c r="BK1596" s="110">
        <v>1</v>
      </c>
      <c r="BL1596" s="110">
        <v>2</v>
      </c>
      <c r="BN1596" s="110">
        <f t="shared" si="264"/>
        <v>26</v>
      </c>
      <c r="BS1596" s="110">
        <v>4614</v>
      </c>
      <c r="BT1596" s="110" t="str">
        <f t="shared" si="255"/>
        <v>Certificação em cursos e qualificação técnica, profissional ou de formação complementar para idosos e cuidadores, mulheres, população negra, povos e comunidades tradicionais</v>
      </c>
      <c r="BU1596" s="111" t="str">
        <f t="shared" si="256"/>
        <v>Não</v>
      </c>
      <c r="BV1596" s="111" t="str">
        <f t="shared" si="257"/>
        <v>Sim</v>
      </c>
      <c r="BW1596" s="111" t="str">
        <f t="shared" si="258"/>
        <v>Sim</v>
      </c>
      <c r="BX1596" s="111" t="str">
        <f t="shared" si="259"/>
        <v>Sim</v>
      </c>
      <c r="BY1596" s="110" t="s">
        <v>2444</v>
      </c>
      <c r="BZ1596" s="110" t="s">
        <v>8221</v>
      </c>
      <c r="CA1596" s="110" t="s">
        <v>121</v>
      </c>
      <c r="CB1596" s="110" t="s">
        <v>8380</v>
      </c>
      <c r="CG1596" s="110" t="str">
        <f t="shared" si="260"/>
        <v>6027 Total</v>
      </c>
      <c r="CH1596" s="110" t="str">
        <f t="shared" si="262"/>
        <v>6027 Total-1</v>
      </c>
      <c r="CI1596" s="110">
        <v>1</v>
      </c>
      <c r="CJ1596" s="110" t="s">
        <v>7486</v>
      </c>
      <c r="CN1596" s="110">
        <v>0</v>
      </c>
      <c r="CO1596" s="110">
        <v>45</v>
      </c>
      <c r="CP1596" s="110">
        <v>0</v>
      </c>
      <c r="CQ1596" s="110">
        <v>0</v>
      </c>
      <c r="CS1596" s="110" t="str">
        <f t="shared" si="261"/>
        <v>-</v>
      </c>
    </row>
    <row r="1597" spans="19:97" x14ac:dyDescent="0.2">
      <c r="S1597" s="98">
        <v>4615</v>
      </c>
      <c r="T1597" s="98">
        <v>59</v>
      </c>
      <c r="U1597" s="98" t="s">
        <v>3824</v>
      </c>
      <c r="V1597" s="98">
        <v>2</v>
      </c>
      <c r="W1597" s="98" t="s">
        <v>975</v>
      </c>
      <c r="X1597" s="98">
        <v>4</v>
      </c>
      <c r="Y1597" s="98" t="s">
        <v>657</v>
      </c>
      <c r="Z1597" s="98">
        <v>28</v>
      </c>
      <c r="AA1597" s="98" t="s">
        <v>3825</v>
      </c>
      <c r="AB1597" s="98">
        <v>8410</v>
      </c>
      <c r="AC1597" s="98" t="s">
        <v>3826</v>
      </c>
      <c r="AD1597" s="98" t="s">
        <v>3827</v>
      </c>
      <c r="AE1597" s="98">
        <v>4615</v>
      </c>
      <c r="AF1597" s="98" t="s">
        <v>2447</v>
      </c>
      <c r="AG1597" s="98" t="s">
        <v>3837</v>
      </c>
      <c r="AH1597" s="98" t="s">
        <v>782</v>
      </c>
      <c r="AI1597" s="98" t="s">
        <v>53</v>
      </c>
      <c r="AJ1597" s="98">
        <v>4100</v>
      </c>
      <c r="AO1597" s="98">
        <v>2024</v>
      </c>
      <c r="AP1597" s="98">
        <v>1</v>
      </c>
      <c r="AQ1597" s="98" t="s">
        <v>54</v>
      </c>
      <c r="AR1597" s="98" t="s">
        <v>56</v>
      </c>
      <c r="AS1597" s="98" t="s">
        <v>54</v>
      </c>
      <c r="AT1597" s="98" t="s">
        <v>56</v>
      </c>
      <c r="AY1597" s="98" t="s">
        <v>56</v>
      </c>
      <c r="AZ1597" s="98" t="s">
        <v>3838</v>
      </c>
      <c r="BA1597" s="98" t="s">
        <v>3839</v>
      </c>
      <c r="BB1597" s="98" t="s">
        <v>3840</v>
      </c>
      <c r="BD1597" s="110" t="str">
        <f t="shared" si="263"/>
        <v>5048RGInt 05 Londrina</v>
      </c>
      <c r="BE1597" s="110">
        <v>5048</v>
      </c>
      <c r="BF1597" s="110" t="s">
        <v>3387</v>
      </c>
      <c r="BG1597" s="110">
        <v>8088</v>
      </c>
      <c r="BH1597" s="110" t="s">
        <v>37</v>
      </c>
      <c r="BI1597" s="110">
        <v>11</v>
      </c>
      <c r="BJ1597" s="110">
        <v>7</v>
      </c>
      <c r="BK1597" s="110">
        <v>1</v>
      </c>
      <c r="BL1597" s="110">
        <v>1</v>
      </c>
      <c r="BN1597" s="110">
        <f t="shared" si="264"/>
        <v>20</v>
      </c>
      <c r="BS1597" s="110">
        <v>4615</v>
      </c>
      <c r="BT1597" s="110" t="str">
        <f t="shared" si="255"/>
        <v>Conferência Estadual dos Povos e Comunidades Tradicionais</v>
      </c>
      <c r="BU1597" s="111" t="str">
        <f t="shared" si="256"/>
        <v>Não</v>
      </c>
      <c r="BV1597" s="111" t="str">
        <f t="shared" si="257"/>
        <v>Sim</v>
      </c>
      <c r="BW1597" s="111" t="str">
        <f t="shared" si="258"/>
        <v>Não</v>
      </c>
      <c r="BX1597" s="111" t="str">
        <f t="shared" si="259"/>
        <v>Sim</v>
      </c>
      <c r="BY1597" s="110" t="s">
        <v>121</v>
      </c>
      <c r="BZ1597" s="110" t="s">
        <v>121</v>
      </c>
      <c r="CA1597" s="110" t="s">
        <v>121</v>
      </c>
      <c r="CB1597" s="110" t="s">
        <v>8379</v>
      </c>
      <c r="CG1597" s="110" t="str">
        <f t="shared" si="260"/>
        <v>6028Maringá</v>
      </c>
      <c r="CH1597" s="110" t="str">
        <f t="shared" si="262"/>
        <v>6028-1</v>
      </c>
      <c r="CI1597" s="110">
        <v>1</v>
      </c>
      <c r="CJ1597" s="110">
        <v>6028</v>
      </c>
      <c r="CK1597" s="110" t="s">
        <v>36</v>
      </c>
      <c r="CL1597" s="110">
        <v>4115200</v>
      </c>
      <c r="CM1597" s="110" t="s">
        <v>503</v>
      </c>
      <c r="CN1597" s="110">
        <v>0</v>
      </c>
      <c r="CO1597" s="110">
        <v>37.5</v>
      </c>
      <c r="CP1597" s="110">
        <v>0</v>
      </c>
      <c r="CQ1597" s="110">
        <v>0</v>
      </c>
      <c r="CS1597" s="110" t="str">
        <f t="shared" si="261"/>
        <v>RGInt 04 Maringá-Maringá</v>
      </c>
    </row>
    <row r="1598" spans="19:97" x14ac:dyDescent="0.2">
      <c r="S1598" s="98">
        <v>4616</v>
      </c>
      <c r="T1598" s="98">
        <v>59</v>
      </c>
      <c r="U1598" s="98" t="s">
        <v>3824</v>
      </c>
      <c r="V1598" s="98">
        <v>2</v>
      </c>
      <c r="W1598" s="98" t="s">
        <v>975</v>
      </c>
      <c r="X1598" s="98">
        <v>4</v>
      </c>
      <c r="Y1598" s="98" t="s">
        <v>657</v>
      </c>
      <c r="Z1598" s="98">
        <v>28</v>
      </c>
      <c r="AA1598" s="98" t="s">
        <v>3825</v>
      </c>
      <c r="AB1598" s="98">
        <v>8410</v>
      </c>
      <c r="AC1598" s="98" t="s">
        <v>3826</v>
      </c>
      <c r="AD1598" s="98" t="s">
        <v>3827</v>
      </c>
      <c r="AE1598" s="98">
        <v>4616</v>
      </c>
      <c r="AF1598" s="98" t="s">
        <v>2448</v>
      </c>
      <c r="AG1598" s="98" t="s">
        <v>6329</v>
      </c>
      <c r="AH1598" s="98" t="s">
        <v>3841</v>
      </c>
      <c r="AI1598" s="98" t="s">
        <v>53</v>
      </c>
      <c r="AJ1598" s="98">
        <v>4100</v>
      </c>
      <c r="AK1598" s="98" t="s">
        <v>33</v>
      </c>
      <c r="AL1598" s="98">
        <v>4101</v>
      </c>
      <c r="AO1598" s="98">
        <v>2024</v>
      </c>
      <c r="AP1598" s="98">
        <v>2</v>
      </c>
      <c r="AQ1598" s="98" t="s">
        <v>54</v>
      </c>
      <c r="AR1598" s="98" t="s">
        <v>54</v>
      </c>
      <c r="AS1598" s="98" t="s">
        <v>54</v>
      </c>
      <c r="AT1598" s="98" t="s">
        <v>56</v>
      </c>
      <c r="AY1598" s="98" t="s">
        <v>56</v>
      </c>
      <c r="AZ1598" s="98" t="s">
        <v>3842</v>
      </c>
      <c r="BA1598" s="98" t="s">
        <v>3839</v>
      </c>
      <c r="BB1598" s="98" t="s">
        <v>3840</v>
      </c>
      <c r="BD1598" s="110" t="str">
        <f t="shared" si="263"/>
        <v>5048RGInt 06 Ponta Grossa</v>
      </c>
      <c r="BE1598" s="110">
        <v>5048</v>
      </c>
      <c r="BF1598" s="110" t="s">
        <v>3387</v>
      </c>
      <c r="BG1598" s="110">
        <v>8088</v>
      </c>
      <c r="BH1598" s="110" t="s">
        <v>38</v>
      </c>
      <c r="BI1598" s="110">
        <v>6</v>
      </c>
      <c r="BJ1598" s="110">
        <v>3</v>
      </c>
      <c r="BK1598" s="110">
        <v>1</v>
      </c>
      <c r="BL1598" s="110">
        <v>1</v>
      </c>
      <c r="BN1598" s="110">
        <f t="shared" si="264"/>
        <v>11</v>
      </c>
      <c r="BS1598" s="110">
        <v>4616</v>
      </c>
      <c r="BT1598" s="110" t="str">
        <f t="shared" si="255"/>
        <v>Criação de Conselhos Municipais de Povos Indígenas e Comunidades Tradicionais no Paraná</v>
      </c>
      <c r="BU1598" s="111" t="str">
        <f t="shared" si="256"/>
        <v>Não</v>
      </c>
      <c r="BV1598" s="111" t="str">
        <f t="shared" si="257"/>
        <v>Sim</v>
      </c>
      <c r="BW1598" s="111" t="str">
        <f t="shared" si="258"/>
        <v>Não</v>
      </c>
      <c r="BX1598" s="111" t="str">
        <f t="shared" si="259"/>
        <v>Não</v>
      </c>
      <c r="BY1598" s="110" t="s">
        <v>121</v>
      </c>
      <c r="BZ1598" s="110" t="s">
        <v>121</v>
      </c>
      <c r="CA1598" s="110" t="s">
        <v>121</v>
      </c>
      <c r="CB1598" s="110" t="s">
        <v>8376</v>
      </c>
      <c r="CG1598" s="110" t="str">
        <f t="shared" si="260"/>
        <v>6028 Total</v>
      </c>
      <c r="CH1598" s="110" t="str">
        <f t="shared" si="262"/>
        <v>6028 Total-1</v>
      </c>
      <c r="CI1598" s="110">
        <v>1</v>
      </c>
      <c r="CJ1598" s="110" t="s">
        <v>7487</v>
      </c>
      <c r="CN1598" s="110">
        <v>0</v>
      </c>
      <c r="CO1598" s="110">
        <v>37.5</v>
      </c>
      <c r="CP1598" s="110">
        <v>0</v>
      </c>
      <c r="CQ1598" s="110">
        <v>0</v>
      </c>
      <c r="CS1598" s="110" t="str">
        <f t="shared" si="261"/>
        <v>-</v>
      </c>
    </row>
    <row r="1599" spans="19:97" x14ac:dyDescent="0.2">
      <c r="S1599" s="98">
        <v>4617</v>
      </c>
      <c r="T1599" s="98">
        <v>59</v>
      </c>
      <c r="U1599" s="98" t="s">
        <v>3824</v>
      </c>
      <c r="V1599" s="98">
        <v>2</v>
      </c>
      <c r="W1599" s="98" t="s">
        <v>975</v>
      </c>
      <c r="X1599" s="98">
        <v>4</v>
      </c>
      <c r="Y1599" s="98" t="s">
        <v>657</v>
      </c>
      <c r="Z1599" s="98">
        <v>28</v>
      </c>
      <c r="AA1599" s="98" t="s">
        <v>3825</v>
      </c>
      <c r="AB1599" s="98">
        <v>8410</v>
      </c>
      <c r="AC1599" s="98" t="s">
        <v>3826</v>
      </c>
      <c r="AD1599" s="98" t="s">
        <v>3827</v>
      </c>
      <c r="AE1599" s="98">
        <v>4617</v>
      </c>
      <c r="AF1599" s="98" t="s">
        <v>2449</v>
      </c>
      <c r="AG1599" s="98" t="s">
        <v>3843</v>
      </c>
      <c r="AH1599" s="98" t="s">
        <v>3844</v>
      </c>
      <c r="AI1599" s="98" t="s">
        <v>53</v>
      </c>
      <c r="AJ1599" s="98">
        <v>4100</v>
      </c>
      <c r="AO1599" s="98">
        <v>2024</v>
      </c>
      <c r="AP1599" s="98">
        <v>1</v>
      </c>
      <c r="AQ1599" s="98" t="s">
        <v>56</v>
      </c>
      <c r="AR1599" s="98" t="s">
        <v>54</v>
      </c>
      <c r="AS1599" s="98" t="s">
        <v>54</v>
      </c>
      <c r="AT1599" s="98" t="s">
        <v>56</v>
      </c>
      <c r="AY1599" s="98" t="s">
        <v>56</v>
      </c>
      <c r="AZ1599" s="98" t="s">
        <v>3845</v>
      </c>
      <c r="BA1599" s="98" t="s">
        <v>3839</v>
      </c>
      <c r="BB1599" s="98" t="s">
        <v>3840</v>
      </c>
      <c r="BD1599" s="110" t="str">
        <f t="shared" si="263"/>
        <v>5049RGInt 01 Curitiba</v>
      </c>
      <c r="BE1599" s="110">
        <v>5049</v>
      </c>
      <c r="BF1599" s="110" t="s">
        <v>3390</v>
      </c>
      <c r="BG1599" s="110">
        <v>8088</v>
      </c>
      <c r="BH1599" s="110" t="s">
        <v>33</v>
      </c>
      <c r="BI1599" s="110">
        <v>4</v>
      </c>
      <c r="BJ1599" s="110">
        <v>2</v>
      </c>
      <c r="BK1599" s="110">
        <v>1</v>
      </c>
      <c r="BL1599" s="110">
        <v>1</v>
      </c>
      <c r="BN1599" s="110">
        <f t="shared" si="264"/>
        <v>8</v>
      </c>
      <c r="BS1599" s="110">
        <v>4617</v>
      </c>
      <c r="BT1599" s="110" t="str">
        <f t="shared" si="255"/>
        <v>Criação do orçamento sensível a gênero e raça no Paraná</v>
      </c>
      <c r="BU1599" s="111" t="str">
        <f t="shared" si="256"/>
        <v>Não</v>
      </c>
      <c r="BV1599" s="111" t="str">
        <f t="shared" si="257"/>
        <v>Sim</v>
      </c>
      <c r="BW1599" s="111" t="str">
        <f t="shared" si="258"/>
        <v>Sim</v>
      </c>
      <c r="BX1599" s="111" t="str">
        <f t="shared" si="259"/>
        <v>Não</v>
      </c>
      <c r="BY1599" s="110" t="s">
        <v>121</v>
      </c>
      <c r="BZ1599" s="110" t="s">
        <v>121</v>
      </c>
      <c r="CA1599" s="110" t="s">
        <v>121</v>
      </c>
      <c r="CB1599" s="110" t="s">
        <v>8375</v>
      </c>
      <c r="CG1599" s="110" t="str">
        <f t="shared" si="260"/>
        <v>6029Maringá</v>
      </c>
      <c r="CH1599" s="110" t="str">
        <f t="shared" si="262"/>
        <v>6029-1</v>
      </c>
      <c r="CI1599" s="110">
        <v>1</v>
      </c>
      <c r="CJ1599" s="110">
        <v>6029</v>
      </c>
      <c r="CK1599" s="110" t="s">
        <v>36</v>
      </c>
      <c r="CL1599" s="110">
        <v>4115200</v>
      </c>
      <c r="CM1599" s="110" t="s">
        <v>503</v>
      </c>
      <c r="CN1599" s="110">
        <v>0</v>
      </c>
      <c r="CO1599" s="110">
        <v>50</v>
      </c>
      <c r="CP1599" s="110">
        <v>0</v>
      </c>
      <c r="CQ1599" s="110">
        <v>0</v>
      </c>
      <c r="CS1599" s="110" t="str">
        <f t="shared" si="261"/>
        <v>RGInt 04 Maringá-Maringá</v>
      </c>
    </row>
    <row r="1600" spans="19:97" x14ac:dyDescent="0.2">
      <c r="S1600" s="98">
        <v>6117</v>
      </c>
      <c r="T1600" s="98">
        <v>59</v>
      </c>
      <c r="U1600" s="98" t="s">
        <v>3824</v>
      </c>
      <c r="V1600" s="98">
        <v>2</v>
      </c>
      <c r="W1600" s="98" t="s">
        <v>975</v>
      </c>
      <c r="X1600" s="98">
        <v>4</v>
      </c>
      <c r="Y1600" s="98" t="s">
        <v>657</v>
      </c>
      <c r="Z1600" s="98">
        <v>28</v>
      </c>
      <c r="AA1600" s="98" t="s">
        <v>3825</v>
      </c>
      <c r="AB1600" s="98">
        <v>8410</v>
      </c>
      <c r="AC1600" s="98" t="s">
        <v>3826</v>
      </c>
      <c r="AD1600" s="98" t="s">
        <v>3827</v>
      </c>
      <c r="AE1600" s="98">
        <v>6117</v>
      </c>
      <c r="AF1600" s="98" t="s">
        <v>3846</v>
      </c>
      <c r="AG1600" s="98" t="s">
        <v>3847</v>
      </c>
      <c r="AH1600" s="98" t="s">
        <v>3848</v>
      </c>
      <c r="AI1600" s="98" t="s">
        <v>53</v>
      </c>
      <c r="AJ1600" s="98">
        <v>4100</v>
      </c>
      <c r="AO1600" s="98">
        <v>2024</v>
      </c>
      <c r="AP1600" s="98">
        <v>0</v>
      </c>
      <c r="AQ1600" s="98" t="s">
        <v>56</v>
      </c>
      <c r="AR1600" s="98" t="s">
        <v>54</v>
      </c>
      <c r="AS1600" s="98" t="s">
        <v>54</v>
      </c>
      <c r="AT1600" s="98" t="s">
        <v>54</v>
      </c>
      <c r="AY1600" s="98" t="s">
        <v>56</v>
      </c>
      <c r="AZ1600" s="98" t="s">
        <v>3849</v>
      </c>
      <c r="BA1600" s="98" t="s">
        <v>3850</v>
      </c>
      <c r="BB1600" s="98" t="s">
        <v>3831</v>
      </c>
      <c r="BD1600" s="110" t="str">
        <f t="shared" si="263"/>
        <v>5049RGInt 02 Guarapuava</v>
      </c>
      <c r="BE1600" s="110">
        <v>5049</v>
      </c>
      <c r="BF1600" s="110" t="s">
        <v>3390</v>
      </c>
      <c r="BG1600" s="110">
        <v>8088</v>
      </c>
      <c r="BH1600" s="110" t="s">
        <v>34</v>
      </c>
      <c r="BI1600" s="110">
        <v>4</v>
      </c>
      <c r="BJ1600" s="110">
        <v>2</v>
      </c>
      <c r="BK1600" s="110">
        <v>1</v>
      </c>
      <c r="BL1600" s="110">
        <v>1</v>
      </c>
      <c r="BN1600" s="110">
        <f t="shared" si="264"/>
        <v>8</v>
      </c>
      <c r="BS1600" s="110">
        <v>6117</v>
      </c>
      <c r="BT1600" s="110" t="str">
        <f t="shared" si="255"/>
        <v>Mulheres beneficiadas com o Auxílio Social Mulher Paranaense</v>
      </c>
      <c r="BU1600" s="111" t="str">
        <f t="shared" si="256"/>
        <v>Não</v>
      </c>
      <c r="BV1600" s="111" t="str">
        <f t="shared" si="257"/>
        <v>Não</v>
      </c>
      <c r="BW1600" s="111" t="str">
        <f t="shared" si="258"/>
        <v>Sim</v>
      </c>
      <c r="BX1600" s="111" t="str">
        <f t="shared" si="259"/>
        <v>Não</v>
      </c>
      <c r="BY1600" s="110" t="s">
        <v>121</v>
      </c>
      <c r="BZ1600" s="110" t="s">
        <v>121</v>
      </c>
      <c r="CA1600" s="110" t="s">
        <v>121</v>
      </c>
      <c r="CB1600" s="110" t="s">
        <v>8375</v>
      </c>
      <c r="CG1600" s="110" t="str">
        <f t="shared" si="260"/>
        <v>6029 Total</v>
      </c>
      <c r="CH1600" s="110" t="str">
        <f t="shared" si="262"/>
        <v>6029 Total-1</v>
      </c>
      <c r="CI1600" s="110">
        <v>1</v>
      </c>
      <c r="CJ1600" s="110" t="s">
        <v>7488</v>
      </c>
      <c r="CN1600" s="110">
        <v>0</v>
      </c>
      <c r="CO1600" s="110">
        <v>50</v>
      </c>
      <c r="CP1600" s="110">
        <v>0</v>
      </c>
      <c r="CQ1600" s="110">
        <v>0</v>
      </c>
      <c r="CS1600" s="110" t="str">
        <f t="shared" si="261"/>
        <v>-</v>
      </c>
    </row>
    <row r="1601" spans="19:97" x14ac:dyDescent="0.2">
      <c r="S1601" s="98">
        <v>6115</v>
      </c>
      <c r="T1601" s="98">
        <v>59</v>
      </c>
      <c r="U1601" s="98" t="s">
        <v>3824</v>
      </c>
      <c r="V1601" s="98">
        <v>2</v>
      </c>
      <c r="W1601" s="98" t="s">
        <v>975</v>
      </c>
      <c r="X1601" s="98">
        <v>4</v>
      </c>
      <c r="Y1601" s="98" t="s">
        <v>657</v>
      </c>
      <c r="Z1601" s="98">
        <v>28</v>
      </c>
      <c r="AA1601" s="98" t="s">
        <v>3825</v>
      </c>
      <c r="AB1601" s="98">
        <v>8410</v>
      </c>
      <c r="AC1601" s="98" t="s">
        <v>3826</v>
      </c>
      <c r="AD1601" s="98" t="s">
        <v>3827</v>
      </c>
      <c r="AE1601" s="98">
        <v>6115</v>
      </c>
      <c r="AF1601" s="98" t="s">
        <v>3851</v>
      </c>
      <c r="AG1601" s="98" t="s">
        <v>6330</v>
      </c>
      <c r="AH1601" s="98" t="s">
        <v>734</v>
      </c>
      <c r="AI1601" s="98" t="s">
        <v>53</v>
      </c>
      <c r="AJ1601" s="98">
        <v>4100</v>
      </c>
      <c r="AO1601" s="98">
        <v>2024</v>
      </c>
      <c r="AP1601" s="98">
        <v>0</v>
      </c>
      <c r="AQ1601" s="98" t="s">
        <v>54</v>
      </c>
      <c r="AR1601" s="98" t="s">
        <v>54</v>
      </c>
      <c r="AS1601" s="98" t="s">
        <v>54</v>
      </c>
      <c r="AT1601" s="98" t="s">
        <v>54</v>
      </c>
      <c r="AY1601" s="98" t="s">
        <v>56</v>
      </c>
      <c r="AZ1601" s="98" t="s">
        <v>6331</v>
      </c>
      <c r="BA1601" s="98" t="s">
        <v>3852</v>
      </c>
      <c r="BB1601" s="98" t="s">
        <v>3831</v>
      </c>
      <c r="BD1601" s="110" t="str">
        <f t="shared" si="263"/>
        <v>5049RGInt 03 Cascavel</v>
      </c>
      <c r="BE1601" s="110">
        <v>5049</v>
      </c>
      <c r="BF1601" s="110" t="s">
        <v>3390</v>
      </c>
      <c r="BG1601" s="110">
        <v>8088</v>
      </c>
      <c r="BH1601" s="110" t="s">
        <v>35</v>
      </c>
      <c r="BI1601" s="110">
        <v>22</v>
      </c>
      <c r="BJ1601" s="110">
        <v>14</v>
      </c>
      <c r="BK1601" s="110">
        <v>1</v>
      </c>
      <c r="BL1601" s="110">
        <v>2</v>
      </c>
      <c r="BN1601" s="110">
        <f t="shared" si="264"/>
        <v>39</v>
      </c>
      <c r="BS1601" s="110">
        <v>6115</v>
      </c>
      <c r="BT1601" s="110" t="str">
        <f t="shared" si="255"/>
        <v>Municípios beneficiados com a Construção do Complexo Social Cidade da Pessoa Idosa</v>
      </c>
      <c r="BU1601" s="111" t="str">
        <f t="shared" si="256"/>
        <v>Não</v>
      </c>
      <c r="BV1601" s="111" t="str">
        <f t="shared" si="257"/>
        <v>Não</v>
      </c>
      <c r="BW1601" s="111" t="str">
        <f t="shared" si="258"/>
        <v>Não</v>
      </c>
      <c r="BX1601" s="111" t="str">
        <f t="shared" si="259"/>
        <v>Não</v>
      </c>
      <c r="BY1601" s="110" t="s">
        <v>121</v>
      </c>
      <c r="BZ1601" s="110" t="s">
        <v>121</v>
      </c>
      <c r="CA1601" s="110" t="s">
        <v>121</v>
      </c>
      <c r="CB1601" s="110" t="s">
        <v>8375</v>
      </c>
      <c r="CG1601" s="110" t="str">
        <f t="shared" si="260"/>
        <v>6030Curitiba</v>
      </c>
      <c r="CH1601" s="110" t="str">
        <f t="shared" si="262"/>
        <v>6030-1</v>
      </c>
      <c r="CI1601" s="110">
        <v>1</v>
      </c>
      <c r="CJ1601" s="110">
        <v>6030</v>
      </c>
      <c r="CK1601" s="110" t="s">
        <v>33</v>
      </c>
      <c r="CL1601" s="110">
        <v>4106902</v>
      </c>
      <c r="CM1601" s="110" t="s">
        <v>128</v>
      </c>
      <c r="CN1601" s="110">
        <v>0</v>
      </c>
      <c r="CO1601" s="110">
        <v>683.62</v>
      </c>
      <c r="CP1601" s="110">
        <v>0</v>
      </c>
      <c r="CQ1601" s="110">
        <v>0</v>
      </c>
      <c r="CS1601" s="110" t="str">
        <f t="shared" si="261"/>
        <v>RGInt 01 Curitiba-Curitiba</v>
      </c>
    </row>
    <row r="1602" spans="19:97" x14ac:dyDescent="0.2">
      <c r="S1602" s="98">
        <v>6351</v>
      </c>
      <c r="T1602" s="98">
        <v>59</v>
      </c>
      <c r="U1602" s="98" t="s">
        <v>3824</v>
      </c>
      <c r="V1602" s="98">
        <v>2</v>
      </c>
      <c r="W1602" s="98" t="s">
        <v>975</v>
      </c>
      <c r="X1602" s="98">
        <v>4</v>
      </c>
      <c r="Y1602" s="98" t="s">
        <v>657</v>
      </c>
      <c r="Z1602" s="98">
        <v>28</v>
      </c>
      <c r="AA1602" s="98" t="s">
        <v>3825</v>
      </c>
      <c r="AB1602" s="98">
        <v>8410</v>
      </c>
      <c r="AC1602" s="98" t="s">
        <v>3826</v>
      </c>
      <c r="AD1602" s="98" t="s">
        <v>3827</v>
      </c>
      <c r="AE1602" s="98">
        <v>6351</v>
      </c>
      <c r="AF1602" s="98" t="s">
        <v>6332</v>
      </c>
      <c r="AG1602" s="98" t="s">
        <v>6333</v>
      </c>
      <c r="AH1602" s="98" t="s">
        <v>734</v>
      </c>
      <c r="AI1602" s="98" t="s">
        <v>53</v>
      </c>
      <c r="AJ1602" s="98">
        <v>4100</v>
      </c>
      <c r="AO1602" s="98">
        <v>2024</v>
      </c>
      <c r="AP1602" s="98">
        <v>0</v>
      </c>
      <c r="AQ1602" s="98" t="s">
        <v>56</v>
      </c>
      <c r="AR1602" s="98" t="s">
        <v>56</v>
      </c>
      <c r="AS1602" s="98" t="s">
        <v>54</v>
      </c>
      <c r="AT1602" s="98" t="s">
        <v>54</v>
      </c>
      <c r="AY1602" s="98" t="s">
        <v>54</v>
      </c>
      <c r="AZ1602" s="98" t="s">
        <v>6334</v>
      </c>
      <c r="BA1602" s="98" t="s">
        <v>975</v>
      </c>
      <c r="BB1602" s="98" t="s">
        <v>6326</v>
      </c>
      <c r="BD1602" s="110" t="str">
        <f t="shared" si="263"/>
        <v>5049RGInt 04 Maringá</v>
      </c>
      <c r="BE1602" s="110">
        <v>5049</v>
      </c>
      <c r="BF1602" s="110" t="s">
        <v>3390</v>
      </c>
      <c r="BG1602" s="110">
        <v>8088</v>
      </c>
      <c r="BH1602" s="110" t="s">
        <v>36</v>
      </c>
      <c r="BI1602" s="110">
        <v>22</v>
      </c>
      <c r="BJ1602" s="110">
        <v>14</v>
      </c>
      <c r="BK1602" s="110">
        <v>1</v>
      </c>
      <c r="BL1602" s="110">
        <v>2</v>
      </c>
      <c r="BN1602" s="110">
        <f t="shared" si="264"/>
        <v>39</v>
      </c>
      <c r="BS1602" s="110">
        <v>6351</v>
      </c>
      <c r="BT1602" s="110" t="str">
        <f t="shared" si="255"/>
        <v>Municípios beneficiados com investimentos para fortalecimento e garantia de direitos às políticas da Pessoa Idosa, da Mulher, da Igualdade Racial, dos Povos e Comunidades Tradicionais e do Artesanato</v>
      </c>
      <c r="BU1602" s="111" t="str">
        <f t="shared" si="256"/>
        <v>Não</v>
      </c>
      <c r="BV1602" s="111" t="str">
        <f t="shared" si="257"/>
        <v>Não</v>
      </c>
      <c r="BW1602" s="111" t="str">
        <f t="shared" si="258"/>
        <v>Sim</v>
      </c>
      <c r="BX1602" s="111" t="str">
        <f t="shared" si="259"/>
        <v>Sim</v>
      </c>
      <c r="BY1602" s="110" t="s">
        <v>121</v>
      </c>
      <c r="BZ1602" s="110" t="s">
        <v>121</v>
      </c>
      <c r="CA1602" s="110" t="s">
        <v>121</v>
      </c>
      <c r="CB1602" s="110" t="s">
        <v>8122</v>
      </c>
      <c r="CG1602" s="110" t="str">
        <f t="shared" si="260"/>
        <v>6030 Total</v>
      </c>
      <c r="CH1602" s="110" t="str">
        <f t="shared" si="262"/>
        <v>6030 Total-1</v>
      </c>
      <c r="CI1602" s="110">
        <v>1</v>
      </c>
      <c r="CJ1602" s="110" t="s">
        <v>7489</v>
      </c>
      <c r="CN1602" s="110">
        <v>0</v>
      </c>
      <c r="CO1602" s="110">
        <v>683.62</v>
      </c>
      <c r="CP1602" s="110">
        <v>0</v>
      </c>
      <c r="CQ1602" s="110">
        <v>0</v>
      </c>
      <c r="CS1602" s="110" t="str">
        <f t="shared" si="261"/>
        <v>-</v>
      </c>
    </row>
    <row r="1603" spans="19:97" x14ac:dyDescent="0.2">
      <c r="S1603" s="98">
        <v>6114</v>
      </c>
      <c r="T1603" s="98">
        <v>59</v>
      </c>
      <c r="U1603" s="98" t="s">
        <v>3824</v>
      </c>
      <c r="V1603" s="98">
        <v>2</v>
      </c>
      <c r="W1603" s="98" t="s">
        <v>975</v>
      </c>
      <c r="X1603" s="98">
        <v>4</v>
      </c>
      <c r="Y1603" s="98" t="s">
        <v>657</v>
      </c>
      <c r="Z1603" s="98">
        <v>28</v>
      </c>
      <c r="AA1603" s="98" t="s">
        <v>3825</v>
      </c>
      <c r="AB1603" s="98">
        <v>8410</v>
      </c>
      <c r="AC1603" s="98" t="s">
        <v>3826</v>
      </c>
      <c r="AD1603" s="98" t="s">
        <v>3827</v>
      </c>
      <c r="AE1603" s="98">
        <v>6114</v>
      </c>
      <c r="AF1603" s="98" t="s">
        <v>3853</v>
      </c>
      <c r="AG1603" s="98" t="s">
        <v>6335</v>
      </c>
      <c r="AH1603" s="98" t="s">
        <v>734</v>
      </c>
      <c r="AI1603" s="98" t="s">
        <v>53</v>
      </c>
      <c r="AJ1603" s="98">
        <v>4100</v>
      </c>
      <c r="AO1603" s="98">
        <v>2024</v>
      </c>
      <c r="AP1603" s="98">
        <v>0</v>
      </c>
      <c r="AQ1603" s="98" t="s">
        <v>56</v>
      </c>
      <c r="AR1603" s="98" t="s">
        <v>54</v>
      </c>
      <c r="AS1603" s="98" t="s">
        <v>54</v>
      </c>
      <c r="AT1603" s="98" t="s">
        <v>54</v>
      </c>
      <c r="AY1603" s="98" t="s">
        <v>56</v>
      </c>
      <c r="AZ1603" s="98" t="s">
        <v>3854</v>
      </c>
      <c r="BA1603" s="98" t="s">
        <v>3850</v>
      </c>
      <c r="BB1603" s="98" t="s">
        <v>3831</v>
      </c>
      <c r="BD1603" s="110" t="str">
        <f t="shared" si="263"/>
        <v>5049RGInt 05 Londrina</v>
      </c>
      <c r="BE1603" s="110">
        <v>5049</v>
      </c>
      <c r="BF1603" s="110" t="s">
        <v>3390</v>
      </c>
      <c r="BG1603" s="110">
        <v>8088</v>
      </c>
      <c r="BH1603" s="110" t="s">
        <v>37</v>
      </c>
      <c r="BI1603" s="110">
        <v>18</v>
      </c>
      <c r="BJ1603" s="110">
        <v>12</v>
      </c>
      <c r="BK1603" s="110">
        <v>1</v>
      </c>
      <c r="BL1603" s="110">
        <v>2</v>
      </c>
      <c r="BN1603" s="110">
        <f t="shared" si="264"/>
        <v>33</v>
      </c>
      <c r="BS1603" s="110">
        <v>6114</v>
      </c>
      <c r="BT1603" s="110" t="str">
        <f t="shared" si="255"/>
        <v>Municípios beneficiados com recursos para a construção da Casa da Mulher Paranaense e de Casas Abrigo para mulheres em situação de violência, na modalidade fundo a fundo</v>
      </c>
      <c r="BU1603" s="111" t="str">
        <f t="shared" si="256"/>
        <v>Não</v>
      </c>
      <c r="BV1603" s="111" t="str">
        <f t="shared" si="257"/>
        <v>Não</v>
      </c>
      <c r="BW1603" s="111" t="str">
        <f t="shared" si="258"/>
        <v>Sim</v>
      </c>
      <c r="BX1603" s="111" t="str">
        <f t="shared" si="259"/>
        <v>Não</v>
      </c>
      <c r="BY1603" s="110" t="s">
        <v>121</v>
      </c>
      <c r="BZ1603" s="110" t="s">
        <v>121</v>
      </c>
      <c r="CA1603" s="110" t="s">
        <v>121</v>
      </c>
      <c r="CB1603" s="110" t="s">
        <v>8375</v>
      </c>
      <c r="CG1603" s="110" t="str">
        <f t="shared" si="260"/>
        <v>6031Centenário do Sul</v>
      </c>
      <c r="CH1603" s="110" t="str">
        <f t="shared" si="262"/>
        <v>6031-1</v>
      </c>
      <c r="CI1603" s="110">
        <v>1</v>
      </c>
      <c r="CJ1603" s="110">
        <v>6031</v>
      </c>
      <c r="CK1603" s="110" t="s">
        <v>37</v>
      </c>
      <c r="CL1603" s="110">
        <v>4105102</v>
      </c>
      <c r="CM1603" s="110" t="s">
        <v>452</v>
      </c>
      <c r="CN1603" s="110">
        <v>0</v>
      </c>
      <c r="CO1603" s="110">
        <v>264.20999999999998</v>
      </c>
      <c r="CP1603" s="110">
        <v>0</v>
      </c>
      <c r="CQ1603" s="110">
        <v>0</v>
      </c>
      <c r="CS1603" s="110" t="str">
        <f t="shared" si="261"/>
        <v>RGInt 05 Londrina-Centenário do Sul</v>
      </c>
    </row>
    <row r="1604" spans="19:97" x14ac:dyDescent="0.2">
      <c r="S1604" s="98">
        <v>6353</v>
      </c>
      <c r="T1604" s="98">
        <v>59</v>
      </c>
      <c r="U1604" s="98" t="s">
        <v>3824</v>
      </c>
      <c r="V1604" s="98">
        <v>2</v>
      </c>
      <c r="W1604" s="98" t="s">
        <v>975</v>
      </c>
      <c r="X1604" s="98">
        <v>4</v>
      </c>
      <c r="Y1604" s="98" t="s">
        <v>657</v>
      </c>
      <c r="Z1604" s="98">
        <v>28</v>
      </c>
      <c r="AA1604" s="98" t="s">
        <v>3825</v>
      </c>
      <c r="AB1604" s="98">
        <v>8410</v>
      </c>
      <c r="AC1604" s="98" t="s">
        <v>3826</v>
      </c>
      <c r="AD1604" s="98" t="s">
        <v>3827</v>
      </c>
      <c r="AE1604" s="98">
        <v>6353</v>
      </c>
      <c r="AF1604" s="98" t="s">
        <v>6336</v>
      </c>
      <c r="AG1604" s="98" t="s">
        <v>6337</v>
      </c>
      <c r="AH1604" s="98" t="s">
        <v>3855</v>
      </c>
      <c r="AI1604" s="98" t="s">
        <v>53</v>
      </c>
      <c r="AJ1604" s="98">
        <v>4100</v>
      </c>
      <c r="AO1604" s="98">
        <v>2024</v>
      </c>
      <c r="AP1604" s="98">
        <v>0</v>
      </c>
      <c r="AQ1604" s="98" t="s">
        <v>56</v>
      </c>
      <c r="AR1604" s="98" t="s">
        <v>54</v>
      </c>
      <c r="AS1604" s="98" t="s">
        <v>54</v>
      </c>
      <c r="AT1604" s="98" t="s">
        <v>56</v>
      </c>
      <c r="AY1604" s="98" t="s">
        <v>56</v>
      </c>
      <c r="AZ1604" s="98" t="s">
        <v>3856</v>
      </c>
      <c r="BA1604" s="98" t="s">
        <v>975</v>
      </c>
      <c r="BB1604" s="98" t="s">
        <v>6326</v>
      </c>
      <c r="BD1604" s="110" t="str">
        <f t="shared" si="263"/>
        <v>5049RGInt 06 Ponta Grossa</v>
      </c>
      <c r="BE1604" s="110">
        <v>5049</v>
      </c>
      <c r="BF1604" s="110" t="s">
        <v>3390</v>
      </c>
      <c r="BG1604" s="110">
        <v>8088</v>
      </c>
      <c r="BH1604" s="110" t="s">
        <v>38</v>
      </c>
      <c r="BI1604" s="110">
        <v>6</v>
      </c>
      <c r="BJ1604" s="110">
        <v>1</v>
      </c>
      <c r="BK1604" s="110">
        <v>1</v>
      </c>
      <c r="BL1604" s="110">
        <v>1</v>
      </c>
      <c r="BN1604" s="110">
        <f t="shared" si="264"/>
        <v>9</v>
      </c>
      <c r="BS1604" s="110">
        <v>6353</v>
      </c>
      <c r="BT1604" s="110" t="str">
        <f t="shared" si="255"/>
        <v>Parcerias firmadas para garantia de direitos das mulheres, pessoas idosas, promoção da igualdade racial e valorização dos povos e comunidades tradicionais e da política do artesanato</v>
      </c>
      <c r="BU1604" s="111" t="str">
        <f t="shared" si="256"/>
        <v>Não</v>
      </c>
      <c r="BV1604" s="111" t="str">
        <f t="shared" si="257"/>
        <v>Sim</v>
      </c>
      <c r="BW1604" s="111" t="str">
        <f t="shared" si="258"/>
        <v>Sim</v>
      </c>
      <c r="BX1604" s="111" t="str">
        <f t="shared" si="259"/>
        <v>Não</v>
      </c>
      <c r="BY1604" s="110" t="s">
        <v>121</v>
      </c>
      <c r="BZ1604" s="110" t="s">
        <v>121</v>
      </c>
      <c r="CA1604" s="110" t="s">
        <v>121</v>
      </c>
      <c r="CB1604" s="110" t="s">
        <v>8122</v>
      </c>
      <c r="CG1604" s="110" t="str">
        <f t="shared" si="260"/>
        <v>6031 Total</v>
      </c>
      <c r="CH1604" s="110" t="str">
        <f t="shared" si="262"/>
        <v>6031 Total-1</v>
      </c>
      <c r="CI1604" s="110">
        <v>1</v>
      </c>
      <c r="CJ1604" s="110" t="s">
        <v>7490</v>
      </c>
      <c r="CN1604" s="110">
        <v>0</v>
      </c>
      <c r="CO1604" s="110">
        <v>264.20999999999998</v>
      </c>
      <c r="CP1604" s="110">
        <v>0</v>
      </c>
      <c r="CQ1604" s="110">
        <v>0</v>
      </c>
      <c r="CS1604" s="110" t="str">
        <f t="shared" si="261"/>
        <v>-</v>
      </c>
    </row>
    <row r="1605" spans="19:97" x14ac:dyDescent="0.2">
      <c r="S1605" s="98">
        <v>4618</v>
      </c>
      <c r="T1605" s="98">
        <v>59</v>
      </c>
      <c r="U1605" s="98" t="s">
        <v>3824</v>
      </c>
      <c r="V1605" s="98">
        <v>2</v>
      </c>
      <c r="W1605" s="98" t="s">
        <v>975</v>
      </c>
      <c r="X1605" s="98">
        <v>4</v>
      </c>
      <c r="Y1605" s="98" t="s">
        <v>657</v>
      </c>
      <c r="Z1605" s="98">
        <v>28</v>
      </c>
      <c r="AA1605" s="98" t="s">
        <v>3825</v>
      </c>
      <c r="AB1605" s="98">
        <v>8410</v>
      </c>
      <c r="AC1605" s="98" t="s">
        <v>3826</v>
      </c>
      <c r="AD1605" s="98" t="s">
        <v>3827</v>
      </c>
      <c r="AE1605" s="98">
        <v>4618</v>
      </c>
      <c r="AF1605" s="98" t="s">
        <v>2450</v>
      </c>
      <c r="AG1605" s="98" t="s">
        <v>6338</v>
      </c>
      <c r="AH1605" s="98" t="s">
        <v>3855</v>
      </c>
      <c r="AI1605" s="98" t="s">
        <v>53</v>
      </c>
      <c r="AJ1605" s="98">
        <v>4100</v>
      </c>
      <c r="AO1605" s="98">
        <v>2024</v>
      </c>
      <c r="AP1605" s="98">
        <v>5</v>
      </c>
      <c r="AQ1605" s="98" t="s">
        <v>56</v>
      </c>
      <c r="AR1605" s="98" t="s">
        <v>56</v>
      </c>
      <c r="AS1605" s="98" t="s">
        <v>54</v>
      </c>
      <c r="AT1605" s="98" t="s">
        <v>56</v>
      </c>
      <c r="AV1605" s="98" t="s">
        <v>2410</v>
      </c>
      <c r="AY1605" s="98" t="s">
        <v>56</v>
      </c>
      <c r="AZ1605" s="98" t="s">
        <v>3856</v>
      </c>
      <c r="BA1605" s="98" t="s">
        <v>975</v>
      </c>
      <c r="BB1605" s="98" t="s">
        <v>3831</v>
      </c>
      <c r="BD1605" s="110" t="str">
        <f t="shared" si="263"/>
        <v>5053RGInt 01 Curitiba</v>
      </c>
      <c r="BE1605" s="110">
        <v>5053</v>
      </c>
      <c r="BF1605" s="110" t="s">
        <v>3392</v>
      </c>
      <c r="BG1605" s="110">
        <v>8418</v>
      </c>
      <c r="BH1605" s="110" t="s">
        <v>33</v>
      </c>
      <c r="BI1605" s="110">
        <v>92</v>
      </c>
      <c r="BJ1605" s="110">
        <v>100</v>
      </c>
      <c r="BK1605" s="110">
        <v>7</v>
      </c>
      <c r="BL1605" s="110">
        <v>100</v>
      </c>
      <c r="BN1605" s="110">
        <f t="shared" si="264"/>
        <v>299</v>
      </c>
      <c r="BS1605" s="110">
        <v>4618</v>
      </c>
      <c r="BT1605" s="110" t="str">
        <f t="shared" si="255"/>
        <v>Parcerias intersetoriais firmadas com os demais órgãos do Poder Executivo para garantia de direitos das mulheres, promoção da igualdade racial e valorização dos povos e comunidades tradicionais</v>
      </c>
      <c r="BU1605" s="111" t="str">
        <f t="shared" si="256"/>
        <v>Não</v>
      </c>
      <c r="BV1605" s="111" t="str">
        <f t="shared" si="257"/>
        <v>Sim</v>
      </c>
      <c r="BW1605" s="111" t="str">
        <f t="shared" si="258"/>
        <v>Sim</v>
      </c>
      <c r="BX1605" s="111" t="str">
        <f t="shared" si="259"/>
        <v>Sim</v>
      </c>
      <c r="BY1605" s="110" t="s">
        <v>2444</v>
      </c>
      <c r="BZ1605" s="110" t="s">
        <v>8221</v>
      </c>
      <c r="CA1605" s="110" t="s">
        <v>121</v>
      </c>
      <c r="CB1605" s="110" t="s">
        <v>8122</v>
      </c>
      <c r="CG1605" s="110" t="str">
        <f t="shared" si="260"/>
        <v>6032Realeza</v>
      </c>
      <c r="CH1605" s="110" t="str">
        <f t="shared" si="262"/>
        <v>6032-1</v>
      </c>
      <c r="CI1605" s="110">
        <v>1</v>
      </c>
      <c r="CJ1605" s="110">
        <v>6032</v>
      </c>
      <c r="CK1605" s="110" t="s">
        <v>35</v>
      </c>
      <c r="CL1605" s="110">
        <v>4121406</v>
      </c>
      <c r="CM1605" s="110" t="s">
        <v>1262</v>
      </c>
      <c r="CN1605" s="110">
        <v>0</v>
      </c>
      <c r="CO1605" s="110">
        <v>150.69999999999999</v>
      </c>
      <c r="CP1605" s="110">
        <v>0</v>
      </c>
      <c r="CQ1605" s="110">
        <v>0</v>
      </c>
      <c r="CS1605" s="110" t="str">
        <f t="shared" si="261"/>
        <v>RGInt 03 Cascavel-Realeza</v>
      </c>
    </row>
    <row r="1606" spans="19:97" x14ac:dyDescent="0.2">
      <c r="S1606" s="98">
        <v>4619</v>
      </c>
      <c r="T1606" s="98">
        <v>59</v>
      </c>
      <c r="U1606" s="98" t="s">
        <v>3824</v>
      </c>
      <c r="V1606" s="98">
        <v>2</v>
      </c>
      <c r="W1606" s="98" t="s">
        <v>975</v>
      </c>
      <c r="X1606" s="98">
        <v>4</v>
      </c>
      <c r="Y1606" s="98" t="s">
        <v>657</v>
      </c>
      <c r="Z1606" s="98">
        <v>28</v>
      </c>
      <c r="AA1606" s="98" t="s">
        <v>3825</v>
      </c>
      <c r="AB1606" s="98">
        <v>8410</v>
      </c>
      <c r="AC1606" s="98" t="s">
        <v>3826</v>
      </c>
      <c r="AD1606" s="98" t="s">
        <v>3827</v>
      </c>
      <c r="AE1606" s="98">
        <v>4619</v>
      </c>
      <c r="AF1606" s="98" t="s">
        <v>6339</v>
      </c>
      <c r="AG1606" s="98" t="s">
        <v>3857</v>
      </c>
      <c r="AH1606" s="98" t="s">
        <v>1827</v>
      </c>
      <c r="AI1606" s="98" t="s">
        <v>53</v>
      </c>
      <c r="AJ1606" s="98">
        <v>4100</v>
      </c>
      <c r="AO1606" s="98">
        <v>2024</v>
      </c>
      <c r="AP1606" s="98">
        <v>850</v>
      </c>
      <c r="AQ1606" s="98" t="s">
        <v>54</v>
      </c>
      <c r="AR1606" s="98" t="s">
        <v>54</v>
      </c>
      <c r="AS1606" s="98" t="s">
        <v>54</v>
      </c>
      <c r="AT1606" s="98" t="s">
        <v>56</v>
      </c>
      <c r="AY1606" s="98" t="s">
        <v>56</v>
      </c>
      <c r="AZ1606" s="98" t="s">
        <v>3858</v>
      </c>
      <c r="BA1606" s="98" t="s">
        <v>3839</v>
      </c>
      <c r="BB1606" s="98" t="s">
        <v>3840</v>
      </c>
      <c r="BD1606" s="110" t="str">
        <f t="shared" si="263"/>
        <v>5053RGInt 02 Guarapuava</v>
      </c>
      <c r="BE1606" s="110">
        <v>5053</v>
      </c>
      <c r="BF1606" s="110" t="s">
        <v>3392</v>
      </c>
      <c r="BG1606" s="110">
        <v>8418</v>
      </c>
      <c r="BH1606" s="110" t="s">
        <v>34</v>
      </c>
      <c r="BI1606" s="110">
        <v>9</v>
      </c>
      <c r="BJ1606" s="110">
        <v>10</v>
      </c>
      <c r="BK1606" s="110">
        <v>3</v>
      </c>
      <c r="BL1606" s="110">
        <v>10</v>
      </c>
      <c r="BN1606" s="110">
        <f t="shared" si="264"/>
        <v>32</v>
      </c>
      <c r="BS1606" s="110">
        <v>4619</v>
      </c>
      <c r="BT1606" s="110" t="str">
        <f t="shared" si="255"/>
        <v>Pessoas beneficiadas com a realização de jogos indígenas, feira da igualdade racial e os povos tradicionais</v>
      </c>
      <c r="BU1606" s="111" t="str">
        <f t="shared" si="256"/>
        <v>Não</v>
      </c>
      <c r="BV1606" s="111" t="str">
        <f t="shared" si="257"/>
        <v>Sim</v>
      </c>
      <c r="BW1606" s="111" t="str">
        <f t="shared" si="258"/>
        <v>Não</v>
      </c>
      <c r="BX1606" s="111" t="str">
        <f t="shared" si="259"/>
        <v>Não</v>
      </c>
      <c r="BY1606" s="110" t="s">
        <v>121</v>
      </c>
      <c r="BZ1606" s="110" t="s">
        <v>121</v>
      </c>
      <c r="CA1606" s="110" t="s">
        <v>121</v>
      </c>
      <c r="CB1606" s="110" t="s">
        <v>8122</v>
      </c>
      <c r="CG1606" s="110" t="str">
        <f t="shared" si="260"/>
        <v>6032 Total</v>
      </c>
      <c r="CH1606" s="110" t="str">
        <f t="shared" si="262"/>
        <v>6032 Total-1</v>
      </c>
      <c r="CI1606" s="110">
        <v>1</v>
      </c>
      <c r="CJ1606" s="110" t="s">
        <v>7491</v>
      </c>
      <c r="CN1606" s="110">
        <v>0</v>
      </c>
      <c r="CO1606" s="110">
        <v>150.69999999999999</v>
      </c>
      <c r="CP1606" s="110">
        <v>0</v>
      </c>
      <c r="CQ1606" s="110">
        <v>0</v>
      </c>
      <c r="CS1606" s="110" t="str">
        <f t="shared" si="261"/>
        <v>-</v>
      </c>
    </row>
    <row r="1607" spans="19:97" x14ac:dyDescent="0.2">
      <c r="S1607" s="98">
        <v>6113</v>
      </c>
      <c r="T1607" s="98">
        <v>59</v>
      </c>
      <c r="U1607" s="98" t="s">
        <v>3824</v>
      </c>
      <c r="V1607" s="98">
        <v>2</v>
      </c>
      <c r="W1607" s="98" t="s">
        <v>975</v>
      </c>
      <c r="X1607" s="98">
        <v>4</v>
      </c>
      <c r="Y1607" s="98" t="s">
        <v>657</v>
      </c>
      <c r="Z1607" s="98">
        <v>28</v>
      </c>
      <c r="AA1607" s="98" t="s">
        <v>3825</v>
      </c>
      <c r="AB1607" s="98">
        <v>8410</v>
      </c>
      <c r="AC1607" s="98" t="s">
        <v>3826</v>
      </c>
      <c r="AD1607" s="98" t="s">
        <v>3827</v>
      </c>
      <c r="AE1607" s="98">
        <v>6113</v>
      </c>
      <c r="AF1607" s="98" t="s">
        <v>3860</v>
      </c>
      <c r="AG1607" s="98" t="s">
        <v>3861</v>
      </c>
      <c r="AH1607" s="98" t="s">
        <v>1827</v>
      </c>
      <c r="AI1607" s="98" t="s">
        <v>53</v>
      </c>
      <c r="AJ1607" s="98">
        <v>4100</v>
      </c>
      <c r="AO1607" s="98">
        <v>2024</v>
      </c>
      <c r="AP1607" s="98">
        <v>0</v>
      </c>
      <c r="AQ1607" s="98" t="s">
        <v>54</v>
      </c>
      <c r="AR1607" s="98" t="s">
        <v>54</v>
      </c>
      <c r="AS1607" s="98" t="s">
        <v>54</v>
      </c>
      <c r="AT1607" s="98" t="s">
        <v>54</v>
      </c>
      <c r="AU1607" s="98" t="s">
        <v>2430</v>
      </c>
      <c r="AY1607" s="98" t="s">
        <v>56</v>
      </c>
      <c r="AZ1607" s="98" t="s">
        <v>3862</v>
      </c>
      <c r="BA1607" s="98" t="s">
        <v>3852</v>
      </c>
      <c r="BB1607" s="98" t="s">
        <v>3831</v>
      </c>
      <c r="BD1607" s="110" t="str">
        <f t="shared" si="263"/>
        <v>5053RGInt 03 Cascavel</v>
      </c>
      <c r="BE1607" s="110">
        <v>5053</v>
      </c>
      <c r="BF1607" s="110" t="s">
        <v>3392</v>
      </c>
      <c r="BG1607" s="110">
        <v>8418</v>
      </c>
      <c r="BH1607" s="110" t="s">
        <v>35</v>
      </c>
      <c r="BI1607" s="110">
        <v>20</v>
      </c>
      <c r="BJ1607" s="110">
        <v>24</v>
      </c>
      <c r="BK1607" s="110">
        <v>4</v>
      </c>
      <c r="BL1607" s="110">
        <v>24</v>
      </c>
      <c r="BN1607" s="110">
        <f t="shared" si="264"/>
        <v>72</v>
      </c>
      <c r="BS1607" s="110">
        <v>6113</v>
      </c>
      <c r="BT1607" s="110" t="str">
        <f t="shared" si="255"/>
        <v>Pessoas beneficiadas nos projetos bolsa cuidador familiar e bolsa agente do saber dos programas de garantia de direitos para a pessoa idosa</v>
      </c>
      <c r="BU1607" s="111" t="str">
        <f t="shared" si="256"/>
        <v>Não</v>
      </c>
      <c r="BV1607" s="111" t="str">
        <f t="shared" si="257"/>
        <v>Não</v>
      </c>
      <c r="BW1607" s="111" t="str">
        <f t="shared" si="258"/>
        <v>Não</v>
      </c>
      <c r="BX1607" s="111" t="str">
        <f t="shared" si="259"/>
        <v>Não</v>
      </c>
      <c r="BY1607" s="110" t="s">
        <v>2430</v>
      </c>
      <c r="BZ1607" s="110" t="s">
        <v>121</v>
      </c>
      <c r="CA1607" s="110" t="s">
        <v>121</v>
      </c>
      <c r="CB1607" s="110" t="s">
        <v>8375</v>
      </c>
      <c r="CG1607" s="110" t="str">
        <f t="shared" si="260"/>
        <v>6033Umuarama</v>
      </c>
      <c r="CH1607" s="110" t="str">
        <f t="shared" si="262"/>
        <v>6033-1</v>
      </c>
      <c r="CI1607" s="110">
        <v>1</v>
      </c>
      <c r="CJ1607" s="110">
        <v>6033</v>
      </c>
      <c r="CK1607" s="110" t="s">
        <v>36</v>
      </c>
      <c r="CL1607" s="110">
        <v>4128104</v>
      </c>
      <c r="CM1607" s="110" t="s">
        <v>2325</v>
      </c>
      <c r="CN1607" s="110">
        <v>0</v>
      </c>
      <c r="CO1607" s="110">
        <v>276.38</v>
      </c>
      <c r="CP1607" s="110">
        <v>0</v>
      </c>
      <c r="CQ1607" s="110">
        <v>0</v>
      </c>
      <c r="CS1607" s="110" t="str">
        <f t="shared" si="261"/>
        <v>RGInt 04 Maringá-Umuarama</v>
      </c>
    </row>
    <row r="1608" spans="19:97" x14ac:dyDescent="0.2">
      <c r="S1608" s="98">
        <v>4620</v>
      </c>
      <c r="T1608" s="98">
        <v>59</v>
      </c>
      <c r="U1608" s="98" t="s">
        <v>3824</v>
      </c>
      <c r="V1608" s="98">
        <v>2</v>
      </c>
      <c r="W1608" s="98" t="s">
        <v>975</v>
      </c>
      <c r="X1608" s="98">
        <v>4</v>
      </c>
      <c r="Y1608" s="98" t="s">
        <v>657</v>
      </c>
      <c r="Z1608" s="98">
        <v>28</v>
      </c>
      <c r="AA1608" s="98" t="s">
        <v>3825</v>
      </c>
      <c r="AB1608" s="98">
        <v>8410</v>
      </c>
      <c r="AC1608" s="98" t="s">
        <v>3826</v>
      </c>
      <c r="AD1608" s="98" t="s">
        <v>3827</v>
      </c>
      <c r="AE1608" s="98">
        <v>4620</v>
      </c>
      <c r="AF1608" s="98" t="s">
        <v>2451</v>
      </c>
      <c r="AG1608" s="98" t="s">
        <v>3863</v>
      </c>
      <c r="AH1608" s="98" t="s">
        <v>1318</v>
      </c>
      <c r="AI1608" s="98" t="s">
        <v>53</v>
      </c>
      <c r="AJ1608" s="98">
        <v>4100</v>
      </c>
      <c r="AO1608" s="98">
        <v>2024</v>
      </c>
      <c r="AP1608" s="98">
        <v>1</v>
      </c>
      <c r="AQ1608" s="98" t="s">
        <v>54</v>
      </c>
      <c r="AR1608" s="98" t="s">
        <v>56</v>
      </c>
      <c r="AS1608" s="98" t="s">
        <v>54</v>
      </c>
      <c r="AT1608" s="98" t="s">
        <v>56</v>
      </c>
      <c r="AY1608" s="98" t="s">
        <v>56</v>
      </c>
      <c r="AZ1608" s="98" t="s">
        <v>3864</v>
      </c>
      <c r="BA1608" s="98" t="s">
        <v>3839</v>
      </c>
      <c r="BB1608" s="98" t="s">
        <v>3840</v>
      </c>
      <c r="BD1608" s="110" t="str">
        <f t="shared" si="263"/>
        <v>5053RGInt 04 Maringá</v>
      </c>
      <c r="BE1608" s="110">
        <v>5053</v>
      </c>
      <c r="BF1608" s="110" t="s">
        <v>3392</v>
      </c>
      <c r="BG1608" s="110">
        <v>8418</v>
      </c>
      <c r="BH1608" s="110" t="s">
        <v>36</v>
      </c>
      <c r="BI1608" s="110">
        <v>30</v>
      </c>
      <c r="BJ1608" s="110">
        <v>34</v>
      </c>
      <c r="BK1608" s="110">
        <v>4</v>
      </c>
      <c r="BL1608" s="110">
        <v>34</v>
      </c>
      <c r="BN1608" s="110">
        <f t="shared" si="264"/>
        <v>102</v>
      </c>
      <c r="BS1608" s="110">
        <v>4620</v>
      </c>
      <c r="BT1608" s="110" t="str">
        <f t="shared" si="255"/>
        <v>Publicação de estudos, mapeamento e ferramentas analíticas de apoio às políticas para igualdade racial, povos e comunidades tradicionais</v>
      </c>
      <c r="BU1608" s="111" t="str">
        <f t="shared" si="256"/>
        <v>Não</v>
      </c>
      <c r="BV1608" s="111" t="str">
        <f t="shared" si="257"/>
        <v>Sim</v>
      </c>
      <c r="BW1608" s="111" t="str">
        <f t="shared" si="258"/>
        <v>Não</v>
      </c>
      <c r="BX1608" s="111" t="str">
        <f t="shared" si="259"/>
        <v>Sim</v>
      </c>
      <c r="BY1608" s="110" t="s">
        <v>121</v>
      </c>
      <c r="BZ1608" s="110" t="s">
        <v>121</v>
      </c>
      <c r="CA1608" s="110" t="s">
        <v>121</v>
      </c>
      <c r="CB1608" s="110" t="s">
        <v>8376</v>
      </c>
      <c r="CG1608" s="110" t="str">
        <f t="shared" si="260"/>
        <v>6033 Total</v>
      </c>
      <c r="CH1608" s="110" t="str">
        <f t="shared" si="262"/>
        <v>6033 Total-1</v>
      </c>
      <c r="CI1608" s="110">
        <v>1</v>
      </c>
      <c r="CJ1608" s="110" t="s">
        <v>7492</v>
      </c>
      <c r="CN1608" s="110">
        <v>0</v>
      </c>
      <c r="CO1608" s="110">
        <v>276.38</v>
      </c>
      <c r="CP1608" s="110">
        <v>0</v>
      </c>
      <c r="CQ1608" s="110">
        <v>0</v>
      </c>
      <c r="CS1608" s="110" t="str">
        <f t="shared" si="261"/>
        <v>-</v>
      </c>
    </row>
    <row r="1609" spans="19:97" x14ac:dyDescent="0.2">
      <c r="S1609" s="98">
        <v>4621</v>
      </c>
      <c r="T1609" s="98">
        <v>59</v>
      </c>
      <c r="U1609" s="98" t="s">
        <v>3824</v>
      </c>
      <c r="V1609" s="98">
        <v>2</v>
      </c>
      <c r="W1609" s="98" t="s">
        <v>975</v>
      </c>
      <c r="X1609" s="98">
        <v>4</v>
      </c>
      <c r="Y1609" s="98" t="s">
        <v>657</v>
      </c>
      <c r="Z1609" s="98">
        <v>28</v>
      </c>
      <c r="AA1609" s="98" t="s">
        <v>3825</v>
      </c>
      <c r="AB1609" s="98">
        <v>8410</v>
      </c>
      <c r="AC1609" s="98" t="s">
        <v>3826</v>
      </c>
      <c r="AD1609" s="98" t="s">
        <v>3827</v>
      </c>
      <c r="AE1609" s="98">
        <v>4621</v>
      </c>
      <c r="AF1609" s="98" t="s">
        <v>2452</v>
      </c>
      <c r="AG1609" s="98" t="s">
        <v>6340</v>
      </c>
      <c r="AH1609" s="98" t="s">
        <v>782</v>
      </c>
      <c r="AI1609" s="98" t="s">
        <v>53</v>
      </c>
      <c r="AJ1609" s="98">
        <v>4100</v>
      </c>
      <c r="AO1609" s="98">
        <v>2024</v>
      </c>
      <c r="AP1609" s="98">
        <v>0</v>
      </c>
      <c r="AQ1609" s="98" t="s">
        <v>54</v>
      </c>
      <c r="AR1609" s="98" t="s">
        <v>54</v>
      </c>
      <c r="AS1609" s="98" t="s">
        <v>54</v>
      </c>
      <c r="AT1609" s="98" t="s">
        <v>56</v>
      </c>
      <c r="AY1609" s="98" t="s">
        <v>56</v>
      </c>
      <c r="AZ1609" s="98" t="s">
        <v>3865</v>
      </c>
      <c r="BA1609" s="98" t="s">
        <v>3839</v>
      </c>
      <c r="BB1609" s="98" t="s">
        <v>6326</v>
      </c>
      <c r="BD1609" s="110" t="str">
        <f t="shared" si="263"/>
        <v>5053RGInt 05 Londrina</v>
      </c>
      <c r="BE1609" s="110">
        <v>5053</v>
      </c>
      <c r="BF1609" s="110" t="s">
        <v>3392</v>
      </c>
      <c r="BG1609" s="110">
        <v>8418</v>
      </c>
      <c r="BH1609" s="110" t="s">
        <v>37</v>
      </c>
      <c r="BI1609" s="110">
        <v>18</v>
      </c>
      <c r="BJ1609" s="110">
        <v>20</v>
      </c>
      <c r="BK1609" s="110">
        <v>4</v>
      </c>
      <c r="BL1609" s="110">
        <v>20</v>
      </c>
      <c r="BN1609" s="110">
        <f t="shared" si="264"/>
        <v>62</v>
      </c>
      <c r="BS1609" s="110">
        <v>4621</v>
      </c>
      <c r="BT1609" s="110" t="str">
        <f t="shared" si="255"/>
        <v>Realização da Conferência Estadual dos Povos Indígenas</v>
      </c>
      <c r="BU1609" s="111" t="str">
        <f t="shared" si="256"/>
        <v>Não</v>
      </c>
      <c r="BV1609" s="111" t="str">
        <f t="shared" si="257"/>
        <v>Sim</v>
      </c>
      <c r="BW1609" s="111" t="str">
        <f t="shared" si="258"/>
        <v>Não</v>
      </c>
      <c r="BX1609" s="111" t="str">
        <f t="shared" si="259"/>
        <v>Não</v>
      </c>
      <c r="BY1609" s="110" t="s">
        <v>121</v>
      </c>
      <c r="BZ1609" s="110" t="s">
        <v>121</v>
      </c>
      <c r="CA1609" s="110" t="s">
        <v>121</v>
      </c>
      <c r="CB1609" s="110" t="s">
        <v>8122</v>
      </c>
      <c r="CG1609" s="110" t="str">
        <f t="shared" si="260"/>
        <v>6034Londrina</v>
      </c>
      <c r="CH1609" s="110" t="str">
        <f t="shared" si="262"/>
        <v>6034-1</v>
      </c>
      <c r="CI1609" s="110">
        <v>1</v>
      </c>
      <c r="CJ1609" s="110">
        <v>6034</v>
      </c>
      <c r="CK1609" s="110" t="s">
        <v>37</v>
      </c>
      <c r="CL1609" s="110">
        <v>4113700</v>
      </c>
      <c r="CM1609" s="110" t="s">
        <v>326</v>
      </c>
      <c r="CN1609" s="110">
        <v>0</v>
      </c>
      <c r="CO1609" s="110">
        <v>187.01</v>
      </c>
      <c r="CP1609" s="110">
        <v>0</v>
      </c>
      <c r="CQ1609" s="110">
        <v>0</v>
      </c>
      <c r="CS1609" s="110" t="str">
        <f t="shared" si="261"/>
        <v>RGInt 05 Londrina-Londrina</v>
      </c>
    </row>
    <row r="1610" spans="19:97" x14ac:dyDescent="0.2">
      <c r="S1610" s="98">
        <v>4622</v>
      </c>
      <c r="T1610" s="98">
        <v>59</v>
      </c>
      <c r="U1610" s="98" t="s">
        <v>3824</v>
      </c>
      <c r="V1610" s="98">
        <v>2</v>
      </c>
      <c r="W1610" s="98" t="s">
        <v>975</v>
      </c>
      <c r="X1610" s="98">
        <v>4</v>
      </c>
      <c r="Y1610" s="98" t="s">
        <v>657</v>
      </c>
      <c r="Z1610" s="98">
        <v>28</v>
      </c>
      <c r="AA1610" s="98" t="s">
        <v>3825</v>
      </c>
      <c r="AB1610" s="98">
        <v>8410</v>
      </c>
      <c r="AC1610" s="98" t="s">
        <v>3826</v>
      </c>
      <c r="AD1610" s="98" t="s">
        <v>3827</v>
      </c>
      <c r="AE1610" s="98">
        <v>4622</v>
      </c>
      <c r="AF1610" s="98" t="s">
        <v>2453</v>
      </c>
      <c r="AG1610" s="98" t="s">
        <v>6341</v>
      </c>
      <c r="AH1610" s="98" t="s">
        <v>3866</v>
      </c>
      <c r="AI1610" s="98" t="s">
        <v>53</v>
      </c>
      <c r="AJ1610" s="98">
        <v>4100</v>
      </c>
      <c r="AO1610" s="98">
        <v>2024</v>
      </c>
      <c r="AP1610" s="98">
        <v>3</v>
      </c>
      <c r="AQ1610" s="98" t="s">
        <v>56</v>
      </c>
      <c r="AR1610" s="98" t="s">
        <v>54</v>
      </c>
      <c r="AS1610" s="98" t="s">
        <v>56</v>
      </c>
      <c r="AT1610" s="98" t="s">
        <v>54</v>
      </c>
      <c r="AW1610" s="98" t="s">
        <v>2454</v>
      </c>
      <c r="AY1610" s="98" t="s">
        <v>56</v>
      </c>
      <c r="AZ1610" s="98" t="s">
        <v>3867</v>
      </c>
      <c r="BA1610" s="98" t="s">
        <v>3832</v>
      </c>
      <c r="BB1610" s="98" t="s">
        <v>3833</v>
      </c>
      <c r="BD1610" s="110" t="str">
        <f t="shared" si="263"/>
        <v>5053RGInt 06 Ponta Grossa</v>
      </c>
      <c r="BE1610" s="110">
        <v>5053</v>
      </c>
      <c r="BF1610" s="110" t="s">
        <v>3392</v>
      </c>
      <c r="BG1610" s="110">
        <v>8418</v>
      </c>
      <c r="BH1610" s="110" t="s">
        <v>38</v>
      </c>
      <c r="BI1610" s="110">
        <v>11</v>
      </c>
      <c r="BJ1610" s="110">
        <v>12</v>
      </c>
      <c r="BK1610" s="110">
        <v>3</v>
      </c>
      <c r="BL1610" s="110">
        <v>12</v>
      </c>
      <c r="BN1610" s="110">
        <f t="shared" si="264"/>
        <v>38</v>
      </c>
      <c r="BS1610" s="110">
        <v>4622</v>
      </c>
      <c r="BT1610" s="110" t="str">
        <f t="shared" si="255"/>
        <v>Salas de apoio à amamentação implementadas em prédios públicos estaduais</v>
      </c>
      <c r="BU1610" s="111" t="str">
        <f t="shared" si="256"/>
        <v>Sim</v>
      </c>
      <c r="BV1610" s="111" t="str">
        <f t="shared" si="257"/>
        <v>Não</v>
      </c>
      <c r="BW1610" s="111" t="str">
        <f t="shared" si="258"/>
        <v>Sim</v>
      </c>
      <c r="BX1610" s="111" t="str">
        <f t="shared" si="259"/>
        <v>Não</v>
      </c>
      <c r="BY1610" s="110" t="s">
        <v>121</v>
      </c>
      <c r="BZ1610" s="110" t="s">
        <v>8222</v>
      </c>
      <c r="CA1610" s="110" t="s">
        <v>2454</v>
      </c>
      <c r="CB1610" s="110" t="s">
        <v>8376</v>
      </c>
      <c r="CG1610" s="110" t="str">
        <f t="shared" si="260"/>
        <v>6034 Total</v>
      </c>
      <c r="CH1610" s="110" t="str">
        <f t="shared" si="262"/>
        <v>6034 Total-1</v>
      </c>
      <c r="CI1610" s="110">
        <v>1</v>
      </c>
      <c r="CJ1610" s="110" t="s">
        <v>7493</v>
      </c>
      <c r="CN1610" s="110">
        <v>0</v>
      </c>
      <c r="CO1610" s="110">
        <v>187.01</v>
      </c>
      <c r="CP1610" s="110">
        <v>0</v>
      </c>
      <c r="CQ1610" s="110">
        <v>0</v>
      </c>
      <c r="CS1610" s="110" t="str">
        <f t="shared" si="261"/>
        <v>-</v>
      </c>
    </row>
    <row r="1611" spans="19:97" x14ac:dyDescent="0.2">
      <c r="S1611" s="98">
        <v>4766</v>
      </c>
      <c r="T1611" s="98">
        <v>59</v>
      </c>
      <c r="U1611" s="98" t="s">
        <v>3824</v>
      </c>
      <c r="V1611" s="98">
        <v>60</v>
      </c>
      <c r="W1611" s="98" t="s">
        <v>3868</v>
      </c>
      <c r="X1611" s="98">
        <v>4</v>
      </c>
      <c r="Y1611" s="98" t="s">
        <v>657</v>
      </c>
      <c r="Z1611" s="98">
        <v>28</v>
      </c>
      <c r="AA1611" s="98" t="s">
        <v>3825</v>
      </c>
      <c r="AB1611" s="98">
        <v>8021</v>
      </c>
      <c r="AC1611" s="98" t="s">
        <v>3869</v>
      </c>
      <c r="AD1611" s="98" t="s">
        <v>3870</v>
      </c>
      <c r="AE1611" s="98">
        <v>4766</v>
      </c>
      <c r="AF1611" s="98" t="s">
        <v>2609</v>
      </c>
      <c r="AG1611" s="98" t="s">
        <v>3871</v>
      </c>
      <c r="AH1611" s="98" t="s">
        <v>1079</v>
      </c>
      <c r="AI1611" s="98" t="s">
        <v>53</v>
      </c>
      <c r="AJ1611" s="98">
        <v>4100</v>
      </c>
      <c r="AO1611" s="98">
        <v>2024</v>
      </c>
      <c r="AP1611" s="98">
        <v>1</v>
      </c>
      <c r="AQ1611" s="98" t="s">
        <v>54</v>
      </c>
      <c r="AR1611" s="98" t="s">
        <v>54</v>
      </c>
      <c r="AS1611" s="98" t="s">
        <v>54</v>
      </c>
      <c r="AT1611" s="98" t="s">
        <v>56</v>
      </c>
      <c r="AW1611" s="98" t="s">
        <v>2610</v>
      </c>
      <c r="AY1611" s="98" t="s">
        <v>56</v>
      </c>
      <c r="AZ1611" s="98" t="s">
        <v>3872</v>
      </c>
      <c r="BA1611" s="98" t="s">
        <v>3839</v>
      </c>
      <c r="BB1611" s="98" t="s">
        <v>3840</v>
      </c>
      <c r="BD1611" s="110" t="str">
        <f t="shared" si="263"/>
        <v>5054RGInt 01 Curitiba</v>
      </c>
      <c r="BE1611" s="110">
        <v>5054</v>
      </c>
      <c r="BF1611" s="110" t="s">
        <v>3394</v>
      </c>
      <c r="BG1611" s="110">
        <v>8418</v>
      </c>
      <c r="BH1611" s="110" t="s">
        <v>33</v>
      </c>
      <c r="BI1611" s="110">
        <v>163</v>
      </c>
      <c r="BJ1611" s="110">
        <v>390</v>
      </c>
      <c r="BK1611" s="110">
        <v>195</v>
      </c>
      <c r="BL1611" s="110">
        <v>193</v>
      </c>
      <c r="BN1611" s="110">
        <f t="shared" si="264"/>
        <v>941</v>
      </c>
      <c r="BS1611" s="110">
        <v>4766</v>
      </c>
      <c r="BT1611" s="110" t="str">
        <f t="shared" si="255"/>
        <v>Campanhas voltadas à promoção da igualdade racial</v>
      </c>
      <c r="BU1611" s="111" t="str">
        <f t="shared" si="256"/>
        <v>Não</v>
      </c>
      <c r="BV1611" s="111" t="str">
        <f t="shared" si="257"/>
        <v>Sim</v>
      </c>
      <c r="BW1611" s="111" t="str">
        <f t="shared" si="258"/>
        <v>Não</v>
      </c>
      <c r="BX1611" s="111" t="str">
        <f t="shared" si="259"/>
        <v>Não</v>
      </c>
      <c r="BY1611" s="110" t="s">
        <v>121</v>
      </c>
      <c r="BZ1611" s="110" t="s">
        <v>121</v>
      </c>
      <c r="CA1611" s="110" t="s">
        <v>2610</v>
      </c>
      <c r="CB1611" s="110" t="s">
        <v>8375</v>
      </c>
      <c r="CG1611" s="110" t="str">
        <f t="shared" si="260"/>
        <v>6035Curitiba</v>
      </c>
      <c r="CH1611" s="110" t="str">
        <f t="shared" si="262"/>
        <v>6035-1</v>
      </c>
      <c r="CI1611" s="110">
        <v>1</v>
      </c>
      <c r="CJ1611" s="110">
        <v>6035</v>
      </c>
      <c r="CK1611" s="110" t="s">
        <v>33</v>
      </c>
      <c r="CL1611" s="110">
        <v>4106902</v>
      </c>
      <c r="CM1611" s="110" t="s">
        <v>128</v>
      </c>
      <c r="CN1611" s="110">
        <v>0</v>
      </c>
      <c r="CO1611" s="110">
        <v>200</v>
      </c>
      <c r="CP1611" s="110">
        <v>0</v>
      </c>
      <c r="CQ1611" s="110">
        <v>0</v>
      </c>
      <c r="CS1611" s="110" t="str">
        <f t="shared" si="261"/>
        <v>RGInt 01 Curitiba-Curitiba</v>
      </c>
    </row>
    <row r="1612" spans="19:97" x14ac:dyDescent="0.2">
      <c r="S1612" s="98">
        <v>4767</v>
      </c>
      <c r="T1612" s="98">
        <v>59</v>
      </c>
      <c r="U1612" s="98" t="s">
        <v>3824</v>
      </c>
      <c r="V1612" s="98">
        <v>60</v>
      </c>
      <c r="W1612" s="98" t="s">
        <v>3868</v>
      </c>
      <c r="X1612" s="98">
        <v>4</v>
      </c>
      <c r="Y1612" s="98" t="s">
        <v>657</v>
      </c>
      <c r="Z1612" s="98">
        <v>28</v>
      </c>
      <c r="AA1612" s="98" t="s">
        <v>3825</v>
      </c>
      <c r="AB1612" s="98">
        <v>8021</v>
      </c>
      <c r="AC1612" s="98" t="s">
        <v>3869</v>
      </c>
      <c r="AD1612" s="98" t="s">
        <v>3870</v>
      </c>
      <c r="AE1612" s="98">
        <v>4767</v>
      </c>
      <c r="AF1612" s="98" t="s">
        <v>2613</v>
      </c>
      <c r="AG1612" s="98" t="s">
        <v>3873</v>
      </c>
      <c r="AH1612" s="98" t="s">
        <v>782</v>
      </c>
      <c r="AI1612" s="98" t="s">
        <v>53</v>
      </c>
      <c r="AJ1612" s="98">
        <v>4100</v>
      </c>
      <c r="AO1612" s="98">
        <v>2024</v>
      </c>
      <c r="AP1612" s="98">
        <v>0</v>
      </c>
      <c r="AQ1612" s="98" t="s">
        <v>54</v>
      </c>
      <c r="AR1612" s="98" t="s">
        <v>54</v>
      </c>
      <c r="AS1612" s="98" t="s">
        <v>54</v>
      </c>
      <c r="AT1612" s="98" t="s">
        <v>56</v>
      </c>
      <c r="AW1612" s="98" t="s">
        <v>2610</v>
      </c>
      <c r="AY1612" s="98" t="s">
        <v>56</v>
      </c>
      <c r="AZ1612" s="98" t="s">
        <v>3838</v>
      </c>
      <c r="BA1612" s="98" t="s">
        <v>3839</v>
      </c>
      <c r="BB1612" s="98" t="s">
        <v>3840</v>
      </c>
      <c r="BD1612" s="110" t="str">
        <f t="shared" si="263"/>
        <v>5054RGInt 02 Guarapuava</v>
      </c>
      <c r="BE1612" s="110">
        <v>5054</v>
      </c>
      <c r="BF1612" s="110" t="s">
        <v>3394</v>
      </c>
      <c r="BG1612" s="110">
        <v>8418</v>
      </c>
      <c r="BH1612" s="110" t="s">
        <v>34</v>
      </c>
      <c r="BI1612" s="110">
        <v>3</v>
      </c>
      <c r="BJ1612" s="110">
        <v>3</v>
      </c>
      <c r="BK1612" s="110">
        <v>10</v>
      </c>
      <c r="BL1612" s="110">
        <v>10</v>
      </c>
      <c r="BN1612" s="110">
        <f t="shared" si="264"/>
        <v>26</v>
      </c>
      <c r="BS1612" s="110">
        <v>4767</v>
      </c>
      <c r="BT1612" s="110" t="str">
        <f t="shared" si="255"/>
        <v>Conferência Estadual de Políticas de Promoção da Igualdade Racial</v>
      </c>
      <c r="BU1612" s="111" t="str">
        <f t="shared" si="256"/>
        <v>Não</v>
      </c>
      <c r="BV1612" s="111" t="str">
        <f t="shared" si="257"/>
        <v>Sim</v>
      </c>
      <c r="BW1612" s="111" t="str">
        <f t="shared" si="258"/>
        <v>Não</v>
      </c>
      <c r="BX1612" s="111" t="str">
        <f t="shared" si="259"/>
        <v>Não</v>
      </c>
      <c r="BY1612" s="110" t="s">
        <v>121</v>
      </c>
      <c r="BZ1612" s="110" t="s">
        <v>121</v>
      </c>
      <c r="CA1612" s="110" t="s">
        <v>2610</v>
      </c>
      <c r="CB1612" s="110" t="s">
        <v>8378</v>
      </c>
      <c r="CG1612" s="110" t="str">
        <f t="shared" si="260"/>
        <v>6035 Total</v>
      </c>
      <c r="CH1612" s="110" t="str">
        <f t="shared" si="262"/>
        <v>6035 Total-1</v>
      </c>
      <c r="CI1612" s="110">
        <v>1</v>
      </c>
      <c r="CJ1612" s="110" t="s">
        <v>7494</v>
      </c>
      <c r="CN1612" s="110">
        <v>0</v>
      </c>
      <c r="CO1612" s="110">
        <v>200</v>
      </c>
      <c r="CP1612" s="110">
        <v>0</v>
      </c>
      <c r="CQ1612" s="110">
        <v>0</v>
      </c>
      <c r="CS1612" s="110" t="str">
        <f t="shared" si="261"/>
        <v>-</v>
      </c>
    </row>
    <row r="1613" spans="19:97" x14ac:dyDescent="0.2">
      <c r="S1613" s="98">
        <v>5078</v>
      </c>
      <c r="T1613" s="98">
        <v>59</v>
      </c>
      <c r="U1613" s="98" t="s">
        <v>3824</v>
      </c>
      <c r="V1613" s="98">
        <v>60</v>
      </c>
      <c r="W1613" s="98" t="s">
        <v>3868</v>
      </c>
      <c r="X1613" s="98">
        <v>4</v>
      </c>
      <c r="Y1613" s="98" t="s">
        <v>657</v>
      </c>
      <c r="Z1613" s="98">
        <v>28</v>
      </c>
      <c r="AA1613" s="98" t="s">
        <v>3825</v>
      </c>
      <c r="AB1613" s="98">
        <v>8021</v>
      </c>
      <c r="AC1613" s="98" t="s">
        <v>3869</v>
      </c>
      <c r="AD1613" s="98" t="s">
        <v>3870</v>
      </c>
      <c r="AE1613" s="98">
        <v>5078</v>
      </c>
      <c r="AF1613" s="98" t="s">
        <v>3484</v>
      </c>
      <c r="AG1613" s="98" t="s">
        <v>6342</v>
      </c>
      <c r="AH1613" s="98" t="s">
        <v>3841</v>
      </c>
      <c r="AI1613" s="98" t="s">
        <v>53</v>
      </c>
      <c r="AJ1613" s="98">
        <v>4100</v>
      </c>
      <c r="AO1613" s="98">
        <v>2024</v>
      </c>
      <c r="AP1613" s="98">
        <v>5</v>
      </c>
      <c r="AQ1613" s="98" t="s">
        <v>54</v>
      </c>
      <c r="AR1613" s="98" t="s">
        <v>54</v>
      </c>
      <c r="AS1613" s="98" t="s">
        <v>54</v>
      </c>
      <c r="AT1613" s="98" t="s">
        <v>56</v>
      </c>
      <c r="AW1613" s="98" t="s">
        <v>2610</v>
      </c>
      <c r="AY1613" s="98" t="s">
        <v>56</v>
      </c>
      <c r="AZ1613" s="98" t="s">
        <v>3874</v>
      </c>
      <c r="BA1613" s="98" t="s">
        <v>3839</v>
      </c>
      <c r="BB1613" s="98" t="s">
        <v>3840</v>
      </c>
      <c r="BD1613" s="110" t="str">
        <f t="shared" si="263"/>
        <v>5054RGInt 03 Cascavel</v>
      </c>
      <c r="BE1613" s="110">
        <v>5054</v>
      </c>
      <c r="BF1613" s="110" t="s">
        <v>3394</v>
      </c>
      <c r="BG1613" s="110">
        <v>8418</v>
      </c>
      <c r="BH1613" s="110" t="s">
        <v>35</v>
      </c>
      <c r="BI1613" s="110">
        <v>116</v>
      </c>
      <c r="BJ1613" s="110">
        <v>119</v>
      </c>
      <c r="BK1613" s="110">
        <v>135</v>
      </c>
      <c r="BL1613" s="110">
        <v>135</v>
      </c>
      <c r="BN1613" s="110">
        <f t="shared" si="264"/>
        <v>505</v>
      </c>
      <c r="BS1613" s="110">
        <v>5078</v>
      </c>
      <c r="BT1613" s="110" t="str">
        <f t="shared" si="255"/>
        <v>Criação de Conselhos Municipais da Igualdade Racial</v>
      </c>
      <c r="BU1613" s="111" t="str">
        <f t="shared" si="256"/>
        <v>Não</v>
      </c>
      <c r="BV1613" s="111" t="str">
        <f t="shared" si="257"/>
        <v>Sim</v>
      </c>
      <c r="BW1613" s="111" t="str">
        <f t="shared" si="258"/>
        <v>Não</v>
      </c>
      <c r="BX1613" s="111" t="str">
        <f t="shared" si="259"/>
        <v>Não</v>
      </c>
      <c r="BY1613" s="110" t="s">
        <v>121</v>
      </c>
      <c r="BZ1613" s="110" t="s">
        <v>121</v>
      </c>
      <c r="CA1613" s="110" t="s">
        <v>2610</v>
      </c>
      <c r="CB1613" s="110" t="s">
        <v>8375</v>
      </c>
      <c r="CG1613" s="110" t="str">
        <f t="shared" si="260"/>
        <v>6036Morretes</v>
      </c>
      <c r="CH1613" s="110" t="str">
        <f t="shared" si="262"/>
        <v>6036-1</v>
      </c>
      <c r="CI1613" s="110">
        <v>1</v>
      </c>
      <c r="CJ1613" s="110">
        <v>6036</v>
      </c>
      <c r="CK1613" s="110" t="s">
        <v>33</v>
      </c>
      <c r="CL1613" s="110">
        <v>4116208</v>
      </c>
      <c r="CM1613" s="110" t="s">
        <v>4282</v>
      </c>
      <c r="CN1613" s="110">
        <v>0</v>
      </c>
      <c r="CO1613" s="110">
        <v>111</v>
      </c>
      <c r="CP1613" s="110">
        <v>0</v>
      </c>
      <c r="CQ1613" s="110">
        <v>0</v>
      </c>
      <c r="CS1613" s="110" t="str">
        <f t="shared" si="261"/>
        <v>RGInt 01 Curitiba-Morretes</v>
      </c>
    </row>
    <row r="1614" spans="19:97" x14ac:dyDescent="0.2">
      <c r="S1614" s="98">
        <v>6350</v>
      </c>
      <c r="T1614" s="98">
        <v>59</v>
      </c>
      <c r="U1614" s="98" t="s">
        <v>3824</v>
      </c>
      <c r="V1614" s="98">
        <v>60</v>
      </c>
      <c r="W1614" s="98" t="s">
        <v>3868</v>
      </c>
      <c r="X1614" s="98">
        <v>4</v>
      </c>
      <c r="Y1614" s="98" t="s">
        <v>657</v>
      </c>
      <c r="Z1614" s="98">
        <v>28</v>
      </c>
      <c r="AA1614" s="98" t="s">
        <v>3825</v>
      </c>
      <c r="AB1614" s="98">
        <v>8021</v>
      </c>
      <c r="AC1614" s="98" t="s">
        <v>3869</v>
      </c>
      <c r="AD1614" s="98" t="s">
        <v>3870</v>
      </c>
      <c r="AE1614" s="98">
        <v>6350</v>
      </c>
      <c r="AF1614" s="98" t="s">
        <v>6343</v>
      </c>
      <c r="AG1614" s="98" t="s">
        <v>6344</v>
      </c>
      <c r="AH1614" s="98" t="s">
        <v>734</v>
      </c>
      <c r="AI1614" s="98" t="s">
        <v>53</v>
      </c>
      <c r="AJ1614" s="98">
        <v>4100</v>
      </c>
      <c r="AO1614" s="98">
        <v>2024</v>
      </c>
      <c r="AP1614" s="98">
        <v>0</v>
      </c>
      <c r="AQ1614" s="98" t="s">
        <v>54</v>
      </c>
      <c r="AR1614" s="98" t="s">
        <v>54</v>
      </c>
      <c r="AS1614" s="98" t="s">
        <v>54</v>
      </c>
      <c r="AT1614" s="98" t="s">
        <v>56</v>
      </c>
      <c r="AY1614" s="98" t="s">
        <v>56</v>
      </c>
      <c r="AZ1614" s="98" t="s">
        <v>6345</v>
      </c>
      <c r="BA1614" s="98" t="s">
        <v>6346</v>
      </c>
      <c r="BB1614" s="98" t="s">
        <v>6347</v>
      </c>
      <c r="BD1614" s="110" t="str">
        <f t="shared" si="263"/>
        <v>5054RGInt 04 Maringá</v>
      </c>
      <c r="BE1614" s="110">
        <v>5054</v>
      </c>
      <c r="BF1614" s="110" t="s">
        <v>3394</v>
      </c>
      <c r="BG1614" s="110">
        <v>8418</v>
      </c>
      <c r="BH1614" s="110" t="s">
        <v>36</v>
      </c>
      <c r="BI1614" s="110">
        <v>50</v>
      </c>
      <c r="BJ1614" s="110">
        <v>51</v>
      </c>
      <c r="BK1614" s="110">
        <v>62</v>
      </c>
      <c r="BL1614" s="110">
        <v>62</v>
      </c>
      <c r="BN1614" s="110">
        <f t="shared" si="264"/>
        <v>225</v>
      </c>
      <c r="BS1614" s="110">
        <v>6350</v>
      </c>
      <c r="BT1614" s="110" t="str">
        <f t="shared" si="255"/>
        <v>Municípios beneficiados com cofinanciamento para a atendimento à política de Promoção da Igualdade Racial</v>
      </c>
      <c r="BU1614" s="111" t="str">
        <f t="shared" si="256"/>
        <v>Não</v>
      </c>
      <c r="BV1614" s="111" t="str">
        <f t="shared" si="257"/>
        <v>Sim</v>
      </c>
      <c r="BW1614" s="111" t="str">
        <f t="shared" si="258"/>
        <v>Não</v>
      </c>
      <c r="BX1614" s="111" t="str">
        <f t="shared" si="259"/>
        <v>Não</v>
      </c>
      <c r="BY1614" s="110" t="s">
        <v>121</v>
      </c>
      <c r="BZ1614" s="110" t="s">
        <v>121</v>
      </c>
      <c r="CA1614" s="110" t="s">
        <v>121</v>
      </c>
      <c r="CB1614" s="110" t="s">
        <v>8122</v>
      </c>
      <c r="CG1614" s="110" t="str">
        <f t="shared" si="260"/>
        <v>6036 Total</v>
      </c>
      <c r="CH1614" s="110" t="str">
        <f t="shared" si="262"/>
        <v>6036 Total-1</v>
      </c>
      <c r="CI1614" s="110">
        <v>1</v>
      </c>
      <c r="CJ1614" s="110" t="s">
        <v>7495</v>
      </c>
      <c r="CN1614" s="110">
        <v>0</v>
      </c>
      <c r="CO1614" s="110">
        <v>111</v>
      </c>
      <c r="CP1614" s="110">
        <v>0</v>
      </c>
      <c r="CQ1614" s="110">
        <v>0</v>
      </c>
      <c r="CS1614" s="110" t="str">
        <f t="shared" si="261"/>
        <v>-</v>
      </c>
    </row>
    <row r="1615" spans="19:97" x14ac:dyDescent="0.2">
      <c r="S1615" s="98">
        <v>4996</v>
      </c>
      <c r="T1615" s="98">
        <v>59</v>
      </c>
      <c r="U1615" s="98" t="s">
        <v>3824</v>
      </c>
      <c r="V1615" s="98">
        <v>60</v>
      </c>
      <c r="W1615" s="98" t="s">
        <v>3868</v>
      </c>
      <c r="X1615" s="98">
        <v>4</v>
      </c>
      <c r="Y1615" s="98" t="s">
        <v>657</v>
      </c>
      <c r="Z1615" s="98">
        <v>28</v>
      </c>
      <c r="AA1615" s="98" t="s">
        <v>3825</v>
      </c>
      <c r="AB1615" s="98">
        <v>8021</v>
      </c>
      <c r="AC1615" s="98" t="s">
        <v>3869</v>
      </c>
      <c r="AD1615" s="98" t="s">
        <v>3870</v>
      </c>
      <c r="AE1615" s="98">
        <v>4996</v>
      </c>
      <c r="AF1615" s="98" t="s">
        <v>3252</v>
      </c>
      <c r="AG1615" s="98" t="s">
        <v>6348</v>
      </c>
      <c r="AH1615" s="98" t="s">
        <v>3875</v>
      </c>
      <c r="AI1615" s="98" t="s">
        <v>53</v>
      </c>
      <c r="AJ1615" s="98">
        <v>4100</v>
      </c>
      <c r="AO1615" s="98">
        <v>2024</v>
      </c>
      <c r="AP1615" s="98">
        <v>3</v>
      </c>
      <c r="AQ1615" s="98" t="s">
        <v>54</v>
      </c>
      <c r="AR1615" s="98" t="s">
        <v>54</v>
      </c>
      <c r="AS1615" s="98" t="s">
        <v>54</v>
      </c>
      <c r="AT1615" s="98" t="s">
        <v>56</v>
      </c>
      <c r="AW1615" s="98" t="s">
        <v>2610</v>
      </c>
      <c r="AY1615" s="98" t="s">
        <v>56</v>
      </c>
      <c r="AZ1615" s="98" t="s">
        <v>3876</v>
      </c>
      <c r="BA1615" s="98" t="s">
        <v>3839</v>
      </c>
      <c r="BB1615" s="98" t="s">
        <v>3840</v>
      </c>
      <c r="BD1615" s="110" t="str">
        <f t="shared" si="263"/>
        <v>5054RGInt 05 Londrina</v>
      </c>
      <c r="BE1615" s="110">
        <v>5054</v>
      </c>
      <c r="BF1615" s="110" t="s">
        <v>3394</v>
      </c>
      <c r="BG1615" s="110">
        <v>8418</v>
      </c>
      <c r="BH1615" s="110" t="s">
        <v>37</v>
      </c>
      <c r="BI1615" s="110">
        <v>67</v>
      </c>
      <c r="BJ1615" s="110">
        <v>67</v>
      </c>
      <c r="BK1615" s="110">
        <v>79</v>
      </c>
      <c r="BL1615" s="110">
        <v>79</v>
      </c>
      <c r="BN1615" s="110">
        <f t="shared" si="264"/>
        <v>292</v>
      </c>
      <c r="BS1615" s="110">
        <v>4996</v>
      </c>
      <c r="BT1615" s="110" t="str">
        <f t="shared" si="255"/>
        <v>Organismos beneficiados com recursos para a defesa de direitos e promoção a igualdade racial</v>
      </c>
      <c r="BU1615" s="111" t="str">
        <f t="shared" si="256"/>
        <v>Não</v>
      </c>
      <c r="BV1615" s="111" t="str">
        <f t="shared" si="257"/>
        <v>Sim</v>
      </c>
      <c r="BW1615" s="111" t="str">
        <f t="shared" si="258"/>
        <v>Não</v>
      </c>
      <c r="BX1615" s="111" t="str">
        <f t="shared" si="259"/>
        <v>Não</v>
      </c>
      <c r="BY1615" s="110" t="s">
        <v>121</v>
      </c>
      <c r="BZ1615" s="110" t="s">
        <v>121</v>
      </c>
      <c r="CA1615" s="110" t="s">
        <v>2610</v>
      </c>
      <c r="CB1615" s="110" t="s">
        <v>8379</v>
      </c>
      <c r="CG1615" s="110" t="str">
        <f t="shared" si="260"/>
        <v>6037União da Vitória</v>
      </c>
      <c r="CH1615" s="110" t="str">
        <f t="shared" si="262"/>
        <v>6037-1</v>
      </c>
      <c r="CI1615" s="110">
        <v>1</v>
      </c>
      <c r="CJ1615" s="110">
        <v>6037</v>
      </c>
      <c r="CK1615" s="110" t="s">
        <v>33</v>
      </c>
      <c r="CL1615" s="110">
        <v>4128203</v>
      </c>
      <c r="CM1615" s="110" t="s">
        <v>567</v>
      </c>
      <c r="CN1615" s="110">
        <v>0</v>
      </c>
      <c r="CO1615" s="110">
        <v>468.79</v>
      </c>
      <c r="CP1615" s="110">
        <v>0</v>
      </c>
      <c r="CQ1615" s="110">
        <v>0</v>
      </c>
      <c r="CS1615" s="110" t="str">
        <f t="shared" si="261"/>
        <v>RGInt 01 Curitiba-União da Vitória</v>
      </c>
    </row>
    <row r="1616" spans="19:97" x14ac:dyDescent="0.2">
      <c r="S1616" s="98">
        <v>4772</v>
      </c>
      <c r="T1616" s="98">
        <v>59</v>
      </c>
      <c r="U1616" s="98" t="s">
        <v>3824</v>
      </c>
      <c r="V1616" s="98">
        <v>60</v>
      </c>
      <c r="W1616" s="98" t="s">
        <v>3868</v>
      </c>
      <c r="X1616" s="98">
        <v>4</v>
      </c>
      <c r="Y1616" s="98" t="s">
        <v>657</v>
      </c>
      <c r="Z1616" s="98">
        <v>28</v>
      </c>
      <c r="AA1616" s="98" t="s">
        <v>3825</v>
      </c>
      <c r="AB1616" s="98">
        <v>8021</v>
      </c>
      <c r="AC1616" s="98" t="s">
        <v>3869</v>
      </c>
      <c r="AD1616" s="98" t="s">
        <v>3870</v>
      </c>
      <c r="AE1616" s="98">
        <v>4772</v>
      </c>
      <c r="AF1616" s="98" t="s">
        <v>2621</v>
      </c>
      <c r="AG1616" s="98" t="s">
        <v>3877</v>
      </c>
      <c r="AH1616" s="98" t="s">
        <v>1563</v>
      </c>
      <c r="AI1616" s="98" t="s">
        <v>53</v>
      </c>
      <c r="AJ1616" s="98">
        <v>4100</v>
      </c>
      <c r="AO1616" s="98">
        <v>2024</v>
      </c>
      <c r="AP1616" s="98">
        <v>1</v>
      </c>
      <c r="AQ1616" s="98" t="s">
        <v>54</v>
      </c>
      <c r="AR1616" s="98" t="s">
        <v>54</v>
      </c>
      <c r="AS1616" s="98" t="s">
        <v>54</v>
      </c>
      <c r="AT1616" s="98" t="s">
        <v>56</v>
      </c>
      <c r="AW1616" s="98" t="s">
        <v>2610</v>
      </c>
      <c r="AY1616" s="98" t="s">
        <v>56</v>
      </c>
      <c r="AZ1616" s="98" t="s">
        <v>3878</v>
      </c>
      <c r="BA1616" s="98" t="s">
        <v>3839</v>
      </c>
      <c r="BB1616" s="98" t="s">
        <v>3840</v>
      </c>
      <c r="BD1616" s="110" t="str">
        <f t="shared" si="263"/>
        <v>5054RGInt 06 Ponta Grossa</v>
      </c>
      <c r="BE1616" s="110">
        <v>5054</v>
      </c>
      <c r="BF1616" s="110" t="s">
        <v>3394</v>
      </c>
      <c r="BG1616" s="110">
        <v>8418</v>
      </c>
      <c r="BH1616" s="110" t="s">
        <v>38</v>
      </c>
      <c r="BI1616" s="110">
        <v>111</v>
      </c>
      <c r="BJ1616" s="110">
        <v>111</v>
      </c>
      <c r="BK1616" s="110">
        <v>116</v>
      </c>
      <c r="BL1616" s="110">
        <v>116</v>
      </c>
      <c r="BN1616" s="110">
        <f t="shared" si="264"/>
        <v>454</v>
      </c>
      <c r="BS1616" s="110">
        <v>4772</v>
      </c>
      <c r="BT1616" s="110" t="str">
        <f t="shared" si="255"/>
        <v>Serviço SOS Racismo implantado</v>
      </c>
      <c r="BU1616" s="111" t="str">
        <f t="shared" si="256"/>
        <v>Não</v>
      </c>
      <c r="BV1616" s="111" t="str">
        <f t="shared" si="257"/>
        <v>Sim</v>
      </c>
      <c r="BW1616" s="111" t="str">
        <f t="shared" si="258"/>
        <v>Não</v>
      </c>
      <c r="BX1616" s="111" t="str">
        <f t="shared" si="259"/>
        <v>Não</v>
      </c>
      <c r="BY1616" s="110" t="s">
        <v>121</v>
      </c>
      <c r="BZ1616" s="110" t="s">
        <v>121</v>
      </c>
      <c r="CA1616" s="110" t="s">
        <v>2610</v>
      </c>
      <c r="CB1616" s="110" t="s">
        <v>8379</v>
      </c>
      <c r="CG1616" s="110" t="str">
        <f t="shared" si="260"/>
        <v>6037 Total</v>
      </c>
      <c r="CH1616" s="110" t="str">
        <f t="shared" si="262"/>
        <v>6037 Total-1</v>
      </c>
      <c r="CI1616" s="110">
        <v>1</v>
      </c>
      <c r="CJ1616" s="110" t="s">
        <v>7496</v>
      </c>
      <c r="CN1616" s="110">
        <v>0</v>
      </c>
      <c r="CO1616" s="110">
        <v>468.79</v>
      </c>
      <c r="CP1616" s="110">
        <v>0</v>
      </c>
      <c r="CQ1616" s="110">
        <v>0</v>
      </c>
      <c r="CS1616" s="110" t="str">
        <f t="shared" si="261"/>
        <v>-</v>
      </c>
    </row>
    <row r="1617" spans="19:97" x14ac:dyDescent="0.2">
      <c r="S1617" s="98">
        <v>4666</v>
      </c>
      <c r="T1617" s="98">
        <v>59</v>
      </c>
      <c r="U1617" s="98" t="s">
        <v>3824</v>
      </c>
      <c r="V1617" s="98">
        <v>61</v>
      </c>
      <c r="W1617" s="98" t="s">
        <v>3879</v>
      </c>
      <c r="X1617" s="98">
        <v>4</v>
      </c>
      <c r="Y1617" s="98" t="s">
        <v>657</v>
      </c>
      <c r="Z1617" s="98">
        <v>28</v>
      </c>
      <c r="AA1617" s="98" t="s">
        <v>3825</v>
      </c>
      <c r="AB1617" s="98">
        <v>8154</v>
      </c>
      <c r="AC1617" s="98" t="s">
        <v>3880</v>
      </c>
      <c r="AD1617" s="98" t="s">
        <v>3881</v>
      </c>
      <c r="AE1617" s="98">
        <v>4666</v>
      </c>
      <c r="AF1617" s="98" t="s">
        <v>2494</v>
      </c>
      <c r="AG1617" s="98" t="s">
        <v>6349</v>
      </c>
      <c r="AH1617" s="98" t="s">
        <v>1593</v>
      </c>
      <c r="AI1617" s="98" t="s">
        <v>53</v>
      </c>
      <c r="AJ1617" s="98">
        <v>4100</v>
      </c>
      <c r="AO1617" s="98">
        <v>2024</v>
      </c>
      <c r="AP1617" s="98">
        <v>10</v>
      </c>
      <c r="AQ1617" s="98" t="s">
        <v>56</v>
      </c>
      <c r="AR1617" s="98" t="s">
        <v>56</v>
      </c>
      <c r="AS1617" s="98" t="s">
        <v>54</v>
      </c>
      <c r="AT1617" s="98" t="s">
        <v>54</v>
      </c>
      <c r="AV1617" s="98" t="s">
        <v>2410</v>
      </c>
      <c r="AY1617" s="98" t="s">
        <v>56</v>
      </c>
      <c r="AZ1617" s="98" t="s">
        <v>3882</v>
      </c>
      <c r="BA1617" s="98" t="s">
        <v>3850</v>
      </c>
      <c r="BB1617" s="98" t="s">
        <v>3833</v>
      </c>
      <c r="BD1617" s="110" t="str">
        <f t="shared" si="263"/>
        <v>5055RGInt 01 Curitiba</v>
      </c>
      <c r="BE1617" s="110">
        <v>5055</v>
      </c>
      <c r="BF1617" s="110" t="s">
        <v>3396</v>
      </c>
      <c r="BG1617" s="110">
        <v>8418</v>
      </c>
      <c r="BH1617" s="110" t="s">
        <v>33</v>
      </c>
      <c r="BI1617" s="110">
        <v>540</v>
      </c>
      <c r="BJ1617" s="110">
        <v>540</v>
      </c>
      <c r="BK1617" s="110">
        <v>540</v>
      </c>
      <c r="BL1617" s="110">
        <v>540</v>
      </c>
      <c r="BN1617" s="110">
        <f t="shared" si="264"/>
        <v>2160</v>
      </c>
      <c r="BS1617" s="110">
        <v>4666</v>
      </c>
      <c r="BT1617" s="110" t="str">
        <f t="shared" si="255"/>
        <v>Financiamento de projetos para garantia de direito e empoderamento das mulheres em Entidades, Organizações da sociedade civil e movimentos sociais organizados</v>
      </c>
      <c r="BU1617" s="111" t="str">
        <f t="shared" si="256"/>
        <v>Não</v>
      </c>
      <c r="BV1617" s="111" t="str">
        <f t="shared" si="257"/>
        <v>Não</v>
      </c>
      <c r="BW1617" s="111" t="str">
        <f t="shared" si="258"/>
        <v>Sim</v>
      </c>
      <c r="BX1617" s="111" t="str">
        <f t="shared" si="259"/>
        <v>Sim</v>
      </c>
      <c r="BY1617" s="110" t="s">
        <v>2444</v>
      </c>
      <c r="BZ1617" s="110" t="s">
        <v>2410</v>
      </c>
      <c r="CA1617" s="110" t="s">
        <v>121</v>
      </c>
      <c r="CB1617" s="110" t="s">
        <v>8122</v>
      </c>
      <c r="CG1617" s="110" t="str">
        <f t="shared" si="260"/>
        <v>6038Toledo</v>
      </c>
      <c r="CH1617" s="110" t="str">
        <f t="shared" si="262"/>
        <v>6038-1</v>
      </c>
      <c r="CI1617" s="110">
        <v>1</v>
      </c>
      <c r="CJ1617" s="110">
        <v>6038</v>
      </c>
      <c r="CK1617" s="110" t="s">
        <v>35</v>
      </c>
      <c r="CL1617" s="110">
        <v>4127700</v>
      </c>
      <c r="CM1617" s="110" t="s">
        <v>578</v>
      </c>
      <c r="CN1617" s="110">
        <v>0</v>
      </c>
      <c r="CO1617" s="110">
        <v>745</v>
      </c>
      <c r="CP1617" s="110">
        <v>0</v>
      </c>
      <c r="CQ1617" s="110">
        <v>0</v>
      </c>
      <c r="CS1617" s="110" t="str">
        <f t="shared" si="261"/>
        <v>RGInt 03 Cascavel-Toledo</v>
      </c>
    </row>
    <row r="1618" spans="19:97" x14ac:dyDescent="0.2">
      <c r="S1618" s="98">
        <v>6349</v>
      </c>
      <c r="T1618" s="98">
        <v>59</v>
      </c>
      <c r="U1618" s="98" t="s">
        <v>3824</v>
      </c>
      <c r="V1618" s="98">
        <v>61</v>
      </c>
      <c r="W1618" s="98" t="s">
        <v>3879</v>
      </c>
      <c r="X1618" s="98">
        <v>4</v>
      </c>
      <c r="Y1618" s="98" t="s">
        <v>657</v>
      </c>
      <c r="Z1618" s="98">
        <v>28</v>
      </c>
      <c r="AA1618" s="98" t="s">
        <v>3825</v>
      </c>
      <c r="AB1618" s="98">
        <v>8154</v>
      </c>
      <c r="AC1618" s="98" t="s">
        <v>3880</v>
      </c>
      <c r="AD1618" s="98" t="s">
        <v>3881</v>
      </c>
      <c r="AE1618" s="98">
        <v>6349</v>
      </c>
      <c r="AF1618" s="98" t="s">
        <v>6350</v>
      </c>
      <c r="AG1618" s="98" t="s">
        <v>6351</v>
      </c>
      <c r="AH1618" s="98" t="s">
        <v>3848</v>
      </c>
      <c r="AI1618" s="98" t="s">
        <v>53</v>
      </c>
      <c r="AJ1618" s="98">
        <v>4100</v>
      </c>
      <c r="AO1618" s="98">
        <v>2024</v>
      </c>
      <c r="AP1618" s="98">
        <v>0</v>
      </c>
      <c r="AQ1618" s="98" t="s">
        <v>56</v>
      </c>
      <c r="AR1618" s="98" t="s">
        <v>54</v>
      </c>
      <c r="AS1618" s="98" t="s">
        <v>54</v>
      </c>
      <c r="AT1618" s="98" t="s">
        <v>54</v>
      </c>
      <c r="AV1618" s="98" t="s">
        <v>1040</v>
      </c>
      <c r="AY1618" s="98" t="s">
        <v>56</v>
      </c>
      <c r="AZ1618" s="98" t="s">
        <v>6352</v>
      </c>
      <c r="BA1618" s="98" t="s">
        <v>3850</v>
      </c>
      <c r="BB1618" s="98" t="s">
        <v>6353</v>
      </c>
      <c r="BD1618" s="110" t="str">
        <f t="shared" si="263"/>
        <v>5055RGInt 02 Guarapuava</v>
      </c>
      <c r="BE1618" s="110">
        <v>5055</v>
      </c>
      <c r="BF1618" s="110" t="s">
        <v>3396</v>
      </c>
      <c r="BG1618" s="110">
        <v>8418</v>
      </c>
      <c r="BH1618" s="110" t="s">
        <v>34</v>
      </c>
      <c r="BI1618" s="110">
        <v>370</v>
      </c>
      <c r="BJ1618" s="110">
        <v>370</v>
      </c>
      <c r="BK1618" s="110">
        <v>370</v>
      </c>
      <c r="BL1618" s="110">
        <v>370</v>
      </c>
      <c r="BN1618" s="110">
        <f t="shared" si="264"/>
        <v>1480</v>
      </c>
      <c r="BS1618" s="110">
        <v>6349</v>
      </c>
      <c r="BT1618" s="110" t="str">
        <f t="shared" si="255"/>
        <v>Mulheres beneficiadas com acesso à Carteira Nacional de Habilitação para fomento ao Protagonismo Feminino</v>
      </c>
      <c r="BU1618" s="111" t="str">
        <f t="shared" si="256"/>
        <v>Não</v>
      </c>
      <c r="BV1618" s="111" t="str">
        <f t="shared" si="257"/>
        <v>Não</v>
      </c>
      <c r="BW1618" s="111" t="str">
        <f t="shared" si="258"/>
        <v>Sim</v>
      </c>
      <c r="BX1618" s="111" t="str">
        <f t="shared" si="259"/>
        <v>Não</v>
      </c>
      <c r="BY1618" s="110" t="s">
        <v>121</v>
      </c>
      <c r="BZ1618" s="110" t="s">
        <v>8220</v>
      </c>
      <c r="CA1618" s="110" t="s">
        <v>121</v>
      </c>
      <c r="CB1618" s="110" t="s">
        <v>8122</v>
      </c>
      <c r="CG1618" s="110" t="str">
        <f t="shared" si="260"/>
        <v>6038 Total</v>
      </c>
      <c r="CH1618" s="110" t="str">
        <f t="shared" si="262"/>
        <v>6038 Total-1</v>
      </c>
      <c r="CI1618" s="110">
        <v>1</v>
      </c>
      <c r="CJ1618" s="110" t="s">
        <v>7497</v>
      </c>
      <c r="CN1618" s="110">
        <v>0</v>
      </c>
      <c r="CO1618" s="110">
        <v>745</v>
      </c>
      <c r="CP1618" s="110">
        <v>0</v>
      </c>
      <c r="CQ1618" s="110">
        <v>0</v>
      </c>
      <c r="CS1618" s="110" t="str">
        <f t="shared" si="261"/>
        <v>-</v>
      </c>
    </row>
    <row r="1619" spans="19:97" x14ac:dyDescent="0.2">
      <c r="S1619" s="98">
        <v>4761</v>
      </c>
      <c r="T1619" s="98">
        <v>59</v>
      </c>
      <c r="U1619" s="98" t="s">
        <v>3824</v>
      </c>
      <c r="V1619" s="98">
        <v>61</v>
      </c>
      <c r="W1619" s="98" t="s">
        <v>3879</v>
      </c>
      <c r="X1619" s="98">
        <v>4</v>
      </c>
      <c r="Y1619" s="98" t="s">
        <v>657</v>
      </c>
      <c r="Z1619" s="98">
        <v>28</v>
      </c>
      <c r="AA1619" s="98" t="s">
        <v>3825</v>
      </c>
      <c r="AB1619" s="98">
        <v>8154</v>
      </c>
      <c r="AC1619" s="98" t="s">
        <v>3880</v>
      </c>
      <c r="AD1619" s="98" t="s">
        <v>3881</v>
      </c>
      <c r="AE1619" s="98">
        <v>4761</v>
      </c>
      <c r="AF1619" s="98" t="s">
        <v>2599</v>
      </c>
      <c r="AG1619" s="98" t="s">
        <v>3883</v>
      </c>
      <c r="AH1619" s="98" t="s">
        <v>734</v>
      </c>
      <c r="AI1619" s="98" t="s">
        <v>53</v>
      </c>
      <c r="AJ1619" s="98">
        <v>4100</v>
      </c>
      <c r="AO1619" s="98">
        <v>2024</v>
      </c>
      <c r="AP1619" s="98">
        <v>30</v>
      </c>
      <c r="AQ1619" s="98" t="s">
        <v>56</v>
      </c>
      <c r="AR1619" s="98" t="s">
        <v>54</v>
      </c>
      <c r="AS1619" s="98" t="s">
        <v>54</v>
      </c>
      <c r="AT1619" s="98" t="s">
        <v>54</v>
      </c>
      <c r="AU1619" s="98" t="s">
        <v>2600</v>
      </c>
      <c r="AY1619" s="98" t="s">
        <v>54</v>
      </c>
      <c r="AZ1619" s="98" t="s">
        <v>3884</v>
      </c>
      <c r="BA1619" s="98" t="s">
        <v>3850</v>
      </c>
      <c r="BB1619" s="98" t="s">
        <v>3833</v>
      </c>
      <c r="BD1619" s="110" t="str">
        <f t="shared" si="263"/>
        <v>5055RGInt 03 Cascavel</v>
      </c>
      <c r="BE1619" s="110">
        <v>5055</v>
      </c>
      <c r="BF1619" s="110" t="s">
        <v>3396</v>
      </c>
      <c r="BG1619" s="110">
        <v>8418</v>
      </c>
      <c r="BH1619" s="110" t="s">
        <v>35</v>
      </c>
      <c r="BI1619" s="110">
        <v>360</v>
      </c>
      <c r="BJ1619" s="110">
        <v>360</v>
      </c>
      <c r="BK1619" s="110">
        <v>360</v>
      </c>
      <c r="BL1619" s="110">
        <v>360</v>
      </c>
      <c r="BN1619" s="110">
        <f t="shared" si="264"/>
        <v>1440</v>
      </c>
      <c r="BS1619" s="110">
        <v>4761</v>
      </c>
      <c r="BT1619" s="110" t="str">
        <f t="shared" si="255"/>
        <v>Municípios beneficiados com cofinanciamento para a atendimento à política e protagonismo da mulher</v>
      </c>
      <c r="BU1619" s="111" t="str">
        <f t="shared" si="256"/>
        <v>Não</v>
      </c>
      <c r="BV1619" s="111" t="str">
        <f t="shared" si="257"/>
        <v>Não</v>
      </c>
      <c r="BW1619" s="111" t="str">
        <f t="shared" si="258"/>
        <v>Sim</v>
      </c>
      <c r="BX1619" s="111" t="str">
        <f t="shared" si="259"/>
        <v>Não</v>
      </c>
      <c r="BY1619" s="110" t="s">
        <v>2600</v>
      </c>
      <c r="BZ1619" s="110" t="s">
        <v>2410</v>
      </c>
      <c r="CA1619" s="110" t="s">
        <v>121</v>
      </c>
      <c r="CB1619" s="110" t="s">
        <v>8374</v>
      </c>
      <c r="CG1619" s="110" t="str">
        <f t="shared" si="260"/>
        <v>6039Ivaiporã</v>
      </c>
      <c r="CH1619" s="110" t="str">
        <f t="shared" si="262"/>
        <v>6039-1</v>
      </c>
      <c r="CI1619" s="110">
        <v>1</v>
      </c>
      <c r="CJ1619" s="110">
        <v>6039</v>
      </c>
      <c r="CK1619" s="110" t="s">
        <v>37</v>
      </c>
      <c r="CL1619" s="110">
        <v>4111506</v>
      </c>
      <c r="CM1619" s="110" t="s">
        <v>2130</v>
      </c>
      <c r="CN1619" s="110">
        <v>0</v>
      </c>
      <c r="CO1619" s="110">
        <v>162.26</v>
      </c>
      <c r="CP1619" s="110">
        <v>162.26</v>
      </c>
      <c r="CQ1619" s="110">
        <v>0</v>
      </c>
      <c r="CS1619" s="110" t="str">
        <f t="shared" si="261"/>
        <v>RGInt 05 Londrina-Ivaiporã</v>
      </c>
    </row>
    <row r="1620" spans="19:97" x14ac:dyDescent="0.2">
      <c r="S1620" s="98">
        <v>6346</v>
      </c>
      <c r="T1620" s="98">
        <v>59</v>
      </c>
      <c r="U1620" s="98" t="s">
        <v>3824</v>
      </c>
      <c r="V1620" s="98">
        <v>61</v>
      </c>
      <c r="W1620" s="98" t="s">
        <v>3879</v>
      </c>
      <c r="X1620" s="98">
        <v>4</v>
      </c>
      <c r="Y1620" s="98" t="s">
        <v>657</v>
      </c>
      <c r="Z1620" s="98">
        <v>28</v>
      </c>
      <c r="AA1620" s="98" t="s">
        <v>3825</v>
      </c>
      <c r="AB1620" s="98">
        <v>8154</v>
      </c>
      <c r="AC1620" s="98" t="s">
        <v>3880</v>
      </c>
      <c r="AD1620" s="98" t="s">
        <v>3881</v>
      </c>
      <c r="AE1620" s="98">
        <v>6346</v>
      </c>
      <c r="AF1620" s="98" t="s">
        <v>6354</v>
      </c>
      <c r="AG1620" s="98" t="s">
        <v>6355</v>
      </c>
      <c r="AH1620" s="98" t="s">
        <v>734</v>
      </c>
      <c r="AI1620" s="98" t="s">
        <v>53</v>
      </c>
      <c r="AJ1620" s="98">
        <v>4100</v>
      </c>
      <c r="AO1620" s="98">
        <v>2024</v>
      </c>
      <c r="AP1620" s="98">
        <v>0</v>
      </c>
      <c r="AQ1620" s="98" t="s">
        <v>56</v>
      </c>
      <c r="AR1620" s="98" t="s">
        <v>54</v>
      </c>
      <c r="AS1620" s="98" t="s">
        <v>54</v>
      </c>
      <c r="AT1620" s="98" t="s">
        <v>54</v>
      </c>
      <c r="AV1620" s="98" t="s">
        <v>2410</v>
      </c>
      <c r="AY1620" s="98" t="s">
        <v>54</v>
      </c>
      <c r="AZ1620" s="98" t="s">
        <v>6356</v>
      </c>
      <c r="BA1620" s="98" t="s">
        <v>3850</v>
      </c>
      <c r="BB1620" s="98" t="s">
        <v>6353</v>
      </c>
      <c r="BD1620" s="110" t="str">
        <f t="shared" si="263"/>
        <v>5055RGInt 04 Maringá</v>
      </c>
      <c r="BE1620" s="110">
        <v>5055</v>
      </c>
      <c r="BF1620" s="110" t="s">
        <v>3396</v>
      </c>
      <c r="BG1620" s="110">
        <v>8418</v>
      </c>
      <c r="BH1620" s="110" t="s">
        <v>36</v>
      </c>
      <c r="BI1620" s="110">
        <v>460</v>
      </c>
      <c r="BJ1620" s="110">
        <v>460</v>
      </c>
      <c r="BK1620" s="110">
        <v>460</v>
      </c>
      <c r="BL1620" s="110">
        <v>460</v>
      </c>
      <c r="BN1620" s="110">
        <f t="shared" si="264"/>
        <v>1840</v>
      </c>
      <c r="BS1620" s="110">
        <v>6346</v>
      </c>
      <c r="BT1620" s="110" t="str">
        <f t="shared" si="255"/>
        <v>Municípios beneficiados com Investimentos para atendimento e fortalecimento do Sistema de Governança da Política da Mulher</v>
      </c>
      <c r="BU1620" s="111" t="str">
        <f t="shared" si="256"/>
        <v>Não</v>
      </c>
      <c r="BV1620" s="111" t="str">
        <f t="shared" si="257"/>
        <v>Não</v>
      </c>
      <c r="BW1620" s="111" t="str">
        <f t="shared" si="258"/>
        <v>Sim</v>
      </c>
      <c r="BX1620" s="111" t="str">
        <f t="shared" si="259"/>
        <v>Não</v>
      </c>
      <c r="BY1620" s="110" t="s">
        <v>121</v>
      </c>
      <c r="BZ1620" s="110" t="s">
        <v>8220</v>
      </c>
      <c r="CA1620" s="110" t="s">
        <v>121</v>
      </c>
      <c r="CB1620" s="110" t="s">
        <v>8122</v>
      </c>
      <c r="CG1620" s="110" t="str">
        <f t="shared" si="260"/>
        <v>6039 Total</v>
      </c>
      <c r="CH1620" s="110" t="str">
        <f t="shared" si="262"/>
        <v>6039 Total-1</v>
      </c>
      <c r="CI1620" s="110">
        <v>1</v>
      </c>
      <c r="CJ1620" s="110" t="s">
        <v>7498</v>
      </c>
      <c r="CN1620" s="110">
        <v>0</v>
      </c>
      <c r="CO1620" s="110">
        <v>162.26</v>
      </c>
      <c r="CP1620" s="110">
        <v>162.26</v>
      </c>
      <c r="CQ1620" s="110">
        <v>0</v>
      </c>
      <c r="CS1620" s="110" t="str">
        <f t="shared" si="261"/>
        <v>-</v>
      </c>
    </row>
    <row r="1621" spans="19:97" x14ac:dyDescent="0.2">
      <c r="S1621" s="98">
        <v>7048</v>
      </c>
      <c r="T1621" s="98">
        <v>59</v>
      </c>
      <c r="U1621" s="98" t="s">
        <v>3824</v>
      </c>
      <c r="V1621" s="98">
        <v>61</v>
      </c>
      <c r="W1621" s="98" t="s">
        <v>3879</v>
      </c>
      <c r="X1621" s="98">
        <v>4</v>
      </c>
      <c r="Y1621" s="98" t="s">
        <v>657</v>
      </c>
      <c r="Z1621" s="98">
        <v>28</v>
      </c>
      <c r="AA1621" s="98" t="s">
        <v>3825</v>
      </c>
      <c r="AB1621" s="98">
        <v>8154</v>
      </c>
      <c r="AC1621" s="98" t="s">
        <v>3880</v>
      </c>
      <c r="AD1621" s="98" t="s">
        <v>3881</v>
      </c>
      <c r="AE1621" s="98">
        <v>7048</v>
      </c>
      <c r="AF1621" s="98" t="s">
        <v>3853</v>
      </c>
      <c r="AG1621" s="98" t="s">
        <v>6335</v>
      </c>
      <c r="AH1621" s="98" t="s">
        <v>734</v>
      </c>
      <c r="AI1621" s="98" t="s">
        <v>53</v>
      </c>
      <c r="AJ1621" s="98">
        <v>4100</v>
      </c>
      <c r="AO1621" s="98">
        <v>2024</v>
      </c>
      <c r="AP1621" s="98">
        <v>0</v>
      </c>
      <c r="AQ1621" s="98" t="s">
        <v>56</v>
      </c>
      <c r="AR1621" s="98" t="s">
        <v>54</v>
      </c>
      <c r="AS1621" s="98" t="s">
        <v>54</v>
      </c>
      <c r="AT1621" s="98" t="s">
        <v>54</v>
      </c>
      <c r="AV1621" s="98" t="s">
        <v>2410</v>
      </c>
      <c r="AY1621" s="98" t="s">
        <v>56</v>
      </c>
      <c r="AZ1621" s="98" t="s">
        <v>6357</v>
      </c>
      <c r="BA1621" s="98" t="s">
        <v>6358</v>
      </c>
      <c r="BB1621" s="98" t="s">
        <v>6359</v>
      </c>
      <c r="BD1621" s="110" t="str">
        <f t="shared" si="263"/>
        <v>5055RGInt 05 Londrina</v>
      </c>
      <c r="BE1621" s="110">
        <v>5055</v>
      </c>
      <c r="BF1621" s="110" t="s">
        <v>3396</v>
      </c>
      <c r="BG1621" s="110">
        <v>8418</v>
      </c>
      <c r="BH1621" s="110" t="s">
        <v>37</v>
      </c>
      <c r="BI1621" s="110">
        <v>430</v>
      </c>
      <c r="BJ1621" s="110">
        <v>430</v>
      </c>
      <c r="BK1621" s="110">
        <v>430</v>
      </c>
      <c r="BL1621" s="110">
        <v>430</v>
      </c>
      <c r="BN1621" s="110">
        <f t="shared" si="264"/>
        <v>1720</v>
      </c>
      <c r="BS1621" s="110">
        <v>7048</v>
      </c>
      <c r="BT1621" s="110" t="str">
        <f t="shared" si="255"/>
        <v>Municípios beneficiados com recursos para a construção da Casa da Mulher Paranaense e de Casas Abrigo para mulheres em situação de violência, na modalidade fundo a fundo</v>
      </c>
      <c r="BU1621" s="111" t="str">
        <f t="shared" si="256"/>
        <v>Não</v>
      </c>
      <c r="BV1621" s="111" t="str">
        <f t="shared" si="257"/>
        <v>Não</v>
      </c>
      <c r="BW1621" s="111" t="str">
        <f t="shared" si="258"/>
        <v>Sim</v>
      </c>
      <c r="BX1621" s="111" t="str">
        <f t="shared" si="259"/>
        <v>Não</v>
      </c>
      <c r="BY1621" s="110" t="s">
        <v>1908</v>
      </c>
      <c r="BZ1621" s="110" t="s">
        <v>8220</v>
      </c>
      <c r="CA1621" s="110" t="s">
        <v>121</v>
      </c>
      <c r="CB1621" s="110" t="s">
        <v>8375</v>
      </c>
      <c r="CG1621" s="110" t="str">
        <f t="shared" si="260"/>
        <v>6040Ponta Grossa</v>
      </c>
      <c r="CH1621" s="110" t="str">
        <f t="shared" si="262"/>
        <v>6040-1</v>
      </c>
      <c r="CI1621" s="110">
        <v>1</v>
      </c>
      <c r="CJ1621" s="110">
        <v>6040</v>
      </c>
      <c r="CK1621" s="110" t="s">
        <v>38</v>
      </c>
      <c r="CL1621" s="110">
        <v>4119905</v>
      </c>
      <c r="CM1621" s="110" t="s">
        <v>531</v>
      </c>
      <c r="CN1621" s="110">
        <v>0</v>
      </c>
      <c r="CO1621" s="110">
        <v>13.02</v>
      </c>
      <c r="CP1621" s="110">
        <v>0</v>
      </c>
      <c r="CQ1621" s="110">
        <v>0</v>
      </c>
      <c r="CS1621" s="110" t="str">
        <f t="shared" si="261"/>
        <v>RGInt 06 Ponta Grossa-Ponta Grossa</v>
      </c>
    </row>
    <row r="1622" spans="19:97" x14ac:dyDescent="0.2">
      <c r="S1622" s="98">
        <v>4762</v>
      </c>
      <c r="T1622" s="98">
        <v>59</v>
      </c>
      <c r="U1622" s="98" t="s">
        <v>3824</v>
      </c>
      <c r="V1622" s="98">
        <v>61</v>
      </c>
      <c r="W1622" s="98" t="s">
        <v>3879</v>
      </c>
      <c r="X1622" s="98">
        <v>4</v>
      </c>
      <c r="Y1622" s="98" t="s">
        <v>657</v>
      </c>
      <c r="Z1622" s="98">
        <v>28</v>
      </c>
      <c r="AA1622" s="98" t="s">
        <v>3825</v>
      </c>
      <c r="AB1622" s="98">
        <v>8154</v>
      </c>
      <c r="AC1622" s="98" t="s">
        <v>3880</v>
      </c>
      <c r="AD1622" s="98" t="s">
        <v>3881</v>
      </c>
      <c r="AE1622" s="98">
        <v>4762</v>
      </c>
      <c r="AF1622" s="98" t="s">
        <v>2602</v>
      </c>
      <c r="AG1622" s="98" t="s">
        <v>6360</v>
      </c>
      <c r="AH1622" s="98" t="s">
        <v>782</v>
      </c>
      <c r="AI1622" s="98" t="s">
        <v>53</v>
      </c>
      <c r="AJ1622" s="98">
        <v>4100</v>
      </c>
      <c r="AO1622" s="98">
        <v>2024</v>
      </c>
      <c r="AP1622" s="98">
        <v>1</v>
      </c>
      <c r="AQ1622" s="98" t="s">
        <v>56</v>
      </c>
      <c r="AR1622" s="98" t="s">
        <v>54</v>
      </c>
      <c r="AS1622" s="98" t="s">
        <v>54</v>
      </c>
      <c r="AT1622" s="98" t="s">
        <v>54</v>
      </c>
      <c r="AU1622" s="98" t="s">
        <v>2444</v>
      </c>
      <c r="AY1622" s="98" t="s">
        <v>56</v>
      </c>
      <c r="AZ1622" s="98" t="s">
        <v>3885</v>
      </c>
      <c r="BA1622" s="98" t="s">
        <v>3850</v>
      </c>
      <c r="BB1622" s="98" t="s">
        <v>3833</v>
      </c>
      <c r="BD1622" s="110" t="str">
        <f t="shared" si="263"/>
        <v>5055RGInt 06 Ponta Grossa</v>
      </c>
      <c r="BE1622" s="110">
        <v>5055</v>
      </c>
      <c r="BF1622" s="110" t="s">
        <v>3396</v>
      </c>
      <c r="BG1622" s="110">
        <v>8418</v>
      </c>
      <c r="BH1622" s="110" t="s">
        <v>38</v>
      </c>
      <c r="BI1622" s="110">
        <v>240</v>
      </c>
      <c r="BJ1622" s="110">
        <v>240</v>
      </c>
      <c r="BK1622" s="110">
        <v>240</v>
      </c>
      <c r="BL1622" s="110">
        <v>240</v>
      </c>
      <c r="BN1622" s="110">
        <f t="shared" si="264"/>
        <v>960</v>
      </c>
      <c r="BS1622" s="110">
        <v>4762</v>
      </c>
      <c r="BT1622" s="110" t="str">
        <f t="shared" si="255"/>
        <v>Realização da Conferência Estadual de Políticas para Mulheres</v>
      </c>
      <c r="BU1622" s="111" t="str">
        <f t="shared" si="256"/>
        <v>Não</v>
      </c>
      <c r="BV1622" s="111" t="str">
        <f t="shared" si="257"/>
        <v>Não</v>
      </c>
      <c r="BW1622" s="111" t="str">
        <f t="shared" si="258"/>
        <v>Sim</v>
      </c>
      <c r="BX1622" s="111" t="str">
        <f t="shared" si="259"/>
        <v>Não</v>
      </c>
      <c r="BY1622" s="110" t="s">
        <v>2444</v>
      </c>
      <c r="BZ1622" s="110" t="s">
        <v>2410</v>
      </c>
      <c r="CA1622" s="110" t="s">
        <v>121</v>
      </c>
      <c r="CB1622" s="110" t="s">
        <v>8122</v>
      </c>
      <c r="CG1622" s="110" t="str">
        <f t="shared" si="260"/>
        <v>6040 Total</v>
      </c>
      <c r="CH1622" s="110" t="str">
        <f t="shared" si="262"/>
        <v>6040 Total-1</v>
      </c>
      <c r="CI1622" s="110">
        <v>1</v>
      </c>
      <c r="CJ1622" s="110" t="s">
        <v>7499</v>
      </c>
      <c r="CN1622" s="110">
        <v>0</v>
      </c>
      <c r="CO1622" s="110">
        <v>13.02</v>
      </c>
      <c r="CP1622" s="110">
        <v>0</v>
      </c>
      <c r="CQ1622" s="110">
        <v>0</v>
      </c>
      <c r="CS1622" s="110" t="str">
        <f t="shared" si="261"/>
        <v>-</v>
      </c>
    </row>
    <row r="1623" spans="19:97" x14ac:dyDescent="0.2">
      <c r="S1623" s="98">
        <v>4763</v>
      </c>
      <c r="T1623" s="98">
        <v>59</v>
      </c>
      <c r="U1623" s="98" t="s">
        <v>3824</v>
      </c>
      <c r="V1623" s="98">
        <v>61</v>
      </c>
      <c r="W1623" s="98" t="s">
        <v>3879</v>
      </c>
      <c r="X1623" s="98">
        <v>4</v>
      </c>
      <c r="Y1623" s="98" t="s">
        <v>657</v>
      </c>
      <c r="Z1623" s="98">
        <v>28</v>
      </c>
      <c r="AA1623" s="98" t="s">
        <v>3825</v>
      </c>
      <c r="AB1623" s="98">
        <v>8154</v>
      </c>
      <c r="AC1623" s="98" t="s">
        <v>3880</v>
      </c>
      <c r="AD1623" s="98" t="s">
        <v>3881</v>
      </c>
      <c r="AE1623" s="98">
        <v>4763</v>
      </c>
      <c r="AF1623" s="98" t="s">
        <v>2607</v>
      </c>
      <c r="AG1623" s="98" t="s">
        <v>3886</v>
      </c>
      <c r="AH1623" s="98" t="s">
        <v>1079</v>
      </c>
      <c r="AI1623" s="98" t="s">
        <v>53</v>
      </c>
      <c r="AJ1623" s="98">
        <v>4100</v>
      </c>
      <c r="AO1623" s="98">
        <v>2024</v>
      </c>
      <c r="AP1623" s="98">
        <v>2</v>
      </c>
      <c r="AQ1623" s="98" t="s">
        <v>56</v>
      </c>
      <c r="AR1623" s="98" t="s">
        <v>54</v>
      </c>
      <c r="AS1623" s="98" t="s">
        <v>54</v>
      </c>
      <c r="AT1623" s="98" t="s">
        <v>54</v>
      </c>
      <c r="AU1623" s="98" t="s">
        <v>2600</v>
      </c>
      <c r="AY1623" s="98" t="s">
        <v>56</v>
      </c>
      <c r="AZ1623" s="98" t="s">
        <v>3872</v>
      </c>
      <c r="BA1623" s="98" t="s">
        <v>3850</v>
      </c>
      <c r="BB1623" s="98" t="s">
        <v>3833</v>
      </c>
      <c r="BD1623" s="110" t="str">
        <f t="shared" si="263"/>
        <v>5056RGInt 01 Curitiba</v>
      </c>
      <c r="BE1623" s="110">
        <v>5056</v>
      </c>
      <c r="BF1623" s="110" t="s">
        <v>3399</v>
      </c>
      <c r="BG1623" s="110">
        <v>8418</v>
      </c>
      <c r="BH1623" s="110" t="s">
        <v>33</v>
      </c>
      <c r="BI1623" s="110">
        <v>45</v>
      </c>
      <c r="BJ1623" s="110">
        <v>45</v>
      </c>
      <c r="BK1623" s="110">
        <v>45</v>
      </c>
      <c r="BL1623" s="110">
        <v>45</v>
      </c>
      <c r="BN1623" s="110">
        <f t="shared" si="264"/>
        <v>180</v>
      </c>
      <c r="BS1623" s="110">
        <v>4763</v>
      </c>
      <c r="BT1623" s="110" t="str">
        <f t="shared" si="255"/>
        <v>Realização de campanhas voltadas à proteção, defesa e garantia de direitos de mulheres</v>
      </c>
      <c r="BU1623" s="111" t="str">
        <f t="shared" si="256"/>
        <v>Não</v>
      </c>
      <c r="BV1623" s="111" t="str">
        <f t="shared" si="257"/>
        <v>Não</v>
      </c>
      <c r="BW1623" s="111" t="str">
        <f t="shared" si="258"/>
        <v>Sim</v>
      </c>
      <c r="BX1623" s="111" t="str">
        <f t="shared" si="259"/>
        <v>Não</v>
      </c>
      <c r="BY1623" s="110" t="s">
        <v>2600</v>
      </c>
      <c r="BZ1623" s="110" t="s">
        <v>8223</v>
      </c>
      <c r="CA1623" s="110" t="s">
        <v>121</v>
      </c>
      <c r="CB1623" s="110" t="s">
        <v>8374</v>
      </c>
      <c r="CG1623" s="110" t="str">
        <f t="shared" si="260"/>
        <v>6041Guarapuava</v>
      </c>
      <c r="CH1623" s="110" t="str">
        <f t="shared" si="262"/>
        <v>6041-1</v>
      </c>
      <c r="CI1623" s="110">
        <v>1</v>
      </c>
      <c r="CJ1623" s="110">
        <v>6041</v>
      </c>
      <c r="CK1623" s="110" t="s">
        <v>34</v>
      </c>
      <c r="CL1623" s="110">
        <v>4109401</v>
      </c>
      <c r="CM1623" s="110" t="s">
        <v>526</v>
      </c>
      <c r="CN1623" s="110">
        <v>0</v>
      </c>
      <c r="CO1623" s="110">
        <v>1650</v>
      </c>
      <c r="CP1623" s="110">
        <v>0</v>
      </c>
      <c r="CQ1623" s="110">
        <v>0</v>
      </c>
      <c r="CS1623" s="110" t="str">
        <f t="shared" si="261"/>
        <v>RGInt 02 Guarapuava-Guarapuava</v>
      </c>
    </row>
    <row r="1624" spans="19:97" x14ac:dyDescent="0.2">
      <c r="S1624" s="98">
        <v>4595</v>
      </c>
      <c r="T1624" s="98">
        <v>59</v>
      </c>
      <c r="U1624" s="98" t="s">
        <v>3824</v>
      </c>
      <c r="V1624" s="98">
        <v>62</v>
      </c>
      <c r="W1624" s="98" t="s">
        <v>3887</v>
      </c>
      <c r="X1624" s="98">
        <v>4</v>
      </c>
      <c r="Y1624" s="98" t="s">
        <v>657</v>
      </c>
      <c r="Z1624" s="98">
        <v>28</v>
      </c>
      <c r="AA1624" s="98" t="s">
        <v>3825</v>
      </c>
      <c r="AB1624" s="98">
        <v>8663</v>
      </c>
      <c r="AC1624" s="98" t="s">
        <v>3888</v>
      </c>
      <c r="AD1624" s="98" t="s">
        <v>3889</v>
      </c>
      <c r="AE1624" s="98">
        <v>4595</v>
      </c>
      <c r="AF1624" s="98" t="s">
        <v>2429</v>
      </c>
      <c r="AG1624" s="98" t="s">
        <v>3890</v>
      </c>
      <c r="AH1624" s="98" t="s">
        <v>1079</v>
      </c>
      <c r="AI1624" s="98" t="s">
        <v>53</v>
      </c>
      <c r="AJ1624" s="98">
        <v>4100</v>
      </c>
      <c r="AO1624" s="98">
        <v>2024</v>
      </c>
      <c r="AP1624" s="98">
        <v>3</v>
      </c>
      <c r="AQ1624" s="98" t="s">
        <v>54</v>
      </c>
      <c r="AR1624" s="98" t="s">
        <v>54</v>
      </c>
      <c r="AS1624" s="98" t="s">
        <v>54</v>
      </c>
      <c r="AT1624" s="98" t="s">
        <v>54</v>
      </c>
      <c r="AU1624" s="98" t="s">
        <v>2430</v>
      </c>
      <c r="AY1624" s="98" t="s">
        <v>56</v>
      </c>
      <c r="AZ1624" s="98" t="s">
        <v>3891</v>
      </c>
      <c r="BA1624" s="98" t="s">
        <v>3892</v>
      </c>
      <c r="BB1624" s="98" t="s">
        <v>3893</v>
      </c>
      <c r="BD1624" s="110" t="str">
        <f t="shared" si="263"/>
        <v>5056RGInt 02 Guarapuava</v>
      </c>
      <c r="BE1624" s="110">
        <v>5056</v>
      </c>
      <c r="BF1624" s="110" t="s">
        <v>3399</v>
      </c>
      <c r="BG1624" s="110">
        <v>8418</v>
      </c>
      <c r="BH1624" s="110" t="s">
        <v>34</v>
      </c>
      <c r="BI1624" s="110">
        <v>19</v>
      </c>
      <c r="BJ1624" s="110">
        <v>19</v>
      </c>
      <c r="BK1624" s="110">
        <v>19</v>
      </c>
      <c r="BL1624" s="110">
        <v>19</v>
      </c>
      <c r="BN1624" s="110">
        <f t="shared" si="264"/>
        <v>76</v>
      </c>
      <c r="BS1624" s="110">
        <v>4595</v>
      </c>
      <c r="BT1624" s="110" t="str">
        <f t="shared" si="255"/>
        <v>Campanhas para alcance dos objetivos do Plano Estadual da Pessoa Idosa</v>
      </c>
      <c r="BU1624" s="111" t="str">
        <f t="shared" si="256"/>
        <v>Não</v>
      </c>
      <c r="BV1624" s="111" t="str">
        <f t="shared" si="257"/>
        <v>Não</v>
      </c>
      <c r="BW1624" s="111" t="str">
        <f t="shared" si="258"/>
        <v>Não</v>
      </c>
      <c r="BX1624" s="111" t="str">
        <f t="shared" si="259"/>
        <v>Não</v>
      </c>
      <c r="BY1624" s="110" t="s">
        <v>2430</v>
      </c>
      <c r="BZ1624" s="110" t="s">
        <v>121</v>
      </c>
      <c r="CA1624" s="110" t="s">
        <v>121</v>
      </c>
      <c r="CB1624" s="110" t="s">
        <v>8377</v>
      </c>
      <c r="CG1624" s="110" t="str">
        <f t="shared" si="260"/>
        <v>6041 Total</v>
      </c>
      <c r="CH1624" s="110" t="str">
        <f t="shared" si="262"/>
        <v>6041 Total-1</v>
      </c>
      <c r="CI1624" s="110">
        <v>1</v>
      </c>
      <c r="CJ1624" s="110" t="s">
        <v>7500</v>
      </c>
      <c r="CN1624" s="110">
        <v>0</v>
      </c>
      <c r="CO1624" s="110">
        <v>1650</v>
      </c>
      <c r="CP1624" s="110">
        <v>0</v>
      </c>
      <c r="CQ1624" s="110">
        <v>0</v>
      </c>
      <c r="CS1624" s="110" t="str">
        <f t="shared" si="261"/>
        <v>-</v>
      </c>
    </row>
    <row r="1625" spans="19:97" x14ac:dyDescent="0.2">
      <c r="S1625" s="98">
        <v>4596</v>
      </c>
      <c r="T1625" s="98">
        <v>59</v>
      </c>
      <c r="U1625" s="98" t="s">
        <v>3824</v>
      </c>
      <c r="V1625" s="98">
        <v>62</v>
      </c>
      <c r="W1625" s="98" t="s">
        <v>3887</v>
      </c>
      <c r="X1625" s="98">
        <v>4</v>
      </c>
      <c r="Y1625" s="98" t="s">
        <v>657</v>
      </c>
      <c r="Z1625" s="98">
        <v>28</v>
      </c>
      <c r="AA1625" s="98" t="s">
        <v>3825</v>
      </c>
      <c r="AB1625" s="98">
        <v>8663</v>
      </c>
      <c r="AC1625" s="98" t="s">
        <v>3888</v>
      </c>
      <c r="AD1625" s="98" t="s">
        <v>3889</v>
      </c>
      <c r="AE1625" s="98">
        <v>4596</v>
      </c>
      <c r="AF1625" s="98" t="s">
        <v>2433</v>
      </c>
      <c r="AG1625" s="98" t="s">
        <v>3895</v>
      </c>
      <c r="AH1625" s="98" t="s">
        <v>127</v>
      </c>
      <c r="AI1625" s="98" t="s">
        <v>53</v>
      </c>
      <c r="AJ1625" s="98">
        <v>4100</v>
      </c>
      <c r="AO1625" s="98">
        <v>2024</v>
      </c>
      <c r="AP1625" s="98">
        <v>900</v>
      </c>
      <c r="AQ1625" s="98" t="s">
        <v>54</v>
      </c>
      <c r="AR1625" s="98" t="s">
        <v>54</v>
      </c>
      <c r="AS1625" s="98" t="s">
        <v>54</v>
      </c>
      <c r="AT1625" s="98" t="s">
        <v>54</v>
      </c>
      <c r="AU1625" s="98" t="s">
        <v>122</v>
      </c>
      <c r="AY1625" s="98" t="s">
        <v>56</v>
      </c>
      <c r="AZ1625" s="98" t="s">
        <v>3896</v>
      </c>
      <c r="BA1625" s="98" t="s">
        <v>3892</v>
      </c>
      <c r="BB1625" s="98" t="s">
        <v>3897</v>
      </c>
      <c r="BD1625" s="110" t="str">
        <f t="shared" si="263"/>
        <v>5056RGInt 03 Cascavel</v>
      </c>
      <c r="BE1625" s="110">
        <v>5056</v>
      </c>
      <c r="BF1625" s="110" t="s">
        <v>3399</v>
      </c>
      <c r="BG1625" s="110">
        <v>8418</v>
      </c>
      <c r="BH1625" s="110" t="s">
        <v>35</v>
      </c>
      <c r="BI1625" s="110">
        <v>100</v>
      </c>
      <c r="BJ1625" s="110">
        <v>100</v>
      </c>
      <c r="BK1625" s="110">
        <v>100</v>
      </c>
      <c r="BL1625" s="110">
        <v>100</v>
      </c>
      <c r="BN1625" s="110">
        <f t="shared" si="264"/>
        <v>400</v>
      </c>
      <c r="BS1625" s="110">
        <v>4596</v>
      </c>
      <c r="BT1625" s="110" t="str">
        <f t="shared" si="255"/>
        <v>Certificação de conselheiros(as) municipais e estaduais em fortalecimento da rede de garantia de direitos da pessoa idosa</v>
      </c>
      <c r="BU1625" s="111" t="str">
        <f t="shared" si="256"/>
        <v>Não</v>
      </c>
      <c r="BV1625" s="111" t="str">
        <f t="shared" si="257"/>
        <v>Não</v>
      </c>
      <c r="BW1625" s="111" t="str">
        <f t="shared" si="258"/>
        <v>Não</v>
      </c>
      <c r="BX1625" s="111" t="str">
        <f t="shared" si="259"/>
        <v>Não</v>
      </c>
      <c r="BY1625" s="110" t="s">
        <v>122</v>
      </c>
      <c r="BZ1625" s="110" t="s">
        <v>121</v>
      </c>
      <c r="CA1625" s="110" t="s">
        <v>121</v>
      </c>
      <c r="CB1625" s="110" t="s">
        <v>8122</v>
      </c>
      <c r="CG1625" s="110" t="str">
        <f t="shared" si="260"/>
        <v>6042Irati</v>
      </c>
      <c r="CH1625" s="110" t="str">
        <f t="shared" si="262"/>
        <v>6042-1</v>
      </c>
      <c r="CI1625" s="110">
        <v>1</v>
      </c>
      <c r="CJ1625" s="110">
        <v>6042</v>
      </c>
      <c r="CK1625" s="110" t="s">
        <v>38</v>
      </c>
      <c r="CL1625" s="110">
        <v>4110706</v>
      </c>
      <c r="CM1625" s="110" t="s">
        <v>594</v>
      </c>
      <c r="CN1625" s="110">
        <v>0</v>
      </c>
      <c r="CO1625" s="110">
        <v>0</v>
      </c>
      <c r="CP1625" s="110">
        <v>500</v>
      </c>
      <c r="CQ1625" s="110">
        <v>0</v>
      </c>
      <c r="CS1625" s="110" t="str">
        <f t="shared" si="261"/>
        <v>RGInt 06 Ponta Grossa-Irati</v>
      </c>
    </row>
    <row r="1626" spans="19:97" x14ac:dyDescent="0.2">
      <c r="S1626" s="98">
        <v>4597</v>
      </c>
      <c r="T1626" s="98">
        <v>59</v>
      </c>
      <c r="U1626" s="98" t="s">
        <v>3824</v>
      </c>
      <c r="V1626" s="98">
        <v>62</v>
      </c>
      <c r="W1626" s="98" t="s">
        <v>3887</v>
      </c>
      <c r="X1626" s="98">
        <v>4</v>
      </c>
      <c r="Y1626" s="98" t="s">
        <v>657</v>
      </c>
      <c r="Z1626" s="98">
        <v>28</v>
      </c>
      <c r="AA1626" s="98" t="s">
        <v>3825</v>
      </c>
      <c r="AB1626" s="98">
        <v>8663</v>
      </c>
      <c r="AC1626" s="98" t="s">
        <v>3888</v>
      </c>
      <c r="AD1626" s="98" t="s">
        <v>3889</v>
      </c>
      <c r="AE1626" s="98">
        <v>4597</v>
      </c>
      <c r="AF1626" s="98" t="s">
        <v>2434</v>
      </c>
      <c r="AG1626" s="98" t="s">
        <v>3899</v>
      </c>
      <c r="AH1626" s="98" t="s">
        <v>944</v>
      </c>
      <c r="AI1626" s="98" t="s">
        <v>53</v>
      </c>
      <c r="AJ1626" s="98">
        <v>4100</v>
      </c>
      <c r="AO1626" s="98">
        <v>2024</v>
      </c>
      <c r="AP1626" s="98">
        <v>1</v>
      </c>
      <c r="AQ1626" s="98" t="s">
        <v>54</v>
      </c>
      <c r="AR1626" s="98" t="s">
        <v>54</v>
      </c>
      <c r="AS1626" s="98" t="s">
        <v>54</v>
      </c>
      <c r="AT1626" s="98" t="s">
        <v>54</v>
      </c>
      <c r="AU1626" s="98" t="s">
        <v>122</v>
      </c>
      <c r="AY1626" s="98" t="s">
        <v>56</v>
      </c>
      <c r="AZ1626" s="98" t="s">
        <v>3900</v>
      </c>
      <c r="BA1626" s="98" t="s">
        <v>3892</v>
      </c>
      <c r="BB1626" s="98" t="s">
        <v>3897</v>
      </c>
      <c r="BD1626" s="110" t="str">
        <f t="shared" si="263"/>
        <v>5056RGInt 04 Maringá</v>
      </c>
      <c r="BE1626" s="110">
        <v>5056</v>
      </c>
      <c r="BF1626" s="110" t="s">
        <v>3399</v>
      </c>
      <c r="BG1626" s="110">
        <v>8418</v>
      </c>
      <c r="BH1626" s="110" t="s">
        <v>36</v>
      </c>
      <c r="BI1626" s="110">
        <v>115</v>
      </c>
      <c r="BJ1626" s="110">
        <v>115</v>
      </c>
      <c r="BK1626" s="110">
        <v>115</v>
      </c>
      <c r="BL1626" s="110">
        <v>115</v>
      </c>
      <c r="BN1626" s="110">
        <f t="shared" si="264"/>
        <v>460</v>
      </c>
      <c r="BS1626" s="110">
        <v>4597</v>
      </c>
      <c r="BT1626" s="110" t="str">
        <f t="shared" si="255"/>
        <v>Implantação do novo sistema Disque Idosos</v>
      </c>
      <c r="BU1626" s="111" t="str">
        <f t="shared" si="256"/>
        <v>Não</v>
      </c>
      <c r="BV1626" s="111" t="str">
        <f t="shared" si="257"/>
        <v>Não</v>
      </c>
      <c r="BW1626" s="111" t="str">
        <f t="shared" si="258"/>
        <v>Não</v>
      </c>
      <c r="BX1626" s="111" t="str">
        <f t="shared" si="259"/>
        <v>Não</v>
      </c>
      <c r="BY1626" s="110" t="s">
        <v>122</v>
      </c>
      <c r="BZ1626" s="110" t="s">
        <v>121</v>
      </c>
      <c r="CA1626" s="110" t="s">
        <v>121</v>
      </c>
      <c r="CB1626" s="110" t="s">
        <v>8379</v>
      </c>
      <c r="CG1626" s="110" t="str">
        <f t="shared" si="260"/>
        <v>6042 Total</v>
      </c>
      <c r="CH1626" s="110" t="str">
        <f t="shared" si="262"/>
        <v>6042 Total-1</v>
      </c>
      <c r="CI1626" s="110">
        <v>1</v>
      </c>
      <c r="CJ1626" s="110" t="s">
        <v>7501</v>
      </c>
      <c r="CN1626" s="110">
        <v>0</v>
      </c>
      <c r="CO1626" s="110">
        <v>0</v>
      </c>
      <c r="CP1626" s="110">
        <v>500</v>
      </c>
      <c r="CQ1626" s="110">
        <v>0</v>
      </c>
      <c r="CS1626" s="110" t="str">
        <f t="shared" si="261"/>
        <v>-</v>
      </c>
    </row>
    <row r="1627" spans="19:97" x14ac:dyDescent="0.2">
      <c r="S1627" s="98">
        <v>4598</v>
      </c>
      <c r="T1627" s="98">
        <v>59</v>
      </c>
      <c r="U1627" s="98" t="s">
        <v>3824</v>
      </c>
      <c r="V1627" s="98">
        <v>62</v>
      </c>
      <c r="W1627" s="98" t="s">
        <v>3887</v>
      </c>
      <c r="X1627" s="98">
        <v>4</v>
      </c>
      <c r="Y1627" s="98" t="s">
        <v>657</v>
      </c>
      <c r="Z1627" s="98">
        <v>28</v>
      </c>
      <c r="AA1627" s="98" t="s">
        <v>3825</v>
      </c>
      <c r="AB1627" s="98">
        <v>8663</v>
      </c>
      <c r="AC1627" s="98" t="s">
        <v>3888</v>
      </c>
      <c r="AD1627" s="98" t="s">
        <v>3889</v>
      </c>
      <c r="AE1627" s="98">
        <v>4598</v>
      </c>
      <c r="AF1627" s="98" t="s">
        <v>2435</v>
      </c>
      <c r="AG1627" s="98" t="s">
        <v>3902</v>
      </c>
      <c r="AH1627" s="98" t="s">
        <v>734</v>
      </c>
      <c r="AI1627" s="98" t="s">
        <v>53</v>
      </c>
      <c r="AJ1627" s="98">
        <v>4100</v>
      </c>
      <c r="AO1627" s="98">
        <v>2024</v>
      </c>
      <c r="AP1627" s="98">
        <v>100</v>
      </c>
      <c r="AQ1627" s="98" t="s">
        <v>54</v>
      </c>
      <c r="AR1627" s="98" t="s">
        <v>54</v>
      </c>
      <c r="AS1627" s="98" t="s">
        <v>54</v>
      </c>
      <c r="AT1627" s="98" t="s">
        <v>54</v>
      </c>
      <c r="AU1627" s="98" t="s">
        <v>2430</v>
      </c>
      <c r="AY1627" s="98" t="s">
        <v>54</v>
      </c>
      <c r="AZ1627" s="98" t="s">
        <v>3903</v>
      </c>
      <c r="BA1627" s="98" t="s">
        <v>3892</v>
      </c>
      <c r="BB1627" s="98" t="s">
        <v>3893</v>
      </c>
      <c r="BD1627" s="110" t="str">
        <f t="shared" si="263"/>
        <v>5056RGInt 05 Londrina</v>
      </c>
      <c r="BE1627" s="110">
        <v>5056</v>
      </c>
      <c r="BF1627" s="110" t="s">
        <v>3399</v>
      </c>
      <c r="BG1627" s="110">
        <v>8418</v>
      </c>
      <c r="BH1627" s="110" t="s">
        <v>37</v>
      </c>
      <c r="BI1627" s="110">
        <v>94</v>
      </c>
      <c r="BJ1627" s="110">
        <v>94</v>
      </c>
      <c r="BK1627" s="110">
        <v>94</v>
      </c>
      <c r="BL1627" s="110">
        <v>94</v>
      </c>
      <c r="BN1627" s="110">
        <f t="shared" si="264"/>
        <v>376</v>
      </c>
      <c r="BS1627" s="110">
        <v>4598</v>
      </c>
      <c r="BT1627" s="110" t="str">
        <f t="shared" si="255"/>
        <v>Municípios beneficiados com cofinanciamento para atendimento à politica da pessoa idosa</v>
      </c>
      <c r="BU1627" s="111" t="str">
        <f t="shared" si="256"/>
        <v>Não</v>
      </c>
      <c r="BV1627" s="111" t="str">
        <f t="shared" si="257"/>
        <v>Não</v>
      </c>
      <c r="BW1627" s="111" t="str">
        <f t="shared" si="258"/>
        <v>Não</v>
      </c>
      <c r="BX1627" s="111" t="str">
        <f t="shared" si="259"/>
        <v>Não</v>
      </c>
      <c r="BY1627" s="110" t="s">
        <v>2430</v>
      </c>
      <c r="BZ1627" s="110" t="s">
        <v>121</v>
      </c>
      <c r="CA1627" s="110" t="s">
        <v>121</v>
      </c>
      <c r="CB1627" s="110" t="s">
        <v>8374</v>
      </c>
      <c r="CG1627" s="110" t="str">
        <f t="shared" si="260"/>
        <v>6043Colombo</v>
      </c>
      <c r="CH1627" s="110" t="str">
        <f t="shared" si="262"/>
        <v>6043-1</v>
      </c>
      <c r="CI1627" s="110">
        <v>1</v>
      </c>
      <c r="CJ1627" s="110">
        <v>6043</v>
      </c>
      <c r="CK1627" s="110" t="s">
        <v>33</v>
      </c>
      <c r="CL1627" s="110">
        <v>4105805</v>
      </c>
      <c r="CM1627" s="110" t="s">
        <v>458</v>
      </c>
      <c r="CN1627" s="110">
        <v>3592.5</v>
      </c>
      <c r="CO1627" s="110">
        <v>3592.5</v>
      </c>
      <c r="CP1627" s="110">
        <v>3592.5</v>
      </c>
      <c r="CQ1627" s="110">
        <v>3592.5</v>
      </c>
      <c r="CS1627" s="110" t="str">
        <f t="shared" si="261"/>
        <v>RGInt 01 Curitiba-Colombo</v>
      </c>
    </row>
    <row r="1628" spans="19:97" x14ac:dyDescent="0.2">
      <c r="S1628" s="98">
        <v>6901</v>
      </c>
      <c r="T1628" s="98">
        <v>59</v>
      </c>
      <c r="U1628" s="98" t="s">
        <v>3824</v>
      </c>
      <c r="V1628" s="98">
        <v>62</v>
      </c>
      <c r="W1628" s="98" t="s">
        <v>3887</v>
      </c>
      <c r="X1628" s="98">
        <v>4</v>
      </c>
      <c r="Y1628" s="98" t="s">
        <v>657</v>
      </c>
      <c r="Z1628" s="98">
        <v>28</v>
      </c>
      <c r="AA1628" s="98" t="s">
        <v>3825</v>
      </c>
      <c r="AB1628" s="98">
        <v>8663</v>
      </c>
      <c r="AC1628" s="98" t="s">
        <v>3888</v>
      </c>
      <c r="AD1628" s="98" t="s">
        <v>3889</v>
      </c>
      <c r="AE1628" s="98">
        <v>6901</v>
      </c>
      <c r="AF1628" s="98" t="s">
        <v>6361</v>
      </c>
      <c r="AG1628" s="98" t="s">
        <v>6362</v>
      </c>
      <c r="AH1628" s="98" t="s">
        <v>734</v>
      </c>
      <c r="AI1628" s="98" t="s">
        <v>53</v>
      </c>
      <c r="AJ1628" s="98">
        <v>4100</v>
      </c>
      <c r="AO1628" s="98">
        <v>2024</v>
      </c>
      <c r="AP1628" s="98">
        <v>0</v>
      </c>
      <c r="AQ1628" s="98" t="s">
        <v>54</v>
      </c>
      <c r="AR1628" s="98" t="s">
        <v>54</v>
      </c>
      <c r="AS1628" s="98" t="s">
        <v>54</v>
      </c>
      <c r="AT1628" s="98" t="s">
        <v>54</v>
      </c>
      <c r="AV1628" s="98" t="s">
        <v>226</v>
      </c>
      <c r="AY1628" s="98" t="s">
        <v>56</v>
      </c>
      <c r="AZ1628" s="98" t="s">
        <v>6363</v>
      </c>
      <c r="BA1628" s="98" t="s">
        <v>6364</v>
      </c>
      <c r="BB1628" s="98" t="s">
        <v>6359</v>
      </c>
      <c r="BD1628" s="110" t="str">
        <f t="shared" si="263"/>
        <v>5056RGInt 06 Ponta Grossa</v>
      </c>
      <c r="BE1628" s="110">
        <v>5056</v>
      </c>
      <c r="BF1628" s="110" t="s">
        <v>3399</v>
      </c>
      <c r="BG1628" s="110">
        <v>8418</v>
      </c>
      <c r="BH1628" s="110" t="s">
        <v>38</v>
      </c>
      <c r="BI1628" s="110">
        <v>26</v>
      </c>
      <c r="BJ1628" s="110">
        <v>26</v>
      </c>
      <c r="BK1628" s="110">
        <v>26</v>
      </c>
      <c r="BL1628" s="110">
        <v>26</v>
      </c>
      <c r="BN1628" s="110">
        <f t="shared" si="264"/>
        <v>104</v>
      </c>
      <c r="BS1628" s="110">
        <v>6901</v>
      </c>
      <c r="BT1628" s="110" t="str">
        <f t="shared" si="255"/>
        <v>Municípios beneficiados com recursos para a construção, reforma ou ampliação de equipamentos públicos do Programa Paraná Amigo da Pessoa Idosa</v>
      </c>
      <c r="BU1628" s="111" t="str">
        <f t="shared" si="256"/>
        <v>Não</v>
      </c>
      <c r="BV1628" s="111" t="str">
        <f t="shared" si="257"/>
        <v>Não</v>
      </c>
      <c r="BW1628" s="111" t="str">
        <f t="shared" si="258"/>
        <v>Não</v>
      </c>
      <c r="BX1628" s="111" t="str">
        <f t="shared" si="259"/>
        <v>Não</v>
      </c>
      <c r="BY1628" s="110" t="s">
        <v>121</v>
      </c>
      <c r="BZ1628" s="110" t="s">
        <v>226</v>
      </c>
      <c r="CA1628" s="110" t="s">
        <v>2389</v>
      </c>
      <c r="CB1628" s="110" t="s">
        <v>8122</v>
      </c>
      <c r="CG1628" s="110" t="str">
        <f t="shared" si="260"/>
        <v>6043 Total</v>
      </c>
      <c r="CH1628" s="110" t="str">
        <f t="shared" si="262"/>
        <v>6043 Total-1</v>
      </c>
      <c r="CI1628" s="110">
        <v>1</v>
      </c>
      <c r="CJ1628" s="110" t="s">
        <v>7502</v>
      </c>
      <c r="CN1628" s="110">
        <v>3592.5</v>
      </c>
      <c r="CO1628" s="110">
        <v>3592.5</v>
      </c>
      <c r="CP1628" s="110">
        <v>3592.5</v>
      </c>
      <c r="CQ1628" s="110">
        <v>3592.5</v>
      </c>
      <c r="CS1628" s="110" t="str">
        <f t="shared" si="261"/>
        <v>-</v>
      </c>
    </row>
    <row r="1629" spans="19:97" x14ac:dyDescent="0.2">
      <c r="S1629" s="98">
        <v>4594</v>
      </c>
      <c r="T1629" s="98">
        <v>59</v>
      </c>
      <c r="U1629" s="98" t="s">
        <v>3824</v>
      </c>
      <c r="V1629" s="98">
        <v>62</v>
      </c>
      <c r="W1629" s="98" t="s">
        <v>3887</v>
      </c>
      <c r="X1629" s="98">
        <v>4</v>
      </c>
      <c r="Y1629" s="98" t="s">
        <v>657</v>
      </c>
      <c r="Z1629" s="98">
        <v>28</v>
      </c>
      <c r="AA1629" s="98" t="s">
        <v>3825</v>
      </c>
      <c r="AB1629" s="98">
        <v>8663</v>
      </c>
      <c r="AC1629" s="98" t="s">
        <v>3888</v>
      </c>
      <c r="AD1629" s="98" t="s">
        <v>3889</v>
      </c>
      <c r="AE1629" s="98">
        <v>4594</v>
      </c>
      <c r="AF1629" s="98" t="s">
        <v>6365</v>
      </c>
      <c r="AG1629" s="98" t="s">
        <v>3905</v>
      </c>
      <c r="AH1629" s="98" t="s">
        <v>3906</v>
      </c>
      <c r="AI1629" s="98" t="s">
        <v>53</v>
      </c>
      <c r="AJ1629" s="98">
        <v>4100</v>
      </c>
      <c r="AO1629" s="98">
        <v>2024</v>
      </c>
      <c r="AP1629" s="98">
        <v>0</v>
      </c>
      <c r="AQ1629" s="98" t="s">
        <v>54</v>
      </c>
      <c r="AR1629" s="98" t="s">
        <v>54</v>
      </c>
      <c r="AS1629" s="98" t="s">
        <v>54</v>
      </c>
      <c r="AT1629" s="98" t="s">
        <v>54</v>
      </c>
      <c r="AU1629" s="98" t="s">
        <v>122</v>
      </c>
      <c r="AY1629" s="98" t="s">
        <v>56</v>
      </c>
      <c r="AZ1629" s="98" t="s">
        <v>3907</v>
      </c>
      <c r="BA1629" s="98" t="s">
        <v>3892</v>
      </c>
      <c r="BB1629" s="98" t="s">
        <v>3897</v>
      </c>
      <c r="BD1629" s="110" t="str">
        <f t="shared" si="263"/>
        <v>5057RGInt 01 Curitiba</v>
      </c>
      <c r="BE1629" s="110">
        <v>5057</v>
      </c>
      <c r="BF1629" s="110" t="s">
        <v>6505</v>
      </c>
      <c r="BG1629" s="110">
        <v>8084</v>
      </c>
      <c r="BH1629" s="110" t="s">
        <v>33</v>
      </c>
      <c r="BI1629" s="110">
        <v>1030</v>
      </c>
      <c r="BJ1629" s="110">
        <v>400</v>
      </c>
      <c r="BK1629" s="110">
        <v>400</v>
      </c>
      <c r="BL1629" s="110">
        <v>400</v>
      </c>
      <c r="BN1629" s="110">
        <f t="shared" si="264"/>
        <v>2230</v>
      </c>
      <c r="BS1629" s="110">
        <v>4594</v>
      </c>
      <c r="BT1629" s="110" t="str">
        <f t="shared" si="255"/>
        <v>Organizações da Sociedade Civil (OSCs) beneficiadas com recurso financeiro para ações de promoção da política da pessoa idosa</v>
      </c>
      <c r="BU1629" s="111" t="str">
        <f t="shared" si="256"/>
        <v>Não</v>
      </c>
      <c r="BV1629" s="111" t="str">
        <f t="shared" si="257"/>
        <v>Não</v>
      </c>
      <c r="BW1629" s="111" t="str">
        <f t="shared" si="258"/>
        <v>Não</v>
      </c>
      <c r="BX1629" s="111" t="str">
        <f t="shared" si="259"/>
        <v>Não</v>
      </c>
      <c r="BY1629" s="110" t="s">
        <v>122</v>
      </c>
      <c r="BZ1629" s="110" t="s">
        <v>121</v>
      </c>
      <c r="CA1629" s="110" t="s">
        <v>121</v>
      </c>
      <c r="CB1629" s="110" t="s">
        <v>8122</v>
      </c>
      <c r="CG1629" s="110" t="str">
        <f t="shared" si="260"/>
        <v>6044Loanda</v>
      </c>
      <c r="CH1629" s="110" t="str">
        <f t="shared" si="262"/>
        <v>6044-1</v>
      </c>
      <c r="CI1629" s="110">
        <v>1</v>
      </c>
      <c r="CJ1629" s="110">
        <v>6044</v>
      </c>
      <c r="CK1629" s="110" t="s">
        <v>36</v>
      </c>
      <c r="CL1629" s="110">
        <v>4113502</v>
      </c>
      <c r="CM1629" s="110" t="s">
        <v>485</v>
      </c>
      <c r="CN1629" s="110">
        <v>345</v>
      </c>
      <c r="CO1629" s="110">
        <v>345</v>
      </c>
      <c r="CP1629" s="110">
        <v>345</v>
      </c>
      <c r="CQ1629" s="110">
        <v>345</v>
      </c>
      <c r="CS1629" s="110" t="str">
        <f t="shared" si="261"/>
        <v>RGInt 04 Maringá-Loanda</v>
      </c>
    </row>
    <row r="1630" spans="19:97" x14ac:dyDescent="0.2">
      <c r="S1630" s="98">
        <v>4599</v>
      </c>
      <c r="T1630" s="98">
        <v>59</v>
      </c>
      <c r="U1630" s="98" t="s">
        <v>3824</v>
      </c>
      <c r="V1630" s="98">
        <v>62</v>
      </c>
      <c r="W1630" s="98" t="s">
        <v>3887</v>
      </c>
      <c r="X1630" s="98">
        <v>4</v>
      </c>
      <c r="Y1630" s="98" t="s">
        <v>657</v>
      </c>
      <c r="Z1630" s="98">
        <v>28</v>
      </c>
      <c r="AA1630" s="98" t="s">
        <v>3825</v>
      </c>
      <c r="AB1630" s="98">
        <v>8663</v>
      </c>
      <c r="AC1630" s="98" t="s">
        <v>3888</v>
      </c>
      <c r="AD1630" s="98" t="s">
        <v>3889</v>
      </c>
      <c r="AE1630" s="98">
        <v>4599</v>
      </c>
      <c r="AF1630" s="98" t="s">
        <v>2436</v>
      </c>
      <c r="AG1630" s="98" t="s">
        <v>3909</v>
      </c>
      <c r="AH1630" s="98" t="s">
        <v>782</v>
      </c>
      <c r="AI1630" s="98" t="s">
        <v>53</v>
      </c>
      <c r="AJ1630" s="98">
        <v>4100</v>
      </c>
      <c r="AO1630" s="98">
        <v>2024</v>
      </c>
      <c r="AP1630" s="98">
        <v>0</v>
      </c>
      <c r="AQ1630" s="98" t="s">
        <v>54</v>
      </c>
      <c r="AR1630" s="98" t="s">
        <v>54</v>
      </c>
      <c r="AS1630" s="98" t="s">
        <v>54</v>
      </c>
      <c r="AT1630" s="98" t="s">
        <v>54</v>
      </c>
      <c r="AY1630" s="98" t="s">
        <v>56</v>
      </c>
      <c r="AZ1630" s="98" t="s">
        <v>3838</v>
      </c>
      <c r="BA1630" s="98" t="s">
        <v>3892</v>
      </c>
      <c r="BB1630" s="98" t="s">
        <v>3897</v>
      </c>
      <c r="BD1630" s="110" t="str">
        <f t="shared" si="263"/>
        <v>5057RGInt 02 Guarapuava</v>
      </c>
      <c r="BE1630" s="110">
        <v>5057</v>
      </c>
      <c r="BF1630" s="110" t="s">
        <v>6505</v>
      </c>
      <c r="BG1630" s="110">
        <v>8084</v>
      </c>
      <c r="BH1630" s="110" t="s">
        <v>34</v>
      </c>
      <c r="BI1630" s="110">
        <v>150</v>
      </c>
      <c r="BJ1630" s="110">
        <v>300</v>
      </c>
      <c r="BK1630" s="110">
        <v>300</v>
      </c>
      <c r="BL1630" s="110">
        <v>300</v>
      </c>
      <c r="BN1630" s="110">
        <f t="shared" si="264"/>
        <v>1050</v>
      </c>
      <c r="BS1630" s="110">
        <v>4599</v>
      </c>
      <c r="BT1630" s="110" t="str">
        <f t="shared" si="255"/>
        <v>Realização da Conferência Estadual da Pessoa Idosa</v>
      </c>
      <c r="BU1630" s="111" t="str">
        <f t="shared" si="256"/>
        <v>Não</v>
      </c>
      <c r="BV1630" s="111" t="str">
        <f t="shared" si="257"/>
        <v>Não</v>
      </c>
      <c r="BW1630" s="111" t="str">
        <f t="shared" si="258"/>
        <v>Não</v>
      </c>
      <c r="BX1630" s="111" t="str">
        <f t="shared" si="259"/>
        <v>Não</v>
      </c>
      <c r="BY1630" s="110" t="s">
        <v>121</v>
      </c>
      <c r="BZ1630" s="110" t="s">
        <v>121</v>
      </c>
      <c r="CA1630" s="110" t="s">
        <v>121</v>
      </c>
      <c r="CB1630" s="110" t="s">
        <v>8378</v>
      </c>
      <c r="CG1630" s="110" t="str">
        <f t="shared" si="260"/>
        <v>6044 Total</v>
      </c>
      <c r="CH1630" s="110" t="str">
        <f t="shared" si="262"/>
        <v>6044 Total-1</v>
      </c>
      <c r="CI1630" s="110">
        <v>1</v>
      </c>
      <c r="CJ1630" s="110" t="s">
        <v>7503</v>
      </c>
      <c r="CN1630" s="110">
        <v>345</v>
      </c>
      <c r="CO1630" s="110">
        <v>345</v>
      </c>
      <c r="CP1630" s="110">
        <v>345</v>
      </c>
      <c r="CQ1630" s="110">
        <v>345</v>
      </c>
      <c r="CS1630" s="110" t="str">
        <f t="shared" si="261"/>
        <v>-</v>
      </c>
    </row>
    <row r="1631" spans="19:97" x14ac:dyDescent="0.2">
      <c r="S1631" s="98">
        <v>4671</v>
      </c>
      <c r="T1631" s="98">
        <v>61</v>
      </c>
      <c r="U1631" s="98" t="s">
        <v>3911</v>
      </c>
      <c r="V1631" s="98">
        <v>2</v>
      </c>
      <c r="W1631" s="98" t="s">
        <v>975</v>
      </c>
      <c r="X1631" s="98">
        <v>4</v>
      </c>
      <c r="Y1631" s="98" t="s">
        <v>657</v>
      </c>
      <c r="Z1631" s="98">
        <v>29</v>
      </c>
      <c r="AA1631" s="98" t="s">
        <v>3912</v>
      </c>
      <c r="AB1631" s="98">
        <v>7010</v>
      </c>
      <c r="AC1631" s="98" t="s">
        <v>3913</v>
      </c>
      <c r="AD1631" s="98" t="s">
        <v>3914</v>
      </c>
      <c r="AE1631" s="98">
        <v>4671</v>
      </c>
      <c r="AF1631" s="98" t="s">
        <v>2498</v>
      </c>
      <c r="AG1631" s="98" t="s">
        <v>6366</v>
      </c>
      <c r="AH1631" s="98" t="s">
        <v>875</v>
      </c>
      <c r="AI1631" s="98" t="s">
        <v>53</v>
      </c>
      <c r="AJ1631" s="98">
        <v>4100</v>
      </c>
      <c r="AO1631" s="98">
        <v>2024</v>
      </c>
      <c r="AP1631" s="98">
        <v>2000</v>
      </c>
      <c r="AQ1631" s="98" t="s">
        <v>56</v>
      </c>
      <c r="AR1631" s="98" t="s">
        <v>54</v>
      </c>
      <c r="AS1631" s="98" t="s">
        <v>56</v>
      </c>
      <c r="AT1631" s="98" t="s">
        <v>54</v>
      </c>
      <c r="AW1631" s="98" t="s">
        <v>6367</v>
      </c>
      <c r="AY1631" s="98" t="s">
        <v>56</v>
      </c>
      <c r="AZ1631" s="98" t="s">
        <v>3915</v>
      </c>
      <c r="BA1631" s="98" t="s">
        <v>6368</v>
      </c>
      <c r="BB1631" s="98" t="s">
        <v>3459</v>
      </c>
      <c r="BD1631" s="110" t="str">
        <f t="shared" si="263"/>
        <v>5057RGInt 03 Cascavel</v>
      </c>
      <c r="BE1631" s="110">
        <v>5057</v>
      </c>
      <c r="BF1631" s="110" t="s">
        <v>6505</v>
      </c>
      <c r="BG1631" s="110">
        <v>8084</v>
      </c>
      <c r="BH1631" s="110" t="s">
        <v>35</v>
      </c>
      <c r="BI1631" s="110">
        <v>400</v>
      </c>
      <c r="BJ1631" s="110">
        <v>300</v>
      </c>
      <c r="BK1631" s="110">
        <v>300</v>
      </c>
      <c r="BL1631" s="110">
        <v>300</v>
      </c>
      <c r="BN1631" s="110">
        <f t="shared" si="264"/>
        <v>1300</v>
      </c>
      <c r="BS1631" s="110">
        <v>4671</v>
      </c>
      <c r="BT1631" s="110" t="str">
        <f t="shared" si="255"/>
        <v>Famílias beneficiadas em projetos voltados à primeira infância</v>
      </c>
      <c r="BU1631" s="111" t="str">
        <f t="shared" si="256"/>
        <v>Sim</v>
      </c>
      <c r="BV1631" s="111" t="str">
        <f t="shared" si="257"/>
        <v>Não</v>
      </c>
      <c r="BW1631" s="111" t="str">
        <f t="shared" si="258"/>
        <v>Sim</v>
      </c>
      <c r="BX1631" s="111" t="str">
        <f t="shared" si="259"/>
        <v>Não</v>
      </c>
      <c r="BY1631" s="110" t="s">
        <v>2497</v>
      </c>
      <c r="BZ1631" s="110" t="s">
        <v>8224</v>
      </c>
      <c r="CA1631" s="110" t="s">
        <v>8337</v>
      </c>
      <c r="CB1631" s="110" t="s">
        <v>8374</v>
      </c>
      <c r="CG1631" s="110" t="str">
        <f t="shared" si="260"/>
        <v>6045Curitiba</v>
      </c>
      <c r="CH1631" s="110" t="str">
        <f t="shared" si="262"/>
        <v>6045-1</v>
      </c>
      <c r="CI1631" s="110">
        <v>1</v>
      </c>
      <c r="CJ1631" s="110">
        <v>6045</v>
      </c>
      <c r="CK1631" s="110" t="s">
        <v>33</v>
      </c>
      <c r="CL1631" s="110">
        <v>4106902</v>
      </c>
      <c r="CM1631" s="110" t="s">
        <v>128</v>
      </c>
      <c r="CN1631" s="110">
        <v>0</v>
      </c>
      <c r="CO1631" s="110">
        <v>1</v>
      </c>
      <c r="CP1631" s="110">
        <v>0</v>
      </c>
      <c r="CQ1631" s="110">
        <v>0</v>
      </c>
      <c r="CS1631" s="110" t="str">
        <f t="shared" si="261"/>
        <v>RGInt 01 Curitiba-Curitiba</v>
      </c>
    </row>
    <row r="1632" spans="19:97" x14ac:dyDescent="0.2">
      <c r="S1632" s="98">
        <v>4670</v>
      </c>
      <c r="T1632" s="98">
        <v>61</v>
      </c>
      <c r="U1632" s="98" t="s">
        <v>3911</v>
      </c>
      <c r="V1632" s="98">
        <v>2</v>
      </c>
      <c r="W1632" s="98" t="s">
        <v>975</v>
      </c>
      <c r="X1632" s="98">
        <v>4</v>
      </c>
      <c r="Y1632" s="98" t="s">
        <v>657</v>
      </c>
      <c r="Z1632" s="98">
        <v>29</v>
      </c>
      <c r="AA1632" s="98" t="s">
        <v>3912</v>
      </c>
      <c r="AB1632" s="98">
        <v>7010</v>
      </c>
      <c r="AC1632" s="98" t="s">
        <v>3913</v>
      </c>
      <c r="AD1632" s="98" t="s">
        <v>3914</v>
      </c>
      <c r="AE1632" s="98">
        <v>4670</v>
      </c>
      <c r="AF1632" s="98" t="s">
        <v>2496</v>
      </c>
      <c r="AG1632" s="98" t="s">
        <v>3919</v>
      </c>
      <c r="AH1632" s="98" t="s">
        <v>734</v>
      </c>
      <c r="AI1632" s="98" t="s">
        <v>53</v>
      </c>
      <c r="AJ1632" s="98">
        <v>4100</v>
      </c>
      <c r="AO1632" s="98">
        <v>2024</v>
      </c>
      <c r="AP1632" s="98">
        <v>72</v>
      </c>
      <c r="AQ1632" s="98" t="s">
        <v>56</v>
      </c>
      <c r="AR1632" s="98" t="s">
        <v>54</v>
      </c>
      <c r="AS1632" s="98" t="s">
        <v>56</v>
      </c>
      <c r="AT1632" s="98" t="s">
        <v>54</v>
      </c>
      <c r="AV1632" s="98" t="s">
        <v>226</v>
      </c>
      <c r="AY1632" s="98" t="s">
        <v>56</v>
      </c>
      <c r="AZ1632" s="98" t="s">
        <v>3920</v>
      </c>
      <c r="BA1632" s="98" t="s">
        <v>3916</v>
      </c>
      <c r="BB1632" s="98" t="s">
        <v>3917</v>
      </c>
      <c r="BD1632" s="110" t="str">
        <f t="shared" si="263"/>
        <v>5057RGInt 04 Maringá</v>
      </c>
      <c r="BE1632" s="110">
        <v>5057</v>
      </c>
      <c r="BF1632" s="110" t="s">
        <v>6505</v>
      </c>
      <c r="BG1632" s="110">
        <v>8084</v>
      </c>
      <c r="BH1632" s="110" t="s">
        <v>36</v>
      </c>
      <c r="BI1632" s="110">
        <v>0</v>
      </c>
      <c r="BJ1632" s="110">
        <v>350</v>
      </c>
      <c r="BK1632" s="110">
        <v>350</v>
      </c>
      <c r="BL1632" s="110">
        <v>350</v>
      </c>
      <c r="BN1632" s="110">
        <f t="shared" si="264"/>
        <v>1050</v>
      </c>
      <c r="BS1632" s="110">
        <v>4670</v>
      </c>
      <c r="BT1632" s="110" t="str">
        <f t="shared" si="255"/>
        <v>Municípios beneficiados com repasses de recursos para projetos e/ou estruturas físicas voltados à primeira infância</v>
      </c>
      <c r="BU1632" s="111" t="str">
        <f t="shared" si="256"/>
        <v>Sim</v>
      </c>
      <c r="BV1632" s="111" t="str">
        <f t="shared" si="257"/>
        <v>Não</v>
      </c>
      <c r="BW1632" s="111" t="str">
        <f t="shared" si="258"/>
        <v>Sim</v>
      </c>
      <c r="BX1632" s="111" t="str">
        <f t="shared" si="259"/>
        <v>Não</v>
      </c>
      <c r="BY1632" s="110" t="s">
        <v>2497</v>
      </c>
      <c r="BZ1632" s="110" t="s">
        <v>8225</v>
      </c>
      <c r="CA1632" s="110" t="s">
        <v>121</v>
      </c>
      <c r="CB1632" s="110" t="s">
        <v>8376</v>
      </c>
      <c r="CG1632" s="110" t="str">
        <f t="shared" si="260"/>
        <v>6045 Total</v>
      </c>
      <c r="CH1632" s="110" t="str">
        <f t="shared" si="262"/>
        <v>6045 Total-1</v>
      </c>
      <c r="CI1632" s="110">
        <v>1</v>
      </c>
      <c r="CJ1632" s="110" t="s">
        <v>7504</v>
      </c>
      <c r="CN1632" s="110">
        <v>0</v>
      </c>
      <c r="CO1632" s="110">
        <v>1</v>
      </c>
      <c r="CP1632" s="110">
        <v>0</v>
      </c>
      <c r="CQ1632" s="110">
        <v>0</v>
      </c>
      <c r="CS1632" s="110" t="str">
        <f t="shared" si="261"/>
        <v>-</v>
      </c>
    </row>
    <row r="1633" spans="19:97" x14ac:dyDescent="0.2">
      <c r="S1633" s="98">
        <v>4672</v>
      </c>
      <c r="T1633" s="98">
        <v>61</v>
      </c>
      <c r="U1633" s="98" t="s">
        <v>3911</v>
      </c>
      <c r="V1633" s="98">
        <v>2</v>
      </c>
      <c r="W1633" s="98" t="s">
        <v>975</v>
      </c>
      <c r="X1633" s="98">
        <v>4</v>
      </c>
      <c r="Y1633" s="98" t="s">
        <v>657</v>
      </c>
      <c r="Z1633" s="98">
        <v>29</v>
      </c>
      <c r="AA1633" s="98" t="s">
        <v>3912</v>
      </c>
      <c r="AB1633" s="98">
        <v>7010</v>
      </c>
      <c r="AC1633" s="98" t="s">
        <v>3913</v>
      </c>
      <c r="AD1633" s="98" t="s">
        <v>3914</v>
      </c>
      <c r="AE1633" s="98">
        <v>4672</v>
      </c>
      <c r="AF1633" s="98" t="s">
        <v>2499</v>
      </c>
      <c r="AG1633" s="98" t="s">
        <v>3922</v>
      </c>
      <c r="AH1633" s="98" t="s">
        <v>3906</v>
      </c>
      <c r="AI1633" s="98" t="s">
        <v>53</v>
      </c>
      <c r="AJ1633" s="98">
        <v>4100</v>
      </c>
      <c r="AO1633" s="98">
        <v>2024</v>
      </c>
      <c r="AP1633" s="98">
        <v>3836</v>
      </c>
      <c r="AQ1633" s="98" t="s">
        <v>54</v>
      </c>
      <c r="AR1633" s="98" t="s">
        <v>54</v>
      </c>
      <c r="AS1633" s="98" t="s">
        <v>54</v>
      </c>
      <c r="AT1633" s="98" t="s">
        <v>54</v>
      </c>
      <c r="AV1633" s="98" t="s">
        <v>4111</v>
      </c>
      <c r="AY1633" s="98" t="s">
        <v>56</v>
      </c>
      <c r="AZ1633" s="98" t="s">
        <v>3923</v>
      </c>
      <c r="BA1633" s="98" t="s">
        <v>3924</v>
      </c>
      <c r="BB1633" s="98" t="s">
        <v>3925</v>
      </c>
      <c r="BD1633" s="110" t="str">
        <f t="shared" si="263"/>
        <v>5057RGInt 05 Londrina</v>
      </c>
      <c r="BE1633" s="110">
        <v>5057</v>
      </c>
      <c r="BF1633" s="110" t="s">
        <v>6505</v>
      </c>
      <c r="BG1633" s="110">
        <v>8084</v>
      </c>
      <c r="BH1633" s="110" t="s">
        <v>37</v>
      </c>
      <c r="BI1633" s="110">
        <v>370</v>
      </c>
      <c r="BJ1633" s="110">
        <v>350</v>
      </c>
      <c r="BK1633" s="110">
        <v>350</v>
      </c>
      <c r="BL1633" s="110">
        <v>350</v>
      </c>
      <c r="BN1633" s="110">
        <f t="shared" si="264"/>
        <v>1420</v>
      </c>
      <c r="BS1633" s="110">
        <v>4672</v>
      </c>
      <c r="BT1633" s="110" t="str">
        <f t="shared" si="255"/>
        <v>Organizações da Sociedade Civil (OSCs) beneficiadas com concessão de bens móveis</v>
      </c>
      <c r="BU1633" s="111" t="str">
        <f t="shared" si="256"/>
        <v>Não</v>
      </c>
      <c r="BV1633" s="111" t="str">
        <f t="shared" si="257"/>
        <v>Não</v>
      </c>
      <c r="BW1633" s="111" t="str">
        <f t="shared" si="258"/>
        <v>Não</v>
      </c>
      <c r="BX1633" s="111" t="str">
        <f t="shared" si="259"/>
        <v>Não</v>
      </c>
      <c r="BY1633" s="110" t="s">
        <v>2500</v>
      </c>
      <c r="BZ1633" s="110" t="s">
        <v>8226</v>
      </c>
      <c r="CA1633" s="110" t="s">
        <v>121</v>
      </c>
      <c r="CB1633" s="110" t="s">
        <v>8375</v>
      </c>
      <c r="CG1633" s="110" t="str">
        <f t="shared" si="260"/>
        <v>6046Curitiba</v>
      </c>
      <c r="CH1633" s="110" t="str">
        <f t="shared" si="262"/>
        <v>6046-1</v>
      </c>
      <c r="CI1633" s="110">
        <v>1</v>
      </c>
      <c r="CJ1633" s="110">
        <v>6046</v>
      </c>
      <c r="CK1633" s="110" t="s">
        <v>33</v>
      </c>
      <c r="CL1633" s="110">
        <v>4106902</v>
      </c>
      <c r="CM1633" s="110" t="s">
        <v>128</v>
      </c>
      <c r="CN1633" s="110">
        <v>0</v>
      </c>
      <c r="CO1633" s="110">
        <v>3600</v>
      </c>
      <c r="CP1633" s="110">
        <v>400</v>
      </c>
      <c r="CQ1633" s="110">
        <v>0</v>
      </c>
      <c r="CS1633" s="110" t="str">
        <f t="shared" si="261"/>
        <v>RGInt 01 Curitiba-Curitiba</v>
      </c>
    </row>
    <row r="1634" spans="19:97" x14ac:dyDescent="0.2">
      <c r="S1634" s="98">
        <v>4673</v>
      </c>
      <c r="T1634" s="98">
        <v>61</v>
      </c>
      <c r="U1634" s="98" t="s">
        <v>3911</v>
      </c>
      <c r="V1634" s="98">
        <v>2</v>
      </c>
      <c r="W1634" s="98" t="s">
        <v>975</v>
      </c>
      <c r="X1634" s="98">
        <v>4</v>
      </c>
      <c r="Y1634" s="98" t="s">
        <v>657</v>
      </c>
      <c r="Z1634" s="98">
        <v>29</v>
      </c>
      <c r="AA1634" s="98" t="s">
        <v>3912</v>
      </c>
      <c r="AB1634" s="98">
        <v>7010</v>
      </c>
      <c r="AC1634" s="98" t="s">
        <v>3913</v>
      </c>
      <c r="AD1634" s="98" t="s">
        <v>3914</v>
      </c>
      <c r="AE1634" s="98">
        <v>4673</v>
      </c>
      <c r="AF1634" s="98" t="s">
        <v>2503</v>
      </c>
      <c r="AG1634" s="98" t="s">
        <v>3927</v>
      </c>
      <c r="AH1634" s="98" t="s">
        <v>3456</v>
      </c>
      <c r="AI1634" s="98" t="s">
        <v>53</v>
      </c>
      <c r="AJ1634" s="98">
        <v>4100</v>
      </c>
      <c r="AO1634" s="98">
        <v>2024</v>
      </c>
      <c r="AP1634" s="98">
        <v>1255</v>
      </c>
      <c r="AQ1634" s="98" t="s">
        <v>54</v>
      </c>
      <c r="AR1634" s="98" t="s">
        <v>54</v>
      </c>
      <c r="AS1634" s="98" t="s">
        <v>54</v>
      </c>
      <c r="AT1634" s="98" t="s">
        <v>54</v>
      </c>
      <c r="AW1634" s="98" t="s">
        <v>2504</v>
      </c>
      <c r="AY1634" s="98" t="s">
        <v>56</v>
      </c>
      <c r="AZ1634" s="98" t="s">
        <v>3928</v>
      </c>
      <c r="BA1634" s="98" t="s">
        <v>3924</v>
      </c>
      <c r="BB1634" s="98" t="s">
        <v>3925</v>
      </c>
      <c r="BD1634" s="110" t="str">
        <f t="shared" si="263"/>
        <v>5057RGInt 06 Ponta Grossa</v>
      </c>
      <c r="BE1634" s="110">
        <v>5057</v>
      </c>
      <c r="BF1634" s="110" t="s">
        <v>6505</v>
      </c>
      <c r="BG1634" s="110">
        <v>8084</v>
      </c>
      <c r="BH1634" s="110" t="s">
        <v>38</v>
      </c>
      <c r="BI1634" s="110">
        <v>100</v>
      </c>
      <c r="BJ1634" s="110">
        <v>300</v>
      </c>
      <c r="BK1634" s="110">
        <v>300</v>
      </c>
      <c r="BL1634" s="110">
        <v>300</v>
      </c>
      <c r="BN1634" s="110">
        <f t="shared" si="264"/>
        <v>1000</v>
      </c>
      <c r="BS1634" s="110">
        <v>4673</v>
      </c>
      <c r="BT1634" s="110" t="str">
        <f t="shared" si="255"/>
        <v>Pessoas em situação de vulnerabilidade social e/ou dependência química acolhidas e/ou apoiadas por organizações da sociedade civil (OSCs) contratadas pelo Estado</v>
      </c>
      <c r="BU1634" s="111" t="str">
        <f t="shared" si="256"/>
        <v>Não</v>
      </c>
      <c r="BV1634" s="111" t="str">
        <f t="shared" si="257"/>
        <v>Não</v>
      </c>
      <c r="BW1634" s="111" t="str">
        <f t="shared" si="258"/>
        <v>Não</v>
      </c>
      <c r="BX1634" s="111" t="str">
        <f t="shared" si="259"/>
        <v>Não</v>
      </c>
      <c r="BY1634" s="110" t="s">
        <v>2500</v>
      </c>
      <c r="BZ1634" s="110" t="s">
        <v>8216</v>
      </c>
      <c r="CA1634" s="110" t="s">
        <v>2504</v>
      </c>
      <c r="CB1634" s="110" t="s">
        <v>8375</v>
      </c>
      <c r="CG1634" s="110" t="str">
        <f t="shared" si="260"/>
        <v>6046 Total</v>
      </c>
      <c r="CH1634" s="110" t="str">
        <f t="shared" si="262"/>
        <v>6046 Total-1</v>
      </c>
      <c r="CI1634" s="110">
        <v>1</v>
      </c>
      <c r="CJ1634" s="110" t="s">
        <v>7505</v>
      </c>
      <c r="CN1634" s="110">
        <v>0</v>
      </c>
      <c r="CO1634" s="110">
        <v>3600</v>
      </c>
      <c r="CP1634" s="110">
        <v>400</v>
      </c>
      <c r="CQ1634" s="110">
        <v>0</v>
      </c>
      <c r="CS1634" s="110" t="str">
        <f t="shared" si="261"/>
        <v>-</v>
      </c>
    </row>
    <row r="1635" spans="19:97" x14ac:dyDescent="0.2">
      <c r="S1635" s="98">
        <v>4806</v>
      </c>
      <c r="T1635" s="98">
        <v>61</v>
      </c>
      <c r="U1635" s="98" t="s">
        <v>3911</v>
      </c>
      <c r="V1635" s="98">
        <v>2</v>
      </c>
      <c r="W1635" s="98" t="s">
        <v>975</v>
      </c>
      <c r="X1635" s="98">
        <v>4</v>
      </c>
      <c r="Y1635" s="98" t="s">
        <v>657</v>
      </c>
      <c r="Z1635" s="98">
        <v>29</v>
      </c>
      <c r="AA1635" s="98" t="s">
        <v>3912</v>
      </c>
      <c r="AB1635" s="98">
        <v>8060</v>
      </c>
      <c r="AC1635" s="98" t="s">
        <v>3929</v>
      </c>
      <c r="AD1635" s="98" t="s">
        <v>3930</v>
      </c>
      <c r="AE1635" s="98">
        <v>4806</v>
      </c>
      <c r="AF1635" s="98" t="s">
        <v>2706</v>
      </c>
      <c r="AG1635" s="98" t="s">
        <v>6369</v>
      </c>
      <c r="AH1635" s="98" t="s">
        <v>807</v>
      </c>
      <c r="AI1635" s="98" t="s">
        <v>53</v>
      </c>
      <c r="AJ1635" s="98">
        <v>4100</v>
      </c>
      <c r="AO1635" s="98">
        <v>2024</v>
      </c>
      <c r="AP1635" s="98">
        <v>0</v>
      </c>
      <c r="AQ1635" s="98" t="s">
        <v>54</v>
      </c>
      <c r="AR1635" s="98" t="s">
        <v>54</v>
      </c>
      <c r="AS1635" s="98" t="s">
        <v>54</v>
      </c>
      <c r="AT1635" s="98" t="s">
        <v>54</v>
      </c>
      <c r="AV1635" s="98" t="s">
        <v>899</v>
      </c>
      <c r="AY1635" s="98" t="s">
        <v>56</v>
      </c>
      <c r="AZ1635" s="98" t="s">
        <v>3931</v>
      </c>
      <c r="BA1635" s="98" t="s">
        <v>3932</v>
      </c>
      <c r="BB1635" s="98" t="s">
        <v>3933</v>
      </c>
      <c r="BD1635" s="110" t="str">
        <f t="shared" si="263"/>
        <v>5058RGInt 01 Curitiba</v>
      </c>
      <c r="BE1635" s="110">
        <v>5058</v>
      </c>
      <c r="BF1635" s="110" t="s">
        <v>3406</v>
      </c>
      <c r="BG1635" s="110">
        <v>8418</v>
      </c>
      <c r="BH1635" s="110" t="s">
        <v>33</v>
      </c>
      <c r="BI1635" s="110">
        <v>45</v>
      </c>
      <c r="BJ1635" s="110">
        <v>45</v>
      </c>
      <c r="BK1635" s="110">
        <v>45</v>
      </c>
      <c r="BL1635" s="110">
        <v>45</v>
      </c>
      <c r="BN1635" s="110">
        <f t="shared" si="264"/>
        <v>180</v>
      </c>
      <c r="BS1635" s="110">
        <v>4806</v>
      </c>
      <c r="BT1635" s="110" t="str">
        <f t="shared" si="255"/>
        <v>Carteira Nacional de Habilitação Social emitida para jovens em situação de vulnerabilidade social e pessoas com deficiência</v>
      </c>
      <c r="BU1635" s="111" t="str">
        <f t="shared" si="256"/>
        <v>Não</v>
      </c>
      <c r="BV1635" s="111" t="str">
        <f t="shared" si="257"/>
        <v>Não</v>
      </c>
      <c r="BW1635" s="111" t="str">
        <f t="shared" si="258"/>
        <v>Não</v>
      </c>
      <c r="BX1635" s="111" t="str">
        <f t="shared" si="259"/>
        <v>Não</v>
      </c>
      <c r="BY1635" s="110" t="s">
        <v>808</v>
      </c>
      <c r="BZ1635" s="110" t="s">
        <v>899</v>
      </c>
      <c r="CA1635" s="110" t="s">
        <v>918</v>
      </c>
      <c r="CB1635" s="110" t="s">
        <v>8378</v>
      </c>
      <c r="CG1635" s="110" t="str">
        <f t="shared" si="260"/>
        <v>6047Curitiba</v>
      </c>
      <c r="CH1635" s="110" t="str">
        <f t="shared" si="262"/>
        <v>6047-1</v>
      </c>
      <c r="CI1635" s="110">
        <v>1</v>
      </c>
      <c r="CJ1635" s="110">
        <v>6047</v>
      </c>
      <c r="CK1635" s="110" t="s">
        <v>33</v>
      </c>
      <c r="CL1635" s="110">
        <v>4106902</v>
      </c>
      <c r="CM1635" s="110" t="s">
        <v>128</v>
      </c>
      <c r="CN1635" s="110">
        <v>0</v>
      </c>
      <c r="CO1635" s="110">
        <v>1</v>
      </c>
      <c r="CP1635" s="110">
        <v>0</v>
      </c>
      <c r="CQ1635" s="110">
        <v>0</v>
      </c>
      <c r="CS1635" s="110" t="str">
        <f t="shared" si="261"/>
        <v>RGInt 01 Curitiba-Curitiba</v>
      </c>
    </row>
    <row r="1636" spans="19:97" x14ac:dyDescent="0.2">
      <c r="S1636" s="98">
        <v>4852</v>
      </c>
      <c r="T1636" s="98">
        <v>61</v>
      </c>
      <c r="U1636" s="98" t="s">
        <v>3911</v>
      </c>
      <c r="V1636" s="98">
        <v>2</v>
      </c>
      <c r="W1636" s="98" t="s">
        <v>975</v>
      </c>
      <c r="X1636" s="98">
        <v>4</v>
      </c>
      <c r="Y1636" s="98" t="s">
        <v>657</v>
      </c>
      <c r="Z1636" s="98">
        <v>29</v>
      </c>
      <c r="AA1636" s="98" t="s">
        <v>3912</v>
      </c>
      <c r="AB1636" s="98">
        <v>8060</v>
      </c>
      <c r="AC1636" s="98" t="s">
        <v>3929</v>
      </c>
      <c r="AD1636" s="98" t="s">
        <v>3930</v>
      </c>
      <c r="AE1636" s="98">
        <v>4852</v>
      </c>
      <c r="AF1636" s="98" t="s">
        <v>2848</v>
      </c>
      <c r="AG1636" s="98" t="s">
        <v>3936</v>
      </c>
      <c r="AH1636" s="98" t="s">
        <v>3937</v>
      </c>
      <c r="AI1636" s="98" t="s">
        <v>53</v>
      </c>
      <c r="AJ1636" s="98">
        <v>4100</v>
      </c>
      <c r="AO1636" s="98">
        <v>2024</v>
      </c>
      <c r="AP1636" s="98">
        <v>2</v>
      </c>
      <c r="AQ1636" s="98" t="s">
        <v>54</v>
      </c>
      <c r="AR1636" s="98" t="s">
        <v>54</v>
      </c>
      <c r="AS1636" s="98" t="s">
        <v>56</v>
      </c>
      <c r="AT1636" s="98" t="s">
        <v>56</v>
      </c>
      <c r="AW1636" s="98" t="s">
        <v>918</v>
      </c>
      <c r="AY1636" s="98" t="s">
        <v>56</v>
      </c>
      <c r="AZ1636" s="98" t="s">
        <v>3938</v>
      </c>
      <c r="BA1636" s="98" t="s">
        <v>3932</v>
      </c>
      <c r="BB1636" s="98" t="s">
        <v>3933</v>
      </c>
      <c r="BD1636" s="110" t="str">
        <f t="shared" si="263"/>
        <v>5058RGInt 02 Guarapuava</v>
      </c>
      <c r="BE1636" s="110">
        <v>5058</v>
      </c>
      <c r="BF1636" s="110" t="s">
        <v>3406</v>
      </c>
      <c r="BG1636" s="110">
        <v>8418</v>
      </c>
      <c r="BH1636" s="110" t="s">
        <v>34</v>
      </c>
      <c r="BI1636" s="110">
        <v>19</v>
      </c>
      <c r="BJ1636" s="110">
        <v>19</v>
      </c>
      <c r="BK1636" s="110">
        <v>19</v>
      </c>
      <c r="BL1636" s="110">
        <v>19</v>
      </c>
      <c r="BN1636" s="110">
        <f t="shared" si="264"/>
        <v>76</v>
      </c>
      <c r="BS1636" s="110">
        <v>4852</v>
      </c>
      <c r="BT1636" s="110" t="str">
        <f t="shared" si="255"/>
        <v>Cartilhas informativas para conscientização de jovens publicadas</v>
      </c>
      <c r="BU1636" s="111" t="str">
        <f t="shared" si="256"/>
        <v>Sim</v>
      </c>
      <c r="BV1636" s="111" t="str">
        <f t="shared" si="257"/>
        <v>Sim</v>
      </c>
      <c r="BW1636" s="111" t="str">
        <f t="shared" si="258"/>
        <v>Não</v>
      </c>
      <c r="BX1636" s="111" t="str">
        <f t="shared" si="259"/>
        <v>Não</v>
      </c>
      <c r="BY1636" s="110" t="s">
        <v>122</v>
      </c>
      <c r="BZ1636" s="110" t="s">
        <v>8227</v>
      </c>
      <c r="CA1636" s="110" t="s">
        <v>918</v>
      </c>
      <c r="CB1636" s="110" t="s">
        <v>8376</v>
      </c>
      <c r="CG1636" s="110" t="str">
        <f t="shared" si="260"/>
        <v>6047 Total</v>
      </c>
      <c r="CH1636" s="110" t="str">
        <f t="shared" si="262"/>
        <v>6047 Total-1</v>
      </c>
      <c r="CI1636" s="110">
        <v>1</v>
      </c>
      <c r="CJ1636" s="110" t="s">
        <v>7506</v>
      </c>
      <c r="CN1636" s="110">
        <v>0</v>
      </c>
      <c r="CO1636" s="110">
        <v>1</v>
      </c>
      <c r="CP1636" s="110">
        <v>0</v>
      </c>
      <c r="CQ1636" s="110">
        <v>0</v>
      </c>
      <c r="CS1636" s="110" t="str">
        <f t="shared" si="261"/>
        <v>-</v>
      </c>
    </row>
    <row r="1637" spans="19:97" x14ac:dyDescent="0.2">
      <c r="S1637" s="98">
        <v>4805</v>
      </c>
      <c r="T1637" s="98">
        <v>61</v>
      </c>
      <c r="U1637" s="98" t="s">
        <v>3911</v>
      </c>
      <c r="V1637" s="98">
        <v>2</v>
      </c>
      <c r="W1637" s="98" t="s">
        <v>975</v>
      </c>
      <c r="X1637" s="98">
        <v>4</v>
      </c>
      <c r="Y1637" s="98" t="s">
        <v>657</v>
      </c>
      <c r="Z1637" s="98">
        <v>29</v>
      </c>
      <c r="AA1637" s="98" t="s">
        <v>3912</v>
      </c>
      <c r="AB1637" s="98">
        <v>8060</v>
      </c>
      <c r="AC1637" s="98" t="s">
        <v>3929</v>
      </c>
      <c r="AD1637" s="98" t="s">
        <v>3930</v>
      </c>
      <c r="AE1637" s="98">
        <v>4805</v>
      </c>
      <c r="AF1637" s="98" t="s">
        <v>2703</v>
      </c>
      <c r="AG1637" s="98" t="s">
        <v>3940</v>
      </c>
      <c r="AH1637" s="98" t="s">
        <v>3841</v>
      </c>
      <c r="AI1637" s="98" t="s">
        <v>53</v>
      </c>
      <c r="AJ1637" s="98">
        <v>4100</v>
      </c>
      <c r="AO1637" s="98">
        <v>2024</v>
      </c>
      <c r="AP1637" s="98">
        <v>30</v>
      </c>
      <c r="AQ1637" s="98" t="s">
        <v>54</v>
      </c>
      <c r="AR1637" s="98" t="s">
        <v>54</v>
      </c>
      <c r="AS1637" s="98" t="s">
        <v>54</v>
      </c>
      <c r="AT1637" s="98" t="s">
        <v>54</v>
      </c>
      <c r="AV1637" s="98" t="s">
        <v>318</v>
      </c>
      <c r="AY1637" s="98" t="s">
        <v>56</v>
      </c>
      <c r="AZ1637" s="98" t="s">
        <v>3941</v>
      </c>
      <c r="BA1637" s="98" t="s">
        <v>3932</v>
      </c>
      <c r="BB1637" s="98" t="s">
        <v>3933</v>
      </c>
      <c r="BD1637" s="110" t="str">
        <f t="shared" si="263"/>
        <v>5058RGInt 03 Cascavel</v>
      </c>
      <c r="BE1637" s="110">
        <v>5058</v>
      </c>
      <c r="BF1637" s="110" t="s">
        <v>3406</v>
      </c>
      <c r="BG1637" s="110">
        <v>8418</v>
      </c>
      <c r="BH1637" s="110" t="s">
        <v>35</v>
      </c>
      <c r="BI1637" s="110">
        <v>100</v>
      </c>
      <c r="BJ1637" s="110">
        <v>100</v>
      </c>
      <c r="BK1637" s="110">
        <v>100</v>
      </c>
      <c r="BL1637" s="110">
        <v>100</v>
      </c>
      <c r="BN1637" s="110">
        <f t="shared" si="264"/>
        <v>400</v>
      </c>
      <c r="BS1637" s="110">
        <v>4805</v>
      </c>
      <c r="BT1637" s="110" t="str">
        <f t="shared" si="255"/>
        <v>Conselhos Municipais dos Direitos da Juventude criados por intermédio do Governo Estadual</v>
      </c>
      <c r="BU1637" s="111" t="str">
        <f t="shared" si="256"/>
        <v>Não</v>
      </c>
      <c r="BV1637" s="111" t="str">
        <f t="shared" si="257"/>
        <v>Não</v>
      </c>
      <c r="BW1637" s="111" t="str">
        <f t="shared" si="258"/>
        <v>Não</v>
      </c>
      <c r="BX1637" s="111" t="str">
        <f t="shared" si="259"/>
        <v>Não</v>
      </c>
      <c r="BY1637" s="110" t="s">
        <v>122</v>
      </c>
      <c r="BZ1637" s="110" t="s">
        <v>8135</v>
      </c>
      <c r="CA1637" s="110" t="s">
        <v>121</v>
      </c>
      <c r="CB1637" s="110" t="s">
        <v>8376</v>
      </c>
      <c r="CG1637" s="110" t="str">
        <f t="shared" si="260"/>
        <v>6048Curitiba</v>
      </c>
      <c r="CH1637" s="110" t="str">
        <f t="shared" si="262"/>
        <v>6048-1</v>
      </c>
      <c r="CI1637" s="110">
        <v>1</v>
      </c>
      <c r="CJ1637" s="110">
        <v>6048</v>
      </c>
      <c r="CK1637" s="110" t="s">
        <v>33</v>
      </c>
      <c r="CL1637" s="110">
        <v>4106902</v>
      </c>
      <c r="CM1637" s="110" t="s">
        <v>128</v>
      </c>
      <c r="CN1637" s="110">
        <v>0</v>
      </c>
      <c r="CO1637" s="110">
        <v>3100</v>
      </c>
      <c r="CP1637" s="110">
        <v>10000</v>
      </c>
      <c r="CQ1637" s="110">
        <v>3800</v>
      </c>
      <c r="CS1637" s="110" t="str">
        <f t="shared" si="261"/>
        <v>RGInt 01 Curitiba-Curitiba</v>
      </c>
    </row>
    <row r="1638" spans="19:97" x14ac:dyDescent="0.2">
      <c r="S1638" s="98">
        <v>4807</v>
      </c>
      <c r="T1638" s="98">
        <v>61</v>
      </c>
      <c r="U1638" s="98" t="s">
        <v>3911</v>
      </c>
      <c r="V1638" s="98">
        <v>2</v>
      </c>
      <c r="W1638" s="98" t="s">
        <v>975</v>
      </c>
      <c r="X1638" s="98">
        <v>4</v>
      </c>
      <c r="Y1638" s="98" t="s">
        <v>657</v>
      </c>
      <c r="Z1638" s="98">
        <v>29</v>
      </c>
      <c r="AA1638" s="98" t="s">
        <v>3912</v>
      </c>
      <c r="AB1638" s="98">
        <v>8060</v>
      </c>
      <c r="AC1638" s="98" t="s">
        <v>3929</v>
      </c>
      <c r="AD1638" s="98" t="s">
        <v>3930</v>
      </c>
      <c r="AE1638" s="98">
        <v>4807</v>
      </c>
      <c r="AF1638" s="98" t="s">
        <v>2709</v>
      </c>
      <c r="AG1638" s="98" t="s">
        <v>6370</v>
      </c>
      <c r="AH1638" s="98" t="s">
        <v>127</v>
      </c>
      <c r="AI1638" s="98" t="s">
        <v>53</v>
      </c>
      <c r="AJ1638" s="98">
        <v>4100</v>
      </c>
      <c r="AK1638" s="98" t="s">
        <v>33</v>
      </c>
      <c r="AL1638" s="98">
        <v>4101</v>
      </c>
      <c r="AO1638" s="98">
        <v>2024</v>
      </c>
      <c r="AP1638" s="98">
        <v>80</v>
      </c>
      <c r="AQ1638" s="98" t="s">
        <v>54</v>
      </c>
      <c r="AR1638" s="98" t="s">
        <v>54</v>
      </c>
      <c r="AS1638" s="98" t="s">
        <v>54</v>
      </c>
      <c r="AT1638" s="98" t="s">
        <v>54</v>
      </c>
      <c r="AW1638" s="98" t="s">
        <v>941</v>
      </c>
      <c r="AY1638" s="98" t="s">
        <v>56</v>
      </c>
      <c r="AZ1638" s="98" t="s">
        <v>3942</v>
      </c>
      <c r="BA1638" s="98" t="s">
        <v>3932</v>
      </c>
      <c r="BB1638" s="98" t="s">
        <v>3933</v>
      </c>
      <c r="BD1638" s="110" t="str">
        <f t="shared" si="263"/>
        <v>5058RGInt 04 Maringá</v>
      </c>
      <c r="BE1638" s="110">
        <v>5058</v>
      </c>
      <c r="BF1638" s="110" t="s">
        <v>3406</v>
      </c>
      <c r="BG1638" s="110">
        <v>8418</v>
      </c>
      <c r="BH1638" s="110" t="s">
        <v>36</v>
      </c>
      <c r="BI1638" s="110">
        <v>115</v>
      </c>
      <c r="BJ1638" s="110">
        <v>115</v>
      </c>
      <c r="BK1638" s="110">
        <v>115</v>
      </c>
      <c r="BL1638" s="110">
        <v>115</v>
      </c>
      <c r="BN1638" s="110">
        <f t="shared" si="264"/>
        <v>460</v>
      </c>
      <c r="BS1638" s="110">
        <v>4807</v>
      </c>
      <c r="BT1638" s="110" t="str">
        <f t="shared" si="255"/>
        <v>Gestores dos Centros da Juventude capacitados</v>
      </c>
      <c r="BU1638" s="111" t="str">
        <f t="shared" si="256"/>
        <v>Não</v>
      </c>
      <c r="BV1638" s="111" t="str">
        <f t="shared" si="257"/>
        <v>Não</v>
      </c>
      <c r="BW1638" s="111" t="str">
        <f t="shared" si="258"/>
        <v>Não</v>
      </c>
      <c r="BX1638" s="111" t="str">
        <f t="shared" si="259"/>
        <v>Não</v>
      </c>
      <c r="BY1638" s="110" t="s">
        <v>122</v>
      </c>
      <c r="BZ1638" s="110" t="s">
        <v>8135</v>
      </c>
      <c r="CA1638" s="110" t="s">
        <v>941</v>
      </c>
      <c r="CB1638" s="110" t="s">
        <v>8379</v>
      </c>
      <c r="CG1638" s="110" t="str">
        <f t="shared" si="260"/>
        <v>6048 Total</v>
      </c>
      <c r="CH1638" s="110" t="str">
        <f t="shared" si="262"/>
        <v>6048 Total-1</v>
      </c>
      <c r="CI1638" s="110">
        <v>1</v>
      </c>
      <c r="CJ1638" s="110" t="s">
        <v>7507</v>
      </c>
      <c r="CN1638" s="110">
        <v>0</v>
      </c>
      <c r="CO1638" s="110">
        <v>3100</v>
      </c>
      <c r="CP1638" s="110">
        <v>10000</v>
      </c>
      <c r="CQ1638" s="110">
        <v>3800</v>
      </c>
      <c r="CS1638" s="110" t="str">
        <f t="shared" si="261"/>
        <v>-</v>
      </c>
    </row>
    <row r="1639" spans="19:97" x14ac:dyDescent="0.2">
      <c r="S1639" s="98">
        <v>4802</v>
      </c>
      <c r="T1639" s="98">
        <v>61</v>
      </c>
      <c r="U1639" s="98" t="s">
        <v>3911</v>
      </c>
      <c r="V1639" s="98">
        <v>2</v>
      </c>
      <c r="W1639" s="98" t="s">
        <v>975</v>
      </c>
      <c r="X1639" s="98">
        <v>4</v>
      </c>
      <c r="Y1639" s="98" t="s">
        <v>657</v>
      </c>
      <c r="Z1639" s="98">
        <v>29</v>
      </c>
      <c r="AA1639" s="98" t="s">
        <v>3912</v>
      </c>
      <c r="AB1639" s="98">
        <v>8060</v>
      </c>
      <c r="AC1639" s="98" t="s">
        <v>3929</v>
      </c>
      <c r="AD1639" s="98" t="s">
        <v>3930</v>
      </c>
      <c r="AE1639" s="98">
        <v>4802</v>
      </c>
      <c r="AF1639" s="98" t="s">
        <v>2691</v>
      </c>
      <c r="AG1639" s="98" t="s">
        <v>6371</v>
      </c>
      <c r="AH1639" s="98" t="s">
        <v>3944</v>
      </c>
      <c r="AI1639" s="98" t="s">
        <v>53</v>
      </c>
      <c r="AJ1639" s="98">
        <v>4100</v>
      </c>
      <c r="AK1639" s="98" t="s">
        <v>33</v>
      </c>
      <c r="AL1639" s="98">
        <v>4101</v>
      </c>
      <c r="AO1639" s="98">
        <v>2024</v>
      </c>
      <c r="AP1639" s="98">
        <v>10</v>
      </c>
      <c r="AQ1639" s="98" t="s">
        <v>54</v>
      </c>
      <c r="AR1639" s="98" t="s">
        <v>54</v>
      </c>
      <c r="AS1639" s="98" t="s">
        <v>56</v>
      </c>
      <c r="AT1639" s="98" t="s">
        <v>54</v>
      </c>
      <c r="AW1639" s="98" t="s">
        <v>918</v>
      </c>
      <c r="AY1639" s="98" t="s">
        <v>56</v>
      </c>
      <c r="AZ1639" s="98" t="s">
        <v>3945</v>
      </c>
      <c r="BA1639" s="98" t="s">
        <v>3946</v>
      </c>
      <c r="BB1639" s="98" t="s">
        <v>3947</v>
      </c>
      <c r="BD1639" s="110" t="str">
        <f t="shared" si="263"/>
        <v>5058RGInt 05 Londrina</v>
      </c>
      <c r="BE1639" s="110">
        <v>5058</v>
      </c>
      <c r="BF1639" s="110" t="s">
        <v>3406</v>
      </c>
      <c r="BG1639" s="110">
        <v>8418</v>
      </c>
      <c r="BH1639" s="110" t="s">
        <v>37</v>
      </c>
      <c r="BI1639" s="110">
        <v>94</v>
      </c>
      <c r="BJ1639" s="110">
        <v>94</v>
      </c>
      <c r="BK1639" s="110">
        <v>94</v>
      </c>
      <c r="BL1639" s="110">
        <v>94</v>
      </c>
      <c r="BN1639" s="110">
        <f t="shared" si="264"/>
        <v>376</v>
      </c>
      <c r="BS1639" s="110">
        <v>4802</v>
      </c>
      <c r="BT1639" s="110" t="str">
        <f t="shared" si="255"/>
        <v>Jovem beneficiado com Bolsa Agente de Cidadania</v>
      </c>
      <c r="BU1639" s="111" t="str">
        <f t="shared" si="256"/>
        <v>Sim</v>
      </c>
      <c r="BV1639" s="111" t="str">
        <f t="shared" si="257"/>
        <v>Não</v>
      </c>
      <c r="BW1639" s="111" t="str">
        <f t="shared" si="258"/>
        <v>Não</v>
      </c>
      <c r="BX1639" s="111" t="str">
        <f t="shared" si="259"/>
        <v>Não</v>
      </c>
      <c r="BY1639" s="110" t="s">
        <v>2600</v>
      </c>
      <c r="BZ1639" s="110" t="s">
        <v>8204</v>
      </c>
      <c r="CA1639" s="110" t="s">
        <v>8338</v>
      </c>
      <c r="CB1639" s="110" t="s">
        <v>8374</v>
      </c>
      <c r="CG1639" s="110" t="str">
        <f t="shared" si="260"/>
        <v>6049Curitiba</v>
      </c>
      <c r="CH1639" s="110" t="str">
        <f t="shared" si="262"/>
        <v>6049-1</v>
      </c>
      <c r="CI1639" s="110">
        <v>1</v>
      </c>
      <c r="CJ1639" s="110">
        <v>6049</v>
      </c>
      <c r="CK1639" s="110" t="s">
        <v>33</v>
      </c>
      <c r="CL1639" s="110">
        <v>4106902</v>
      </c>
      <c r="CM1639" s="110" t="s">
        <v>128</v>
      </c>
      <c r="CN1639" s="110">
        <v>0</v>
      </c>
      <c r="CO1639" s="110">
        <v>222</v>
      </c>
      <c r="CP1639" s="110">
        <v>0</v>
      </c>
      <c r="CQ1639" s="110">
        <v>0</v>
      </c>
      <c r="CS1639" s="110" t="str">
        <f t="shared" si="261"/>
        <v>RGInt 01 Curitiba-Curitiba</v>
      </c>
    </row>
    <row r="1640" spans="19:97" x14ac:dyDescent="0.2">
      <c r="S1640" s="98">
        <v>4804</v>
      </c>
      <c r="T1640" s="98">
        <v>61</v>
      </c>
      <c r="U1640" s="98" t="s">
        <v>3911</v>
      </c>
      <c r="V1640" s="98">
        <v>2</v>
      </c>
      <c r="W1640" s="98" t="s">
        <v>975</v>
      </c>
      <c r="X1640" s="98">
        <v>4</v>
      </c>
      <c r="Y1640" s="98" t="s">
        <v>657</v>
      </c>
      <c r="Z1640" s="98">
        <v>29</v>
      </c>
      <c r="AA1640" s="98" t="s">
        <v>3912</v>
      </c>
      <c r="AB1640" s="98">
        <v>8060</v>
      </c>
      <c r="AC1640" s="98" t="s">
        <v>3929</v>
      </c>
      <c r="AD1640" s="98" t="s">
        <v>3930</v>
      </c>
      <c r="AE1640" s="98">
        <v>4804</v>
      </c>
      <c r="AF1640" s="98" t="s">
        <v>2699</v>
      </c>
      <c r="AG1640" s="98" t="s">
        <v>6372</v>
      </c>
      <c r="AH1640" s="98" t="s">
        <v>3949</v>
      </c>
      <c r="AI1640" s="98" t="s">
        <v>53</v>
      </c>
      <c r="AJ1640" s="98">
        <v>4100</v>
      </c>
      <c r="AK1640" s="98" t="s">
        <v>33</v>
      </c>
      <c r="AL1640" s="98">
        <v>4101</v>
      </c>
      <c r="AO1640" s="98">
        <v>2024</v>
      </c>
      <c r="AP1640" s="98">
        <v>2000</v>
      </c>
      <c r="AQ1640" s="98" t="s">
        <v>54</v>
      </c>
      <c r="AR1640" s="98" t="s">
        <v>54</v>
      </c>
      <c r="AS1640" s="98" t="s">
        <v>56</v>
      </c>
      <c r="AT1640" s="98" t="s">
        <v>54</v>
      </c>
      <c r="AW1640" s="98" t="s">
        <v>538</v>
      </c>
      <c r="AY1640" s="98" t="s">
        <v>56</v>
      </c>
      <c r="AZ1640" s="98" t="s">
        <v>3950</v>
      </c>
      <c r="BA1640" s="98" t="s">
        <v>3932</v>
      </c>
      <c r="BB1640" s="98" t="s">
        <v>3933</v>
      </c>
      <c r="BD1640" s="110" t="str">
        <f t="shared" si="263"/>
        <v>5058RGInt 06 Ponta Grossa</v>
      </c>
      <c r="BE1640" s="110">
        <v>5058</v>
      </c>
      <c r="BF1640" s="110" t="s">
        <v>3406</v>
      </c>
      <c r="BG1640" s="110">
        <v>8418</v>
      </c>
      <c r="BH1640" s="110" t="s">
        <v>38</v>
      </c>
      <c r="BI1640" s="110">
        <v>26</v>
      </c>
      <c r="BJ1640" s="110">
        <v>26</v>
      </c>
      <c r="BK1640" s="110">
        <v>26</v>
      </c>
      <c r="BL1640" s="110">
        <v>26</v>
      </c>
      <c r="BN1640" s="110">
        <f t="shared" si="264"/>
        <v>104</v>
      </c>
      <c r="BS1640" s="110">
        <v>4804</v>
      </c>
      <c r="BT1640" s="110" t="str">
        <f t="shared" si="255"/>
        <v>Jovens atendidos em eventos para promoção de atividades de política de prevenção com temas relevantes à juventude</v>
      </c>
      <c r="BU1640" s="111" t="str">
        <f t="shared" si="256"/>
        <v>Sim</v>
      </c>
      <c r="BV1640" s="111" t="str">
        <f t="shared" si="257"/>
        <v>Não</v>
      </c>
      <c r="BW1640" s="111" t="str">
        <f t="shared" si="258"/>
        <v>Não</v>
      </c>
      <c r="BX1640" s="111" t="str">
        <f t="shared" si="259"/>
        <v>Não</v>
      </c>
      <c r="BY1640" s="110" t="s">
        <v>122</v>
      </c>
      <c r="BZ1640" s="110" t="s">
        <v>8228</v>
      </c>
      <c r="CA1640" s="110" t="s">
        <v>8339</v>
      </c>
      <c r="CB1640" s="110" t="s">
        <v>8376</v>
      </c>
      <c r="CG1640" s="110" t="str">
        <f t="shared" si="260"/>
        <v>6049 Total</v>
      </c>
      <c r="CH1640" s="110" t="str">
        <f t="shared" si="262"/>
        <v>6049 Total-1</v>
      </c>
      <c r="CI1640" s="110">
        <v>1</v>
      </c>
      <c r="CJ1640" s="110" t="s">
        <v>7508</v>
      </c>
      <c r="CN1640" s="110">
        <v>0</v>
      </c>
      <c r="CO1640" s="110">
        <v>222</v>
      </c>
      <c r="CP1640" s="110">
        <v>0</v>
      </c>
      <c r="CQ1640" s="110">
        <v>0</v>
      </c>
      <c r="CS1640" s="110" t="str">
        <f t="shared" si="261"/>
        <v>-</v>
      </c>
    </row>
    <row r="1641" spans="19:97" x14ac:dyDescent="0.2">
      <c r="S1641" s="98">
        <v>4803</v>
      </c>
      <c r="T1641" s="98">
        <v>61</v>
      </c>
      <c r="U1641" s="98" t="s">
        <v>3911</v>
      </c>
      <c r="V1641" s="98">
        <v>2</v>
      </c>
      <c r="W1641" s="98" t="s">
        <v>975</v>
      </c>
      <c r="X1641" s="98">
        <v>4</v>
      </c>
      <c r="Y1641" s="98" t="s">
        <v>657</v>
      </c>
      <c r="Z1641" s="98">
        <v>29</v>
      </c>
      <c r="AA1641" s="98" t="s">
        <v>3912</v>
      </c>
      <c r="AB1641" s="98">
        <v>8060</v>
      </c>
      <c r="AC1641" s="98" t="s">
        <v>3929</v>
      </c>
      <c r="AD1641" s="98" t="s">
        <v>3930</v>
      </c>
      <c r="AE1641" s="98">
        <v>4803</v>
      </c>
      <c r="AF1641" s="98" t="s">
        <v>2695</v>
      </c>
      <c r="AG1641" s="98" t="s">
        <v>3952</v>
      </c>
      <c r="AH1641" s="98" t="s">
        <v>127</v>
      </c>
      <c r="AI1641" s="98" t="s">
        <v>53</v>
      </c>
      <c r="AJ1641" s="98">
        <v>4100</v>
      </c>
      <c r="AK1641" s="98" t="s">
        <v>33</v>
      </c>
      <c r="AL1641" s="98">
        <v>4101</v>
      </c>
      <c r="AO1641" s="98">
        <v>2024</v>
      </c>
      <c r="AP1641" s="98">
        <v>150</v>
      </c>
      <c r="AQ1641" s="98" t="s">
        <v>54</v>
      </c>
      <c r="AR1641" s="98" t="s">
        <v>56</v>
      </c>
      <c r="AS1641" s="98" t="s">
        <v>56</v>
      </c>
      <c r="AT1641" s="98" t="s">
        <v>54</v>
      </c>
      <c r="AW1641" s="98" t="s">
        <v>918</v>
      </c>
      <c r="AY1641" s="98" t="s">
        <v>56</v>
      </c>
      <c r="AZ1641" s="98" t="s">
        <v>3953</v>
      </c>
      <c r="BA1641" s="98" t="s">
        <v>3932</v>
      </c>
      <c r="BB1641" s="98" t="s">
        <v>3933</v>
      </c>
      <c r="BD1641" s="110" t="str">
        <f t="shared" si="263"/>
        <v>5059RGInt 01 Curitiba</v>
      </c>
      <c r="BE1641" s="110">
        <v>5059</v>
      </c>
      <c r="BF1641" s="110" t="s">
        <v>3412</v>
      </c>
      <c r="BG1641" s="110">
        <v>8418</v>
      </c>
      <c r="BH1641" s="110" t="s">
        <v>33</v>
      </c>
      <c r="BI1641" s="110">
        <v>222.95</v>
      </c>
      <c r="BJ1641" s="110">
        <v>0</v>
      </c>
      <c r="BK1641" s="110">
        <v>0</v>
      </c>
      <c r="BL1641" s="110">
        <v>0</v>
      </c>
      <c r="BN1641" s="110">
        <f t="shared" si="264"/>
        <v>222.95</v>
      </c>
      <c r="BS1641" s="110">
        <v>4803</v>
      </c>
      <c r="BT1641" s="110" t="str">
        <f t="shared" si="255"/>
        <v>Jovens capacitados em empreendedorismo</v>
      </c>
      <c r="BU1641" s="111" t="str">
        <f t="shared" si="256"/>
        <v>Sim</v>
      </c>
      <c r="BV1641" s="111" t="str">
        <f t="shared" si="257"/>
        <v>Não</v>
      </c>
      <c r="BW1641" s="111" t="str">
        <f t="shared" si="258"/>
        <v>Não</v>
      </c>
      <c r="BX1641" s="111" t="str">
        <f t="shared" si="259"/>
        <v>Sim</v>
      </c>
      <c r="BY1641" s="110" t="s">
        <v>2600</v>
      </c>
      <c r="BZ1641" s="110" t="s">
        <v>8229</v>
      </c>
      <c r="CA1641" s="110" t="s">
        <v>8340</v>
      </c>
      <c r="CB1641" s="110" t="s">
        <v>8379</v>
      </c>
      <c r="CG1641" s="110" t="str">
        <f t="shared" si="260"/>
        <v>6051Foz do Iguaçu</v>
      </c>
      <c r="CH1641" s="110" t="str">
        <f t="shared" si="262"/>
        <v>6051-1</v>
      </c>
      <c r="CI1641" s="110">
        <v>1</v>
      </c>
      <c r="CJ1641" s="110">
        <v>6051</v>
      </c>
      <c r="CK1641" s="110" t="s">
        <v>35</v>
      </c>
      <c r="CL1641" s="110">
        <v>4108304</v>
      </c>
      <c r="CM1641" s="110" t="s">
        <v>407</v>
      </c>
      <c r="CN1641" s="110">
        <v>0</v>
      </c>
      <c r="CO1641" s="110">
        <v>3500</v>
      </c>
      <c r="CP1641" s="110">
        <v>6500</v>
      </c>
      <c r="CQ1641" s="110">
        <v>0</v>
      </c>
      <c r="CS1641" s="110" t="str">
        <f t="shared" si="261"/>
        <v>RGInt 03 Cascavel-Foz do Iguaçu</v>
      </c>
    </row>
    <row r="1642" spans="19:97" x14ac:dyDescent="0.2">
      <c r="S1642" s="98">
        <v>4808</v>
      </c>
      <c r="T1642" s="98">
        <v>61</v>
      </c>
      <c r="U1642" s="98" t="s">
        <v>3911</v>
      </c>
      <c r="V1642" s="98">
        <v>2</v>
      </c>
      <c r="W1642" s="98" t="s">
        <v>975</v>
      </c>
      <c r="X1642" s="98">
        <v>4</v>
      </c>
      <c r="Y1642" s="98" t="s">
        <v>657</v>
      </c>
      <c r="Z1642" s="98">
        <v>29</v>
      </c>
      <c r="AA1642" s="98" t="s">
        <v>3912</v>
      </c>
      <c r="AB1642" s="98">
        <v>8060</v>
      </c>
      <c r="AC1642" s="98" t="s">
        <v>3929</v>
      </c>
      <c r="AD1642" s="98" t="s">
        <v>3930</v>
      </c>
      <c r="AE1642" s="98">
        <v>4808</v>
      </c>
      <c r="AF1642" s="98" t="s">
        <v>2712</v>
      </c>
      <c r="AG1642" s="98" t="s">
        <v>6373</v>
      </c>
      <c r="AH1642" s="98" t="s">
        <v>3949</v>
      </c>
      <c r="AI1642" s="98" t="s">
        <v>53</v>
      </c>
      <c r="AJ1642" s="98">
        <v>4100</v>
      </c>
      <c r="AO1642" s="98">
        <v>2024</v>
      </c>
      <c r="AP1642" s="98">
        <v>2250</v>
      </c>
      <c r="AQ1642" s="98" t="s">
        <v>54</v>
      </c>
      <c r="AR1642" s="98" t="s">
        <v>54</v>
      </c>
      <c r="AS1642" s="98" t="s">
        <v>56</v>
      </c>
      <c r="AT1642" s="98" t="s">
        <v>54</v>
      </c>
      <c r="AV1642" s="98" t="s">
        <v>1362</v>
      </c>
      <c r="AY1642" s="98" t="s">
        <v>56</v>
      </c>
      <c r="AZ1642" s="98" t="s">
        <v>3955</v>
      </c>
      <c r="BA1642" s="98" t="s">
        <v>3932</v>
      </c>
      <c r="BB1642" s="98" t="s">
        <v>3933</v>
      </c>
      <c r="BD1642" s="110" t="str">
        <f t="shared" si="263"/>
        <v>5060RGInt 04 Maringá</v>
      </c>
      <c r="BE1642" s="110">
        <v>5060</v>
      </c>
      <c r="BF1642" s="110" t="s">
        <v>3417</v>
      </c>
      <c r="BG1642" s="110">
        <v>8418</v>
      </c>
      <c r="BH1642" s="110" t="s">
        <v>36</v>
      </c>
      <c r="BI1642" s="110">
        <v>222.95</v>
      </c>
      <c r="BJ1642" s="110">
        <v>0</v>
      </c>
      <c r="BK1642" s="110">
        <v>0</v>
      </c>
      <c r="BL1642" s="110">
        <v>0</v>
      </c>
      <c r="BN1642" s="110">
        <f t="shared" si="264"/>
        <v>222.95</v>
      </c>
      <c r="BS1642" s="110">
        <v>4808</v>
      </c>
      <c r="BT1642" s="110" t="str">
        <f t="shared" si="255"/>
        <v>Jovens participantes de campeonato poliesportivo e cultural entre Centros da Juventude</v>
      </c>
      <c r="BU1642" s="111" t="str">
        <f t="shared" si="256"/>
        <v>Sim</v>
      </c>
      <c r="BV1642" s="111" t="str">
        <f t="shared" si="257"/>
        <v>Não</v>
      </c>
      <c r="BW1642" s="111" t="str">
        <f t="shared" si="258"/>
        <v>Não</v>
      </c>
      <c r="BX1642" s="111" t="str">
        <f t="shared" si="259"/>
        <v>Não</v>
      </c>
      <c r="BY1642" s="110" t="s">
        <v>2500</v>
      </c>
      <c r="BZ1642" s="110" t="s">
        <v>1362</v>
      </c>
      <c r="CA1642" s="110" t="s">
        <v>918</v>
      </c>
      <c r="CB1642" s="110" t="s">
        <v>8376</v>
      </c>
      <c r="CG1642" s="110" t="str">
        <f t="shared" si="260"/>
        <v>6051 Total</v>
      </c>
      <c r="CH1642" s="110" t="str">
        <f t="shared" si="262"/>
        <v>6051 Total-1</v>
      </c>
      <c r="CI1642" s="110">
        <v>1</v>
      </c>
      <c r="CJ1642" s="110" t="s">
        <v>7509</v>
      </c>
      <c r="CN1642" s="110">
        <v>0</v>
      </c>
      <c r="CO1642" s="110">
        <v>3500</v>
      </c>
      <c r="CP1642" s="110">
        <v>6500</v>
      </c>
      <c r="CQ1642" s="110">
        <v>0</v>
      </c>
      <c r="CS1642" s="110" t="str">
        <f t="shared" si="261"/>
        <v>-</v>
      </c>
    </row>
    <row r="1643" spans="19:97" x14ac:dyDescent="0.2">
      <c r="S1643" s="98">
        <v>4810</v>
      </c>
      <c r="T1643" s="98">
        <v>61</v>
      </c>
      <c r="U1643" s="98" t="s">
        <v>3911</v>
      </c>
      <c r="V1643" s="98">
        <v>2</v>
      </c>
      <c r="W1643" s="98" t="s">
        <v>975</v>
      </c>
      <c r="X1643" s="98">
        <v>4</v>
      </c>
      <c r="Y1643" s="98" t="s">
        <v>657</v>
      </c>
      <c r="Z1643" s="98">
        <v>29</v>
      </c>
      <c r="AA1643" s="98" t="s">
        <v>3912</v>
      </c>
      <c r="AB1643" s="98">
        <v>8061</v>
      </c>
      <c r="AC1643" s="98" t="s">
        <v>3957</v>
      </c>
      <c r="AD1643" s="98" t="s">
        <v>3958</v>
      </c>
      <c r="AE1643" s="98">
        <v>4810</v>
      </c>
      <c r="AF1643" s="98" t="s">
        <v>2718</v>
      </c>
      <c r="AG1643" s="98" t="s">
        <v>3959</v>
      </c>
      <c r="AH1643" s="98" t="s">
        <v>875</v>
      </c>
      <c r="AI1643" s="98" t="s">
        <v>53</v>
      </c>
      <c r="AJ1643" s="98">
        <v>4100</v>
      </c>
      <c r="AK1643" s="98" t="s">
        <v>33</v>
      </c>
      <c r="AL1643" s="98">
        <v>4101</v>
      </c>
      <c r="AO1643" s="98">
        <v>2024</v>
      </c>
      <c r="AP1643" s="98">
        <v>33</v>
      </c>
      <c r="AQ1643" s="98" t="s">
        <v>54</v>
      </c>
      <c r="AR1643" s="98" t="s">
        <v>56</v>
      </c>
      <c r="AS1643" s="98" t="s">
        <v>54</v>
      </c>
      <c r="AT1643" s="98" t="s">
        <v>54</v>
      </c>
      <c r="AV1643" s="98" t="s">
        <v>914</v>
      </c>
      <c r="AY1643" s="98" t="s">
        <v>56</v>
      </c>
      <c r="AZ1643" s="98" t="s">
        <v>3960</v>
      </c>
      <c r="BA1643" s="98" t="s">
        <v>3961</v>
      </c>
      <c r="BB1643" s="98" t="s">
        <v>3962</v>
      </c>
      <c r="BD1643" s="110" t="str">
        <f t="shared" si="263"/>
        <v>5061RGInt 03 Cascavel</v>
      </c>
      <c r="BE1643" s="110">
        <v>5061</v>
      </c>
      <c r="BF1643" s="110" t="s">
        <v>3423</v>
      </c>
      <c r="BG1643" s="110">
        <v>8418</v>
      </c>
      <c r="BH1643" s="110" t="s">
        <v>35</v>
      </c>
      <c r="BI1643" s="110">
        <v>222.95</v>
      </c>
      <c r="BJ1643" s="110">
        <v>0</v>
      </c>
      <c r="BK1643" s="110">
        <v>0</v>
      </c>
      <c r="BL1643" s="110">
        <v>0</v>
      </c>
      <c r="BN1643" s="110">
        <f t="shared" si="264"/>
        <v>222.95</v>
      </c>
      <c r="BS1643" s="110">
        <v>4810</v>
      </c>
      <c r="BT1643" s="110" t="str">
        <f t="shared" ref="BT1643:BT1706" si="265">VLOOKUP(BS1643,$S:$AF,14,0)</f>
        <v>Famílias beneficiadas com projetos de inclusão socioprodutiva no meio rural</v>
      </c>
      <c r="BU1643" s="111" t="str">
        <f t="shared" ref="BU1643:BU1706" si="266">PROPER(VLOOKUP($BS1643,$S:$BB,27,0))</f>
        <v>Não</v>
      </c>
      <c r="BV1643" s="111" t="str">
        <f t="shared" ref="BV1643:BV1706" si="267">PROPER(VLOOKUP($BS1643,$S:$BB,28,0))</f>
        <v>Não</v>
      </c>
      <c r="BW1643" s="111" t="str">
        <f t="shared" ref="BW1643:BW1706" si="268">PROPER(VLOOKUP($BS1643,$S:$BB,25,0))</f>
        <v>Não</v>
      </c>
      <c r="BX1643" s="111" t="str">
        <f t="shared" ref="BX1643:BX1706" si="269">PROPER(VLOOKUP($BS1643,$S:$BB,26,0))</f>
        <v>Sim</v>
      </c>
      <c r="BY1643" s="110" t="s">
        <v>2407</v>
      </c>
      <c r="BZ1643" s="110" t="s">
        <v>8230</v>
      </c>
      <c r="CA1643" s="110" t="s">
        <v>8341</v>
      </c>
      <c r="CB1643" s="110" t="s">
        <v>8374</v>
      </c>
      <c r="CG1643" s="110" t="str">
        <f t="shared" si="260"/>
        <v>6053Curitiba</v>
      </c>
      <c r="CH1643" s="110" t="str">
        <f t="shared" si="262"/>
        <v>6053-1</v>
      </c>
      <c r="CI1643" s="110">
        <v>1</v>
      </c>
      <c r="CJ1643" s="110">
        <v>6053</v>
      </c>
      <c r="CK1643" s="110" t="s">
        <v>33</v>
      </c>
      <c r="CL1643" s="110">
        <v>4106902</v>
      </c>
      <c r="CM1643" s="110" t="s">
        <v>128</v>
      </c>
      <c r="CN1643" s="110">
        <v>0</v>
      </c>
      <c r="CO1643" s="110">
        <v>0</v>
      </c>
      <c r="CP1643" s="110">
        <v>1735</v>
      </c>
      <c r="CQ1643" s="110">
        <v>0</v>
      </c>
      <c r="CS1643" s="110" t="str">
        <f t="shared" si="261"/>
        <v>RGInt 01 Curitiba-Curitiba</v>
      </c>
    </row>
    <row r="1644" spans="19:97" x14ac:dyDescent="0.2">
      <c r="S1644" s="98">
        <v>4823</v>
      </c>
      <c r="T1644" s="98">
        <v>61</v>
      </c>
      <c r="U1644" s="98" t="s">
        <v>3911</v>
      </c>
      <c r="V1644" s="98">
        <v>2</v>
      </c>
      <c r="W1644" s="98" t="s">
        <v>975</v>
      </c>
      <c r="X1644" s="98">
        <v>4</v>
      </c>
      <c r="Y1644" s="98" t="s">
        <v>657</v>
      </c>
      <c r="Z1644" s="98">
        <v>29</v>
      </c>
      <c r="AA1644" s="98" t="s">
        <v>3912</v>
      </c>
      <c r="AB1644" s="98">
        <v>8061</v>
      </c>
      <c r="AC1644" s="98" t="s">
        <v>3957</v>
      </c>
      <c r="AD1644" s="98" t="s">
        <v>3958</v>
      </c>
      <c r="AE1644" s="98">
        <v>4823</v>
      </c>
      <c r="AF1644" s="98" t="s">
        <v>2768</v>
      </c>
      <c r="AG1644" s="98" t="s">
        <v>6374</v>
      </c>
      <c r="AH1644" s="98" t="s">
        <v>875</v>
      </c>
      <c r="AI1644" s="98" t="s">
        <v>53</v>
      </c>
      <c r="AJ1644" s="98">
        <v>4100</v>
      </c>
      <c r="AK1644" s="98" t="s">
        <v>33</v>
      </c>
      <c r="AL1644" s="98">
        <v>4101</v>
      </c>
      <c r="AO1644" s="98">
        <v>2024</v>
      </c>
      <c r="AP1644" s="98">
        <v>100</v>
      </c>
      <c r="AQ1644" s="98" t="s">
        <v>54</v>
      </c>
      <c r="AR1644" s="98" t="s">
        <v>56</v>
      </c>
      <c r="AS1644" s="98" t="s">
        <v>54</v>
      </c>
      <c r="AT1644" s="98" t="s">
        <v>54</v>
      </c>
      <c r="AV1644" s="98" t="s">
        <v>226</v>
      </c>
      <c r="AY1644" s="98" t="s">
        <v>56</v>
      </c>
      <c r="AZ1644" s="98" t="s">
        <v>6375</v>
      </c>
      <c r="BA1644" s="98" t="s">
        <v>3961</v>
      </c>
      <c r="BB1644" s="98" t="s">
        <v>6376</v>
      </c>
      <c r="BD1644" s="110" t="str">
        <f t="shared" si="263"/>
        <v>5062RGInt 05 Londrina</v>
      </c>
      <c r="BE1644" s="110">
        <v>5062</v>
      </c>
      <c r="BF1644" s="110" t="s">
        <v>3425</v>
      </c>
      <c r="BG1644" s="110">
        <v>8418</v>
      </c>
      <c r="BH1644" s="110" t="s">
        <v>37</v>
      </c>
      <c r="BI1644" s="110">
        <v>222.95</v>
      </c>
      <c r="BJ1644" s="110">
        <v>0</v>
      </c>
      <c r="BK1644" s="110">
        <v>0</v>
      </c>
      <c r="BL1644" s="110">
        <v>0</v>
      </c>
      <c r="BN1644" s="110">
        <f t="shared" si="264"/>
        <v>222.95</v>
      </c>
      <c r="BS1644" s="110">
        <v>4823</v>
      </c>
      <c r="BT1644" s="110" t="str">
        <f t="shared" si="265"/>
        <v>Famílias beneficiadas com transferência de recursos para saneamento rural</v>
      </c>
      <c r="BU1644" s="111" t="str">
        <f t="shared" si="266"/>
        <v>Não</v>
      </c>
      <c r="BV1644" s="111" t="str">
        <f t="shared" si="267"/>
        <v>Não</v>
      </c>
      <c r="BW1644" s="111" t="str">
        <f t="shared" si="268"/>
        <v>Não</v>
      </c>
      <c r="BX1644" s="111" t="str">
        <f t="shared" si="269"/>
        <v>Sim</v>
      </c>
      <c r="BY1644" s="110" t="s">
        <v>2769</v>
      </c>
      <c r="BZ1644" s="110" t="s">
        <v>8231</v>
      </c>
      <c r="CA1644" s="110" t="s">
        <v>8342</v>
      </c>
      <c r="CB1644" s="110" t="s">
        <v>8374</v>
      </c>
      <c r="CG1644" s="110" t="str">
        <f t="shared" si="260"/>
        <v>6053 Total</v>
      </c>
      <c r="CH1644" s="110" t="str">
        <f t="shared" si="262"/>
        <v>6053 Total-1</v>
      </c>
      <c r="CI1644" s="110">
        <v>1</v>
      </c>
      <c r="CJ1644" s="110" t="s">
        <v>7510</v>
      </c>
      <c r="CN1644" s="110">
        <v>0</v>
      </c>
      <c r="CO1644" s="110">
        <v>0</v>
      </c>
      <c r="CP1644" s="110">
        <v>1735</v>
      </c>
      <c r="CQ1644" s="110">
        <v>0</v>
      </c>
      <c r="CS1644" s="110" t="str">
        <f t="shared" si="261"/>
        <v>-</v>
      </c>
    </row>
    <row r="1645" spans="19:97" x14ac:dyDescent="0.2">
      <c r="S1645" s="98">
        <v>5826</v>
      </c>
      <c r="T1645" s="98">
        <v>61</v>
      </c>
      <c r="U1645" s="98" t="s">
        <v>3911</v>
      </c>
      <c r="V1645" s="98">
        <v>2</v>
      </c>
      <c r="W1645" s="98" t="s">
        <v>975</v>
      </c>
      <c r="X1645" s="98">
        <v>4</v>
      </c>
      <c r="Y1645" s="98" t="s">
        <v>657</v>
      </c>
      <c r="Z1645" s="98">
        <v>29</v>
      </c>
      <c r="AA1645" s="98" t="s">
        <v>3912</v>
      </c>
      <c r="AB1645" s="98">
        <v>8061</v>
      </c>
      <c r="AC1645" s="98" t="s">
        <v>3957</v>
      </c>
      <c r="AD1645" s="98" t="s">
        <v>3958</v>
      </c>
      <c r="AE1645" s="98">
        <v>5826</v>
      </c>
      <c r="AF1645" s="98" t="s">
        <v>3964</v>
      </c>
      <c r="AG1645" s="98" t="s">
        <v>3965</v>
      </c>
      <c r="AH1645" s="98" t="s">
        <v>875</v>
      </c>
      <c r="AI1645" s="98" t="s">
        <v>53</v>
      </c>
      <c r="AJ1645" s="98">
        <v>4100</v>
      </c>
      <c r="AO1645" s="98">
        <v>2024</v>
      </c>
      <c r="AP1645" s="98">
        <v>4000</v>
      </c>
      <c r="AQ1645" s="98" t="s">
        <v>54</v>
      </c>
      <c r="AR1645" s="98" t="s">
        <v>54</v>
      </c>
      <c r="AS1645" s="98" t="s">
        <v>54</v>
      </c>
      <c r="AT1645" s="98" t="s">
        <v>54</v>
      </c>
      <c r="AV1645" s="98" t="s">
        <v>226</v>
      </c>
      <c r="AY1645" s="98" t="s">
        <v>56</v>
      </c>
      <c r="AZ1645" s="98" t="s">
        <v>3966</v>
      </c>
      <c r="BA1645" s="98" t="s">
        <v>3961</v>
      </c>
      <c r="BB1645" s="98" t="s">
        <v>3962</v>
      </c>
      <c r="BD1645" s="110" t="str">
        <f t="shared" si="263"/>
        <v>5063RGInt 01 Curitiba</v>
      </c>
      <c r="BE1645" s="110">
        <v>5063</v>
      </c>
      <c r="BF1645" s="110" t="s">
        <v>3427</v>
      </c>
      <c r="BG1645" s="110">
        <v>8418</v>
      </c>
      <c r="BH1645" s="110" t="s">
        <v>33</v>
      </c>
      <c r="BI1645" s="110">
        <v>222.95</v>
      </c>
      <c r="BJ1645" s="110">
        <v>0</v>
      </c>
      <c r="BK1645" s="110">
        <v>0</v>
      </c>
      <c r="BL1645" s="110">
        <v>0</v>
      </c>
      <c r="BN1645" s="110">
        <f t="shared" si="264"/>
        <v>222.95</v>
      </c>
      <c r="BS1645" s="110">
        <v>5826</v>
      </c>
      <c r="BT1645" s="110" t="str">
        <f t="shared" si="265"/>
        <v>Famílias beneficiadas pelo Programa Caixa D'Água Boa</v>
      </c>
      <c r="BU1645" s="111" t="str">
        <f t="shared" si="266"/>
        <v>Não</v>
      </c>
      <c r="BV1645" s="111" t="str">
        <f t="shared" si="267"/>
        <v>Não</v>
      </c>
      <c r="BW1645" s="111" t="str">
        <f t="shared" si="268"/>
        <v>Não</v>
      </c>
      <c r="BX1645" s="111" t="str">
        <f t="shared" si="269"/>
        <v>Não</v>
      </c>
      <c r="BY1645" s="110" t="s">
        <v>4507</v>
      </c>
      <c r="BZ1645" s="110" t="s">
        <v>8151</v>
      </c>
      <c r="CA1645" s="110" t="s">
        <v>8316</v>
      </c>
      <c r="CB1645" s="110" t="s">
        <v>8374</v>
      </c>
      <c r="CG1645" s="110" t="str">
        <f t="shared" si="260"/>
        <v>6054Curitiba</v>
      </c>
      <c r="CH1645" s="110" t="str">
        <f t="shared" si="262"/>
        <v>6054-1</v>
      </c>
      <c r="CI1645" s="110">
        <v>1</v>
      </c>
      <c r="CJ1645" s="110">
        <v>6054</v>
      </c>
      <c r="CK1645" s="110" t="s">
        <v>33</v>
      </c>
      <c r="CL1645" s="110">
        <v>4106902</v>
      </c>
      <c r="CM1645" s="110" t="s">
        <v>128</v>
      </c>
      <c r="CN1645" s="110">
        <v>0</v>
      </c>
      <c r="CO1645" s="110">
        <v>2</v>
      </c>
      <c r="CP1645" s="110">
        <v>3</v>
      </c>
      <c r="CQ1645" s="110">
        <v>0</v>
      </c>
      <c r="CS1645" s="110" t="str">
        <f t="shared" si="261"/>
        <v>RGInt 01 Curitiba-Curitiba</v>
      </c>
    </row>
    <row r="1646" spans="19:97" x14ac:dyDescent="0.2">
      <c r="S1646" s="98">
        <v>4824</v>
      </c>
      <c r="T1646" s="98">
        <v>61</v>
      </c>
      <c r="U1646" s="98" t="s">
        <v>3911</v>
      </c>
      <c r="V1646" s="98">
        <v>2</v>
      </c>
      <c r="W1646" s="98" t="s">
        <v>975</v>
      </c>
      <c r="X1646" s="98">
        <v>4</v>
      </c>
      <c r="Y1646" s="98" t="s">
        <v>657</v>
      </c>
      <c r="Z1646" s="98">
        <v>29</v>
      </c>
      <c r="AA1646" s="98" t="s">
        <v>3912</v>
      </c>
      <c r="AB1646" s="98">
        <v>8061</v>
      </c>
      <c r="AC1646" s="98" t="s">
        <v>3957</v>
      </c>
      <c r="AD1646" s="98" t="s">
        <v>3958</v>
      </c>
      <c r="AE1646" s="98">
        <v>4824</v>
      </c>
      <c r="AF1646" s="98" t="s">
        <v>2774</v>
      </c>
      <c r="AG1646" s="98" t="s">
        <v>6377</v>
      </c>
      <c r="AH1646" s="98" t="s">
        <v>875</v>
      </c>
      <c r="AI1646" s="98" t="s">
        <v>53</v>
      </c>
      <c r="AJ1646" s="98">
        <v>4100</v>
      </c>
      <c r="AK1646" s="98" t="s">
        <v>33</v>
      </c>
      <c r="AL1646" s="98">
        <v>4101</v>
      </c>
      <c r="AO1646" s="98">
        <v>2024</v>
      </c>
      <c r="AP1646" s="98">
        <v>50</v>
      </c>
      <c r="AQ1646" s="98" t="s">
        <v>54</v>
      </c>
      <c r="AR1646" s="98" t="s">
        <v>56</v>
      </c>
      <c r="AS1646" s="98" t="s">
        <v>54</v>
      </c>
      <c r="AT1646" s="98" t="s">
        <v>54</v>
      </c>
      <c r="AW1646" s="98" t="s">
        <v>488</v>
      </c>
      <c r="AY1646" s="98" t="s">
        <v>56</v>
      </c>
      <c r="AZ1646" s="98" t="s">
        <v>3967</v>
      </c>
      <c r="BA1646" s="98" t="s">
        <v>3961</v>
      </c>
      <c r="BB1646" s="98" t="s">
        <v>3962</v>
      </c>
      <c r="BD1646" s="110" t="str">
        <f t="shared" si="263"/>
        <v>5064RGInt 06 Ponta Grossa</v>
      </c>
      <c r="BE1646" s="110">
        <v>5064</v>
      </c>
      <c r="BF1646" s="110" t="s">
        <v>3429</v>
      </c>
      <c r="BG1646" s="110">
        <v>8418</v>
      </c>
      <c r="BH1646" s="110" t="s">
        <v>38</v>
      </c>
      <c r="BI1646" s="110">
        <v>222.95</v>
      </c>
      <c r="BJ1646" s="110">
        <v>0</v>
      </c>
      <c r="BK1646" s="110">
        <v>0</v>
      </c>
      <c r="BL1646" s="110">
        <v>0</v>
      </c>
      <c r="BN1646" s="110">
        <f t="shared" si="264"/>
        <v>222.95</v>
      </c>
      <c r="BS1646" s="110">
        <v>4824</v>
      </c>
      <c r="BT1646" s="110" t="str">
        <f t="shared" si="265"/>
        <v>Famílias em vulnerabilidade social beneficiadas com capacitações e ações de apoio a atividades de empreendedorismo</v>
      </c>
      <c r="BU1646" s="111" t="str">
        <f t="shared" si="266"/>
        <v>Não</v>
      </c>
      <c r="BV1646" s="111" t="str">
        <f t="shared" si="267"/>
        <v>Não</v>
      </c>
      <c r="BW1646" s="111" t="str">
        <f t="shared" si="268"/>
        <v>Não</v>
      </c>
      <c r="BX1646" s="111" t="str">
        <f t="shared" si="269"/>
        <v>Sim</v>
      </c>
      <c r="BY1646" s="110" t="s">
        <v>2500</v>
      </c>
      <c r="BZ1646" s="110" t="s">
        <v>8232</v>
      </c>
      <c r="CA1646" s="110" t="s">
        <v>8343</v>
      </c>
      <c r="CB1646" s="110" t="s">
        <v>8374</v>
      </c>
      <c r="CG1646" s="110" t="str">
        <f t="shared" ref="CG1646:CG1709" si="270">CJ1646&amp;CM1646</f>
        <v>6054 Total</v>
      </c>
      <c r="CH1646" s="110" t="str">
        <f t="shared" si="262"/>
        <v>6054 Total-1</v>
      </c>
      <c r="CI1646" s="110">
        <v>1</v>
      </c>
      <c r="CJ1646" s="110" t="s">
        <v>7511</v>
      </c>
      <c r="CN1646" s="110">
        <v>0</v>
      </c>
      <c r="CO1646" s="110">
        <v>2</v>
      </c>
      <c r="CP1646" s="110">
        <v>3</v>
      </c>
      <c r="CQ1646" s="110">
        <v>0</v>
      </c>
      <c r="CS1646" s="110" t="str">
        <f t="shared" ref="CS1646:CS1709" si="271">CK1646&amp;"-"&amp;CM1646</f>
        <v>-</v>
      </c>
    </row>
    <row r="1647" spans="19:97" x14ac:dyDescent="0.2">
      <c r="S1647" s="98">
        <v>4825</v>
      </c>
      <c r="T1647" s="98">
        <v>61</v>
      </c>
      <c r="U1647" s="98" t="s">
        <v>3911</v>
      </c>
      <c r="V1647" s="98">
        <v>2</v>
      </c>
      <c r="W1647" s="98" t="s">
        <v>975</v>
      </c>
      <c r="X1647" s="98">
        <v>4</v>
      </c>
      <c r="Y1647" s="98" t="s">
        <v>657</v>
      </c>
      <c r="Z1647" s="98">
        <v>29</v>
      </c>
      <c r="AA1647" s="98" t="s">
        <v>3912</v>
      </c>
      <c r="AB1647" s="98">
        <v>8061</v>
      </c>
      <c r="AC1647" s="98" t="s">
        <v>3957</v>
      </c>
      <c r="AD1647" s="98" t="s">
        <v>3958</v>
      </c>
      <c r="AE1647" s="98">
        <v>4825</v>
      </c>
      <c r="AF1647" s="98" t="s">
        <v>2780</v>
      </c>
      <c r="AG1647" s="98" t="s">
        <v>3968</v>
      </c>
      <c r="AH1647" s="98" t="s">
        <v>734</v>
      </c>
      <c r="AI1647" s="98" t="s">
        <v>53</v>
      </c>
      <c r="AJ1647" s="98">
        <v>4100</v>
      </c>
      <c r="AO1647" s="98">
        <v>2024</v>
      </c>
      <c r="AP1647" s="98">
        <v>300</v>
      </c>
      <c r="AQ1647" s="98" t="s">
        <v>54</v>
      </c>
      <c r="AR1647" s="98" t="s">
        <v>54</v>
      </c>
      <c r="AS1647" s="98" t="s">
        <v>54</v>
      </c>
      <c r="AT1647" s="98" t="s">
        <v>54</v>
      </c>
      <c r="AU1647" s="98" t="s">
        <v>2500</v>
      </c>
      <c r="AY1647" s="98" t="s">
        <v>54</v>
      </c>
      <c r="AZ1647" s="98" t="s">
        <v>3969</v>
      </c>
      <c r="BA1647" s="98" t="s">
        <v>3961</v>
      </c>
      <c r="BB1647" s="98" t="s">
        <v>3962</v>
      </c>
      <c r="BD1647" s="110" t="str">
        <f t="shared" si="263"/>
        <v>5065RGInt 06 Ponta Grossa</v>
      </c>
      <c r="BE1647" s="110">
        <v>5065</v>
      </c>
      <c r="BF1647" s="110" t="s">
        <v>3437</v>
      </c>
      <c r="BG1647" s="110">
        <v>8418</v>
      </c>
      <c r="BH1647" s="110" t="s">
        <v>38</v>
      </c>
      <c r="BI1647" s="110">
        <v>222.95</v>
      </c>
      <c r="BJ1647" s="110">
        <v>0</v>
      </c>
      <c r="BK1647" s="110">
        <v>0</v>
      </c>
      <c r="BL1647" s="110">
        <v>0</v>
      </c>
      <c r="BN1647" s="110">
        <f t="shared" si="264"/>
        <v>222.95</v>
      </c>
      <c r="BS1647" s="110">
        <v>4825</v>
      </c>
      <c r="BT1647" s="110" t="str">
        <f t="shared" si="265"/>
        <v>Municípios beneficiados com capacitações destinadas aos integrantes dos comitês do Programa Nossa Gente Paraná</v>
      </c>
      <c r="BU1647" s="111" t="str">
        <f t="shared" si="266"/>
        <v>Não</v>
      </c>
      <c r="BV1647" s="111" t="str">
        <f t="shared" si="267"/>
        <v>Não</v>
      </c>
      <c r="BW1647" s="111" t="str">
        <f t="shared" si="268"/>
        <v>Não</v>
      </c>
      <c r="BX1647" s="111" t="str">
        <f t="shared" si="269"/>
        <v>Não</v>
      </c>
      <c r="BY1647" s="110" t="s">
        <v>2500</v>
      </c>
      <c r="BZ1647" s="110" t="s">
        <v>8233</v>
      </c>
      <c r="CA1647" s="110" t="s">
        <v>121</v>
      </c>
      <c r="CB1647" s="110" t="s">
        <v>8374</v>
      </c>
      <c r="CG1647" s="110" t="str">
        <f t="shared" si="270"/>
        <v>6056Curitiba</v>
      </c>
      <c r="CH1647" s="110" t="str">
        <f t="shared" ref="CH1647:CH1710" si="272">CJ1647&amp;"-"&amp;CI1647</f>
        <v>6056-1</v>
      </c>
      <c r="CI1647" s="110">
        <v>1</v>
      </c>
      <c r="CJ1647" s="110">
        <v>6056</v>
      </c>
      <c r="CK1647" s="110" t="s">
        <v>33</v>
      </c>
      <c r="CL1647" s="110">
        <v>4106902</v>
      </c>
      <c r="CM1647" s="110" t="s">
        <v>128</v>
      </c>
      <c r="CN1647" s="110">
        <v>0</v>
      </c>
      <c r="CO1647" s="110">
        <v>1085</v>
      </c>
      <c r="CP1647" s="110">
        <v>0</v>
      </c>
      <c r="CQ1647" s="110">
        <v>0</v>
      </c>
      <c r="CS1647" s="110" t="str">
        <f t="shared" si="271"/>
        <v>RGInt 01 Curitiba-Curitiba</v>
      </c>
    </row>
    <row r="1648" spans="19:97" x14ac:dyDescent="0.2">
      <c r="S1648" s="98">
        <v>3738</v>
      </c>
      <c r="T1648" s="98">
        <v>61</v>
      </c>
      <c r="U1648" s="98" t="s">
        <v>3911</v>
      </c>
      <c r="V1648" s="98">
        <v>2</v>
      </c>
      <c r="W1648" s="98" t="s">
        <v>975</v>
      </c>
      <c r="X1648" s="98">
        <v>4</v>
      </c>
      <c r="Y1648" s="98" t="s">
        <v>657</v>
      </c>
      <c r="Z1648" s="98">
        <v>29</v>
      </c>
      <c r="AA1648" s="98" t="s">
        <v>3912</v>
      </c>
      <c r="AB1648" s="98">
        <v>8232</v>
      </c>
      <c r="AC1648" s="98" t="s">
        <v>3972</v>
      </c>
      <c r="AD1648" s="98" t="s">
        <v>6378</v>
      </c>
      <c r="AE1648" s="98">
        <v>3738</v>
      </c>
      <c r="AF1648" s="98" t="s">
        <v>120</v>
      </c>
      <c r="AG1648" s="98" t="s">
        <v>3973</v>
      </c>
      <c r="AH1648" s="98" t="s">
        <v>1079</v>
      </c>
      <c r="AI1648" s="98" t="s">
        <v>53</v>
      </c>
      <c r="AJ1648" s="98">
        <v>4100</v>
      </c>
      <c r="AO1648" s="98">
        <v>2024</v>
      </c>
      <c r="AP1648" s="98">
        <v>3</v>
      </c>
      <c r="AQ1648" s="98" t="s">
        <v>54</v>
      </c>
      <c r="AR1648" s="98" t="s">
        <v>54</v>
      </c>
      <c r="AS1648" s="98" t="s">
        <v>54</v>
      </c>
      <c r="AT1648" s="98" t="s">
        <v>54</v>
      </c>
      <c r="AU1648" s="98" t="s">
        <v>122</v>
      </c>
      <c r="AY1648" s="98" t="s">
        <v>56</v>
      </c>
      <c r="AZ1648" s="98" t="s">
        <v>3974</v>
      </c>
      <c r="BA1648" s="98" t="s">
        <v>3975</v>
      </c>
      <c r="BB1648" s="98" t="s">
        <v>3976</v>
      </c>
      <c r="BD1648" s="110" t="str">
        <f t="shared" si="263"/>
        <v>5066RGInt 04 Maringá</v>
      </c>
      <c r="BE1648" s="110">
        <v>5066</v>
      </c>
      <c r="BF1648" s="110" t="s">
        <v>3442</v>
      </c>
      <c r="BG1648" s="110">
        <v>8418</v>
      </c>
      <c r="BH1648" s="110" t="s">
        <v>36</v>
      </c>
      <c r="BI1648" s="110">
        <v>222.95</v>
      </c>
      <c r="BJ1648" s="110">
        <v>0</v>
      </c>
      <c r="BK1648" s="110">
        <v>0</v>
      </c>
      <c r="BL1648" s="110">
        <v>0</v>
      </c>
      <c r="BN1648" s="110">
        <f t="shared" si="264"/>
        <v>222.95</v>
      </c>
      <c r="BS1648" s="110">
        <v>3738</v>
      </c>
      <c r="BT1648" s="110" t="str">
        <f t="shared" si="265"/>
        <v>Campanhas promovidas por intermédio da Superintendência Geral de Ação Solidária</v>
      </c>
      <c r="BU1648" s="111" t="str">
        <f t="shared" si="266"/>
        <v>Não</v>
      </c>
      <c r="BV1648" s="111" t="str">
        <f t="shared" si="267"/>
        <v>Não</v>
      </c>
      <c r="BW1648" s="111" t="str">
        <f t="shared" si="268"/>
        <v>Não</v>
      </c>
      <c r="BX1648" s="111" t="str">
        <f t="shared" si="269"/>
        <v>Não</v>
      </c>
      <c r="BY1648" s="110" t="s">
        <v>122</v>
      </c>
      <c r="BZ1648" s="110" t="s">
        <v>8234</v>
      </c>
      <c r="CA1648" s="110" t="s">
        <v>121</v>
      </c>
      <c r="CB1648" s="110" t="s">
        <v>8376</v>
      </c>
      <c r="CG1648" s="110" t="str">
        <f t="shared" si="270"/>
        <v>6056 Total</v>
      </c>
      <c r="CH1648" s="110" t="str">
        <f t="shared" si="272"/>
        <v>6056 Total-1</v>
      </c>
      <c r="CI1648" s="110">
        <v>1</v>
      </c>
      <c r="CJ1648" s="110" t="s">
        <v>7512</v>
      </c>
      <c r="CN1648" s="110">
        <v>0</v>
      </c>
      <c r="CO1648" s="110">
        <v>1085</v>
      </c>
      <c r="CP1648" s="110">
        <v>0</v>
      </c>
      <c r="CQ1648" s="110">
        <v>0</v>
      </c>
      <c r="CS1648" s="110" t="str">
        <f t="shared" si="271"/>
        <v>-</v>
      </c>
    </row>
    <row r="1649" spans="19:97" x14ac:dyDescent="0.2">
      <c r="S1649" s="98">
        <v>6354</v>
      </c>
      <c r="T1649" s="98">
        <v>61</v>
      </c>
      <c r="U1649" s="98" t="s">
        <v>3911</v>
      </c>
      <c r="V1649" s="98">
        <v>2</v>
      </c>
      <c r="W1649" s="98" t="s">
        <v>975</v>
      </c>
      <c r="X1649" s="98">
        <v>4</v>
      </c>
      <c r="Y1649" s="98" t="s">
        <v>657</v>
      </c>
      <c r="Z1649" s="98">
        <v>29</v>
      </c>
      <c r="AA1649" s="98" t="s">
        <v>3912</v>
      </c>
      <c r="AB1649" s="98">
        <v>8232</v>
      </c>
      <c r="AC1649" s="98" t="s">
        <v>3972</v>
      </c>
      <c r="AD1649" s="98" t="s">
        <v>6378</v>
      </c>
      <c r="AE1649" s="98">
        <v>6354</v>
      </c>
      <c r="AF1649" s="98" t="s">
        <v>6379</v>
      </c>
      <c r="AG1649" s="98" t="s">
        <v>6380</v>
      </c>
      <c r="AH1649" s="98" t="s">
        <v>782</v>
      </c>
      <c r="AI1649" s="98" t="s">
        <v>53</v>
      </c>
      <c r="AJ1649" s="98">
        <v>4100</v>
      </c>
      <c r="AO1649" s="98">
        <v>2024</v>
      </c>
      <c r="AP1649" s="98">
        <v>0</v>
      </c>
      <c r="AQ1649" s="98" t="s">
        <v>54</v>
      </c>
      <c r="AR1649" s="98" t="s">
        <v>54</v>
      </c>
      <c r="AS1649" s="98" t="s">
        <v>54</v>
      </c>
      <c r="AT1649" s="98" t="s">
        <v>54</v>
      </c>
      <c r="AV1649" s="98" t="s">
        <v>72</v>
      </c>
      <c r="AY1649" s="98" t="s">
        <v>56</v>
      </c>
      <c r="AZ1649" s="98" t="s">
        <v>6381</v>
      </c>
      <c r="BA1649" s="98" t="s">
        <v>6382</v>
      </c>
      <c r="BB1649" s="98" t="s">
        <v>6382</v>
      </c>
      <c r="BD1649" s="110" t="str">
        <f t="shared" ref="BD1649:BD1712" si="273">BE1649&amp;BH1649</f>
        <v>5067RGInt 02 Guarapuava</v>
      </c>
      <c r="BE1649" s="110">
        <v>5067</v>
      </c>
      <c r="BF1649" s="110" t="s">
        <v>3445</v>
      </c>
      <c r="BG1649" s="110">
        <v>8418</v>
      </c>
      <c r="BH1649" s="110" t="s">
        <v>34</v>
      </c>
      <c r="BI1649" s="110">
        <v>222.95</v>
      </c>
      <c r="BJ1649" s="110">
        <v>0</v>
      </c>
      <c r="BK1649" s="110">
        <v>0</v>
      </c>
      <c r="BL1649" s="110">
        <v>0</v>
      </c>
      <c r="BN1649" s="110">
        <f t="shared" ref="BN1649:BN1712" si="274">SUM(BI1649:BM1649)</f>
        <v>222.95</v>
      </c>
      <c r="BS1649" s="110">
        <v>6354</v>
      </c>
      <c r="BT1649" s="110" t="str">
        <f t="shared" si="265"/>
        <v>Selo Solidário Paraná</v>
      </c>
      <c r="BU1649" s="111" t="str">
        <f t="shared" si="266"/>
        <v>Não</v>
      </c>
      <c r="BV1649" s="111" t="str">
        <f t="shared" si="267"/>
        <v>Não</v>
      </c>
      <c r="BW1649" s="111" t="str">
        <f t="shared" si="268"/>
        <v>Não</v>
      </c>
      <c r="BX1649" s="111" t="str">
        <f t="shared" si="269"/>
        <v>Não</v>
      </c>
      <c r="BY1649" s="110" t="s">
        <v>121</v>
      </c>
      <c r="BZ1649" s="110" t="s">
        <v>72</v>
      </c>
      <c r="CA1649" s="110" t="s">
        <v>121</v>
      </c>
      <c r="CB1649" s="110" t="s">
        <v>8122</v>
      </c>
      <c r="CG1649" s="110" t="str">
        <f t="shared" si="270"/>
        <v>6058Curitiba</v>
      </c>
      <c r="CH1649" s="110" t="str">
        <f t="shared" si="272"/>
        <v>6058-1</v>
      </c>
      <c r="CI1649" s="110">
        <v>1</v>
      </c>
      <c r="CJ1649" s="110">
        <v>6058</v>
      </c>
      <c r="CK1649" s="110" t="s">
        <v>33</v>
      </c>
      <c r="CL1649" s="110">
        <v>4106902</v>
      </c>
      <c r="CM1649" s="110" t="s">
        <v>128</v>
      </c>
      <c r="CN1649" s="110">
        <v>2</v>
      </c>
      <c r="CO1649" s="110">
        <v>2</v>
      </c>
      <c r="CP1649" s="110">
        <v>2</v>
      </c>
      <c r="CQ1649" s="110">
        <v>2</v>
      </c>
      <c r="CS1649" s="110" t="str">
        <f t="shared" si="271"/>
        <v>RGInt 01 Curitiba-Curitiba</v>
      </c>
    </row>
    <row r="1650" spans="19:97" x14ac:dyDescent="0.2">
      <c r="S1650" s="98">
        <v>4665</v>
      </c>
      <c r="T1650" s="98">
        <v>61</v>
      </c>
      <c r="U1650" s="98" t="s">
        <v>3911</v>
      </c>
      <c r="V1650" s="98">
        <v>2</v>
      </c>
      <c r="W1650" s="98" t="s">
        <v>975</v>
      </c>
      <c r="X1650" s="98">
        <v>4</v>
      </c>
      <c r="Y1650" s="98" t="s">
        <v>657</v>
      </c>
      <c r="Z1650" s="98">
        <v>29</v>
      </c>
      <c r="AA1650" s="98" t="s">
        <v>3912</v>
      </c>
      <c r="AB1650" s="98">
        <v>8406</v>
      </c>
      <c r="AC1650" s="98" t="s">
        <v>2493</v>
      </c>
      <c r="AD1650" s="98" t="s">
        <v>3978</v>
      </c>
      <c r="AE1650" s="98">
        <v>4665</v>
      </c>
      <c r="AF1650" s="98" t="s">
        <v>2492</v>
      </c>
      <c r="AG1650" s="98" t="s">
        <v>3979</v>
      </c>
      <c r="AH1650" s="98" t="s">
        <v>875</v>
      </c>
      <c r="AI1650" s="98" t="s">
        <v>53</v>
      </c>
      <c r="AJ1650" s="98">
        <v>4100</v>
      </c>
      <c r="AO1650" s="98">
        <v>2024</v>
      </c>
      <c r="AP1650" s="98">
        <v>630000</v>
      </c>
      <c r="AQ1650" s="98" t="s">
        <v>54</v>
      </c>
      <c r="AR1650" s="98" t="s">
        <v>54</v>
      </c>
      <c r="AS1650" s="98" t="s">
        <v>54</v>
      </c>
      <c r="AT1650" s="98" t="s">
        <v>54</v>
      </c>
      <c r="AU1650" s="98" t="s">
        <v>2493</v>
      </c>
      <c r="AY1650" s="98" t="s">
        <v>56</v>
      </c>
      <c r="AZ1650" s="98" t="s">
        <v>3980</v>
      </c>
      <c r="BA1650" s="98" t="s">
        <v>3961</v>
      </c>
      <c r="BB1650" s="98" t="s">
        <v>3962</v>
      </c>
      <c r="BD1650" s="110" t="str">
        <f t="shared" si="273"/>
        <v>5068RGInt 05 Londrina</v>
      </c>
      <c r="BE1650" s="110">
        <v>5068</v>
      </c>
      <c r="BF1650" s="110" t="s">
        <v>3450</v>
      </c>
      <c r="BG1650" s="110">
        <v>8418</v>
      </c>
      <c r="BH1650" s="110" t="s">
        <v>37</v>
      </c>
      <c r="BI1650" s="110">
        <v>222.95</v>
      </c>
      <c r="BJ1650" s="110">
        <v>0</v>
      </c>
      <c r="BK1650" s="110">
        <v>0</v>
      </c>
      <c r="BL1650" s="110">
        <v>0</v>
      </c>
      <c r="BN1650" s="110">
        <f t="shared" si="274"/>
        <v>222.95</v>
      </c>
      <c r="BS1650" s="110">
        <v>4665</v>
      </c>
      <c r="BT1650" s="110" t="str">
        <f t="shared" si="265"/>
        <v>Famílias beneficiadas com o programa Energia Solidária</v>
      </c>
      <c r="BU1650" s="111" t="str">
        <f t="shared" si="266"/>
        <v>Não</v>
      </c>
      <c r="BV1650" s="111" t="str">
        <f t="shared" si="267"/>
        <v>Não</v>
      </c>
      <c r="BW1650" s="111" t="str">
        <f t="shared" si="268"/>
        <v>Não</v>
      </c>
      <c r="BX1650" s="111" t="str">
        <f t="shared" si="269"/>
        <v>Não</v>
      </c>
      <c r="BY1650" s="110" t="s">
        <v>2493</v>
      </c>
      <c r="BZ1650" s="110" t="s">
        <v>8235</v>
      </c>
      <c r="CA1650" s="110" t="s">
        <v>8344</v>
      </c>
      <c r="CB1650" s="110" t="s">
        <v>8376</v>
      </c>
      <c r="CG1650" s="110" t="str">
        <f t="shared" si="270"/>
        <v>6058 Total</v>
      </c>
      <c r="CH1650" s="110" t="str">
        <f t="shared" si="272"/>
        <v>6058 Total-1</v>
      </c>
      <c r="CI1650" s="110">
        <v>1</v>
      </c>
      <c r="CJ1650" s="110" t="s">
        <v>7513</v>
      </c>
      <c r="CN1650" s="110">
        <v>2</v>
      </c>
      <c r="CO1650" s="110">
        <v>2</v>
      </c>
      <c r="CP1650" s="110">
        <v>2</v>
      </c>
      <c r="CQ1650" s="110">
        <v>2</v>
      </c>
      <c r="CS1650" s="110" t="str">
        <f t="shared" si="271"/>
        <v>-</v>
      </c>
    </row>
    <row r="1651" spans="19:97" x14ac:dyDescent="0.2">
      <c r="S1651" s="98">
        <v>4894</v>
      </c>
      <c r="T1651" s="98">
        <v>61</v>
      </c>
      <c r="U1651" s="98" t="s">
        <v>3911</v>
      </c>
      <c r="V1651" s="98">
        <v>2</v>
      </c>
      <c r="W1651" s="98" t="s">
        <v>975</v>
      </c>
      <c r="X1651" s="98">
        <v>4</v>
      </c>
      <c r="Y1651" s="98" t="s">
        <v>657</v>
      </c>
      <c r="Z1651" s="98">
        <v>29</v>
      </c>
      <c r="AA1651" s="98" t="s">
        <v>3912</v>
      </c>
      <c r="AB1651" s="98">
        <v>8407</v>
      </c>
      <c r="AC1651" s="98" t="s">
        <v>3981</v>
      </c>
      <c r="AD1651" s="98" t="s">
        <v>3982</v>
      </c>
      <c r="AE1651" s="98">
        <v>4894</v>
      </c>
      <c r="AF1651" s="98" t="s">
        <v>2992</v>
      </c>
      <c r="AG1651" s="98" t="s">
        <v>3983</v>
      </c>
      <c r="AH1651" s="98" t="s">
        <v>52</v>
      </c>
      <c r="AI1651" s="98" t="s">
        <v>53</v>
      </c>
      <c r="AJ1651" s="98">
        <v>4100</v>
      </c>
      <c r="AK1651" s="98" t="s">
        <v>33</v>
      </c>
      <c r="AL1651" s="98">
        <v>4101</v>
      </c>
      <c r="AO1651" s="98">
        <v>2024</v>
      </c>
      <c r="AP1651" s="98">
        <v>150</v>
      </c>
      <c r="AQ1651" s="98" t="s">
        <v>54</v>
      </c>
      <c r="AR1651" s="98" t="s">
        <v>56</v>
      </c>
      <c r="AS1651" s="98" t="s">
        <v>56</v>
      </c>
      <c r="AT1651" s="98" t="s">
        <v>54</v>
      </c>
      <c r="AW1651" s="98" t="s">
        <v>918</v>
      </c>
      <c r="AY1651" s="98" t="s">
        <v>56</v>
      </c>
      <c r="AZ1651" s="98" t="s">
        <v>3984</v>
      </c>
      <c r="BA1651" s="98" t="s">
        <v>3985</v>
      </c>
      <c r="BB1651" s="98" t="s">
        <v>3986</v>
      </c>
      <c r="BD1651" s="110" t="str">
        <f t="shared" si="273"/>
        <v>5069RGInt 01 Curitiba</v>
      </c>
      <c r="BE1651" s="110">
        <v>5069</v>
      </c>
      <c r="BF1651" s="110" t="s">
        <v>3453</v>
      </c>
      <c r="BG1651" s="110">
        <v>8418</v>
      </c>
      <c r="BH1651" s="110" t="s">
        <v>33</v>
      </c>
      <c r="BI1651" s="110">
        <v>222.95</v>
      </c>
      <c r="BJ1651" s="110">
        <v>0</v>
      </c>
      <c r="BK1651" s="110">
        <v>0</v>
      </c>
      <c r="BL1651" s="110">
        <v>0</v>
      </c>
      <c r="BN1651" s="110">
        <f t="shared" si="274"/>
        <v>222.95</v>
      </c>
      <c r="BS1651" s="110">
        <v>4894</v>
      </c>
      <c r="BT1651" s="110" t="str">
        <f t="shared" si="265"/>
        <v>Ações de aprendizagem e de qualificação profissional para adolescentes em cumprimento de medidas socioeducativas de privação e restrição de liberdade realizadas</v>
      </c>
      <c r="BU1651" s="111" t="str">
        <f t="shared" si="266"/>
        <v>Sim</v>
      </c>
      <c r="BV1651" s="111" t="str">
        <f t="shared" si="267"/>
        <v>Não</v>
      </c>
      <c r="BW1651" s="111" t="str">
        <f t="shared" si="268"/>
        <v>Não</v>
      </c>
      <c r="BX1651" s="111" t="str">
        <f t="shared" si="269"/>
        <v>Sim</v>
      </c>
      <c r="BY1651" s="110" t="s">
        <v>2600</v>
      </c>
      <c r="BZ1651" s="110" t="s">
        <v>8227</v>
      </c>
      <c r="CA1651" s="110" t="s">
        <v>8345</v>
      </c>
      <c r="CB1651" s="110" t="s">
        <v>8379</v>
      </c>
      <c r="CG1651" s="110" t="str">
        <f t="shared" si="270"/>
        <v>6066Curitiba</v>
      </c>
      <c r="CH1651" s="110" t="str">
        <f t="shared" si="272"/>
        <v>6066-1</v>
      </c>
      <c r="CI1651" s="110">
        <v>1</v>
      </c>
      <c r="CJ1651" s="110">
        <v>6066</v>
      </c>
      <c r="CK1651" s="110" t="s">
        <v>33</v>
      </c>
      <c r="CL1651" s="110">
        <v>4106902</v>
      </c>
      <c r="CM1651" s="110" t="s">
        <v>128</v>
      </c>
      <c r="CN1651" s="110">
        <v>0</v>
      </c>
      <c r="CO1651" s="110">
        <v>2</v>
      </c>
      <c r="CP1651" s="110">
        <v>3</v>
      </c>
      <c r="CQ1651" s="110">
        <v>0</v>
      </c>
      <c r="CS1651" s="110" t="str">
        <f t="shared" si="271"/>
        <v>RGInt 01 Curitiba-Curitiba</v>
      </c>
    </row>
    <row r="1652" spans="19:97" x14ac:dyDescent="0.2">
      <c r="S1652" s="98">
        <v>4893</v>
      </c>
      <c r="T1652" s="98">
        <v>61</v>
      </c>
      <c r="U1652" s="98" t="s">
        <v>3911</v>
      </c>
      <c r="V1652" s="98">
        <v>2</v>
      </c>
      <c r="W1652" s="98" t="s">
        <v>975</v>
      </c>
      <c r="X1652" s="98">
        <v>4</v>
      </c>
      <c r="Y1652" s="98" t="s">
        <v>657</v>
      </c>
      <c r="Z1652" s="98">
        <v>29</v>
      </c>
      <c r="AA1652" s="98" t="s">
        <v>3912</v>
      </c>
      <c r="AB1652" s="98">
        <v>8407</v>
      </c>
      <c r="AC1652" s="98" t="s">
        <v>3981</v>
      </c>
      <c r="AD1652" s="98" t="s">
        <v>3982</v>
      </c>
      <c r="AE1652" s="98">
        <v>4893</v>
      </c>
      <c r="AF1652" s="98" t="s">
        <v>2988</v>
      </c>
      <c r="AG1652" s="98" t="s">
        <v>3987</v>
      </c>
      <c r="AH1652" s="98" t="s">
        <v>3521</v>
      </c>
      <c r="AI1652" s="98" t="s">
        <v>53</v>
      </c>
      <c r="AJ1652" s="98">
        <v>4100</v>
      </c>
      <c r="AK1652" s="98" t="s">
        <v>33</v>
      </c>
      <c r="AL1652" s="98">
        <v>4101</v>
      </c>
      <c r="AO1652" s="98">
        <v>2024</v>
      </c>
      <c r="AP1652" s="98">
        <v>297</v>
      </c>
      <c r="AQ1652" s="98" t="s">
        <v>54</v>
      </c>
      <c r="AR1652" s="98" t="s">
        <v>54</v>
      </c>
      <c r="AS1652" s="98" t="s">
        <v>56</v>
      </c>
      <c r="AT1652" s="98" t="s">
        <v>54</v>
      </c>
      <c r="AW1652" s="98" t="s">
        <v>538</v>
      </c>
      <c r="AY1652" s="98" t="s">
        <v>56</v>
      </c>
      <c r="AZ1652" s="98" t="s">
        <v>3988</v>
      </c>
      <c r="BA1652" s="98" t="s">
        <v>3985</v>
      </c>
      <c r="BB1652" s="98" t="s">
        <v>3986</v>
      </c>
      <c r="BD1652" s="110" t="str">
        <f t="shared" si="273"/>
        <v>5070RGInt 02 Guarapuava</v>
      </c>
      <c r="BE1652" s="110">
        <v>5070</v>
      </c>
      <c r="BF1652" s="110" t="s">
        <v>3460</v>
      </c>
      <c r="BG1652" s="110">
        <v>8418</v>
      </c>
      <c r="BH1652" s="110" t="s">
        <v>34</v>
      </c>
      <c r="BI1652" s="110">
        <v>222.95</v>
      </c>
      <c r="BJ1652" s="110">
        <v>0</v>
      </c>
      <c r="BK1652" s="110">
        <v>0</v>
      </c>
      <c r="BL1652" s="110">
        <v>0</v>
      </c>
      <c r="BN1652" s="110">
        <f t="shared" si="274"/>
        <v>222.95</v>
      </c>
      <c r="BS1652" s="110">
        <v>4893</v>
      </c>
      <c r="BT1652" s="110" t="str">
        <f t="shared" si="265"/>
        <v>Adolescentes atendidos em ações pós-cumprimento de medidas socioeducativas de restrição e privação de liberdade</v>
      </c>
      <c r="BU1652" s="111" t="str">
        <f t="shared" si="266"/>
        <v>Sim</v>
      </c>
      <c r="BV1652" s="111" t="str">
        <f t="shared" si="267"/>
        <v>Não</v>
      </c>
      <c r="BW1652" s="111" t="str">
        <f t="shared" si="268"/>
        <v>Não</v>
      </c>
      <c r="BX1652" s="111" t="str">
        <f t="shared" si="269"/>
        <v>Não</v>
      </c>
      <c r="BY1652" s="110" t="s">
        <v>2600</v>
      </c>
      <c r="BZ1652" s="110" t="s">
        <v>8236</v>
      </c>
      <c r="CA1652" s="110" t="s">
        <v>8346</v>
      </c>
      <c r="CB1652" s="110" t="s">
        <v>8380</v>
      </c>
      <c r="CG1652" s="110" t="str">
        <f t="shared" si="270"/>
        <v>6066 Total</v>
      </c>
      <c r="CH1652" s="110" t="str">
        <f t="shared" si="272"/>
        <v>6066 Total-1</v>
      </c>
      <c r="CI1652" s="110">
        <v>1</v>
      </c>
      <c r="CJ1652" s="110" t="s">
        <v>7514</v>
      </c>
      <c r="CN1652" s="110">
        <v>0</v>
      </c>
      <c r="CO1652" s="110">
        <v>2</v>
      </c>
      <c r="CP1652" s="110">
        <v>3</v>
      </c>
      <c r="CQ1652" s="110">
        <v>0</v>
      </c>
      <c r="CS1652" s="110" t="str">
        <f t="shared" si="271"/>
        <v>-</v>
      </c>
    </row>
    <row r="1653" spans="19:97" x14ac:dyDescent="0.2">
      <c r="S1653" s="98">
        <v>4892</v>
      </c>
      <c r="T1653" s="98">
        <v>61</v>
      </c>
      <c r="U1653" s="98" t="s">
        <v>3911</v>
      </c>
      <c r="V1653" s="98">
        <v>2</v>
      </c>
      <c r="W1653" s="98" t="s">
        <v>975</v>
      </c>
      <c r="X1653" s="98">
        <v>4</v>
      </c>
      <c r="Y1653" s="98" t="s">
        <v>657</v>
      </c>
      <c r="Z1653" s="98">
        <v>29</v>
      </c>
      <c r="AA1653" s="98" t="s">
        <v>3912</v>
      </c>
      <c r="AB1653" s="98">
        <v>8407</v>
      </c>
      <c r="AC1653" s="98" t="s">
        <v>3981</v>
      </c>
      <c r="AD1653" s="98" t="s">
        <v>3982</v>
      </c>
      <c r="AE1653" s="98">
        <v>4892</v>
      </c>
      <c r="AF1653" s="98" t="s">
        <v>2986</v>
      </c>
      <c r="AG1653" s="98" t="s">
        <v>3990</v>
      </c>
      <c r="AH1653" s="98" t="s">
        <v>127</v>
      </c>
      <c r="AI1653" s="98" t="s">
        <v>53</v>
      </c>
      <c r="AJ1653" s="98">
        <v>4100</v>
      </c>
      <c r="AK1653" s="98" t="s">
        <v>33</v>
      </c>
      <c r="AL1653" s="98">
        <v>4101</v>
      </c>
      <c r="AO1653" s="98">
        <v>2024</v>
      </c>
      <c r="AP1653" s="98">
        <v>45</v>
      </c>
      <c r="AQ1653" s="98" t="s">
        <v>54</v>
      </c>
      <c r="AR1653" s="98" t="s">
        <v>54</v>
      </c>
      <c r="AS1653" s="98" t="s">
        <v>54</v>
      </c>
      <c r="AT1653" s="98" t="s">
        <v>54</v>
      </c>
      <c r="AU1653" s="98" t="s">
        <v>122</v>
      </c>
      <c r="AY1653" s="98" t="s">
        <v>56</v>
      </c>
      <c r="AZ1653" s="98" t="s">
        <v>3991</v>
      </c>
      <c r="BA1653" s="98" t="s">
        <v>3992</v>
      </c>
      <c r="BB1653" s="98" t="s">
        <v>3986</v>
      </c>
      <c r="BD1653" s="110" t="str">
        <f t="shared" si="273"/>
        <v>5071RGInt 01 Curitiba</v>
      </c>
      <c r="BE1653" s="110">
        <v>5071</v>
      </c>
      <c r="BF1653" s="110" t="s">
        <v>3465</v>
      </c>
      <c r="BG1653" s="110">
        <v>8418</v>
      </c>
      <c r="BH1653" s="110" t="s">
        <v>33</v>
      </c>
      <c r="BI1653" s="110">
        <v>1961.69</v>
      </c>
      <c r="BJ1653" s="110">
        <v>0</v>
      </c>
      <c r="BK1653" s="110">
        <v>0</v>
      </c>
      <c r="BL1653" s="110">
        <v>0</v>
      </c>
      <c r="BN1653" s="110">
        <f t="shared" si="274"/>
        <v>1961.69</v>
      </c>
      <c r="BS1653" s="110">
        <v>4892</v>
      </c>
      <c r="BT1653" s="110" t="str">
        <f t="shared" si="265"/>
        <v>Capacitação de agentes públicos executores de medidas socioeducativas e dos Centros da Juventude</v>
      </c>
      <c r="BU1653" s="111" t="str">
        <f t="shared" si="266"/>
        <v>Não</v>
      </c>
      <c r="BV1653" s="111" t="str">
        <f t="shared" si="267"/>
        <v>Não</v>
      </c>
      <c r="BW1653" s="111" t="str">
        <f t="shared" si="268"/>
        <v>Não</v>
      </c>
      <c r="BX1653" s="111" t="str">
        <f t="shared" si="269"/>
        <v>Não</v>
      </c>
      <c r="BY1653" s="110" t="s">
        <v>122</v>
      </c>
      <c r="BZ1653" s="110" t="s">
        <v>8237</v>
      </c>
      <c r="CA1653" s="110" t="s">
        <v>941</v>
      </c>
      <c r="CB1653" s="110" t="s">
        <v>8379</v>
      </c>
      <c r="CG1653" s="110" t="str">
        <f t="shared" si="270"/>
        <v>6076Foz do Iguaçu</v>
      </c>
      <c r="CH1653" s="110" t="str">
        <f t="shared" si="272"/>
        <v>6076-1</v>
      </c>
      <c r="CI1653" s="110">
        <v>1</v>
      </c>
      <c r="CJ1653" s="110">
        <v>6076</v>
      </c>
      <c r="CK1653" s="110" t="s">
        <v>35</v>
      </c>
      <c r="CL1653" s="110">
        <v>4108304</v>
      </c>
      <c r="CM1653" s="110" t="s">
        <v>407</v>
      </c>
      <c r="CN1653" s="110">
        <v>0</v>
      </c>
      <c r="CO1653" s="110">
        <v>151</v>
      </c>
      <c r="CP1653" s="110">
        <v>0</v>
      </c>
      <c r="CQ1653" s="110">
        <v>0</v>
      </c>
      <c r="CS1653" s="110" t="str">
        <f t="shared" si="271"/>
        <v>RGInt 03 Cascavel-Foz do Iguaçu</v>
      </c>
    </row>
    <row r="1654" spans="19:97" x14ac:dyDescent="0.2">
      <c r="S1654" s="98">
        <v>4891</v>
      </c>
      <c r="T1654" s="98">
        <v>61</v>
      </c>
      <c r="U1654" s="98" t="s">
        <v>3911</v>
      </c>
      <c r="V1654" s="98">
        <v>2</v>
      </c>
      <c r="W1654" s="98" t="s">
        <v>975</v>
      </c>
      <c r="X1654" s="98">
        <v>4</v>
      </c>
      <c r="Y1654" s="98" t="s">
        <v>657</v>
      </c>
      <c r="Z1654" s="98">
        <v>29</v>
      </c>
      <c r="AA1654" s="98" t="s">
        <v>3912</v>
      </c>
      <c r="AB1654" s="98">
        <v>8407</v>
      </c>
      <c r="AC1654" s="98" t="s">
        <v>3981</v>
      </c>
      <c r="AD1654" s="98" t="s">
        <v>3982</v>
      </c>
      <c r="AE1654" s="98">
        <v>4891</v>
      </c>
      <c r="AF1654" s="98" t="s">
        <v>2983</v>
      </c>
      <c r="AG1654" s="98" t="s">
        <v>3993</v>
      </c>
      <c r="AH1654" s="98" t="s">
        <v>954</v>
      </c>
      <c r="AI1654" s="98" t="s">
        <v>53</v>
      </c>
      <c r="AJ1654" s="98">
        <v>4100</v>
      </c>
      <c r="AK1654" s="98" t="s">
        <v>33</v>
      </c>
      <c r="AL1654" s="98">
        <v>4101</v>
      </c>
      <c r="AO1654" s="98">
        <v>2024</v>
      </c>
      <c r="AP1654" s="98">
        <v>140</v>
      </c>
      <c r="AQ1654" s="98" t="s">
        <v>54</v>
      </c>
      <c r="AR1654" s="98" t="s">
        <v>54</v>
      </c>
      <c r="AS1654" s="98" t="s">
        <v>54</v>
      </c>
      <c r="AT1654" s="98" t="s">
        <v>54</v>
      </c>
      <c r="AW1654" s="98" t="s">
        <v>918</v>
      </c>
      <c r="AY1654" s="98" t="s">
        <v>56</v>
      </c>
      <c r="AZ1654" s="98" t="s">
        <v>3994</v>
      </c>
      <c r="BA1654" s="98" t="s">
        <v>3995</v>
      </c>
      <c r="BB1654" s="98" t="s">
        <v>3459</v>
      </c>
      <c r="BD1654" s="110" t="str">
        <f t="shared" si="273"/>
        <v>5072RGInt 02 Guarapuava</v>
      </c>
      <c r="BE1654" s="110">
        <v>5072</v>
      </c>
      <c r="BF1654" s="110" t="s">
        <v>3472</v>
      </c>
      <c r="BG1654" s="110">
        <v>8418</v>
      </c>
      <c r="BH1654" s="110" t="s">
        <v>34</v>
      </c>
      <c r="BI1654" s="110">
        <v>1183.67</v>
      </c>
      <c r="BJ1654" s="110">
        <v>1183.67</v>
      </c>
      <c r="BK1654" s="110">
        <v>0</v>
      </c>
      <c r="BL1654" s="110">
        <v>0</v>
      </c>
      <c r="BN1654" s="110">
        <f t="shared" si="274"/>
        <v>2367.34</v>
      </c>
      <c r="BS1654" s="110">
        <v>4891</v>
      </c>
      <c r="BT1654" s="110" t="str">
        <f t="shared" si="265"/>
        <v>Equipamentos adquiridos para os Centros da Juventude dentro do Programa Paraná Seguro</v>
      </c>
      <c r="BU1654" s="111" t="str">
        <f t="shared" si="266"/>
        <v>Não</v>
      </c>
      <c r="BV1654" s="111" t="str">
        <f t="shared" si="267"/>
        <v>Não</v>
      </c>
      <c r="BW1654" s="111" t="str">
        <f t="shared" si="268"/>
        <v>Não</v>
      </c>
      <c r="BX1654" s="111" t="str">
        <f t="shared" si="269"/>
        <v>Não</v>
      </c>
      <c r="BY1654" s="110" t="s">
        <v>2500</v>
      </c>
      <c r="BZ1654" s="110" t="s">
        <v>318</v>
      </c>
      <c r="CA1654" s="110" t="s">
        <v>918</v>
      </c>
      <c r="CB1654" s="110" t="s">
        <v>8379</v>
      </c>
      <c r="CG1654" s="110" t="str">
        <f t="shared" si="270"/>
        <v>6076Toledo</v>
      </c>
      <c r="CH1654" s="110" t="str">
        <f t="shared" si="272"/>
        <v>6076-2</v>
      </c>
      <c r="CI1654" s="110">
        <v>2</v>
      </c>
      <c r="CJ1654" s="110">
        <v>6076</v>
      </c>
      <c r="CK1654" s="110" t="s">
        <v>35</v>
      </c>
      <c r="CL1654" s="110">
        <v>4127700</v>
      </c>
      <c r="CM1654" s="110" t="s">
        <v>578</v>
      </c>
      <c r="CN1654" s="110">
        <v>0</v>
      </c>
      <c r="CO1654" s="110">
        <v>1363</v>
      </c>
      <c r="CP1654" s="110">
        <v>2271</v>
      </c>
      <c r="CQ1654" s="110">
        <v>454</v>
      </c>
      <c r="CS1654" s="110" t="str">
        <f t="shared" si="271"/>
        <v>RGInt 03 Cascavel-Toledo</v>
      </c>
    </row>
    <row r="1655" spans="19:97" x14ac:dyDescent="0.2">
      <c r="S1655" s="98">
        <v>4890</v>
      </c>
      <c r="T1655" s="98">
        <v>61</v>
      </c>
      <c r="U1655" s="98" t="s">
        <v>3911</v>
      </c>
      <c r="V1655" s="98">
        <v>2</v>
      </c>
      <c r="W1655" s="98" t="s">
        <v>975</v>
      </c>
      <c r="X1655" s="98">
        <v>4</v>
      </c>
      <c r="Y1655" s="98" t="s">
        <v>657</v>
      </c>
      <c r="Z1655" s="98">
        <v>29</v>
      </c>
      <c r="AA1655" s="98" t="s">
        <v>3912</v>
      </c>
      <c r="AB1655" s="98">
        <v>8407</v>
      </c>
      <c r="AC1655" s="98" t="s">
        <v>3981</v>
      </c>
      <c r="AD1655" s="98" t="s">
        <v>3982</v>
      </c>
      <c r="AE1655" s="98">
        <v>4890</v>
      </c>
      <c r="AF1655" s="98" t="s">
        <v>2978</v>
      </c>
      <c r="AG1655" s="98" t="s">
        <v>3996</v>
      </c>
      <c r="AH1655" s="98" t="s">
        <v>875</v>
      </c>
      <c r="AI1655" s="98" t="s">
        <v>53</v>
      </c>
      <c r="AJ1655" s="98">
        <v>4100</v>
      </c>
      <c r="AK1655" s="98" t="s">
        <v>37</v>
      </c>
      <c r="AL1655" s="98">
        <v>4105</v>
      </c>
      <c r="AM1655" s="98" t="s">
        <v>575</v>
      </c>
      <c r="AN1655" s="98">
        <v>4128500</v>
      </c>
      <c r="AO1655" s="98">
        <v>2024</v>
      </c>
      <c r="AP1655" s="98">
        <v>97</v>
      </c>
      <c r="AQ1655" s="98" t="s">
        <v>54</v>
      </c>
      <c r="AR1655" s="98" t="s">
        <v>54</v>
      </c>
      <c r="AS1655" s="98" t="s">
        <v>54</v>
      </c>
      <c r="AT1655" s="98" t="s">
        <v>54</v>
      </c>
      <c r="AV1655" s="98" t="s">
        <v>226</v>
      </c>
      <c r="AY1655" s="98" t="s">
        <v>56</v>
      </c>
      <c r="AZ1655" s="98" t="s">
        <v>3997</v>
      </c>
      <c r="BA1655" s="98" t="s">
        <v>3961</v>
      </c>
      <c r="BB1655" s="98" t="s">
        <v>3962</v>
      </c>
      <c r="BD1655" s="110" t="str">
        <f t="shared" si="273"/>
        <v>5074RGInt 01 Curitiba</v>
      </c>
      <c r="BE1655" s="110">
        <v>5074</v>
      </c>
      <c r="BF1655" s="110" t="s">
        <v>3476</v>
      </c>
      <c r="BG1655" s="110">
        <v>7066</v>
      </c>
      <c r="BH1655" s="110" t="s">
        <v>33</v>
      </c>
      <c r="BI1655" s="110">
        <v>1.2</v>
      </c>
      <c r="BJ1655" s="110">
        <v>0</v>
      </c>
      <c r="BK1655" s="110">
        <v>0</v>
      </c>
      <c r="BL1655" s="110">
        <v>0</v>
      </c>
      <c r="BN1655" s="110">
        <f t="shared" si="274"/>
        <v>1.2</v>
      </c>
      <c r="BS1655" s="110">
        <v>4890</v>
      </c>
      <c r="BT1655" s="110" t="str">
        <f t="shared" si="265"/>
        <v>Famílias beneficiadas com ações correlatas ao encerramento do financiamento do BID para o Programa Nossa Gente</v>
      </c>
      <c r="BU1655" s="111" t="str">
        <f t="shared" si="266"/>
        <v>Não</v>
      </c>
      <c r="BV1655" s="111" t="str">
        <f t="shared" si="267"/>
        <v>Não</v>
      </c>
      <c r="BW1655" s="111" t="str">
        <f t="shared" si="268"/>
        <v>Não</v>
      </c>
      <c r="BX1655" s="111" t="str">
        <f t="shared" si="269"/>
        <v>Não</v>
      </c>
      <c r="BY1655" s="110" t="s">
        <v>2500</v>
      </c>
      <c r="BZ1655" s="110" t="s">
        <v>8238</v>
      </c>
      <c r="CA1655" s="110" t="s">
        <v>8347</v>
      </c>
      <c r="CB1655" s="110" t="s">
        <v>8379</v>
      </c>
      <c r="CG1655" s="110" t="str">
        <f t="shared" si="270"/>
        <v>6076 Total</v>
      </c>
      <c r="CH1655" s="110" t="str">
        <f t="shared" si="272"/>
        <v>6076 Total-1</v>
      </c>
      <c r="CI1655" s="110">
        <v>1</v>
      </c>
      <c r="CJ1655" s="110" t="s">
        <v>7515</v>
      </c>
      <c r="CN1655" s="110">
        <v>0</v>
      </c>
      <c r="CO1655" s="110">
        <v>1514</v>
      </c>
      <c r="CP1655" s="110">
        <v>2271</v>
      </c>
      <c r="CQ1655" s="110">
        <v>454</v>
      </c>
      <c r="CS1655" s="110" t="str">
        <f t="shared" si="271"/>
        <v>-</v>
      </c>
    </row>
    <row r="1656" spans="19:97" x14ac:dyDescent="0.2">
      <c r="S1656" s="98">
        <v>4895</v>
      </c>
      <c r="T1656" s="98">
        <v>61</v>
      </c>
      <c r="U1656" s="98" t="s">
        <v>3911</v>
      </c>
      <c r="V1656" s="98">
        <v>2</v>
      </c>
      <c r="W1656" s="98" t="s">
        <v>975</v>
      </c>
      <c r="X1656" s="98">
        <v>4</v>
      </c>
      <c r="Y1656" s="98" t="s">
        <v>657</v>
      </c>
      <c r="Z1656" s="98">
        <v>29</v>
      </c>
      <c r="AA1656" s="98" t="s">
        <v>3912</v>
      </c>
      <c r="AB1656" s="98">
        <v>8407</v>
      </c>
      <c r="AC1656" s="98" t="s">
        <v>3981</v>
      </c>
      <c r="AD1656" s="98" t="s">
        <v>3982</v>
      </c>
      <c r="AE1656" s="98">
        <v>4895</v>
      </c>
      <c r="AF1656" s="98" t="s">
        <v>2996</v>
      </c>
      <c r="AG1656" s="98" t="s">
        <v>6383</v>
      </c>
      <c r="AH1656" s="98" t="s">
        <v>3944</v>
      </c>
      <c r="AI1656" s="98" t="s">
        <v>53</v>
      </c>
      <c r="AJ1656" s="98">
        <v>4100</v>
      </c>
      <c r="AK1656" s="98" t="s">
        <v>33</v>
      </c>
      <c r="AL1656" s="98">
        <v>4101</v>
      </c>
      <c r="AO1656" s="98">
        <v>2024</v>
      </c>
      <c r="AP1656" s="98">
        <v>150</v>
      </c>
      <c r="AQ1656" s="98" t="s">
        <v>54</v>
      </c>
      <c r="AR1656" s="98" t="s">
        <v>54</v>
      </c>
      <c r="AS1656" s="98" t="s">
        <v>56</v>
      </c>
      <c r="AT1656" s="98" t="s">
        <v>54</v>
      </c>
      <c r="AV1656" s="98" t="s">
        <v>129</v>
      </c>
      <c r="AY1656" s="98" t="s">
        <v>56</v>
      </c>
      <c r="AZ1656" s="98" t="s">
        <v>3945</v>
      </c>
      <c r="BA1656" s="98" t="s">
        <v>3995</v>
      </c>
      <c r="BB1656" s="98" t="s">
        <v>3459</v>
      </c>
      <c r="BD1656" s="110" t="str">
        <f t="shared" si="273"/>
        <v>5076RGInt 01 Curitiba</v>
      </c>
      <c r="BE1656" s="110">
        <v>5076</v>
      </c>
      <c r="BF1656" s="110" t="s">
        <v>3482</v>
      </c>
      <c r="BG1656" s="110">
        <v>8086</v>
      </c>
      <c r="BH1656" s="110" t="s">
        <v>33</v>
      </c>
      <c r="BI1656" s="110">
        <v>2330.4</v>
      </c>
      <c r="BJ1656" s="110">
        <v>0</v>
      </c>
      <c r="BK1656" s="110">
        <v>0</v>
      </c>
      <c r="BL1656" s="110">
        <v>0</v>
      </c>
      <c r="BN1656" s="110">
        <f t="shared" si="274"/>
        <v>2330.4</v>
      </c>
      <c r="BS1656" s="110">
        <v>4895</v>
      </c>
      <c r="BT1656" s="110" t="str">
        <f t="shared" si="265"/>
        <v>Jovem beneficiado com Bolsa Agente de Cidadania dentro do Programa Paraná Seguro</v>
      </c>
      <c r="BU1656" s="111" t="str">
        <f t="shared" si="266"/>
        <v>Sim</v>
      </c>
      <c r="BV1656" s="111" t="str">
        <f t="shared" si="267"/>
        <v>Não</v>
      </c>
      <c r="BW1656" s="111" t="str">
        <f t="shared" si="268"/>
        <v>Não</v>
      </c>
      <c r="BX1656" s="111" t="str">
        <f t="shared" si="269"/>
        <v>Não</v>
      </c>
      <c r="BY1656" s="110" t="s">
        <v>2600</v>
      </c>
      <c r="BZ1656" s="110" t="s">
        <v>8204</v>
      </c>
      <c r="CA1656" s="110" t="s">
        <v>8338</v>
      </c>
      <c r="CB1656" s="110" t="s">
        <v>8379</v>
      </c>
      <c r="CG1656" s="110" t="str">
        <f t="shared" si="270"/>
        <v>6079Pinhais</v>
      </c>
      <c r="CH1656" s="110" t="str">
        <f t="shared" si="272"/>
        <v>6079-1</v>
      </c>
      <c r="CI1656" s="110">
        <v>1</v>
      </c>
      <c r="CJ1656" s="110">
        <v>6079</v>
      </c>
      <c r="CK1656" s="110" t="s">
        <v>33</v>
      </c>
      <c r="CL1656" s="110">
        <v>4119152</v>
      </c>
      <c r="CM1656" s="110" t="s">
        <v>515</v>
      </c>
      <c r="CN1656" s="110">
        <v>0</v>
      </c>
      <c r="CO1656" s="110">
        <v>510</v>
      </c>
      <c r="CP1656" s="110">
        <v>0</v>
      </c>
      <c r="CQ1656" s="110">
        <v>0</v>
      </c>
      <c r="CS1656" s="110" t="str">
        <f t="shared" si="271"/>
        <v>RGInt 01 Curitiba-Pinhais</v>
      </c>
    </row>
    <row r="1657" spans="19:97" x14ac:dyDescent="0.2">
      <c r="S1657" s="98">
        <v>4662</v>
      </c>
      <c r="T1657" s="98">
        <v>61</v>
      </c>
      <c r="U1657" s="98" t="s">
        <v>3911</v>
      </c>
      <c r="V1657" s="98">
        <v>2</v>
      </c>
      <c r="W1657" s="98" t="s">
        <v>975</v>
      </c>
      <c r="X1657" s="98">
        <v>4</v>
      </c>
      <c r="Y1657" s="98" t="s">
        <v>657</v>
      </c>
      <c r="Z1657" s="98">
        <v>29</v>
      </c>
      <c r="AA1657" s="98" t="s">
        <v>3912</v>
      </c>
      <c r="AB1657" s="98">
        <v>8658</v>
      </c>
      <c r="AC1657" s="98" t="s">
        <v>3998</v>
      </c>
      <c r="AD1657" s="98" t="s">
        <v>3999</v>
      </c>
      <c r="AE1657" s="98">
        <v>4662</v>
      </c>
      <c r="AF1657" s="98" t="s">
        <v>2490</v>
      </c>
      <c r="AG1657" s="98" t="s">
        <v>4000</v>
      </c>
      <c r="AH1657" s="98" t="s">
        <v>3841</v>
      </c>
      <c r="AI1657" s="98" t="s">
        <v>53</v>
      </c>
      <c r="AJ1657" s="98">
        <v>4100</v>
      </c>
      <c r="AK1657" s="98" t="s">
        <v>33</v>
      </c>
      <c r="AL1657" s="98">
        <v>4101</v>
      </c>
      <c r="AO1657" s="98">
        <v>2024</v>
      </c>
      <c r="AP1657" s="98">
        <v>5</v>
      </c>
      <c r="AQ1657" s="98" t="s">
        <v>54</v>
      </c>
      <c r="AR1657" s="98" t="s">
        <v>54</v>
      </c>
      <c r="AS1657" s="98" t="s">
        <v>54</v>
      </c>
      <c r="AT1657" s="98" t="s">
        <v>54</v>
      </c>
      <c r="AV1657" s="98" t="s">
        <v>318</v>
      </c>
      <c r="AY1657" s="98" t="s">
        <v>56</v>
      </c>
      <c r="AZ1657" s="98" t="s">
        <v>4001</v>
      </c>
      <c r="BA1657" s="98" t="s">
        <v>4002</v>
      </c>
      <c r="BB1657" s="98" t="s">
        <v>4003</v>
      </c>
      <c r="BD1657" s="110" t="str">
        <f t="shared" si="273"/>
        <v>5078(vazio)</v>
      </c>
      <c r="BE1657" s="110">
        <v>5078</v>
      </c>
      <c r="BF1657" s="110" t="s">
        <v>3484</v>
      </c>
      <c r="BG1657" s="110">
        <v>8021</v>
      </c>
      <c r="BH1657" s="110" t="s">
        <v>60</v>
      </c>
      <c r="BI1657" s="110">
        <v>5</v>
      </c>
      <c r="BJ1657" s="110">
        <v>8</v>
      </c>
      <c r="BK1657" s="110">
        <v>10</v>
      </c>
      <c r="BL1657" s="110">
        <v>15</v>
      </c>
      <c r="BN1657" s="110">
        <f t="shared" si="274"/>
        <v>38</v>
      </c>
      <c r="BS1657" s="110">
        <v>4662</v>
      </c>
      <c r="BT1657" s="110" t="str">
        <f t="shared" si="265"/>
        <v>Conselhos Municipais dos Direitos das Pessoas com Deficiência criados por intermédio do Governo Estadual</v>
      </c>
      <c r="BU1657" s="111" t="str">
        <f t="shared" si="266"/>
        <v>Não</v>
      </c>
      <c r="BV1657" s="111" t="str">
        <f t="shared" si="267"/>
        <v>Não</v>
      </c>
      <c r="BW1657" s="111" t="str">
        <f t="shared" si="268"/>
        <v>Não</v>
      </c>
      <c r="BX1657" s="111" t="str">
        <f t="shared" si="269"/>
        <v>Não</v>
      </c>
      <c r="BY1657" s="110" t="s">
        <v>2486</v>
      </c>
      <c r="BZ1657" s="110" t="s">
        <v>8164</v>
      </c>
      <c r="CA1657" s="110" t="s">
        <v>121</v>
      </c>
      <c r="CB1657" s="110" t="s">
        <v>8122</v>
      </c>
      <c r="CG1657" s="110" t="str">
        <f t="shared" si="270"/>
        <v>6079 Total</v>
      </c>
      <c r="CH1657" s="110" t="str">
        <f t="shared" si="272"/>
        <v>6079 Total-1</v>
      </c>
      <c r="CI1657" s="110">
        <v>1</v>
      </c>
      <c r="CJ1657" s="110" t="s">
        <v>7516</v>
      </c>
      <c r="CN1657" s="110">
        <v>0</v>
      </c>
      <c r="CO1657" s="110">
        <v>510</v>
      </c>
      <c r="CP1657" s="110">
        <v>0</v>
      </c>
      <c r="CQ1657" s="110">
        <v>0</v>
      </c>
      <c r="CS1657" s="110" t="str">
        <f t="shared" si="271"/>
        <v>-</v>
      </c>
    </row>
    <row r="1658" spans="19:97" x14ac:dyDescent="0.2">
      <c r="S1658" s="98">
        <v>4660</v>
      </c>
      <c r="T1658" s="98">
        <v>61</v>
      </c>
      <c r="U1658" s="98" t="s">
        <v>3911</v>
      </c>
      <c r="V1658" s="98">
        <v>2</v>
      </c>
      <c r="W1658" s="98" t="s">
        <v>975</v>
      </c>
      <c r="X1658" s="98">
        <v>4</v>
      </c>
      <c r="Y1658" s="98" t="s">
        <v>657</v>
      </c>
      <c r="Z1658" s="98">
        <v>29</v>
      </c>
      <c r="AA1658" s="98" t="s">
        <v>3912</v>
      </c>
      <c r="AB1658" s="98">
        <v>8658</v>
      </c>
      <c r="AC1658" s="98" t="s">
        <v>3998</v>
      </c>
      <c r="AD1658" s="98" t="s">
        <v>3999</v>
      </c>
      <c r="AE1658" s="98">
        <v>4660</v>
      </c>
      <c r="AF1658" s="98" t="s">
        <v>2485</v>
      </c>
      <c r="AG1658" s="98" t="s">
        <v>6384</v>
      </c>
      <c r="AH1658" s="98" t="s">
        <v>734</v>
      </c>
      <c r="AI1658" s="98" t="s">
        <v>53</v>
      </c>
      <c r="AJ1658" s="98">
        <v>4100</v>
      </c>
      <c r="AK1658" s="98" t="s">
        <v>33</v>
      </c>
      <c r="AL1658" s="98">
        <v>4101</v>
      </c>
      <c r="AO1658" s="98">
        <v>2024</v>
      </c>
      <c r="AP1658" s="98">
        <v>8</v>
      </c>
      <c r="AQ1658" s="98" t="s">
        <v>54</v>
      </c>
      <c r="AR1658" s="98" t="s">
        <v>54</v>
      </c>
      <c r="AS1658" s="98" t="s">
        <v>56</v>
      </c>
      <c r="AT1658" s="98" t="s">
        <v>54</v>
      </c>
      <c r="AU1658" s="98" t="s">
        <v>2486</v>
      </c>
      <c r="AY1658" s="98" t="s">
        <v>56</v>
      </c>
      <c r="AZ1658" s="98" t="s">
        <v>4004</v>
      </c>
      <c r="BA1658" s="98" t="s">
        <v>4005</v>
      </c>
      <c r="BB1658" s="98" t="s">
        <v>4006</v>
      </c>
      <c r="BD1658" s="110" t="str">
        <f t="shared" si="273"/>
        <v>5080RGInt 04 Maringá</v>
      </c>
      <c r="BE1658" s="110">
        <v>5080</v>
      </c>
      <c r="BF1658" s="110" t="s">
        <v>3492</v>
      </c>
      <c r="BG1658" s="110">
        <v>8086</v>
      </c>
      <c r="BH1658" s="110" t="s">
        <v>36</v>
      </c>
      <c r="BI1658" s="110">
        <v>242.75</v>
      </c>
      <c r="BJ1658" s="110">
        <v>0</v>
      </c>
      <c r="BK1658" s="110">
        <v>0</v>
      </c>
      <c r="BL1658" s="110">
        <v>0</v>
      </c>
      <c r="BN1658" s="110">
        <f t="shared" si="274"/>
        <v>242.75</v>
      </c>
      <c r="BS1658" s="110">
        <v>4660</v>
      </c>
      <c r="BT1658" s="110" t="str">
        <f t="shared" si="265"/>
        <v>Municípios beneficiados com repasse de recursos para aquisição e instalação de Parque Acessível</v>
      </c>
      <c r="BU1658" s="111" t="str">
        <f t="shared" si="266"/>
        <v>Sim</v>
      </c>
      <c r="BV1658" s="111" t="str">
        <f t="shared" si="267"/>
        <v>Não</v>
      </c>
      <c r="BW1658" s="111" t="str">
        <f t="shared" si="268"/>
        <v>Não</v>
      </c>
      <c r="BX1658" s="111" t="str">
        <f t="shared" si="269"/>
        <v>Não</v>
      </c>
      <c r="BY1658" s="110" t="s">
        <v>2486</v>
      </c>
      <c r="BZ1658" s="110" t="s">
        <v>8239</v>
      </c>
      <c r="CA1658" s="110" t="s">
        <v>121</v>
      </c>
      <c r="CB1658" s="110" t="s">
        <v>8122</v>
      </c>
      <c r="CG1658" s="110" t="str">
        <f t="shared" si="270"/>
        <v>6080Araucária</v>
      </c>
      <c r="CH1658" s="110" t="str">
        <f t="shared" si="272"/>
        <v>6080-1</v>
      </c>
      <c r="CI1658" s="110">
        <v>1</v>
      </c>
      <c r="CJ1658" s="110">
        <v>6080</v>
      </c>
      <c r="CK1658" s="110" t="s">
        <v>33</v>
      </c>
      <c r="CL1658" s="110">
        <v>4101804</v>
      </c>
      <c r="CM1658" s="110" t="s">
        <v>489</v>
      </c>
      <c r="CN1658" s="110">
        <v>0</v>
      </c>
      <c r="CO1658" s="110">
        <v>136</v>
      </c>
      <c r="CP1658" s="110">
        <v>273</v>
      </c>
      <c r="CQ1658" s="110">
        <v>137</v>
      </c>
      <c r="CS1658" s="110" t="str">
        <f t="shared" si="271"/>
        <v>RGInt 01 Curitiba-Araucária</v>
      </c>
    </row>
    <row r="1659" spans="19:97" x14ac:dyDescent="0.2">
      <c r="S1659" s="98">
        <v>4657</v>
      </c>
      <c r="T1659" s="98">
        <v>61</v>
      </c>
      <c r="U1659" s="98" t="s">
        <v>3911</v>
      </c>
      <c r="V1659" s="98">
        <v>2</v>
      </c>
      <c r="W1659" s="98" t="s">
        <v>975</v>
      </c>
      <c r="X1659" s="98">
        <v>4</v>
      </c>
      <c r="Y1659" s="98" t="s">
        <v>657</v>
      </c>
      <c r="Z1659" s="98">
        <v>29</v>
      </c>
      <c r="AA1659" s="98" t="s">
        <v>3912</v>
      </c>
      <c r="AB1659" s="98">
        <v>8658</v>
      </c>
      <c r="AC1659" s="98" t="s">
        <v>3998</v>
      </c>
      <c r="AD1659" s="98" t="s">
        <v>3999</v>
      </c>
      <c r="AE1659" s="98">
        <v>4657</v>
      </c>
      <c r="AF1659" s="98" t="s">
        <v>6385</v>
      </c>
      <c r="AG1659" s="98" t="s">
        <v>4007</v>
      </c>
      <c r="AH1659" s="98" t="s">
        <v>1827</v>
      </c>
      <c r="AI1659" s="98" t="s">
        <v>53</v>
      </c>
      <c r="AJ1659" s="98">
        <v>4100</v>
      </c>
      <c r="AK1659" s="98" t="s">
        <v>33</v>
      </c>
      <c r="AL1659" s="98">
        <v>4101</v>
      </c>
      <c r="AO1659" s="98">
        <v>2024</v>
      </c>
      <c r="AP1659" s="98">
        <v>1462</v>
      </c>
      <c r="AQ1659" s="98" t="s">
        <v>54</v>
      </c>
      <c r="AR1659" s="98" t="s">
        <v>54</v>
      </c>
      <c r="AS1659" s="98" t="s">
        <v>54</v>
      </c>
      <c r="AT1659" s="98" t="s">
        <v>54</v>
      </c>
      <c r="AU1659" s="98" t="s">
        <v>122</v>
      </c>
      <c r="AY1659" s="98" t="s">
        <v>56</v>
      </c>
      <c r="AZ1659" s="98" t="s">
        <v>4008</v>
      </c>
      <c r="BA1659" s="98" t="s">
        <v>4009</v>
      </c>
      <c r="BB1659" s="98" t="s">
        <v>4010</v>
      </c>
      <c r="BD1659" s="110" t="str">
        <f t="shared" si="273"/>
        <v>5082RGInt 01 Curitiba</v>
      </c>
      <c r="BE1659" s="110">
        <v>5082</v>
      </c>
      <c r="BF1659" s="110" t="s">
        <v>3495</v>
      </c>
      <c r="BG1659" s="110">
        <v>8086</v>
      </c>
      <c r="BH1659" s="110" t="s">
        <v>33</v>
      </c>
      <c r="BI1659" s="110">
        <v>436.95</v>
      </c>
      <c r="BJ1659" s="110">
        <v>0</v>
      </c>
      <c r="BK1659" s="110">
        <v>0</v>
      </c>
      <c r="BL1659" s="110">
        <v>0</v>
      </c>
      <c r="BN1659" s="110">
        <f t="shared" si="274"/>
        <v>436.95</v>
      </c>
      <c r="BS1659" s="110">
        <v>4657</v>
      </c>
      <c r="BT1659" s="110" t="str">
        <f t="shared" si="265"/>
        <v>Pessoa com Transtorno do Espectro Autista beneficiada com a Carteira de Identificação da Pessoa com TEA - CIPTEA</v>
      </c>
      <c r="BU1659" s="111" t="str">
        <f t="shared" si="266"/>
        <v>Não</v>
      </c>
      <c r="BV1659" s="111" t="str">
        <f t="shared" si="267"/>
        <v>Não</v>
      </c>
      <c r="BW1659" s="111" t="str">
        <f t="shared" si="268"/>
        <v>Não</v>
      </c>
      <c r="BX1659" s="111" t="str">
        <f t="shared" si="269"/>
        <v>Não</v>
      </c>
      <c r="BY1659" s="110" t="s">
        <v>122</v>
      </c>
      <c r="BZ1659" s="110" t="s">
        <v>8240</v>
      </c>
      <c r="CA1659" s="110" t="s">
        <v>121</v>
      </c>
      <c r="CB1659" s="110" t="s">
        <v>8376</v>
      </c>
      <c r="CG1659" s="110" t="str">
        <f t="shared" si="270"/>
        <v>6080 Total</v>
      </c>
      <c r="CH1659" s="110" t="str">
        <f t="shared" si="272"/>
        <v>6080 Total-1</v>
      </c>
      <c r="CI1659" s="110">
        <v>1</v>
      </c>
      <c r="CJ1659" s="110" t="s">
        <v>7517</v>
      </c>
      <c r="CN1659" s="110">
        <v>0</v>
      </c>
      <c r="CO1659" s="110">
        <v>136</v>
      </c>
      <c r="CP1659" s="110">
        <v>273</v>
      </c>
      <c r="CQ1659" s="110">
        <v>137</v>
      </c>
      <c r="CS1659" s="110" t="str">
        <f t="shared" si="271"/>
        <v>-</v>
      </c>
    </row>
    <row r="1660" spans="19:97" x14ac:dyDescent="0.2">
      <c r="S1660" s="98">
        <v>4656</v>
      </c>
      <c r="T1660" s="98">
        <v>61</v>
      </c>
      <c r="U1660" s="98" t="s">
        <v>3911</v>
      </c>
      <c r="V1660" s="98">
        <v>2</v>
      </c>
      <c r="W1660" s="98" t="s">
        <v>975</v>
      </c>
      <c r="X1660" s="98">
        <v>4</v>
      </c>
      <c r="Y1660" s="98" t="s">
        <v>657</v>
      </c>
      <c r="Z1660" s="98">
        <v>29</v>
      </c>
      <c r="AA1660" s="98" t="s">
        <v>3912</v>
      </c>
      <c r="AB1660" s="98">
        <v>8658</v>
      </c>
      <c r="AC1660" s="98" t="s">
        <v>3998</v>
      </c>
      <c r="AD1660" s="98" t="s">
        <v>3999</v>
      </c>
      <c r="AE1660" s="98">
        <v>4656</v>
      </c>
      <c r="AF1660" s="98" t="s">
        <v>2482</v>
      </c>
      <c r="AG1660" s="98" t="s">
        <v>4011</v>
      </c>
      <c r="AH1660" s="98" t="s">
        <v>1827</v>
      </c>
      <c r="AI1660" s="98" t="s">
        <v>53</v>
      </c>
      <c r="AJ1660" s="98">
        <v>4100</v>
      </c>
      <c r="AK1660" s="98" t="s">
        <v>33</v>
      </c>
      <c r="AL1660" s="98">
        <v>4101</v>
      </c>
      <c r="AO1660" s="98">
        <v>2024</v>
      </c>
      <c r="AP1660" s="98">
        <v>1547</v>
      </c>
      <c r="AQ1660" s="98" t="s">
        <v>54</v>
      </c>
      <c r="AR1660" s="98" t="s">
        <v>54</v>
      </c>
      <c r="AS1660" s="98" t="s">
        <v>54</v>
      </c>
      <c r="AT1660" s="98" t="s">
        <v>54</v>
      </c>
      <c r="AU1660" s="98" t="s">
        <v>122</v>
      </c>
      <c r="AY1660" s="98" t="s">
        <v>56</v>
      </c>
      <c r="AZ1660" s="98" t="s">
        <v>4012</v>
      </c>
      <c r="BA1660" s="98" t="s">
        <v>4013</v>
      </c>
      <c r="BB1660" s="98" t="s">
        <v>4003</v>
      </c>
      <c r="BD1660" s="110" t="str">
        <f t="shared" si="273"/>
        <v>5083RGInt 05 Londrina</v>
      </c>
      <c r="BE1660" s="110">
        <v>5083</v>
      </c>
      <c r="BF1660" s="110" t="s">
        <v>3501</v>
      </c>
      <c r="BG1660" s="110">
        <v>8086</v>
      </c>
      <c r="BH1660" s="110" t="s">
        <v>37</v>
      </c>
      <c r="BI1660" s="110">
        <v>728.25</v>
      </c>
      <c r="BJ1660" s="110">
        <v>0</v>
      </c>
      <c r="BK1660" s="110">
        <v>0</v>
      </c>
      <c r="BL1660" s="110">
        <v>0</v>
      </c>
      <c r="BN1660" s="110">
        <f t="shared" si="274"/>
        <v>728.25</v>
      </c>
      <c r="BS1660" s="110">
        <v>4656</v>
      </c>
      <c r="BT1660" s="110" t="str">
        <f t="shared" si="265"/>
        <v>Pessoas com deficiência e algumas patologias crônicas beneficiada com a gratuidade no transporte rodoviário intermunicipal dentro do Estado do Paraná, por meio da Carteira do Passe Livre</v>
      </c>
      <c r="BU1660" s="111" t="str">
        <f t="shared" si="266"/>
        <v>Não</v>
      </c>
      <c r="BV1660" s="111" t="str">
        <f t="shared" si="267"/>
        <v>Não</v>
      </c>
      <c r="BW1660" s="111" t="str">
        <f t="shared" si="268"/>
        <v>Não</v>
      </c>
      <c r="BX1660" s="111" t="str">
        <f t="shared" si="269"/>
        <v>Não</v>
      </c>
      <c r="BY1660" s="110" t="s">
        <v>122</v>
      </c>
      <c r="BZ1660" s="110" t="s">
        <v>8240</v>
      </c>
      <c r="CA1660" s="110" t="s">
        <v>121</v>
      </c>
      <c r="CB1660" s="110" t="s">
        <v>8122</v>
      </c>
      <c r="CG1660" s="110" t="str">
        <f t="shared" si="270"/>
        <v>6081Colombo</v>
      </c>
      <c r="CH1660" s="110" t="str">
        <f t="shared" si="272"/>
        <v>6081-1</v>
      </c>
      <c r="CI1660" s="110">
        <v>1</v>
      </c>
      <c r="CJ1660" s="110">
        <v>6081</v>
      </c>
      <c r="CK1660" s="110" t="s">
        <v>33</v>
      </c>
      <c r="CL1660" s="110">
        <v>4105805</v>
      </c>
      <c r="CM1660" s="110" t="s">
        <v>458</v>
      </c>
      <c r="CN1660" s="110">
        <v>0</v>
      </c>
      <c r="CO1660" s="110">
        <v>453</v>
      </c>
      <c r="CP1660" s="110">
        <v>0</v>
      </c>
      <c r="CQ1660" s="110">
        <v>0</v>
      </c>
      <c r="CS1660" s="110" t="str">
        <f t="shared" si="271"/>
        <v>RGInt 01 Curitiba-Colombo</v>
      </c>
    </row>
    <row r="1661" spans="19:97" x14ac:dyDescent="0.2">
      <c r="S1661" s="98">
        <v>4658</v>
      </c>
      <c r="T1661" s="98">
        <v>61</v>
      </c>
      <c r="U1661" s="98" t="s">
        <v>3911</v>
      </c>
      <c r="V1661" s="98">
        <v>2</v>
      </c>
      <c r="W1661" s="98" t="s">
        <v>975</v>
      </c>
      <c r="X1661" s="98">
        <v>4</v>
      </c>
      <c r="Y1661" s="98" t="s">
        <v>657</v>
      </c>
      <c r="Z1661" s="98">
        <v>29</v>
      </c>
      <c r="AA1661" s="98" t="s">
        <v>3912</v>
      </c>
      <c r="AB1661" s="98">
        <v>8658</v>
      </c>
      <c r="AC1661" s="98" t="s">
        <v>3998</v>
      </c>
      <c r="AD1661" s="98" t="s">
        <v>3999</v>
      </c>
      <c r="AE1661" s="98">
        <v>4658</v>
      </c>
      <c r="AF1661" s="98" t="s">
        <v>2483</v>
      </c>
      <c r="AG1661" s="98" t="s">
        <v>4014</v>
      </c>
      <c r="AH1661" s="98" t="s">
        <v>715</v>
      </c>
      <c r="AI1661" s="98" t="s">
        <v>53</v>
      </c>
      <c r="AJ1661" s="98">
        <v>4100</v>
      </c>
      <c r="AK1661" s="98" t="s">
        <v>33</v>
      </c>
      <c r="AL1661" s="98">
        <v>4101</v>
      </c>
      <c r="AM1661" s="98" t="s">
        <v>231</v>
      </c>
      <c r="AN1661" s="98">
        <v>4109609</v>
      </c>
      <c r="AO1661" s="98">
        <v>2024</v>
      </c>
      <c r="AP1661" s="98">
        <v>73</v>
      </c>
      <c r="AQ1661" s="98" t="s">
        <v>54</v>
      </c>
      <c r="AR1661" s="98" t="s">
        <v>54</v>
      </c>
      <c r="AS1661" s="98" t="s">
        <v>54</v>
      </c>
      <c r="AT1661" s="98" t="s">
        <v>54</v>
      </c>
      <c r="AU1661" s="98" t="s">
        <v>2484</v>
      </c>
      <c r="AY1661" s="98" t="s">
        <v>56</v>
      </c>
      <c r="AZ1661" s="98" t="s">
        <v>4015</v>
      </c>
      <c r="BA1661" s="98" t="s">
        <v>4005</v>
      </c>
      <c r="BB1661" s="98" t="s">
        <v>4003</v>
      </c>
      <c r="BD1661" s="110" t="str">
        <f t="shared" si="273"/>
        <v>5084RGInt 05 Londrina</v>
      </c>
      <c r="BE1661" s="110">
        <v>5084</v>
      </c>
      <c r="BF1661" s="110" t="s">
        <v>3504</v>
      </c>
      <c r="BG1661" s="110">
        <v>8086</v>
      </c>
      <c r="BH1661" s="110" t="s">
        <v>37</v>
      </c>
      <c r="BI1661" s="110">
        <v>339.85</v>
      </c>
      <c r="BJ1661" s="110">
        <v>0</v>
      </c>
      <c r="BK1661" s="110">
        <v>0</v>
      </c>
      <c r="BL1661" s="110">
        <v>0</v>
      </c>
      <c r="BN1661" s="110">
        <f t="shared" si="274"/>
        <v>339.85</v>
      </c>
      <c r="BS1661" s="110">
        <v>4658</v>
      </c>
      <c r="BT1661" s="110" t="str">
        <f t="shared" si="265"/>
        <v>Pessoas com deficiência ou com mobilidade reduzida atendidas com atividades de lazer - Praia Acessível</v>
      </c>
      <c r="BU1661" s="111" t="str">
        <f t="shared" si="266"/>
        <v>Não</v>
      </c>
      <c r="BV1661" s="111" t="str">
        <f t="shared" si="267"/>
        <v>Não</v>
      </c>
      <c r="BW1661" s="111" t="str">
        <f t="shared" si="268"/>
        <v>Não</v>
      </c>
      <c r="BX1661" s="111" t="str">
        <f t="shared" si="269"/>
        <v>Não</v>
      </c>
      <c r="BY1661" s="110" t="s">
        <v>2484</v>
      </c>
      <c r="BZ1661" s="110" t="s">
        <v>8218</v>
      </c>
      <c r="CA1661" s="110" t="s">
        <v>121</v>
      </c>
      <c r="CB1661" s="110" t="s">
        <v>8376</v>
      </c>
      <c r="CG1661" s="110" t="str">
        <f t="shared" si="270"/>
        <v>6081 Total</v>
      </c>
      <c r="CH1661" s="110" t="str">
        <f t="shared" si="272"/>
        <v>6081 Total-1</v>
      </c>
      <c r="CI1661" s="110">
        <v>1</v>
      </c>
      <c r="CJ1661" s="110" t="s">
        <v>7518</v>
      </c>
      <c r="CN1661" s="110">
        <v>0</v>
      </c>
      <c r="CO1661" s="110">
        <v>453</v>
      </c>
      <c r="CP1661" s="110">
        <v>0</v>
      </c>
      <c r="CQ1661" s="110">
        <v>0</v>
      </c>
      <c r="CS1661" s="110" t="str">
        <f t="shared" si="271"/>
        <v>-</v>
      </c>
    </row>
    <row r="1662" spans="19:97" x14ac:dyDescent="0.2">
      <c r="S1662" s="98">
        <v>4661</v>
      </c>
      <c r="T1662" s="98">
        <v>61</v>
      </c>
      <c r="U1662" s="98" t="s">
        <v>3911</v>
      </c>
      <c r="V1662" s="98">
        <v>2</v>
      </c>
      <c r="W1662" s="98" t="s">
        <v>975</v>
      </c>
      <c r="X1662" s="98">
        <v>4</v>
      </c>
      <c r="Y1662" s="98" t="s">
        <v>657</v>
      </c>
      <c r="Z1662" s="98">
        <v>29</v>
      </c>
      <c r="AA1662" s="98" t="s">
        <v>3912</v>
      </c>
      <c r="AB1662" s="98">
        <v>8658</v>
      </c>
      <c r="AC1662" s="98" t="s">
        <v>3998</v>
      </c>
      <c r="AD1662" s="98" t="s">
        <v>3999</v>
      </c>
      <c r="AE1662" s="98">
        <v>4661</v>
      </c>
      <c r="AF1662" s="98" t="s">
        <v>2487</v>
      </c>
      <c r="AG1662" s="98" t="s">
        <v>4016</v>
      </c>
      <c r="AH1662" s="98" t="s">
        <v>944</v>
      </c>
      <c r="AI1662" s="98" t="s">
        <v>53</v>
      </c>
      <c r="AJ1662" s="98">
        <v>4100</v>
      </c>
      <c r="AO1662" s="98">
        <v>2024</v>
      </c>
      <c r="AP1662" s="98">
        <v>1</v>
      </c>
      <c r="AQ1662" s="98" t="s">
        <v>54</v>
      </c>
      <c r="AR1662" s="98" t="s">
        <v>54</v>
      </c>
      <c r="AS1662" s="98" t="s">
        <v>54</v>
      </c>
      <c r="AT1662" s="98" t="s">
        <v>54</v>
      </c>
      <c r="AU1662" s="98" t="s">
        <v>2486</v>
      </c>
      <c r="AY1662" s="98" t="s">
        <v>56</v>
      </c>
      <c r="AZ1662" s="98" t="s">
        <v>4017</v>
      </c>
      <c r="BA1662" s="98" t="s">
        <v>4018</v>
      </c>
      <c r="BB1662" s="98" t="s">
        <v>4003</v>
      </c>
      <c r="BD1662" s="110" t="str">
        <f t="shared" si="273"/>
        <v>5088RGInt 04 Maringá</v>
      </c>
      <c r="BE1662" s="110">
        <v>5088</v>
      </c>
      <c r="BF1662" s="110" t="s">
        <v>3507</v>
      </c>
      <c r="BG1662" s="110">
        <v>7084</v>
      </c>
      <c r="BH1662" s="110" t="s">
        <v>36</v>
      </c>
      <c r="BI1662" s="110">
        <v>7597.48</v>
      </c>
      <c r="BJ1662" s="110">
        <v>0</v>
      </c>
      <c r="BK1662" s="110">
        <v>0</v>
      </c>
      <c r="BL1662" s="110">
        <v>0</v>
      </c>
      <c r="BN1662" s="110">
        <f t="shared" si="274"/>
        <v>7597.48</v>
      </c>
      <c r="BS1662" s="110">
        <v>4661</v>
      </c>
      <c r="BT1662" s="110" t="str">
        <f t="shared" si="265"/>
        <v>Plataforma de informações com serviços voltados às pessoas com deficiência - Plataforma Paraná Acessível implantada</v>
      </c>
      <c r="BU1662" s="111" t="str">
        <f t="shared" si="266"/>
        <v>Não</v>
      </c>
      <c r="BV1662" s="111" t="str">
        <f t="shared" si="267"/>
        <v>Não</v>
      </c>
      <c r="BW1662" s="111" t="str">
        <f t="shared" si="268"/>
        <v>Não</v>
      </c>
      <c r="BX1662" s="111" t="str">
        <f t="shared" si="269"/>
        <v>Não</v>
      </c>
      <c r="BY1662" s="110" t="s">
        <v>2486</v>
      </c>
      <c r="BZ1662" s="110" t="s">
        <v>8239</v>
      </c>
      <c r="CA1662" s="110" t="s">
        <v>121</v>
      </c>
      <c r="CB1662" s="110" t="s">
        <v>8379</v>
      </c>
      <c r="CG1662" s="110" t="str">
        <f t="shared" si="270"/>
        <v>6082Fazenda Rio Grande</v>
      </c>
      <c r="CH1662" s="110" t="str">
        <f t="shared" si="272"/>
        <v>6082-1</v>
      </c>
      <c r="CI1662" s="110">
        <v>1</v>
      </c>
      <c r="CJ1662" s="110">
        <v>6082</v>
      </c>
      <c r="CK1662" s="110" t="s">
        <v>33</v>
      </c>
      <c r="CL1662" s="110">
        <v>4107652</v>
      </c>
      <c r="CM1662" s="110" t="s">
        <v>506</v>
      </c>
      <c r="CN1662" s="110">
        <v>0</v>
      </c>
      <c r="CO1662" s="110">
        <v>151</v>
      </c>
      <c r="CP1662" s="110">
        <v>303</v>
      </c>
      <c r="CQ1662" s="110">
        <v>152</v>
      </c>
      <c r="CS1662" s="110" t="str">
        <f t="shared" si="271"/>
        <v>RGInt 01 Curitiba-Fazenda Rio Grande</v>
      </c>
    </row>
    <row r="1663" spans="19:97" x14ac:dyDescent="0.2">
      <c r="S1663" s="98">
        <v>4663</v>
      </c>
      <c r="T1663" s="98">
        <v>61</v>
      </c>
      <c r="U1663" s="98" t="s">
        <v>3911</v>
      </c>
      <c r="V1663" s="98">
        <v>2</v>
      </c>
      <c r="W1663" s="98" t="s">
        <v>975</v>
      </c>
      <c r="X1663" s="98">
        <v>4</v>
      </c>
      <c r="Y1663" s="98" t="s">
        <v>657</v>
      </c>
      <c r="Z1663" s="98">
        <v>29</v>
      </c>
      <c r="AA1663" s="98" t="s">
        <v>3912</v>
      </c>
      <c r="AB1663" s="98">
        <v>8658</v>
      </c>
      <c r="AC1663" s="98" t="s">
        <v>3998</v>
      </c>
      <c r="AD1663" s="98" t="s">
        <v>3999</v>
      </c>
      <c r="AE1663" s="98">
        <v>4663</v>
      </c>
      <c r="AF1663" s="98" t="s">
        <v>2491</v>
      </c>
      <c r="AG1663" s="98" t="s">
        <v>4020</v>
      </c>
      <c r="AH1663" s="98" t="s">
        <v>4021</v>
      </c>
      <c r="AI1663" s="98" t="s">
        <v>53</v>
      </c>
      <c r="AJ1663" s="98">
        <v>4100</v>
      </c>
      <c r="AO1663" s="98">
        <v>2024</v>
      </c>
      <c r="AP1663" s="98">
        <v>1</v>
      </c>
      <c r="AQ1663" s="98" t="s">
        <v>54</v>
      </c>
      <c r="AR1663" s="98" t="s">
        <v>54</v>
      </c>
      <c r="AS1663" s="98" t="s">
        <v>54</v>
      </c>
      <c r="AT1663" s="98" t="s">
        <v>54</v>
      </c>
      <c r="AU1663" s="98" t="s">
        <v>2484</v>
      </c>
      <c r="AY1663" s="98" t="s">
        <v>56</v>
      </c>
      <c r="AZ1663" s="98" t="s">
        <v>4022</v>
      </c>
      <c r="BA1663" s="98" t="s">
        <v>4023</v>
      </c>
      <c r="BB1663" s="98" t="s">
        <v>4024</v>
      </c>
      <c r="BD1663" s="110" t="str">
        <f t="shared" si="273"/>
        <v>5089RGInt 04 Maringá</v>
      </c>
      <c r="BE1663" s="110">
        <v>5089</v>
      </c>
      <c r="BF1663" s="110" t="s">
        <v>3510</v>
      </c>
      <c r="BG1663" s="110">
        <v>7084</v>
      </c>
      <c r="BH1663" s="110" t="s">
        <v>36</v>
      </c>
      <c r="BI1663" s="110">
        <v>7626.7</v>
      </c>
      <c r="BJ1663" s="110">
        <v>0</v>
      </c>
      <c r="BK1663" s="110">
        <v>0</v>
      </c>
      <c r="BL1663" s="110">
        <v>0</v>
      </c>
      <c r="BN1663" s="110">
        <f t="shared" si="274"/>
        <v>7626.7</v>
      </c>
      <c r="BS1663" s="110">
        <v>4663</v>
      </c>
      <c r="BT1663" s="110" t="str">
        <f t="shared" si="265"/>
        <v>Projetos de tecnologia assistiva desenvolvidos com apoio do Governo Estadual</v>
      </c>
      <c r="BU1663" s="111" t="str">
        <f t="shared" si="266"/>
        <v>Não</v>
      </c>
      <c r="BV1663" s="111" t="str">
        <f t="shared" si="267"/>
        <v>Não</v>
      </c>
      <c r="BW1663" s="111" t="str">
        <f t="shared" si="268"/>
        <v>Não</v>
      </c>
      <c r="BX1663" s="111" t="str">
        <f t="shared" si="269"/>
        <v>Não</v>
      </c>
      <c r="BY1663" s="110" t="s">
        <v>2484</v>
      </c>
      <c r="BZ1663" s="110" t="s">
        <v>8239</v>
      </c>
      <c r="CA1663" s="110" t="s">
        <v>121</v>
      </c>
      <c r="CB1663" s="110" t="s">
        <v>8376</v>
      </c>
      <c r="CG1663" s="110" t="str">
        <f t="shared" si="270"/>
        <v>6082 Total</v>
      </c>
      <c r="CH1663" s="110" t="str">
        <f t="shared" si="272"/>
        <v>6082 Total-1</v>
      </c>
      <c r="CI1663" s="110">
        <v>1</v>
      </c>
      <c r="CJ1663" s="110" t="s">
        <v>7519</v>
      </c>
      <c r="CN1663" s="110">
        <v>0</v>
      </c>
      <c r="CO1663" s="110">
        <v>151</v>
      </c>
      <c r="CP1663" s="110">
        <v>303</v>
      </c>
      <c r="CQ1663" s="110">
        <v>152</v>
      </c>
      <c r="CS1663" s="110" t="str">
        <f t="shared" si="271"/>
        <v>-</v>
      </c>
    </row>
    <row r="1664" spans="19:97" x14ac:dyDescent="0.2">
      <c r="S1664" s="98">
        <v>5915</v>
      </c>
      <c r="T1664" s="98">
        <v>61</v>
      </c>
      <c r="U1664" s="98" t="s">
        <v>3911</v>
      </c>
      <c r="V1664" s="98">
        <v>66</v>
      </c>
      <c r="W1664" s="98" t="s">
        <v>4025</v>
      </c>
      <c r="X1664" s="98">
        <v>4</v>
      </c>
      <c r="Y1664" s="98" t="s">
        <v>657</v>
      </c>
      <c r="Z1664" s="98">
        <v>29</v>
      </c>
      <c r="AA1664" s="98" t="s">
        <v>3912</v>
      </c>
      <c r="AB1664" s="98">
        <v>7438</v>
      </c>
      <c r="AC1664" s="98" t="s">
        <v>4026</v>
      </c>
      <c r="AD1664" s="98" t="s">
        <v>4027</v>
      </c>
      <c r="AE1664" s="98">
        <v>5915</v>
      </c>
      <c r="AF1664" s="98" t="s">
        <v>4028</v>
      </c>
      <c r="AG1664" s="98" t="s">
        <v>4029</v>
      </c>
      <c r="AH1664" s="98" t="s">
        <v>4030</v>
      </c>
      <c r="AI1664" s="98" t="s">
        <v>53</v>
      </c>
      <c r="AJ1664" s="98">
        <v>4100</v>
      </c>
      <c r="AO1664" s="98">
        <v>2024</v>
      </c>
      <c r="AP1664" s="98">
        <v>300</v>
      </c>
      <c r="AQ1664" s="98" t="s">
        <v>54</v>
      </c>
      <c r="AR1664" s="98" t="s">
        <v>54</v>
      </c>
      <c r="AS1664" s="98" t="s">
        <v>56</v>
      </c>
      <c r="AT1664" s="98" t="s">
        <v>54</v>
      </c>
      <c r="AV1664" s="98" t="s">
        <v>2724</v>
      </c>
      <c r="AY1664" s="98" t="s">
        <v>54</v>
      </c>
      <c r="AZ1664" s="98" t="s">
        <v>3920</v>
      </c>
      <c r="BA1664" s="98" t="s">
        <v>4031</v>
      </c>
      <c r="BB1664" s="98" t="s">
        <v>4032</v>
      </c>
      <c r="BD1664" s="110" t="str">
        <f t="shared" si="273"/>
        <v>5090RGInt 06 Ponta Grossa</v>
      </c>
      <c r="BE1664" s="110">
        <v>5090</v>
      </c>
      <c r="BF1664" s="110" t="s">
        <v>3513</v>
      </c>
      <c r="BG1664" s="110">
        <v>7084</v>
      </c>
      <c r="BH1664" s="110" t="s">
        <v>38</v>
      </c>
      <c r="BI1664" s="110">
        <v>96952.67</v>
      </c>
      <c r="BJ1664" s="110">
        <v>128</v>
      </c>
      <c r="BK1664" s="110">
        <v>0</v>
      </c>
      <c r="BL1664" s="110">
        <v>0</v>
      </c>
      <c r="BN1664" s="110">
        <f t="shared" si="274"/>
        <v>97080.67</v>
      </c>
      <c r="BS1664" s="110">
        <v>5915</v>
      </c>
      <c r="BT1664" s="110" t="str">
        <f t="shared" si="265"/>
        <v>Equipamentos educacionais voltados à primeira infância construídos com recursos repassados aos municípios na modalidade fundo a fundo</v>
      </c>
      <c r="BU1664" s="111" t="str">
        <f t="shared" si="266"/>
        <v>Sim</v>
      </c>
      <c r="BV1664" s="111" t="str">
        <f t="shared" si="267"/>
        <v>Não</v>
      </c>
      <c r="BW1664" s="111" t="str">
        <f t="shared" si="268"/>
        <v>Não</v>
      </c>
      <c r="BX1664" s="111" t="str">
        <f t="shared" si="269"/>
        <v>Não</v>
      </c>
      <c r="BY1664" s="110" t="s">
        <v>122</v>
      </c>
      <c r="BZ1664" s="110" t="s">
        <v>2724</v>
      </c>
      <c r="CA1664" s="110" t="s">
        <v>121</v>
      </c>
      <c r="CB1664" s="110" t="s">
        <v>8374</v>
      </c>
      <c r="CG1664" s="110" t="str">
        <f t="shared" si="270"/>
        <v>6083Piraquara</v>
      </c>
      <c r="CH1664" s="110" t="str">
        <f t="shared" si="272"/>
        <v>6083-1</v>
      </c>
      <c r="CI1664" s="110">
        <v>1</v>
      </c>
      <c r="CJ1664" s="110">
        <v>6083</v>
      </c>
      <c r="CK1664" s="110" t="s">
        <v>33</v>
      </c>
      <c r="CL1664" s="110">
        <v>4119509</v>
      </c>
      <c r="CM1664" s="110" t="s">
        <v>519</v>
      </c>
      <c r="CN1664" s="110">
        <v>0</v>
      </c>
      <c r="CO1664" s="110">
        <v>136</v>
      </c>
      <c r="CP1664" s="110">
        <v>273</v>
      </c>
      <c r="CQ1664" s="110">
        <v>137</v>
      </c>
      <c r="CS1664" s="110" t="str">
        <f t="shared" si="271"/>
        <v>RGInt 01 Curitiba-Piraquara</v>
      </c>
    </row>
    <row r="1665" spans="19:97" x14ac:dyDescent="0.2">
      <c r="S1665" s="98">
        <v>5054</v>
      </c>
      <c r="T1665" s="98">
        <v>61</v>
      </c>
      <c r="U1665" s="98" t="s">
        <v>3911</v>
      </c>
      <c r="V1665" s="98">
        <v>66</v>
      </c>
      <c r="W1665" s="98" t="s">
        <v>4025</v>
      </c>
      <c r="X1665" s="98">
        <v>4</v>
      </c>
      <c r="Y1665" s="98" t="s">
        <v>657</v>
      </c>
      <c r="Z1665" s="98">
        <v>29</v>
      </c>
      <c r="AA1665" s="98" t="s">
        <v>3912</v>
      </c>
      <c r="AB1665" s="98">
        <v>8418</v>
      </c>
      <c r="AC1665" s="98" t="s">
        <v>4033</v>
      </c>
      <c r="AD1665" s="98" t="s">
        <v>4034</v>
      </c>
      <c r="AE1665" s="98">
        <v>5054</v>
      </c>
      <c r="AF1665" s="98" t="s">
        <v>3394</v>
      </c>
      <c r="AG1665" s="98" t="s">
        <v>4035</v>
      </c>
      <c r="AH1665" s="98" t="s">
        <v>4036</v>
      </c>
      <c r="AI1665" s="98" t="s">
        <v>53</v>
      </c>
      <c r="AJ1665" s="98">
        <v>4100</v>
      </c>
      <c r="AK1665" s="98" t="s">
        <v>33</v>
      </c>
      <c r="AL1665" s="98">
        <v>4101</v>
      </c>
      <c r="AO1665" s="98">
        <v>2024</v>
      </c>
      <c r="AP1665" s="98">
        <v>163</v>
      </c>
      <c r="AQ1665" s="98" t="s">
        <v>54</v>
      </c>
      <c r="AR1665" s="98" t="s">
        <v>54</v>
      </c>
      <c r="AS1665" s="98" t="s">
        <v>56</v>
      </c>
      <c r="AT1665" s="98" t="s">
        <v>54</v>
      </c>
      <c r="AV1665" s="98" t="s">
        <v>129</v>
      </c>
      <c r="AY1665" s="98" t="s">
        <v>56</v>
      </c>
      <c r="AZ1665" s="98" t="s">
        <v>3945</v>
      </c>
      <c r="BA1665" s="98" t="s">
        <v>3916</v>
      </c>
      <c r="BB1665" s="98" t="s">
        <v>3917</v>
      </c>
      <c r="BD1665" s="110" t="str">
        <f t="shared" si="273"/>
        <v>5091RGInt 05 Londrina</v>
      </c>
      <c r="BE1665" s="110">
        <v>5091</v>
      </c>
      <c r="BF1665" s="110" t="s">
        <v>3516</v>
      </c>
      <c r="BG1665" s="110">
        <v>7084</v>
      </c>
      <c r="BH1665" s="110" t="s">
        <v>37</v>
      </c>
      <c r="BI1665" s="110">
        <v>60210.81</v>
      </c>
      <c r="BJ1665" s="110">
        <v>190</v>
      </c>
      <c r="BK1665" s="110">
        <v>0</v>
      </c>
      <c r="BL1665" s="110">
        <v>0</v>
      </c>
      <c r="BN1665" s="110">
        <f t="shared" si="274"/>
        <v>60400.81</v>
      </c>
      <c r="BS1665" s="110">
        <v>5054</v>
      </c>
      <c r="BT1665" s="110" t="str">
        <f t="shared" si="265"/>
        <v>Adolescente beneficiado com Bolsa Agente de Cidadania</v>
      </c>
      <c r="BU1665" s="111" t="str">
        <f t="shared" si="266"/>
        <v>Sim</v>
      </c>
      <c r="BV1665" s="111" t="str">
        <f t="shared" si="267"/>
        <v>Não</v>
      </c>
      <c r="BW1665" s="111" t="str">
        <f t="shared" si="268"/>
        <v>Não</v>
      </c>
      <c r="BX1665" s="111" t="str">
        <f t="shared" si="269"/>
        <v>Não</v>
      </c>
      <c r="BY1665" s="110" t="s">
        <v>122</v>
      </c>
      <c r="BZ1665" s="110" t="s">
        <v>8227</v>
      </c>
      <c r="CA1665" s="110" t="s">
        <v>918</v>
      </c>
      <c r="CB1665" s="110" t="s">
        <v>8374</v>
      </c>
      <c r="CG1665" s="110" t="str">
        <f t="shared" si="270"/>
        <v>6083 Total</v>
      </c>
      <c r="CH1665" s="110" t="str">
        <f t="shared" si="272"/>
        <v>6083 Total-1</v>
      </c>
      <c r="CI1665" s="110">
        <v>1</v>
      </c>
      <c r="CJ1665" s="110" t="s">
        <v>7520</v>
      </c>
      <c r="CN1665" s="110">
        <v>0</v>
      </c>
      <c r="CO1665" s="110">
        <v>136</v>
      </c>
      <c r="CP1665" s="110">
        <v>273</v>
      </c>
      <c r="CQ1665" s="110">
        <v>137</v>
      </c>
      <c r="CS1665" s="110" t="str">
        <f t="shared" si="271"/>
        <v>-</v>
      </c>
    </row>
    <row r="1666" spans="19:97" x14ac:dyDescent="0.2">
      <c r="S1666" s="98">
        <v>5179</v>
      </c>
      <c r="T1666" s="98">
        <v>61</v>
      </c>
      <c r="U1666" s="98" t="s">
        <v>3911</v>
      </c>
      <c r="V1666" s="98">
        <v>66</v>
      </c>
      <c r="W1666" s="98" t="s">
        <v>4025</v>
      </c>
      <c r="X1666" s="98">
        <v>4</v>
      </c>
      <c r="Y1666" s="98" t="s">
        <v>657</v>
      </c>
      <c r="Z1666" s="98">
        <v>29</v>
      </c>
      <c r="AA1666" s="98" t="s">
        <v>3912</v>
      </c>
      <c r="AB1666" s="98">
        <v>8418</v>
      </c>
      <c r="AC1666" s="98" t="s">
        <v>4033</v>
      </c>
      <c r="AD1666" s="98" t="s">
        <v>4034</v>
      </c>
      <c r="AE1666" s="98">
        <v>5179</v>
      </c>
      <c r="AF1666" s="98" t="s">
        <v>3768</v>
      </c>
      <c r="AG1666" s="98" t="s">
        <v>6386</v>
      </c>
      <c r="AH1666" s="98" t="s">
        <v>4036</v>
      </c>
      <c r="AI1666" s="98" t="s">
        <v>53</v>
      </c>
      <c r="AJ1666" s="98">
        <v>4100</v>
      </c>
      <c r="AK1666" s="98" t="s">
        <v>33</v>
      </c>
      <c r="AL1666" s="98">
        <v>4101</v>
      </c>
      <c r="AO1666" s="98">
        <v>2024</v>
      </c>
      <c r="AP1666" s="98">
        <v>180</v>
      </c>
      <c r="AQ1666" s="98" t="s">
        <v>54</v>
      </c>
      <c r="AR1666" s="98" t="s">
        <v>54</v>
      </c>
      <c r="AS1666" s="98" t="s">
        <v>56</v>
      </c>
      <c r="AT1666" s="98" t="s">
        <v>54</v>
      </c>
      <c r="AW1666" s="98" t="s">
        <v>2504</v>
      </c>
      <c r="AY1666" s="98" t="s">
        <v>56</v>
      </c>
      <c r="AZ1666" s="98" t="s">
        <v>4037</v>
      </c>
      <c r="BA1666" s="98" t="s">
        <v>4038</v>
      </c>
      <c r="BB1666" s="98" t="s">
        <v>4039</v>
      </c>
      <c r="BD1666" s="110" t="str">
        <f t="shared" si="273"/>
        <v>5092(vazio)</v>
      </c>
      <c r="BE1666" s="110">
        <v>5092</v>
      </c>
      <c r="BF1666" s="110" t="s">
        <v>743</v>
      </c>
      <c r="BG1666" s="110">
        <v>7161</v>
      </c>
      <c r="BH1666" s="110" t="s">
        <v>60</v>
      </c>
      <c r="BI1666" s="110">
        <v>0</v>
      </c>
      <c r="BJ1666" s="110">
        <v>139</v>
      </c>
      <c r="BK1666" s="110">
        <v>139</v>
      </c>
      <c r="BL1666" s="110">
        <v>139</v>
      </c>
      <c r="BN1666" s="110">
        <f t="shared" si="274"/>
        <v>417</v>
      </c>
      <c r="BS1666" s="110">
        <v>5179</v>
      </c>
      <c r="BT1666" s="110" t="str">
        <f t="shared" si="265"/>
        <v>Adolescentes beneficiados em projetos esportivos, culturais e de lazer direcionados à socioeducação</v>
      </c>
      <c r="BU1666" s="111" t="str">
        <f t="shared" si="266"/>
        <v>Sim</v>
      </c>
      <c r="BV1666" s="111" t="str">
        <f t="shared" si="267"/>
        <v>Não</v>
      </c>
      <c r="BW1666" s="111" t="str">
        <f t="shared" si="268"/>
        <v>Não</v>
      </c>
      <c r="BX1666" s="111" t="str">
        <f t="shared" si="269"/>
        <v>Não</v>
      </c>
      <c r="BY1666" s="110" t="s">
        <v>122</v>
      </c>
      <c r="BZ1666" s="110" t="s">
        <v>8227</v>
      </c>
      <c r="CA1666" s="110" t="s">
        <v>8338</v>
      </c>
      <c r="CB1666" s="110" t="s">
        <v>8376</v>
      </c>
      <c r="CG1666" s="110" t="str">
        <f t="shared" si="270"/>
        <v>6084Paranaguá</v>
      </c>
      <c r="CH1666" s="110" t="str">
        <f t="shared" si="272"/>
        <v>6084-1</v>
      </c>
      <c r="CI1666" s="110">
        <v>1</v>
      </c>
      <c r="CJ1666" s="110">
        <v>6084</v>
      </c>
      <c r="CK1666" s="110" t="s">
        <v>33</v>
      </c>
      <c r="CL1666" s="110">
        <v>4118204</v>
      </c>
      <c r="CM1666" s="110" t="s">
        <v>511</v>
      </c>
      <c r="CN1666" s="110">
        <v>0</v>
      </c>
      <c r="CO1666" s="110">
        <v>185</v>
      </c>
      <c r="CP1666" s="110">
        <v>370</v>
      </c>
      <c r="CQ1666" s="110">
        <v>186</v>
      </c>
      <c r="CS1666" s="110" t="str">
        <f t="shared" si="271"/>
        <v>RGInt 01 Curitiba-Paranaguá</v>
      </c>
    </row>
    <row r="1667" spans="19:97" x14ac:dyDescent="0.2">
      <c r="S1667" s="98">
        <v>5176</v>
      </c>
      <c r="T1667" s="98">
        <v>61</v>
      </c>
      <c r="U1667" s="98" t="s">
        <v>3911</v>
      </c>
      <c r="V1667" s="98">
        <v>66</v>
      </c>
      <c r="W1667" s="98" t="s">
        <v>4025</v>
      </c>
      <c r="X1667" s="98">
        <v>4</v>
      </c>
      <c r="Y1667" s="98" t="s">
        <v>657</v>
      </c>
      <c r="Z1667" s="98">
        <v>29</v>
      </c>
      <c r="AA1667" s="98" t="s">
        <v>3912</v>
      </c>
      <c r="AB1667" s="98">
        <v>8418</v>
      </c>
      <c r="AC1667" s="98" t="s">
        <v>4033</v>
      </c>
      <c r="AD1667" s="98" t="s">
        <v>4034</v>
      </c>
      <c r="AE1667" s="98">
        <v>5176</v>
      </c>
      <c r="AF1667" s="98" t="s">
        <v>3755</v>
      </c>
      <c r="AG1667" s="98" t="s">
        <v>6387</v>
      </c>
      <c r="AH1667" s="98" t="s">
        <v>127</v>
      </c>
      <c r="AI1667" s="98" t="s">
        <v>53</v>
      </c>
      <c r="AJ1667" s="98">
        <v>4100</v>
      </c>
      <c r="AK1667" s="98" t="s">
        <v>33</v>
      </c>
      <c r="AL1667" s="98">
        <v>4101</v>
      </c>
      <c r="AO1667" s="98">
        <v>2024</v>
      </c>
      <c r="AP1667" s="98">
        <v>1550</v>
      </c>
      <c r="AQ1667" s="98" t="s">
        <v>54</v>
      </c>
      <c r="AR1667" s="98" t="s">
        <v>54</v>
      </c>
      <c r="AS1667" s="98" t="s">
        <v>56</v>
      </c>
      <c r="AT1667" s="98" t="s">
        <v>54</v>
      </c>
      <c r="AV1667" s="98" t="s">
        <v>2724</v>
      </c>
      <c r="AY1667" s="98" t="s">
        <v>56</v>
      </c>
      <c r="AZ1667" s="98" t="s">
        <v>4040</v>
      </c>
      <c r="BA1667" s="98" t="s">
        <v>4041</v>
      </c>
      <c r="BB1667" s="98" t="s">
        <v>4042</v>
      </c>
      <c r="BD1667" s="110" t="str">
        <f t="shared" si="273"/>
        <v>5093RGInt 01 Curitiba</v>
      </c>
      <c r="BE1667" s="110">
        <v>5093</v>
      </c>
      <c r="BF1667" s="110" t="s">
        <v>3526</v>
      </c>
      <c r="BG1667" s="110">
        <v>7096</v>
      </c>
      <c r="BH1667" s="110" t="s">
        <v>33</v>
      </c>
      <c r="BI1667" s="110">
        <v>14611.92</v>
      </c>
      <c r="BJ1667" s="110">
        <v>3460.79</v>
      </c>
      <c r="BK1667" s="110">
        <v>38451.9</v>
      </c>
      <c r="BL1667" s="110">
        <v>327435.34000000003</v>
      </c>
      <c r="BN1667" s="110">
        <f t="shared" si="274"/>
        <v>383959.95</v>
      </c>
      <c r="BS1667" s="110">
        <v>5176</v>
      </c>
      <c r="BT1667" s="110" t="str">
        <f t="shared" si="265"/>
        <v>Adolescentes capacitados em prevenção às drogas</v>
      </c>
      <c r="BU1667" s="111" t="str">
        <f t="shared" si="266"/>
        <v>Sim</v>
      </c>
      <c r="BV1667" s="111" t="str">
        <f t="shared" si="267"/>
        <v>Não</v>
      </c>
      <c r="BW1667" s="111" t="str">
        <f t="shared" si="268"/>
        <v>Não</v>
      </c>
      <c r="BX1667" s="111" t="str">
        <f t="shared" si="269"/>
        <v>Não</v>
      </c>
      <c r="BY1667" s="110" t="s">
        <v>122</v>
      </c>
      <c r="BZ1667" s="110" t="s">
        <v>8241</v>
      </c>
      <c r="CA1667" s="110" t="s">
        <v>8348</v>
      </c>
      <c r="CB1667" s="110" t="s">
        <v>8379</v>
      </c>
      <c r="CG1667" s="110" t="str">
        <f t="shared" si="270"/>
        <v>6084 Total</v>
      </c>
      <c r="CH1667" s="110" t="str">
        <f t="shared" si="272"/>
        <v>6084 Total-1</v>
      </c>
      <c r="CI1667" s="110">
        <v>1</v>
      </c>
      <c r="CJ1667" s="110" t="s">
        <v>7521</v>
      </c>
      <c r="CN1667" s="110">
        <v>0</v>
      </c>
      <c r="CO1667" s="110">
        <v>185</v>
      </c>
      <c r="CP1667" s="110">
        <v>370</v>
      </c>
      <c r="CQ1667" s="110">
        <v>186</v>
      </c>
      <c r="CS1667" s="110" t="str">
        <f t="shared" si="271"/>
        <v>-</v>
      </c>
    </row>
    <row r="1668" spans="19:97" x14ac:dyDescent="0.2">
      <c r="S1668" s="98">
        <v>5180</v>
      </c>
      <c r="T1668" s="98">
        <v>61</v>
      </c>
      <c r="U1668" s="98" t="s">
        <v>3911</v>
      </c>
      <c r="V1668" s="98">
        <v>66</v>
      </c>
      <c r="W1668" s="98" t="s">
        <v>4025</v>
      </c>
      <c r="X1668" s="98">
        <v>4</v>
      </c>
      <c r="Y1668" s="98" t="s">
        <v>657</v>
      </c>
      <c r="Z1668" s="98">
        <v>29</v>
      </c>
      <c r="AA1668" s="98" t="s">
        <v>3912</v>
      </c>
      <c r="AB1668" s="98">
        <v>8418</v>
      </c>
      <c r="AC1668" s="98" t="s">
        <v>4033</v>
      </c>
      <c r="AD1668" s="98" t="s">
        <v>4034</v>
      </c>
      <c r="AE1668" s="98">
        <v>5180</v>
      </c>
      <c r="AF1668" s="98" t="s">
        <v>3772</v>
      </c>
      <c r="AG1668" s="98" t="s">
        <v>4043</v>
      </c>
      <c r="AH1668" s="98" t="s">
        <v>127</v>
      </c>
      <c r="AI1668" s="98" t="s">
        <v>53</v>
      </c>
      <c r="AJ1668" s="98">
        <v>4100</v>
      </c>
      <c r="AK1668" s="98" t="s">
        <v>33</v>
      </c>
      <c r="AL1668" s="98">
        <v>4101</v>
      </c>
      <c r="AO1668" s="98">
        <v>2024</v>
      </c>
      <c r="AP1668" s="98">
        <v>16</v>
      </c>
      <c r="AQ1668" s="98" t="s">
        <v>54</v>
      </c>
      <c r="AR1668" s="98" t="s">
        <v>54</v>
      </c>
      <c r="AS1668" s="98" t="s">
        <v>56</v>
      </c>
      <c r="AT1668" s="98" t="s">
        <v>54</v>
      </c>
      <c r="AU1668" s="98" t="s">
        <v>122</v>
      </c>
      <c r="AY1668" s="98" t="s">
        <v>56</v>
      </c>
      <c r="AZ1668" s="98" t="s">
        <v>4044</v>
      </c>
      <c r="BA1668" s="98" t="s">
        <v>4045</v>
      </c>
      <c r="BB1668" s="98" t="s">
        <v>4046</v>
      </c>
      <c r="BD1668" s="110" t="str">
        <f t="shared" si="273"/>
        <v>5094(vazio)</v>
      </c>
      <c r="BE1668" s="110">
        <v>5094</v>
      </c>
      <c r="BF1668" s="110" t="s">
        <v>1118</v>
      </c>
      <c r="BG1668" s="110">
        <v>8629</v>
      </c>
      <c r="BH1668" s="110" t="s">
        <v>60</v>
      </c>
      <c r="BI1668" s="110">
        <v>15</v>
      </c>
      <c r="BJ1668" s="110">
        <v>15</v>
      </c>
      <c r="BK1668" s="110">
        <v>15</v>
      </c>
      <c r="BL1668" s="110">
        <v>15</v>
      </c>
      <c r="BN1668" s="110">
        <f t="shared" si="274"/>
        <v>60</v>
      </c>
      <c r="BS1668" s="110">
        <v>5180</v>
      </c>
      <c r="BT1668" s="110" t="str">
        <f t="shared" si="265"/>
        <v>Agentes públicos capacitados para atuarem como agentes de leitura</v>
      </c>
      <c r="BU1668" s="111" t="str">
        <f t="shared" si="266"/>
        <v>Sim</v>
      </c>
      <c r="BV1668" s="111" t="str">
        <f t="shared" si="267"/>
        <v>Não</v>
      </c>
      <c r="BW1668" s="111" t="str">
        <f t="shared" si="268"/>
        <v>Não</v>
      </c>
      <c r="BX1668" s="111" t="str">
        <f t="shared" si="269"/>
        <v>Não</v>
      </c>
      <c r="BY1668" s="110" t="s">
        <v>122</v>
      </c>
      <c r="BZ1668" s="110" t="s">
        <v>8242</v>
      </c>
      <c r="CA1668" s="110" t="s">
        <v>121</v>
      </c>
      <c r="CB1668" s="110" t="s">
        <v>8379</v>
      </c>
      <c r="CG1668" s="110" t="str">
        <f t="shared" si="270"/>
        <v>6085Imbituva</v>
      </c>
      <c r="CH1668" s="110" t="str">
        <f t="shared" si="272"/>
        <v>6085-1</v>
      </c>
      <c r="CI1668" s="110">
        <v>1</v>
      </c>
      <c r="CJ1668" s="110">
        <v>6085</v>
      </c>
      <c r="CK1668" s="110" t="s">
        <v>38</v>
      </c>
      <c r="CL1668" s="110">
        <v>4110102</v>
      </c>
      <c r="CM1668" s="110" t="s">
        <v>549</v>
      </c>
      <c r="CN1668" s="110">
        <v>0</v>
      </c>
      <c r="CO1668" s="110">
        <v>84</v>
      </c>
      <c r="CP1668" s="110">
        <v>168</v>
      </c>
      <c r="CQ1668" s="110">
        <v>84</v>
      </c>
      <c r="CS1668" s="110" t="str">
        <f t="shared" si="271"/>
        <v>RGInt 06 Ponta Grossa-Imbituva</v>
      </c>
    </row>
    <row r="1669" spans="19:97" x14ac:dyDescent="0.2">
      <c r="S1669" s="98">
        <v>5177</v>
      </c>
      <c r="T1669" s="98">
        <v>61</v>
      </c>
      <c r="U1669" s="98" t="s">
        <v>3911</v>
      </c>
      <c r="V1669" s="98">
        <v>66</v>
      </c>
      <c r="W1669" s="98" t="s">
        <v>4025</v>
      </c>
      <c r="X1669" s="98">
        <v>4</v>
      </c>
      <c r="Y1669" s="98" t="s">
        <v>657</v>
      </c>
      <c r="Z1669" s="98">
        <v>29</v>
      </c>
      <c r="AA1669" s="98" t="s">
        <v>3912</v>
      </c>
      <c r="AB1669" s="98">
        <v>8418</v>
      </c>
      <c r="AC1669" s="98" t="s">
        <v>4033</v>
      </c>
      <c r="AD1669" s="98" t="s">
        <v>4034</v>
      </c>
      <c r="AE1669" s="98">
        <v>5177</v>
      </c>
      <c r="AF1669" s="98" t="s">
        <v>3756</v>
      </c>
      <c r="AG1669" s="98" t="s">
        <v>4047</v>
      </c>
      <c r="AH1669" s="98" t="s">
        <v>4048</v>
      </c>
      <c r="AI1669" s="98" t="s">
        <v>53</v>
      </c>
      <c r="AJ1669" s="98">
        <v>4100</v>
      </c>
      <c r="AO1669" s="98">
        <v>2024</v>
      </c>
      <c r="AP1669" s="98">
        <v>15072</v>
      </c>
      <c r="AQ1669" s="98" t="s">
        <v>54</v>
      </c>
      <c r="AR1669" s="98" t="s">
        <v>54</v>
      </c>
      <c r="AS1669" s="98" t="s">
        <v>56</v>
      </c>
      <c r="AT1669" s="98" t="s">
        <v>54</v>
      </c>
      <c r="AU1669" s="98" t="s">
        <v>122</v>
      </c>
      <c r="AY1669" s="98" t="s">
        <v>56</v>
      </c>
      <c r="AZ1669" s="98" t="s">
        <v>4049</v>
      </c>
      <c r="BA1669" s="98" t="s">
        <v>4050</v>
      </c>
      <c r="BB1669" s="98" t="s">
        <v>4039</v>
      </c>
      <c r="BD1669" s="110" t="str">
        <f t="shared" si="273"/>
        <v>5097RGInt 01 Curitiba</v>
      </c>
      <c r="BE1669" s="110">
        <v>5097</v>
      </c>
      <c r="BF1669" s="110" t="s">
        <v>1141</v>
      </c>
      <c r="BG1669" s="110">
        <v>8629</v>
      </c>
      <c r="BH1669" s="110" t="s">
        <v>33</v>
      </c>
      <c r="BI1669" s="110">
        <v>3</v>
      </c>
      <c r="BJ1669" s="110">
        <v>3</v>
      </c>
      <c r="BK1669" s="110">
        <v>3</v>
      </c>
      <c r="BL1669" s="110">
        <v>3</v>
      </c>
      <c r="BN1669" s="110">
        <f t="shared" si="274"/>
        <v>12</v>
      </c>
      <c r="BS1669" s="110">
        <v>5177</v>
      </c>
      <c r="BT1669" s="110" t="str">
        <f t="shared" si="265"/>
        <v>Aproximando Famílias - viabilização de deslocamento de familiares e adolescentes em cumprimento de medidas socioeducativas para realização de visitas</v>
      </c>
      <c r="BU1669" s="111" t="str">
        <f t="shared" si="266"/>
        <v>Sim</v>
      </c>
      <c r="BV1669" s="111" t="str">
        <f t="shared" si="267"/>
        <v>Não</v>
      </c>
      <c r="BW1669" s="111" t="str">
        <f t="shared" si="268"/>
        <v>Não</v>
      </c>
      <c r="BX1669" s="111" t="str">
        <f t="shared" si="269"/>
        <v>Não</v>
      </c>
      <c r="BY1669" s="110" t="s">
        <v>122</v>
      </c>
      <c r="BZ1669" s="110" t="s">
        <v>8164</v>
      </c>
      <c r="CA1669" s="110" t="s">
        <v>121</v>
      </c>
      <c r="CB1669" s="110" t="s">
        <v>8376</v>
      </c>
      <c r="CG1669" s="110" t="str">
        <f t="shared" si="270"/>
        <v>6085 Total</v>
      </c>
      <c r="CH1669" s="110" t="str">
        <f t="shared" si="272"/>
        <v>6085 Total-1</v>
      </c>
      <c r="CI1669" s="110">
        <v>1</v>
      </c>
      <c r="CJ1669" s="110" t="s">
        <v>7522</v>
      </c>
      <c r="CN1669" s="110">
        <v>0</v>
      </c>
      <c r="CO1669" s="110">
        <v>84</v>
      </c>
      <c r="CP1669" s="110">
        <v>168</v>
      </c>
      <c r="CQ1669" s="110">
        <v>84</v>
      </c>
      <c r="CS1669" s="110" t="str">
        <f t="shared" si="271"/>
        <v>-</v>
      </c>
    </row>
    <row r="1670" spans="19:97" x14ac:dyDescent="0.2">
      <c r="S1670" s="98">
        <v>5055</v>
      </c>
      <c r="T1670" s="98">
        <v>61</v>
      </c>
      <c r="U1670" s="98" t="s">
        <v>3911</v>
      </c>
      <c r="V1670" s="98">
        <v>66</v>
      </c>
      <c r="W1670" s="98" t="s">
        <v>4025</v>
      </c>
      <c r="X1670" s="98">
        <v>4</v>
      </c>
      <c r="Y1670" s="98" t="s">
        <v>657</v>
      </c>
      <c r="Z1670" s="98">
        <v>29</v>
      </c>
      <c r="AA1670" s="98" t="s">
        <v>3912</v>
      </c>
      <c r="AB1670" s="98">
        <v>8418</v>
      </c>
      <c r="AC1670" s="98" t="s">
        <v>4033</v>
      </c>
      <c r="AD1670" s="98" t="s">
        <v>4034</v>
      </c>
      <c r="AE1670" s="98">
        <v>5055</v>
      </c>
      <c r="AF1670" s="98" t="s">
        <v>3396</v>
      </c>
      <c r="AG1670" s="98" t="s">
        <v>4051</v>
      </c>
      <c r="AH1670" s="98" t="s">
        <v>127</v>
      </c>
      <c r="AI1670" s="98" t="s">
        <v>53</v>
      </c>
      <c r="AJ1670" s="98">
        <v>4100</v>
      </c>
      <c r="AK1670" s="98" t="s">
        <v>33</v>
      </c>
      <c r="AL1670" s="98">
        <v>4101</v>
      </c>
      <c r="AO1670" s="98">
        <v>2024</v>
      </c>
      <c r="AP1670" s="98">
        <v>540</v>
      </c>
      <c r="AQ1670" s="98" t="s">
        <v>54</v>
      </c>
      <c r="AR1670" s="98" t="s">
        <v>54</v>
      </c>
      <c r="AS1670" s="98" t="s">
        <v>56</v>
      </c>
      <c r="AT1670" s="98" t="s">
        <v>54</v>
      </c>
      <c r="AV1670" s="98" t="s">
        <v>129</v>
      </c>
      <c r="AY1670" s="98" t="s">
        <v>56</v>
      </c>
      <c r="AZ1670" s="98" t="s">
        <v>4052</v>
      </c>
      <c r="BA1670" s="98" t="s">
        <v>4053</v>
      </c>
      <c r="BB1670" s="98" t="s">
        <v>4054</v>
      </c>
      <c r="BD1670" s="110" t="str">
        <f t="shared" si="273"/>
        <v>5097RGInt 03 Cascavel</v>
      </c>
      <c r="BE1670" s="110">
        <v>5097</v>
      </c>
      <c r="BF1670" s="110" t="s">
        <v>1141</v>
      </c>
      <c r="BG1670" s="110">
        <v>8629</v>
      </c>
      <c r="BH1670" s="110" t="s">
        <v>35</v>
      </c>
      <c r="BI1670" s="110">
        <v>2</v>
      </c>
      <c r="BJ1670" s="110">
        <v>2</v>
      </c>
      <c r="BK1670" s="110">
        <v>2</v>
      </c>
      <c r="BL1670" s="110">
        <v>2</v>
      </c>
      <c r="BN1670" s="110">
        <f t="shared" si="274"/>
        <v>8</v>
      </c>
      <c r="BS1670" s="110">
        <v>5055</v>
      </c>
      <c r="BT1670" s="110" t="str">
        <f t="shared" si="265"/>
        <v>Capacitação de atores do Sistema de Garantia de Direitos da Criança e do Adolescente</v>
      </c>
      <c r="BU1670" s="111" t="str">
        <f t="shared" si="266"/>
        <v>Sim</v>
      </c>
      <c r="BV1670" s="111" t="str">
        <f t="shared" si="267"/>
        <v>Não</v>
      </c>
      <c r="BW1670" s="111" t="str">
        <f t="shared" si="268"/>
        <v>Não</v>
      </c>
      <c r="BX1670" s="111" t="str">
        <f t="shared" si="269"/>
        <v>Não</v>
      </c>
      <c r="BY1670" s="110" t="s">
        <v>122</v>
      </c>
      <c r="BZ1670" s="110" t="s">
        <v>8243</v>
      </c>
      <c r="CA1670" s="110" t="s">
        <v>121</v>
      </c>
      <c r="CB1670" s="110" t="s">
        <v>8374</v>
      </c>
      <c r="CG1670" s="110" t="str">
        <f t="shared" si="270"/>
        <v>6086Medianeira</v>
      </c>
      <c r="CH1670" s="110" t="str">
        <f t="shared" si="272"/>
        <v>6086-1</v>
      </c>
      <c r="CI1670" s="110">
        <v>1</v>
      </c>
      <c r="CJ1670" s="110">
        <v>6086</v>
      </c>
      <c r="CK1670" s="110" t="s">
        <v>35</v>
      </c>
      <c r="CL1670" s="110">
        <v>4115804</v>
      </c>
      <c r="CM1670" s="110" t="s">
        <v>533</v>
      </c>
      <c r="CN1670" s="110">
        <v>0</v>
      </c>
      <c r="CO1670" s="110">
        <v>309</v>
      </c>
      <c r="CP1670" s="110">
        <v>0</v>
      </c>
      <c r="CQ1670" s="110">
        <v>0</v>
      </c>
      <c r="CS1670" s="110" t="str">
        <f t="shared" si="271"/>
        <v>RGInt 03 Cascavel-Medianeira</v>
      </c>
    </row>
    <row r="1671" spans="19:97" x14ac:dyDescent="0.2">
      <c r="S1671" s="98">
        <v>5174</v>
      </c>
      <c r="T1671" s="98">
        <v>61</v>
      </c>
      <c r="U1671" s="98" t="s">
        <v>3911</v>
      </c>
      <c r="V1671" s="98">
        <v>66</v>
      </c>
      <c r="W1671" s="98" t="s">
        <v>4025</v>
      </c>
      <c r="X1671" s="98">
        <v>4</v>
      </c>
      <c r="Y1671" s="98" t="s">
        <v>657</v>
      </c>
      <c r="Z1671" s="98">
        <v>29</v>
      </c>
      <c r="AA1671" s="98" t="s">
        <v>3912</v>
      </c>
      <c r="AB1671" s="98">
        <v>8418</v>
      </c>
      <c r="AC1671" s="98" t="s">
        <v>4033</v>
      </c>
      <c r="AD1671" s="98" t="s">
        <v>4034</v>
      </c>
      <c r="AE1671" s="98">
        <v>5174</v>
      </c>
      <c r="AF1671" s="98" t="s">
        <v>3751</v>
      </c>
      <c r="AG1671" s="98" t="s">
        <v>6388</v>
      </c>
      <c r="AH1671" s="98" t="s">
        <v>127</v>
      </c>
      <c r="AI1671" s="98" t="s">
        <v>53</v>
      </c>
      <c r="AJ1671" s="98">
        <v>4100</v>
      </c>
      <c r="AK1671" s="98" t="s">
        <v>33</v>
      </c>
      <c r="AL1671" s="98">
        <v>4101</v>
      </c>
      <c r="AO1671" s="98">
        <v>2024</v>
      </c>
      <c r="AP1671" s="98">
        <v>106</v>
      </c>
      <c r="AQ1671" s="98" t="s">
        <v>54</v>
      </c>
      <c r="AR1671" s="98" t="s">
        <v>54</v>
      </c>
      <c r="AS1671" s="98" t="s">
        <v>56</v>
      </c>
      <c r="AT1671" s="98" t="s">
        <v>54</v>
      </c>
      <c r="AU1671" s="98" t="s">
        <v>122</v>
      </c>
      <c r="AY1671" s="98" t="s">
        <v>56</v>
      </c>
      <c r="AZ1671" s="98" t="s">
        <v>4055</v>
      </c>
      <c r="BA1671" s="98" t="s">
        <v>4056</v>
      </c>
      <c r="BB1671" s="98" t="s">
        <v>4057</v>
      </c>
      <c r="BD1671" s="110" t="str">
        <f t="shared" si="273"/>
        <v>5097RGInt 04 Maringá</v>
      </c>
      <c r="BE1671" s="110">
        <v>5097</v>
      </c>
      <c r="BF1671" s="110" t="s">
        <v>1141</v>
      </c>
      <c r="BG1671" s="110">
        <v>8629</v>
      </c>
      <c r="BH1671" s="110" t="s">
        <v>36</v>
      </c>
      <c r="BI1671" s="110">
        <v>1</v>
      </c>
      <c r="BJ1671" s="110">
        <v>1</v>
      </c>
      <c r="BK1671" s="110">
        <v>1</v>
      </c>
      <c r="BL1671" s="110">
        <v>1</v>
      </c>
      <c r="BN1671" s="110">
        <f t="shared" si="274"/>
        <v>4</v>
      </c>
      <c r="BS1671" s="110">
        <v>5174</v>
      </c>
      <c r="BT1671" s="110" t="str">
        <f t="shared" si="265"/>
        <v>Capacitação em formação de mediadores para os profissionais da educação</v>
      </c>
      <c r="BU1671" s="111" t="str">
        <f t="shared" si="266"/>
        <v>Sim</v>
      </c>
      <c r="BV1671" s="111" t="str">
        <f t="shared" si="267"/>
        <v>Não</v>
      </c>
      <c r="BW1671" s="111" t="str">
        <f t="shared" si="268"/>
        <v>Não</v>
      </c>
      <c r="BX1671" s="111" t="str">
        <f t="shared" si="269"/>
        <v>Não</v>
      </c>
      <c r="BY1671" s="110" t="s">
        <v>122</v>
      </c>
      <c r="BZ1671" s="110" t="s">
        <v>8243</v>
      </c>
      <c r="CA1671" s="110" t="s">
        <v>3116</v>
      </c>
      <c r="CB1671" s="110" t="s">
        <v>8379</v>
      </c>
      <c r="CG1671" s="110" t="str">
        <f t="shared" si="270"/>
        <v>6086 Total</v>
      </c>
      <c r="CH1671" s="110" t="str">
        <f t="shared" si="272"/>
        <v>6086 Total-1</v>
      </c>
      <c r="CI1671" s="110">
        <v>1</v>
      </c>
      <c r="CJ1671" s="110" t="s">
        <v>7523</v>
      </c>
      <c r="CN1671" s="110">
        <v>0</v>
      </c>
      <c r="CO1671" s="110">
        <v>309</v>
      </c>
      <c r="CP1671" s="110">
        <v>0</v>
      </c>
      <c r="CQ1671" s="110">
        <v>0</v>
      </c>
      <c r="CS1671" s="110" t="str">
        <f t="shared" si="271"/>
        <v>-</v>
      </c>
    </row>
    <row r="1672" spans="19:97" x14ac:dyDescent="0.2">
      <c r="S1672" s="98">
        <v>5166</v>
      </c>
      <c r="T1672" s="98">
        <v>61</v>
      </c>
      <c r="U1672" s="98" t="s">
        <v>3911</v>
      </c>
      <c r="V1672" s="98">
        <v>66</v>
      </c>
      <c r="W1672" s="98" t="s">
        <v>4025</v>
      </c>
      <c r="X1672" s="98">
        <v>4</v>
      </c>
      <c r="Y1672" s="98" t="s">
        <v>657</v>
      </c>
      <c r="Z1672" s="98">
        <v>29</v>
      </c>
      <c r="AA1672" s="98" t="s">
        <v>3912</v>
      </c>
      <c r="AB1672" s="98">
        <v>8418</v>
      </c>
      <c r="AC1672" s="98" t="s">
        <v>4033</v>
      </c>
      <c r="AD1672" s="98" t="s">
        <v>4034</v>
      </c>
      <c r="AE1672" s="98">
        <v>5166</v>
      </c>
      <c r="AF1672" s="98" t="s">
        <v>3726</v>
      </c>
      <c r="AG1672" s="98" t="s">
        <v>6389</v>
      </c>
      <c r="AH1672" s="98" t="s">
        <v>212</v>
      </c>
      <c r="AI1672" s="98" t="s">
        <v>53</v>
      </c>
      <c r="AJ1672" s="98">
        <v>4100</v>
      </c>
      <c r="AK1672" s="98" t="s">
        <v>36</v>
      </c>
      <c r="AL1672" s="98">
        <v>4104</v>
      </c>
      <c r="AM1672" s="98" t="s">
        <v>503</v>
      </c>
      <c r="AN1672" s="98">
        <v>4115200</v>
      </c>
      <c r="AO1672" s="98">
        <v>2024</v>
      </c>
      <c r="AP1672" s="98">
        <v>384.69</v>
      </c>
      <c r="AQ1672" s="98" t="s">
        <v>54</v>
      </c>
      <c r="AR1672" s="98" t="s">
        <v>54</v>
      </c>
      <c r="AS1672" s="98" t="s">
        <v>56</v>
      </c>
      <c r="AT1672" s="98" t="s">
        <v>54</v>
      </c>
      <c r="AV1672" s="98" t="s">
        <v>226</v>
      </c>
      <c r="AY1672" s="98" t="s">
        <v>56</v>
      </c>
      <c r="AZ1672" s="98" t="s">
        <v>4058</v>
      </c>
      <c r="BA1672" s="98" t="s">
        <v>4059</v>
      </c>
      <c r="BB1672" s="98" t="s">
        <v>4060</v>
      </c>
      <c r="BD1672" s="110" t="str">
        <f t="shared" si="273"/>
        <v>5097RGInt 05 Londrina</v>
      </c>
      <c r="BE1672" s="110">
        <v>5097</v>
      </c>
      <c r="BF1672" s="110" t="s">
        <v>1141</v>
      </c>
      <c r="BG1672" s="110">
        <v>8629</v>
      </c>
      <c r="BH1672" s="110" t="s">
        <v>37</v>
      </c>
      <c r="BI1672" s="110">
        <v>1</v>
      </c>
      <c r="BJ1672" s="110">
        <v>1</v>
      </c>
      <c r="BK1672" s="110">
        <v>1</v>
      </c>
      <c r="BL1672" s="110">
        <v>1</v>
      </c>
      <c r="BN1672" s="110">
        <f t="shared" si="274"/>
        <v>4</v>
      </c>
      <c r="BS1672" s="110">
        <v>5166</v>
      </c>
      <c r="BT1672" s="110" t="str">
        <f t="shared" si="265"/>
        <v>Construção de Casa de Semiliberdade, em Maringá</v>
      </c>
      <c r="BU1672" s="111" t="str">
        <f t="shared" si="266"/>
        <v>Sim</v>
      </c>
      <c r="BV1672" s="111" t="str">
        <f t="shared" si="267"/>
        <v>Não</v>
      </c>
      <c r="BW1672" s="111" t="str">
        <f t="shared" si="268"/>
        <v>Não</v>
      </c>
      <c r="BX1672" s="111" t="str">
        <f t="shared" si="269"/>
        <v>Não</v>
      </c>
      <c r="BY1672" s="110" t="s">
        <v>122</v>
      </c>
      <c r="BZ1672" s="110" t="s">
        <v>8141</v>
      </c>
      <c r="CA1672" s="110" t="s">
        <v>8349</v>
      </c>
      <c r="CB1672" s="110" t="s">
        <v>8379</v>
      </c>
      <c r="CG1672" s="110" t="str">
        <f t="shared" si="270"/>
        <v>6087Ponta Grossa</v>
      </c>
      <c r="CH1672" s="110" t="str">
        <f t="shared" si="272"/>
        <v>6087-1</v>
      </c>
      <c r="CI1672" s="110">
        <v>1</v>
      </c>
      <c r="CJ1672" s="110">
        <v>6087</v>
      </c>
      <c r="CK1672" s="110" t="s">
        <v>38</v>
      </c>
      <c r="CL1672" s="110">
        <v>4119905</v>
      </c>
      <c r="CM1672" s="110" t="s">
        <v>531</v>
      </c>
      <c r="CN1672" s="110">
        <v>0</v>
      </c>
      <c r="CO1672" s="110">
        <v>1177</v>
      </c>
      <c r="CP1672" s="110">
        <v>821</v>
      </c>
      <c r="CQ1672" s="110">
        <v>411</v>
      </c>
      <c r="CS1672" s="110" t="str">
        <f t="shared" si="271"/>
        <v>RGInt 06 Ponta Grossa-Ponta Grossa</v>
      </c>
    </row>
    <row r="1673" spans="19:97" x14ac:dyDescent="0.2">
      <c r="S1673" s="98">
        <v>5163</v>
      </c>
      <c r="T1673" s="98">
        <v>61</v>
      </c>
      <c r="U1673" s="98" t="s">
        <v>3911</v>
      </c>
      <c r="V1673" s="98">
        <v>66</v>
      </c>
      <c r="W1673" s="98" t="s">
        <v>4025</v>
      </c>
      <c r="X1673" s="98">
        <v>4</v>
      </c>
      <c r="Y1673" s="98" t="s">
        <v>657</v>
      </c>
      <c r="Z1673" s="98">
        <v>29</v>
      </c>
      <c r="AA1673" s="98" t="s">
        <v>3912</v>
      </c>
      <c r="AB1673" s="98">
        <v>8418</v>
      </c>
      <c r="AC1673" s="98" t="s">
        <v>4033</v>
      </c>
      <c r="AD1673" s="98" t="s">
        <v>4034</v>
      </c>
      <c r="AE1673" s="98">
        <v>5163</v>
      </c>
      <c r="AF1673" s="98" t="s">
        <v>3717</v>
      </c>
      <c r="AG1673" s="98" t="s">
        <v>6286</v>
      </c>
      <c r="AH1673" s="98" t="s">
        <v>212</v>
      </c>
      <c r="AI1673" s="98" t="s">
        <v>53</v>
      </c>
      <c r="AJ1673" s="98">
        <v>4100</v>
      </c>
      <c r="AK1673" s="98" t="s">
        <v>37</v>
      </c>
      <c r="AL1673" s="98">
        <v>4105</v>
      </c>
      <c r="AM1673" s="98" t="s">
        <v>326</v>
      </c>
      <c r="AN1673" s="98">
        <v>4113700</v>
      </c>
      <c r="AO1673" s="98">
        <v>2024</v>
      </c>
      <c r="AP1673" s="98">
        <v>1</v>
      </c>
      <c r="AQ1673" s="98" t="s">
        <v>54</v>
      </c>
      <c r="AR1673" s="98" t="s">
        <v>54</v>
      </c>
      <c r="AS1673" s="98" t="s">
        <v>56</v>
      </c>
      <c r="AT1673" s="98" t="s">
        <v>54</v>
      </c>
      <c r="AV1673" s="98" t="s">
        <v>226</v>
      </c>
      <c r="AY1673" s="98" t="s">
        <v>56</v>
      </c>
      <c r="AZ1673" s="98" t="s">
        <v>4058</v>
      </c>
      <c r="BA1673" s="98" t="s">
        <v>4059</v>
      </c>
      <c r="BB1673" s="98" t="s">
        <v>4060</v>
      </c>
      <c r="BD1673" s="110" t="str">
        <f t="shared" si="273"/>
        <v>5097RGInt 06 Ponta Grossa</v>
      </c>
      <c r="BE1673" s="110">
        <v>5097</v>
      </c>
      <c r="BF1673" s="110" t="s">
        <v>1141</v>
      </c>
      <c r="BG1673" s="110">
        <v>8629</v>
      </c>
      <c r="BH1673" s="110" t="s">
        <v>38</v>
      </c>
      <c r="BI1673" s="110">
        <v>1</v>
      </c>
      <c r="BJ1673" s="110">
        <v>1</v>
      </c>
      <c r="BK1673" s="110">
        <v>1</v>
      </c>
      <c r="BL1673" s="110">
        <v>1</v>
      </c>
      <c r="BN1673" s="110">
        <f t="shared" si="274"/>
        <v>4</v>
      </c>
      <c r="BS1673" s="110">
        <v>5163</v>
      </c>
      <c r="BT1673" s="110" t="str">
        <f t="shared" si="265"/>
        <v>Construção de CENSE, em Londrina</v>
      </c>
      <c r="BU1673" s="111" t="str">
        <f t="shared" si="266"/>
        <v>Sim</v>
      </c>
      <c r="BV1673" s="111" t="str">
        <f t="shared" si="267"/>
        <v>Não</v>
      </c>
      <c r="BW1673" s="111" t="str">
        <f t="shared" si="268"/>
        <v>Não</v>
      </c>
      <c r="BX1673" s="111" t="str">
        <f t="shared" si="269"/>
        <v>Não</v>
      </c>
      <c r="BY1673" s="110" t="s">
        <v>122</v>
      </c>
      <c r="BZ1673" s="110" t="s">
        <v>8141</v>
      </c>
      <c r="CA1673" s="110" t="s">
        <v>8349</v>
      </c>
      <c r="CB1673" s="110" t="s">
        <v>8379</v>
      </c>
      <c r="CG1673" s="110" t="str">
        <f t="shared" si="270"/>
        <v>6087 Total</v>
      </c>
      <c r="CH1673" s="110" t="str">
        <f t="shared" si="272"/>
        <v>6087 Total-1</v>
      </c>
      <c r="CI1673" s="110">
        <v>1</v>
      </c>
      <c r="CJ1673" s="110" t="s">
        <v>7524</v>
      </c>
      <c r="CN1673" s="110">
        <v>0</v>
      </c>
      <c r="CO1673" s="110">
        <v>1177</v>
      </c>
      <c r="CP1673" s="110">
        <v>821</v>
      </c>
      <c r="CQ1673" s="110">
        <v>411</v>
      </c>
      <c r="CS1673" s="110" t="str">
        <f t="shared" si="271"/>
        <v>-</v>
      </c>
    </row>
    <row r="1674" spans="19:97" x14ac:dyDescent="0.2">
      <c r="S1674" s="98">
        <v>5165</v>
      </c>
      <c r="T1674" s="98">
        <v>61</v>
      </c>
      <c r="U1674" s="98" t="s">
        <v>3911</v>
      </c>
      <c r="V1674" s="98">
        <v>66</v>
      </c>
      <c r="W1674" s="98" t="s">
        <v>4025</v>
      </c>
      <c r="X1674" s="98">
        <v>4</v>
      </c>
      <c r="Y1674" s="98" t="s">
        <v>657</v>
      </c>
      <c r="Z1674" s="98">
        <v>29</v>
      </c>
      <c r="AA1674" s="98" t="s">
        <v>3912</v>
      </c>
      <c r="AB1674" s="98">
        <v>8418</v>
      </c>
      <c r="AC1674" s="98" t="s">
        <v>4033</v>
      </c>
      <c r="AD1674" s="98" t="s">
        <v>4034</v>
      </c>
      <c r="AE1674" s="98">
        <v>5165</v>
      </c>
      <c r="AF1674" s="98" t="s">
        <v>3722</v>
      </c>
      <c r="AG1674" s="98" t="s">
        <v>6290</v>
      </c>
      <c r="AH1674" s="98" t="s">
        <v>212</v>
      </c>
      <c r="AI1674" s="98" t="s">
        <v>53</v>
      </c>
      <c r="AJ1674" s="98">
        <v>4100</v>
      </c>
      <c r="AK1674" s="98" t="s">
        <v>35</v>
      </c>
      <c r="AL1674" s="98">
        <v>4103</v>
      </c>
      <c r="AM1674" s="98" t="s">
        <v>138</v>
      </c>
      <c r="AN1674" s="98">
        <v>4118501</v>
      </c>
      <c r="AO1674" s="98">
        <v>2024</v>
      </c>
      <c r="AP1674" s="98">
        <v>1</v>
      </c>
      <c r="AQ1674" s="98" t="s">
        <v>54</v>
      </c>
      <c r="AR1674" s="98" t="s">
        <v>54</v>
      </c>
      <c r="AS1674" s="98" t="s">
        <v>56</v>
      </c>
      <c r="AT1674" s="98" t="s">
        <v>54</v>
      </c>
      <c r="AV1674" s="98" t="s">
        <v>226</v>
      </c>
      <c r="AY1674" s="98" t="s">
        <v>56</v>
      </c>
      <c r="AZ1674" s="98" t="s">
        <v>4058</v>
      </c>
      <c r="BA1674" s="98" t="s">
        <v>4059</v>
      </c>
      <c r="BB1674" s="98" t="s">
        <v>4060</v>
      </c>
      <c r="BD1674" s="110" t="str">
        <f t="shared" si="273"/>
        <v>5098RGInt 01 Curitiba</v>
      </c>
      <c r="BE1674" s="110">
        <v>5098</v>
      </c>
      <c r="BF1674" s="110" t="s">
        <v>1109</v>
      </c>
      <c r="BG1674" s="110">
        <v>8629</v>
      </c>
      <c r="BH1674" s="110" t="s">
        <v>33</v>
      </c>
      <c r="BI1674" s="110">
        <v>0</v>
      </c>
      <c r="BJ1674" s="110">
        <v>0</v>
      </c>
      <c r="BK1674" s="110">
        <v>1</v>
      </c>
      <c r="BL1674" s="110">
        <v>0</v>
      </c>
      <c r="BN1674" s="110">
        <f t="shared" si="274"/>
        <v>1</v>
      </c>
      <c r="BS1674" s="110">
        <v>5165</v>
      </c>
      <c r="BT1674" s="110" t="str">
        <f t="shared" si="265"/>
        <v>Construção de CENSE, em Pato Branco</v>
      </c>
      <c r="BU1674" s="111" t="str">
        <f t="shared" si="266"/>
        <v>Sim</v>
      </c>
      <c r="BV1674" s="111" t="str">
        <f t="shared" si="267"/>
        <v>Não</v>
      </c>
      <c r="BW1674" s="111" t="str">
        <f t="shared" si="268"/>
        <v>Não</v>
      </c>
      <c r="BX1674" s="111" t="str">
        <f t="shared" si="269"/>
        <v>Não</v>
      </c>
      <c r="BY1674" s="110" t="s">
        <v>122</v>
      </c>
      <c r="BZ1674" s="110" t="s">
        <v>8141</v>
      </c>
      <c r="CA1674" s="110" t="s">
        <v>8349</v>
      </c>
      <c r="CB1674" s="110" t="s">
        <v>8379</v>
      </c>
      <c r="CG1674" s="110" t="str">
        <f t="shared" si="270"/>
        <v>6088Arapoti</v>
      </c>
      <c r="CH1674" s="110" t="str">
        <f t="shared" si="272"/>
        <v>6088-1</v>
      </c>
      <c r="CI1674" s="110">
        <v>1</v>
      </c>
      <c r="CJ1674" s="110">
        <v>6088</v>
      </c>
      <c r="CK1674" s="110" t="s">
        <v>38</v>
      </c>
      <c r="CL1674" s="110">
        <v>4101606</v>
      </c>
      <c r="CM1674" s="110" t="s">
        <v>2663</v>
      </c>
      <c r="CN1674" s="110">
        <v>0</v>
      </c>
      <c r="CO1674" s="110">
        <v>100</v>
      </c>
      <c r="CP1674" s="110">
        <v>0</v>
      </c>
      <c r="CQ1674" s="110">
        <v>0</v>
      </c>
      <c r="CS1674" s="110" t="str">
        <f t="shared" si="271"/>
        <v>RGInt 06 Ponta Grossa-Arapoti</v>
      </c>
    </row>
    <row r="1675" spans="19:97" x14ac:dyDescent="0.2">
      <c r="S1675" s="98">
        <v>5162</v>
      </c>
      <c r="T1675" s="98">
        <v>61</v>
      </c>
      <c r="U1675" s="98" t="s">
        <v>3911</v>
      </c>
      <c r="V1675" s="98">
        <v>66</v>
      </c>
      <c r="W1675" s="98" t="s">
        <v>4025</v>
      </c>
      <c r="X1675" s="98">
        <v>4</v>
      </c>
      <c r="Y1675" s="98" t="s">
        <v>657</v>
      </c>
      <c r="Z1675" s="98">
        <v>29</v>
      </c>
      <c r="AA1675" s="98" t="s">
        <v>3912</v>
      </c>
      <c r="AB1675" s="98">
        <v>8418</v>
      </c>
      <c r="AC1675" s="98" t="s">
        <v>4033</v>
      </c>
      <c r="AD1675" s="98" t="s">
        <v>4034</v>
      </c>
      <c r="AE1675" s="98">
        <v>5162</v>
      </c>
      <c r="AF1675" s="98" t="s">
        <v>3712</v>
      </c>
      <c r="AG1675" s="98" t="s">
        <v>6390</v>
      </c>
      <c r="AH1675" s="98" t="s">
        <v>212</v>
      </c>
      <c r="AI1675" s="98" t="s">
        <v>53</v>
      </c>
      <c r="AJ1675" s="98">
        <v>4100</v>
      </c>
      <c r="AK1675" s="98" t="s">
        <v>33</v>
      </c>
      <c r="AL1675" s="98">
        <v>4101</v>
      </c>
      <c r="AM1675" s="98" t="s">
        <v>519</v>
      </c>
      <c r="AN1675" s="98">
        <v>4119509</v>
      </c>
      <c r="AO1675" s="98">
        <v>2024</v>
      </c>
      <c r="AP1675" s="98">
        <v>1</v>
      </c>
      <c r="AQ1675" s="98" t="s">
        <v>54</v>
      </c>
      <c r="AR1675" s="98" t="s">
        <v>54</v>
      </c>
      <c r="AS1675" s="98" t="s">
        <v>56</v>
      </c>
      <c r="AT1675" s="98" t="s">
        <v>54</v>
      </c>
      <c r="AV1675" s="98" t="s">
        <v>226</v>
      </c>
      <c r="AY1675" s="98" t="s">
        <v>56</v>
      </c>
      <c r="AZ1675" s="98" t="s">
        <v>4058</v>
      </c>
      <c r="BA1675" s="98" t="s">
        <v>4059</v>
      </c>
      <c r="BB1675" s="98" t="s">
        <v>4060</v>
      </c>
      <c r="BD1675" s="110" t="str">
        <f t="shared" si="273"/>
        <v>5098RGInt 02 Guarapuava</v>
      </c>
      <c r="BE1675" s="110">
        <v>5098</v>
      </c>
      <c r="BF1675" s="110" t="s">
        <v>1109</v>
      </c>
      <c r="BG1675" s="110">
        <v>8629</v>
      </c>
      <c r="BH1675" s="110" t="s">
        <v>34</v>
      </c>
      <c r="BI1675" s="110">
        <v>0</v>
      </c>
      <c r="BJ1675" s="110">
        <v>1</v>
      </c>
      <c r="BK1675" s="110">
        <v>0</v>
      </c>
      <c r="BL1675" s="110">
        <v>0</v>
      </c>
      <c r="BN1675" s="110">
        <f t="shared" si="274"/>
        <v>1</v>
      </c>
      <c r="BS1675" s="110">
        <v>5162</v>
      </c>
      <c r="BT1675" s="110" t="str">
        <f t="shared" si="265"/>
        <v>Construção de CENSE - São Francisco, em Piraquara</v>
      </c>
      <c r="BU1675" s="111" t="str">
        <f t="shared" si="266"/>
        <v>Sim</v>
      </c>
      <c r="BV1675" s="111" t="str">
        <f t="shared" si="267"/>
        <v>Não</v>
      </c>
      <c r="BW1675" s="111" t="str">
        <f t="shared" si="268"/>
        <v>Não</v>
      </c>
      <c r="BX1675" s="111" t="str">
        <f t="shared" si="269"/>
        <v>Não</v>
      </c>
      <c r="BY1675" s="110" t="s">
        <v>122</v>
      </c>
      <c r="BZ1675" s="110" t="s">
        <v>8141</v>
      </c>
      <c r="CA1675" s="110" t="s">
        <v>8349</v>
      </c>
      <c r="CB1675" s="110" t="s">
        <v>8379</v>
      </c>
      <c r="CG1675" s="110" t="str">
        <f t="shared" si="270"/>
        <v>6088 Total</v>
      </c>
      <c r="CH1675" s="110" t="str">
        <f t="shared" si="272"/>
        <v>6088 Total-1</v>
      </c>
      <c r="CI1675" s="110">
        <v>1</v>
      </c>
      <c r="CJ1675" s="110" t="s">
        <v>7525</v>
      </c>
      <c r="CN1675" s="110">
        <v>0</v>
      </c>
      <c r="CO1675" s="110">
        <v>100</v>
      </c>
      <c r="CP1675" s="110">
        <v>0</v>
      </c>
      <c r="CQ1675" s="110">
        <v>0</v>
      </c>
      <c r="CS1675" s="110" t="str">
        <f t="shared" si="271"/>
        <v>-</v>
      </c>
    </row>
    <row r="1676" spans="19:97" x14ac:dyDescent="0.2">
      <c r="S1676" s="98">
        <v>5071</v>
      </c>
      <c r="T1676" s="98">
        <v>61</v>
      </c>
      <c r="U1676" s="98" t="s">
        <v>3911</v>
      </c>
      <c r="V1676" s="98">
        <v>66</v>
      </c>
      <c r="W1676" s="98" t="s">
        <v>4025</v>
      </c>
      <c r="X1676" s="98">
        <v>4</v>
      </c>
      <c r="Y1676" s="98" t="s">
        <v>657</v>
      </c>
      <c r="Z1676" s="98">
        <v>29</v>
      </c>
      <c r="AA1676" s="98" t="s">
        <v>3912</v>
      </c>
      <c r="AB1676" s="98">
        <v>8418</v>
      </c>
      <c r="AC1676" s="98" t="s">
        <v>4033</v>
      </c>
      <c r="AD1676" s="98" t="s">
        <v>4034</v>
      </c>
      <c r="AE1676" s="98">
        <v>5071</v>
      </c>
      <c r="AF1676" s="98" t="s">
        <v>3465</v>
      </c>
      <c r="AG1676" s="98" t="s">
        <v>4061</v>
      </c>
      <c r="AH1676" s="98" t="s">
        <v>212</v>
      </c>
      <c r="AI1676" s="98" t="s">
        <v>53</v>
      </c>
      <c r="AJ1676" s="98">
        <v>4100</v>
      </c>
      <c r="AK1676" s="98" t="s">
        <v>33</v>
      </c>
      <c r="AL1676" s="98">
        <v>4101</v>
      </c>
      <c r="AM1676" s="98" t="s">
        <v>511</v>
      </c>
      <c r="AN1676" s="98">
        <v>4118204</v>
      </c>
      <c r="AO1676" s="98">
        <v>2024</v>
      </c>
      <c r="AP1676" s="98">
        <v>1961.69</v>
      </c>
      <c r="AQ1676" s="98" t="s">
        <v>54</v>
      </c>
      <c r="AR1676" s="98" t="s">
        <v>54</v>
      </c>
      <c r="AS1676" s="98" t="s">
        <v>56</v>
      </c>
      <c r="AT1676" s="98" t="s">
        <v>54</v>
      </c>
      <c r="AV1676" s="98" t="s">
        <v>226</v>
      </c>
      <c r="AY1676" s="98" t="s">
        <v>56</v>
      </c>
      <c r="AZ1676" s="98" t="s">
        <v>4062</v>
      </c>
      <c r="BA1676" s="98" t="s">
        <v>4063</v>
      </c>
      <c r="BB1676" s="98" t="s">
        <v>4064</v>
      </c>
      <c r="BD1676" s="110" t="str">
        <f t="shared" si="273"/>
        <v>5098RGInt 03 Cascavel</v>
      </c>
      <c r="BE1676" s="110">
        <v>5098</v>
      </c>
      <c r="BF1676" s="110" t="s">
        <v>1109</v>
      </c>
      <c r="BG1676" s="110">
        <v>8629</v>
      </c>
      <c r="BH1676" s="110" t="s">
        <v>35</v>
      </c>
      <c r="BI1676" s="110">
        <v>3</v>
      </c>
      <c r="BJ1676" s="110">
        <v>0</v>
      </c>
      <c r="BK1676" s="110">
        <v>0</v>
      </c>
      <c r="BL1676" s="110">
        <v>0</v>
      </c>
      <c r="BN1676" s="110">
        <f t="shared" si="274"/>
        <v>3</v>
      </c>
      <c r="BS1676" s="110">
        <v>5071</v>
      </c>
      <c r="BT1676" s="110" t="str">
        <f t="shared" si="265"/>
        <v>Construção de Centros da Juventude, em Paranaguá</v>
      </c>
      <c r="BU1676" s="111" t="str">
        <f t="shared" si="266"/>
        <v>Sim</v>
      </c>
      <c r="BV1676" s="111" t="str">
        <f t="shared" si="267"/>
        <v>Não</v>
      </c>
      <c r="BW1676" s="111" t="str">
        <f t="shared" si="268"/>
        <v>Não</v>
      </c>
      <c r="BX1676" s="111" t="str">
        <f t="shared" si="269"/>
        <v>Não</v>
      </c>
      <c r="BY1676" s="110" t="s">
        <v>122</v>
      </c>
      <c r="BZ1676" s="110" t="s">
        <v>8141</v>
      </c>
      <c r="CA1676" s="110" t="s">
        <v>8348</v>
      </c>
      <c r="CB1676" s="110" t="s">
        <v>8378</v>
      </c>
      <c r="CG1676" s="110" t="str">
        <f t="shared" si="270"/>
        <v>6089Campo Largo</v>
      </c>
      <c r="CH1676" s="110" t="str">
        <f t="shared" si="272"/>
        <v>6089-1</v>
      </c>
      <c r="CI1676" s="110">
        <v>1</v>
      </c>
      <c r="CJ1676" s="110">
        <v>6089</v>
      </c>
      <c r="CK1676" s="110" t="s">
        <v>33</v>
      </c>
      <c r="CL1676" s="110">
        <v>4104204</v>
      </c>
      <c r="CM1676" s="110" t="s">
        <v>495</v>
      </c>
      <c r="CN1676" s="110">
        <v>0</v>
      </c>
      <c r="CO1676" s="110">
        <v>151</v>
      </c>
      <c r="CP1676" s="110">
        <v>303</v>
      </c>
      <c r="CQ1676" s="110">
        <v>152</v>
      </c>
      <c r="CS1676" s="110" t="str">
        <f t="shared" si="271"/>
        <v>RGInt 01 Curitiba-Campo Largo</v>
      </c>
    </row>
    <row r="1677" spans="19:97" x14ac:dyDescent="0.2">
      <c r="S1677" s="98">
        <v>5072</v>
      </c>
      <c r="T1677" s="98">
        <v>61</v>
      </c>
      <c r="U1677" s="98" t="s">
        <v>3911</v>
      </c>
      <c r="V1677" s="98">
        <v>66</v>
      </c>
      <c r="W1677" s="98" t="s">
        <v>4025</v>
      </c>
      <c r="X1677" s="98">
        <v>4</v>
      </c>
      <c r="Y1677" s="98" t="s">
        <v>657</v>
      </c>
      <c r="Z1677" s="98">
        <v>29</v>
      </c>
      <c r="AA1677" s="98" t="s">
        <v>3912</v>
      </c>
      <c r="AB1677" s="98">
        <v>8418</v>
      </c>
      <c r="AC1677" s="98" t="s">
        <v>4033</v>
      </c>
      <c r="AD1677" s="98" t="s">
        <v>4034</v>
      </c>
      <c r="AE1677" s="98">
        <v>5072</v>
      </c>
      <c r="AF1677" s="98" t="s">
        <v>3472</v>
      </c>
      <c r="AG1677" s="98" t="s">
        <v>4061</v>
      </c>
      <c r="AH1677" s="98" t="s">
        <v>212</v>
      </c>
      <c r="AI1677" s="98" t="s">
        <v>53</v>
      </c>
      <c r="AJ1677" s="98">
        <v>4100</v>
      </c>
      <c r="AK1677" s="98" t="s">
        <v>34</v>
      </c>
      <c r="AL1677" s="98">
        <v>4102</v>
      </c>
      <c r="AM1677" s="98" t="s">
        <v>540</v>
      </c>
      <c r="AN1677" s="98">
        <v>4120606</v>
      </c>
      <c r="AO1677" s="98">
        <v>2024</v>
      </c>
      <c r="AP1677" s="98">
        <v>1183.67</v>
      </c>
      <c r="AQ1677" s="98" t="s">
        <v>54</v>
      </c>
      <c r="AR1677" s="98" t="s">
        <v>54</v>
      </c>
      <c r="AS1677" s="98" t="s">
        <v>56</v>
      </c>
      <c r="AT1677" s="98" t="s">
        <v>54</v>
      </c>
      <c r="AU1677" s="98" t="s">
        <v>122</v>
      </c>
      <c r="AY1677" s="98" t="s">
        <v>56</v>
      </c>
      <c r="AZ1677" s="98" t="s">
        <v>4062</v>
      </c>
      <c r="BA1677" s="98" t="s">
        <v>4063</v>
      </c>
      <c r="BB1677" s="98" t="s">
        <v>4064</v>
      </c>
      <c r="BD1677" s="110" t="str">
        <f t="shared" si="273"/>
        <v>5098RGInt 04 Maringá</v>
      </c>
      <c r="BE1677" s="110">
        <v>5098</v>
      </c>
      <c r="BF1677" s="110" t="s">
        <v>1109</v>
      </c>
      <c r="BG1677" s="110">
        <v>8629</v>
      </c>
      <c r="BH1677" s="110" t="s">
        <v>36</v>
      </c>
      <c r="BI1677" s="110">
        <v>1</v>
      </c>
      <c r="BJ1677" s="110">
        <v>1</v>
      </c>
      <c r="BK1677" s="110">
        <v>0</v>
      </c>
      <c r="BL1677" s="110">
        <v>0</v>
      </c>
      <c r="BN1677" s="110">
        <f t="shared" si="274"/>
        <v>2</v>
      </c>
      <c r="BS1677" s="110">
        <v>5072</v>
      </c>
      <c r="BT1677" s="110" t="str">
        <f t="shared" si="265"/>
        <v>Construção de Centros da Juventude, em Prudentópolis</v>
      </c>
      <c r="BU1677" s="111" t="str">
        <f t="shared" si="266"/>
        <v>Sim</v>
      </c>
      <c r="BV1677" s="111" t="str">
        <f t="shared" si="267"/>
        <v>Não</v>
      </c>
      <c r="BW1677" s="111" t="str">
        <f t="shared" si="268"/>
        <v>Não</v>
      </c>
      <c r="BX1677" s="111" t="str">
        <f t="shared" si="269"/>
        <v>Não</v>
      </c>
      <c r="BY1677" s="110" t="s">
        <v>122</v>
      </c>
      <c r="BZ1677" s="110" t="s">
        <v>8141</v>
      </c>
      <c r="CA1677" s="110" t="s">
        <v>8348</v>
      </c>
      <c r="CB1677" s="110" t="s">
        <v>8377</v>
      </c>
      <c r="CG1677" s="110" t="str">
        <f t="shared" si="270"/>
        <v>6089 Total</v>
      </c>
      <c r="CH1677" s="110" t="str">
        <f t="shared" si="272"/>
        <v>6089 Total-1</v>
      </c>
      <c r="CI1677" s="110">
        <v>1</v>
      </c>
      <c r="CJ1677" s="110" t="s">
        <v>7526</v>
      </c>
      <c r="CN1677" s="110">
        <v>0</v>
      </c>
      <c r="CO1677" s="110">
        <v>151</v>
      </c>
      <c r="CP1677" s="110">
        <v>303</v>
      </c>
      <c r="CQ1677" s="110">
        <v>152</v>
      </c>
      <c r="CS1677" s="110" t="str">
        <f t="shared" si="271"/>
        <v>-</v>
      </c>
    </row>
    <row r="1678" spans="19:97" x14ac:dyDescent="0.2">
      <c r="S1678" s="98">
        <v>5060</v>
      </c>
      <c r="T1678" s="98">
        <v>61</v>
      </c>
      <c r="U1678" s="98" t="s">
        <v>3911</v>
      </c>
      <c r="V1678" s="98">
        <v>66</v>
      </c>
      <c r="W1678" s="98" t="s">
        <v>4025</v>
      </c>
      <c r="X1678" s="98">
        <v>4</v>
      </c>
      <c r="Y1678" s="98" t="s">
        <v>657</v>
      </c>
      <c r="Z1678" s="98">
        <v>29</v>
      </c>
      <c r="AA1678" s="98" t="s">
        <v>3912</v>
      </c>
      <c r="AB1678" s="98">
        <v>8418</v>
      </c>
      <c r="AC1678" s="98" t="s">
        <v>4033</v>
      </c>
      <c r="AD1678" s="98" t="s">
        <v>4034</v>
      </c>
      <c r="AE1678" s="98">
        <v>5060</v>
      </c>
      <c r="AF1678" s="98" t="s">
        <v>3417</v>
      </c>
      <c r="AG1678" s="98" t="s">
        <v>4065</v>
      </c>
      <c r="AH1678" s="98" t="s">
        <v>212</v>
      </c>
      <c r="AI1678" s="98" t="s">
        <v>53</v>
      </c>
      <c r="AJ1678" s="98">
        <v>4100</v>
      </c>
      <c r="AK1678" s="98" t="s">
        <v>36</v>
      </c>
      <c r="AL1678" s="98">
        <v>4104</v>
      </c>
      <c r="AM1678" s="98" t="s">
        <v>372</v>
      </c>
      <c r="AN1678" s="98">
        <v>4104303</v>
      </c>
      <c r="AO1678" s="98">
        <v>2024</v>
      </c>
      <c r="AP1678" s="98">
        <v>222.95</v>
      </c>
      <c r="AQ1678" s="98" t="s">
        <v>54</v>
      </c>
      <c r="AR1678" s="98" t="s">
        <v>54</v>
      </c>
      <c r="AS1678" s="98" t="s">
        <v>56</v>
      </c>
      <c r="AT1678" s="98" t="s">
        <v>54</v>
      </c>
      <c r="AV1678" s="98" t="s">
        <v>226</v>
      </c>
      <c r="AY1678" s="98" t="s">
        <v>56</v>
      </c>
      <c r="AZ1678" s="98" t="s">
        <v>4066</v>
      </c>
      <c r="BA1678" s="98" t="s">
        <v>4063</v>
      </c>
      <c r="BB1678" s="98" t="s">
        <v>4064</v>
      </c>
      <c r="BD1678" s="110" t="str">
        <f t="shared" si="273"/>
        <v>5098RGInt 05 Londrina</v>
      </c>
      <c r="BE1678" s="110">
        <v>5098</v>
      </c>
      <c r="BF1678" s="110" t="s">
        <v>1109</v>
      </c>
      <c r="BG1678" s="110">
        <v>8629</v>
      </c>
      <c r="BH1678" s="110" t="s">
        <v>37</v>
      </c>
      <c r="BI1678" s="110">
        <v>1</v>
      </c>
      <c r="BJ1678" s="110">
        <v>0</v>
      </c>
      <c r="BK1678" s="110">
        <v>0</v>
      </c>
      <c r="BL1678" s="110">
        <v>1</v>
      </c>
      <c r="BN1678" s="110">
        <f t="shared" si="274"/>
        <v>2</v>
      </c>
      <c r="BS1678" s="110">
        <v>5060</v>
      </c>
      <c r="BT1678" s="110" t="str">
        <f t="shared" si="265"/>
        <v>Construção de Conselhos Tutelar, em Campo Mourão</v>
      </c>
      <c r="BU1678" s="111" t="str">
        <f t="shared" si="266"/>
        <v>Sim</v>
      </c>
      <c r="BV1678" s="111" t="str">
        <f t="shared" si="267"/>
        <v>Não</v>
      </c>
      <c r="BW1678" s="111" t="str">
        <f t="shared" si="268"/>
        <v>Não</v>
      </c>
      <c r="BX1678" s="111" t="str">
        <f t="shared" si="269"/>
        <v>Não</v>
      </c>
      <c r="BY1678" s="110" t="s">
        <v>122</v>
      </c>
      <c r="BZ1678" s="110" t="s">
        <v>8141</v>
      </c>
      <c r="CA1678" s="110" t="s">
        <v>8350</v>
      </c>
      <c r="CB1678" s="110" t="s">
        <v>8379</v>
      </c>
      <c r="CG1678" s="110" t="str">
        <f t="shared" si="270"/>
        <v>6090Guarapuava</v>
      </c>
      <c r="CH1678" s="110" t="str">
        <f t="shared" si="272"/>
        <v>6090-1</v>
      </c>
      <c r="CI1678" s="110">
        <v>1</v>
      </c>
      <c r="CJ1678" s="110">
        <v>6090</v>
      </c>
      <c r="CK1678" s="110" t="s">
        <v>34</v>
      </c>
      <c r="CL1678" s="110">
        <v>4109401</v>
      </c>
      <c r="CM1678" s="110" t="s">
        <v>526</v>
      </c>
      <c r="CN1678" s="110">
        <v>0</v>
      </c>
      <c r="CO1678" s="110">
        <v>157</v>
      </c>
      <c r="CP1678" s="110">
        <v>315</v>
      </c>
      <c r="CQ1678" s="110">
        <v>158</v>
      </c>
      <c r="CS1678" s="110" t="str">
        <f t="shared" si="271"/>
        <v>RGInt 02 Guarapuava-Guarapuava</v>
      </c>
    </row>
    <row r="1679" spans="19:97" x14ac:dyDescent="0.2">
      <c r="S1679" s="98">
        <v>5062</v>
      </c>
      <c r="T1679" s="98">
        <v>61</v>
      </c>
      <c r="U1679" s="98" t="s">
        <v>3911</v>
      </c>
      <c r="V1679" s="98">
        <v>66</v>
      </c>
      <c r="W1679" s="98" t="s">
        <v>4025</v>
      </c>
      <c r="X1679" s="98">
        <v>4</v>
      </c>
      <c r="Y1679" s="98" t="s">
        <v>657</v>
      </c>
      <c r="Z1679" s="98">
        <v>29</v>
      </c>
      <c r="AA1679" s="98" t="s">
        <v>3912</v>
      </c>
      <c r="AB1679" s="98">
        <v>8418</v>
      </c>
      <c r="AC1679" s="98" t="s">
        <v>4033</v>
      </c>
      <c r="AD1679" s="98" t="s">
        <v>4034</v>
      </c>
      <c r="AE1679" s="98">
        <v>5062</v>
      </c>
      <c r="AF1679" s="98" t="s">
        <v>3425</v>
      </c>
      <c r="AG1679" s="98" t="s">
        <v>4065</v>
      </c>
      <c r="AH1679" s="98" t="s">
        <v>212</v>
      </c>
      <c r="AI1679" s="98" t="s">
        <v>53</v>
      </c>
      <c r="AJ1679" s="98">
        <v>4100</v>
      </c>
      <c r="AK1679" s="98" t="s">
        <v>37</v>
      </c>
      <c r="AL1679" s="98">
        <v>4105</v>
      </c>
      <c r="AM1679" s="98" t="s">
        <v>2227</v>
      </c>
      <c r="AN1679" s="98">
        <v>4106407</v>
      </c>
      <c r="AO1679" s="98">
        <v>2024</v>
      </c>
      <c r="AP1679" s="98">
        <v>222.95</v>
      </c>
      <c r="AQ1679" s="98" t="s">
        <v>54</v>
      </c>
      <c r="AR1679" s="98" t="s">
        <v>54</v>
      </c>
      <c r="AS1679" s="98" t="s">
        <v>56</v>
      </c>
      <c r="AT1679" s="98" t="s">
        <v>54</v>
      </c>
      <c r="AV1679" s="98" t="s">
        <v>226</v>
      </c>
      <c r="AY1679" s="98" t="s">
        <v>56</v>
      </c>
      <c r="AZ1679" s="98" t="s">
        <v>4066</v>
      </c>
      <c r="BA1679" s="98" t="s">
        <v>4063</v>
      </c>
      <c r="BB1679" s="98" t="s">
        <v>4064</v>
      </c>
      <c r="BD1679" s="110" t="str">
        <f t="shared" si="273"/>
        <v>5098RGInt 06 Ponta Grossa</v>
      </c>
      <c r="BE1679" s="110">
        <v>5098</v>
      </c>
      <c r="BF1679" s="110" t="s">
        <v>1109</v>
      </c>
      <c r="BG1679" s="110">
        <v>8629</v>
      </c>
      <c r="BH1679" s="110" t="s">
        <v>38</v>
      </c>
      <c r="BI1679" s="110">
        <v>1</v>
      </c>
      <c r="BJ1679" s="110">
        <v>0</v>
      </c>
      <c r="BK1679" s="110">
        <v>0</v>
      </c>
      <c r="BL1679" s="110">
        <v>0</v>
      </c>
      <c r="BN1679" s="110">
        <f t="shared" si="274"/>
        <v>1</v>
      </c>
      <c r="BS1679" s="110">
        <v>5062</v>
      </c>
      <c r="BT1679" s="110" t="str">
        <f t="shared" si="265"/>
        <v>Construção de Conselhos Tutelar, em Cornélio Procópio</v>
      </c>
      <c r="BU1679" s="111" t="str">
        <f t="shared" si="266"/>
        <v>Sim</v>
      </c>
      <c r="BV1679" s="111" t="str">
        <f t="shared" si="267"/>
        <v>Não</v>
      </c>
      <c r="BW1679" s="111" t="str">
        <f t="shared" si="268"/>
        <v>Não</v>
      </c>
      <c r="BX1679" s="111" t="str">
        <f t="shared" si="269"/>
        <v>Não</v>
      </c>
      <c r="BY1679" s="110" t="s">
        <v>122</v>
      </c>
      <c r="BZ1679" s="110" t="s">
        <v>8141</v>
      </c>
      <c r="CA1679" s="110" t="s">
        <v>8350</v>
      </c>
      <c r="CB1679" s="110" t="s">
        <v>8379</v>
      </c>
      <c r="CG1679" s="110" t="str">
        <f t="shared" si="270"/>
        <v>6090 Total</v>
      </c>
      <c r="CH1679" s="110" t="str">
        <f t="shared" si="272"/>
        <v>6090 Total-1</v>
      </c>
      <c r="CI1679" s="110">
        <v>1</v>
      </c>
      <c r="CJ1679" s="110" t="s">
        <v>7527</v>
      </c>
      <c r="CN1679" s="110">
        <v>0</v>
      </c>
      <c r="CO1679" s="110">
        <v>157</v>
      </c>
      <c r="CP1679" s="110">
        <v>315</v>
      </c>
      <c r="CQ1679" s="110">
        <v>158</v>
      </c>
      <c r="CS1679" s="110" t="str">
        <f t="shared" si="271"/>
        <v>-</v>
      </c>
    </row>
    <row r="1680" spans="19:97" x14ac:dyDescent="0.2">
      <c r="S1680" s="98">
        <v>5059</v>
      </c>
      <c r="T1680" s="98">
        <v>61</v>
      </c>
      <c r="U1680" s="98" t="s">
        <v>3911</v>
      </c>
      <c r="V1680" s="98">
        <v>66</v>
      </c>
      <c r="W1680" s="98" t="s">
        <v>4025</v>
      </c>
      <c r="X1680" s="98">
        <v>4</v>
      </c>
      <c r="Y1680" s="98" t="s">
        <v>657</v>
      </c>
      <c r="Z1680" s="98">
        <v>29</v>
      </c>
      <c r="AA1680" s="98" t="s">
        <v>3912</v>
      </c>
      <c r="AB1680" s="98">
        <v>8418</v>
      </c>
      <c r="AC1680" s="98" t="s">
        <v>4033</v>
      </c>
      <c r="AD1680" s="98" t="s">
        <v>4034</v>
      </c>
      <c r="AE1680" s="98">
        <v>5059</v>
      </c>
      <c r="AF1680" s="98" t="s">
        <v>3412</v>
      </c>
      <c r="AG1680" s="98" t="s">
        <v>4065</v>
      </c>
      <c r="AH1680" s="98" t="s">
        <v>212</v>
      </c>
      <c r="AI1680" s="98" t="s">
        <v>53</v>
      </c>
      <c r="AJ1680" s="98">
        <v>4100</v>
      </c>
      <c r="AK1680" s="98" t="s">
        <v>33</v>
      </c>
      <c r="AL1680" s="98">
        <v>4101</v>
      </c>
      <c r="AM1680" s="98" t="s">
        <v>495</v>
      </c>
      <c r="AN1680" s="98">
        <v>4104204</v>
      </c>
      <c r="AO1680" s="98">
        <v>2024</v>
      </c>
      <c r="AP1680" s="98">
        <v>222.95</v>
      </c>
      <c r="AQ1680" s="98" t="s">
        <v>54</v>
      </c>
      <c r="AR1680" s="98" t="s">
        <v>54</v>
      </c>
      <c r="AS1680" s="98" t="s">
        <v>56</v>
      </c>
      <c r="AT1680" s="98" t="s">
        <v>54</v>
      </c>
      <c r="AW1680" s="98" t="s">
        <v>6391</v>
      </c>
      <c r="AY1680" s="98" t="s">
        <v>56</v>
      </c>
      <c r="AZ1680" s="98" t="s">
        <v>4066</v>
      </c>
      <c r="BA1680" s="98" t="s">
        <v>4063</v>
      </c>
      <c r="BB1680" s="98" t="s">
        <v>4064</v>
      </c>
      <c r="BD1680" s="110" t="str">
        <f t="shared" si="273"/>
        <v>5099(vazio)</v>
      </c>
      <c r="BE1680" s="110">
        <v>5099</v>
      </c>
      <c r="BF1680" s="110" t="s">
        <v>1135</v>
      </c>
      <c r="BG1680" s="110">
        <v>8629</v>
      </c>
      <c r="BH1680" s="110" t="s">
        <v>60</v>
      </c>
      <c r="BI1680" s="110">
        <v>2</v>
      </c>
      <c r="BJ1680" s="110">
        <v>2</v>
      </c>
      <c r="BK1680" s="110">
        <v>2</v>
      </c>
      <c r="BL1680" s="110">
        <v>2</v>
      </c>
      <c r="BN1680" s="110">
        <f t="shared" si="274"/>
        <v>8</v>
      </c>
      <c r="BS1680" s="110">
        <v>5059</v>
      </c>
      <c r="BT1680" s="110" t="str">
        <f t="shared" si="265"/>
        <v>Construção de Conselho Tutelar, em Campo Largo</v>
      </c>
      <c r="BU1680" s="111" t="str">
        <f t="shared" si="266"/>
        <v>Sim</v>
      </c>
      <c r="BV1680" s="111" t="str">
        <f t="shared" si="267"/>
        <v>Não</v>
      </c>
      <c r="BW1680" s="111" t="str">
        <f t="shared" si="268"/>
        <v>Não</v>
      </c>
      <c r="BX1680" s="111" t="str">
        <f t="shared" si="269"/>
        <v>Não</v>
      </c>
      <c r="BY1680" s="110" t="s">
        <v>122</v>
      </c>
      <c r="BZ1680" s="110" t="s">
        <v>8141</v>
      </c>
      <c r="CA1680" s="110" t="s">
        <v>8350</v>
      </c>
      <c r="CB1680" s="110" t="s">
        <v>8379</v>
      </c>
      <c r="CG1680" s="110" t="str">
        <f t="shared" si="270"/>
        <v>6091Sarandi</v>
      </c>
      <c r="CH1680" s="110" t="str">
        <f t="shared" si="272"/>
        <v>6091-1</v>
      </c>
      <c r="CI1680" s="110">
        <v>1</v>
      </c>
      <c r="CJ1680" s="110">
        <v>6091</v>
      </c>
      <c r="CK1680" s="110" t="s">
        <v>36</v>
      </c>
      <c r="CL1680" s="110">
        <v>4126256</v>
      </c>
      <c r="CM1680" s="110" t="s">
        <v>223</v>
      </c>
      <c r="CN1680" s="110">
        <v>0</v>
      </c>
      <c r="CO1680" s="110">
        <v>288</v>
      </c>
      <c r="CP1680" s="110">
        <v>576</v>
      </c>
      <c r="CQ1680" s="110">
        <v>288</v>
      </c>
      <c r="CS1680" s="110" t="str">
        <f t="shared" si="271"/>
        <v>RGInt 04 Maringá-Sarandi</v>
      </c>
    </row>
    <row r="1681" spans="19:97" x14ac:dyDescent="0.2">
      <c r="S1681" s="98">
        <v>5061</v>
      </c>
      <c r="T1681" s="98">
        <v>61</v>
      </c>
      <c r="U1681" s="98" t="s">
        <v>3911</v>
      </c>
      <c r="V1681" s="98">
        <v>66</v>
      </c>
      <c r="W1681" s="98" t="s">
        <v>4025</v>
      </c>
      <c r="X1681" s="98">
        <v>4</v>
      </c>
      <c r="Y1681" s="98" t="s">
        <v>657</v>
      </c>
      <c r="Z1681" s="98">
        <v>29</v>
      </c>
      <c r="AA1681" s="98" t="s">
        <v>3912</v>
      </c>
      <c r="AB1681" s="98">
        <v>8418</v>
      </c>
      <c r="AC1681" s="98" t="s">
        <v>4033</v>
      </c>
      <c r="AD1681" s="98" t="s">
        <v>4034</v>
      </c>
      <c r="AE1681" s="98">
        <v>5061</v>
      </c>
      <c r="AF1681" s="98" t="s">
        <v>3423</v>
      </c>
      <c r="AG1681" s="98" t="s">
        <v>4065</v>
      </c>
      <c r="AH1681" s="98" t="s">
        <v>212</v>
      </c>
      <c r="AI1681" s="98" t="s">
        <v>53</v>
      </c>
      <c r="AJ1681" s="98">
        <v>4100</v>
      </c>
      <c r="AK1681" s="98" t="s">
        <v>35</v>
      </c>
      <c r="AL1681" s="98">
        <v>4103</v>
      </c>
      <c r="AM1681" s="98" t="s">
        <v>600</v>
      </c>
      <c r="AN1681" s="98">
        <v>4104808</v>
      </c>
      <c r="AO1681" s="98">
        <v>2024</v>
      </c>
      <c r="AP1681" s="98">
        <v>222.95</v>
      </c>
      <c r="AQ1681" s="98" t="s">
        <v>54</v>
      </c>
      <c r="AR1681" s="98" t="s">
        <v>54</v>
      </c>
      <c r="AS1681" s="98" t="s">
        <v>56</v>
      </c>
      <c r="AT1681" s="98" t="s">
        <v>54</v>
      </c>
      <c r="AU1681" s="98" t="s">
        <v>122</v>
      </c>
      <c r="AY1681" s="98" t="s">
        <v>56</v>
      </c>
      <c r="AZ1681" s="98" t="s">
        <v>4066</v>
      </c>
      <c r="BA1681" s="98" t="s">
        <v>4063</v>
      </c>
      <c r="BB1681" s="98" t="s">
        <v>4064</v>
      </c>
      <c r="BD1681" s="110" t="str">
        <f t="shared" si="273"/>
        <v>5105(vazio)</v>
      </c>
      <c r="BE1681" s="110">
        <v>5105</v>
      </c>
      <c r="BF1681" s="110" t="s">
        <v>2140</v>
      </c>
      <c r="BG1681" s="110">
        <v>8179</v>
      </c>
      <c r="BH1681" s="110" t="s">
        <v>60</v>
      </c>
      <c r="BI1681" s="110">
        <v>16645</v>
      </c>
      <c r="BJ1681" s="110">
        <v>16645</v>
      </c>
      <c r="BK1681" s="110">
        <v>27964.799999999999</v>
      </c>
      <c r="BL1681" s="110">
        <v>27964.799999999999</v>
      </c>
      <c r="BN1681" s="110">
        <f t="shared" si="274"/>
        <v>89219.6</v>
      </c>
      <c r="BS1681" s="110">
        <v>5061</v>
      </c>
      <c r="BT1681" s="110" t="str">
        <f t="shared" si="265"/>
        <v>Construção de Conselho Tutelar, em Cascavel</v>
      </c>
      <c r="BU1681" s="111" t="str">
        <f t="shared" si="266"/>
        <v>Sim</v>
      </c>
      <c r="BV1681" s="111" t="str">
        <f t="shared" si="267"/>
        <v>Não</v>
      </c>
      <c r="BW1681" s="111" t="str">
        <f t="shared" si="268"/>
        <v>Não</v>
      </c>
      <c r="BX1681" s="111" t="str">
        <f t="shared" si="269"/>
        <v>Não</v>
      </c>
      <c r="BY1681" s="110" t="s">
        <v>122</v>
      </c>
      <c r="BZ1681" s="110" t="s">
        <v>8141</v>
      </c>
      <c r="CA1681" s="110" t="s">
        <v>8350</v>
      </c>
      <c r="CB1681" s="110" t="s">
        <v>8379</v>
      </c>
      <c r="CG1681" s="110" t="str">
        <f t="shared" si="270"/>
        <v>6091 Total</v>
      </c>
      <c r="CH1681" s="110" t="str">
        <f t="shared" si="272"/>
        <v>6091 Total-1</v>
      </c>
      <c r="CI1681" s="110">
        <v>1</v>
      </c>
      <c r="CJ1681" s="110" t="s">
        <v>7528</v>
      </c>
      <c r="CN1681" s="110">
        <v>0</v>
      </c>
      <c r="CO1681" s="110">
        <v>288</v>
      </c>
      <c r="CP1681" s="110">
        <v>576</v>
      </c>
      <c r="CQ1681" s="110">
        <v>288</v>
      </c>
      <c r="CS1681" s="110" t="str">
        <f t="shared" si="271"/>
        <v>-</v>
      </c>
    </row>
    <row r="1682" spans="19:97" x14ac:dyDescent="0.2">
      <c r="S1682" s="98">
        <v>5063</v>
      </c>
      <c r="T1682" s="98">
        <v>61</v>
      </c>
      <c r="U1682" s="98" t="s">
        <v>3911</v>
      </c>
      <c r="V1682" s="98">
        <v>66</v>
      </c>
      <c r="W1682" s="98" t="s">
        <v>4025</v>
      </c>
      <c r="X1682" s="98">
        <v>4</v>
      </c>
      <c r="Y1682" s="98" t="s">
        <v>657</v>
      </c>
      <c r="Z1682" s="98">
        <v>29</v>
      </c>
      <c r="AA1682" s="98" t="s">
        <v>3912</v>
      </c>
      <c r="AB1682" s="98">
        <v>8418</v>
      </c>
      <c r="AC1682" s="98" t="s">
        <v>4033</v>
      </c>
      <c r="AD1682" s="98" t="s">
        <v>4034</v>
      </c>
      <c r="AE1682" s="98">
        <v>5063</v>
      </c>
      <c r="AF1682" s="98" t="s">
        <v>3427</v>
      </c>
      <c r="AG1682" s="98" t="s">
        <v>4065</v>
      </c>
      <c r="AH1682" s="98" t="s">
        <v>212</v>
      </c>
      <c r="AI1682" s="98" t="s">
        <v>53</v>
      </c>
      <c r="AJ1682" s="98">
        <v>4100</v>
      </c>
      <c r="AK1682" s="98" t="s">
        <v>33</v>
      </c>
      <c r="AL1682" s="98">
        <v>4101</v>
      </c>
      <c r="AM1682" s="98" t="s">
        <v>506</v>
      </c>
      <c r="AN1682" s="98">
        <v>4107652</v>
      </c>
      <c r="AO1682" s="98">
        <v>2024</v>
      </c>
      <c r="AP1682" s="98">
        <v>222.95</v>
      </c>
      <c r="AQ1682" s="98" t="s">
        <v>54</v>
      </c>
      <c r="AR1682" s="98" t="s">
        <v>54</v>
      </c>
      <c r="AS1682" s="98" t="s">
        <v>56</v>
      </c>
      <c r="AT1682" s="98" t="s">
        <v>54</v>
      </c>
      <c r="AV1682" s="98" t="s">
        <v>226</v>
      </c>
      <c r="AY1682" s="98" t="s">
        <v>56</v>
      </c>
      <c r="AZ1682" s="98" t="s">
        <v>4066</v>
      </c>
      <c r="BA1682" s="98" t="s">
        <v>4063</v>
      </c>
      <c r="BB1682" s="98" t="s">
        <v>4064</v>
      </c>
      <c r="BD1682" s="110" t="str">
        <f t="shared" si="273"/>
        <v>5107RGInt 01 Curitiba</v>
      </c>
      <c r="BE1682" s="110">
        <v>5107</v>
      </c>
      <c r="BF1682" s="110" t="s">
        <v>3556</v>
      </c>
      <c r="BG1682" s="110">
        <v>8085</v>
      </c>
      <c r="BH1682" s="110" t="s">
        <v>33</v>
      </c>
      <c r="BI1682" s="110">
        <v>8213</v>
      </c>
      <c r="BJ1682" s="110">
        <v>5667</v>
      </c>
      <c r="BK1682" s="110">
        <v>5667</v>
      </c>
      <c r="BL1682" s="110">
        <v>5667</v>
      </c>
      <c r="BN1682" s="110">
        <f t="shared" si="274"/>
        <v>25214</v>
      </c>
      <c r="BS1682" s="110">
        <v>5063</v>
      </c>
      <c r="BT1682" s="110" t="str">
        <f t="shared" si="265"/>
        <v>Construção de Conselho Tutelar, em Fazenda Rio Grande</v>
      </c>
      <c r="BU1682" s="111" t="str">
        <f t="shared" si="266"/>
        <v>Sim</v>
      </c>
      <c r="BV1682" s="111" t="str">
        <f t="shared" si="267"/>
        <v>Não</v>
      </c>
      <c r="BW1682" s="111" t="str">
        <f t="shared" si="268"/>
        <v>Não</v>
      </c>
      <c r="BX1682" s="111" t="str">
        <f t="shared" si="269"/>
        <v>Não</v>
      </c>
      <c r="BY1682" s="110" t="s">
        <v>122</v>
      </c>
      <c r="BZ1682" s="110" t="s">
        <v>8141</v>
      </c>
      <c r="CA1682" s="110" t="s">
        <v>8350</v>
      </c>
      <c r="CB1682" s="110" t="s">
        <v>8379</v>
      </c>
      <c r="CG1682" s="110" t="str">
        <f t="shared" si="270"/>
        <v>6092São José dos Pinhais</v>
      </c>
      <c r="CH1682" s="110" t="str">
        <f t="shared" si="272"/>
        <v>6092-1</v>
      </c>
      <c r="CI1682" s="110">
        <v>1</v>
      </c>
      <c r="CJ1682" s="110">
        <v>6092</v>
      </c>
      <c r="CK1682" s="110" t="s">
        <v>33</v>
      </c>
      <c r="CL1682" s="110">
        <v>4125506</v>
      </c>
      <c r="CM1682" s="110" t="s">
        <v>134</v>
      </c>
      <c r="CN1682" s="110">
        <v>0</v>
      </c>
      <c r="CO1682" s="110">
        <v>582</v>
      </c>
      <c r="CP1682" s="110">
        <v>437</v>
      </c>
      <c r="CQ1682" s="110">
        <v>219</v>
      </c>
      <c r="CS1682" s="110" t="str">
        <f t="shared" si="271"/>
        <v>RGInt 01 Curitiba-São José dos Pinhais</v>
      </c>
    </row>
    <row r="1683" spans="19:97" x14ac:dyDescent="0.2">
      <c r="S1683" s="98">
        <v>5064</v>
      </c>
      <c r="T1683" s="98">
        <v>61</v>
      </c>
      <c r="U1683" s="98" t="s">
        <v>3911</v>
      </c>
      <c r="V1683" s="98">
        <v>66</v>
      </c>
      <c r="W1683" s="98" t="s">
        <v>4025</v>
      </c>
      <c r="X1683" s="98">
        <v>4</v>
      </c>
      <c r="Y1683" s="98" t="s">
        <v>657</v>
      </c>
      <c r="Z1683" s="98">
        <v>29</v>
      </c>
      <c r="AA1683" s="98" t="s">
        <v>3912</v>
      </c>
      <c r="AB1683" s="98">
        <v>8418</v>
      </c>
      <c r="AC1683" s="98" t="s">
        <v>4033</v>
      </c>
      <c r="AD1683" s="98" t="s">
        <v>4034</v>
      </c>
      <c r="AE1683" s="98">
        <v>5064</v>
      </c>
      <c r="AF1683" s="98" t="s">
        <v>3429</v>
      </c>
      <c r="AG1683" s="98" t="s">
        <v>4065</v>
      </c>
      <c r="AH1683" s="98" t="s">
        <v>212</v>
      </c>
      <c r="AI1683" s="98" t="s">
        <v>53</v>
      </c>
      <c r="AJ1683" s="98">
        <v>4100</v>
      </c>
      <c r="AK1683" s="98" t="s">
        <v>38</v>
      </c>
      <c r="AL1683" s="98">
        <v>4106</v>
      </c>
      <c r="AM1683" s="98" t="s">
        <v>549</v>
      </c>
      <c r="AN1683" s="98">
        <v>4110102</v>
      </c>
      <c r="AO1683" s="98">
        <v>2024</v>
      </c>
      <c r="AP1683" s="98">
        <v>222.95</v>
      </c>
      <c r="AQ1683" s="98" t="s">
        <v>54</v>
      </c>
      <c r="AR1683" s="98" t="s">
        <v>54</v>
      </c>
      <c r="AS1683" s="98" t="s">
        <v>56</v>
      </c>
      <c r="AT1683" s="98" t="s">
        <v>54</v>
      </c>
      <c r="AV1683" s="98" t="s">
        <v>226</v>
      </c>
      <c r="AY1683" s="98" t="s">
        <v>56</v>
      </c>
      <c r="AZ1683" s="98" t="s">
        <v>4066</v>
      </c>
      <c r="BA1683" s="98" t="s">
        <v>4063</v>
      </c>
      <c r="BB1683" s="98" t="s">
        <v>4064</v>
      </c>
      <c r="BD1683" s="110" t="str">
        <f t="shared" si="273"/>
        <v>5107RGInt 02 Guarapuava</v>
      </c>
      <c r="BE1683" s="110">
        <v>5107</v>
      </c>
      <c r="BF1683" s="110" t="s">
        <v>3556</v>
      </c>
      <c r="BG1683" s="110">
        <v>8085</v>
      </c>
      <c r="BH1683" s="110" t="s">
        <v>34</v>
      </c>
      <c r="BI1683" s="110">
        <v>9219</v>
      </c>
      <c r="BJ1683" s="110">
        <v>5667</v>
      </c>
      <c r="BK1683" s="110">
        <v>5667</v>
      </c>
      <c r="BL1683" s="110">
        <v>5667</v>
      </c>
      <c r="BN1683" s="110">
        <f t="shared" si="274"/>
        <v>26220</v>
      </c>
      <c r="BS1683" s="110">
        <v>5064</v>
      </c>
      <c r="BT1683" s="110" t="str">
        <f t="shared" si="265"/>
        <v>Construção de Conselho Tutelar, em Imbituva</v>
      </c>
      <c r="BU1683" s="111" t="str">
        <f t="shared" si="266"/>
        <v>Sim</v>
      </c>
      <c r="BV1683" s="111" t="str">
        <f t="shared" si="267"/>
        <v>Não</v>
      </c>
      <c r="BW1683" s="111" t="str">
        <f t="shared" si="268"/>
        <v>Não</v>
      </c>
      <c r="BX1683" s="111" t="str">
        <f t="shared" si="269"/>
        <v>Não</v>
      </c>
      <c r="BY1683" s="110" t="s">
        <v>122</v>
      </c>
      <c r="BZ1683" s="110" t="s">
        <v>8141</v>
      </c>
      <c r="CA1683" s="110" t="s">
        <v>8350</v>
      </c>
      <c r="CB1683" s="110" t="s">
        <v>8379</v>
      </c>
      <c r="CG1683" s="110" t="str">
        <f t="shared" si="270"/>
        <v>6092 Total</v>
      </c>
      <c r="CH1683" s="110" t="str">
        <f t="shared" si="272"/>
        <v>6092 Total-1</v>
      </c>
      <c r="CI1683" s="110">
        <v>1</v>
      </c>
      <c r="CJ1683" s="110" t="s">
        <v>7529</v>
      </c>
      <c r="CN1683" s="110">
        <v>0</v>
      </c>
      <c r="CO1683" s="110">
        <v>582</v>
      </c>
      <c r="CP1683" s="110">
        <v>437</v>
      </c>
      <c r="CQ1683" s="110">
        <v>219</v>
      </c>
      <c r="CS1683" s="110" t="str">
        <f t="shared" si="271"/>
        <v>-</v>
      </c>
    </row>
    <row r="1684" spans="19:97" x14ac:dyDescent="0.2">
      <c r="S1684" s="98">
        <v>5065</v>
      </c>
      <c r="T1684" s="98">
        <v>61</v>
      </c>
      <c r="U1684" s="98" t="s">
        <v>3911</v>
      </c>
      <c r="V1684" s="98">
        <v>66</v>
      </c>
      <c r="W1684" s="98" t="s">
        <v>4025</v>
      </c>
      <c r="X1684" s="98">
        <v>4</v>
      </c>
      <c r="Y1684" s="98" t="s">
        <v>657</v>
      </c>
      <c r="Z1684" s="98">
        <v>29</v>
      </c>
      <c r="AA1684" s="98" t="s">
        <v>3912</v>
      </c>
      <c r="AB1684" s="98">
        <v>8418</v>
      </c>
      <c r="AC1684" s="98" t="s">
        <v>4033</v>
      </c>
      <c r="AD1684" s="98" t="s">
        <v>4034</v>
      </c>
      <c r="AE1684" s="98">
        <v>5065</v>
      </c>
      <c r="AF1684" s="98" t="s">
        <v>3437</v>
      </c>
      <c r="AG1684" s="98" t="s">
        <v>4065</v>
      </c>
      <c r="AH1684" s="98" t="s">
        <v>212</v>
      </c>
      <c r="AI1684" s="98" t="s">
        <v>53</v>
      </c>
      <c r="AJ1684" s="98">
        <v>4100</v>
      </c>
      <c r="AK1684" s="98" t="s">
        <v>38</v>
      </c>
      <c r="AL1684" s="98">
        <v>4106</v>
      </c>
      <c r="AM1684" s="98" t="s">
        <v>365</v>
      </c>
      <c r="AN1684" s="98">
        <v>4112009</v>
      </c>
      <c r="AO1684" s="98">
        <v>2024</v>
      </c>
      <c r="AP1684" s="98">
        <v>222.95</v>
      </c>
      <c r="AQ1684" s="98" t="s">
        <v>54</v>
      </c>
      <c r="AR1684" s="98" t="s">
        <v>54</v>
      </c>
      <c r="AS1684" s="98" t="s">
        <v>56</v>
      </c>
      <c r="AT1684" s="98" t="s">
        <v>54</v>
      </c>
      <c r="AW1684" s="98" t="s">
        <v>6391</v>
      </c>
      <c r="AY1684" s="98" t="s">
        <v>56</v>
      </c>
      <c r="AZ1684" s="98" t="s">
        <v>4066</v>
      </c>
      <c r="BA1684" s="98" t="s">
        <v>4063</v>
      </c>
      <c r="BB1684" s="98" t="s">
        <v>4064</v>
      </c>
      <c r="BD1684" s="110" t="str">
        <f t="shared" si="273"/>
        <v>5107RGInt 03 Cascavel</v>
      </c>
      <c r="BE1684" s="110">
        <v>5107</v>
      </c>
      <c r="BF1684" s="110" t="s">
        <v>3556</v>
      </c>
      <c r="BG1684" s="110">
        <v>8085</v>
      </c>
      <c r="BH1684" s="110" t="s">
        <v>35</v>
      </c>
      <c r="BI1684" s="110">
        <v>7781</v>
      </c>
      <c r="BJ1684" s="110">
        <v>5667</v>
      </c>
      <c r="BK1684" s="110">
        <v>5667</v>
      </c>
      <c r="BL1684" s="110">
        <v>5667</v>
      </c>
      <c r="BN1684" s="110">
        <f t="shared" si="274"/>
        <v>24782</v>
      </c>
      <c r="BS1684" s="110">
        <v>5065</v>
      </c>
      <c r="BT1684" s="110" t="str">
        <f t="shared" si="265"/>
        <v>Construção de Conselho Tutelar, em Jaguariaíva</v>
      </c>
      <c r="BU1684" s="111" t="str">
        <f t="shared" si="266"/>
        <v>Sim</v>
      </c>
      <c r="BV1684" s="111" t="str">
        <f t="shared" si="267"/>
        <v>Não</v>
      </c>
      <c r="BW1684" s="111" t="str">
        <f t="shared" si="268"/>
        <v>Não</v>
      </c>
      <c r="BX1684" s="111" t="str">
        <f t="shared" si="269"/>
        <v>Não</v>
      </c>
      <c r="BY1684" s="110" t="s">
        <v>122</v>
      </c>
      <c r="BZ1684" s="110" t="s">
        <v>8141</v>
      </c>
      <c r="CA1684" s="110" t="s">
        <v>8350</v>
      </c>
      <c r="CB1684" s="110" t="s">
        <v>8379</v>
      </c>
      <c r="CG1684" s="110" t="str">
        <f t="shared" si="270"/>
        <v>6093Curitiba</v>
      </c>
      <c r="CH1684" s="110" t="str">
        <f t="shared" si="272"/>
        <v>6093-1</v>
      </c>
      <c r="CI1684" s="110">
        <v>1</v>
      </c>
      <c r="CJ1684" s="110">
        <v>6093</v>
      </c>
      <c r="CK1684" s="110" t="s">
        <v>33</v>
      </c>
      <c r="CL1684" s="110">
        <v>4106902</v>
      </c>
      <c r="CM1684" s="110" t="s">
        <v>128</v>
      </c>
      <c r="CN1684" s="110">
        <v>0</v>
      </c>
      <c r="CO1684" s="110">
        <v>168</v>
      </c>
      <c r="CP1684" s="110">
        <v>336</v>
      </c>
      <c r="CQ1684" s="110">
        <v>168</v>
      </c>
      <c r="CS1684" s="110" t="str">
        <f t="shared" si="271"/>
        <v>RGInt 01 Curitiba-Curitiba</v>
      </c>
    </row>
    <row r="1685" spans="19:97" x14ac:dyDescent="0.2">
      <c r="S1685" s="98">
        <v>5066</v>
      </c>
      <c r="T1685" s="98">
        <v>61</v>
      </c>
      <c r="U1685" s="98" t="s">
        <v>3911</v>
      </c>
      <c r="V1685" s="98">
        <v>66</v>
      </c>
      <c r="W1685" s="98" t="s">
        <v>4025</v>
      </c>
      <c r="X1685" s="98">
        <v>4</v>
      </c>
      <c r="Y1685" s="98" t="s">
        <v>657</v>
      </c>
      <c r="Z1685" s="98">
        <v>29</v>
      </c>
      <c r="AA1685" s="98" t="s">
        <v>3912</v>
      </c>
      <c r="AB1685" s="98">
        <v>8418</v>
      </c>
      <c r="AC1685" s="98" t="s">
        <v>4033</v>
      </c>
      <c r="AD1685" s="98" t="s">
        <v>4034</v>
      </c>
      <c r="AE1685" s="98">
        <v>5066</v>
      </c>
      <c r="AF1685" s="98" t="s">
        <v>3442</v>
      </c>
      <c r="AG1685" s="98" t="s">
        <v>4065</v>
      </c>
      <c r="AH1685" s="98" t="s">
        <v>212</v>
      </c>
      <c r="AI1685" s="98" t="s">
        <v>53</v>
      </c>
      <c r="AJ1685" s="98">
        <v>4100</v>
      </c>
      <c r="AK1685" s="98" t="s">
        <v>36</v>
      </c>
      <c r="AL1685" s="98">
        <v>4104</v>
      </c>
      <c r="AM1685" s="98" t="s">
        <v>503</v>
      </c>
      <c r="AN1685" s="98">
        <v>4115200</v>
      </c>
      <c r="AO1685" s="98">
        <v>2024</v>
      </c>
      <c r="AP1685" s="98">
        <v>222.95</v>
      </c>
      <c r="AQ1685" s="98" t="s">
        <v>54</v>
      </c>
      <c r="AR1685" s="98" t="s">
        <v>54</v>
      </c>
      <c r="AS1685" s="98" t="s">
        <v>56</v>
      </c>
      <c r="AT1685" s="98" t="s">
        <v>54</v>
      </c>
      <c r="AV1685" s="98" t="s">
        <v>226</v>
      </c>
      <c r="AY1685" s="98" t="s">
        <v>56</v>
      </c>
      <c r="AZ1685" s="98" t="s">
        <v>4066</v>
      </c>
      <c r="BA1685" s="98" t="s">
        <v>4063</v>
      </c>
      <c r="BB1685" s="98" t="s">
        <v>4064</v>
      </c>
      <c r="BD1685" s="110" t="str">
        <f t="shared" si="273"/>
        <v>5107RGInt 04 Maringá</v>
      </c>
      <c r="BE1685" s="110">
        <v>5107</v>
      </c>
      <c r="BF1685" s="110" t="s">
        <v>3556</v>
      </c>
      <c r="BG1685" s="110">
        <v>8085</v>
      </c>
      <c r="BH1685" s="110" t="s">
        <v>36</v>
      </c>
      <c r="BI1685" s="110">
        <v>6020</v>
      </c>
      <c r="BJ1685" s="110">
        <v>5667</v>
      </c>
      <c r="BK1685" s="110">
        <v>5667</v>
      </c>
      <c r="BL1685" s="110">
        <v>5667</v>
      </c>
      <c r="BN1685" s="110">
        <f t="shared" si="274"/>
        <v>23021</v>
      </c>
      <c r="BS1685" s="110">
        <v>5066</v>
      </c>
      <c r="BT1685" s="110" t="str">
        <f t="shared" si="265"/>
        <v>Construção de Conselho Tutelar, em Maringá</v>
      </c>
      <c r="BU1685" s="111" t="str">
        <f t="shared" si="266"/>
        <v>Sim</v>
      </c>
      <c r="BV1685" s="111" t="str">
        <f t="shared" si="267"/>
        <v>Não</v>
      </c>
      <c r="BW1685" s="111" t="str">
        <f t="shared" si="268"/>
        <v>Não</v>
      </c>
      <c r="BX1685" s="111" t="str">
        <f t="shared" si="269"/>
        <v>Não</v>
      </c>
      <c r="BY1685" s="110" t="s">
        <v>122</v>
      </c>
      <c r="BZ1685" s="110" t="s">
        <v>8141</v>
      </c>
      <c r="CA1685" s="110" t="s">
        <v>8350</v>
      </c>
      <c r="CB1685" s="110" t="s">
        <v>8379</v>
      </c>
      <c r="CG1685" s="110" t="str">
        <f t="shared" si="270"/>
        <v>6093 Total</v>
      </c>
      <c r="CH1685" s="110" t="str">
        <f t="shared" si="272"/>
        <v>6093 Total-1</v>
      </c>
      <c r="CI1685" s="110">
        <v>1</v>
      </c>
      <c r="CJ1685" s="110" t="s">
        <v>7530</v>
      </c>
      <c r="CN1685" s="110">
        <v>0</v>
      </c>
      <c r="CO1685" s="110">
        <v>168</v>
      </c>
      <c r="CP1685" s="110">
        <v>336</v>
      </c>
      <c r="CQ1685" s="110">
        <v>168</v>
      </c>
      <c r="CS1685" s="110" t="str">
        <f t="shared" si="271"/>
        <v>-</v>
      </c>
    </row>
    <row r="1686" spans="19:97" x14ac:dyDescent="0.2">
      <c r="S1686" s="98">
        <v>5067</v>
      </c>
      <c r="T1686" s="98">
        <v>61</v>
      </c>
      <c r="U1686" s="98" t="s">
        <v>3911</v>
      </c>
      <c r="V1686" s="98">
        <v>66</v>
      </c>
      <c r="W1686" s="98" t="s">
        <v>4025</v>
      </c>
      <c r="X1686" s="98">
        <v>4</v>
      </c>
      <c r="Y1686" s="98" t="s">
        <v>657</v>
      </c>
      <c r="Z1686" s="98">
        <v>29</v>
      </c>
      <c r="AA1686" s="98" t="s">
        <v>3912</v>
      </c>
      <c r="AB1686" s="98">
        <v>8418</v>
      </c>
      <c r="AC1686" s="98" t="s">
        <v>4033</v>
      </c>
      <c r="AD1686" s="98" t="s">
        <v>4034</v>
      </c>
      <c r="AE1686" s="98">
        <v>5067</v>
      </c>
      <c r="AF1686" s="98" t="s">
        <v>3445</v>
      </c>
      <c r="AG1686" s="98" t="s">
        <v>4065</v>
      </c>
      <c r="AH1686" s="98" t="s">
        <v>212</v>
      </c>
      <c r="AI1686" s="98" t="s">
        <v>53</v>
      </c>
      <c r="AJ1686" s="98">
        <v>4100</v>
      </c>
      <c r="AK1686" s="98" t="s">
        <v>34</v>
      </c>
      <c r="AL1686" s="98">
        <v>4102</v>
      </c>
      <c r="AM1686" s="98" t="s">
        <v>540</v>
      </c>
      <c r="AN1686" s="98">
        <v>4120606</v>
      </c>
      <c r="AO1686" s="98">
        <v>2024</v>
      </c>
      <c r="AP1686" s="98">
        <v>222.95</v>
      </c>
      <c r="AQ1686" s="98" t="s">
        <v>54</v>
      </c>
      <c r="AR1686" s="98" t="s">
        <v>54</v>
      </c>
      <c r="AS1686" s="98" t="s">
        <v>56</v>
      </c>
      <c r="AT1686" s="98" t="s">
        <v>54</v>
      </c>
      <c r="AV1686" s="98" t="s">
        <v>226</v>
      </c>
      <c r="AY1686" s="98" t="s">
        <v>56</v>
      </c>
      <c r="AZ1686" s="98" t="s">
        <v>4066</v>
      </c>
      <c r="BA1686" s="98" t="s">
        <v>4063</v>
      </c>
      <c r="BB1686" s="98" t="s">
        <v>4064</v>
      </c>
      <c r="BD1686" s="110" t="str">
        <f t="shared" si="273"/>
        <v>5107RGInt 05 Londrina</v>
      </c>
      <c r="BE1686" s="110">
        <v>5107</v>
      </c>
      <c r="BF1686" s="110" t="s">
        <v>3556</v>
      </c>
      <c r="BG1686" s="110">
        <v>8085</v>
      </c>
      <c r="BH1686" s="110" t="s">
        <v>37</v>
      </c>
      <c r="BI1686" s="110">
        <v>9645</v>
      </c>
      <c r="BJ1686" s="110">
        <v>5667</v>
      </c>
      <c r="BK1686" s="110">
        <v>5667</v>
      </c>
      <c r="BL1686" s="110">
        <v>5667</v>
      </c>
      <c r="BN1686" s="110">
        <f t="shared" si="274"/>
        <v>26646</v>
      </c>
      <c r="BS1686" s="110">
        <v>5067</v>
      </c>
      <c r="BT1686" s="110" t="str">
        <f t="shared" si="265"/>
        <v>Construção de Conselho Tutelar, em Prudentópolis</v>
      </c>
      <c r="BU1686" s="111" t="str">
        <f t="shared" si="266"/>
        <v>Sim</v>
      </c>
      <c r="BV1686" s="111" t="str">
        <f t="shared" si="267"/>
        <v>Não</v>
      </c>
      <c r="BW1686" s="111" t="str">
        <f t="shared" si="268"/>
        <v>Não</v>
      </c>
      <c r="BX1686" s="111" t="str">
        <f t="shared" si="269"/>
        <v>Não</v>
      </c>
      <c r="BY1686" s="110" t="s">
        <v>122</v>
      </c>
      <c r="BZ1686" s="110" t="s">
        <v>8141</v>
      </c>
      <c r="CA1686" s="110" t="s">
        <v>8350</v>
      </c>
      <c r="CB1686" s="110" t="s">
        <v>8379</v>
      </c>
      <c r="CG1686" s="110" t="str">
        <f t="shared" si="270"/>
        <v>6094Londrina</v>
      </c>
      <c r="CH1686" s="110" t="str">
        <f t="shared" si="272"/>
        <v>6094-1</v>
      </c>
      <c r="CI1686" s="110">
        <v>1</v>
      </c>
      <c r="CJ1686" s="110">
        <v>6094</v>
      </c>
      <c r="CK1686" s="110" t="s">
        <v>37</v>
      </c>
      <c r="CL1686" s="110">
        <v>4113700</v>
      </c>
      <c r="CM1686" s="110" t="s">
        <v>326</v>
      </c>
      <c r="CN1686" s="110">
        <v>0</v>
      </c>
      <c r="CO1686" s="110">
        <v>103</v>
      </c>
      <c r="CP1686" s="110">
        <v>206</v>
      </c>
      <c r="CQ1686" s="110">
        <v>103</v>
      </c>
      <c r="CS1686" s="110" t="str">
        <f t="shared" si="271"/>
        <v>RGInt 05 Londrina-Londrina</v>
      </c>
    </row>
    <row r="1687" spans="19:97" x14ac:dyDescent="0.2">
      <c r="S1687" s="98">
        <v>5068</v>
      </c>
      <c r="T1687" s="98">
        <v>61</v>
      </c>
      <c r="U1687" s="98" t="s">
        <v>3911</v>
      </c>
      <c r="V1687" s="98">
        <v>66</v>
      </c>
      <c r="W1687" s="98" t="s">
        <v>4025</v>
      </c>
      <c r="X1687" s="98">
        <v>4</v>
      </c>
      <c r="Y1687" s="98" t="s">
        <v>657</v>
      </c>
      <c r="Z1687" s="98">
        <v>29</v>
      </c>
      <c r="AA1687" s="98" t="s">
        <v>3912</v>
      </c>
      <c r="AB1687" s="98">
        <v>8418</v>
      </c>
      <c r="AC1687" s="98" t="s">
        <v>4033</v>
      </c>
      <c r="AD1687" s="98" t="s">
        <v>4034</v>
      </c>
      <c r="AE1687" s="98">
        <v>5068</v>
      </c>
      <c r="AF1687" s="98" t="s">
        <v>3450</v>
      </c>
      <c r="AG1687" s="98" t="s">
        <v>4065</v>
      </c>
      <c r="AH1687" s="98" t="s">
        <v>212</v>
      </c>
      <c r="AI1687" s="98" t="s">
        <v>53</v>
      </c>
      <c r="AJ1687" s="98">
        <v>4100</v>
      </c>
      <c r="AK1687" s="98" t="s">
        <v>37</v>
      </c>
      <c r="AL1687" s="98">
        <v>4105</v>
      </c>
      <c r="AM1687" s="98" t="s">
        <v>2222</v>
      </c>
      <c r="AN1687" s="98">
        <v>4122404</v>
      </c>
      <c r="AO1687" s="98">
        <v>2024</v>
      </c>
      <c r="AP1687" s="98">
        <v>222.95</v>
      </c>
      <c r="AQ1687" s="98" t="s">
        <v>54</v>
      </c>
      <c r="AR1687" s="98" t="s">
        <v>54</v>
      </c>
      <c r="AS1687" s="98" t="s">
        <v>56</v>
      </c>
      <c r="AT1687" s="98" t="s">
        <v>54</v>
      </c>
      <c r="AV1687" s="98" t="s">
        <v>226</v>
      </c>
      <c r="AY1687" s="98" t="s">
        <v>56</v>
      </c>
      <c r="AZ1687" s="98" t="s">
        <v>4066</v>
      </c>
      <c r="BA1687" s="98" t="s">
        <v>4063</v>
      </c>
      <c r="BB1687" s="98" t="s">
        <v>4064</v>
      </c>
      <c r="BD1687" s="110" t="str">
        <f t="shared" si="273"/>
        <v>5107RGInt 06 Ponta Grossa</v>
      </c>
      <c r="BE1687" s="110">
        <v>5107</v>
      </c>
      <c r="BF1687" s="110" t="s">
        <v>3556</v>
      </c>
      <c r="BG1687" s="110">
        <v>8085</v>
      </c>
      <c r="BH1687" s="110" t="s">
        <v>38</v>
      </c>
      <c r="BI1687" s="110">
        <v>7081</v>
      </c>
      <c r="BJ1687" s="110">
        <v>5667</v>
      </c>
      <c r="BK1687" s="110">
        <v>5667</v>
      </c>
      <c r="BL1687" s="110">
        <v>5667</v>
      </c>
      <c r="BN1687" s="110">
        <f t="shared" si="274"/>
        <v>24082</v>
      </c>
      <c r="BS1687" s="110">
        <v>5068</v>
      </c>
      <c r="BT1687" s="110" t="str">
        <f t="shared" si="265"/>
        <v>Construção de Conselho Tutelar, em Rolândia</v>
      </c>
      <c r="BU1687" s="111" t="str">
        <f t="shared" si="266"/>
        <v>Sim</v>
      </c>
      <c r="BV1687" s="111" t="str">
        <f t="shared" si="267"/>
        <v>Não</v>
      </c>
      <c r="BW1687" s="111" t="str">
        <f t="shared" si="268"/>
        <v>Não</v>
      </c>
      <c r="BX1687" s="111" t="str">
        <f t="shared" si="269"/>
        <v>Não</v>
      </c>
      <c r="BY1687" s="110" t="s">
        <v>122</v>
      </c>
      <c r="BZ1687" s="110" t="s">
        <v>8141</v>
      </c>
      <c r="CA1687" s="110" t="s">
        <v>8350</v>
      </c>
      <c r="CB1687" s="110" t="s">
        <v>8380</v>
      </c>
      <c r="CG1687" s="110" t="str">
        <f t="shared" si="270"/>
        <v>6094 Total</v>
      </c>
      <c r="CH1687" s="110" t="str">
        <f t="shared" si="272"/>
        <v>6094 Total-1</v>
      </c>
      <c r="CI1687" s="110">
        <v>1</v>
      </c>
      <c r="CJ1687" s="110" t="s">
        <v>7531</v>
      </c>
      <c r="CN1687" s="110">
        <v>0</v>
      </c>
      <c r="CO1687" s="110">
        <v>103</v>
      </c>
      <c r="CP1687" s="110">
        <v>206</v>
      </c>
      <c r="CQ1687" s="110">
        <v>103</v>
      </c>
      <c r="CS1687" s="110" t="str">
        <f t="shared" si="271"/>
        <v>-</v>
      </c>
    </row>
    <row r="1688" spans="19:97" x14ac:dyDescent="0.2">
      <c r="S1688" s="98">
        <v>5069</v>
      </c>
      <c r="T1688" s="98">
        <v>61</v>
      </c>
      <c r="U1688" s="98" t="s">
        <v>3911</v>
      </c>
      <c r="V1688" s="98">
        <v>66</v>
      </c>
      <c r="W1688" s="98" t="s">
        <v>4025</v>
      </c>
      <c r="X1688" s="98">
        <v>4</v>
      </c>
      <c r="Y1688" s="98" t="s">
        <v>657</v>
      </c>
      <c r="Z1688" s="98">
        <v>29</v>
      </c>
      <c r="AA1688" s="98" t="s">
        <v>3912</v>
      </c>
      <c r="AB1688" s="98">
        <v>8418</v>
      </c>
      <c r="AC1688" s="98" t="s">
        <v>4033</v>
      </c>
      <c r="AD1688" s="98" t="s">
        <v>4034</v>
      </c>
      <c r="AE1688" s="98">
        <v>5069</v>
      </c>
      <c r="AF1688" s="98" t="s">
        <v>3453</v>
      </c>
      <c r="AG1688" s="98" t="s">
        <v>4065</v>
      </c>
      <c r="AH1688" s="98" t="s">
        <v>212</v>
      </c>
      <c r="AI1688" s="98" t="s">
        <v>53</v>
      </c>
      <c r="AJ1688" s="98">
        <v>4100</v>
      </c>
      <c r="AK1688" s="98" t="s">
        <v>33</v>
      </c>
      <c r="AL1688" s="98">
        <v>4101</v>
      </c>
      <c r="AM1688" s="98" t="s">
        <v>395</v>
      </c>
      <c r="AN1688" s="98">
        <v>4125605</v>
      </c>
      <c r="AO1688" s="98">
        <v>2024</v>
      </c>
      <c r="AP1688" s="98">
        <v>222.95</v>
      </c>
      <c r="AQ1688" s="98" t="s">
        <v>54</v>
      </c>
      <c r="AR1688" s="98" t="s">
        <v>54</v>
      </c>
      <c r="AS1688" s="98" t="s">
        <v>56</v>
      </c>
      <c r="AT1688" s="98" t="s">
        <v>54</v>
      </c>
      <c r="AU1688" s="98" t="s">
        <v>122</v>
      </c>
      <c r="AY1688" s="98" t="s">
        <v>56</v>
      </c>
      <c r="AZ1688" s="98" t="s">
        <v>4066</v>
      </c>
      <c r="BA1688" s="98" t="s">
        <v>4063</v>
      </c>
      <c r="BB1688" s="98" t="s">
        <v>4064</v>
      </c>
      <c r="BD1688" s="110" t="str">
        <f t="shared" si="273"/>
        <v>5108(vazio)</v>
      </c>
      <c r="BE1688" s="110">
        <v>5108</v>
      </c>
      <c r="BF1688" s="110" t="s">
        <v>2132</v>
      </c>
      <c r="BG1688" s="110">
        <v>8614</v>
      </c>
      <c r="BH1688" s="110" t="s">
        <v>60</v>
      </c>
      <c r="BI1688" s="110">
        <v>116823</v>
      </c>
      <c r="BJ1688" s="110">
        <v>116823</v>
      </c>
      <c r="BK1688" s="110">
        <v>122664</v>
      </c>
      <c r="BL1688" s="110">
        <v>122664</v>
      </c>
      <c r="BN1688" s="110">
        <f t="shared" si="274"/>
        <v>478974</v>
      </c>
      <c r="BS1688" s="110">
        <v>5069</v>
      </c>
      <c r="BT1688" s="110" t="str">
        <f t="shared" si="265"/>
        <v>Construção de Conselho Tutelar, em São Mateus do Sul</v>
      </c>
      <c r="BU1688" s="111" t="str">
        <f t="shared" si="266"/>
        <v>Sim</v>
      </c>
      <c r="BV1688" s="111" t="str">
        <f t="shared" si="267"/>
        <v>Não</v>
      </c>
      <c r="BW1688" s="111" t="str">
        <f t="shared" si="268"/>
        <v>Não</v>
      </c>
      <c r="BX1688" s="111" t="str">
        <f t="shared" si="269"/>
        <v>Não</v>
      </c>
      <c r="BY1688" s="110" t="s">
        <v>122</v>
      </c>
      <c r="BZ1688" s="110" t="s">
        <v>8141</v>
      </c>
      <c r="CA1688" s="110" t="s">
        <v>8350</v>
      </c>
      <c r="CB1688" s="110" t="s">
        <v>8379</v>
      </c>
      <c r="CG1688" s="110" t="str">
        <f t="shared" si="270"/>
        <v>6095Maringá</v>
      </c>
      <c r="CH1688" s="110" t="str">
        <f t="shared" si="272"/>
        <v>6095-1</v>
      </c>
      <c r="CI1688" s="110">
        <v>1</v>
      </c>
      <c r="CJ1688" s="110">
        <v>6095</v>
      </c>
      <c r="CK1688" s="110" t="s">
        <v>36</v>
      </c>
      <c r="CL1688" s="110">
        <v>4115200</v>
      </c>
      <c r="CM1688" s="110" t="s">
        <v>503</v>
      </c>
      <c r="CN1688" s="110">
        <v>0</v>
      </c>
      <c r="CO1688" s="110">
        <v>134</v>
      </c>
      <c r="CP1688" s="110">
        <v>269</v>
      </c>
      <c r="CQ1688" s="110">
        <v>135</v>
      </c>
      <c r="CS1688" s="110" t="str">
        <f t="shared" si="271"/>
        <v>RGInt 04 Maringá-Maringá</v>
      </c>
    </row>
    <row r="1689" spans="19:97" x14ac:dyDescent="0.2">
      <c r="S1689" s="98">
        <v>5070</v>
      </c>
      <c r="T1689" s="98">
        <v>61</v>
      </c>
      <c r="U1689" s="98" t="s">
        <v>3911</v>
      </c>
      <c r="V1689" s="98">
        <v>66</v>
      </c>
      <c r="W1689" s="98" t="s">
        <v>4025</v>
      </c>
      <c r="X1689" s="98">
        <v>4</v>
      </c>
      <c r="Y1689" s="98" t="s">
        <v>657</v>
      </c>
      <c r="Z1689" s="98">
        <v>29</v>
      </c>
      <c r="AA1689" s="98" t="s">
        <v>3912</v>
      </c>
      <c r="AB1689" s="98">
        <v>8418</v>
      </c>
      <c r="AC1689" s="98" t="s">
        <v>4033</v>
      </c>
      <c r="AD1689" s="98" t="s">
        <v>4034</v>
      </c>
      <c r="AE1689" s="98">
        <v>5070</v>
      </c>
      <c r="AF1689" s="98" t="s">
        <v>3460</v>
      </c>
      <c r="AG1689" s="98" t="s">
        <v>4065</v>
      </c>
      <c r="AH1689" s="98" t="s">
        <v>212</v>
      </c>
      <c r="AI1689" s="98" t="s">
        <v>53</v>
      </c>
      <c r="AJ1689" s="98">
        <v>4100</v>
      </c>
      <c r="AK1689" s="98" t="s">
        <v>34</v>
      </c>
      <c r="AL1689" s="98">
        <v>4102</v>
      </c>
      <c r="AM1689" s="98" t="s">
        <v>526</v>
      </c>
      <c r="AN1689" s="98">
        <v>4109401</v>
      </c>
      <c r="AO1689" s="98">
        <v>2024</v>
      </c>
      <c r="AP1689" s="98">
        <v>222.95</v>
      </c>
      <c r="AQ1689" s="98" t="s">
        <v>54</v>
      </c>
      <c r="AR1689" s="98" t="s">
        <v>54</v>
      </c>
      <c r="AS1689" s="98" t="s">
        <v>56</v>
      </c>
      <c r="AT1689" s="98" t="s">
        <v>54</v>
      </c>
      <c r="AV1689" s="98" t="s">
        <v>226</v>
      </c>
      <c r="AY1689" s="98" t="s">
        <v>56</v>
      </c>
      <c r="AZ1689" s="98" t="s">
        <v>4066</v>
      </c>
      <c r="BA1689" s="98" t="s">
        <v>4063</v>
      </c>
      <c r="BB1689" s="98" t="s">
        <v>4064</v>
      </c>
      <c r="BD1689" s="110" t="str">
        <f t="shared" si="273"/>
        <v>5109(vazio)</v>
      </c>
      <c r="BE1689" s="110">
        <v>5109</v>
      </c>
      <c r="BF1689" s="110" t="s">
        <v>2136</v>
      </c>
      <c r="BG1689" s="110">
        <v>8614</v>
      </c>
      <c r="BH1689" s="110" t="s">
        <v>60</v>
      </c>
      <c r="BI1689" s="110">
        <v>292233</v>
      </c>
      <c r="BJ1689" s="110">
        <v>292233</v>
      </c>
      <c r="BK1689" s="110">
        <v>306845</v>
      </c>
      <c r="BL1689" s="110">
        <v>306845</v>
      </c>
      <c r="BN1689" s="110">
        <f t="shared" si="274"/>
        <v>1198156</v>
      </c>
      <c r="BS1689" s="110">
        <v>5070</v>
      </c>
      <c r="BT1689" s="110" t="str">
        <f t="shared" si="265"/>
        <v>Construção de Conselho Tutelares, em Guarapuava</v>
      </c>
      <c r="BU1689" s="111" t="str">
        <f t="shared" si="266"/>
        <v>Sim</v>
      </c>
      <c r="BV1689" s="111" t="str">
        <f t="shared" si="267"/>
        <v>Não</v>
      </c>
      <c r="BW1689" s="111" t="str">
        <f t="shared" si="268"/>
        <v>Não</v>
      </c>
      <c r="BX1689" s="111" t="str">
        <f t="shared" si="269"/>
        <v>Não</v>
      </c>
      <c r="BY1689" s="110" t="s">
        <v>122</v>
      </c>
      <c r="BZ1689" s="110" t="s">
        <v>8141</v>
      </c>
      <c r="CA1689" s="110" t="s">
        <v>8350</v>
      </c>
      <c r="CB1689" s="110" t="s">
        <v>8380</v>
      </c>
      <c r="CG1689" s="110" t="str">
        <f t="shared" si="270"/>
        <v>6095 Total</v>
      </c>
      <c r="CH1689" s="110" t="str">
        <f t="shared" si="272"/>
        <v>6095 Total-1</v>
      </c>
      <c r="CI1689" s="110">
        <v>1</v>
      </c>
      <c r="CJ1689" s="110" t="s">
        <v>7532</v>
      </c>
      <c r="CN1689" s="110">
        <v>0</v>
      </c>
      <c r="CO1689" s="110">
        <v>134</v>
      </c>
      <c r="CP1689" s="110">
        <v>269</v>
      </c>
      <c r="CQ1689" s="110">
        <v>135</v>
      </c>
      <c r="CS1689" s="110" t="str">
        <f t="shared" si="271"/>
        <v>-</v>
      </c>
    </row>
    <row r="1690" spans="19:97" x14ac:dyDescent="0.2">
      <c r="S1690" s="98">
        <v>5181</v>
      </c>
      <c r="T1690" s="98">
        <v>61</v>
      </c>
      <c r="U1690" s="98" t="s">
        <v>3911</v>
      </c>
      <c r="V1690" s="98">
        <v>66</v>
      </c>
      <c r="W1690" s="98" t="s">
        <v>4025</v>
      </c>
      <c r="X1690" s="98">
        <v>4</v>
      </c>
      <c r="Y1690" s="98" t="s">
        <v>657</v>
      </c>
      <c r="Z1690" s="98">
        <v>29</v>
      </c>
      <c r="AA1690" s="98" t="s">
        <v>3912</v>
      </c>
      <c r="AB1690" s="98">
        <v>8418</v>
      </c>
      <c r="AC1690" s="98" t="s">
        <v>4033</v>
      </c>
      <c r="AD1690" s="98" t="s">
        <v>4034</v>
      </c>
      <c r="AE1690" s="98">
        <v>5181</v>
      </c>
      <c r="AF1690" s="98" t="s">
        <v>3775</v>
      </c>
      <c r="AG1690" s="98" t="s">
        <v>4067</v>
      </c>
      <c r="AH1690" s="98" t="s">
        <v>4068</v>
      </c>
      <c r="AI1690" s="98" t="s">
        <v>53</v>
      </c>
      <c r="AJ1690" s="98">
        <v>4100</v>
      </c>
      <c r="AK1690" s="98" t="s">
        <v>33</v>
      </c>
      <c r="AL1690" s="98">
        <v>4101</v>
      </c>
      <c r="AO1690" s="98">
        <v>2024</v>
      </c>
      <c r="AP1690" s="98">
        <v>500</v>
      </c>
      <c r="AQ1690" s="98" t="s">
        <v>54</v>
      </c>
      <c r="AR1690" s="98" t="s">
        <v>54</v>
      </c>
      <c r="AS1690" s="98" t="s">
        <v>56</v>
      </c>
      <c r="AT1690" s="98" t="s">
        <v>54</v>
      </c>
      <c r="AU1690" s="98" t="s">
        <v>917</v>
      </c>
      <c r="AY1690" s="98" t="s">
        <v>56</v>
      </c>
      <c r="AZ1690" s="98" t="s">
        <v>4069</v>
      </c>
      <c r="BA1690" s="98" t="s">
        <v>4070</v>
      </c>
      <c r="BB1690" s="98" t="s">
        <v>4071</v>
      </c>
      <c r="BD1690" s="110" t="str">
        <f t="shared" si="273"/>
        <v>5110(vazio)</v>
      </c>
      <c r="BE1690" s="110">
        <v>5110</v>
      </c>
      <c r="BF1690" s="110" t="s">
        <v>2138</v>
      </c>
      <c r="BG1690" s="110">
        <v>8614</v>
      </c>
      <c r="BH1690" s="110" t="s">
        <v>60</v>
      </c>
      <c r="BI1690" s="110">
        <v>176171</v>
      </c>
      <c r="BJ1690" s="110">
        <v>176171</v>
      </c>
      <c r="BK1690" s="110">
        <v>184979</v>
      </c>
      <c r="BL1690" s="110">
        <v>184979</v>
      </c>
      <c r="BN1690" s="110">
        <f t="shared" si="274"/>
        <v>722300</v>
      </c>
      <c r="BS1690" s="110">
        <v>5181</v>
      </c>
      <c r="BT1690" s="110" t="str">
        <f t="shared" si="265"/>
        <v>Contratação de jovens aprendizes por meio de subvenção econômica</v>
      </c>
      <c r="BU1690" s="111" t="str">
        <f t="shared" si="266"/>
        <v>Sim</v>
      </c>
      <c r="BV1690" s="111" t="str">
        <f t="shared" si="267"/>
        <v>Não</v>
      </c>
      <c r="BW1690" s="111" t="str">
        <f t="shared" si="268"/>
        <v>Não</v>
      </c>
      <c r="BX1690" s="111" t="str">
        <f t="shared" si="269"/>
        <v>Não</v>
      </c>
      <c r="BY1690" s="110" t="s">
        <v>917</v>
      </c>
      <c r="BZ1690" s="110" t="s">
        <v>8244</v>
      </c>
      <c r="CA1690" s="110" t="s">
        <v>8351</v>
      </c>
      <c r="CB1690" s="110" t="s">
        <v>8379</v>
      </c>
      <c r="CG1690" s="110" t="str">
        <f t="shared" si="270"/>
        <v>6096Toledo</v>
      </c>
      <c r="CH1690" s="110" t="str">
        <f t="shared" si="272"/>
        <v>6096-1</v>
      </c>
      <c r="CI1690" s="110">
        <v>1</v>
      </c>
      <c r="CJ1690" s="110">
        <v>6096</v>
      </c>
      <c r="CK1690" s="110" t="s">
        <v>35</v>
      </c>
      <c r="CL1690" s="110">
        <v>4127700</v>
      </c>
      <c r="CM1690" s="110" t="s">
        <v>578</v>
      </c>
      <c r="CN1690" s="110">
        <v>0</v>
      </c>
      <c r="CO1690" s="110">
        <v>1363</v>
      </c>
      <c r="CP1690" s="110">
        <v>2271</v>
      </c>
      <c r="CQ1690" s="110">
        <v>454</v>
      </c>
      <c r="CS1690" s="110" t="str">
        <f t="shared" si="271"/>
        <v>RGInt 03 Cascavel-Toledo</v>
      </c>
    </row>
    <row r="1691" spans="19:97" x14ac:dyDescent="0.2">
      <c r="S1691" s="98">
        <v>5182</v>
      </c>
      <c r="T1691" s="98">
        <v>61</v>
      </c>
      <c r="U1691" s="98" t="s">
        <v>3911</v>
      </c>
      <c r="V1691" s="98">
        <v>66</v>
      </c>
      <c r="W1691" s="98" t="s">
        <v>4025</v>
      </c>
      <c r="X1691" s="98">
        <v>4</v>
      </c>
      <c r="Y1691" s="98" t="s">
        <v>657</v>
      </c>
      <c r="Z1691" s="98">
        <v>29</v>
      </c>
      <c r="AA1691" s="98" t="s">
        <v>3912</v>
      </c>
      <c r="AB1691" s="98">
        <v>8418</v>
      </c>
      <c r="AC1691" s="98" t="s">
        <v>4033</v>
      </c>
      <c r="AD1691" s="98" t="s">
        <v>4034</v>
      </c>
      <c r="AE1691" s="98">
        <v>5182</v>
      </c>
      <c r="AF1691" s="98" t="s">
        <v>3778</v>
      </c>
      <c r="AG1691" s="98" t="s">
        <v>4072</v>
      </c>
      <c r="AH1691" s="98" t="s">
        <v>1827</v>
      </c>
      <c r="AI1691" s="98" t="s">
        <v>53</v>
      </c>
      <c r="AJ1691" s="98">
        <v>4100</v>
      </c>
      <c r="AK1691" s="98" t="s">
        <v>35</v>
      </c>
      <c r="AL1691" s="98">
        <v>4103</v>
      </c>
      <c r="AM1691" s="98" t="s">
        <v>600</v>
      </c>
      <c r="AN1691" s="98">
        <v>4104808</v>
      </c>
      <c r="AO1691" s="98">
        <v>2024</v>
      </c>
      <c r="AP1691" s="98">
        <v>31250</v>
      </c>
      <c r="AQ1691" s="98" t="s">
        <v>54</v>
      </c>
      <c r="AR1691" s="98" t="s">
        <v>54</v>
      </c>
      <c r="AS1691" s="98" t="s">
        <v>56</v>
      </c>
      <c r="AT1691" s="98" t="s">
        <v>54</v>
      </c>
      <c r="AV1691" s="98" t="s">
        <v>4073</v>
      </c>
      <c r="AY1691" s="98" t="s">
        <v>56</v>
      </c>
      <c r="AZ1691" s="98" t="s">
        <v>4074</v>
      </c>
      <c r="BA1691" s="98" t="s">
        <v>4075</v>
      </c>
      <c r="BB1691" s="98" t="s">
        <v>4076</v>
      </c>
      <c r="BD1691" s="110" t="str">
        <f t="shared" si="273"/>
        <v>5111(vazio)</v>
      </c>
      <c r="BE1691" s="110">
        <v>5111</v>
      </c>
      <c r="BF1691" s="110" t="s">
        <v>2140</v>
      </c>
      <c r="BG1691" s="110">
        <v>8614</v>
      </c>
      <c r="BH1691" s="110" t="s">
        <v>60</v>
      </c>
      <c r="BI1691" s="110">
        <v>16645</v>
      </c>
      <c r="BJ1691" s="110">
        <v>16645</v>
      </c>
      <c r="BK1691" s="110">
        <v>17478</v>
      </c>
      <c r="BL1691" s="110">
        <v>17478</v>
      </c>
      <c r="BN1691" s="110">
        <f t="shared" si="274"/>
        <v>68246</v>
      </c>
      <c r="BS1691" s="110">
        <v>5182</v>
      </c>
      <c r="BT1691" s="110" t="str">
        <f t="shared" si="265"/>
        <v>Crianças e adolescentes que frequentam o Centro Nacional de Treinamento e Formação de Atletismo beneficiados com reforço alimentar</v>
      </c>
      <c r="BU1691" s="111" t="str">
        <f t="shared" si="266"/>
        <v>Sim</v>
      </c>
      <c r="BV1691" s="111" t="str">
        <f t="shared" si="267"/>
        <v>Não</v>
      </c>
      <c r="BW1691" s="111" t="str">
        <f t="shared" si="268"/>
        <v>Não</v>
      </c>
      <c r="BX1691" s="111" t="str">
        <f t="shared" si="269"/>
        <v>Não</v>
      </c>
      <c r="BY1691" s="110" t="s">
        <v>122</v>
      </c>
      <c r="BZ1691" s="110" t="s">
        <v>8245</v>
      </c>
      <c r="CA1691" s="110" t="s">
        <v>8352</v>
      </c>
      <c r="CB1691" s="110" t="s">
        <v>8379</v>
      </c>
      <c r="CG1691" s="110" t="str">
        <f t="shared" si="270"/>
        <v>6096 Total</v>
      </c>
      <c r="CH1691" s="110" t="str">
        <f t="shared" si="272"/>
        <v>6096 Total-1</v>
      </c>
      <c r="CI1691" s="110">
        <v>1</v>
      </c>
      <c r="CJ1691" s="110" t="s">
        <v>7533</v>
      </c>
      <c r="CN1691" s="110">
        <v>0</v>
      </c>
      <c r="CO1691" s="110">
        <v>1363</v>
      </c>
      <c r="CP1691" s="110">
        <v>2271</v>
      </c>
      <c r="CQ1691" s="110">
        <v>454</v>
      </c>
      <c r="CS1691" s="110" t="str">
        <f t="shared" si="271"/>
        <v>-</v>
      </c>
    </row>
    <row r="1692" spans="19:97" x14ac:dyDescent="0.2">
      <c r="S1692" s="98">
        <v>5172</v>
      </c>
      <c r="T1692" s="98">
        <v>61</v>
      </c>
      <c r="U1692" s="98" t="s">
        <v>3911</v>
      </c>
      <c r="V1692" s="98">
        <v>66</v>
      </c>
      <c r="W1692" s="98" t="s">
        <v>4025</v>
      </c>
      <c r="X1692" s="98">
        <v>4</v>
      </c>
      <c r="Y1692" s="98" t="s">
        <v>657</v>
      </c>
      <c r="Z1692" s="98">
        <v>29</v>
      </c>
      <c r="AA1692" s="98" t="s">
        <v>3912</v>
      </c>
      <c r="AB1692" s="98">
        <v>8418</v>
      </c>
      <c r="AC1692" s="98" t="s">
        <v>4033</v>
      </c>
      <c r="AD1692" s="98" t="s">
        <v>4034</v>
      </c>
      <c r="AE1692" s="98">
        <v>5172</v>
      </c>
      <c r="AF1692" s="98" t="s">
        <v>3746</v>
      </c>
      <c r="AG1692" s="98" t="s">
        <v>4077</v>
      </c>
      <c r="AH1692" s="98" t="s">
        <v>954</v>
      </c>
      <c r="AI1692" s="98" t="s">
        <v>53</v>
      </c>
      <c r="AJ1692" s="98">
        <v>4100</v>
      </c>
      <c r="AK1692" s="98" t="s">
        <v>33</v>
      </c>
      <c r="AL1692" s="98">
        <v>4101</v>
      </c>
      <c r="AM1692" s="98" t="s">
        <v>128</v>
      </c>
      <c r="AN1692" s="98">
        <v>4106902</v>
      </c>
      <c r="AO1692" s="98">
        <v>2024</v>
      </c>
      <c r="AP1692" s="98">
        <v>16</v>
      </c>
      <c r="AQ1692" s="98" t="s">
        <v>54</v>
      </c>
      <c r="AR1692" s="98" t="s">
        <v>54</v>
      </c>
      <c r="AS1692" s="98" t="s">
        <v>56</v>
      </c>
      <c r="AT1692" s="98" t="s">
        <v>54</v>
      </c>
      <c r="AW1692" s="98" t="s">
        <v>2287</v>
      </c>
      <c r="AY1692" s="98" t="s">
        <v>56</v>
      </c>
      <c r="AZ1692" s="98" t="s">
        <v>4078</v>
      </c>
      <c r="BA1692" s="98" t="s">
        <v>4079</v>
      </c>
      <c r="BB1692" s="98" t="s">
        <v>4080</v>
      </c>
      <c r="BD1692" s="110" t="str">
        <f t="shared" si="273"/>
        <v>5112(vazio)</v>
      </c>
      <c r="BE1692" s="110">
        <v>5112</v>
      </c>
      <c r="BF1692" s="110" t="s">
        <v>2062</v>
      </c>
      <c r="BG1692" s="110">
        <v>8497</v>
      </c>
      <c r="BH1692" s="110" t="s">
        <v>60</v>
      </c>
      <c r="BI1692" s="110">
        <v>200000</v>
      </c>
      <c r="BJ1692" s="110">
        <v>206000</v>
      </c>
      <c r="BK1692" s="110">
        <v>212180</v>
      </c>
      <c r="BL1692" s="110">
        <v>218545</v>
      </c>
      <c r="BN1692" s="110">
        <f t="shared" si="274"/>
        <v>836725</v>
      </c>
      <c r="BS1692" s="110">
        <v>5172</v>
      </c>
      <c r="BT1692" s="110" t="str">
        <f t="shared" si="265"/>
        <v>Equipamentos adquiridos para auxiliar na agilidade das investigações envolvendo crimes cibernéticos praticados contra crianças e adolescentes</v>
      </c>
      <c r="BU1692" s="111" t="str">
        <f t="shared" si="266"/>
        <v>Sim</v>
      </c>
      <c r="BV1692" s="111" t="str">
        <f t="shared" si="267"/>
        <v>Não</v>
      </c>
      <c r="BW1692" s="111" t="str">
        <f t="shared" si="268"/>
        <v>Não</v>
      </c>
      <c r="BX1692" s="111" t="str">
        <f t="shared" si="269"/>
        <v>Não</v>
      </c>
      <c r="BY1692" s="110" t="s">
        <v>122</v>
      </c>
      <c r="BZ1692" s="110" t="s">
        <v>8135</v>
      </c>
      <c r="CA1692" s="110" t="s">
        <v>8353</v>
      </c>
      <c r="CB1692" s="110" t="s">
        <v>8379</v>
      </c>
      <c r="CG1692" s="110" t="str">
        <f t="shared" si="270"/>
        <v>6097Piraquara</v>
      </c>
      <c r="CH1692" s="110" t="str">
        <f t="shared" si="272"/>
        <v>6097-1</v>
      </c>
      <c r="CI1692" s="110">
        <v>1</v>
      </c>
      <c r="CJ1692" s="110">
        <v>6097</v>
      </c>
      <c r="CK1692" s="110" t="s">
        <v>33</v>
      </c>
      <c r="CL1692" s="110">
        <v>4119509</v>
      </c>
      <c r="CM1692" s="110" t="s">
        <v>519</v>
      </c>
      <c r="CN1692" s="110">
        <v>0</v>
      </c>
      <c r="CO1692" s="110">
        <v>3237</v>
      </c>
      <c r="CP1692" s="110">
        <v>2589</v>
      </c>
      <c r="CQ1692" s="110">
        <v>0</v>
      </c>
      <c r="CS1692" s="110" t="str">
        <f t="shared" si="271"/>
        <v>RGInt 01 Curitiba-Piraquara</v>
      </c>
    </row>
    <row r="1693" spans="19:97" x14ac:dyDescent="0.2">
      <c r="S1693" s="98">
        <v>5169</v>
      </c>
      <c r="T1693" s="98">
        <v>61</v>
      </c>
      <c r="U1693" s="98" t="s">
        <v>3911</v>
      </c>
      <c r="V1693" s="98">
        <v>66</v>
      </c>
      <c r="W1693" s="98" t="s">
        <v>4025</v>
      </c>
      <c r="X1693" s="98">
        <v>4</v>
      </c>
      <c r="Y1693" s="98" t="s">
        <v>657</v>
      </c>
      <c r="Z1693" s="98">
        <v>29</v>
      </c>
      <c r="AA1693" s="98" t="s">
        <v>3912</v>
      </c>
      <c r="AB1693" s="98">
        <v>8418</v>
      </c>
      <c r="AC1693" s="98" t="s">
        <v>4033</v>
      </c>
      <c r="AD1693" s="98" t="s">
        <v>4034</v>
      </c>
      <c r="AE1693" s="98">
        <v>5169</v>
      </c>
      <c r="AF1693" s="98" t="s">
        <v>3738</v>
      </c>
      <c r="AG1693" s="98" t="s">
        <v>4081</v>
      </c>
      <c r="AH1693" s="98" t="s">
        <v>954</v>
      </c>
      <c r="AI1693" s="98" t="s">
        <v>53</v>
      </c>
      <c r="AJ1693" s="98">
        <v>4100</v>
      </c>
      <c r="AK1693" s="98" t="s">
        <v>33</v>
      </c>
      <c r="AL1693" s="98">
        <v>4101</v>
      </c>
      <c r="AM1693" s="98" t="s">
        <v>128</v>
      </c>
      <c r="AN1693" s="98">
        <v>4106902</v>
      </c>
      <c r="AO1693" s="98">
        <v>2024</v>
      </c>
      <c r="AP1693" s="98">
        <v>2</v>
      </c>
      <c r="AQ1693" s="98" t="s">
        <v>54</v>
      </c>
      <c r="AR1693" s="98" t="s">
        <v>54</v>
      </c>
      <c r="AS1693" s="98" t="s">
        <v>56</v>
      </c>
      <c r="AT1693" s="98" t="s">
        <v>54</v>
      </c>
      <c r="AU1693" s="98" t="s">
        <v>122</v>
      </c>
      <c r="AY1693" s="98" t="s">
        <v>56</v>
      </c>
      <c r="AZ1693" s="98" t="s">
        <v>4082</v>
      </c>
      <c r="BA1693" s="98" t="s">
        <v>4083</v>
      </c>
      <c r="BB1693" s="98" t="s">
        <v>4084</v>
      </c>
      <c r="BD1693" s="110" t="str">
        <f t="shared" si="273"/>
        <v>5113RGInt 01 Curitiba</v>
      </c>
      <c r="BE1693" s="110">
        <v>5113</v>
      </c>
      <c r="BF1693" s="110" t="s">
        <v>2071</v>
      </c>
      <c r="BG1693" s="110">
        <v>8497</v>
      </c>
      <c r="BH1693" s="110" t="s">
        <v>33</v>
      </c>
      <c r="BI1693" s="110">
        <v>141000</v>
      </c>
      <c r="BJ1693" s="110">
        <v>145230</v>
      </c>
      <c r="BK1693" s="110">
        <v>149587</v>
      </c>
      <c r="BL1693" s="110">
        <v>154075</v>
      </c>
      <c r="BN1693" s="110">
        <f t="shared" si="274"/>
        <v>589892</v>
      </c>
      <c r="BS1693" s="110">
        <v>5169</v>
      </c>
      <c r="BT1693" s="110" t="str">
        <f t="shared" si="265"/>
        <v>Equipamentos adquiridos para exames de DNA para identificação de ossadas de crianças e adolescentes</v>
      </c>
      <c r="BU1693" s="111" t="str">
        <f t="shared" si="266"/>
        <v>Sim</v>
      </c>
      <c r="BV1693" s="111" t="str">
        <f t="shared" si="267"/>
        <v>Não</v>
      </c>
      <c r="BW1693" s="111" t="str">
        <f t="shared" si="268"/>
        <v>Não</v>
      </c>
      <c r="BX1693" s="111" t="str">
        <f t="shared" si="269"/>
        <v>Não</v>
      </c>
      <c r="BY1693" s="110" t="s">
        <v>122</v>
      </c>
      <c r="BZ1693" s="110" t="s">
        <v>8135</v>
      </c>
      <c r="CA1693" s="110" t="s">
        <v>1903</v>
      </c>
      <c r="CB1693" s="110" t="s">
        <v>8379</v>
      </c>
      <c r="CG1693" s="110" t="str">
        <f t="shared" si="270"/>
        <v>6097 Total</v>
      </c>
      <c r="CH1693" s="110" t="str">
        <f t="shared" si="272"/>
        <v>6097 Total-1</v>
      </c>
      <c r="CI1693" s="110">
        <v>1</v>
      </c>
      <c r="CJ1693" s="110" t="s">
        <v>7534</v>
      </c>
      <c r="CN1693" s="110">
        <v>0</v>
      </c>
      <c r="CO1693" s="110">
        <v>3237</v>
      </c>
      <c r="CP1693" s="110">
        <v>2589</v>
      </c>
      <c r="CQ1693" s="110">
        <v>0</v>
      </c>
      <c r="CS1693" s="110" t="str">
        <f t="shared" si="271"/>
        <v>-</v>
      </c>
    </row>
    <row r="1694" spans="19:97" x14ac:dyDescent="0.2">
      <c r="S1694" s="98">
        <v>5168</v>
      </c>
      <c r="T1694" s="98">
        <v>61</v>
      </c>
      <c r="U1694" s="98" t="s">
        <v>3911</v>
      </c>
      <c r="V1694" s="98">
        <v>66</v>
      </c>
      <c r="W1694" s="98" t="s">
        <v>4025</v>
      </c>
      <c r="X1694" s="98">
        <v>4</v>
      </c>
      <c r="Y1694" s="98" t="s">
        <v>657</v>
      </c>
      <c r="Z1694" s="98">
        <v>29</v>
      </c>
      <c r="AA1694" s="98" t="s">
        <v>3912</v>
      </c>
      <c r="AB1694" s="98">
        <v>8418</v>
      </c>
      <c r="AC1694" s="98" t="s">
        <v>4033</v>
      </c>
      <c r="AD1694" s="98" t="s">
        <v>4034</v>
      </c>
      <c r="AE1694" s="98">
        <v>5168</v>
      </c>
      <c r="AF1694" s="98" t="s">
        <v>3734</v>
      </c>
      <c r="AG1694" s="98" t="s">
        <v>4085</v>
      </c>
      <c r="AH1694" s="98" t="s">
        <v>3749</v>
      </c>
      <c r="AI1694" s="98" t="s">
        <v>53</v>
      </c>
      <c r="AJ1694" s="98">
        <v>4100</v>
      </c>
      <c r="AK1694" s="98" t="s">
        <v>37</v>
      </c>
      <c r="AL1694" s="98">
        <v>4105</v>
      </c>
      <c r="AM1694" s="98" t="s">
        <v>326</v>
      </c>
      <c r="AN1694" s="98">
        <v>4113700</v>
      </c>
      <c r="AO1694" s="98">
        <v>2024</v>
      </c>
      <c r="AP1694" s="98">
        <v>1000</v>
      </c>
      <c r="AQ1694" s="98" t="s">
        <v>56</v>
      </c>
      <c r="AR1694" s="98" t="s">
        <v>54</v>
      </c>
      <c r="AS1694" s="98" t="s">
        <v>56</v>
      </c>
      <c r="AT1694" s="98" t="s">
        <v>54</v>
      </c>
      <c r="AV1694" s="98" t="s">
        <v>72</v>
      </c>
      <c r="AY1694" s="98" t="s">
        <v>56</v>
      </c>
      <c r="AZ1694" s="98" t="s">
        <v>4086</v>
      </c>
      <c r="BA1694" s="98" t="s">
        <v>4087</v>
      </c>
      <c r="BB1694" s="98" t="s">
        <v>4088</v>
      </c>
      <c r="BD1694" s="110" t="str">
        <f t="shared" si="273"/>
        <v>5113RGInt 02 Guarapuava</v>
      </c>
      <c r="BE1694" s="110">
        <v>5113</v>
      </c>
      <c r="BF1694" s="110" t="s">
        <v>2071</v>
      </c>
      <c r="BG1694" s="110">
        <v>8497</v>
      </c>
      <c r="BH1694" s="110" t="s">
        <v>34</v>
      </c>
      <c r="BI1694" s="110">
        <v>9550</v>
      </c>
      <c r="BJ1694" s="110">
        <v>9837</v>
      </c>
      <c r="BK1694" s="110">
        <v>10132</v>
      </c>
      <c r="BL1694" s="110">
        <v>10436</v>
      </c>
      <c r="BN1694" s="110">
        <f t="shared" si="274"/>
        <v>39955</v>
      </c>
      <c r="BS1694" s="110">
        <v>5168</v>
      </c>
      <c r="BT1694" s="110" t="str">
        <f t="shared" si="265"/>
        <v>Exames de DNA realizados para investigação de paternidade de crianças e adolescentes</v>
      </c>
      <c r="BU1694" s="111" t="str">
        <f t="shared" si="266"/>
        <v>Sim</v>
      </c>
      <c r="BV1694" s="111" t="str">
        <f t="shared" si="267"/>
        <v>Não</v>
      </c>
      <c r="BW1694" s="111" t="str">
        <f t="shared" si="268"/>
        <v>Sim</v>
      </c>
      <c r="BX1694" s="111" t="str">
        <f t="shared" si="269"/>
        <v>Não</v>
      </c>
      <c r="BY1694" s="110" t="s">
        <v>122</v>
      </c>
      <c r="BZ1694" s="110" t="s">
        <v>8135</v>
      </c>
      <c r="CA1694" s="110" t="s">
        <v>121</v>
      </c>
      <c r="CB1694" s="110" t="s">
        <v>8376</v>
      </c>
      <c r="CG1694" s="110" t="str">
        <f t="shared" si="270"/>
        <v>6098Ponta Grossa</v>
      </c>
      <c r="CH1694" s="110" t="str">
        <f t="shared" si="272"/>
        <v>6098-1</v>
      </c>
      <c r="CI1694" s="110">
        <v>1</v>
      </c>
      <c r="CJ1694" s="110">
        <v>6098</v>
      </c>
      <c r="CK1694" s="110" t="s">
        <v>38</v>
      </c>
      <c r="CL1694" s="110">
        <v>4119905</v>
      </c>
      <c r="CM1694" s="110" t="s">
        <v>531</v>
      </c>
      <c r="CN1694" s="110">
        <v>0</v>
      </c>
      <c r="CO1694" s="110">
        <v>1688</v>
      </c>
      <c r="CP1694" s="110">
        <v>2814</v>
      </c>
      <c r="CQ1694" s="110">
        <v>563</v>
      </c>
      <c r="CS1694" s="110" t="str">
        <f t="shared" si="271"/>
        <v>RGInt 06 Ponta Grossa-Ponta Grossa</v>
      </c>
    </row>
    <row r="1695" spans="19:97" x14ac:dyDescent="0.2">
      <c r="S1695" s="98">
        <v>5167</v>
      </c>
      <c r="T1695" s="98">
        <v>61</v>
      </c>
      <c r="U1695" s="98" t="s">
        <v>3911</v>
      </c>
      <c r="V1695" s="98">
        <v>66</v>
      </c>
      <c r="W1695" s="98" t="s">
        <v>4025</v>
      </c>
      <c r="X1695" s="98">
        <v>4</v>
      </c>
      <c r="Y1695" s="98" t="s">
        <v>657</v>
      </c>
      <c r="Z1695" s="98">
        <v>29</v>
      </c>
      <c r="AA1695" s="98" t="s">
        <v>3912</v>
      </c>
      <c r="AB1695" s="98">
        <v>8418</v>
      </c>
      <c r="AC1695" s="98" t="s">
        <v>4033</v>
      </c>
      <c r="AD1695" s="98" t="s">
        <v>4034</v>
      </c>
      <c r="AE1695" s="98">
        <v>5167</v>
      </c>
      <c r="AF1695" s="98" t="s">
        <v>3730</v>
      </c>
      <c r="AG1695" s="98" t="s">
        <v>6392</v>
      </c>
      <c r="AH1695" s="98" t="s">
        <v>212</v>
      </c>
      <c r="AI1695" s="98" t="s">
        <v>53</v>
      </c>
      <c r="AJ1695" s="98">
        <v>4100</v>
      </c>
      <c r="AK1695" s="98" t="s">
        <v>33</v>
      </c>
      <c r="AL1695" s="98">
        <v>4101</v>
      </c>
      <c r="AM1695" s="98" t="s">
        <v>128</v>
      </c>
      <c r="AN1695" s="98">
        <v>4106902</v>
      </c>
      <c r="AO1695" s="98">
        <v>2024</v>
      </c>
      <c r="AP1695" s="98">
        <v>0</v>
      </c>
      <c r="AQ1695" s="98" t="s">
        <v>54</v>
      </c>
      <c r="AR1695" s="98" t="s">
        <v>54</v>
      </c>
      <c r="AS1695" s="98" t="s">
        <v>56</v>
      </c>
      <c r="AT1695" s="98" t="s">
        <v>54</v>
      </c>
      <c r="AU1695" s="98" t="s">
        <v>122</v>
      </c>
      <c r="AY1695" s="98" t="s">
        <v>56</v>
      </c>
      <c r="AZ1695" s="98" t="s">
        <v>4058</v>
      </c>
      <c r="BA1695" s="98" t="s">
        <v>4059</v>
      </c>
      <c r="BB1695" s="98" t="s">
        <v>4060</v>
      </c>
      <c r="BD1695" s="110" t="str">
        <f t="shared" si="273"/>
        <v>5113RGInt 03 Cascavel</v>
      </c>
      <c r="BE1695" s="110">
        <v>5113</v>
      </c>
      <c r="BF1695" s="110" t="s">
        <v>2071</v>
      </c>
      <c r="BG1695" s="110">
        <v>8497</v>
      </c>
      <c r="BH1695" s="110" t="s">
        <v>35</v>
      </c>
      <c r="BI1695" s="110">
        <v>78000</v>
      </c>
      <c r="BJ1695" s="110">
        <v>80340</v>
      </c>
      <c r="BK1695" s="110">
        <v>82750</v>
      </c>
      <c r="BL1695" s="110">
        <v>85233</v>
      </c>
      <c r="BN1695" s="110">
        <f t="shared" si="274"/>
        <v>326323</v>
      </c>
      <c r="BS1695" s="110">
        <v>5167</v>
      </c>
      <c r="BT1695" s="110" t="str">
        <f t="shared" si="265"/>
        <v>Manutenções e Reparos nas Unidades Socioeducativas</v>
      </c>
      <c r="BU1695" s="111" t="str">
        <f t="shared" si="266"/>
        <v>Sim</v>
      </c>
      <c r="BV1695" s="111" t="str">
        <f t="shared" si="267"/>
        <v>Não</v>
      </c>
      <c r="BW1695" s="111" t="str">
        <f t="shared" si="268"/>
        <v>Não</v>
      </c>
      <c r="BX1695" s="111" t="str">
        <f t="shared" si="269"/>
        <v>Não</v>
      </c>
      <c r="BY1695" s="110" t="s">
        <v>122</v>
      </c>
      <c r="BZ1695" s="110" t="s">
        <v>8135</v>
      </c>
      <c r="CA1695" s="110" t="s">
        <v>121</v>
      </c>
      <c r="CB1695" s="110" t="s">
        <v>8379</v>
      </c>
      <c r="CG1695" s="110" t="str">
        <f t="shared" si="270"/>
        <v>6098 Total</v>
      </c>
      <c r="CH1695" s="110" t="str">
        <f t="shared" si="272"/>
        <v>6098 Total-1</v>
      </c>
      <c r="CI1695" s="110">
        <v>1</v>
      </c>
      <c r="CJ1695" s="110" t="s">
        <v>7535</v>
      </c>
      <c r="CN1695" s="110">
        <v>0</v>
      </c>
      <c r="CO1695" s="110">
        <v>1688</v>
      </c>
      <c r="CP1695" s="110">
        <v>2814</v>
      </c>
      <c r="CQ1695" s="110">
        <v>563</v>
      </c>
      <c r="CS1695" s="110" t="str">
        <f t="shared" si="271"/>
        <v>-</v>
      </c>
    </row>
    <row r="1696" spans="19:97" x14ac:dyDescent="0.2">
      <c r="S1696" s="98">
        <v>5056</v>
      </c>
      <c r="T1696" s="98">
        <v>61</v>
      </c>
      <c r="U1696" s="98" t="s">
        <v>3911</v>
      </c>
      <c r="V1696" s="98">
        <v>66</v>
      </c>
      <c r="W1696" s="98" t="s">
        <v>4025</v>
      </c>
      <c r="X1696" s="98">
        <v>4</v>
      </c>
      <c r="Y1696" s="98" t="s">
        <v>657</v>
      </c>
      <c r="Z1696" s="98">
        <v>29</v>
      </c>
      <c r="AA1696" s="98" t="s">
        <v>3912</v>
      </c>
      <c r="AB1696" s="98">
        <v>8418</v>
      </c>
      <c r="AC1696" s="98" t="s">
        <v>4033</v>
      </c>
      <c r="AD1696" s="98" t="s">
        <v>4034</v>
      </c>
      <c r="AE1696" s="98">
        <v>5056</v>
      </c>
      <c r="AF1696" s="98" t="s">
        <v>3399</v>
      </c>
      <c r="AG1696" s="98" t="s">
        <v>4089</v>
      </c>
      <c r="AH1696" s="98" t="s">
        <v>734</v>
      </c>
      <c r="AI1696" s="98" t="s">
        <v>53</v>
      </c>
      <c r="AJ1696" s="98">
        <v>4100</v>
      </c>
      <c r="AK1696" s="98" t="s">
        <v>33</v>
      </c>
      <c r="AL1696" s="98">
        <v>4101</v>
      </c>
      <c r="AO1696" s="98">
        <v>2024</v>
      </c>
      <c r="AP1696" s="98">
        <v>45</v>
      </c>
      <c r="AQ1696" s="98" t="s">
        <v>54</v>
      </c>
      <c r="AR1696" s="98" t="s">
        <v>54</v>
      </c>
      <c r="AS1696" s="98" t="s">
        <v>56</v>
      </c>
      <c r="AT1696" s="98" t="s">
        <v>54</v>
      </c>
      <c r="AV1696" s="98" t="s">
        <v>72</v>
      </c>
      <c r="AY1696" s="98" t="s">
        <v>54</v>
      </c>
      <c r="AZ1696" s="98" t="s">
        <v>4090</v>
      </c>
      <c r="BA1696" s="98" t="s">
        <v>4091</v>
      </c>
      <c r="BB1696" s="98" t="s">
        <v>4054</v>
      </c>
      <c r="BD1696" s="110" t="str">
        <f t="shared" si="273"/>
        <v>5113RGInt 04 Maringá</v>
      </c>
      <c r="BE1696" s="110">
        <v>5113</v>
      </c>
      <c r="BF1696" s="110" t="s">
        <v>2071</v>
      </c>
      <c r="BG1696" s="110">
        <v>8497</v>
      </c>
      <c r="BH1696" s="110" t="s">
        <v>36</v>
      </c>
      <c r="BI1696" s="110">
        <v>56000</v>
      </c>
      <c r="BJ1696" s="110">
        <v>57680</v>
      </c>
      <c r="BK1696" s="110">
        <v>59410</v>
      </c>
      <c r="BL1696" s="110">
        <v>61193</v>
      </c>
      <c r="BN1696" s="110">
        <f t="shared" si="274"/>
        <v>234283</v>
      </c>
      <c r="BS1696" s="110">
        <v>5056</v>
      </c>
      <c r="BT1696" s="110" t="str">
        <f t="shared" si="265"/>
        <v>Municípios beneficiados com assessoramento técnico para defesa dos direitos da criança e do adolescente</v>
      </c>
      <c r="BU1696" s="111" t="str">
        <f t="shared" si="266"/>
        <v>Sim</v>
      </c>
      <c r="BV1696" s="111" t="str">
        <f t="shared" si="267"/>
        <v>Não</v>
      </c>
      <c r="BW1696" s="111" t="str">
        <f t="shared" si="268"/>
        <v>Não</v>
      </c>
      <c r="BX1696" s="111" t="str">
        <f t="shared" si="269"/>
        <v>Não</v>
      </c>
      <c r="BY1696" s="110" t="s">
        <v>122</v>
      </c>
      <c r="BZ1696" s="110" t="s">
        <v>8246</v>
      </c>
      <c r="CA1696" s="110" t="s">
        <v>121</v>
      </c>
      <c r="CB1696" s="110" t="s">
        <v>8374</v>
      </c>
      <c r="CG1696" s="110" t="str">
        <f t="shared" si="270"/>
        <v>6099Curitiba</v>
      </c>
      <c r="CH1696" s="110" t="str">
        <f t="shared" si="272"/>
        <v>6099-1</v>
      </c>
      <c r="CI1696" s="110">
        <v>1</v>
      </c>
      <c r="CJ1696" s="110">
        <v>6099</v>
      </c>
      <c r="CK1696" s="110" t="s">
        <v>33</v>
      </c>
      <c r="CL1696" s="110">
        <v>4106902</v>
      </c>
      <c r="CM1696" s="110" t="s">
        <v>128</v>
      </c>
      <c r="CN1696" s="110">
        <v>0</v>
      </c>
      <c r="CO1696" s="110">
        <v>2072</v>
      </c>
      <c r="CP1696" s="110">
        <v>3453</v>
      </c>
      <c r="CQ1696" s="110">
        <v>691</v>
      </c>
      <c r="CS1696" s="110" t="str">
        <f t="shared" si="271"/>
        <v>RGInt 01 Curitiba-Curitiba</v>
      </c>
    </row>
    <row r="1697" spans="19:97" x14ac:dyDescent="0.2">
      <c r="S1697" s="98">
        <v>5058</v>
      </c>
      <c r="T1697" s="98">
        <v>61</v>
      </c>
      <c r="U1697" s="98" t="s">
        <v>3911</v>
      </c>
      <c r="V1697" s="98">
        <v>66</v>
      </c>
      <c r="W1697" s="98" t="s">
        <v>4025</v>
      </c>
      <c r="X1697" s="98">
        <v>4</v>
      </c>
      <c r="Y1697" s="98" t="s">
        <v>657</v>
      </c>
      <c r="Z1697" s="98">
        <v>29</v>
      </c>
      <c r="AA1697" s="98" t="s">
        <v>3912</v>
      </c>
      <c r="AB1697" s="98">
        <v>8418</v>
      </c>
      <c r="AC1697" s="98" t="s">
        <v>4033</v>
      </c>
      <c r="AD1697" s="98" t="s">
        <v>4034</v>
      </c>
      <c r="AE1697" s="98">
        <v>5058</v>
      </c>
      <c r="AF1697" s="98" t="s">
        <v>3406</v>
      </c>
      <c r="AG1697" s="98" t="s">
        <v>4092</v>
      </c>
      <c r="AH1697" s="98" t="s">
        <v>734</v>
      </c>
      <c r="AI1697" s="98" t="s">
        <v>53</v>
      </c>
      <c r="AJ1697" s="98">
        <v>4100</v>
      </c>
      <c r="AK1697" s="98" t="s">
        <v>33</v>
      </c>
      <c r="AL1697" s="98">
        <v>4101</v>
      </c>
      <c r="AO1697" s="98">
        <v>2024</v>
      </c>
      <c r="AP1697" s="98">
        <v>45</v>
      </c>
      <c r="AQ1697" s="98" t="s">
        <v>54</v>
      </c>
      <c r="AR1697" s="98" t="s">
        <v>54</v>
      </c>
      <c r="AS1697" s="98" t="s">
        <v>56</v>
      </c>
      <c r="AT1697" s="98" t="s">
        <v>54</v>
      </c>
      <c r="AV1697" s="98" t="s">
        <v>72</v>
      </c>
      <c r="AY1697" s="98" t="s">
        <v>54</v>
      </c>
      <c r="AZ1697" s="98" t="s">
        <v>4093</v>
      </c>
      <c r="BA1697" s="98" t="s">
        <v>4053</v>
      </c>
      <c r="BB1697" s="98" t="s">
        <v>4054</v>
      </c>
      <c r="BD1697" s="110" t="str">
        <f t="shared" si="273"/>
        <v>5113RGInt 05 Londrina</v>
      </c>
      <c r="BE1697" s="110">
        <v>5113</v>
      </c>
      <c r="BF1697" s="110" t="s">
        <v>2071</v>
      </c>
      <c r="BG1697" s="110">
        <v>8497</v>
      </c>
      <c r="BH1697" s="110" t="s">
        <v>37</v>
      </c>
      <c r="BI1697" s="110">
        <v>71000</v>
      </c>
      <c r="BJ1697" s="110">
        <v>73130</v>
      </c>
      <c r="BK1697" s="110">
        <v>75324</v>
      </c>
      <c r="BL1697" s="110">
        <v>77584</v>
      </c>
      <c r="BN1697" s="110">
        <f t="shared" si="274"/>
        <v>297038</v>
      </c>
      <c r="BS1697" s="110">
        <v>5058</v>
      </c>
      <c r="BT1697" s="110" t="str">
        <f t="shared" si="265"/>
        <v>Municípios beneficiados com cofinanciamento fundo a fundo para programas, ações e projetos de promoção e proteção dos direitos das crianças e adolescentes</v>
      </c>
      <c r="BU1697" s="111" t="str">
        <f t="shared" si="266"/>
        <v>Sim</v>
      </c>
      <c r="BV1697" s="111" t="str">
        <f t="shared" si="267"/>
        <v>Não</v>
      </c>
      <c r="BW1697" s="111" t="str">
        <f t="shared" si="268"/>
        <v>Não</v>
      </c>
      <c r="BX1697" s="111" t="str">
        <f t="shared" si="269"/>
        <v>Não</v>
      </c>
      <c r="BY1697" s="110" t="s">
        <v>122</v>
      </c>
      <c r="BZ1697" s="110" t="s">
        <v>8247</v>
      </c>
      <c r="CA1697" s="110" t="s">
        <v>121</v>
      </c>
      <c r="CB1697" s="110" t="s">
        <v>8376</v>
      </c>
      <c r="CG1697" s="110" t="str">
        <f t="shared" si="270"/>
        <v>6099 Total</v>
      </c>
      <c r="CH1697" s="110" t="str">
        <f t="shared" si="272"/>
        <v>6099 Total-1</v>
      </c>
      <c r="CI1697" s="110">
        <v>1</v>
      </c>
      <c r="CJ1697" s="110" t="s">
        <v>7536</v>
      </c>
      <c r="CN1697" s="110">
        <v>0</v>
      </c>
      <c r="CO1697" s="110">
        <v>2072</v>
      </c>
      <c r="CP1697" s="110">
        <v>3453</v>
      </c>
      <c r="CQ1697" s="110">
        <v>691</v>
      </c>
      <c r="CS1697" s="110" t="str">
        <f t="shared" si="271"/>
        <v>-</v>
      </c>
    </row>
    <row r="1698" spans="19:97" x14ac:dyDescent="0.2">
      <c r="S1698" s="98">
        <v>5053</v>
      </c>
      <c r="T1698" s="98">
        <v>61</v>
      </c>
      <c r="U1698" s="98" t="s">
        <v>3911</v>
      </c>
      <c r="V1698" s="98">
        <v>66</v>
      </c>
      <c r="W1698" s="98" t="s">
        <v>4025</v>
      </c>
      <c r="X1698" s="98">
        <v>4</v>
      </c>
      <c r="Y1698" s="98" t="s">
        <v>657</v>
      </c>
      <c r="Z1698" s="98">
        <v>29</v>
      </c>
      <c r="AA1698" s="98" t="s">
        <v>3912</v>
      </c>
      <c r="AB1698" s="98">
        <v>8418</v>
      </c>
      <c r="AC1698" s="98" t="s">
        <v>4033</v>
      </c>
      <c r="AD1698" s="98" t="s">
        <v>4034</v>
      </c>
      <c r="AE1698" s="98">
        <v>5053</v>
      </c>
      <c r="AF1698" s="98" t="s">
        <v>3392</v>
      </c>
      <c r="AG1698" s="98" t="s">
        <v>4094</v>
      </c>
      <c r="AH1698" s="98" t="s">
        <v>3906</v>
      </c>
      <c r="AI1698" s="98" t="s">
        <v>53</v>
      </c>
      <c r="AJ1698" s="98">
        <v>4100</v>
      </c>
      <c r="AK1698" s="98" t="s">
        <v>33</v>
      </c>
      <c r="AL1698" s="98">
        <v>4101</v>
      </c>
      <c r="AO1698" s="98">
        <v>2024</v>
      </c>
      <c r="AP1698" s="98">
        <v>92</v>
      </c>
      <c r="AQ1698" s="98" t="s">
        <v>54</v>
      </c>
      <c r="AR1698" s="98" t="s">
        <v>54</v>
      </c>
      <c r="AS1698" s="98" t="s">
        <v>56</v>
      </c>
      <c r="AT1698" s="98" t="s">
        <v>54</v>
      </c>
      <c r="AW1698" s="98" t="s">
        <v>6391</v>
      </c>
      <c r="AY1698" s="98" t="s">
        <v>54</v>
      </c>
      <c r="AZ1698" s="98" t="s">
        <v>4095</v>
      </c>
      <c r="BA1698" s="98" t="s">
        <v>4053</v>
      </c>
      <c r="BB1698" s="98" t="s">
        <v>4054</v>
      </c>
      <c r="BD1698" s="110" t="str">
        <f t="shared" si="273"/>
        <v>5113RGInt 06 Ponta Grossa</v>
      </c>
      <c r="BE1698" s="110">
        <v>5113</v>
      </c>
      <c r="BF1698" s="110" t="s">
        <v>2071</v>
      </c>
      <c r="BG1698" s="110">
        <v>8497</v>
      </c>
      <c r="BH1698" s="110" t="s">
        <v>38</v>
      </c>
      <c r="BI1698" s="110">
        <v>32000</v>
      </c>
      <c r="BJ1698" s="110">
        <v>32960</v>
      </c>
      <c r="BK1698" s="110">
        <v>33949</v>
      </c>
      <c r="BL1698" s="110">
        <v>34967</v>
      </c>
      <c r="BN1698" s="110">
        <f t="shared" si="274"/>
        <v>133876</v>
      </c>
      <c r="BS1698" s="110">
        <v>5053</v>
      </c>
      <c r="BT1698" s="110" t="str">
        <f t="shared" si="265"/>
        <v>Organizações da Sociedade Civil (OSCs) beneficiadas com recurso financeiro por meio de parcerias para execução da política da criança e do adolescente</v>
      </c>
      <c r="BU1698" s="111" t="str">
        <f t="shared" si="266"/>
        <v>Sim</v>
      </c>
      <c r="BV1698" s="111" t="str">
        <f t="shared" si="267"/>
        <v>Não</v>
      </c>
      <c r="BW1698" s="111" t="str">
        <f t="shared" si="268"/>
        <v>Não</v>
      </c>
      <c r="BX1698" s="111" t="str">
        <f t="shared" si="269"/>
        <v>Não</v>
      </c>
      <c r="BY1698" s="110" t="s">
        <v>122</v>
      </c>
      <c r="BZ1698" s="110" t="s">
        <v>8247</v>
      </c>
      <c r="CA1698" s="110" t="s">
        <v>8354</v>
      </c>
      <c r="CB1698" s="110" t="s">
        <v>8374</v>
      </c>
      <c r="CG1698" s="110" t="str">
        <f t="shared" si="270"/>
        <v>6100Araucária</v>
      </c>
      <c r="CH1698" s="110" t="str">
        <f t="shared" si="272"/>
        <v>6100-1</v>
      </c>
      <c r="CI1698" s="110">
        <v>1</v>
      </c>
      <c r="CJ1698" s="110">
        <v>6100</v>
      </c>
      <c r="CK1698" s="110" t="s">
        <v>33</v>
      </c>
      <c r="CL1698" s="110">
        <v>4101804</v>
      </c>
      <c r="CM1698" s="110" t="s">
        <v>489</v>
      </c>
      <c r="CN1698" s="110">
        <v>0</v>
      </c>
      <c r="CO1698" s="110">
        <v>1345</v>
      </c>
      <c r="CP1698" s="110">
        <v>2242</v>
      </c>
      <c r="CQ1698" s="110">
        <v>448</v>
      </c>
      <c r="CS1698" s="110" t="str">
        <f t="shared" si="271"/>
        <v>RGInt 01 Curitiba-Araucária</v>
      </c>
    </row>
    <row r="1699" spans="19:97" x14ac:dyDescent="0.2">
      <c r="S1699" s="98">
        <v>5175</v>
      </c>
      <c r="T1699" s="98">
        <v>61</v>
      </c>
      <c r="U1699" s="98" t="s">
        <v>3911</v>
      </c>
      <c r="V1699" s="98">
        <v>66</v>
      </c>
      <c r="W1699" s="98" t="s">
        <v>4025</v>
      </c>
      <c r="X1699" s="98">
        <v>4</v>
      </c>
      <c r="Y1699" s="98" t="s">
        <v>657</v>
      </c>
      <c r="Z1699" s="98">
        <v>29</v>
      </c>
      <c r="AA1699" s="98" t="s">
        <v>3912</v>
      </c>
      <c r="AB1699" s="98">
        <v>8418</v>
      </c>
      <c r="AC1699" s="98" t="s">
        <v>4033</v>
      </c>
      <c r="AD1699" s="98" t="s">
        <v>4034</v>
      </c>
      <c r="AE1699" s="98">
        <v>5175</v>
      </c>
      <c r="AF1699" s="98" t="s">
        <v>3754</v>
      </c>
      <c r="AG1699" s="98" t="s">
        <v>4096</v>
      </c>
      <c r="AH1699" s="98" t="s">
        <v>127</v>
      </c>
      <c r="AI1699" s="98" t="s">
        <v>53</v>
      </c>
      <c r="AJ1699" s="98">
        <v>4100</v>
      </c>
      <c r="AK1699" s="98" t="s">
        <v>33</v>
      </c>
      <c r="AL1699" s="98">
        <v>4101</v>
      </c>
      <c r="AO1699" s="98">
        <v>2024</v>
      </c>
      <c r="AP1699" s="98">
        <v>174</v>
      </c>
      <c r="AQ1699" s="98" t="s">
        <v>54</v>
      </c>
      <c r="AR1699" s="98" t="s">
        <v>54</v>
      </c>
      <c r="AS1699" s="98" t="s">
        <v>56</v>
      </c>
      <c r="AT1699" s="98" t="s">
        <v>54</v>
      </c>
      <c r="AW1699" s="98" t="s">
        <v>2287</v>
      </c>
      <c r="AY1699" s="98" t="s">
        <v>56</v>
      </c>
      <c r="AZ1699" s="98" t="s">
        <v>4097</v>
      </c>
      <c r="BA1699" s="98" t="s">
        <v>4041</v>
      </c>
      <c r="BB1699" s="98" t="s">
        <v>4042</v>
      </c>
      <c r="BD1699" s="110" t="str">
        <f t="shared" si="273"/>
        <v>5114(vazio)</v>
      </c>
      <c r="BE1699" s="110">
        <v>5114</v>
      </c>
      <c r="BF1699" s="110" t="s">
        <v>2089</v>
      </c>
      <c r="BG1699" s="110">
        <v>8497</v>
      </c>
      <c r="BH1699" s="110" t="s">
        <v>60</v>
      </c>
      <c r="BI1699" s="110">
        <v>261614</v>
      </c>
      <c r="BJ1699" s="110">
        <v>269462</v>
      </c>
      <c r="BK1699" s="110">
        <v>277546</v>
      </c>
      <c r="BL1699" s="110">
        <v>285873</v>
      </c>
      <c r="BN1699" s="110">
        <f t="shared" si="274"/>
        <v>1094495</v>
      </c>
      <c r="BS1699" s="110">
        <v>5175</v>
      </c>
      <c r="BT1699" s="110" t="str">
        <f t="shared" si="265"/>
        <v>Profissionais da educação capacitados em prevenção às drogas</v>
      </c>
      <c r="BU1699" s="111" t="str">
        <f t="shared" si="266"/>
        <v>Sim</v>
      </c>
      <c r="BV1699" s="111" t="str">
        <f t="shared" si="267"/>
        <v>Não</v>
      </c>
      <c r="BW1699" s="111" t="str">
        <f t="shared" si="268"/>
        <v>Não</v>
      </c>
      <c r="BX1699" s="111" t="str">
        <f t="shared" si="269"/>
        <v>Não</v>
      </c>
      <c r="BY1699" s="110" t="s">
        <v>122</v>
      </c>
      <c r="BZ1699" s="110" t="s">
        <v>8243</v>
      </c>
      <c r="CA1699" s="110" t="s">
        <v>8355</v>
      </c>
      <c r="CB1699" s="110" t="s">
        <v>8379</v>
      </c>
      <c r="CG1699" s="110" t="str">
        <f t="shared" si="270"/>
        <v>6100 Total</v>
      </c>
      <c r="CH1699" s="110" t="str">
        <f t="shared" si="272"/>
        <v>6100 Total-1</v>
      </c>
      <c r="CI1699" s="110">
        <v>1</v>
      </c>
      <c r="CJ1699" s="110" t="s">
        <v>7537</v>
      </c>
      <c r="CN1699" s="110">
        <v>0</v>
      </c>
      <c r="CO1699" s="110">
        <v>1345</v>
      </c>
      <c r="CP1699" s="110">
        <v>2242</v>
      </c>
      <c r="CQ1699" s="110">
        <v>448</v>
      </c>
      <c r="CS1699" s="110" t="str">
        <f t="shared" si="271"/>
        <v>-</v>
      </c>
    </row>
    <row r="1700" spans="19:97" x14ac:dyDescent="0.2">
      <c r="S1700" s="98">
        <v>5178</v>
      </c>
      <c r="T1700" s="98">
        <v>61</v>
      </c>
      <c r="U1700" s="98" t="s">
        <v>3911</v>
      </c>
      <c r="V1700" s="98">
        <v>66</v>
      </c>
      <c r="W1700" s="98" t="s">
        <v>4025</v>
      </c>
      <c r="X1700" s="98">
        <v>4</v>
      </c>
      <c r="Y1700" s="98" t="s">
        <v>657</v>
      </c>
      <c r="Z1700" s="98">
        <v>29</v>
      </c>
      <c r="AA1700" s="98" t="s">
        <v>3912</v>
      </c>
      <c r="AB1700" s="98">
        <v>8418</v>
      </c>
      <c r="AC1700" s="98" t="s">
        <v>4033</v>
      </c>
      <c r="AD1700" s="98" t="s">
        <v>4034</v>
      </c>
      <c r="AE1700" s="98">
        <v>5178</v>
      </c>
      <c r="AF1700" s="98" t="s">
        <v>3765</v>
      </c>
      <c r="AG1700" s="98" t="s">
        <v>6393</v>
      </c>
      <c r="AH1700" s="98" t="s">
        <v>127</v>
      </c>
      <c r="AI1700" s="98" t="s">
        <v>53</v>
      </c>
      <c r="AJ1700" s="98">
        <v>4100</v>
      </c>
      <c r="AO1700" s="98">
        <v>2024</v>
      </c>
      <c r="AP1700" s="98">
        <v>1146</v>
      </c>
      <c r="AQ1700" s="98" t="s">
        <v>54</v>
      </c>
      <c r="AR1700" s="98" t="s">
        <v>54</v>
      </c>
      <c r="AS1700" s="98" t="s">
        <v>56</v>
      </c>
      <c r="AT1700" s="98" t="s">
        <v>54</v>
      </c>
      <c r="AV1700" s="98" t="s">
        <v>72</v>
      </c>
      <c r="AY1700" s="98" t="s">
        <v>56</v>
      </c>
      <c r="AZ1700" s="98" t="s">
        <v>4098</v>
      </c>
      <c r="BA1700" s="98" t="s">
        <v>4038</v>
      </c>
      <c r="BB1700" s="98" t="s">
        <v>4039</v>
      </c>
      <c r="BD1700" s="110" t="str">
        <f t="shared" si="273"/>
        <v>5115(vazio)</v>
      </c>
      <c r="BE1700" s="110">
        <v>5115</v>
      </c>
      <c r="BF1700" s="110" t="s">
        <v>2096</v>
      </c>
      <c r="BG1700" s="110">
        <v>8497</v>
      </c>
      <c r="BH1700" s="110" t="s">
        <v>60</v>
      </c>
      <c r="BI1700" s="110">
        <v>15924</v>
      </c>
      <c r="BJ1700" s="110">
        <v>16402</v>
      </c>
      <c r="BK1700" s="110">
        <v>16894</v>
      </c>
      <c r="BL1700" s="110">
        <v>17401</v>
      </c>
      <c r="BN1700" s="110">
        <f t="shared" si="274"/>
        <v>66621</v>
      </c>
      <c r="BS1700" s="110">
        <v>5178</v>
      </c>
      <c r="BT1700" s="110" t="str">
        <f t="shared" si="265"/>
        <v>Profissionais da socioeducação em formação continuada para atuação das Unidades de Atendimento Socioeducativo</v>
      </c>
      <c r="BU1700" s="111" t="str">
        <f t="shared" si="266"/>
        <v>Sim</v>
      </c>
      <c r="BV1700" s="111" t="str">
        <f t="shared" si="267"/>
        <v>Não</v>
      </c>
      <c r="BW1700" s="111" t="str">
        <f t="shared" si="268"/>
        <v>Não</v>
      </c>
      <c r="BX1700" s="111" t="str">
        <f t="shared" si="269"/>
        <v>Não</v>
      </c>
      <c r="BY1700" s="110" t="s">
        <v>122</v>
      </c>
      <c r="BZ1700" s="110" t="s">
        <v>8246</v>
      </c>
      <c r="CA1700" s="110" t="s">
        <v>121</v>
      </c>
      <c r="CB1700" s="110" t="s">
        <v>8376</v>
      </c>
      <c r="CG1700" s="110" t="str">
        <f t="shared" si="270"/>
        <v>6101São José dos Pinhais</v>
      </c>
      <c r="CH1700" s="110" t="str">
        <f t="shared" si="272"/>
        <v>6101-1</v>
      </c>
      <c r="CI1700" s="110">
        <v>1</v>
      </c>
      <c r="CJ1700" s="110">
        <v>6101</v>
      </c>
      <c r="CK1700" s="110" t="s">
        <v>33</v>
      </c>
      <c r="CL1700" s="110">
        <v>4125506</v>
      </c>
      <c r="CM1700" s="110" t="s">
        <v>134</v>
      </c>
      <c r="CN1700" s="110">
        <v>0</v>
      </c>
      <c r="CO1700" s="110">
        <v>400</v>
      </c>
      <c r="CP1700" s="110">
        <v>1200</v>
      </c>
      <c r="CQ1700" s="110">
        <v>2400</v>
      </c>
      <c r="CS1700" s="110" t="str">
        <f t="shared" si="271"/>
        <v>RGInt 01 Curitiba-São José dos Pinhais</v>
      </c>
    </row>
    <row r="1701" spans="19:97" x14ac:dyDescent="0.2">
      <c r="S1701" s="98">
        <v>5155</v>
      </c>
      <c r="T1701" s="98">
        <v>61</v>
      </c>
      <c r="U1701" s="98" t="s">
        <v>3911</v>
      </c>
      <c r="V1701" s="98">
        <v>66</v>
      </c>
      <c r="W1701" s="98" t="s">
        <v>4025</v>
      </c>
      <c r="X1701" s="98">
        <v>4</v>
      </c>
      <c r="Y1701" s="98" t="s">
        <v>657</v>
      </c>
      <c r="Z1701" s="98">
        <v>29</v>
      </c>
      <c r="AA1701" s="98" t="s">
        <v>3912</v>
      </c>
      <c r="AB1701" s="98">
        <v>8418</v>
      </c>
      <c r="AC1701" s="98" t="s">
        <v>4033</v>
      </c>
      <c r="AD1701" s="98" t="s">
        <v>4034</v>
      </c>
      <c r="AE1701" s="98">
        <v>5155</v>
      </c>
      <c r="AF1701" s="98" t="s">
        <v>3691</v>
      </c>
      <c r="AG1701" s="98" t="s">
        <v>6394</v>
      </c>
      <c r="AH1701" s="98" t="s">
        <v>212</v>
      </c>
      <c r="AI1701" s="98" t="s">
        <v>53</v>
      </c>
      <c r="AJ1701" s="98">
        <v>4100</v>
      </c>
      <c r="AK1701" s="98" t="s">
        <v>35</v>
      </c>
      <c r="AL1701" s="98">
        <v>4103</v>
      </c>
      <c r="AM1701" s="98" t="s">
        <v>600</v>
      </c>
      <c r="AN1701" s="98">
        <v>4104808</v>
      </c>
      <c r="AO1701" s="98">
        <v>2024</v>
      </c>
      <c r="AP1701" s="98">
        <v>1</v>
      </c>
      <c r="AQ1701" s="98" t="s">
        <v>54</v>
      </c>
      <c r="AR1701" s="98" t="s">
        <v>54</v>
      </c>
      <c r="AS1701" s="98" t="s">
        <v>56</v>
      </c>
      <c r="AT1701" s="98" t="s">
        <v>54</v>
      </c>
      <c r="AW1701" s="98" t="s">
        <v>2287</v>
      </c>
      <c r="AY1701" s="98" t="s">
        <v>56</v>
      </c>
      <c r="AZ1701" s="98" t="s">
        <v>4058</v>
      </c>
      <c r="BA1701" s="98" t="s">
        <v>4059</v>
      </c>
      <c r="BB1701" s="98" t="s">
        <v>4060</v>
      </c>
      <c r="BD1701" s="110" t="str">
        <f t="shared" si="273"/>
        <v>5116(vazio)</v>
      </c>
      <c r="BE1701" s="110">
        <v>5116</v>
      </c>
      <c r="BF1701" s="110" t="s">
        <v>2100</v>
      </c>
      <c r="BG1701" s="110">
        <v>8497</v>
      </c>
      <c r="BH1701" s="110" t="s">
        <v>60</v>
      </c>
      <c r="BI1701" s="110">
        <v>4126</v>
      </c>
      <c r="BJ1701" s="110">
        <v>4250</v>
      </c>
      <c r="BK1701" s="110">
        <v>4377</v>
      </c>
      <c r="BL1701" s="110">
        <v>4509</v>
      </c>
      <c r="BN1701" s="110">
        <f t="shared" si="274"/>
        <v>17262</v>
      </c>
      <c r="BS1701" s="110">
        <v>5155</v>
      </c>
      <c r="BT1701" s="110" t="str">
        <f t="shared" si="265"/>
        <v>Reforma e Ampliação de CENSE executada, em Cascavel</v>
      </c>
      <c r="BU1701" s="111" t="str">
        <f t="shared" si="266"/>
        <v>Sim</v>
      </c>
      <c r="BV1701" s="111" t="str">
        <f t="shared" si="267"/>
        <v>Não</v>
      </c>
      <c r="BW1701" s="111" t="str">
        <f t="shared" si="268"/>
        <v>Não</v>
      </c>
      <c r="BX1701" s="111" t="str">
        <f t="shared" si="269"/>
        <v>Não</v>
      </c>
      <c r="BY1701" s="110" t="s">
        <v>122</v>
      </c>
      <c r="BZ1701" s="110" t="s">
        <v>8141</v>
      </c>
      <c r="CA1701" s="110" t="s">
        <v>8349</v>
      </c>
      <c r="CB1701" s="110" t="s">
        <v>8379</v>
      </c>
      <c r="CG1701" s="110" t="str">
        <f t="shared" si="270"/>
        <v>6101 Total</v>
      </c>
      <c r="CH1701" s="110" t="str">
        <f t="shared" si="272"/>
        <v>6101 Total-1</v>
      </c>
      <c r="CI1701" s="110">
        <v>1</v>
      </c>
      <c r="CJ1701" s="110" t="s">
        <v>7538</v>
      </c>
      <c r="CN1701" s="110">
        <v>0</v>
      </c>
      <c r="CO1701" s="110">
        <v>400</v>
      </c>
      <c r="CP1701" s="110">
        <v>1200</v>
      </c>
      <c r="CQ1701" s="110">
        <v>2400</v>
      </c>
      <c r="CS1701" s="110" t="str">
        <f t="shared" si="271"/>
        <v>-</v>
      </c>
    </row>
    <row r="1702" spans="19:97" x14ac:dyDescent="0.2">
      <c r="S1702" s="98">
        <v>5156</v>
      </c>
      <c r="T1702" s="98">
        <v>61</v>
      </c>
      <c r="U1702" s="98" t="s">
        <v>3911</v>
      </c>
      <c r="V1702" s="98">
        <v>66</v>
      </c>
      <c r="W1702" s="98" t="s">
        <v>4025</v>
      </c>
      <c r="X1702" s="98">
        <v>4</v>
      </c>
      <c r="Y1702" s="98" t="s">
        <v>657</v>
      </c>
      <c r="Z1702" s="98">
        <v>29</v>
      </c>
      <c r="AA1702" s="98" t="s">
        <v>3912</v>
      </c>
      <c r="AB1702" s="98">
        <v>8418</v>
      </c>
      <c r="AC1702" s="98" t="s">
        <v>4033</v>
      </c>
      <c r="AD1702" s="98" t="s">
        <v>4034</v>
      </c>
      <c r="AE1702" s="98">
        <v>5156</v>
      </c>
      <c r="AF1702" s="98" t="s">
        <v>3695</v>
      </c>
      <c r="AG1702" s="98" t="s">
        <v>6395</v>
      </c>
      <c r="AH1702" s="98" t="s">
        <v>212</v>
      </c>
      <c r="AI1702" s="98" t="s">
        <v>53</v>
      </c>
      <c r="AJ1702" s="98">
        <v>4100</v>
      </c>
      <c r="AK1702" s="98" t="s">
        <v>35</v>
      </c>
      <c r="AL1702" s="98">
        <v>4103</v>
      </c>
      <c r="AM1702" s="98" t="s">
        <v>407</v>
      </c>
      <c r="AN1702" s="98">
        <v>4108304</v>
      </c>
      <c r="AO1702" s="98">
        <v>2024</v>
      </c>
      <c r="AP1702" s="98">
        <v>1</v>
      </c>
      <c r="AQ1702" s="98" t="s">
        <v>54</v>
      </c>
      <c r="AR1702" s="98" t="s">
        <v>54</v>
      </c>
      <c r="AS1702" s="98" t="s">
        <v>56</v>
      </c>
      <c r="AT1702" s="98" t="s">
        <v>54</v>
      </c>
      <c r="AU1702" s="98" t="s">
        <v>122</v>
      </c>
      <c r="AY1702" s="98" t="s">
        <v>56</v>
      </c>
      <c r="AZ1702" s="98" t="s">
        <v>4058</v>
      </c>
      <c r="BA1702" s="98" t="s">
        <v>4059</v>
      </c>
      <c r="BB1702" s="98" t="s">
        <v>4060</v>
      </c>
      <c r="BD1702" s="110" t="str">
        <f t="shared" si="273"/>
        <v>5117(vazio)</v>
      </c>
      <c r="BE1702" s="110">
        <v>5117</v>
      </c>
      <c r="BF1702" s="110" t="s">
        <v>2104</v>
      </c>
      <c r="BG1702" s="110">
        <v>8497</v>
      </c>
      <c r="BH1702" s="110" t="s">
        <v>60</v>
      </c>
      <c r="BI1702" s="110">
        <v>12651</v>
      </c>
      <c r="BJ1702" s="110">
        <v>13031</v>
      </c>
      <c r="BK1702" s="110">
        <v>13421</v>
      </c>
      <c r="BL1702" s="110">
        <v>13824</v>
      </c>
      <c r="BN1702" s="110">
        <f t="shared" si="274"/>
        <v>52927</v>
      </c>
      <c r="BS1702" s="110">
        <v>5156</v>
      </c>
      <c r="BT1702" s="110" t="str">
        <f t="shared" si="265"/>
        <v>Reforma e Ampliação de CENSE executada, em Foz do Iguaçu</v>
      </c>
      <c r="BU1702" s="111" t="str">
        <f t="shared" si="266"/>
        <v>Sim</v>
      </c>
      <c r="BV1702" s="111" t="str">
        <f t="shared" si="267"/>
        <v>Não</v>
      </c>
      <c r="BW1702" s="111" t="str">
        <f t="shared" si="268"/>
        <v>Não</v>
      </c>
      <c r="BX1702" s="111" t="str">
        <f t="shared" si="269"/>
        <v>Não</v>
      </c>
      <c r="BY1702" s="110" t="s">
        <v>122</v>
      </c>
      <c r="BZ1702" s="110" t="s">
        <v>8141</v>
      </c>
      <c r="CA1702" s="110" t="s">
        <v>8349</v>
      </c>
      <c r="CB1702" s="110" t="s">
        <v>8379</v>
      </c>
      <c r="CG1702" s="110" t="str">
        <f t="shared" si="270"/>
        <v>6102Curitiba</v>
      </c>
      <c r="CH1702" s="110" t="str">
        <f t="shared" si="272"/>
        <v>6102-1</v>
      </c>
      <c r="CI1702" s="110">
        <v>1</v>
      </c>
      <c r="CJ1702" s="110">
        <v>6102</v>
      </c>
      <c r="CK1702" s="110" t="s">
        <v>33</v>
      </c>
      <c r="CL1702" s="110">
        <v>4106902</v>
      </c>
      <c r="CM1702" s="110" t="s">
        <v>128</v>
      </c>
      <c r="CN1702" s="110">
        <v>0</v>
      </c>
      <c r="CO1702" s="110">
        <v>400</v>
      </c>
      <c r="CP1702" s="110">
        <v>1200</v>
      </c>
      <c r="CQ1702" s="110">
        <v>2400</v>
      </c>
      <c r="CS1702" s="110" t="str">
        <f t="shared" si="271"/>
        <v>RGInt 01 Curitiba-Curitiba</v>
      </c>
    </row>
    <row r="1703" spans="19:97" x14ac:dyDescent="0.2">
      <c r="S1703" s="98">
        <v>5157</v>
      </c>
      <c r="T1703" s="98">
        <v>61</v>
      </c>
      <c r="U1703" s="98" t="s">
        <v>3911</v>
      </c>
      <c r="V1703" s="98">
        <v>66</v>
      </c>
      <c r="W1703" s="98" t="s">
        <v>4025</v>
      </c>
      <c r="X1703" s="98">
        <v>4</v>
      </c>
      <c r="Y1703" s="98" t="s">
        <v>657</v>
      </c>
      <c r="Z1703" s="98">
        <v>29</v>
      </c>
      <c r="AA1703" s="98" t="s">
        <v>3912</v>
      </c>
      <c r="AB1703" s="98">
        <v>8418</v>
      </c>
      <c r="AC1703" s="98" t="s">
        <v>4033</v>
      </c>
      <c r="AD1703" s="98" t="s">
        <v>4034</v>
      </c>
      <c r="AE1703" s="98">
        <v>5157</v>
      </c>
      <c r="AF1703" s="98" t="s">
        <v>3698</v>
      </c>
      <c r="AG1703" s="98" t="s">
        <v>6396</v>
      </c>
      <c r="AH1703" s="98" t="s">
        <v>212</v>
      </c>
      <c r="AI1703" s="98" t="s">
        <v>53</v>
      </c>
      <c r="AJ1703" s="98">
        <v>4100</v>
      </c>
      <c r="AK1703" s="98" t="s">
        <v>37</v>
      </c>
      <c r="AL1703" s="98">
        <v>4105</v>
      </c>
      <c r="AM1703" s="98" t="s">
        <v>326</v>
      </c>
      <c r="AN1703" s="98">
        <v>4113700</v>
      </c>
      <c r="AO1703" s="98">
        <v>2024</v>
      </c>
      <c r="AP1703" s="98">
        <v>1</v>
      </c>
      <c r="AQ1703" s="98" t="s">
        <v>54</v>
      </c>
      <c r="AR1703" s="98" t="s">
        <v>54</v>
      </c>
      <c r="AS1703" s="98" t="s">
        <v>56</v>
      </c>
      <c r="AT1703" s="98" t="s">
        <v>54</v>
      </c>
      <c r="AV1703" s="98" t="s">
        <v>226</v>
      </c>
      <c r="AY1703" s="98" t="s">
        <v>56</v>
      </c>
      <c r="AZ1703" s="98" t="s">
        <v>4058</v>
      </c>
      <c r="BA1703" s="98" t="s">
        <v>4059</v>
      </c>
      <c r="BB1703" s="98" t="s">
        <v>4060</v>
      </c>
      <c r="BD1703" s="110" t="str">
        <f t="shared" si="273"/>
        <v>5118RGInt 01 Curitiba</v>
      </c>
      <c r="BE1703" s="110">
        <v>5118</v>
      </c>
      <c r="BF1703" s="110" t="s">
        <v>2107</v>
      </c>
      <c r="BG1703" s="110">
        <v>8497</v>
      </c>
      <c r="BH1703" s="110" t="s">
        <v>33</v>
      </c>
      <c r="BI1703" s="110">
        <v>307800</v>
      </c>
      <c r="BJ1703" s="110">
        <v>317034</v>
      </c>
      <c r="BK1703" s="110">
        <v>326545</v>
      </c>
      <c r="BL1703" s="110">
        <v>336341</v>
      </c>
      <c r="BN1703" s="110">
        <f t="shared" si="274"/>
        <v>1287720</v>
      </c>
      <c r="BS1703" s="110">
        <v>5157</v>
      </c>
      <c r="BT1703" s="110" t="str">
        <f t="shared" si="265"/>
        <v>Reforma e Ampliação de CENSE executada, em Londrina</v>
      </c>
      <c r="BU1703" s="111" t="str">
        <f t="shared" si="266"/>
        <v>Sim</v>
      </c>
      <c r="BV1703" s="111" t="str">
        <f t="shared" si="267"/>
        <v>Não</v>
      </c>
      <c r="BW1703" s="111" t="str">
        <f t="shared" si="268"/>
        <v>Não</v>
      </c>
      <c r="BX1703" s="111" t="str">
        <f t="shared" si="269"/>
        <v>Não</v>
      </c>
      <c r="BY1703" s="110" t="s">
        <v>122</v>
      </c>
      <c r="BZ1703" s="110" t="s">
        <v>8141</v>
      </c>
      <c r="CA1703" s="110" t="s">
        <v>8349</v>
      </c>
      <c r="CB1703" s="110" t="s">
        <v>8379</v>
      </c>
      <c r="CG1703" s="110" t="str">
        <f t="shared" si="270"/>
        <v>6102 Total</v>
      </c>
      <c r="CH1703" s="110" t="str">
        <f t="shared" si="272"/>
        <v>6102 Total-1</v>
      </c>
      <c r="CI1703" s="110">
        <v>1</v>
      </c>
      <c r="CJ1703" s="110" t="s">
        <v>7539</v>
      </c>
      <c r="CN1703" s="110">
        <v>0</v>
      </c>
      <c r="CO1703" s="110">
        <v>400</v>
      </c>
      <c r="CP1703" s="110">
        <v>1200</v>
      </c>
      <c r="CQ1703" s="110">
        <v>2400</v>
      </c>
      <c r="CS1703" s="110" t="str">
        <f t="shared" si="271"/>
        <v>-</v>
      </c>
    </row>
    <row r="1704" spans="19:97" x14ac:dyDescent="0.2">
      <c r="S1704" s="98">
        <v>5158</v>
      </c>
      <c r="T1704" s="98">
        <v>61</v>
      </c>
      <c r="U1704" s="98" t="s">
        <v>3911</v>
      </c>
      <c r="V1704" s="98">
        <v>66</v>
      </c>
      <c r="W1704" s="98" t="s">
        <v>4025</v>
      </c>
      <c r="X1704" s="98">
        <v>4</v>
      </c>
      <c r="Y1704" s="98" t="s">
        <v>657</v>
      </c>
      <c r="Z1704" s="98">
        <v>29</v>
      </c>
      <c r="AA1704" s="98" t="s">
        <v>3912</v>
      </c>
      <c r="AB1704" s="98">
        <v>8418</v>
      </c>
      <c r="AC1704" s="98" t="s">
        <v>4033</v>
      </c>
      <c r="AD1704" s="98" t="s">
        <v>4034</v>
      </c>
      <c r="AE1704" s="98">
        <v>5158</v>
      </c>
      <c r="AF1704" s="98" t="s">
        <v>3701</v>
      </c>
      <c r="AG1704" s="98" t="s">
        <v>6397</v>
      </c>
      <c r="AH1704" s="98" t="s">
        <v>212</v>
      </c>
      <c r="AI1704" s="98" t="s">
        <v>53</v>
      </c>
      <c r="AJ1704" s="98">
        <v>4100</v>
      </c>
      <c r="AK1704" s="98" t="s">
        <v>33</v>
      </c>
      <c r="AL1704" s="98">
        <v>4101</v>
      </c>
      <c r="AM1704" s="98" t="s">
        <v>134</v>
      </c>
      <c r="AN1704" s="98">
        <v>4125506</v>
      </c>
      <c r="AO1704" s="98">
        <v>2024</v>
      </c>
      <c r="AP1704" s="98">
        <v>1</v>
      </c>
      <c r="AQ1704" s="98" t="s">
        <v>54</v>
      </c>
      <c r="AR1704" s="98" t="s">
        <v>54</v>
      </c>
      <c r="AS1704" s="98" t="s">
        <v>56</v>
      </c>
      <c r="AT1704" s="98" t="s">
        <v>54</v>
      </c>
      <c r="AV1704" s="98" t="s">
        <v>226</v>
      </c>
      <c r="AY1704" s="98" t="s">
        <v>56</v>
      </c>
      <c r="AZ1704" s="98" t="s">
        <v>4058</v>
      </c>
      <c r="BA1704" s="98" t="s">
        <v>4059</v>
      </c>
      <c r="BB1704" s="98" t="s">
        <v>4060</v>
      </c>
      <c r="BD1704" s="110" t="str">
        <f t="shared" si="273"/>
        <v>5118RGInt 02 Guarapuava</v>
      </c>
      <c r="BE1704" s="110">
        <v>5118</v>
      </c>
      <c r="BF1704" s="110" t="s">
        <v>2107</v>
      </c>
      <c r="BG1704" s="110">
        <v>8497</v>
      </c>
      <c r="BH1704" s="110" t="s">
        <v>34</v>
      </c>
      <c r="BI1704" s="110">
        <v>22755</v>
      </c>
      <c r="BJ1704" s="110">
        <v>23438</v>
      </c>
      <c r="BK1704" s="110">
        <v>24141</v>
      </c>
      <c r="BL1704" s="110">
        <v>24865</v>
      </c>
      <c r="BN1704" s="110">
        <f t="shared" si="274"/>
        <v>95199</v>
      </c>
      <c r="BS1704" s="110">
        <v>5158</v>
      </c>
      <c r="BT1704" s="110" t="str">
        <f t="shared" si="265"/>
        <v>Reforma e Ampliação de CENSE executada, em São José dos Pinhais</v>
      </c>
      <c r="BU1704" s="111" t="str">
        <f t="shared" si="266"/>
        <v>Sim</v>
      </c>
      <c r="BV1704" s="111" t="str">
        <f t="shared" si="267"/>
        <v>Não</v>
      </c>
      <c r="BW1704" s="111" t="str">
        <f t="shared" si="268"/>
        <v>Não</v>
      </c>
      <c r="BX1704" s="111" t="str">
        <f t="shared" si="269"/>
        <v>Não</v>
      </c>
      <c r="BY1704" s="110" t="s">
        <v>122</v>
      </c>
      <c r="BZ1704" s="110" t="s">
        <v>8141</v>
      </c>
      <c r="CA1704" s="110" t="s">
        <v>8349</v>
      </c>
      <c r="CB1704" s="110" t="s">
        <v>8379</v>
      </c>
      <c r="CG1704" s="110" t="str">
        <f t="shared" si="270"/>
        <v>6103Ponta Grossa</v>
      </c>
      <c r="CH1704" s="110" t="str">
        <f t="shared" si="272"/>
        <v>6103-1</v>
      </c>
      <c r="CI1704" s="110">
        <v>1</v>
      </c>
      <c r="CJ1704" s="110">
        <v>6103</v>
      </c>
      <c r="CK1704" s="110" t="s">
        <v>38</v>
      </c>
      <c r="CL1704" s="110">
        <v>4119905</v>
      </c>
      <c r="CM1704" s="110" t="s">
        <v>531</v>
      </c>
      <c r="CN1704" s="110">
        <v>0</v>
      </c>
      <c r="CO1704" s="110">
        <v>562.79999999999995</v>
      </c>
      <c r="CP1704" s="110">
        <v>1172.0999999999999</v>
      </c>
      <c r="CQ1704" s="110">
        <v>2172.1</v>
      </c>
      <c r="CS1704" s="110" t="str">
        <f t="shared" si="271"/>
        <v>RGInt 06 Ponta Grossa-Ponta Grossa</v>
      </c>
    </row>
    <row r="1705" spans="19:97" x14ac:dyDescent="0.2">
      <c r="S1705" s="98">
        <v>5171</v>
      </c>
      <c r="T1705" s="98">
        <v>61</v>
      </c>
      <c r="U1705" s="98" t="s">
        <v>3911</v>
      </c>
      <c r="V1705" s="98">
        <v>66</v>
      </c>
      <c r="W1705" s="98" t="s">
        <v>4025</v>
      </c>
      <c r="X1705" s="98">
        <v>4</v>
      </c>
      <c r="Y1705" s="98" t="s">
        <v>657</v>
      </c>
      <c r="Z1705" s="98">
        <v>29</v>
      </c>
      <c r="AA1705" s="98" t="s">
        <v>3912</v>
      </c>
      <c r="AB1705" s="98">
        <v>8418</v>
      </c>
      <c r="AC1705" s="98" t="s">
        <v>4033</v>
      </c>
      <c r="AD1705" s="98" t="s">
        <v>4034</v>
      </c>
      <c r="AE1705" s="98">
        <v>5171</v>
      </c>
      <c r="AF1705" s="98" t="s">
        <v>3742</v>
      </c>
      <c r="AG1705" s="98" t="s">
        <v>4099</v>
      </c>
      <c r="AH1705" s="98" t="s">
        <v>980</v>
      </c>
      <c r="AI1705" s="98" t="s">
        <v>53</v>
      </c>
      <c r="AJ1705" s="98">
        <v>4100</v>
      </c>
      <c r="AK1705" s="98" t="s">
        <v>33</v>
      </c>
      <c r="AL1705" s="98">
        <v>4101</v>
      </c>
      <c r="AM1705" s="98" t="s">
        <v>128</v>
      </c>
      <c r="AN1705" s="98">
        <v>4106902</v>
      </c>
      <c r="AO1705" s="98">
        <v>2024</v>
      </c>
      <c r="AP1705" s="98">
        <v>9</v>
      </c>
      <c r="AQ1705" s="98" t="s">
        <v>54</v>
      </c>
      <c r="AR1705" s="98" t="s">
        <v>54</v>
      </c>
      <c r="AS1705" s="98" t="s">
        <v>56</v>
      </c>
      <c r="AT1705" s="98" t="s">
        <v>54</v>
      </c>
      <c r="AV1705" s="98" t="s">
        <v>318</v>
      </c>
      <c r="AY1705" s="98" t="s">
        <v>56</v>
      </c>
      <c r="AZ1705" s="98" t="s">
        <v>4100</v>
      </c>
      <c r="BA1705" s="98" t="s">
        <v>4101</v>
      </c>
      <c r="BB1705" s="98" t="s">
        <v>4102</v>
      </c>
      <c r="BD1705" s="110" t="str">
        <f t="shared" si="273"/>
        <v>5118RGInt 03 Cascavel</v>
      </c>
      <c r="BE1705" s="110">
        <v>5118</v>
      </c>
      <c r="BF1705" s="110" t="s">
        <v>2107</v>
      </c>
      <c r="BG1705" s="110">
        <v>8497</v>
      </c>
      <c r="BH1705" s="110" t="s">
        <v>35</v>
      </c>
      <c r="BI1705" s="110">
        <v>162697</v>
      </c>
      <c r="BJ1705" s="110">
        <v>167578</v>
      </c>
      <c r="BK1705" s="110">
        <v>172605</v>
      </c>
      <c r="BL1705" s="110">
        <v>177783</v>
      </c>
      <c r="BN1705" s="110">
        <f t="shared" si="274"/>
        <v>680663</v>
      </c>
      <c r="BS1705" s="110">
        <v>5171</v>
      </c>
      <c r="BT1705" s="110" t="str">
        <f t="shared" si="265"/>
        <v>Veículos adquiridos para os Núcleos de Proteção à Criança e ao Adolescente Vítimas de Crimes (NUCRIAS)</v>
      </c>
      <c r="BU1705" s="111" t="str">
        <f t="shared" si="266"/>
        <v>Sim</v>
      </c>
      <c r="BV1705" s="111" t="str">
        <f t="shared" si="267"/>
        <v>Não</v>
      </c>
      <c r="BW1705" s="111" t="str">
        <f t="shared" si="268"/>
        <v>Não</v>
      </c>
      <c r="BX1705" s="111" t="str">
        <f t="shared" si="269"/>
        <v>Não</v>
      </c>
      <c r="BY1705" s="110" t="s">
        <v>122</v>
      </c>
      <c r="BZ1705" s="110" t="s">
        <v>8246</v>
      </c>
      <c r="CA1705" s="110" t="s">
        <v>121</v>
      </c>
      <c r="CB1705" s="110" t="s">
        <v>8379</v>
      </c>
      <c r="CG1705" s="110" t="str">
        <f t="shared" si="270"/>
        <v>6103 Total</v>
      </c>
      <c r="CH1705" s="110" t="str">
        <f t="shared" si="272"/>
        <v>6103 Total-1</v>
      </c>
      <c r="CI1705" s="110">
        <v>1</v>
      </c>
      <c r="CJ1705" s="110" t="s">
        <v>7540</v>
      </c>
      <c r="CN1705" s="110">
        <v>0</v>
      </c>
      <c r="CO1705" s="110">
        <v>562.79999999999995</v>
      </c>
      <c r="CP1705" s="110">
        <v>1172.0999999999999</v>
      </c>
      <c r="CQ1705" s="110">
        <v>2172.1</v>
      </c>
      <c r="CS1705" s="110" t="str">
        <f t="shared" si="271"/>
        <v>-</v>
      </c>
    </row>
    <row r="1706" spans="19:97" x14ac:dyDescent="0.2">
      <c r="S1706" s="98">
        <v>4856</v>
      </c>
      <c r="T1706" s="98">
        <v>61</v>
      </c>
      <c r="U1706" s="98" t="s">
        <v>3911</v>
      </c>
      <c r="V1706" s="98">
        <v>67</v>
      </c>
      <c r="W1706" s="98" t="s">
        <v>4103</v>
      </c>
      <c r="X1706" s="98">
        <v>4</v>
      </c>
      <c r="Y1706" s="98" t="s">
        <v>657</v>
      </c>
      <c r="Z1706" s="98">
        <v>29</v>
      </c>
      <c r="AA1706" s="98" t="s">
        <v>3912</v>
      </c>
      <c r="AB1706" s="98">
        <v>8062</v>
      </c>
      <c r="AC1706" s="98" t="s">
        <v>4104</v>
      </c>
      <c r="AD1706" s="98" t="s">
        <v>4105</v>
      </c>
      <c r="AE1706" s="98">
        <v>4856</v>
      </c>
      <c r="AF1706" s="98" t="s">
        <v>2865</v>
      </c>
      <c r="AG1706" s="98" t="s">
        <v>4106</v>
      </c>
      <c r="AH1706" s="98" t="s">
        <v>875</v>
      </c>
      <c r="AI1706" s="98" t="s">
        <v>53</v>
      </c>
      <c r="AJ1706" s="98">
        <v>4100</v>
      </c>
      <c r="AK1706" s="98" t="s">
        <v>33</v>
      </c>
      <c r="AL1706" s="98">
        <v>4101</v>
      </c>
      <c r="AO1706" s="98">
        <v>2024</v>
      </c>
      <c r="AP1706" s="98">
        <v>95000</v>
      </c>
      <c r="AQ1706" s="98" t="s">
        <v>54</v>
      </c>
      <c r="AR1706" s="98" t="s">
        <v>54</v>
      </c>
      <c r="AS1706" s="98" t="s">
        <v>54</v>
      </c>
      <c r="AT1706" s="98" t="s">
        <v>54</v>
      </c>
      <c r="AW1706" s="98" t="s">
        <v>2552</v>
      </c>
      <c r="AY1706" s="98" t="s">
        <v>56</v>
      </c>
      <c r="AZ1706" s="98" t="s">
        <v>4107</v>
      </c>
      <c r="BA1706" s="98" t="s">
        <v>3961</v>
      </c>
      <c r="BB1706" s="98" t="s">
        <v>3962</v>
      </c>
      <c r="BD1706" s="110" t="str">
        <f t="shared" si="273"/>
        <v>5118RGInt 04 Maringá</v>
      </c>
      <c r="BE1706" s="110">
        <v>5118</v>
      </c>
      <c r="BF1706" s="110" t="s">
        <v>2107</v>
      </c>
      <c r="BG1706" s="110">
        <v>8497</v>
      </c>
      <c r="BH1706" s="110" t="s">
        <v>36</v>
      </c>
      <c r="BI1706" s="110">
        <v>114913</v>
      </c>
      <c r="BJ1706" s="110">
        <v>118360</v>
      </c>
      <c r="BK1706" s="110">
        <v>121911</v>
      </c>
      <c r="BL1706" s="110">
        <v>125569</v>
      </c>
      <c r="BN1706" s="110">
        <f t="shared" si="274"/>
        <v>480753</v>
      </c>
      <c r="BS1706" s="110">
        <v>4856</v>
      </c>
      <c r="BT1706" s="110" t="str">
        <f t="shared" si="265"/>
        <v>Famílias em situação de vulnerabilidade social beneficiadas com transferência de renda</v>
      </c>
      <c r="BU1706" s="111" t="str">
        <f t="shared" si="266"/>
        <v>Não</v>
      </c>
      <c r="BV1706" s="111" t="str">
        <f t="shared" si="267"/>
        <v>Não</v>
      </c>
      <c r="BW1706" s="111" t="str">
        <f t="shared" si="268"/>
        <v>Não</v>
      </c>
      <c r="BX1706" s="111" t="str">
        <f t="shared" si="269"/>
        <v>Não</v>
      </c>
      <c r="BY1706" s="110" t="s">
        <v>2866</v>
      </c>
      <c r="BZ1706" s="110" t="s">
        <v>8248</v>
      </c>
      <c r="CA1706" s="110" t="s">
        <v>8356</v>
      </c>
      <c r="CB1706" s="110" t="s">
        <v>8374</v>
      </c>
      <c r="CG1706" s="110" t="str">
        <f t="shared" si="270"/>
        <v>6104Foz do Iguaçu</v>
      </c>
      <c r="CH1706" s="110" t="str">
        <f t="shared" si="272"/>
        <v>6104-1</v>
      </c>
      <c r="CI1706" s="110">
        <v>1</v>
      </c>
      <c r="CJ1706" s="110">
        <v>6104</v>
      </c>
      <c r="CK1706" s="110" t="s">
        <v>35</v>
      </c>
      <c r="CL1706" s="110">
        <v>4108304</v>
      </c>
      <c r="CM1706" s="110" t="s">
        <v>407</v>
      </c>
      <c r="CN1706" s="110">
        <v>0</v>
      </c>
      <c r="CO1706" s="110">
        <v>500</v>
      </c>
      <c r="CP1706" s="110">
        <v>1606</v>
      </c>
      <c r="CQ1706" s="110">
        <v>1802</v>
      </c>
      <c r="CS1706" s="110" t="str">
        <f t="shared" si="271"/>
        <v>RGInt 03 Cascavel-Foz do Iguaçu</v>
      </c>
    </row>
    <row r="1707" spans="19:97" x14ac:dyDescent="0.2">
      <c r="S1707" s="98">
        <v>4857</v>
      </c>
      <c r="T1707" s="98">
        <v>61</v>
      </c>
      <c r="U1707" s="98" t="s">
        <v>3911</v>
      </c>
      <c r="V1707" s="98">
        <v>67</v>
      </c>
      <c r="W1707" s="98" t="s">
        <v>4103</v>
      </c>
      <c r="X1707" s="98">
        <v>4</v>
      </c>
      <c r="Y1707" s="98" t="s">
        <v>657</v>
      </c>
      <c r="Z1707" s="98">
        <v>29</v>
      </c>
      <c r="AA1707" s="98" t="s">
        <v>3912</v>
      </c>
      <c r="AB1707" s="98">
        <v>8062</v>
      </c>
      <c r="AC1707" s="98" t="s">
        <v>4104</v>
      </c>
      <c r="AD1707" s="98" t="s">
        <v>4105</v>
      </c>
      <c r="AE1707" s="98">
        <v>4857</v>
      </c>
      <c r="AF1707" s="98" t="s">
        <v>2869</v>
      </c>
      <c r="AG1707" s="98" t="s">
        <v>6398</v>
      </c>
      <c r="AH1707" s="98" t="s">
        <v>734</v>
      </c>
      <c r="AI1707" s="98" t="s">
        <v>53</v>
      </c>
      <c r="AJ1707" s="98">
        <v>4100</v>
      </c>
      <c r="AK1707" s="98" t="s">
        <v>33</v>
      </c>
      <c r="AL1707" s="98">
        <v>4101</v>
      </c>
      <c r="AO1707" s="98">
        <v>2024</v>
      </c>
      <c r="AP1707" s="98">
        <v>45</v>
      </c>
      <c r="AQ1707" s="98" t="s">
        <v>54</v>
      </c>
      <c r="AR1707" s="98" t="s">
        <v>54</v>
      </c>
      <c r="AS1707" s="98" t="s">
        <v>54</v>
      </c>
      <c r="AT1707" s="98" t="s">
        <v>54</v>
      </c>
      <c r="AW1707" s="98" t="s">
        <v>6399</v>
      </c>
      <c r="AY1707" s="98" t="s">
        <v>54</v>
      </c>
      <c r="AZ1707" s="98" t="s">
        <v>4108</v>
      </c>
      <c r="BA1707" s="98" t="s">
        <v>3961</v>
      </c>
      <c r="BB1707" s="98" t="s">
        <v>3962</v>
      </c>
      <c r="BD1707" s="110" t="str">
        <f t="shared" si="273"/>
        <v>5118RGInt 05 Londrina</v>
      </c>
      <c r="BE1707" s="110">
        <v>5118</v>
      </c>
      <c r="BF1707" s="110" t="s">
        <v>2107</v>
      </c>
      <c r="BG1707" s="110">
        <v>8497</v>
      </c>
      <c r="BH1707" s="110" t="s">
        <v>37</v>
      </c>
      <c r="BI1707" s="110">
        <v>119099</v>
      </c>
      <c r="BJ1707" s="110">
        <v>122672</v>
      </c>
      <c r="BK1707" s="110">
        <v>126352</v>
      </c>
      <c r="BL1707" s="110">
        <v>130143</v>
      </c>
      <c r="BN1707" s="110">
        <f t="shared" si="274"/>
        <v>498266</v>
      </c>
      <c r="BS1707" s="110">
        <v>4857</v>
      </c>
      <c r="BT1707" s="110" t="str">
        <f t="shared" ref="BT1707:BT1770" si="275">VLOOKUP(BS1707,$S:$AF,14,0)</f>
        <v>Municípios beneficiados com cofinanciamento para apoio na execução do programa de transferência estadual de renda</v>
      </c>
      <c r="BU1707" s="111" t="str">
        <f t="shared" ref="BU1707:BU1770" si="276">PROPER(VLOOKUP($BS1707,$S:$BB,27,0))</f>
        <v>Não</v>
      </c>
      <c r="BV1707" s="111" t="str">
        <f t="shared" ref="BV1707:BV1770" si="277">PROPER(VLOOKUP($BS1707,$S:$BB,28,0))</f>
        <v>Não</v>
      </c>
      <c r="BW1707" s="111" t="str">
        <f t="shared" ref="BW1707:BW1770" si="278">PROPER(VLOOKUP($BS1707,$S:$BB,25,0))</f>
        <v>Não</v>
      </c>
      <c r="BX1707" s="111" t="str">
        <f t="shared" ref="BX1707:BX1770" si="279">PROPER(VLOOKUP($BS1707,$S:$BB,26,0))</f>
        <v>Não</v>
      </c>
      <c r="BY1707" s="110" t="s">
        <v>2870</v>
      </c>
      <c r="BZ1707" s="110" t="s">
        <v>8249</v>
      </c>
      <c r="CA1707" s="110" t="s">
        <v>8357</v>
      </c>
      <c r="CB1707" s="110" t="s">
        <v>8122</v>
      </c>
      <c r="CG1707" s="110" t="str">
        <f t="shared" si="270"/>
        <v>6104 Total</v>
      </c>
      <c r="CH1707" s="110" t="str">
        <f t="shared" si="272"/>
        <v>6104 Total-1</v>
      </c>
      <c r="CI1707" s="110">
        <v>1</v>
      </c>
      <c r="CJ1707" s="110" t="s">
        <v>7541</v>
      </c>
      <c r="CN1707" s="110">
        <v>0</v>
      </c>
      <c r="CO1707" s="110">
        <v>500</v>
      </c>
      <c r="CP1707" s="110">
        <v>1606</v>
      </c>
      <c r="CQ1707" s="110">
        <v>1802</v>
      </c>
      <c r="CS1707" s="110" t="str">
        <f t="shared" si="271"/>
        <v>-</v>
      </c>
    </row>
    <row r="1708" spans="19:97" x14ac:dyDescent="0.2">
      <c r="S1708" s="98">
        <v>4863</v>
      </c>
      <c r="T1708" s="98">
        <v>61</v>
      </c>
      <c r="U1708" s="98" t="s">
        <v>3911</v>
      </c>
      <c r="V1708" s="98">
        <v>67</v>
      </c>
      <c r="W1708" s="98" t="s">
        <v>4103</v>
      </c>
      <c r="X1708" s="98">
        <v>4</v>
      </c>
      <c r="Y1708" s="98" t="s">
        <v>657</v>
      </c>
      <c r="Z1708" s="98">
        <v>29</v>
      </c>
      <c r="AA1708" s="98" t="s">
        <v>3912</v>
      </c>
      <c r="AB1708" s="98">
        <v>8065</v>
      </c>
      <c r="AC1708" s="98" t="s">
        <v>4109</v>
      </c>
      <c r="AD1708" s="98" t="s">
        <v>6400</v>
      </c>
      <c r="AE1708" s="98">
        <v>4863</v>
      </c>
      <c r="AF1708" s="98" t="s">
        <v>2891</v>
      </c>
      <c r="AG1708" s="98" t="s">
        <v>4110</v>
      </c>
      <c r="AH1708" s="98" t="s">
        <v>734</v>
      </c>
      <c r="AI1708" s="98" t="s">
        <v>53</v>
      </c>
      <c r="AJ1708" s="98">
        <v>4100</v>
      </c>
      <c r="AK1708" s="98" t="s">
        <v>33</v>
      </c>
      <c r="AL1708" s="98">
        <v>4101</v>
      </c>
      <c r="AO1708" s="98">
        <v>2024</v>
      </c>
      <c r="AP1708" s="98">
        <v>45</v>
      </c>
      <c r="AQ1708" s="98" t="s">
        <v>54</v>
      </c>
      <c r="AR1708" s="98" t="s">
        <v>54</v>
      </c>
      <c r="AS1708" s="98" t="s">
        <v>54</v>
      </c>
      <c r="AT1708" s="98" t="s">
        <v>54</v>
      </c>
      <c r="AW1708" s="98" t="s">
        <v>2408</v>
      </c>
      <c r="AY1708" s="98" t="s">
        <v>54</v>
      </c>
      <c r="AZ1708" s="98" t="s">
        <v>4112</v>
      </c>
      <c r="BA1708" s="98" t="s">
        <v>4113</v>
      </c>
      <c r="BB1708" s="98" t="s">
        <v>3459</v>
      </c>
      <c r="BD1708" s="110" t="str">
        <f t="shared" si="273"/>
        <v>5118RGInt 06 Ponta Grossa</v>
      </c>
      <c r="BE1708" s="110">
        <v>5118</v>
      </c>
      <c r="BF1708" s="110" t="s">
        <v>2107</v>
      </c>
      <c r="BG1708" s="110">
        <v>8497</v>
      </c>
      <c r="BH1708" s="110" t="s">
        <v>38</v>
      </c>
      <c r="BI1708" s="110">
        <v>53908</v>
      </c>
      <c r="BJ1708" s="110">
        <v>55525</v>
      </c>
      <c r="BK1708" s="110">
        <v>57191</v>
      </c>
      <c r="BL1708" s="110">
        <v>58907</v>
      </c>
      <c r="BN1708" s="110">
        <f t="shared" si="274"/>
        <v>225531</v>
      </c>
      <c r="BS1708" s="110">
        <v>4863</v>
      </c>
      <c r="BT1708" s="110" t="str">
        <f t="shared" si="275"/>
        <v>Municípios beneficiados com cofinanciamento fundo a fundo para oferta de serviços tipificados da assistência social e aprimoramento da gestão municipal</v>
      </c>
      <c r="BU1708" s="111" t="str">
        <f t="shared" si="276"/>
        <v>Não</v>
      </c>
      <c r="BV1708" s="111" t="str">
        <f t="shared" si="277"/>
        <v>Não</v>
      </c>
      <c r="BW1708" s="111" t="str">
        <f t="shared" si="278"/>
        <v>Não</v>
      </c>
      <c r="BX1708" s="111" t="str">
        <f t="shared" si="279"/>
        <v>Não</v>
      </c>
      <c r="BY1708" s="110" t="s">
        <v>2870</v>
      </c>
      <c r="BZ1708" s="110" t="s">
        <v>8250</v>
      </c>
      <c r="CA1708" s="110" t="s">
        <v>8358</v>
      </c>
      <c r="CB1708" s="110" t="s">
        <v>8374</v>
      </c>
      <c r="CG1708" s="110" t="str">
        <f t="shared" si="270"/>
        <v>6105Telêmaco Borba</v>
      </c>
      <c r="CH1708" s="110" t="str">
        <f t="shared" si="272"/>
        <v>6105-1</v>
      </c>
      <c r="CI1708" s="110">
        <v>1</v>
      </c>
      <c r="CJ1708" s="110">
        <v>6105</v>
      </c>
      <c r="CK1708" s="110" t="s">
        <v>38</v>
      </c>
      <c r="CL1708" s="110">
        <v>4127106</v>
      </c>
      <c r="CM1708" s="110" t="s">
        <v>559</v>
      </c>
      <c r="CN1708" s="110">
        <v>0</v>
      </c>
      <c r="CO1708" s="110">
        <v>562.79999999999995</v>
      </c>
      <c r="CP1708" s="110">
        <v>872.1</v>
      </c>
      <c r="CQ1708" s="110">
        <v>1472.1</v>
      </c>
      <c r="CS1708" s="110" t="str">
        <f t="shared" si="271"/>
        <v>RGInt 06 Ponta Grossa-Telêmaco Borba</v>
      </c>
    </row>
    <row r="1709" spans="19:97" x14ac:dyDescent="0.2">
      <c r="S1709" s="98">
        <v>4900</v>
      </c>
      <c r="T1709" s="98">
        <v>61</v>
      </c>
      <c r="U1709" s="98" t="s">
        <v>3911</v>
      </c>
      <c r="V1709" s="98">
        <v>67</v>
      </c>
      <c r="W1709" s="98" t="s">
        <v>4103</v>
      </c>
      <c r="X1709" s="98">
        <v>4</v>
      </c>
      <c r="Y1709" s="98" t="s">
        <v>657</v>
      </c>
      <c r="Z1709" s="98">
        <v>29</v>
      </c>
      <c r="AA1709" s="98" t="s">
        <v>3912</v>
      </c>
      <c r="AB1709" s="98">
        <v>8419</v>
      </c>
      <c r="AC1709" s="98" t="s">
        <v>4114</v>
      </c>
      <c r="AD1709" s="98" t="s">
        <v>4115</v>
      </c>
      <c r="AE1709" s="98">
        <v>4900</v>
      </c>
      <c r="AF1709" s="98" t="s">
        <v>3018</v>
      </c>
      <c r="AG1709" s="98" t="s">
        <v>4116</v>
      </c>
      <c r="AH1709" s="98" t="s">
        <v>127</v>
      </c>
      <c r="AI1709" s="98" t="s">
        <v>53</v>
      </c>
      <c r="AJ1709" s="98">
        <v>4100</v>
      </c>
      <c r="AK1709" s="98" t="s">
        <v>33</v>
      </c>
      <c r="AL1709" s="98">
        <v>4101</v>
      </c>
      <c r="AO1709" s="98">
        <v>2024</v>
      </c>
      <c r="AP1709" s="98">
        <v>300</v>
      </c>
      <c r="AQ1709" s="98" t="s">
        <v>54</v>
      </c>
      <c r="AR1709" s="98" t="s">
        <v>54</v>
      </c>
      <c r="AS1709" s="98" t="s">
        <v>54</v>
      </c>
      <c r="AT1709" s="98" t="s">
        <v>54</v>
      </c>
      <c r="AU1709" s="98" t="s">
        <v>2870</v>
      </c>
      <c r="AY1709" s="98" t="s">
        <v>56</v>
      </c>
      <c r="AZ1709" s="98" t="s">
        <v>4117</v>
      </c>
      <c r="BA1709" s="98" t="s">
        <v>4118</v>
      </c>
      <c r="BB1709" s="98" t="s">
        <v>3459</v>
      </c>
      <c r="BD1709" s="110" t="str">
        <f t="shared" si="273"/>
        <v>5119RGInt 01 Curitiba</v>
      </c>
      <c r="BE1709" s="110">
        <v>5119</v>
      </c>
      <c r="BF1709" s="110" t="s">
        <v>2112</v>
      </c>
      <c r="BG1709" s="110">
        <v>8497</v>
      </c>
      <c r="BH1709" s="110" t="s">
        <v>33</v>
      </c>
      <c r="BI1709" s="110">
        <v>1005</v>
      </c>
      <c r="BJ1709" s="110">
        <v>1035</v>
      </c>
      <c r="BK1709" s="110">
        <v>1066</v>
      </c>
      <c r="BL1709" s="110">
        <v>1098</v>
      </c>
      <c r="BN1709" s="110">
        <f t="shared" si="274"/>
        <v>4204</v>
      </c>
      <c r="BS1709" s="110">
        <v>4900</v>
      </c>
      <c r="BT1709" s="110" t="str">
        <f t="shared" si="275"/>
        <v>Atores do Sistema Único de Assistência Social capacitados para aprimoramento da política socioassistencial</v>
      </c>
      <c r="BU1709" s="111" t="str">
        <f t="shared" si="276"/>
        <v>Não</v>
      </c>
      <c r="BV1709" s="111" t="str">
        <f t="shared" si="277"/>
        <v>Não</v>
      </c>
      <c r="BW1709" s="111" t="str">
        <f t="shared" si="278"/>
        <v>Não</v>
      </c>
      <c r="BX1709" s="111" t="str">
        <f t="shared" si="279"/>
        <v>Não</v>
      </c>
      <c r="BY1709" s="110" t="s">
        <v>2870</v>
      </c>
      <c r="BZ1709" s="110" t="s">
        <v>8251</v>
      </c>
      <c r="CA1709" s="110" t="s">
        <v>121</v>
      </c>
      <c r="CB1709" s="110" t="s">
        <v>8376</v>
      </c>
      <c r="CG1709" s="110" t="str">
        <f t="shared" si="270"/>
        <v>6105 Total</v>
      </c>
      <c r="CH1709" s="110" t="str">
        <f t="shared" si="272"/>
        <v>6105 Total-1</v>
      </c>
      <c r="CI1709" s="110">
        <v>1</v>
      </c>
      <c r="CJ1709" s="110" t="s">
        <v>7542</v>
      </c>
      <c r="CN1709" s="110">
        <v>0</v>
      </c>
      <c r="CO1709" s="110">
        <v>562.79999999999995</v>
      </c>
      <c r="CP1709" s="110">
        <v>872.1</v>
      </c>
      <c r="CQ1709" s="110">
        <v>1472.1</v>
      </c>
      <c r="CS1709" s="110" t="str">
        <f t="shared" si="271"/>
        <v>-</v>
      </c>
    </row>
    <row r="1710" spans="19:97" x14ac:dyDescent="0.2">
      <c r="S1710" s="98">
        <v>4901</v>
      </c>
      <c r="T1710" s="98">
        <v>61</v>
      </c>
      <c r="U1710" s="98" t="s">
        <v>3911</v>
      </c>
      <c r="V1710" s="98">
        <v>67</v>
      </c>
      <c r="W1710" s="98" t="s">
        <v>4103</v>
      </c>
      <c r="X1710" s="98">
        <v>4</v>
      </c>
      <c r="Y1710" s="98" t="s">
        <v>657</v>
      </c>
      <c r="Z1710" s="98">
        <v>29</v>
      </c>
      <c r="AA1710" s="98" t="s">
        <v>3912</v>
      </c>
      <c r="AB1710" s="98">
        <v>8419</v>
      </c>
      <c r="AC1710" s="98" t="s">
        <v>4114</v>
      </c>
      <c r="AD1710" s="98" t="s">
        <v>4115</v>
      </c>
      <c r="AE1710" s="98">
        <v>4901</v>
      </c>
      <c r="AF1710" s="98" t="s">
        <v>3026</v>
      </c>
      <c r="AG1710" s="98" t="s">
        <v>4119</v>
      </c>
      <c r="AH1710" s="98" t="s">
        <v>253</v>
      </c>
      <c r="AI1710" s="98" t="s">
        <v>53</v>
      </c>
      <c r="AJ1710" s="98">
        <v>4100</v>
      </c>
      <c r="AO1710" s="98">
        <v>2024</v>
      </c>
      <c r="AP1710" s="98">
        <v>0</v>
      </c>
      <c r="AQ1710" s="98" t="s">
        <v>54</v>
      </c>
      <c r="AR1710" s="98" t="s">
        <v>54</v>
      </c>
      <c r="AS1710" s="98" t="s">
        <v>54</v>
      </c>
      <c r="AT1710" s="98" t="s">
        <v>54</v>
      </c>
      <c r="AV1710" s="98" t="s">
        <v>899</v>
      </c>
      <c r="AY1710" s="98" t="s">
        <v>56</v>
      </c>
      <c r="AZ1710" s="98" t="s">
        <v>4120</v>
      </c>
      <c r="BA1710" s="98" t="s">
        <v>4118</v>
      </c>
      <c r="BB1710" s="98" t="s">
        <v>3459</v>
      </c>
      <c r="BD1710" s="110" t="str">
        <f t="shared" si="273"/>
        <v>5119RGInt 02 Guarapuava</v>
      </c>
      <c r="BE1710" s="110">
        <v>5119</v>
      </c>
      <c r="BF1710" s="110" t="s">
        <v>2112</v>
      </c>
      <c r="BG1710" s="110">
        <v>8497</v>
      </c>
      <c r="BH1710" s="110" t="s">
        <v>34</v>
      </c>
      <c r="BI1710" s="110">
        <v>160</v>
      </c>
      <c r="BJ1710" s="110">
        <v>165</v>
      </c>
      <c r="BK1710" s="110">
        <v>170</v>
      </c>
      <c r="BL1710" s="110">
        <v>175</v>
      </c>
      <c r="BN1710" s="110">
        <f t="shared" si="274"/>
        <v>670</v>
      </c>
      <c r="BS1710" s="110">
        <v>4901</v>
      </c>
      <c r="BT1710" s="110" t="str">
        <f t="shared" si="275"/>
        <v>Implantação da Gestão de Informação e Vigilância Socioassistencial e Monitoramento da Política Estadual de Assistência Social</v>
      </c>
      <c r="BU1710" s="111" t="str">
        <f t="shared" si="276"/>
        <v>Não</v>
      </c>
      <c r="BV1710" s="111" t="str">
        <f t="shared" si="277"/>
        <v>Não</v>
      </c>
      <c r="BW1710" s="111" t="str">
        <f t="shared" si="278"/>
        <v>Não</v>
      </c>
      <c r="BX1710" s="111" t="str">
        <f t="shared" si="279"/>
        <v>Não</v>
      </c>
      <c r="BY1710" s="110" t="s">
        <v>2870</v>
      </c>
      <c r="BZ1710" s="110" t="s">
        <v>8251</v>
      </c>
      <c r="CA1710" s="110" t="s">
        <v>2408</v>
      </c>
      <c r="CB1710" s="110" t="s">
        <v>8122</v>
      </c>
      <c r="CG1710" s="110" t="str">
        <f t="shared" ref="CG1710:CG1773" si="280">CJ1710&amp;CM1710</f>
        <v>6106Santo Antônio do Sudoeste</v>
      </c>
      <c r="CH1710" s="110" t="str">
        <f t="shared" si="272"/>
        <v>6106-1</v>
      </c>
      <c r="CI1710" s="110">
        <v>1</v>
      </c>
      <c r="CJ1710" s="110">
        <v>6106</v>
      </c>
      <c r="CK1710" s="110" t="s">
        <v>35</v>
      </c>
      <c r="CL1710" s="110">
        <v>4124400</v>
      </c>
      <c r="CM1710" s="110" t="s">
        <v>2802</v>
      </c>
      <c r="CN1710" s="110">
        <v>0</v>
      </c>
      <c r="CO1710" s="110">
        <v>500</v>
      </c>
      <c r="CP1710" s="110">
        <v>1605</v>
      </c>
      <c r="CQ1710" s="110">
        <v>1802</v>
      </c>
      <c r="CS1710" s="110" t="str">
        <f t="shared" ref="CS1710:CS1773" si="281">CK1710&amp;"-"&amp;CM1710</f>
        <v>RGInt 03 Cascavel-Santo Antônio do Sudoeste</v>
      </c>
    </row>
    <row r="1711" spans="19:97" x14ac:dyDescent="0.2">
      <c r="S1711" s="98">
        <v>4928</v>
      </c>
      <c r="T1711" s="98">
        <v>61</v>
      </c>
      <c r="U1711" s="98" t="s">
        <v>3911</v>
      </c>
      <c r="V1711" s="98">
        <v>67</v>
      </c>
      <c r="W1711" s="98" t="s">
        <v>4103</v>
      </c>
      <c r="X1711" s="98">
        <v>4</v>
      </c>
      <c r="Y1711" s="98" t="s">
        <v>657</v>
      </c>
      <c r="Z1711" s="98">
        <v>29</v>
      </c>
      <c r="AA1711" s="98" t="s">
        <v>3912</v>
      </c>
      <c r="AB1711" s="98">
        <v>8423</v>
      </c>
      <c r="AC1711" s="98" t="s">
        <v>4121</v>
      </c>
      <c r="AD1711" s="98" t="s">
        <v>4122</v>
      </c>
      <c r="AE1711" s="98">
        <v>4928</v>
      </c>
      <c r="AF1711" s="98" t="s">
        <v>3093</v>
      </c>
      <c r="AG1711" s="98" t="s">
        <v>4123</v>
      </c>
      <c r="AH1711" s="98" t="s">
        <v>212</v>
      </c>
      <c r="AI1711" s="98" t="s">
        <v>53</v>
      </c>
      <c r="AJ1711" s="98">
        <v>4100</v>
      </c>
      <c r="AK1711" s="98" t="s">
        <v>36</v>
      </c>
      <c r="AL1711" s="98">
        <v>4104</v>
      </c>
      <c r="AM1711" s="98" t="s">
        <v>2926</v>
      </c>
      <c r="AN1711" s="98">
        <v>4107553</v>
      </c>
      <c r="AO1711" s="98">
        <v>2024</v>
      </c>
      <c r="AP1711" s="98">
        <v>206.65</v>
      </c>
      <c r="AQ1711" s="98" t="s">
        <v>54</v>
      </c>
      <c r="AR1711" s="98" t="s">
        <v>54</v>
      </c>
      <c r="AS1711" s="98" t="s">
        <v>54</v>
      </c>
      <c r="AT1711" s="98" t="s">
        <v>54</v>
      </c>
      <c r="AV1711" s="98" t="s">
        <v>4111</v>
      </c>
      <c r="AY1711" s="98" t="s">
        <v>56</v>
      </c>
      <c r="AZ1711" s="98" t="s">
        <v>4124</v>
      </c>
      <c r="BA1711" s="98" t="s">
        <v>4125</v>
      </c>
      <c r="BB1711" s="98" t="s">
        <v>4126</v>
      </c>
      <c r="BD1711" s="110" t="str">
        <f t="shared" si="273"/>
        <v>5119RGInt 03 Cascavel</v>
      </c>
      <c r="BE1711" s="110">
        <v>5119</v>
      </c>
      <c r="BF1711" s="110" t="s">
        <v>2112</v>
      </c>
      <c r="BG1711" s="110">
        <v>8497</v>
      </c>
      <c r="BH1711" s="110" t="s">
        <v>35</v>
      </c>
      <c r="BI1711" s="110">
        <v>1119</v>
      </c>
      <c r="BJ1711" s="110">
        <v>1153</v>
      </c>
      <c r="BK1711" s="110">
        <v>1187</v>
      </c>
      <c r="BL1711" s="110">
        <v>1223</v>
      </c>
      <c r="BN1711" s="110">
        <f t="shared" si="274"/>
        <v>4682</v>
      </c>
      <c r="BS1711" s="110">
        <v>4928</v>
      </c>
      <c r="BT1711" s="110" t="str">
        <f t="shared" si="275"/>
        <v>Construção de Centro de Referência de Assistência Social (CRAS), em Farol</v>
      </c>
      <c r="BU1711" s="111" t="str">
        <f t="shared" si="276"/>
        <v>Não</v>
      </c>
      <c r="BV1711" s="111" t="str">
        <f t="shared" si="277"/>
        <v>Não</v>
      </c>
      <c r="BW1711" s="111" t="str">
        <f t="shared" si="278"/>
        <v>Não</v>
      </c>
      <c r="BX1711" s="111" t="str">
        <f t="shared" si="279"/>
        <v>Não</v>
      </c>
      <c r="BY1711" s="110" t="s">
        <v>2870</v>
      </c>
      <c r="BZ1711" s="110" t="s">
        <v>8252</v>
      </c>
      <c r="CA1711" s="110" t="s">
        <v>2408</v>
      </c>
      <c r="CB1711" s="110" t="s">
        <v>8376</v>
      </c>
      <c r="CG1711" s="110" t="str">
        <f t="shared" si="280"/>
        <v>6106 Total</v>
      </c>
      <c r="CH1711" s="110" t="str">
        <f t="shared" ref="CH1711:CH1774" si="282">CJ1711&amp;"-"&amp;CI1711</f>
        <v>6106 Total-1</v>
      </c>
      <c r="CI1711" s="110">
        <v>1</v>
      </c>
      <c r="CJ1711" s="110" t="s">
        <v>7543</v>
      </c>
      <c r="CN1711" s="110">
        <v>0</v>
      </c>
      <c r="CO1711" s="110">
        <v>500</v>
      </c>
      <c r="CP1711" s="110">
        <v>1605</v>
      </c>
      <c r="CQ1711" s="110">
        <v>1802</v>
      </c>
      <c r="CS1711" s="110" t="str">
        <f t="shared" si="281"/>
        <v>-</v>
      </c>
    </row>
    <row r="1712" spans="19:97" x14ac:dyDescent="0.2">
      <c r="S1712" s="98">
        <v>4932</v>
      </c>
      <c r="T1712" s="98">
        <v>61</v>
      </c>
      <c r="U1712" s="98" t="s">
        <v>3911</v>
      </c>
      <c r="V1712" s="98">
        <v>67</v>
      </c>
      <c r="W1712" s="98" t="s">
        <v>4103</v>
      </c>
      <c r="X1712" s="98">
        <v>4</v>
      </c>
      <c r="Y1712" s="98" t="s">
        <v>657</v>
      </c>
      <c r="Z1712" s="98">
        <v>29</v>
      </c>
      <c r="AA1712" s="98" t="s">
        <v>3912</v>
      </c>
      <c r="AB1712" s="98">
        <v>8423</v>
      </c>
      <c r="AC1712" s="98" t="s">
        <v>4121</v>
      </c>
      <c r="AD1712" s="98" t="s">
        <v>4122</v>
      </c>
      <c r="AE1712" s="98">
        <v>4932</v>
      </c>
      <c r="AF1712" s="98" t="s">
        <v>3099</v>
      </c>
      <c r="AG1712" s="98" t="s">
        <v>4127</v>
      </c>
      <c r="AH1712" s="98" t="s">
        <v>212</v>
      </c>
      <c r="AI1712" s="98" t="s">
        <v>53</v>
      </c>
      <c r="AJ1712" s="98">
        <v>4100</v>
      </c>
      <c r="AK1712" s="98" t="s">
        <v>34</v>
      </c>
      <c r="AL1712" s="98">
        <v>4102</v>
      </c>
      <c r="AM1712" s="98" t="s">
        <v>540</v>
      </c>
      <c r="AN1712" s="98">
        <v>4120606</v>
      </c>
      <c r="AO1712" s="98">
        <v>2024</v>
      </c>
      <c r="AP1712" s="98">
        <v>206.65</v>
      </c>
      <c r="AQ1712" s="98" t="s">
        <v>54</v>
      </c>
      <c r="AR1712" s="98" t="s">
        <v>54</v>
      </c>
      <c r="AS1712" s="98" t="s">
        <v>54</v>
      </c>
      <c r="AT1712" s="98" t="s">
        <v>54</v>
      </c>
      <c r="AV1712" s="98" t="s">
        <v>4111</v>
      </c>
      <c r="AY1712" s="98" t="s">
        <v>56</v>
      </c>
      <c r="AZ1712" s="98" t="s">
        <v>4124</v>
      </c>
      <c r="BA1712" s="98" t="s">
        <v>4125</v>
      </c>
      <c r="BB1712" s="98" t="s">
        <v>4126</v>
      </c>
      <c r="BD1712" s="110" t="str">
        <f t="shared" si="273"/>
        <v>5119RGInt 04 Maringá</v>
      </c>
      <c r="BE1712" s="110">
        <v>5119</v>
      </c>
      <c r="BF1712" s="110" t="s">
        <v>2112</v>
      </c>
      <c r="BG1712" s="110">
        <v>8497</v>
      </c>
      <c r="BH1712" s="110" t="s">
        <v>36</v>
      </c>
      <c r="BI1712" s="110">
        <v>643</v>
      </c>
      <c r="BJ1712" s="110">
        <v>662</v>
      </c>
      <c r="BK1712" s="110">
        <v>682</v>
      </c>
      <c r="BL1712" s="110">
        <v>703</v>
      </c>
      <c r="BN1712" s="110">
        <f t="shared" si="274"/>
        <v>2690</v>
      </c>
      <c r="BS1712" s="110">
        <v>4932</v>
      </c>
      <c r="BT1712" s="110" t="str">
        <f t="shared" si="275"/>
        <v>Construção de Centro de Referência de Assistência Social (CRAS), em Prudentópolis</v>
      </c>
      <c r="BU1712" s="111" t="str">
        <f t="shared" si="276"/>
        <v>Não</v>
      </c>
      <c r="BV1712" s="111" t="str">
        <f t="shared" si="277"/>
        <v>Não</v>
      </c>
      <c r="BW1712" s="111" t="str">
        <f t="shared" si="278"/>
        <v>Não</v>
      </c>
      <c r="BX1712" s="111" t="str">
        <f t="shared" si="279"/>
        <v>Não</v>
      </c>
      <c r="BY1712" s="110" t="s">
        <v>2870</v>
      </c>
      <c r="BZ1712" s="110" t="s">
        <v>8253</v>
      </c>
      <c r="CA1712" s="110" t="s">
        <v>2408</v>
      </c>
      <c r="CB1712" s="110" t="s">
        <v>8378</v>
      </c>
      <c r="CG1712" s="110" t="str">
        <f t="shared" si="280"/>
        <v>6107Tamarana</v>
      </c>
      <c r="CH1712" s="110" t="str">
        <f t="shared" si="282"/>
        <v>6107-1</v>
      </c>
      <c r="CI1712" s="110">
        <v>1</v>
      </c>
      <c r="CJ1712" s="110">
        <v>6107</v>
      </c>
      <c r="CK1712" s="110" t="s">
        <v>37</v>
      </c>
      <c r="CL1712" s="110">
        <v>4126678</v>
      </c>
      <c r="CM1712" s="110" t="s">
        <v>2808</v>
      </c>
      <c r="CN1712" s="110">
        <v>0</v>
      </c>
      <c r="CO1712" s="110">
        <v>233.2</v>
      </c>
      <c r="CP1712" s="110">
        <v>324.89999999999998</v>
      </c>
      <c r="CQ1712" s="110">
        <v>524.9</v>
      </c>
      <c r="CS1712" s="110" t="str">
        <f t="shared" si="281"/>
        <v>RGInt 05 Londrina-Tamarana</v>
      </c>
    </row>
    <row r="1713" spans="19:97" x14ac:dyDescent="0.2">
      <c r="S1713" s="98">
        <v>4934</v>
      </c>
      <c r="T1713" s="98">
        <v>61</v>
      </c>
      <c r="U1713" s="98" t="s">
        <v>3911</v>
      </c>
      <c r="V1713" s="98">
        <v>67</v>
      </c>
      <c r="W1713" s="98" t="s">
        <v>4103</v>
      </c>
      <c r="X1713" s="98">
        <v>4</v>
      </c>
      <c r="Y1713" s="98" t="s">
        <v>657</v>
      </c>
      <c r="Z1713" s="98">
        <v>29</v>
      </c>
      <c r="AA1713" s="98" t="s">
        <v>3912</v>
      </c>
      <c r="AB1713" s="98">
        <v>8423</v>
      </c>
      <c r="AC1713" s="98" t="s">
        <v>4121</v>
      </c>
      <c r="AD1713" s="98" t="s">
        <v>4122</v>
      </c>
      <c r="AE1713" s="98">
        <v>4934</v>
      </c>
      <c r="AF1713" s="98" t="s">
        <v>3106</v>
      </c>
      <c r="AG1713" s="98" t="s">
        <v>4128</v>
      </c>
      <c r="AH1713" s="98" t="s">
        <v>778</v>
      </c>
      <c r="AI1713" s="98" t="s">
        <v>53</v>
      </c>
      <c r="AJ1713" s="98">
        <v>4100</v>
      </c>
      <c r="AK1713" s="98" t="s">
        <v>33</v>
      </c>
      <c r="AL1713" s="98">
        <v>4101</v>
      </c>
      <c r="AO1713" s="98">
        <v>2024</v>
      </c>
      <c r="AP1713" s="98">
        <v>45</v>
      </c>
      <c r="AQ1713" s="98" t="s">
        <v>54</v>
      </c>
      <c r="AR1713" s="98" t="s">
        <v>54</v>
      </c>
      <c r="AS1713" s="98" t="s">
        <v>54</v>
      </c>
      <c r="AT1713" s="98" t="s">
        <v>54</v>
      </c>
      <c r="AV1713" s="98" t="s">
        <v>72</v>
      </c>
      <c r="AY1713" s="98" t="s">
        <v>54</v>
      </c>
      <c r="AZ1713" s="98" t="s">
        <v>4129</v>
      </c>
      <c r="BA1713" s="98" t="s">
        <v>4130</v>
      </c>
      <c r="BB1713" s="98" t="s">
        <v>3459</v>
      </c>
      <c r="BD1713" s="110" t="str">
        <f t="shared" ref="BD1713:BD1776" si="283">BE1713&amp;BH1713</f>
        <v>5119RGInt 05 Londrina</v>
      </c>
      <c r="BE1713" s="110">
        <v>5119</v>
      </c>
      <c r="BF1713" s="110" t="s">
        <v>2112</v>
      </c>
      <c r="BG1713" s="110">
        <v>8497</v>
      </c>
      <c r="BH1713" s="110" t="s">
        <v>37</v>
      </c>
      <c r="BI1713" s="110">
        <v>1139</v>
      </c>
      <c r="BJ1713" s="110">
        <v>1173</v>
      </c>
      <c r="BK1713" s="110">
        <v>1208</v>
      </c>
      <c r="BL1713" s="110">
        <v>1245</v>
      </c>
      <c r="BN1713" s="110">
        <f t="shared" ref="BN1713:BN1776" si="284">SUM(BI1713:BM1713)</f>
        <v>4765</v>
      </c>
      <c r="BS1713" s="110">
        <v>4934</v>
      </c>
      <c r="BT1713" s="110" t="str">
        <f t="shared" si="275"/>
        <v>Municípios atendidos com assessoramento e apoio técnico para a operacionalização do Programa Bolsa Família e do CadÚnico</v>
      </c>
      <c r="BU1713" s="111" t="str">
        <f t="shared" si="276"/>
        <v>Não</v>
      </c>
      <c r="BV1713" s="111" t="str">
        <f t="shared" si="277"/>
        <v>Não</v>
      </c>
      <c r="BW1713" s="111" t="str">
        <f t="shared" si="278"/>
        <v>Não</v>
      </c>
      <c r="BX1713" s="111" t="str">
        <f t="shared" si="279"/>
        <v>Não</v>
      </c>
      <c r="BY1713" s="110" t="s">
        <v>2870</v>
      </c>
      <c r="BZ1713" s="110" t="s">
        <v>8254</v>
      </c>
      <c r="CA1713" s="110" t="s">
        <v>2408</v>
      </c>
      <c r="CB1713" s="110" t="s">
        <v>8122</v>
      </c>
      <c r="CG1713" s="110" t="str">
        <f t="shared" si="280"/>
        <v>6107 Total</v>
      </c>
      <c r="CH1713" s="110" t="str">
        <f t="shared" si="282"/>
        <v>6107 Total-1</v>
      </c>
      <c r="CI1713" s="110">
        <v>1</v>
      </c>
      <c r="CJ1713" s="110" t="s">
        <v>7544</v>
      </c>
      <c r="CN1713" s="110">
        <v>0</v>
      </c>
      <c r="CO1713" s="110">
        <v>233.2</v>
      </c>
      <c r="CP1713" s="110">
        <v>324.89999999999998</v>
      </c>
      <c r="CQ1713" s="110">
        <v>524.9</v>
      </c>
      <c r="CS1713" s="110" t="str">
        <f t="shared" si="281"/>
        <v>-</v>
      </c>
    </row>
    <row r="1714" spans="19:97" x14ac:dyDescent="0.2">
      <c r="S1714" s="98">
        <v>5913</v>
      </c>
      <c r="T1714" s="98">
        <v>61</v>
      </c>
      <c r="U1714" s="98" t="s">
        <v>3911</v>
      </c>
      <c r="V1714" s="98">
        <v>67</v>
      </c>
      <c r="W1714" s="98" t="s">
        <v>4103</v>
      </c>
      <c r="X1714" s="98">
        <v>4</v>
      </c>
      <c r="Y1714" s="98" t="s">
        <v>657</v>
      </c>
      <c r="Z1714" s="98">
        <v>29</v>
      </c>
      <c r="AA1714" s="98" t="s">
        <v>3912</v>
      </c>
      <c r="AB1714" s="98">
        <v>8423</v>
      </c>
      <c r="AC1714" s="98" t="s">
        <v>4121</v>
      </c>
      <c r="AD1714" s="98" t="s">
        <v>4122</v>
      </c>
      <c r="AE1714" s="98">
        <v>5913</v>
      </c>
      <c r="AF1714" s="98" t="s">
        <v>4131</v>
      </c>
      <c r="AG1714" s="98" t="s">
        <v>6401</v>
      </c>
      <c r="AH1714" s="98" t="s">
        <v>778</v>
      </c>
      <c r="AI1714" s="98" t="s">
        <v>53</v>
      </c>
      <c r="AJ1714" s="98">
        <v>4100</v>
      </c>
      <c r="AO1714" s="98">
        <v>2024</v>
      </c>
      <c r="AP1714" s="98">
        <v>0</v>
      </c>
      <c r="AQ1714" s="98" t="s">
        <v>54</v>
      </c>
      <c r="AR1714" s="98" t="s">
        <v>54</v>
      </c>
      <c r="AS1714" s="98" t="s">
        <v>54</v>
      </c>
      <c r="AT1714" s="98" t="s">
        <v>54</v>
      </c>
      <c r="AY1714" s="98" t="s">
        <v>56</v>
      </c>
      <c r="AZ1714" s="98" t="s">
        <v>4132</v>
      </c>
      <c r="BA1714" s="98" t="s">
        <v>4133</v>
      </c>
      <c r="BB1714" s="98" t="s">
        <v>3459</v>
      </c>
      <c r="BD1714" s="110" t="str">
        <f t="shared" si="283"/>
        <v>5119RGInt 06 Ponta Grossa</v>
      </c>
      <c r="BE1714" s="110">
        <v>5119</v>
      </c>
      <c r="BF1714" s="110" t="s">
        <v>2112</v>
      </c>
      <c r="BG1714" s="110">
        <v>8497</v>
      </c>
      <c r="BH1714" s="110" t="s">
        <v>38</v>
      </c>
      <c r="BI1714" s="110">
        <v>576</v>
      </c>
      <c r="BJ1714" s="110">
        <v>593</v>
      </c>
      <c r="BK1714" s="110">
        <v>611</v>
      </c>
      <c r="BL1714" s="110">
        <v>629</v>
      </c>
      <c r="BN1714" s="110">
        <f t="shared" si="284"/>
        <v>2409</v>
      </c>
      <c r="BS1714" s="110">
        <v>5913</v>
      </c>
      <c r="BT1714" s="110" t="str">
        <f t="shared" si="275"/>
        <v>Municípios atendidos com assessoramento para execução de serviços voltados à primeira infância e suas famílias no âmbito do SUAS</v>
      </c>
      <c r="BU1714" s="111" t="str">
        <f t="shared" si="276"/>
        <v>Não</v>
      </c>
      <c r="BV1714" s="111" t="str">
        <f t="shared" si="277"/>
        <v>Não</v>
      </c>
      <c r="BW1714" s="111" t="str">
        <f t="shared" si="278"/>
        <v>Não</v>
      </c>
      <c r="BX1714" s="111" t="str">
        <f t="shared" si="279"/>
        <v>Não</v>
      </c>
      <c r="BY1714" s="110" t="s">
        <v>121</v>
      </c>
      <c r="BZ1714" s="110" t="s">
        <v>121</v>
      </c>
      <c r="CA1714" s="110" t="s">
        <v>121</v>
      </c>
      <c r="CB1714" s="110" t="s">
        <v>8122</v>
      </c>
      <c r="CG1714" s="110" t="str">
        <f t="shared" si="280"/>
        <v>6108São Mateus do Sul</v>
      </c>
      <c r="CH1714" s="110" t="str">
        <f t="shared" si="282"/>
        <v>6108-1</v>
      </c>
      <c r="CI1714" s="110">
        <v>1</v>
      </c>
      <c r="CJ1714" s="110">
        <v>6108</v>
      </c>
      <c r="CK1714" s="110" t="s">
        <v>33</v>
      </c>
      <c r="CL1714" s="110">
        <v>4125605</v>
      </c>
      <c r="CM1714" s="110" t="s">
        <v>395</v>
      </c>
      <c r="CN1714" s="110">
        <v>0</v>
      </c>
      <c r="CO1714" s="110">
        <v>236</v>
      </c>
      <c r="CP1714" s="110">
        <v>552</v>
      </c>
      <c r="CQ1714" s="110">
        <v>1052</v>
      </c>
      <c r="CS1714" s="110" t="str">
        <f t="shared" si="281"/>
        <v>RGInt 01 Curitiba-São Mateus do Sul</v>
      </c>
    </row>
    <row r="1715" spans="19:97" x14ac:dyDescent="0.2">
      <c r="S1715" s="98">
        <v>4933</v>
      </c>
      <c r="T1715" s="98">
        <v>61</v>
      </c>
      <c r="U1715" s="98" t="s">
        <v>3911</v>
      </c>
      <c r="V1715" s="98">
        <v>67</v>
      </c>
      <c r="W1715" s="98" t="s">
        <v>4103</v>
      </c>
      <c r="X1715" s="98">
        <v>4</v>
      </c>
      <c r="Y1715" s="98" t="s">
        <v>657</v>
      </c>
      <c r="Z1715" s="98">
        <v>29</v>
      </c>
      <c r="AA1715" s="98" t="s">
        <v>3912</v>
      </c>
      <c r="AB1715" s="98">
        <v>8423</v>
      </c>
      <c r="AC1715" s="98" t="s">
        <v>4121</v>
      </c>
      <c r="AD1715" s="98" t="s">
        <v>4122</v>
      </c>
      <c r="AE1715" s="98">
        <v>4933</v>
      </c>
      <c r="AF1715" s="98" t="s">
        <v>3103</v>
      </c>
      <c r="AG1715" s="98" t="s">
        <v>6402</v>
      </c>
      <c r="AH1715" s="98" t="s">
        <v>734</v>
      </c>
      <c r="AI1715" s="98" t="s">
        <v>53</v>
      </c>
      <c r="AJ1715" s="98">
        <v>4100</v>
      </c>
      <c r="AO1715" s="98">
        <v>2024</v>
      </c>
      <c r="AP1715" s="98">
        <v>0</v>
      </c>
      <c r="AQ1715" s="98" t="s">
        <v>54</v>
      </c>
      <c r="AR1715" s="98" t="s">
        <v>54</v>
      </c>
      <c r="AS1715" s="98" t="s">
        <v>54</v>
      </c>
      <c r="AT1715" s="98" t="s">
        <v>54</v>
      </c>
      <c r="AV1715" s="98" t="s">
        <v>55</v>
      </c>
      <c r="AY1715" s="98" t="s">
        <v>54</v>
      </c>
      <c r="AZ1715" s="98" t="s">
        <v>6403</v>
      </c>
      <c r="BA1715" s="98" t="s">
        <v>4134</v>
      </c>
      <c r="BB1715" s="98" t="s">
        <v>3459</v>
      </c>
      <c r="BD1715" s="110" t="str">
        <f t="shared" si="283"/>
        <v>5120RGInt 01 Curitiba</v>
      </c>
      <c r="BE1715" s="110">
        <v>5120</v>
      </c>
      <c r="BF1715" s="110" t="s">
        <v>2118</v>
      </c>
      <c r="BG1715" s="110">
        <v>8497</v>
      </c>
      <c r="BH1715" s="110" t="s">
        <v>33</v>
      </c>
      <c r="BI1715" s="110">
        <v>90</v>
      </c>
      <c r="BJ1715" s="110">
        <v>93</v>
      </c>
      <c r="BK1715" s="110">
        <v>95</v>
      </c>
      <c r="BL1715" s="110">
        <v>98</v>
      </c>
      <c r="BN1715" s="110">
        <f t="shared" si="284"/>
        <v>376</v>
      </c>
      <c r="BS1715" s="110">
        <v>4933</v>
      </c>
      <c r="BT1715" s="110" t="str">
        <f t="shared" si="275"/>
        <v>Municípios beneficiados com cofinanciamento para construção de Centros de Referência de Assistência Social (CRAS)</v>
      </c>
      <c r="BU1715" s="111" t="str">
        <f t="shared" si="276"/>
        <v>Não</v>
      </c>
      <c r="BV1715" s="111" t="str">
        <f t="shared" si="277"/>
        <v>Não</v>
      </c>
      <c r="BW1715" s="111" t="str">
        <f t="shared" si="278"/>
        <v>Não</v>
      </c>
      <c r="BX1715" s="111" t="str">
        <f t="shared" si="279"/>
        <v>Não</v>
      </c>
      <c r="BY1715" s="110" t="s">
        <v>2870</v>
      </c>
      <c r="BZ1715" s="110" t="s">
        <v>8255</v>
      </c>
      <c r="CA1715" s="110" t="s">
        <v>2408</v>
      </c>
      <c r="CB1715" s="110" t="s">
        <v>8374</v>
      </c>
      <c r="CG1715" s="110" t="str">
        <f t="shared" si="280"/>
        <v>6108 Total</v>
      </c>
      <c r="CH1715" s="110" t="str">
        <f t="shared" si="282"/>
        <v>6108 Total-1</v>
      </c>
      <c r="CI1715" s="110">
        <v>1</v>
      </c>
      <c r="CJ1715" s="110" t="s">
        <v>7545</v>
      </c>
      <c r="CN1715" s="110">
        <v>0</v>
      </c>
      <c r="CO1715" s="110">
        <v>236</v>
      </c>
      <c r="CP1715" s="110">
        <v>552</v>
      </c>
      <c r="CQ1715" s="110">
        <v>1052</v>
      </c>
      <c r="CS1715" s="110" t="str">
        <f t="shared" si="281"/>
        <v>-</v>
      </c>
    </row>
    <row r="1716" spans="19:97" x14ac:dyDescent="0.2">
      <c r="S1716" s="98">
        <v>5010</v>
      </c>
      <c r="T1716" s="98">
        <v>61</v>
      </c>
      <c r="U1716" s="98" t="s">
        <v>3911</v>
      </c>
      <c r="V1716" s="98">
        <v>67</v>
      </c>
      <c r="W1716" s="98" t="s">
        <v>4103</v>
      </c>
      <c r="X1716" s="98">
        <v>4</v>
      </c>
      <c r="Y1716" s="98" t="s">
        <v>657</v>
      </c>
      <c r="Z1716" s="98">
        <v>29</v>
      </c>
      <c r="AA1716" s="98" t="s">
        <v>3912</v>
      </c>
      <c r="AB1716" s="98">
        <v>8428</v>
      </c>
      <c r="AC1716" s="98" t="s">
        <v>4135</v>
      </c>
      <c r="AD1716" s="98" t="s">
        <v>4136</v>
      </c>
      <c r="AE1716" s="98">
        <v>5010</v>
      </c>
      <c r="AF1716" s="98" t="s">
        <v>3305</v>
      </c>
      <c r="AG1716" s="98" t="s">
        <v>4137</v>
      </c>
      <c r="AH1716" s="98" t="s">
        <v>212</v>
      </c>
      <c r="AI1716" s="98" t="s">
        <v>53</v>
      </c>
      <c r="AJ1716" s="98">
        <v>4100</v>
      </c>
      <c r="AK1716" s="98" t="s">
        <v>35</v>
      </c>
      <c r="AL1716" s="98">
        <v>4103</v>
      </c>
      <c r="AM1716" s="98" t="s">
        <v>1014</v>
      </c>
      <c r="AN1716" s="98">
        <v>4101051</v>
      </c>
      <c r="AO1716" s="98">
        <v>2024</v>
      </c>
      <c r="AP1716" s="98">
        <v>206.65</v>
      </c>
      <c r="AQ1716" s="98" t="s">
        <v>54</v>
      </c>
      <c r="AR1716" s="98" t="s">
        <v>54</v>
      </c>
      <c r="AS1716" s="98" t="s">
        <v>54</v>
      </c>
      <c r="AT1716" s="98" t="s">
        <v>54</v>
      </c>
      <c r="AU1716" s="98" t="s">
        <v>2870</v>
      </c>
      <c r="AY1716" s="98" t="s">
        <v>56</v>
      </c>
      <c r="AZ1716" s="98" t="s">
        <v>4124</v>
      </c>
      <c r="BA1716" s="98" t="s">
        <v>4125</v>
      </c>
      <c r="BB1716" s="98" t="s">
        <v>4126</v>
      </c>
      <c r="BD1716" s="110" t="str">
        <f t="shared" si="283"/>
        <v>5120RGInt 02 Guarapuava</v>
      </c>
      <c r="BE1716" s="110">
        <v>5120</v>
      </c>
      <c r="BF1716" s="110" t="s">
        <v>2118</v>
      </c>
      <c r="BG1716" s="110">
        <v>8497</v>
      </c>
      <c r="BH1716" s="110" t="s">
        <v>34</v>
      </c>
      <c r="BI1716" s="110">
        <v>5</v>
      </c>
      <c r="BJ1716" s="110">
        <v>5</v>
      </c>
      <c r="BK1716" s="110">
        <v>5</v>
      </c>
      <c r="BL1716" s="110">
        <v>5</v>
      </c>
      <c r="BN1716" s="110">
        <f t="shared" si="284"/>
        <v>20</v>
      </c>
      <c r="BS1716" s="110">
        <v>5010</v>
      </c>
      <c r="BT1716" s="110" t="str">
        <f t="shared" si="275"/>
        <v>Construção de Centro de Referência Especializado de Assistência Social (CREAS), em Anahy</v>
      </c>
      <c r="BU1716" s="111" t="str">
        <f t="shared" si="276"/>
        <v>Não</v>
      </c>
      <c r="BV1716" s="111" t="str">
        <f t="shared" si="277"/>
        <v>Não</v>
      </c>
      <c r="BW1716" s="111" t="str">
        <f t="shared" si="278"/>
        <v>Não</v>
      </c>
      <c r="BX1716" s="111" t="str">
        <f t="shared" si="279"/>
        <v>Não</v>
      </c>
      <c r="BY1716" s="110" t="s">
        <v>2870</v>
      </c>
      <c r="BZ1716" s="110" t="s">
        <v>8249</v>
      </c>
      <c r="CA1716" s="110" t="s">
        <v>2408</v>
      </c>
      <c r="CB1716" s="110" t="s">
        <v>8379</v>
      </c>
      <c r="CG1716" s="110" t="str">
        <f t="shared" si="280"/>
        <v>6120Ponta Grossa</v>
      </c>
      <c r="CH1716" s="110" t="str">
        <f t="shared" si="282"/>
        <v>6120-1</v>
      </c>
      <c r="CI1716" s="110">
        <v>1</v>
      </c>
      <c r="CJ1716" s="110">
        <v>6120</v>
      </c>
      <c r="CK1716" s="110" t="s">
        <v>38</v>
      </c>
      <c r="CL1716" s="110">
        <v>4119905</v>
      </c>
      <c r="CM1716" s="110" t="s">
        <v>531</v>
      </c>
      <c r="CN1716" s="110">
        <v>0</v>
      </c>
      <c r="CO1716" s="110">
        <v>15460</v>
      </c>
      <c r="CP1716" s="110">
        <v>0</v>
      </c>
      <c r="CQ1716" s="110">
        <v>0</v>
      </c>
      <c r="CS1716" s="110" t="str">
        <f t="shared" si="281"/>
        <v>RGInt 06 Ponta Grossa-Ponta Grossa</v>
      </c>
    </row>
    <row r="1717" spans="19:97" x14ac:dyDescent="0.2">
      <c r="S1717" s="98">
        <v>5009</v>
      </c>
      <c r="T1717" s="98">
        <v>61</v>
      </c>
      <c r="U1717" s="98" t="s">
        <v>3911</v>
      </c>
      <c r="V1717" s="98">
        <v>67</v>
      </c>
      <c r="W1717" s="98" t="s">
        <v>4103</v>
      </c>
      <c r="X1717" s="98">
        <v>4</v>
      </c>
      <c r="Y1717" s="98" t="s">
        <v>657</v>
      </c>
      <c r="Z1717" s="98">
        <v>29</v>
      </c>
      <c r="AA1717" s="98" t="s">
        <v>3912</v>
      </c>
      <c r="AB1717" s="98">
        <v>8428</v>
      </c>
      <c r="AC1717" s="98" t="s">
        <v>4135</v>
      </c>
      <c r="AD1717" s="98" t="s">
        <v>4136</v>
      </c>
      <c r="AE1717" s="98">
        <v>5009</v>
      </c>
      <c r="AF1717" s="98" t="s">
        <v>3302</v>
      </c>
      <c r="AG1717" s="98" t="s">
        <v>4137</v>
      </c>
      <c r="AH1717" s="98" t="s">
        <v>212</v>
      </c>
      <c r="AI1717" s="98" t="s">
        <v>53</v>
      </c>
      <c r="AJ1717" s="98">
        <v>4100</v>
      </c>
      <c r="AK1717" s="98" t="s">
        <v>38</v>
      </c>
      <c r="AL1717" s="98">
        <v>4106</v>
      </c>
      <c r="AM1717" s="98" t="s">
        <v>384</v>
      </c>
      <c r="AN1717" s="98">
        <v>4121703</v>
      </c>
      <c r="AO1717" s="98">
        <v>2024</v>
      </c>
      <c r="AP1717" s="98">
        <v>206.65</v>
      </c>
      <c r="AQ1717" s="98" t="s">
        <v>54</v>
      </c>
      <c r="AR1717" s="98" t="s">
        <v>54</v>
      </c>
      <c r="AS1717" s="98" t="s">
        <v>54</v>
      </c>
      <c r="AT1717" s="98" t="s">
        <v>54</v>
      </c>
      <c r="AU1717" s="98" t="s">
        <v>2870</v>
      </c>
      <c r="AY1717" s="98" t="s">
        <v>56</v>
      </c>
      <c r="AZ1717" s="98" t="s">
        <v>4124</v>
      </c>
      <c r="BA1717" s="98" t="s">
        <v>4125</v>
      </c>
      <c r="BB1717" s="98" t="s">
        <v>4126</v>
      </c>
      <c r="BD1717" s="110" t="str">
        <f t="shared" si="283"/>
        <v>5120RGInt 03 Cascavel</v>
      </c>
      <c r="BE1717" s="110">
        <v>5120</v>
      </c>
      <c r="BF1717" s="110" t="s">
        <v>2118</v>
      </c>
      <c r="BG1717" s="110">
        <v>8497</v>
      </c>
      <c r="BH1717" s="110" t="s">
        <v>35</v>
      </c>
      <c r="BI1717" s="110">
        <v>20</v>
      </c>
      <c r="BJ1717" s="110">
        <v>21</v>
      </c>
      <c r="BK1717" s="110">
        <v>21</v>
      </c>
      <c r="BL1717" s="110">
        <v>22</v>
      </c>
      <c r="BN1717" s="110">
        <f t="shared" si="284"/>
        <v>84</v>
      </c>
      <c r="BS1717" s="110">
        <v>5009</v>
      </c>
      <c r="BT1717" s="110" t="str">
        <f t="shared" si="275"/>
        <v>Construção de Centro de Referência Especializado de Assistência Social (CREAS), em Reserva</v>
      </c>
      <c r="BU1717" s="111" t="str">
        <f t="shared" si="276"/>
        <v>Não</v>
      </c>
      <c r="BV1717" s="111" t="str">
        <f t="shared" si="277"/>
        <v>Não</v>
      </c>
      <c r="BW1717" s="111" t="str">
        <f t="shared" si="278"/>
        <v>Não</v>
      </c>
      <c r="BX1717" s="111" t="str">
        <f t="shared" si="279"/>
        <v>Não</v>
      </c>
      <c r="BY1717" s="110" t="s">
        <v>2870</v>
      </c>
      <c r="BZ1717" s="110" t="s">
        <v>8249</v>
      </c>
      <c r="CA1717" s="110" t="s">
        <v>2408</v>
      </c>
      <c r="CB1717" s="110" t="s">
        <v>8378</v>
      </c>
      <c r="CG1717" s="110" t="str">
        <f t="shared" si="280"/>
        <v>6120 Total</v>
      </c>
      <c r="CH1717" s="110" t="str">
        <f t="shared" si="282"/>
        <v>6120 Total-1</v>
      </c>
      <c r="CI1717" s="110">
        <v>1</v>
      </c>
      <c r="CJ1717" s="110" t="s">
        <v>7546</v>
      </c>
      <c r="CN1717" s="110">
        <v>0</v>
      </c>
      <c r="CO1717" s="110">
        <v>15460</v>
      </c>
      <c r="CP1717" s="110">
        <v>0</v>
      </c>
      <c r="CQ1717" s="110">
        <v>0</v>
      </c>
      <c r="CS1717" s="110" t="str">
        <f t="shared" si="281"/>
        <v>-</v>
      </c>
    </row>
    <row r="1718" spans="19:97" x14ac:dyDescent="0.2">
      <c r="S1718" s="98">
        <v>5016</v>
      </c>
      <c r="T1718" s="98">
        <v>61</v>
      </c>
      <c r="U1718" s="98" t="s">
        <v>3911</v>
      </c>
      <c r="V1718" s="98">
        <v>67</v>
      </c>
      <c r="W1718" s="98" t="s">
        <v>4103</v>
      </c>
      <c r="X1718" s="98">
        <v>4</v>
      </c>
      <c r="Y1718" s="98" t="s">
        <v>657</v>
      </c>
      <c r="Z1718" s="98">
        <v>29</v>
      </c>
      <c r="AA1718" s="98" t="s">
        <v>3912</v>
      </c>
      <c r="AB1718" s="98">
        <v>8428</v>
      </c>
      <c r="AC1718" s="98" t="s">
        <v>4135</v>
      </c>
      <c r="AD1718" s="98" t="s">
        <v>4136</v>
      </c>
      <c r="AE1718" s="98">
        <v>5016</v>
      </c>
      <c r="AF1718" s="98" t="s">
        <v>3320</v>
      </c>
      <c r="AG1718" s="98" t="s">
        <v>6404</v>
      </c>
      <c r="AH1718" s="98" t="s">
        <v>734</v>
      </c>
      <c r="AI1718" s="98" t="s">
        <v>53</v>
      </c>
      <c r="AJ1718" s="98">
        <v>4100</v>
      </c>
      <c r="AO1718" s="98">
        <v>2024</v>
      </c>
      <c r="AP1718" s="98">
        <v>0</v>
      </c>
      <c r="AQ1718" s="98" t="s">
        <v>54</v>
      </c>
      <c r="AR1718" s="98" t="s">
        <v>54</v>
      </c>
      <c r="AS1718" s="98" t="s">
        <v>54</v>
      </c>
      <c r="AT1718" s="98" t="s">
        <v>54</v>
      </c>
      <c r="AV1718" s="98" t="s">
        <v>318</v>
      </c>
      <c r="AY1718" s="98" t="s">
        <v>56</v>
      </c>
      <c r="AZ1718" s="98" t="s">
        <v>6405</v>
      </c>
      <c r="BA1718" s="98" t="s">
        <v>4134</v>
      </c>
      <c r="BB1718" s="98" t="s">
        <v>3459</v>
      </c>
      <c r="BD1718" s="110" t="str">
        <f t="shared" si="283"/>
        <v>5120RGInt 04 Maringá</v>
      </c>
      <c r="BE1718" s="110">
        <v>5120</v>
      </c>
      <c r="BF1718" s="110" t="s">
        <v>2118</v>
      </c>
      <c r="BG1718" s="110">
        <v>8497</v>
      </c>
      <c r="BH1718" s="110" t="s">
        <v>36</v>
      </c>
      <c r="BI1718" s="110">
        <v>65</v>
      </c>
      <c r="BJ1718" s="110">
        <v>67</v>
      </c>
      <c r="BK1718" s="110">
        <v>69</v>
      </c>
      <c r="BL1718" s="110">
        <v>71</v>
      </c>
      <c r="BN1718" s="110">
        <f t="shared" si="284"/>
        <v>272</v>
      </c>
      <c r="BS1718" s="110">
        <v>5016</v>
      </c>
      <c r="BT1718" s="110" t="str">
        <f t="shared" si="275"/>
        <v>Municípios beneficiados com cofinanciamento para construção de Centros de Referência Especializados de Assistência Social (CREAS)</v>
      </c>
      <c r="BU1718" s="111" t="str">
        <f t="shared" si="276"/>
        <v>Não</v>
      </c>
      <c r="BV1718" s="111" t="str">
        <f t="shared" si="277"/>
        <v>Não</v>
      </c>
      <c r="BW1718" s="111" t="str">
        <f t="shared" si="278"/>
        <v>Não</v>
      </c>
      <c r="BX1718" s="111" t="str">
        <f t="shared" si="279"/>
        <v>Não</v>
      </c>
      <c r="BY1718" s="110" t="s">
        <v>2870</v>
      </c>
      <c r="BZ1718" s="110" t="s">
        <v>8249</v>
      </c>
      <c r="CA1718" s="110" t="s">
        <v>2408</v>
      </c>
      <c r="CB1718" s="110" t="s">
        <v>8374</v>
      </c>
      <c r="CG1718" s="110" t="str">
        <f t="shared" si="280"/>
        <v>6121Guarapuava</v>
      </c>
      <c r="CH1718" s="110" t="str">
        <f t="shared" si="282"/>
        <v>6121-1</v>
      </c>
      <c r="CI1718" s="110">
        <v>1</v>
      </c>
      <c r="CJ1718" s="110">
        <v>6121</v>
      </c>
      <c r="CK1718" s="110" t="s">
        <v>34</v>
      </c>
      <c r="CL1718" s="110">
        <v>4109401</v>
      </c>
      <c r="CM1718" s="110" t="s">
        <v>526</v>
      </c>
      <c r="CN1718" s="110">
        <v>0</v>
      </c>
      <c r="CO1718" s="110">
        <v>22</v>
      </c>
      <c r="CP1718" s="110">
        <v>0</v>
      </c>
      <c r="CQ1718" s="110">
        <v>0</v>
      </c>
      <c r="CS1718" s="110" t="str">
        <f t="shared" si="281"/>
        <v>RGInt 02 Guarapuava-Guarapuava</v>
      </c>
    </row>
    <row r="1719" spans="19:97" x14ac:dyDescent="0.2">
      <c r="S1719" s="98">
        <v>5017</v>
      </c>
      <c r="T1719" s="98">
        <v>61</v>
      </c>
      <c r="U1719" s="98" t="s">
        <v>3911</v>
      </c>
      <c r="V1719" s="98">
        <v>67</v>
      </c>
      <c r="W1719" s="98" t="s">
        <v>4103</v>
      </c>
      <c r="X1719" s="98">
        <v>4</v>
      </c>
      <c r="Y1719" s="98" t="s">
        <v>657</v>
      </c>
      <c r="Z1719" s="98">
        <v>29</v>
      </c>
      <c r="AA1719" s="98" t="s">
        <v>3912</v>
      </c>
      <c r="AB1719" s="98">
        <v>8428</v>
      </c>
      <c r="AC1719" s="98" t="s">
        <v>4135</v>
      </c>
      <c r="AD1719" s="98" t="s">
        <v>4136</v>
      </c>
      <c r="AE1719" s="98">
        <v>5017</v>
      </c>
      <c r="AF1719" s="98" t="s">
        <v>3323</v>
      </c>
      <c r="AG1719" s="98" t="s">
        <v>4138</v>
      </c>
      <c r="AH1719" s="98" t="s">
        <v>734</v>
      </c>
      <c r="AI1719" s="98" t="s">
        <v>53</v>
      </c>
      <c r="AJ1719" s="98">
        <v>4100</v>
      </c>
      <c r="AK1719" s="98" t="s">
        <v>33</v>
      </c>
      <c r="AL1719" s="98">
        <v>4101</v>
      </c>
      <c r="AO1719" s="98">
        <v>2024</v>
      </c>
      <c r="AP1719" s="98">
        <v>1</v>
      </c>
      <c r="AQ1719" s="98" t="s">
        <v>56</v>
      </c>
      <c r="AR1719" s="98" t="s">
        <v>54</v>
      </c>
      <c r="AS1719" s="98" t="s">
        <v>54</v>
      </c>
      <c r="AT1719" s="98" t="s">
        <v>54</v>
      </c>
      <c r="AV1719" s="98" t="s">
        <v>1362</v>
      </c>
      <c r="AY1719" s="98" t="s">
        <v>54</v>
      </c>
      <c r="AZ1719" s="98" t="s">
        <v>4139</v>
      </c>
      <c r="BA1719" s="98" t="s">
        <v>4140</v>
      </c>
      <c r="BB1719" s="98" t="s">
        <v>3459</v>
      </c>
      <c r="BD1719" s="110" t="str">
        <f t="shared" si="283"/>
        <v>5120RGInt 05 Londrina</v>
      </c>
      <c r="BE1719" s="110">
        <v>5120</v>
      </c>
      <c r="BF1719" s="110" t="s">
        <v>2118</v>
      </c>
      <c r="BG1719" s="110">
        <v>8497</v>
      </c>
      <c r="BH1719" s="110" t="s">
        <v>37</v>
      </c>
      <c r="BI1719" s="110">
        <v>25</v>
      </c>
      <c r="BJ1719" s="110">
        <v>26</v>
      </c>
      <c r="BK1719" s="110">
        <v>27</v>
      </c>
      <c r="BL1719" s="110">
        <v>27</v>
      </c>
      <c r="BN1719" s="110">
        <f t="shared" si="284"/>
        <v>105</v>
      </c>
      <c r="BS1719" s="110">
        <v>5017</v>
      </c>
      <c r="BT1719" s="110" t="str">
        <f t="shared" si="275"/>
        <v>Municípios beneficiados com serviços regionalizados para pessoas idosas e/ou pessoas com deficiência, mulheres, adultos e famílias</v>
      </c>
      <c r="BU1719" s="111" t="str">
        <f t="shared" si="276"/>
        <v>Não</v>
      </c>
      <c r="BV1719" s="111" t="str">
        <f t="shared" si="277"/>
        <v>Não</v>
      </c>
      <c r="BW1719" s="111" t="str">
        <f t="shared" si="278"/>
        <v>Sim</v>
      </c>
      <c r="BX1719" s="111" t="str">
        <f t="shared" si="279"/>
        <v>Não</v>
      </c>
      <c r="BY1719" s="110" t="s">
        <v>2870</v>
      </c>
      <c r="BZ1719" s="110" t="s">
        <v>8256</v>
      </c>
      <c r="CA1719" s="110" t="s">
        <v>2408</v>
      </c>
      <c r="CB1719" s="110" t="s">
        <v>8376</v>
      </c>
      <c r="CG1719" s="110" t="str">
        <f t="shared" si="280"/>
        <v>6121 Total</v>
      </c>
      <c r="CH1719" s="110" t="str">
        <f t="shared" si="282"/>
        <v>6121 Total-1</v>
      </c>
      <c r="CI1719" s="110">
        <v>1</v>
      </c>
      <c r="CJ1719" s="110" t="s">
        <v>7547</v>
      </c>
      <c r="CN1719" s="110">
        <v>0</v>
      </c>
      <c r="CO1719" s="110">
        <v>22</v>
      </c>
      <c r="CP1719" s="110">
        <v>0</v>
      </c>
      <c r="CQ1719" s="110">
        <v>0</v>
      </c>
      <c r="CS1719" s="110" t="str">
        <f t="shared" si="281"/>
        <v>-</v>
      </c>
    </row>
    <row r="1720" spans="19:97" x14ac:dyDescent="0.2">
      <c r="S1720" s="98">
        <v>5008</v>
      </c>
      <c r="T1720" s="98">
        <v>61</v>
      </c>
      <c r="U1720" s="98" t="s">
        <v>3911</v>
      </c>
      <c r="V1720" s="98">
        <v>67</v>
      </c>
      <c r="W1720" s="98" t="s">
        <v>4103</v>
      </c>
      <c r="X1720" s="98">
        <v>4</v>
      </c>
      <c r="Y1720" s="98" t="s">
        <v>657</v>
      </c>
      <c r="Z1720" s="98">
        <v>29</v>
      </c>
      <c r="AA1720" s="98" t="s">
        <v>3912</v>
      </c>
      <c r="AB1720" s="98">
        <v>8428</v>
      </c>
      <c r="AC1720" s="98" t="s">
        <v>4135</v>
      </c>
      <c r="AD1720" s="98" t="s">
        <v>4136</v>
      </c>
      <c r="AE1720" s="98">
        <v>5008</v>
      </c>
      <c r="AF1720" s="98" t="s">
        <v>3295</v>
      </c>
      <c r="AG1720" s="98" t="s">
        <v>4141</v>
      </c>
      <c r="AH1720" s="98" t="s">
        <v>3456</v>
      </c>
      <c r="AI1720" s="98" t="s">
        <v>53</v>
      </c>
      <c r="AJ1720" s="98">
        <v>4100</v>
      </c>
      <c r="AO1720" s="98">
        <v>2024</v>
      </c>
      <c r="AP1720" s="98">
        <v>48</v>
      </c>
      <c r="AQ1720" s="98" t="s">
        <v>54</v>
      </c>
      <c r="AR1720" s="98" t="s">
        <v>54</v>
      </c>
      <c r="AS1720" s="98" t="s">
        <v>54</v>
      </c>
      <c r="AT1720" s="98" t="s">
        <v>54</v>
      </c>
      <c r="AV1720" s="98" t="s">
        <v>55</v>
      </c>
      <c r="AY1720" s="98" t="s">
        <v>54</v>
      </c>
      <c r="AZ1720" s="98" t="s">
        <v>4142</v>
      </c>
      <c r="BA1720" s="98" t="s">
        <v>4140</v>
      </c>
      <c r="BB1720" s="98" t="s">
        <v>3459</v>
      </c>
      <c r="BD1720" s="110" t="str">
        <f t="shared" si="283"/>
        <v>5120RGInt 06 Ponta Grossa</v>
      </c>
      <c r="BE1720" s="110">
        <v>5120</v>
      </c>
      <c r="BF1720" s="110" t="s">
        <v>2118</v>
      </c>
      <c r="BG1720" s="110">
        <v>8497</v>
      </c>
      <c r="BH1720" s="110" t="s">
        <v>38</v>
      </c>
      <c r="BI1720" s="110">
        <v>30</v>
      </c>
      <c r="BJ1720" s="110">
        <v>31</v>
      </c>
      <c r="BK1720" s="110">
        <v>32</v>
      </c>
      <c r="BL1720" s="110">
        <v>33</v>
      </c>
      <c r="BN1720" s="110">
        <f t="shared" si="284"/>
        <v>126</v>
      </c>
      <c r="BS1720" s="110">
        <v>5008</v>
      </c>
      <c r="BT1720" s="110" t="str">
        <f t="shared" si="275"/>
        <v>Pessoas idosas e/ou pessoas com deficiência atendidas por serviços de acolhimento institucional contratados pelos municípios com cofinanciamenfo fundo a fundo</v>
      </c>
      <c r="BU1720" s="111" t="str">
        <f t="shared" si="276"/>
        <v>Não</v>
      </c>
      <c r="BV1720" s="111" t="str">
        <f t="shared" si="277"/>
        <v>Não</v>
      </c>
      <c r="BW1720" s="111" t="str">
        <f t="shared" si="278"/>
        <v>Não</v>
      </c>
      <c r="BX1720" s="111" t="str">
        <f t="shared" si="279"/>
        <v>Não</v>
      </c>
      <c r="BY1720" s="110" t="s">
        <v>2870</v>
      </c>
      <c r="BZ1720" s="110" t="s">
        <v>8256</v>
      </c>
      <c r="CA1720" s="110" t="s">
        <v>2408</v>
      </c>
      <c r="CB1720" s="110" t="s">
        <v>8375</v>
      </c>
      <c r="CG1720" s="110" t="str">
        <f t="shared" si="280"/>
        <v>6122Guarapuava</v>
      </c>
      <c r="CH1720" s="110" t="str">
        <f t="shared" si="282"/>
        <v>6122-1</v>
      </c>
      <c r="CI1720" s="110">
        <v>1</v>
      </c>
      <c r="CJ1720" s="110">
        <v>6122</v>
      </c>
      <c r="CK1720" s="110" t="s">
        <v>34</v>
      </c>
      <c r="CL1720" s="110">
        <v>4109401</v>
      </c>
      <c r="CM1720" s="110" t="s">
        <v>526</v>
      </c>
      <c r="CN1720" s="110">
        <v>0</v>
      </c>
      <c r="CO1720" s="110">
        <v>73</v>
      </c>
      <c r="CP1720" s="110">
        <v>0</v>
      </c>
      <c r="CQ1720" s="110">
        <v>0</v>
      </c>
      <c r="CS1720" s="110" t="str">
        <f t="shared" si="281"/>
        <v>RGInt 02 Guarapuava-Guarapuava</v>
      </c>
    </row>
    <row r="1721" spans="19:97" x14ac:dyDescent="0.2">
      <c r="S1721" s="98">
        <v>5007</v>
      </c>
      <c r="T1721" s="98">
        <v>61</v>
      </c>
      <c r="U1721" s="98" t="s">
        <v>3911</v>
      </c>
      <c r="V1721" s="98">
        <v>67</v>
      </c>
      <c r="W1721" s="98" t="s">
        <v>4103</v>
      </c>
      <c r="X1721" s="98">
        <v>4</v>
      </c>
      <c r="Y1721" s="98" t="s">
        <v>657</v>
      </c>
      <c r="Z1721" s="98">
        <v>29</v>
      </c>
      <c r="AA1721" s="98" t="s">
        <v>3912</v>
      </c>
      <c r="AB1721" s="98">
        <v>8428</v>
      </c>
      <c r="AC1721" s="98" t="s">
        <v>4135</v>
      </c>
      <c r="AD1721" s="98" t="s">
        <v>4136</v>
      </c>
      <c r="AE1721" s="98">
        <v>5007</v>
      </c>
      <c r="AF1721" s="98" t="s">
        <v>3292</v>
      </c>
      <c r="AG1721" s="98" t="s">
        <v>4143</v>
      </c>
      <c r="AH1721" s="98" t="s">
        <v>3456</v>
      </c>
      <c r="AI1721" s="98" t="s">
        <v>53</v>
      </c>
      <c r="AJ1721" s="98">
        <v>4100</v>
      </c>
      <c r="AO1721" s="98">
        <v>2024</v>
      </c>
      <c r="AP1721" s="98">
        <v>186</v>
      </c>
      <c r="AQ1721" s="98" t="s">
        <v>54</v>
      </c>
      <c r="AR1721" s="98" t="s">
        <v>54</v>
      </c>
      <c r="AS1721" s="98" t="s">
        <v>54</v>
      </c>
      <c r="AT1721" s="98" t="s">
        <v>54</v>
      </c>
      <c r="AV1721" s="98" t="s">
        <v>55</v>
      </c>
      <c r="AY1721" s="98" t="s">
        <v>56</v>
      </c>
      <c r="AZ1721" s="98" t="s">
        <v>4139</v>
      </c>
      <c r="BA1721" s="98" t="s">
        <v>4140</v>
      </c>
      <c r="BB1721" s="98" t="s">
        <v>3459</v>
      </c>
      <c r="BD1721" s="110" t="str">
        <f t="shared" si="283"/>
        <v>5121(vazio)</v>
      </c>
      <c r="BE1721" s="110">
        <v>5121</v>
      </c>
      <c r="BF1721" s="110" t="s">
        <v>2085</v>
      </c>
      <c r="BG1721" s="110">
        <v>8497</v>
      </c>
      <c r="BH1721" s="110" t="s">
        <v>60</v>
      </c>
      <c r="BI1721" s="110">
        <v>200</v>
      </c>
      <c r="BJ1721" s="110">
        <v>300</v>
      </c>
      <c r="BK1721" s="110">
        <v>300</v>
      </c>
      <c r="BL1721" s="110">
        <v>300</v>
      </c>
      <c r="BN1721" s="110">
        <f t="shared" si="284"/>
        <v>1100</v>
      </c>
      <c r="BS1721" s="110">
        <v>5007</v>
      </c>
      <c r="BT1721" s="110" t="str">
        <f t="shared" si="275"/>
        <v>Pessoas idosas e/ou pessoas com deficiência atendidas por serviços de acolhimento institucional em parceria com o Estado</v>
      </c>
      <c r="BU1721" s="111" t="str">
        <f t="shared" si="276"/>
        <v>Não</v>
      </c>
      <c r="BV1721" s="111" t="str">
        <f t="shared" si="277"/>
        <v>Não</v>
      </c>
      <c r="BW1721" s="111" t="str">
        <f t="shared" si="278"/>
        <v>Não</v>
      </c>
      <c r="BX1721" s="111" t="str">
        <f t="shared" si="279"/>
        <v>Não</v>
      </c>
      <c r="BY1721" s="110" t="s">
        <v>2870</v>
      </c>
      <c r="BZ1721" s="110" t="s">
        <v>8256</v>
      </c>
      <c r="CA1721" s="110" t="s">
        <v>2408</v>
      </c>
      <c r="CB1721" s="110" t="s">
        <v>8375</v>
      </c>
      <c r="CG1721" s="110" t="str">
        <f t="shared" si="280"/>
        <v>6122 Total</v>
      </c>
      <c r="CH1721" s="110" t="str">
        <f t="shared" si="282"/>
        <v>6122 Total-1</v>
      </c>
      <c r="CI1721" s="110">
        <v>1</v>
      </c>
      <c r="CJ1721" s="110" t="s">
        <v>7548</v>
      </c>
      <c r="CN1721" s="110">
        <v>0</v>
      </c>
      <c r="CO1721" s="110">
        <v>73</v>
      </c>
      <c r="CP1721" s="110">
        <v>0</v>
      </c>
      <c r="CQ1721" s="110">
        <v>0</v>
      </c>
      <c r="CS1721" s="110" t="str">
        <f t="shared" si="281"/>
        <v>-</v>
      </c>
    </row>
    <row r="1722" spans="19:97" x14ac:dyDescent="0.2">
      <c r="S1722" s="98">
        <v>5000</v>
      </c>
      <c r="T1722" s="98">
        <v>61</v>
      </c>
      <c r="U1722" s="98" t="s">
        <v>3911</v>
      </c>
      <c r="V1722" s="98">
        <v>67</v>
      </c>
      <c r="W1722" s="98" t="s">
        <v>4103</v>
      </c>
      <c r="X1722" s="98">
        <v>4</v>
      </c>
      <c r="Y1722" s="98" t="s">
        <v>657</v>
      </c>
      <c r="Z1722" s="98">
        <v>29</v>
      </c>
      <c r="AA1722" s="98" t="s">
        <v>3912</v>
      </c>
      <c r="AB1722" s="98">
        <v>8428</v>
      </c>
      <c r="AC1722" s="98" t="s">
        <v>4135</v>
      </c>
      <c r="AD1722" s="98" t="s">
        <v>4136</v>
      </c>
      <c r="AE1722" s="98">
        <v>5000</v>
      </c>
      <c r="AF1722" s="98" t="s">
        <v>3266</v>
      </c>
      <c r="AG1722" s="98" t="s">
        <v>4144</v>
      </c>
      <c r="AH1722" s="98" t="s">
        <v>3456</v>
      </c>
      <c r="AI1722" s="98" t="s">
        <v>53</v>
      </c>
      <c r="AJ1722" s="98">
        <v>4100</v>
      </c>
      <c r="AO1722" s="98">
        <v>2024</v>
      </c>
      <c r="AP1722" s="98">
        <v>20</v>
      </c>
      <c r="AQ1722" s="98" t="s">
        <v>54</v>
      </c>
      <c r="AR1722" s="98" t="s">
        <v>54</v>
      </c>
      <c r="AS1722" s="98" t="s">
        <v>54</v>
      </c>
      <c r="AT1722" s="98" t="s">
        <v>54</v>
      </c>
      <c r="AV1722" s="98" t="s">
        <v>1362</v>
      </c>
      <c r="AY1722" s="98" t="s">
        <v>54</v>
      </c>
      <c r="AZ1722" s="98" t="s">
        <v>4145</v>
      </c>
      <c r="BA1722" s="98" t="s">
        <v>4140</v>
      </c>
      <c r="BB1722" s="98" t="s">
        <v>3459</v>
      </c>
      <c r="BD1722" s="110" t="str">
        <f t="shared" si="283"/>
        <v>5122(vazio)</v>
      </c>
      <c r="BE1722" s="110">
        <v>5122</v>
      </c>
      <c r="BF1722" s="110" t="s">
        <v>2076</v>
      </c>
      <c r="BG1722" s="110">
        <v>8497</v>
      </c>
      <c r="BH1722" s="110" t="s">
        <v>60</v>
      </c>
      <c r="BI1722" s="110">
        <v>2000</v>
      </c>
      <c r="BJ1722" s="110">
        <v>2060</v>
      </c>
      <c r="BK1722" s="110">
        <v>2122</v>
      </c>
      <c r="BL1722" s="110">
        <v>2185</v>
      </c>
      <c r="BN1722" s="110">
        <f t="shared" si="284"/>
        <v>8367</v>
      </c>
      <c r="BS1722" s="110">
        <v>5000</v>
      </c>
      <c r="BT1722" s="110" t="str">
        <f t="shared" si="275"/>
        <v>Pessoas idosas e/ou pessoas com deficiência atendidas por serviços de acolhimento institucional encaminhadas via determinação judicial</v>
      </c>
      <c r="BU1722" s="111" t="str">
        <f t="shared" si="276"/>
        <v>Não</v>
      </c>
      <c r="BV1722" s="111" t="str">
        <f t="shared" si="277"/>
        <v>Não</v>
      </c>
      <c r="BW1722" s="111" t="str">
        <f t="shared" si="278"/>
        <v>Não</v>
      </c>
      <c r="BX1722" s="111" t="str">
        <f t="shared" si="279"/>
        <v>Não</v>
      </c>
      <c r="BY1722" s="110" t="s">
        <v>2870</v>
      </c>
      <c r="BZ1722" s="110" t="s">
        <v>8256</v>
      </c>
      <c r="CA1722" s="110" t="s">
        <v>2408</v>
      </c>
      <c r="CB1722" s="110" t="s">
        <v>8376</v>
      </c>
      <c r="CG1722" s="110" t="str">
        <f t="shared" si="280"/>
        <v>6123Maringá</v>
      </c>
      <c r="CH1722" s="110" t="str">
        <f t="shared" si="282"/>
        <v>6123-1</v>
      </c>
      <c r="CI1722" s="110">
        <v>1</v>
      </c>
      <c r="CJ1722" s="110">
        <v>6123</v>
      </c>
      <c r="CK1722" s="110" t="s">
        <v>36</v>
      </c>
      <c r="CL1722" s="110">
        <v>4115200</v>
      </c>
      <c r="CM1722" s="110" t="s">
        <v>503</v>
      </c>
      <c r="CN1722" s="110">
        <v>0</v>
      </c>
      <c r="CO1722" s="110">
        <v>1</v>
      </c>
      <c r="CP1722" s="110">
        <v>0</v>
      </c>
      <c r="CQ1722" s="110">
        <v>0</v>
      </c>
      <c r="CS1722" s="110" t="str">
        <f t="shared" si="281"/>
        <v>RGInt 04 Maringá-Maringá</v>
      </c>
    </row>
    <row r="1723" spans="19:97" x14ac:dyDescent="0.2">
      <c r="S1723" s="98">
        <v>5933</v>
      </c>
      <c r="T1723" s="98">
        <v>61</v>
      </c>
      <c r="U1723" s="98" t="s">
        <v>3911</v>
      </c>
      <c r="V1723" s="98">
        <v>68</v>
      </c>
      <c r="W1723" s="98" t="s">
        <v>4146</v>
      </c>
      <c r="X1723" s="98">
        <v>4</v>
      </c>
      <c r="Y1723" s="98" t="s">
        <v>657</v>
      </c>
      <c r="Z1723" s="98">
        <v>29</v>
      </c>
      <c r="AA1723" s="98" t="s">
        <v>3912</v>
      </c>
      <c r="AB1723" s="98">
        <v>8659</v>
      </c>
      <c r="AC1723" s="98" t="s">
        <v>4147</v>
      </c>
      <c r="AD1723" s="98" t="s">
        <v>4148</v>
      </c>
      <c r="AE1723" s="98">
        <v>5933</v>
      </c>
      <c r="AF1723" s="98" t="s">
        <v>2490</v>
      </c>
      <c r="AG1723" s="98" t="s">
        <v>4000</v>
      </c>
      <c r="AH1723" s="98" t="s">
        <v>3841</v>
      </c>
      <c r="AI1723" s="98" t="s">
        <v>53</v>
      </c>
      <c r="AJ1723" s="98">
        <v>4100</v>
      </c>
      <c r="AK1723" s="98" t="s">
        <v>33</v>
      </c>
      <c r="AL1723" s="98">
        <v>4101</v>
      </c>
      <c r="AO1723" s="98">
        <v>2024</v>
      </c>
      <c r="AP1723" s="98">
        <v>5</v>
      </c>
      <c r="AQ1723" s="98" t="s">
        <v>54</v>
      </c>
      <c r="AR1723" s="98" t="s">
        <v>54</v>
      </c>
      <c r="AS1723" s="98" t="s">
        <v>54</v>
      </c>
      <c r="AT1723" s="98" t="s">
        <v>54</v>
      </c>
      <c r="AV1723" s="98" t="s">
        <v>55</v>
      </c>
      <c r="AY1723" s="98" t="s">
        <v>56</v>
      </c>
      <c r="AZ1723" s="98" t="s">
        <v>4001</v>
      </c>
      <c r="BA1723" s="98" t="s">
        <v>4002</v>
      </c>
      <c r="BB1723" s="98" t="s">
        <v>4003</v>
      </c>
      <c r="BD1723" s="110" t="str">
        <f t="shared" si="283"/>
        <v>5123(vazio)</v>
      </c>
      <c r="BE1723" s="110">
        <v>5123</v>
      </c>
      <c r="BF1723" s="110" t="s">
        <v>2082</v>
      </c>
      <c r="BG1723" s="110">
        <v>8497</v>
      </c>
      <c r="BH1723" s="110" t="s">
        <v>60</v>
      </c>
      <c r="BI1723" s="110">
        <v>30</v>
      </c>
      <c r="BJ1723" s="110">
        <v>50</v>
      </c>
      <c r="BK1723" s="110">
        <v>50</v>
      </c>
      <c r="BL1723" s="110">
        <v>50</v>
      </c>
      <c r="BN1723" s="110">
        <f t="shared" si="284"/>
        <v>180</v>
      </c>
      <c r="BS1723" s="110">
        <v>5933</v>
      </c>
      <c r="BT1723" s="110" t="str">
        <f t="shared" si="275"/>
        <v>Conselhos Municipais dos Direitos das Pessoas com Deficiência criados por intermédio do Governo Estadual</v>
      </c>
      <c r="BU1723" s="111" t="str">
        <f t="shared" si="276"/>
        <v>Não</v>
      </c>
      <c r="BV1723" s="111" t="str">
        <f t="shared" si="277"/>
        <v>Não</v>
      </c>
      <c r="BW1723" s="111" t="str">
        <f t="shared" si="278"/>
        <v>Não</v>
      </c>
      <c r="BX1723" s="111" t="str">
        <f t="shared" si="279"/>
        <v>Não</v>
      </c>
      <c r="BY1723" s="110" t="s">
        <v>2486</v>
      </c>
      <c r="BZ1723" s="110" t="s">
        <v>8164</v>
      </c>
      <c r="CA1723" s="110" t="s">
        <v>121</v>
      </c>
      <c r="CB1723" s="110" t="s">
        <v>8122</v>
      </c>
      <c r="CG1723" s="110" t="str">
        <f t="shared" si="280"/>
        <v>6123 Total</v>
      </c>
      <c r="CH1723" s="110" t="str">
        <f t="shared" si="282"/>
        <v>6123 Total-1</v>
      </c>
      <c r="CI1723" s="110">
        <v>1</v>
      </c>
      <c r="CJ1723" s="110" t="s">
        <v>7549</v>
      </c>
      <c r="CN1723" s="110">
        <v>0</v>
      </c>
      <c r="CO1723" s="110">
        <v>1</v>
      </c>
      <c r="CP1723" s="110">
        <v>0</v>
      </c>
      <c r="CQ1723" s="110">
        <v>0</v>
      </c>
      <c r="CS1723" s="110" t="str">
        <f t="shared" si="281"/>
        <v>-</v>
      </c>
    </row>
    <row r="1724" spans="19:97" x14ac:dyDescent="0.2">
      <c r="S1724" s="98">
        <v>5931</v>
      </c>
      <c r="T1724" s="98">
        <v>61</v>
      </c>
      <c r="U1724" s="98" t="s">
        <v>3911</v>
      </c>
      <c r="V1724" s="98">
        <v>68</v>
      </c>
      <c r="W1724" s="98" t="s">
        <v>4146</v>
      </c>
      <c r="X1724" s="98">
        <v>4</v>
      </c>
      <c r="Y1724" s="98" t="s">
        <v>657</v>
      </c>
      <c r="Z1724" s="98">
        <v>29</v>
      </c>
      <c r="AA1724" s="98" t="s">
        <v>3912</v>
      </c>
      <c r="AB1724" s="98">
        <v>8659</v>
      </c>
      <c r="AC1724" s="98" t="s">
        <v>4147</v>
      </c>
      <c r="AD1724" s="98" t="s">
        <v>4148</v>
      </c>
      <c r="AE1724" s="98">
        <v>5931</v>
      </c>
      <c r="AF1724" s="98" t="s">
        <v>4149</v>
      </c>
      <c r="AG1724" s="98" t="s">
        <v>4150</v>
      </c>
      <c r="AH1724" s="98" t="s">
        <v>734</v>
      </c>
      <c r="AI1724" s="98" t="s">
        <v>53</v>
      </c>
      <c r="AJ1724" s="98">
        <v>4100</v>
      </c>
      <c r="AO1724" s="98">
        <v>2024</v>
      </c>
      <c r="AP1724" s="98">
        <v>20</v>
      </c>
      <c r="AQ1724" s="98" t="s">
        <v>54</v>
      </c>
      <c r="AR1724" s="98" t="s">
        <v>54</v>
      </c>
      <c r="AS1724" s="98" t="s">
        <v>54</v>
      </c>
      <c r="AT1724" s="98" t="s">
        <v>54</v>
      </c>
      <c r="AU1724" s="98" t="s">
        <v>2486</v>
      </c>
      <c r="AY1724" s="98" t="s">
        <v>54</v>
      </c>
      <c r="AZ1724" s="98" t="s">
        <v>4151</v>
      </c>
      <c r="BA1724" s="98" t="s">
        <v>4002</v>
      </c>
      <c r="BB1724" s="98" t="s">
        <v>4152</v>
      </c>
      <c r="BD1724" s="110" t="str">
        <f t="shared" si="283"/>
        <v>5124RGInt 01 Curitiba</v>
      </c>
      <c r="BE1724" s="110">
        <v>5124</v>
      </c>
      <c r="BF1724" s="110" t="s">
        <v>2126</v>
      </c>
      <c r="BG1724" s="110">
        <v>8497</v>
      </c>
      <c r="BH1724" s="110" t="s">
        <v>33</v>
      </c>
      <c r="BI1724" s="110">
        <v>100000</v>
      </c>
      <c r="BJ1724" s="110">
        <v>103000</v>
      </c>
      <c r="BK1724" s="110">
        <v>106090</v>
      </c>
      <c r="BL1724" s="110">
        <v>109273</v>
      </c>
      <c r="BN1724" s="110">
        <f t="shared" si="284"/>
        <v>418363</v>
      </c>
      <c r="BS1724" s="110">
        <v>5931</v>
      </c>
      <c r="BT1724" s="110" t="str">
        <f t="shared" si="275"/>
        <v>Municípios beneficiados com cofinanciamento fundo a fundo para programas, ações e projetos de promoção e proteção dos direitos das pessoas com deficiência</v>
      </c>
      <c r="BU1724" s="111" t="str">
        <f t="shared" si="276"/>
        <v>Não</v>
      </c>
      <c r="BV1724" s="111" t="str">
        <f t="shared" si="277"/>
        <v>Não</v>
      </c>
      <c r="BW1724" s="111" t="str">
        <f t="shared" si="278"/>
        <v>Não</v>
      </c>
      <c r="BX1724" s="111" t="str">
        <f t="shared" si="279"/>
        <v>Não</v>
      </c>
      <c r="BY1724" s="110" t="s">
        <v>2486</v>
      </c>
      <c r="BZ1724" s="110" t="s">
        <v>8164</v>
      </c>
      <c r="CA1724" s="110" t="s">
        <v>121</v>
      </c>
      <c r="CB1724" s="110" t="s">
        <v>8122</v>
      </c>
      <c r="CG1724" s="110" t="str">
        <f t="shared" si="280"/>
        <v>6124São José dos Pinhais</v>
      </c>
      <c r="CH1724" s="110" t="str">
        <f t="shared" si="282"/>
        <v>6124-1</v>
      </c>
      <c r="CI1724" s="110">
        <v>1</v>
      </c>
      <c r="CJ1724" s="110">
        <v>6124</v>
      </c>
      <c r="CK1724" s="110" t="s">
        <v>33</v>
      </c>
      <c r="CL1724" s="110">
        <v>4125506</v>
      </c>
      <c r="CM1724" s="110" t="s">
        <v>134</v>
      </c>
      <c r="CN1724" s="110">
        <v>0</v>
      </c>
      <c r="CO1724" s="110">
        <v>1000</v>
      </c>
      <c r="CP1724" s="110">
        <v>2500</v>
      </c>
      <c r="CQ1724" s="110">
        <v>1500</v>
      </c>
      <c r="CS1724" s="110" t="str">
        <f t="shared" si="281"/>
        <v>RGInt 01 Curitiba-São José dos Pinhais</v>
      </c>
    </row>
    <row r="1725" spans="19:97" x14ac:dyDescent="0.2">
      <c r="S1725" s="98">
        <v>4012</v>
      </c>
      <c r="T1725" s="98">
        <v>63</v>
      </c>
      <c r="U1725" s="98" t="s">
        <v>4153</v>
      </c>
      <c r="V1725" s="98">
        <v>2</v>
      </c>
      <c r="W1725" s="98" t="s">
        <v>975</v>
      </c>
      <c r="X1725" s="98">
        <v>5</v>
      </c>
      <c r="Y1725" s="98" t="s">
        <v>858</v>
      </c>
      <c r="Z1725" s="98">
        <v>36</v>
      </c>
      <c r="AA1725" s="98" t="s">
        <v>4154</v>
      </c>
      <c r="AB1725" s="98">
        <v>8472</v>
      </c>
      <c r="AC1725" s="98" t="s">
        <v>4155</v>
      </c>
      <c r="AD1725" s="98" t="s">
        <v>4156</v>
      </c>
      <c r="AE1725" s="98">
        <v>4012</v>
      </c>
      <c r="AF1725" s="98" t="s">
        <v>916</v>
      </c>
      <c r="AG1725" s="98" t="s">
        <v>4157</v>
      </c>
      <c r="AH1725" s="98" t="s">
        <v>4068</v>
      </c>
      <c r="AI1725" s="98" t="s">
        <v>53</v>
      </c>
      <c r="AJ1725" s="98">
        <v>4100</v>
      </c>
      <c r="AO1725" s="98">
        <v>2024</v>
      </c>
      <c r="AP1725" s="98">
        <v>100</v>
      </c>
      <c r="AQ1725" s="98" t="s">
        <v>54</v>
      </c>
      <c r="AR1725" s="98" t="s">
        <v>56</v>
      </c>
      <c r="AS1725" s="98" t="s">
        <v>54</v>
      </c>
      <c r="AT1725" s="98" t="s">
        <v>54</v>
      </c>
      <c r="AU1725" s="98" t="s">
        <v>917</v>
      </c>
      <c r="AY1725" s="98" t="s">
        <v>56</v>
      </c>
      <c r="AZ1725" s="98" t="s">
        <v>4158</v>
      </c>
      <c r="BA1725" s="98" t="s">
        <v>4159</v>
      </c>
      <c r="BB1725" s="98" t="s">
        <v>4160</v>
      </c>
      <c r="BD1725" s="110" t="str">
        <f t="shared" si="283"/>
        <v>5124RGInt 02 Guarapuava</v>
      </c>
      <c r="BE1725" s="110">
        <v>5124</v>
      </c>
      <c r="BF1725" s="110" t="s">
        <v>2126</v>
      </c>
      <c r="BG1725" s="110">
        <v>8497</v>
      </c>
      <c r="BH1725" s="110" t="s">
        <v>34</v>
      </c>
      <c r="BI1725" s="110">
        <v>9000</v>
      </c>
      <c r="BJ1725" s="110">
        <v>9270</v>
      </c>
      <c r="BK1725" s="110">
        <v>9548</v>
      </c>
      <c r="BL1725" s="110">
        <v>9835</v>
      </c>
      <c r="BN1725" s="110">
        <f t="shared" si="284"/>
        <v>37653</v>
      </c>
      <c r="BS1725" s="110">
        <v>4012</v>
      </c>
      <c r="BT1725" s="110" t="str">
        <f t="shared" si="275"/>
        <v>Contratação de jovens aprendizes por meio de subvenção econômica FECOP</v>
      </c>
      <c r="BU1725" s="111" t="str">
        <f t="shared" si="276"/>
        <v>Não</v>
      </c>
      <c r="BV1725" s="111" t="str">
        <f t="shared" si="277"/>
        <v>Não</v>
      </c>
      <c r="BW1725" s="111" t="str">
        <f t="shared" si="278"/>
        <v>Não</v>
      </c>
      <c r="BX1725" s="111" t="str">
        <f t="shared" si="279"/>
        <v>Sim</v>
      </c>
      <c r="BY1725" s="110" t="s">
        <v>917</v>
      </c>
      <c r="BZ1725" s="110" t="s">
        <v>914</v>
      </c>
      <c r="CA1725" s="110" t="s">
        <v>918</v>
      </c>
      <c r="CB1725" s="110" t="s">
        <v>8377</v>
      </c>
      <c r="CG1725" s="110" t="str">
        <f t="shared" si="280"/>
        <v>6124 Total</v>
      </c>
      <c r="CH1725" s="110" t="str">
        <f t="shared" si="282"/>
        <v>6124 Total-1</v>
      </c>
      <c r="CI1725" s="110">
        <v>1</v>
      </c>
      <c r="CJ1725" s="110" t="s">
        <v>7550</v>
      </c>
      <c r="CN1725" s="110">
        <v>0</v>
      </c>
      <c r="CO1725" s="110">
        <v>1000</v>
      </c>
      <c r="CP1725" s="110">
        <v>2500</v>
      </c>
      <c r="CQ1725" s="110">
        <v>1500</v>
      </c>
      <c r="CS1725" s="110" t="str">
        <f t="shared" si="281"/>
        <v>-</v>
      </c>
    </row>
    <row r="1726" spans="19:97" x14ac:dyDescent="0.2">
      <c r="S1726" s="98">
        <v>3999</v>
      </c>
      <c r="T1726" s="98">
        <v>63</v>
      </c>
      <c r="U1726" s="98" t="s">
        <v>4153</v>
      </c>
      <c r="V1726" s="98">
        <v>2</v>
      </c>
      <c r="W1726" s="98" t="s">
        <v>975</v>
      </c>
      <c r="X1726" s="98">
        <v>5</v>
      </c>
      <c r="Y1726" s="98" t="s">
        <v>858</v>
      </c>
      <c r="Z1726" s="98">
        <v>36</v>
      </c>
      <c r="AA1726" s="98" t="s">
        <v>4154</v>
      </c>
      <c r="AB1726" s="98">
        <v>8472</v>
      </c>
      <c r="AC1726" s="98" t="s">
        <v>4155</v>
      </c>
      <c r="AD1726" s="98" t="s">
        <v>4156</v>
      </c>
      <c r="AE1726" s="98">
        <v>3999</v>
      </c>
      <c r="AF1726" s="98" t="s">
        <v>849</v>
      </c>
      <c r="AG1726" s="98" t="s">
        <v>4161</v>
      </c>
      <c r="AH1726" s="98" t="s">
        <v>908</v>
      </c>
      <c r="AI1726" s="98" t="s">
        <v>53</v>
      </c>
      <c r="AJ1726" s="98">
        <v>4100</v>
      </c>
      <c r="AO1726" s="98">
        <v>2024</v>
      </c>
      <c r="AP1726" s="98">
        <v>500</v>
      </c>
      <c r="AQ1726" s="98" t="s">
        <v>54</v>
      </c>
      <c r="AR1726" s="98" t="s">
        <v>56</v>
      </c>
      <c r="AS1726" s="98" t="s">
        <v>54</v>
      </c>
      <c r="AT1726" s="98" t="s">
        <v>54</v>
      </c>
      <c r="AV1726" s="98" t="s">
        <v>914</v>
      </c>
      <c r="AY1726" s="98" t="s">
        <v>56</v>
      </c>
      <c r="AZ1726" s="98" t="s">
        <v>4162</v>
      </c>
      <c r="BA1726" s="98" t="s">
        <v>4163</v>
      </c>
      <c r="BB1726" s="98" t="s">
        <v>4164</v>
      </c>
      <c r="BD1726" s="110" t="str">
        <f t="shared" si="283"/>
        <v>5124RGInt 03 Cascavel</v>
      </c>
      <c r="BE1726" s="110">
        <v>5124</v>
      </c>
      <c r="BF1726" s="110" t="s">
        <v>2126</v>
      </c>
      <c r="BG1726" s="110">
        <v>8497</v>
      </c>
      <c r="BH1726" s="110" t="s">
        <v>35</v>
      </c>
      <c r="BI1726" s="110">
        <v>58000</v>
      </c>
      <c r="BJ1726" s="110">
        <v>59740</v>
      </c>
      <c r="BK1726" s="110">
        <v>61532</v>
      </c>
      <c r="BL1726" s="110">
        <v>63378</v>
      </c>
      <c r="BN1726" s="110">
        <f t="shared" si="284"/>
        <v>242650</v>
      </c>
      <c r="BS1726" s="110">
        <v>3999</v>
      </c>
      <c r="BT1726" s="110" t="str">
        <f t="shared" si="275"/>
        <v>Empreendimentos de Economia Solidária cadastrados</v>
      </c>
      <c r="BU1726" s="111" t="str">
        <f t="shared" si="276"/>
        <v>Não</v>
      </c>
      <c r="BV1726" s="111" t="str">
        <f t="shared" si="277"/>
        <v>Não</v>
      </c>
      <c r="BW1726" s="111" t="str">
        <f t="shared" si="278"/>
        <v>Não</v>
      </c>
      <c r="BX1726" s="111" t="str">
        <f t="shared" si="279"/>
        <v>Sim</v>
      </c>
      <c r="BY1726" s="110" t="s">
        <v>121</v>
      </c>
      <c r="BZ1726" s="110" t="s">
        <v>8257</v>
      </c>
      <c r="CA1726" s="110" t="s">
        <v>121</v>
      </c>
      <c r="CB1726" s="110" t="s">
        <v>8375</v>
      </c>
      <c r="CG1726" s="110" t="str">
        <f t="shared" si="280"/>
        <v>6125São José dos Pinhais</v>
      </c>
      <c r="CH1726" s="110" t="str">
        <f t="shared" si="282"/>
        <v>6125-1</v>
      </c>
      <c r="CI1726" s="110">
        <v>1</v>
      </c>
      <c r="CJ1726" s="110">
        <v>6125</v>
      </c>
      <c r="CK1726" s="110" t="s">
        <v>33</v>
      </c>
      <c r="CL1726" s="110">
        <v>4125506</v>
      </c>
      <c r="CM1726" s="110" t="s">
        <v>134</v>
      </c>
      <c r="CN1726" s="110">
        <v>0</v>
      </c>
      <c r="CO1726" s="110">
        <v>1500</v>
      </c>
      <c r="CP1726" s="110">
        <v>2500</v>
      </c>
      <c r="CQ1726" s="110">
        <v>0</v>
      </c>
      <c r="CS1726" s="110" t="str">
        <f t="shared" si="281"/>
        <v>RGInt 01 Curitiba-São José dos Pinhais</v>
      </c>
    </row>
    <row r="1727" spans="19:97" x14ac:dyDescent="0.2">
      <c r="S1727" s="98">
        <v>4027</v>
      </c>
      <c r="T1727" s="98">
        <v>63</v>
      </c>
      <c r="U1727" s="98" t="s">
        <v>4153</v>
      </c>
      <c r="V1727" s="98">
        <v>2</v>
      </c>
      <c r="W1727" s="98" t="s">
        <v>975</v>
      </c>
      <c r="X1727" s="98">
        <v>5</v>
      </c>
      <c r="Y1727" s="98" t="s">
        <v>858</v>
      </c>
      <c r="Z1727" s="98">
        <v>36</v>
      </c>
      <c r="AA1727" s="98" t="s">
        <v>4154</v>
      </c>
      <c r="AB1727" s="98">
        <v>8472</v>
      </c>
      <c r="AC1727" s="98" t="s">
        <v>4155</v>
      </c>
      <c r="AD1727" s="98" t="s">
        <v>4156</v>
      </c>
      <c r="AE1727" s="98">
        <v>4027</v>
      </c>
      <c r="AF1727" s="98" t="s">
        <v>931</v>
      </c>
      <c r="AG1727" s="98" t="s">
        <v>4165</v>
      </c>
      <c r="AH1727" s="98" t="s">
        <v>782</v>
      </c>
      <c r="AI1727" s="98" t="s">
        <v>53</v>
      </c>
      <c r="AJ1727" s="98">
        <v>4100</v>
      </c>
      <c r="AO1727" s="98">
        <v>2024</v>
      </c>
      <c r="AP1727" s="98">
        <v>100</v>
      </c>
      <c r="AQ1727" s="98" t="s">
        <v>54</v>
      </c>
      <c r="AR1727" s="98" t="s">
        <v>54</v>
      </c>
      <c r="AS1727" s="98" t="s">
        <v>54</v>
      </c>
      <c r="AT1727" s="98" t="s">
        <v>54</v>
      </c>
      <c r="AV1727" s="98" t="s">
        <v>914</v>
      </c>
      <c r="AY1727" s="98" t="s">
        <v>56</v>
      </c>
      <c r="AZ1727" s="98" t="s">
        <v>4166</v>
      </c>
      <c r="BA1727" s="98" t="s">
        <v>4163</v>
      </c>
      <c r="BB1727" s="98" t="s">
        <v>4164</v>
      </c>
      <c r="BD1727" s="110" t="str">
        <f t="shared" si="283"/>
        <v>5124RGInt 04 Maringá</v>
      </c>
      <c r="BE1727" s="110">
        <v>5124</v>
      </c>
      <c r="BF1727" s="110" t="s">
        <v>2126</v>
      </c>
      <c r="BG1727" s="110">
        <v>8497</v>
      </c>
      <c r="BH1727" s="110" t="s">
        <v>36</v>
      </c>
      <c r="BI1727" s="110">
        <v>50000</v>
      </c>
      <c r="BJ1727" s="110">
        <v>51500</v>
      </c>
      <c r="BK1727" s="110">
        <v>53045</v>
      </c>
      <c r="BL1727" s="110">
        <v>54636</v>
      </c>
      <c r="BN1727" s="110">
        <f t="shared" si="284"/>
        <v>209181</v>
      </c>
      <c r="BS1727" s="110">
        <v>4027</v>
      </c>
      <c r="BT1727" s="110" t="str">
        <f t="shared" si="275"/>
        <v>Mutirão destinado ao encaminhamento de pessoas a vagas de emprego</v>
      </c>
      <c r="BU1727" s="111" t="str">
        <f t="shared" si="276"/>
        <v>Não</v>
      </c>
      <c r="BV1727" s="111" t="str">
        <f t="shared" si="277"/>
        <v>Não</v>
      </c>
      <c r="BW1727" s="111" t="str">
        <f t="shared" si="278"/>
        <v>Não</v>
      </c>
      <c r="BX1727" s="111" t="str">
        <f t="shared" si="279"/>
        <v>Não</v>
      </c>
      <c r="BY1727" s="110" t="s">
        <v>537</v>
      </c>
      <c r="BZ1727" s="110" t="s">
        <v>8258</v>
      </c>
      <c r="CA1727" s="110" t="s">
        <v>538</v>
      </c>
      <c r="CB1727" s="110" t="s">
        <v>8374</v>
      </c>
      <c r="CG1727" s="110" t="str">
        <f t="shared" si="280"/>
        <v>6125 Total</v>
      </c>
      <c r="CH1727" s="110" t="str">
        <f t="shared" si="282"/>
        <v>6125 Total-1</v>
      </c>
      <c r="CI1727" s="110">
        <v>1</v>
      </c>
      <c r="CJ1727" s="110" t="s">
        <v>7551</v>
      </c>
      <c r="CN1727" s="110">
        <v>0</v>
      </c>
      <c r="CO1727" s="110">
        <v>1500</v>
      </c>
      <c r="CP1727" s="110">
        <v>2500</v>
      </c>
      <c r="CQ1727" s="110">
        <v>0</v>
      </c>
      <c r="CS1727" s="110" t="str">
        <f t="shared" si="281"/>
        <v>-</v>
      </c>
    </row>
    <row r="1728" spans="19:97" x14ac:dyDescent="0.2">
      <c r="S1728" s="98">
        <v>4030</v>
      </c>
      <c r="T1728" s="98">
        <v>63</v>
      </c>
      <c r="U1728" s="98" t="s">
        <v>4153</v>
      </c>
      <c r="V1728" s="98">
        <v>2</v>
      </c>
      <c r="W1728" s="98" t="s">
        <v>975</v>
      </c>
      <c r="X1728" s="98">
        <v>5</v>
      </c>
      <c r="Y1728" s="98" t="s">
        <v>858</v>
      </c>
      <c r="Z1728" s="98">
        <v>36</v>
      </c>
      <c r="AA1728" s="98" t="s">
        <v>4154</v>
      </c>
      <c r="AB1728" s="98">
        <v>8472</v>
      </c>
      <c r="AC1728" s="98" t="s">
        <v>4155</v>
      </c>
      <c r="AD1728" s="98" t="s">
        <v>4156</v>
      </c>
      <c r="AE1728" s="98">
        <v>4030</v>
      </c>
      <c r="AF1728" s="98" t="s">
        <v>939</v>
      </c>
      <c r="AG1728" s="98" t="s">
        <v>4167</v>
      </c>
      <c r="AH1728" s="98" t="s">
        <v>127</v>
      </c>
      <c r="AI1728" s="98" t="s">
        <v>53</v>
      </c>
      <c r="AJ1728" s="98">
        <v>4100</v>
      </c>
      <c r="AO1728" s="98">
        <v>2024</v>
      </c>
      <c r="AP1728" s="98">
        <v>150</v>
      </c>
      <c r="AQ1728" s="98" t="s">
        <v>54</v>
      </c>
      <c r="AR1728" s="98" t="s">
        <v>56</v>
      </c>
      <c r="AS1728" s="98" t="s">
        <v>54</v>
      </c>
      <c r="AT1728" s="98" t="s">
        <v>54</v>
      </c>
      <c r="AU1728" s="98" t="s">
        <v>940</v>
      </c>
      <c r="AY1728" s="98" t="s">
        <v>56</v>
      </c>
      <c r="AZ1728" s="98" t="s">
        <v>4168</v>
      </c>
      <c r="BA1728" s="98" t="s">
        <v>4169</v>
      </c>
      <c r="BB1728" s="98" t="s">
        <v>4160</v>
      </c>
      <c r="BD1728" s="110" t="str">
        <f t="shared" si="283"/>
        <v>5124RGInt 05 Londrina</v>
      </c>
      <c r="BE1728" s="110">
        <v>5124</v>
      </c>
      <c r="BF1728" s="110" t="s">
        <v>2126</v>
      </c>
      <c r="BG1728" s="110">
        <v>8497</v>
      </c>
      <c r="BH1728" s="110" t="s">
        <v>37</v>
      </c>
      <c r="BI1728" s="110">
        <v>45000</v>
      </c>
      <c r="BJ1728" s="110">
        <v>46350</v>
      </c>
      <c r="BK1728" s="110">
        <v>47741</v>
      </c>
      <c r="BL1728" s="110">
        <v>49173</v>
      </c>
      <c r="BN1728" s="110">
        <f t="shared" si="284"/>
        <v>188264</v>
      </c>
      <c r="BS1728" s="110">
        <v>4030</v>
      </c>
      <c r="BT1728" s="110" t="str">
        <f t="shared" si="275"/>
        <v>Qualificação profissional gratuita para a população, com foco em empreendedorismo</v>
      </c>
      <c r="BU1728" s="111" t="str">
        <f t="shared" si="276"/>
        <v>Não</v>
      </c>
      <c r="BV1728" s="111" t="str">
        <f t="shared" si="277"/>
        <v>Não</v>
      </c>
      <c r="BW1728" s="111" t="str">
        <f t="shared" si="278"/>
        <v>Não</v>
      </c>
      <c r="BX1728" s="111" t="str">
        <f t="shared" si="279"/>
        <v>Sim</v>
      </c>
      <c r="BY1728" s="110" t="s">
        <v>940</v>
      </c>
      <c r="BZ1728" s="110" t="s">
        <v>914</v>
      </c>
      <c r="CA1728" s="110" t="s">
        <v>941</v>
      </c>
      <c r="CB1728" s="110" t="s">
        <v>8374</v>
      </c>
      <c r="CG1728" s="110" t="str">
        <f t="shared" si="280"/>
        <v>6126Colorado</v>
      </c>
      <c r="CH1728" s="110" t="str">
        <f t="shared" si="282"/>
        <v>6126-1</v>
      </c>
      <c r="CI1728" s="110">
        <v>1</v>
      </c>
      <c r="CJ1728" s="110">
        <v>6126</v>
      </c>
      <c r="CK1728" s="110" t="s">
        <v>36</v>
      </c>
      <c r="CL1728" s="110">
        <v>4105904</v>
      </c>
      <c r="CM1728" s="110" t="s">
        <v>462</v>
      </c>
      <c r="CN1728" s="110">
        <v>0</v>
      </c>
      <c r="CO1728" s="110">
        <v>300</v>
      </c>
      <c r="CP1728" s="110">
        <v>800</v>
      </c>
      <c r="CQ1728" s="110">
        <v>800</v>
      </c>
      <c r="CS1728" s="110" t="str">
        <f t="shared" si="281"/>
        <v>RGInt 04 Maringá-Colorado</v>
      </c>
    </row>
    <row r="1729" spans="19:97" x14ac:dyDescent="0.2">
      <c r="S1729" s="98">
        <v>4031</v>
      </c>
      <c r="T1729" s="98">
        <v>63</v>
      </c>
      <c r="U1729" s="98" t="s">
        <v>4153</v>
      </c>
      <c r="V1729" s="98">
        <v>2</v>
      </c>
      <c r="W1729" s="98" t="s">
        <v>975</v>
      </c>
      <c r="X1729" s="98">
        <v>5</v>
      </c>
      <c r="Y1729" s="98" t="s">
        <v>858</v>
      </c>
      <c r="Z1729" s="98">
        <v>36</v>
      </c>
      <c r="AA1729" s="98" t="s">
        <v>4154</v>
      </c>
      <c r="AB1729" s="98">
        <v>8472</v>
      </c>
      <c r="AC1729" s="98" t="s">
        <v>4155</v>
      </c>
      <c r="AD1729" s="98" t="s">
        <v>4156</v>
      </c>
      <c r="AE1729" s="98">
        <v>4031</v>
      </c>
      <c r="AF1729" s="98" t="s">
        <v>6406</v>
      </c>
      <c r="AG1729" s="98" t="s">
        <v>4170</v>
      </c>
      <c r="AH1729" s="98" t="s">
        <v>127</v>
      </c>
      <c r="AI1729" s="98" t="s">
        <v>53</v>
      </c>
      <c r="AJ1729" s="98">
        <v>4100</v>
      </c>
      <c r="AO1729" s="98">
        <v>2024</v>
      </c>
      <c r="AP1729" s="98">
        <v>862</v>
      </c>
      <c r="AQ1729" s="98" t="s">
        <v>54</v>
      </c>
      <c r="AR1729" s="98" t="s">
        <v>56</v>
      </c>
      <c r="AS1729" s="98" t="s">
        <v>54</v>
      </c>
      <c r="AT1729" s="98" t="s">
        <v>54</v>
      </c>
      <c r="AV1729" s="98" t="s">
        <v>914</v>
      </c>
      <c r="AY1729" s="98" t="s">
        <v>56</v>
      </c>
      <c r="AZ1729" s="98" t="s">
        <v>4168</v>
      </c>
      <c r="BA1729" s="98" t="s">
        <v>4169</v>
      </c>
      <c r="BB1729" s="98" t="s">
        <v>4160</v>
      </c>
      <c r="BD1729" s="110" t="str">
        <f t="shared" si="283"/>
        <v>5124RGInt 06 Ponta Grossa</v>
      </c>
      <c r="BE1729" s="110">
        <v>5124</v>
      </c>
      <c r="BF1729" s="110" t="s">
        <v>2126</v>
      </c>
      <c r="BG1729" s="110">
        <v>8497</v>
      </c>
      <c r="BH1729" s="110" t="s">
        <v>38</v>
      </c>
      <c r="BI1729" s="110">
        <v>27000</v>
      </c>
      <c r="BJ1729" s="110">
        <v>27810</v>
      </c>
      <c r="BK1729" s="110">
        <v>28644</v>
      </c>
      <c r="BL1729" s="110">
        <v>29504</v>
      </c>
      <c r="BN1729" s="110">
        <f t="shared" si="284"/>
        <v>112958</v>
      </c>
      <c r="BS1729" s="110">
        <v>4031</v>
      </c>
      <c r="BT1729" s="110" t="str">
        <f t="shared" si="275"/>
        <v>Qualificação profissional gratuita para a população, com foco em empregabilidade e recolocação profissional</v>
      </c>
      <c r="BU1729" s="111" t="str">
        <f t="shared" si="276"/>
        <v>Não</v>
      </c>
      <c r="BV1729" s="111" t="str">
        <f t="shared" si="277"/>
        <v>Não</v>
      </c>
      <c r="BW1729" s="111" t="str">
        <f t="shared" si="278"/>
        <v>Não</v>
      </c>
      <c r="BX1729" s="111" t="str">
        <f t="shared" si="279"/>
        <v>Sim</v>
      </c>
      <c r="BY1729" s="110" t="s">
        <v>121</v>
      </c>
      <c r="BZ1729" s="110" t="s">
        <v>914</v>
      </c>
      <c r="CA1729" s="110" t="s">
        <v>8359</v>
      </c>
      <c r="CB1729" s="110" t="s">
        <v>8374</v>
      </c>
      <c r="CG1729" s="110" t="str">
        <f t="shared" si="280"/>
        <v>6126 Total</v>
      </c>
      <c r="CH1729" s="110" t="str">
        <f t="shared" si="282"/>
        <v>6126 Total-1</v>
      </c>
      <c r="CI1729" s="110">
        <v>1</v>
      </c>
      <c r="CJ1729" s="110" t="s">
        <v>7552</v>
      </c>
      <c r="CN1729" s="110">
        <v>0</v>
      </c>
      <c r="CO1729" s="110">
        <v>300</v>
      </c>
      <c r="CP1729" s="110">
        <v>800</v>
      </c>
      <c r="CQ1729" s="110">
        <v>800</v>
      </c>
      <c r="CS1729" s="110" t="str">
        <f t="shared" si="281"/>
        <v>-</v>
      </c>
    </row>
    <row r="1730" spans="19:97" x14ac:dyDescent="0.2">
      <c r="S1730" s="98">
        <v>4033</v>
      </c>
      <c r="T1730" s="98">
        <v>63</v>
      </c>
      <c r="U1730" s="98" t="s">
        <v>4153</v>
      </c>
      <c r="V1730" s="98">
        <v>2</v>
      </c>
      <c r="W1730" s="98" t="s">
        <v>975</v>
      </c>
      <c r="X1730" s="98">
        <v>5</v>
      </c>
      <c r="Y1730" s="98" t="s">
        <v>858</v>
      </c>
      <c r="Z1730" s="98">
        <v>36</v>
      </c>
      <c r="AA1730" s="98" t="s">
        <v>4154</v>
      </c>
      <c r="AB1730" s="98">
        <v>8472</v>
      </c>
      <c r="AC1730" s="98" t="s">
        <v>4155</v>
      </c>
      <c r="AD1730" s="98" t="s">
        <v>4156</v>
      </c>
      <c r="AE1730" s="98">
        <v>4033</v>
      </c>
      <c r="AF1730" s="98" t="s">
        <v>958</v>
      </c>
      <c r="AG1730" s="98" t="s">
        <v>4171</v>
      </c>
      <c r="AH1730" s="98" t="s">
        <v>767</v>
      </c>
      <c r="AI1730" s="98" t="s">
        <v>53</v>
      </c>
      <c r="AJ1730" s="98">
        <v>4100</v>
      </c>
      <c r="AO1730" s="98">
        <v>2024</v>
      </c>
      <c r="AP1730" s="98">
        <v>300</v>
      </c>
      <c r="AQ1730" s="98" t="s">
        <v>54</v>
      </c>
      <c r="AR1730" s="98" t="s">
        <v>54</v>
      </c>
      <c r="AS1730" s="98" t="s">
        <v>54</v>
      </c>
      <c r="AT1730" s="98" t="s">
        <v>54</v>
      </c>
      <c r="AW1730" s="98" t="s">
        <v>155</v>
      </c>
      <c r="AY1730" s="98" t="s">
        <v>56</v>
      </c>
      <c r="AZ1730" s="98" t="s">
        <v>4172</v>
      </c>
      <c r="BA1730" s="98" t="s">
        <v>4163</v>
      </c>
      <c r="BB1730" s="98" t="s">
        <v>4164</v>
      </c>
      <c r="BD1730" s="110" t="str">
        <f t="shared" si="283"/>
        <v>5125RGInt 03 Cascavel</v>
      </c>
      <c r="BE1730" s="110">
        <v>5125</v>
      </c>
      <c r="BF1730" s="110" t="s">
        <v>3629</v>
      </c>
      <c r="BG1730" s="110">
        <v>8070</v>
      </c>
      <c r="BH1730" s="110" t="s">
        <v>35</v>
      </c>
      <c r="BI1730" s="110">
        <v>8</v>
      </c>
      <c r="BJ1730" s="110">
        <v>7</v>
      </c>
      <c r="BK1730" s="110">
        <v>0</v>
      </c>
      <c r="BL1730" s="110">
        <v>0</v>
      </c>
      <c r="BN1730" s="110">
        <f t="shared" si="284"/>
        <v>15</v>
      </c>
      <c r="BS1730" s="110">
        <v>4033</v>
      </c>
      <c r="BT1730" s="110" t="str">
        <f t="shared" si="275"/>
        <v>Serviços de trabalhadores autônomos e prestadores de serviços contratados pelo aplicativo</v>
      </c>
      <c r="BU1730" s="111" t="str">
        <f t="shared" si="276"/>
        <v>Não</v>
      </c>
      <c r="BV1730" s="111" t="str">
        <f t="shared" si="277"/>
        <v>Não</v>
      </c>
      <c r="BW1730" s="111" t="str">
        <f t="shared" si="278"/>
        <v>Não</v>
      </c>
      <c r="BX1730" s="111" t="str">
        <f t="shared" si="279"/>
        <v>Não</v>
      </c>
      <c r="BY1730" s="110" t="s">
        <v>121</v>
      </c>
      <c r="BZ1730" s="110" t="s">
        <v>914</v>
      </c>
      <c r="CA1730" s="110" t="s">
        <v>155</v>
      </c>
      <c r="CB1730" s="110" t="s">
        <v>8378</v>
      </c>
      <c r="CG1730" s="110" t="str">
        <f t="shared" si="280"/>
        <v>6127Curitiba</v>
      </c>
      <c r="CH1730" s="110" t="str">
        <f t="shared" si="282"/>
        <v>6127-1</v>
      </c>
      <c r="CI1730" s="110">
        <v>1</v>
      </c>
      <c r="CJ1730" s="110">
        <v>6127</v>
      </c>
      <c r="CK1730" s="110" t="s">
        <v>33</v>
      </c>
      <c r="CL1730" s="110">
        <v>4106902</v>
      </c>
      <c r="CM1730" s="110" t="s">
        <v>128</v>
      </c>
      <c r="CN1730" s="110">
        <v>0</v>
      </c>
      <c r="CO1730" s="110">
        <v>500</v>
      </c>
      <c r="CP1730" s="110">
        <v>1000</v>
      </c>
      <c r="CQ1730" s="110">
        <v>1000</v>
      </c>
      <c r="CS1730" s="110" t="str">
        <f t="shared" si="281"/>
        <v>RGInt 01 Curitiba-Curitiba</v>
      </c>
    </row>
    <row r="1731" spans="19:97" x14ac:dyDescent="0.2">
      <c r="S1731" s="98">
        <v>3897</v>
      </c>
      <c r="T1731" s="98">
        <v>63</v>
      </c>
      <c r="U1731" s="98" t="s">
        <v>4153</v>
      </c>
      <c r="V1731" s="98">
        <v>60</v>
      </c>
      <c r="W1731" s="98" t="s">
        <v>4173</v>
      </c>
      <c r="X1731" s="98">
        <v>5</v>
      </c>
      <c r="Y1731" s="98" t="s">
        <v>858</v>
      </c>
      <c r="Z1731" s="98">
        <v>36</v>
      </c>
      <c r="AA1731" s="98" t="s">
        <v>4154</v>
      </c>
      <c r="AB1731" s="98">
        <v>8049</v>
      </c>
      <c r="AC1731" s="98" t="s">
        <v>4174</v>
      </c>
      <c r="AD1731" s="98" t="s">
        <v>4175</v>
      </c>
      <c r="AE1731" s="98">
        <v>3897</v>
      </c>
      <c r="AF1731" s="98" t="s">
        <v>536</v>
      </c>
      <c r="AG1731" s="98" t="s">
        <v>4176</v>
      </c>
      <c r="AH1731" s="98" t="s">
        <v>4177</v>
      </c>
      <c r="AI1731" s="98" t="s">
        <v>53</v>
      </c>
      <c r="AJ1731" s="98">
        <v>4100</v>
      </c>
      <c r="AK1731" s="98" t="s">
        <v>33</v>
      </c>
      <c r="AL1731" s="98">
        <v>4101</v>
      </c>
      <c r="AO1731" s="98">
        <v>2024</v>
      </c>
      <c r="AP1731" s="98">
        <v>47182</v>
      </c>
      <c r="AQ1731" s="98" t="s">
        <v>54</v>
      </c>
      <c r="AR1731" s="98" t="s">
        <v>54</v>
      </c>
      <c r="AS1731" s="98" t="s">
        <v>54</v>
      </c>
      <c r="AT1731" s="98" t="s">
        <v>54</v>
      </c>
      <c r="AW1731" s="98" t="s">
        <v>538</v>
      </c>
      <c r="AY1731" s="98" t="s">
        <v>56</v>
      </c>
      <c r="AZ1731" s="98" t="s">
        <v>4178</v>
      </c>
      <c r="BA1731" s="98" t="s">
        <v>4179</v>
      </c>
      <c r="BB1731" s="98" t="s">
        <v>4164</v>
      </c>
      <c r="BD1731" s="110" t="str">
        <f t="shared" si="283"/>
        <v>5126RGInt 03 Cascavel</v>
      </c>
      <c r="BE1731" s="110">
        <v>5126</v>
      </c>
      <c r="BF1731" s="110" t="s">
        <v>3634</v>
      </c>
      <c r="BG1731" s="110">
        <v>8070</v>
      </c>
      <c r="BH1731" s="110" t="s">
        <v>35</v>
      </c>
      <c r="BI1731" s="110">
        <v>1</v>
      </c>
      <c r="BJ1731" s="110">
        <v>0</v>
      </c>
      <c r="BK1731" s="110">
        <v>0</v>
      </c>
      <c r="BL1731" s="110">
        <v>0</v>
      </c>
      <c r="BN1731" s="110">
        <f t="shared" si="284"/>
        <v>1</v>
      </c>
      <c r="BS1731" s="110">
        <v>3897</v>
      </c>
      <c r="BT1731" s="110" t="str">
        <f t="shared" si="275"/>
        <v>Pessoas Colocadas no Mercado de Trabalho Formal por Intermediação das Agências do Trabalhador do Paraná</v>
      </c>
      <c r="BU1731" s="111" t="str">
        <f t="shared" si="276"/>
        <v>Não</v>
      </c>
      <c r="BV1731" s="111" t="str">
        <f t="shared" si="277"/>
        <v>Não</v>
      </c>
      <c r="BW1731" s="111" t="str">
        <f t="shared" si="278"/>
        <v>Não</v>
      </c>
      <c r="BX1731" s="111" t="str">
        <f t="shared" si="279"/>
        <v>Não</v>
      </c>
      <c r="BY1731" s="110" t="s">
        <v>537</v>
      </c>
      <c r="BZ1731" s="110" t="s">
        <v>8258</v>
      </c>
      <c r="CA1731" s="110" t="s">
        <v>538</v>
      </c>
      <c r="CB1731" s="110" t="s">
        <v>8374</v>
      </c>
      <c r="CG1731" s="110" t="str">
        <f t="shared" si="280"/>
        <v>6127 Total</v>
      </c>
      <c r="CH1731" s="110" t="str">
        <f t="shared" si="282"/>
        <v>6127 Total-1</v>
      </c>
      <c r="CI1731" s="110">
        <v>1</v>
      </c>
      <c r="CJ1731" s="110" t="s">
        <v>7553</v>
      </c>
      <c r="CN1731" s="110">
        <v>0</v>
      </c>
      <c r="CO1731" s="110">
        <v>500</v>
      </c>
      <c r="CP1731" s="110">
        <v>1000</v>
      </c>
      <c r="CQ1731" s="110">
        <v>1000</v>
      </c>
      <c r="CS1731" s="110" t="str">
        <f t="shared" si="281"/>
        <v>-</v>
      </c>
    </row>
    <row r="1732" spans="19:97" x14ac:dyDescent="0.2">
      <c r="S1732" s="98">
        <v>4579</v>
      </c>
      <c r="T1732" s="98">
        <v>65</v>
      </c>
      <c r="U1732" s="98" t="s">
        <v>4180</v>
      </c>
      <c r="V1732" s="98">
        <v>2</v>
      </c>
      <c r="W1732" s="98" t="s">
        <v>975</v>
      </c>
      <c r="X1732" s="98">
        <v>3</v>
      </c>
      <c r="Y1732" s="98" t="s">
        <v>870</v>
      </c>
      <c r="Z1732" s="98">
        <v>22</v>
      </c>
      <c r="AA1732" s="98" t="s">
        <v>4181</v>
      </c>
      <c r="AB1732" s="98">
        <v>7055</v>
      </c>
      <c r="AC1732" s="98" t="s">
        <v>4182</v>
      </c>
      <c r="AD1732" s="98" t="s">
        <v>4183</v>
      </c>
      <c r="AE1732" s="98">
        <v>4579</v>
      </c>
      <c r="AF1732" s="98" t="s">
        <v>2406</v>
      </c>
      <c r="AG1732" s="98" t="s">
        <v>4184</v>
      </c>
      <c r="AH1732" s="98" t="s">
        <v>4185</v>
      </c>
      <c r="AI1732" s="98" t="s">
        <v>53</v>
      </c>
      <c r="AJ1732" s="98">
        <v>4100</v>
      </c>
      <c r="AK1732" s="98" t="s">
        <v>33</v>
      </c>
      <c r="AL1732" s="98">
        <v>4101</v>
      </c>
      <c r="AO1732" s="98">
        <v>2024</v>
      </c>
      <c r="AP1732" s="98">
        <v>74</v>
      </c>
      <c r="AQ1732" s="98" t="s">
        <v>54</v>
      </c>
      <c r="AR1732" s="98" t="s">
        <v>56</v>
      </c>
      <c r="AS1732" s="98" t="s">
        <v>54</v>
      </c>
      <c r="AT1732" s="98" t="s">
        <v>54</v>
      </c>
      <c r="AW1732" s="98" t="s">
        <v>2408</v>
      </c>
      <c r="AY1732" s="98" t="s">
        <v>56</v>
      </c>
      <c r="AZ1732" s="98" t="s">
        <v>4186</v>
      </c>
      <c r="BA1732" s="98" t="s">
        <v>4187</v>
      </c>
      <c r="BB1732" s="98" t="s">
        <v>4188</v>
      </c>
      <c r="BD1732" s="110" t="str">
        <f t="shared" si="283"/>
        <v>5136(vazio)</v>
      </c>
      <c r="BE1732" s="110">
        <v>5136</v>
      </c>
      <c r="BF1732" s="110" t="s">
        <v>2062</v>
      </c>
      <c r="BG1732" s="110">
        <v>8602</v>
      </c>
      <c r="BH1732" s="110" t="s">
        <v>60</v>
      </c>
      <c r="BI1732" s="110">
        <v>200000</v>
      </c>
      <c r="BJ1732" s="110">
        <v>206000</v>
      </c>
      <c r="BK1732" s="110">
        <v>212180</v>
      </c>
      <c r="BL1732" s="110">
        <v>218545</v>
      </c>
      <c r="BN1732" s="110">
        <f t="shared" si="284"/>
        <v>836725</v>
      </c>
      <c r="BS1732" s="110">
        <v>4579</v>
      </c>
      <c r="BT1732" s="110" t="str">
        <f t="shared" si="275"/>
        <v>Agricultores familiares em situação de vulnerabilidade beneficiados com projetos produtivos</v>
      </c>
      <c r="BU1732" s="111" t="str">
        <f t="shared" si="276"/>
        <v>Não</v>
      </c>
      <c r="BV1732" s="111" t="str">
        <f t="shared" si="277"/>
        <v>Não</v>
      </c>
      <c r="BW1732" s="111" t="str">
        <f t="shared" si="278"/>
        <v>Não</v>
      </c>
      <c r="BX1732" s="111" t="str">
        <f t="shared" si="279"/>
        <v>Sim</v>
      </c>
      <c r="BY1732" s="110" t="s">
        <v>2407</v>
      </c>
      <c r="BZ1732" s="110" t="s">
        <v>8259</v>
      </c>
      <c r="CA1732" s="110" t="s">
        <v>2408</v>
      </c>
      <c r="CB1732" s="110" t="s">
        <v>8374</v>
      </c>
      <c r="CG1732" s="110" t="str">
        <f t="shared" si="280"/>
        <v>6128Goioerê</v>
      </c>
      <c r="CH1732" s="110" t="str">
        <f t="shared" si="282"/>
        <v>6128-1</v>
      </c>
      <c r="CI1732" s="110">
        <v>1</v>
      </c>
      <c r="CJ1732" s="110">
        <v>6128</v>
      </c>
      <c r="CK1732" s="110" t="s">
        <v>36</v>
      </c>
      <c r="CL1732" s="110">
        <v>4108601</v>
      </c>
      <c r="CM1732" s="110" t="s">
        <v>902</v>
      </c>
      <c r="CN1732" s="110">
        <v>0</v>
      </c>
      <c r="CO1732" s="110">
        <v>500</v>
      </c>
      <c r="CP1732" s="110">
        <v>1000</v>
      </c>
      <c r="CQ1732" s="110">
        <v>200</v>
      </c>
      <c r="CS1732" s="110" t="str">
        <f t="shared" si="281"/>
        <v>RGInt 04 Maringá-Goioerê</v>
      </c>
    </row>
    <row r="1733" spans="19:97" x14ac:dyDescent="0.2">
      <c r="S1733" s="98">
        <v>4743</v>
      </c>
      <c r="T1733" s="98">
        <v>65</v>
      </c>
      <c r="U1733" s="98" t="s">
        <v>4180</v>
      </c>
      <c r="V1733" s="98">
        <v>2</v>
      </c>
      <c r="W1733" s="98" t="s">
        <v>975</v>
      </c>
      <c r="X1733" s="98">
        <v>3</v>
      </c>
      <c r="Y1733" s="98" t="s">
        <v>870</v>
      </c>
      <c r="Z1733" s="98">
        <v>22</v>
      </c>
      <c r="AA1733" s="98" t="s">
        <v>4181</v>
      </c>
      <c r="AB1733" s="98">
        <v>8253</v>
      </c>
      <c r="AC1733" s="98" t="s">
        <v>4189</v>
      </c>
      <c r="AD1733" s="98" t="s">
        <v>1305</v>
      </c>
      <c r="AE1733" s="98">
        <v>4743</v>
      </c>
      <c r="AF1733" s="98" t="s">
        <v>6407</v>
      </c>
      <c r="AG1733" s="98" t="s">
        <v>4190</v>
      </c>
      <c r="AH1733" s="98" t="s">
        <v>4191</v>
      </c>
      <c r="AI1733" s="98" t="s">
        <v>53</v>
      </c>
      <c r="AJ1733" s="98">
        <v>4100</v>
      </c>
      <c r="AO1733" s="98">
        <v>2024</v>
      </c>
      <c r="AP1733" s="98">
        <v>1500</v>
      </c>
      <c r="AQ1733" s="98" t="s">
        <v>54</v>
      </c>
      <c r="AR1733" s="98" t="s">
        <v>56</v>
      </c>
      <c r="AS1733" s="98" t="s">
        <v>54</v>
      </c>
      <c r="AT1733" s="98" t="s">
        <v>54</v>
      </c>
      <c r="AV1733" s="98" t="s">
        <v>213</v>
      </c>
      <c r="AY1733" s="98" t="s">
        <v>56</v>
      </c>
      <c r="AZ1733" s="98" t="s">
        <v>4192</v>
      </c>
      <c r="BA1733" s="98" t="s">
        <v>4193</v>
      </c>
      <c r="BB1733" s="98" t="s">
        <v>4194</v>
      </c>
      <c r="BD1733" s="110" t="str">
        <f t="shared" si="283"/>
        <v>5138RGInt 01 Curitiba</v>
      </c>
      <c r="BE1733" s="110">
        <v>5138</v>
      </c>
      <c r="BF1733" s="110" t="s">
        <v>2071</v>
      </c>
      <c r="BG1733" s="110">
        <v>8602</v>
      </c>
      <c r="BH1733" s="110" t="s">
        <v>33</v>
      </c>
      <c r="BI1733" s="110">
        <v>141000</v>
      </c>
      <c r="BJ1733" s="110">
        <v>145230</v>
      </c>
      <c r="BK1733" s="110">
        <v>149587</v>
      </c>
      <c r="BL1733" s="110">
        <v>154075</v>
      </c>
      <c r="BN1733" s="110">
        <f t="shared" si="284"/>
        <v>589892</v>
      </c>
      <c r="BS1733" s="110">
        <v>4743</v>
      </c>
      <c r="BT1733" s="110" t="str">
        <f t="shared" si="275"/>
        <v>Agricultores beneficiados com projetos de fomento agropecuário por meio do Programa Trator Solidário</v>
      </c>
      <c r="BU1733" s="111" t="str">
        <f t="shared" si="276"/>
        <v>Não</v>
      </c>
      <c r="BV1733" s="111" t="str">
        <f t="shared" si="277"/>
        <v>Não</v>
      </c>
      <c r="BW1733" s="111" t="str">
        <f t="shared" si="278"/>
        <v>Não</v>
      </c>
      <c r="BX1733" s="111" t="str">
        <f t="shared" si="279"/>
        <v>Sim</v>
      </c>
      <c r="BY1733" s="110" t="s">
        <v>2542</v>
      </c>
      <c r="BZ1733" s="110" t="s">
        <v>8260</v>
      </c>
      <c r="CA1733" s="110" t="s">
        <v>8360</v>
      </c>
      <c r="CB1733" s="110" t="s">
        <v>8122</v>
      </c>
      <c r="CG1733" s="110" t="str">
        <f t="shared" si="280"/>
        <v>6128 Total</v>
      </c>
      <c r="CH1733" s="110" t="str">
        <f t="shared" si="282"/>
        <v>6128 Total-1</v>
      </c>
      <c r="CI1733" s="110">
        <v>1</v>
      </c>
      <c r="CJ1733" s="110" t="s">
        <v>7554</v>
      </c>
      <c r="CN1733" s="110">
        <v>0</v>
      </c>
      <c r="CO1733" s="110">
        <v>500</v>
      </c>
      <c r="CP1733" s="110">
        <v>1000</v>
      </c>
      <c r="CQ1733" s="110">
        <v>200</v>
      </c>
      <c r="CS1733" s="110" t="str">
        <f t="shared" si="281"/>
        <v>-</v>
      </c>
    </row>
    <row r="1734" spans="19:97" x14ac:dyDescent="0.2">
      <c r="S1734" s="98">
        <v>4744</v>
      </c>
      <c r="T1734" s="98">
        <v>65</v>
      </c>
      <c r="U1734" s="98" t="s">
        <v>4180</v>
      </c>
      <c r="V1734" s="98">
        <v>2</v>
      </c>
      <c r="W1734" s="98" t="s">
        <v>975</v>
      </c>
      <c r="X1734" s="98">
        <v>3</v>
      </c>
      <c r="Y1734" s="98" t="s">
        <v>870</v>
      </c>
      <c r="Z1734" s="98">
        <v>22</v>
      </c>
      <c r="AA1734" s="98" t="s">
        <v>4181</v>
      </c>
      <c r="AB1734" s="98">
        <v>8253</v>
      </c>
      <c r="AC1734" s="98" t="s">
        <v>4189</v>
      </c>
      <c r="AD1734" s="98" t="s">
        <v>1305</v>
      </c>
      <c r="AE1734" s="98">
        <v>4744</v>
      </c>
      <c r="AF1734" s="98" t="s">
        <v>2544</v>
      </c>
      <c r="AG1734" s="98" t="s">
        <v>4195</v>
      </c>
      <c r="AH1734" s="98" t="s">
        <v>4191</v>
      </c>
      <c r="AI1734" s="98" t="s">
        <v>53</v>
      </c>
      <c r="AJ1734" s="98">
        <v>4100</v>
      </c>
      <c r="AO1734" s="98">
        <v>2024</v>
      </c>
      <c r="AP1734" s="98">
        <v>2000</v>
      </c>
      <c r="AQ1734" s="98" t="s">
        <v>54</v>
      </c>
      <c r="AR1734" s="98" t="s">
        <v>56</v>
      </c>
      <c r="AS1734" s="98" t="s">
        <v>54</v>
      </c>
      <c r="AT1734" s="98" t="s">
        <v>54</v>
      </c>
      <c r="AV1734" s="98" t="s">
        <v>783</v>
      </c>
      <c r="AY1734" s="98" t="s">
        <v>56</v>
      </c>
      <c r="AZ1734" s="98" t="s">
        <v>4192</v>
      </c>
      <c r="BA1734" s="98" t="s">
        <v>4196</v>
      </c>
      <c r="BB1734" s="98" t="s">
        <v>4194</v>
      </c>
      <c r="BD1734" s="110" t="str">
        <f t="shared" si="283"/>
        <v>5138RGInt 02 Guarapuava</v>
      </c>
      <c r="BE1734" s="110">
        <v>5138</v>
      </c>
      <c r="BF1734" s="110" t="s">
        <v>2071</v>
      </c>
      <c r="BG1734" s="110">
        <v>8602</v>
      </c>
      <c r="BH1734" s="110" t="s">
        <v>34</v>
      </c>
      <c r="BI1734" s="110">
        <v>9550</v>
      </c>
      <c r="BJ1734" s="110">
        <v>9837</v>
      </c>
      <c r="BK1734" s="110">
        <v>10132</v>
      </c>
      <c r="BL1734" s="110">
        <v>10436</v>
      </c>
      <c r="BN1734" s="110">
        <f t="shared" si="284"/>
        <v>39955</v>
      </c>
      <c r="BS1734" s="110">
        <v>4744</v>
      </c>
      <c r="BT1734" s="110" t="str">
        <f t="shared" si="275"/>
        <v>Agricultores beneficiados por meio de subvenção ao Prêmio de Seguro Rural para garantir estabilidade da renda agropecuária</v>
      </c>
      <c r="BU1734" s="111" t="str">
        <f t="shared" si="276"/>
        <v>Não</v>
      </c>
      <c r="BV1734" s="111" t="str">
        <f t="shared" si="277"/>
        <v>Não</v>
      </c>
      <c r="BW1734" s="111" t="str">
        <f t="shared" si="278"/>
        <v>Não</v>
      </c>
      <c r="BX1734" s="111" t="str">
        <f t="shared" si="279"/>
        <v>Sim</v>
      </c>
      <c r="BY1734" s="110" t="s">
        <v>2545</v>
      </c>
      <c r="BZ1734" s="110" t="s">
        <v>8261</v>
      </c>
      <c r="CA1734" s="110" t="s">
        <v>121</v>
      </c>
      <c r="CB1734" s="110" t="s">
        <v>8122</v>
      </c>
      <c r="CG1734" s="110" t="str">
        <f t="shared" si="280"/>
        <v>6129Paranaguá</v>
      </c>
      <c r="CH1734" s="110" t="str">
        <f t="shared" si="282"/>
        <v>6129-1</v>
      </c>
      <c r="CI1734" s="110">
        <v>1</v>
      </c>
      <c r="CJ1734" s="110">
        <v>6129</v>
      </c>
      <c r="CK1734" s="110" t="s">
        <v>33</v>
      </c>
      <c r="CL1734" s="110">
        <v>4118204</v>
      </c>
      <c r="CM1734" s="110" t="s">
        <v>511</v>
      </c>
      <c r="CN1734" s="110">
        <v>0</v>
      </c>
      <c r="CO1734" s="110">
        <v>50</v>
      </c>
      <c r="CP1734" s="110">
        <v>300</v>
      </c>
      <c r="CQ1734" s="110">
        <v>0</v>
      </c>
      <c r="CS1734" s="110" t="str">
        <f t="shared" si="281"/>
        <v>RGInt 01 Curitiba-Paranaguá</v>
      </c>
    </row>
    <row r="1735" spans="19:97" x14ac:dyDescent="0.2">
      <c r="S1735" s="98">
        <v>4745</v>
      </c>
      <c r="T1735" s="98">
        <v>65</v>
      </c>
      <c r="U1735" s="98" t="s">
        <v>4180</v>
      </c>
      <c r="V1735" s="98">
        <v>2</v>
      </c>
      <c r="W1735" s="98" t="s">
        <v>975</v>
      </c>
      <c r="X1735" s="98">
        <v>3</v>
      </c>
      <c r="Y1735" s="98" t="s">
        <v>870</v>
      </c>
      <c r="Z1735" s="98">
        <v>22</v>
      </c>
      <c r="AA1735" s="98" t="s">
        <v>4181</v>
      </c>
      <c r="AB1735" s="98">
        <v>8253</v>
      </c>
      <c r="AC1735" s="98" t="s">
        <v>4189</v>
      </c>
      <c r="AD1735" s="98" t="s">
        <v>1305</v>
      </c>
      <c r="AE1735" s="98">
        <v>4745</v>
      </c>
      <c r="AF1735" s="98" t="s">
        <v>6408</v>
      </c>
      <c r="AG1735" s="98" t="s">
        <v>4197</v>
      </c>
      <c r="AH1735" s="98" t="s">
        <v>4191</v>
      </c>
      <c r="AI1735" s="98" t="s">
        <v>53</v>
      </c>
      <c r="AJ1735" s="98">
        <v>4100</v>
      </c>
      <c r="AO1735" s="98">
        <v>2024</v>
      </c>
      <c r="AP1735" s="98">
        <v>2000</v>
      </c>
      <c r="AQ1735" s="98" t="s">
        <v>54</v>
      </c>
      <c r="AR1735" s="98" t="s">
        <v>56</v>
      </c>
      <c r="AS1735" s="98" t="s">
        <v>54</v>
      </c>
      <c r="AT1735" s="98" t="s">
        <v>54</v>
      </c>
      <c r="AU1735" s="98" t="s">
        <v>2546</v>
      </c>
      <c r="AY1735" s="98" t="s">
        <v>56</v>
      </c>
      <c r="AZ1735" s="98" t="s">
        <v>4192</v>
      </c>
      <c r="BA1735" s="98" t="s">
        <v>4193</v>
      </c>
      <c r="BB1735" s="98" t="s">
        <v>4194</v>
      </c>
      <c r="BD1735" s="110" t="str">
        <f t="shared" si="283"/>
        <v>5138RGInt 03 Cascavel</v>
      </c>
      <c r="BE1735" s="110">
        <v>5138</v>
      </c>
      <c r="BF1735" s="110" t="s">
        <v>2071</v>
      </c>
      <c r="BG1735" s="110">
        <v>8602</v>
      </c>
      <c r="BH1735" s="110" t="s">
        <v>35</v>
      </c>
      <c r="BI1735" s="110">
        <v>78000</v>
      </c>
      <c r="BJ1735" s="110">
        <v>80340</v>
      </c>
      <c r="BK1735" s="110">
        <v>82750</v>
      </c>
      <c r="BL1735" s="110">
        <v>85233</v>
      </c>
      <c r="BN1735" s="110">
        <f t="shared" si="284"/>
        <v>326323</v>
      </c>
      <c r="BS1735" s="110">
        <v>4745</v>
      </c>
      <c r="BT1735" s="110" t="str">
        <f t="shared" si="275"/>
        <v>Agricultores com projetos de crédito rural beneficiados por meio do Programa Banco do Agricultor</v>
      </c>
      <c r="BU1735" s="111" t="str">
        <f t="shared" si="276"/>
        <v>Não</v>
      </c>
      <c r="BV1735" s="111" t="str">
        <f t="shared" si="277"/>
        <v>Não</v>
      </c>
      <c r="BW1735" s="111" t="str">
        <f t="shared" si="278"/>
        <v>Não</v>
      </c>
      <c r="BX1735" s="111" t="str">
        <f t="shared" si="279"/>
        <v>Sim</v>
      </c>
      <c r="BY1735" s="110" t="s">
        <v>2546</v>
      </c>
      <c r="BZ1735" s="110" t="s">
        <v>8262</v>
      </c>
      <c r="CA1735" s="110" t="s">
        <v>121</v>
      </c>
      <c r="CB1735" s="110" t="s">
        <v>8122</v>
      </c>
      <c r="CG1735" s="110" t="str">
        <f t="shared" si="280"/>
        <v>6129 Total</v>
      </c>
      <c r="CH1735" s="110" t="str">
        <f t="shared" si="282"/>
        <v>6129 Total-1</v>
      </c>
      <c r="CI1735" s="110">
        <v>1</v>
      </c>
      <c r="CJ1735" s="110" t="s">
        <v>7555</v>
      </c>
      <c r="CN1735" s="110">
        <v>0</v>
      </c>
      <c r="CO1735" s="110">
        <v>50</v>
      </c>
      <c r="CP1735" s="110">
        <v>300</v>
      </c>
      <c r="CQ1735" s="110">
        <v>0</v>
      </c>
      <c r="CS1735" s="110" t="str">
        <f t="shared" si="281"/>
        <v>-</v>
      </c>
    </row>
    <row r="1736" spans="19:97" x14ac:dyDescent="0.2">
      <c r="S1736" s="98">
        <v>4750</v>
      </c>
      <c r="T1736" s="98">
        <v>65</v>
      </c>
      <c r="U1736" s="98" t="s">
        <v>4180</v>
      </c>
      <c r="V1736" s="98">
        <v>2</v>
      </c>
      <c r="W1736" s="98" t="s">
        <v>975</v>
      </c>
      <c r="X1736" s="98">
        <v>3</v>
      </c>
      <c r="Y1736" s="98" t="s">
        <v>870</v>
      </c>
      <c r="Z1736" s="98">
        <v>22</v>
      </c>
      <c r="AA1736" s="98" t="s">
        <v>4181</v>
      </c>
      <c r="AB1736" s="98">
        <v>8257</v>
      </c>
      <c r="AC1736" s="98" t="s">
        <v>4199</v>
      </c>
      <c r="AD1736" s="98" t="s">
        <v>4200</v>
      </c>
      <c r="AE1736" s="98">
        <v>4750</v>
      </c>
      <c r="AF1736" s="98" t="s">
        <v>2564</v>
      </c>
      <c r="AG1736" s="98" t="s">
        <v>6409</v>
      </c>
      <c r="AH1736" s="98" t="s">
        <v>4191</v>
      </c>
      <c r="AI1736" s="98" t="s">
        <v>53</v>
      </c>
      <c r="AJ1736" s="98">
        <v>4100</v>
      </c>
      <c r="AK1736" s="98" t="s">
        <v>33</v>
      </c>
      <c r="AL1736" s="98">
        <v>4101</v>
      </c>
      <c r="AO1736" s="98">
        <v>2024</v>
      </c>
      <c r="AP1736" s="98">
        <v>1200</v>
      </c>
      <c r="AQ1736" s="98" t="s">
        <v>54</v>
      </c>
      <c r="AR1736" s="98" t="s">
        <v>56</v>
      </c>
      <c r="AS1736" s="98" t="s">
        <v>54</v>
      </c>
      <c r="AT1736" s="98" t="s">
        <v>54</v>
      </c>
      <c r="AV1736" s="98" t="s">
        <v>929</v>
      </c>
      <c r="AY1736" s="98" t="s">
        <v>56</v>
      </c>
      <c r="AZ1736" s="98" t="s">
        <v>4201</v>
      </c>
      <c r="BA1736" s="98" t="s">
        <v>4202</v>
      </c>
      <c r="BB1736" s="98" t="s">
        <v>4203</v>
      </c>
      <c r="BD1736" s="110" t="str">
        <f t="shared" si="283"/>
        <v>5138RGInt 04 Maringá</v>
      </c>
      <c r="BE1736" s="110">
        <v>5138</v>
      </c>
      <c r="BF1736" s="110" t="s">
        <v>2071</v>
      </c>
      <c r="BG1736" s="110">
        <v>8602</v>
      </c>
      <c r="BH1736" s="110" t="s">
        <v>36</v>
      </c>
      <c r="BI1736" s="110">
        <v>56000</v>
      </c>
      <c r="BJ1736" s="110">
        <v>57680</v>
      </c>
      <c r="BK1736" s="110">
        <v>59410</v>
      </c>
      <c r="BL1736" s="110">
        <v>61193</v>
      </c>
      <c r="BN1736" s="110">
        <f t="shared" si="284"/>
        <v>234283</v>
      </c>
      <c r="BS1736" s="110">
        <v>4750</v>
      </c>
      <c r="BT1736" s="110" t="str">
        <f t="shared" si="275"/>
        <v>Agricultores familiares beneficiados para o desenvolvimento das cadeias produtivas estratégicas, na busca de uma agricultura sustentável e competitiva</v>
      </c>
      <c r="BU1736" s="111" t="str">
        <f t="shared" si="276"/>
        <v>Não</v>
      </c>
      <c r="BV1736" s="111" t="str">
        <f t="shared" si="277"/>
        <v>Não</v>
      </c>
      <c r="BW1736" s="111" t="str">
        <f t="shared" si="278"/>
        <v>Não</v>
      </c>
      <c r="BX1736" s="111" t="str">
        <f t="shared" si="279"/>
        <v>Sim</v>
      </c>
      <c r="BY1736" s="110" t="s">
        <v>2527</v>
      </c>
      <c r="BZ1736" s="110" t="s">
        <v>929</v>
      </c>
      <c r="CA1736" s="110" t="s">
        <v>488</v>
      </c>
      <c r="CB1736" s="110" t="s">
        <v>8374</v>
      </c>
      <c r="CG1736" s="110" t="str">
        <f t="shared" si="280"/>
        <v>6130Goioerê</v>
      </c>
      <c r="CH1736" s="110" t="str">
        <f t="shared" si="282"/>
        <v>6130-1</v>
      </c>
      <c r="CI1736" s="110">
        <v>1</v>
      </c>
      <c r="CJ1736" s="110">
        <v>6130</v>
      </c>
      <c r="CK1736" s="110" t="s">
        <v>36</v>
      </c>
      <c r="CL1736" s="110">
        <v>4108601</v>
      </c>
      <c r="CM1736" s="110" t="s">
        <v>902</v>
      </c>
      <c r="CN1736" s="110">
        <v>0</v>
      </c>
      <c r="CO1736" s="110">
        <v>200</v>
      </c>
      <c r="CP1736" s="110">
        <v>400</v>
      </c>
      <c r="CQ1736" s="110">
        <v>0</v>
      </c>
      <c r="CS1736" s="110" t="str">
        <f t="shared" si="281"/>
        <v>RGInt 04 Maringá-Goioerê</v>
      </c>
    </row>
    <row r="1737" spans="19:97" x14ac:dyDescent="0.2">
      <c r="S1737" s="98">
        <v>4751</v>
      </c>
      <c r="T1737" s="98">
        <v>65</v>
      </c>
      <c r="U1737" s="98" t="s">
        <v>4180</v>
      </c>
      <c r="V1737" s="98">
        <v>2</v>
      </c>
      <c r="W1737" s="98" t="s">
        <v>975</v>
      </c>
      <c r="X1737" s="98">
        <v>3</v>
      </c>
      <c r="Y1737" s="98" t="s">
        <v>870</v>
      </c>
      <c r="Z1737" s="98">
        <v>22</v>
      </c>
      <c r="AA1737" s="98" t="s">
        <v>4181</v>
      </c>
      <c r="AB1737" s="98">
        <v>8257</v>
      </c>
      <c r="AC1737" s="98" t="s">
        <v>4199</v>
      </c>
      <c r="AD1737" s="98" t="s">
        <v>4200</v>
      </c>
      <c r="AE1737" s="98">
        <v>4751</v>
      </c>
      <c r="AF1737" s="98" t="s">
        <v>2570</v>
      </c>
      <c r="AG1737" s="98" t="s">
        <v>4204</v>
      </c>
      <c r="AH1737" s="98" t="s">
        <v>4205</v>
      </c>
      <c r="AI1737" s="98" t="s">
        <v>53</v>
      </c>
      <c r="AJ1737" s="98">
        <v>4100</v>
      </c>
      <c r="AK1737" s="98" t="s">
        <v>33</v>
      </c>
      <c r="AL1737" s="98">
        <v>4101</v>
      </c>
      <c r="AO1737" s="98">
        <v>2024</v>
      </c>
      <c r="AP1737" s="98">
        <v>2</v>
      </c>
      <c r="AQ1737" s="98" t="s">
        <v>54</v>
      </c>
      <c r="AR1737" s="98" t="s">
        <v>56</v>
      </c>
      <c r="AS1737" s="98" t="s">
        <v>54</v>
      </c>
      <c r="AT1737" s="98" t="s">
        <v>54</v>
      </c>
      <c r="AV1737" s="98" t="s">
        <v>1340</v>
      </c>
      <c r="AY1737" s="98" t="s">
        <v>56</v>
      </c>
      <c r="AZ1737" s="98" t="s">
        <v>4206</v>
      </c>
      <c r="BA1737" s="98" t="s">
        <v>4207</v>
      </c>
      <c r="BB1737" s="98" t="s">
        <v>4203</v>
      </c>
      <c r="BD1737" s="110" t="str">
        <f t="shared" si="283"/>
        <v>5138RGInt 05 Londrina</v>
      </c>
      <c r="BE1737" s="110">
        <v>5138</v>
      </c>
      <c r="BF1737" s="110" t="s">
        <v>2071</v>
      </c>
      <c r="BG1737" s="110">
        <v>8602</v>
      </c>
      <c r="BH1737" s="110" t="s">
        <v>37</v>
      </c>
      <c r="BI1737" s="110">
        <v>71000</v>
      </c>
      <c r="BJ1737" s="110">
        <v>73130</v>
      </c>
      <c r="BK1737" s="110">
        <v>75324</v>
      </c>
      <c r="BL1737" s="110">
        <v>77584</v>
      </c>
      <c r="BN1737" s="110">
        <f t="shared" si="284"/>
        <v>297038</v>
      </c>
      <c r="BS1737" s="110">
        <v>4751</v>
      </c>
      <c r="BT1737" s="110" t="str">
        <f t="shared" si="275"/>
        <v>Agroindústrias apoiadas com instalação e ampliação de unidades de beneficiamento e transformação artesanal</v>
      </c>
      <c r="BU1737" s="111" t="str">
        <f t="shared" si="276"/>
        <v>Não</v>
      </c>
      <c r="BV1737" s="111" t="str">
        <f t="shared" si="277"/>
        <v>Não</v>
      </c>
      <c r="BW1737" s="111" t="str">
        <f t="shared" si="278"/>
        <v>Não</v>
      </c>
      <c r="BX1737" s="111" t="str">
        <f t="shared" si="279"/>
        <v>Sim</v>
      </c>
      <c r="BY1737" s="110" t="s">
        <v>2571</v>
      </c>
      <c r="BZ1737" s="110" t="s">
        <v>8263</v>
      </c>
      <c r="CA1737" s="110" t="s">
        <v>8361</v>
      </c>
      <c r="CB1737" s="110" t="s">
        <v>8374</v>
      </c>
      <c r="CG1737" s="110" t="str">
        <f t="shared" si="280"/>
        <v>6130 Total</v>
      </c>
      <c r="CH1737" s="110" t="str">
        <f t="shared" si="282"/>
        <v>6130 Total-1</v>
      </c>
      <c r="CI1737" s="110">
        <v>1</v>
      </c>
      <c r="CJ1737" s="110" t="s">
        <v>7556</v>
      </c>
      <c r="CN1737" s="110">
        <v>0</v>
      </c>
      <c r="CO1737" s="110">
        <v>200</v>
      </c>
      <c r="CP1737" s="110">
        <v>400</v>
      </c>
      <c r="CQ1737" s="110">
        <v>0</v>
      </c>
      <c r="CS1737" s="110" t="str">
        <f t="shared" si="281"/>
        <v>-</v>
      </c>
    </row>
    <row r="1738" spans="19:97" x14ac:dyDescent="0.2">
      <c r="S1738" s="98">
        <v>4752</v>
      </c>
      <c r="T1738" s="98">
        <v>65</v>
      </c>
      <c r="U1738" s="98" t="s">
        <v>4180</v>
      </c>
      <c r="V1738" s="98">
        <v>2</v>
      </c>
      <c r="W1738" s="98" t="s">
        <v>975</v>
      </c>
      <c r="X1738" s="98">
        <v>3</v>
      </c>
      <c r="Y1738" s="98" t="s">
        <v>870</v>
      </c>
      <c r="Z1738" s="98">
        <v>22</v>
      </c>
      <c r="AA1738" s="98" t="s">
        <v>4181</v>
      </c>
      <c r="AB1738" s="98">
        <v>8257</v>
      </c>
      <c r="AC1738" s="98" t="s">
        <v>4199</v>
      </c>
      <c r="AD1738" s="98" t="s">
        <v>4200</v>
      </c>
      <c r="AE1738" s="98">
        <v>4752</v>
      </c>
      <c r="AF1738" s="98" t="s">
        <v>2575</v>
      </c>
      <c r="AG1738" s="98" t="s">
        <v>4208</v>
      </c>
      <c r="AH1738" s="98" t="s">
        <v>3906</v>
      </c>
      <c r="AI1738" s="98" t="s">
        <v>53</v>
      </c>
      <c r="AJ1738" s="98">
        <v>4100</v>
      </c>
      <c r="AK1738" s="98" t="s">
        <v>33</v>
      </c>
      <c r="AL1738" s="98">
        <v>4101</v>
      </c>
      <c r="AO1738" s="98">
        <v>2024</v>
      </c>
      <c r="AP1738" s="98">
        <v>5</v>
      </c>
      <c r="AQ1738" s="98" t="s">
        <v>54</v>
      </c>
      <c r="AR1738" s="98" t="s">
        <v>56</v>
      </c>
      <c r="AS1738" s="98" t="s">
        <v>54</v>
      </c>
      <c r="AT1738" s="98" t="s">
        <v>54</v>
      </c>
      <c r="AU1738" s="98" t="s">
        <v>2576</v>
      </c>
      <c r="AY1738" s="98" t="s">
        <v>56</v>
      </c>
      <c r="AZ1738" s="98" t="s">
        <v>4209</v>
      </c>
      <c r="BA1738" s="98" t="s">
        <v>4210</v>
      </c>
      <c r="BB1738" s="98" t="s">
        <v>4203</v>
      </c>
      <c r="BD1738" s="110" t="str">
        <f t="shared" si="283"/>
        <v>5138RGInt 06 Ponta Grossa</v>
      </c>
      <c r="BE1738" s="110">
        <v>5138</v>
      </c>
      <c r="BF1738" s="110" t="s">
        <v>2071</v>
      </c>
      <c r="BG1738" s="110">
        <v>8602</v>
      </c>
      <c r="BH1738" s="110" t="s">
        <v>38</v>
      </c>
      <c r="BI1738" s="110">
        <v>32000</v>
      </c>
      <c r="BJ1738" s="110">
        <v>32960</v>
      </c>
      <c r="BK1738" s="110">
        <v>33949</v>
      </c>
      <c r="BL1738" s="110">
        <v>34967</v>
      </c>
      <c r="BN1738" s="110">
        <f t="shared" si="284"/>
        <v>133876</v>
      </c>
      <c r="BS1738" s="110">
        <v>4752</v>
      </c>
      <c r="BT1738" s="110" t="str">
        <f t="shared" si="275"/>
        <v>Cooperativas e Associações da Agricultura Familiar beneficiadas por meio de Termo de Fomento</v>
      </c>
      <c r="BU1738" s="111" t="str">
        <f t="shared" si="276"/>
        <v>Não</v>
      </c>
      <c r="BV1738" s="111" t="str">
        <f t="shared" si="277"/>
        <v>Não</v>
      </c>
      <c r="BW1738" s="111" t="str">
        <f t="shared" si="278"/>
        <v>Não</v>
      </c>
      <c r="BX1738" s="111" t="str">
        <f t="shared" si="279"/>
        <v>Sim</v>
      </c>
      <c r="BY1738" s="110" t="s">
        <v>2576</v>
      </c>
      <c r="BZ1738" s="110" t="s">
        <v>783</v>
      </c>
      <c r="CA1738" s="110" t="s">
        <v>488</v>
      </c>
      <c r="CB1738" s="110" t="s">
        <v>8374</v>
      </c>
      <c r="CG1738" s="110" t="str">
        <f t="shared" si="280"/>
        <v>6131Irati</v>
      </c>
      <c r="CH1738" s="110" t="str">
        <f t="shared" si="282"/>
        <v>6131-1</v>
      </c>
      <c r="CI1738" s="110">
        <v>1</v>
      </c>
      <c r="CJ1738" s="110">
        <v>6131</v>
      </c>
      <c r="CK1738" s="110" t="s">
        <v>38</v>
      </c>
      <c r="CL1738" s="110">
        <v>4110706</v>
      </c>
      <c r="CM1738" s="110" t="s">
        <v>594</v>
      </c>
      <c r="CN1738" s="110">
        <v>0</v>
      </c>
      <c r="CO1738" s="110">
        <v>200</v>
      </c>
      <c r="CP1738" s="110">
        <v>400</v>
      </c>
      <c r="CQ1738" s="110">
        <v>0</v>
      </c>
      <c r="CS1738" s="110" t="str">
        <f t="shared" si="281"/>
        <v>RGInt 06 Ponta Grossa-Irati</v>
      </c>
    </row>
    <row r="1739" spans="19:97" x14ac:dyDescent="0.2">
      <c r="S1739" s="98">
        <v>4753</v>
      </c>
      <c r="T1739" s="98">
        <v>65</v>
      </c>
      <c r="U1739" s="98" t="s">
        <v>4180</v>
      </c>
      <c r="V1739" s="98">
        <v>2</v>
      </c>
      <c r="W1739" s="98" t="s">
        <v>975</v>
      </c>
      <c r="X1739" s="98">
        <v>3</v>
      </c>
      <c r="Y1739" s="98" t="s">
        <v>870</v>
      </c>
      <c r="Z1739" s="98">
        <v>22</v>
      </c>
      <c r="AA1739" s="98" t="s">
        <v>4181</v>
      </c>
      <c r="AB1739" s="98">
        <v>8257</v>
      </c>
      <c r="AC1739" s="98" t="s">
        <v>4199</v>
      </c>
      <c r="AD1739" s="98" t="s">
        <v>4200</v>
      </c>
      <c r="AE1739" s="98">
        <v>4753</v>
      </c>
      <c r="AF1739" s="98" t="s">
        <v>2401</v>
      </c>
      <c r="AG1739" s="98" t="s">
        <v>6410</v>
      </c>
      <c r="AH1739" s="98" t="s">
        <v>847</v>
      </c>
      <c r="AI1739" s="98" t="s">
        <v>53</v>
      </c>
      <c r="AJ1739" s="98">
        <v>4100</v>
      </c>
      <c r="AK1739" s="98" t="s">
        <v>33</v>
      </c>
      <c r="AL1739" s="98">
        <v>4101</v>
      </c>
      <c r="AO1739" s="98">
        <v>2024</v>
      </c>
      <c r="AP1739" s="98">
        <v>99</v>
      </c>
      <c r="AQ1739" s="98" t="s">
        <v>54</v>
      </c>
      <c r="AR1739" s="98" t="s">
        <v>56</v>
      </c>
      <c r="AS1739" s="98" t="s">
        <v>54</v>
      </c>
      <c r="AT1739" s="98" t="s">
        <v>54</v>
      </c>
      <c r="AU1739" s="98" t="s">
        <v>2402</v>
      </c>
      <c r="AY1739" s="98" t="s">
        <v>56</v>
      </c>
      <c r="AZ1739" s="98" t="s">
        <v>4211</v>
      </c>
      <c r="BA1739" s="98" t="s">
        <v>4212</v>
      </c>
      <c r="BB1739" s="98" t="s">
        <v>4203</v>
      </c>
      <c r="BD1739" s="110" t="str">
        <f t="shared" si="283"/>
        <v>5140(vazio)</v>
      </c>
      <c r="BE1739" s="110">
        <v>5140</v>
      </c>
      <c r="BF1739" s="110" t="s">
        <v>2089</v>
      </c>
      <c r="BG1739" s="110">
        <v>8602</v>
      </c>
      <c r="BH1739" s="110" t="s">
        <v>60</v>
      </c>
      <c r="BI1739" s="110">
        <v>261614</v>
      </c>
      <c r="BJ1739" s="110">
        <v>269462</v>
      </c>
      <c r="BK1739" s="110">
        <v>277546</v>
      </c>
      <c r="BL1739" s="110">
        <v>285873</v>
      </c>
      <c r="BN1739" s="110">
        <f t="shared" si="284"/>
        <v>1094495</v>
      </c>
      <c r="BS1739" s="110">
        <v>4753</v>
      </c>
      <c r="BT1739" s="110" t="str">
        <f t="shared" si="275"/>
        <v>Estradas rurais com intervenções para melhoria da trafegabilidade</v>
      </c>
      <c r="BU1739" s="111" t="str">
        <f t="shared" si="276"/>
        <v>Não</v>
      </c>
      <c r="BV1739" s="111" t="str">
        <f t="shared" si="277"/>
        <v>Não</v>
      </c>
      <c r="BW1739" s="111" t="str">
        <f t="shared" si="278"/>
        <v>Não</v>
      </c>
      <c r="BX1739" s="111" t="str">
        <f t="shared" si="279"/>
        <v>Sim</v>
      </c>
      <c r="BY1739" s="110" t="s">
        <v>2402</v>
      </c>
      <c r="BZ1739" s="110" t="s">
        <v>8134</v>
      </c>
      <c r="CA1739" s="110" t="s">
        <v>479</v>
      </c>
      <c r="CB1739" s="110" t="s">
        <v>8374</v>
      </c>
      <c r="CG1739" s="110" t="str">
        <f t="shared" si="280"/>
        <v>6131 Total</v>
      </c>
      <c r="CH1739" s="110" t="str">
        <f t="shared" si="282"/>
        <v>6131 Total-1</v>
      </c>
      <c r="CI1739" s="110">
        <v>1</v>
      </c>
      <c r="CJ1739" s="110" t="s">
        <v>7557</v>
      </c>
      <c r="CN1739" s="110">
        <v>0</v>
      </c>
      <c r="CO1739" s="110">
        <v>200</v>
      </c>
      <c r="CP1739" s="110">
        <v>400</v>
      </c>
      <c r="CQ1739" s="110">
        <v>0</v>
      </c>
      <c r="CS1739" s="110" t="str">
        <f t="shared" si="281"/>
        <v>-</v>
      </c>
    </row>
    <row r="1740" spans="19:97" x14ac:dyDescent="0.2">
      <c r="S1740" s="98">
        <v>4754</v>
      </c>
      <c r="T1740" s="98">
        <v>65</v>
      </c>
      <c r="U1740" s="98" t="s">
        <v>4180</v>
      </c>
      <c r="V1740" s="98">
        <v>2</v>
      </c>
      <c r="W1740" s="98" t="s">
        <v>975</v>
      </c>
      <c r="X1740" s="98">
        <v>3</v>
      </c>
      <c r="Y1740" s="98" t="s">
        <v>870</v>
      </c>
      <c r="Z1740" s="98">
        <v>22</v>
      </c>
      <c r="AA1740" s="98" t="s">
        <v>4181</v>
      </c>
      <c r="AB1740" s="98">
        <v>8257</v>
      </c>
      <c r="AC1740" s="98" t="s">
        <v>4199</v>
      </c>
      <c r="AD1740" s="98" t="s">
        <v>4200</v>
      </c>
      <c r="AE1740" s="98">
        <v>4754</v>
      </c>
      <c r="AF1740" s="98" t="s">
        <v>2582</v>
      </c>
      <c r="AG1740" s="98" t="s">
        <v>4213</v>
      </c>
      <c r="AH1740" s="98" t="s">
        <v>3638</v>
      </c>
      <c r="AI1740" s="98" t="s">
        <v>53</v>
      </c>
      <c r="AJ1740" s="98">
        <v>4100</v>
      </c>
      <c r="AK1740" s="98" t="s">
        <v>33</v>
      </c>
      <c r="AL1740" s="98">
        <v>4101</v>
      </c>
      <c r="AO1740" s="98">
        <v>2024</v>
      </c>
      <c r="AP1740" s="98">
        <v>5</v>
      </c>
      <c r="AQ1740" s="98" t="s">
        <v>54</v>
      </c>
      <c r="AR1740" s="98" t="s">
        <v>56</v>
      </c>
      <c r="AS1740" s="98" t="s">
        <v>54</v>
      </c>
      <c r="AT1740" s="98" t="s">
        <v>54</v>
      </c>
      <c r="AV1740" s="98" t="s">
        <v>129</v>
      </c>
      <c r="AY1740" s="98" t="s">
        <v>56</v>
      </c>
      <c r="AZ1740" s="98" t="s">
        <v>4214</v>
      </c>
      <c r="BA1740" s="98" t="s">
        <v>4215</v>
      </c>
      <c r="BB1740" s="98" t="s">
        <v>4203</v>
      </c>
      <c r="BD1740" s="110" t="str">
        <f t="shared" si="283"/>
        <v>5141(vazio)</v>
      </c>
      <c r="BE1740" s="110">
        <v>5141</v>
      </c>
      <c r="BF1740" s="110" t="s">
        <v>2096</v>
      </c>
      <c r="BG1740" s="110">
        <v>8602</v>
      </c>
      <c r="BH1740" s="110" t="s">
        <v>60</v>
      </c>
      <c r="BI1740" s="110">
        <v>15924</v>
      </c>
      <c r="BJ1740" s="110">
        <v>16402</v>
      </c>
      <c r="BK1740" s="110">
        <v>16894</v>
      </c>
      <c r="BL1740" s="110">
        <v>17401</v>
      </c>
      <c r="BN1740" s="110">
        <f t="shared" si="284"/>
        <v>66621</v>
      </c>
      <c r="BS1740" s="110">
        <v>4754</v>
      </c>
      <c r="BT1740" s="110" t="str">
        <f t="shared" si="275"/>
        <v>Eventos para difusão de tecnologias, inovação e boas práticas agropecuárias apoiados</v>
      </c>
      <c r="BU1740" s="111" t="str">
        <f t="shared" si="276"/>
        <v>Não</v>
      </c>
      <c r="BV1740" s="111" t="str">
        <f t="shared" si="277"/>
        <v>Não</v>
      </c>
      <c r="BW1740" s="111" t="str">
        <f t="shared" si="278"/>
        <v>Não</v>
      </c>
      <c r="BX1740" s="111" t="str">
        <f t="shared" si="279"/>
        <v>Sim</v>
      </c>
      <c r="BY1740" s="110" t="s">
        <v>2527</v>
      </c>
      <c r="BZ1740" s="110" t="s">
        <v>8264</v>
      </c>
      <c r="CA1740" s="110" t="s">
        <v>121</v>
      </c>
      <c r="CB1740" s="110" t="s">
        <v>8122</v>
      </c>
      <c r="CG1740" s="110" t="str">
        <f t="shared" si="280"/>
        <v>6132Piraquara</v>
      </c>
      <c r="CH1740" s="110" t="str">
        <f t="shared" si="282"/>
        <v>6132-1</v>
      </c>
      <c r="CI1740" s="110">
        <v>1</v>
      </c>
      <c r="CJ1740" s="110">
        <v>6132</v>
      </c>
      <c r="CK1740" s="110" t="s">
        <v>33</v>
      </c>
      <c r="CL1740" s="110">
        <v>4119509</v>
      </c>
      <c r="CM1740" s="110" t="s">
        <v>519</v>
      </c>
      <c r="CN1740" s="110">
        <v>0</v>
      </c>
      <c r="CO1740" s="110">
        <v>300</v>
      </c>
      <c r="CP1740" s="110">
        <v>700</v>
      </c>
      <c r="CQ1740" s="110">
        <v>300</v>
      </c>
      <c r="CS1740" s="110" t="str">
        <f t="shared" si="281"/>
        <v>RGInt 01 Curitiba-Piraquara</v>
      </c>
    </row>
    <row r="1741" spans="19:97" x14ac:dyDescent="0.2">
      <c r="S1741" s="98">
        <v>4755</v>
      </c>
      <c r="T1741" s="98">
        <v>65</v>
      </c>
      <c r="U1741" s="98" t="s">
        <v>4180</v>
      </c>
      <c r="V1741" s="98">
        <v>2</v>
      </c>
      <c r="W1741" s="98" t="s">
        <v>975</v>
      </c>
      <c r="X1741" s="98">
        <v>3</v>
      </c>
      <c r="Y1741" s="98" t="s">
        <v>870</v>
      </c>
      <c r="Z1741" s="98">
        <v>22</v>
      </c>
      <c r="AA1741" s="98" t="s">
        <v>4181</v>
      </c>
      <c r="AB1741" s="98">
        <v>8257</v>
      </c>
      <c r="AC1741" s="98" t="s">
        <v>4199</v>
      </c>
      <c r="AD1741" s="98" t="s">
        <v>4200</v>
      </c>
      <c r="AE1741" s="98">
        <v>4755</v>
      </c>
      <c r="AF1741" s="98" t="s">
        <v>2584</v>
      </c>
      <c r="AG1741" s="98" t="s">
        <v>6411</v>
      </c>
      <c r="AH1741" s="98" t="s">
        <v>4216</v>
      </c>
      <c r="AI1741" s="98" t="s">
        <v>53</v>
      </c>
      <c r="AJ1741" s="98">
        <v>4100</v>
      </c>
      <c r="AK1741" s="98" t="s">
        <v>33</v>
      </c>
      <c r="AL1741" s="98">
        <v>4101</v>
      </c>
      <c r="AO1741" s="98">
        <v>2024</v>
      </c>
      <c r="AP1741" s="98">
        <v>1</v>
      </c>
      <c r="AQ1741" s="98" t="s">
        <v>54</v>
      </c>
      <c r="AR1741" s="98" t="s">
        <v>54</v>
      </c>
      <c r="AS1741" s="98" t="s">
        <v>54</v>
      </c>
      <c r="AT1741" s="98" t="s">
        <v>54</v>
      </c>
      <c r="AV1741" s="98" t="s">
        <v>4685</v>
      </c>
      <c r="AY1741" s="98" t="s">
        <v>56</v>
      </c>
      <c r="AZ1741" s="98" t="s">
        <v>4218</v>
      </c>
      <c r="BA1741" s="98" t="s">
        <v>4219</v>
      </c>
      <c r="BB1741" s="98" t="s">
        <v>4220</v>
      </c>
      <c r="BD1741" s="110" t="str">
        <f t="shared" si="283"/>
        <v>5143(vazio)</v>
      </c>
      <c r="BE1741" s="110">
        <v>5143</v>
      </c>
      <c r="BF1741" s="110" t="s">
        <v>2100</v>
      </c>
      <c r="BG1741" s="110">
        <v>8602</v>
      </c>
      <c r="BH1741" s="110" t="s">
        <v>60</v>
      </c>
      <c r="BI1741" s="110">
        <v>4126</v>
      </c>
      <c r="BJ1741" s="110">
        <v>4250</v>
      </c>
      <c r="BK1741" s="110">
        <v>4377</v>
      </c>
      <c r="BL1741" s="110">
        <v>4509</v>
      </c>
      <c r="BN1741" s="110">
        <f t="shared" si="284"/>
        <v>17262</v>
      </c>
      <c r="BS1741" s="110">
        <v>4755</v>
      </c>
      <c r="BT1741" s="110" t="str">
        <f t="shared" si="275"/>
        <v>Microbacia apoiada com recursos para implantação de práticas de conservação e manejo de solos e água</v>
      </c>
      <c r="BU1741" s="111" t="str">
        <f t="shared" si="276"/>
        <v>Não</v>
      </c>
      <c r="BV1741" s="111" t="str">
        <f t="shared" si="277"/>
        <v>Não</v>
      </c>
      <c r="BW1741" s="111" t="str">
        <f t="shared" si="278"/>
        <v>Não</v>
      </c>
      <c r="BX1741" s="111" t="str">
        <f t="shared" si="279"/>
        <v>Não</v>
      </c>
      <c r="BY1741" s="110" t="s">
        <v>2527</v>
      </c>
      <c r="BZ1741" s="110" t="s">
        <v>8265</v>
      </c>
      <c r="CA1741" s="110" t="s">
        <v>305</v>
      </c>
      <c r="CB1741" s="110" t="s">
        <v>8122</v>
      </c>
      <c r="CG1741" s="110" t="str">
        <f t="shared" si="280"/>
        <v>6132 Total</v>
      </c>
      <c r="CH1741" s="110" t="str">
        <f t="shared" si="282"/>
        <v>6132 Total-1</v>
      </c>
      <c r="CI1741" s="110">
        <v>1</v>
      </c>
      <c r="CJ1741" s="110" t="s">
        <v>7558</v>
      </c>
      <c r="CN1741" s="110">
        <v>0</v>
      </c>
      <c r="CO1741" s="110">
        <v>300</v>
      </c>
      <c r="CP1741" s="110">
        <v>700</v>
      </c>
      <c r="CQ1741" s="110">
        <v>300</v>
      </c>
      <c r="CS1741" s="110" t="str">
        <f t="shared" si="281"/>
        <v>-</v>
      </c>
    </row>
    <row r="1742" spans="19:97" x14ac:dyDescent="0.2">
      <c r="S1742" s="98">
        <v>4756</v>
      </c>
      <c r="T1742" s="98">
        <v>65</v>
      </c>
      <c r="U1742" s="98" t="s">
        <v>4180</v>
      </c>
      <c r="V1742" s="98">
        <v>2</v>
      </c>
      <c r="W1742" s="98" t="s">
        <v>975</v>
      </c>
      <c r="X1742" s="98">
        <v>3</v>
      </c>
      <c r="Y1742" s="98" t="s">
        <v>870</v>
      </c>
      <c r="Z1742" s="98">
        <v>22</v>
      </c>
      <c r="AA1742" s="98" t="s">
        <v>4181</v>
      </c>
      <c r="AB1742" s="98">
        <v>8257</v>
      </c>
      <c r="AC1742" s="98" t="s">
        <v>4199</v>
      </c>
      <c r="AD1742" s="98" t="s">
        <v>4200</v>
      </c>
      <c r="AE1742" s="98">
        <v>4756</v>
      </c>
      <c r="AF1742" s="98" t="s">
        <v>2585</v>
      </c>
      <c r="AG1742" s="98" t="s">
        <v>4221</v>
      </c>
      <c r="AH1742" s="98" t="s">
        <v>4222</v>
      </c>
      <c r="AI1742" s="98" t="s">
        <v>53</v>
      </c>
      <c r="AJ1742" s="98">
        <v>4100</v>
      </c>
      <c r="AK1742" s="98" t="s">
        <v>33</v>
      </c>
      <c r="AL1742" s="98">
        <v>4101</v>
      </c>
      <c r="AO1742" s="98">
        <v>2024</v>
      </c>
      <c r="AP1742" s="98">
        <v>35</v>
      </c>
      <c r="AQ1742" s="98" t="s">
        <v>54</v>
      </c>
      <c r="AR1742" s="98" t="s">
        <v>56</v>
      </c>
      <c r="AS1742" s="98" t="s">
        <v>54</v>
      </c>
      <c r="AT1742" s="98" t="s">
        <v>54</v>
      </c>
      <c r="AV1742" s="98" t="s">
        <v>1290</v>
      </c>
      <c r="AY1742" s="98" t="s">
        <v>56</v>
      </c>
      <c r="AZ1742" s="98" t="s">
        <v>4223</v>
      </c>
      <c r="BA1742" s="98" t="s">
        <v>4224</v>
      </c>
      <c r="BB1742" s="98" t="s">
        <v>4203</v>
      </c>
      <c r="BD1742" s="110" t="str">
        <f t="shared" si="283"/>
        <v>5144(vazio)</v>
      </c>
      <c r="BE1742" s="110">
        <v>5144</v>
      </c>
      <c r="BF1742" s="110" t="s">
        <v>2104</v>
      </c>
      <c r="BG1742" s="110">
        <v>8602</v>
      </c>
      <c r="BH1742" s="110" t="s">
        <v>60</v>
      </c>
      <c r="BI1742" s="110">
        <v>12651</v>
      </c>
      <c r="BJ1742" s="110">
        <v>13031</v>
      </c>
      <c r="BK1742" s="110">
        <v>13421</v>
      </c>
      <c r="BL1742" s="110">
        <v>13824</v>
      </c>
      <c r="BN1742" s="110">
        <f t="shared" si="284"/>
        <v>52927</v>
      </c>
      <c r="BS1742" s="110">
        <v>4756</v>
      </c>
      <c r="BT1742" s="110" t="str">
        <f t="shared" si="275"/>
        <v>Unidades produtivas de viticultura apoiadas com recursos ou parceria para o desenvolvimento sustentável e competitividade</v>
      </c>
      <c r="BU1742" s="111" t="str">
        <f t="shared" si="276"/>
        <v>Não</v>
      </c>
      <c r="BV1742" s="111" t="str">
        <f t="shared" si="277"/>
        <v>Não</v>
      </c>
      <c r="BW1742" s="111" t="str">
        <f t="shared" si="278"/>
        <v>Não</v>
      </c>
      <c r="BX1742" s="111" t="str">
        <f t="shared" si="279"/>
        <v>Sim</v>
      </c>
      <c r="BY1742" s="110" t="s">
        <v>2586</v>
      </c>
      <c r="BZ1742" s="110" t="s">
        <v>8266</v>
      </c>
      <c r="CA1742" s="110" t="s">
        <v>2516</v>
      </c>
      <c r="CB1742" s="110" t="s">
        <v>8374</v>
      </c>
      <c r="CG1742" s="110" t="str">
        <f t="shared" si="280"/>
        <v>6133Ponta Grossa</v>
      </c>
      <c r="CH1742" s="110" t="str">
        <f t="shared" si="282"/>
        <v>6133-1</v>
      </c>
      <c r="CI1742" s="110">
        <v>1</v>
      </c>
      <c r="CJ1742" s="110">
        <v>6133</v>
      </c>
      <c r="CK1742" s="110" t="s">
        <v>38</v>
      </c>
      <c r="CL1742" s="110">
        <v>4119905</v>
      </c>
      <c r="CM1742" s="110" t="s">
        <v>531</v>
      </c>
      <c r="CN1742" s="110">
        <v>0</v>
      </c>
      <c r="CO1742" s="110">
        <v>500</v>
      </c>
      <c r="CP1742" s="110">
        <v>1500</v>
      </c>
      <c r="CQ1742" s="110">
        <v>300</v>
      </c>
      <c r="CS1742" s="110" t="str">
        <f t="shared" si="281"/>
        <v>RGInt 06 Ponta Grossa-Ponta Grossa</v>
      </c>
    </row>
    <row r="1743" spans="19:97" x14ac:dyDescent="0.2">
      <c r="S1743" s="98">
        <v>4746</v>
      </c>
      <c r="T1743" s="98">
        <v>65</v>
      </c>
      <c r="U1743" s="98" t="s">
        <v>4180</v>
      </c>
      <c r="V1743" s="98">
        <v>2</v>
      </c>
      <c r="W1743" s="98" t="s">
        <v>975</v>
      </c>
      <c r="X1743" s="98">
        <v>3</v>
      </c>
      <c r="Y1743" s="98" t="s">
        <v>870</v>
      </c>
      <c r="Z1743" s="98">
        <v>22</v>
      </c>
      <c r="AA1743" s="98" t="s">
        <v>4181</v>
      </c>
      <c r="AB1743" s="98">
        <v>8258</v>
      </c>
      <c r="AC1743" s="98" t="s">
        <v>4225</v>
      </c>
      <c r="AD1743" s="98" t="s">
        <v>6412</v>
      </c>
      <c r="AE1743" s="98">
        <v>4746</v>
      </c>
      <c r="AF1743" s="98" t="s">
        <v>2547</v>
      </c>
      <c r="AG1743" s="98" t="s">
        <v>6413</v>
      </c>
      <c r="AH1743" s="98" t="s">
        <v>4226</v>
      </c>
      <c r="AI1743" s="98" t="s">
        <v>53</v>
      </c>
      <c r="AJ1743" s="98">
        <v>4100</v>
      </c>
      <c r="AK1743" s="98" t="s">
        <v>33</v>
      </c>
      <c r="AL1743" s="98">
        <v>4101</v>
      </c>
      <c r="AO1743" s="98">
        <v>2024</v>
      </c>
      <c r="AP1743" s="98">
        <v>2</v>
      </c>
      <c r="AQ1743" s="98" t="s">
        <v>54</v>
      </c>
      <c r="AR1743" s="98" t="s">
        <v>56</v>
      </c>
      <c r="AS1743" s="98" t="s">
        <v>54</v>
      </c>
      <c r="AT1743" s="98" t="s">
        <v>54</v>
      </c>
      <c r="AU1743" s="98" t="s">
        <v>2548</v>
      </c>
      <c r="AY1743" s="98" t="s">
        <v>56</v>
      </c>
      <c r="AZ1743" s="98" t="s">
        <v>4227</v>
      </c>
      <c r="BA1743" s="98" t="s">
        <v>4228</v>
      </c>
      <c r="BB1743" s="98" t="s">
        <v>4229</v>
      </c>
      <c r="BD1743" s="110" t="str">
        <f t="shared" si="283"/>
        <v>5146RGInt 01 Curitiba</v>
      </c>
      <c r="BE1743" s="110">
        <v>5146</v>
      </c>
      <c r="BF1743" s="110" t="s">
        <v>2107</v>
      </c>
      <c r="BG1743" s="110">
        <v>8602</v>
      </c>
      <c r="BH1743" s="110" t="s">
        <v>33</v>
      </c>
      <c r="BI1743" s="110">
        <v>307800</v>
      </c>
      <c r="BJ1743" s="110">
        <v>317034</v>
      </c>
      <c r="BK1743" s="110">
        <v>326545</v>
      </c>
      <c r="BL1743" s="110">
        <v>336341</v>
      </c>
      <c r="BN1743" s="110">
        <f t="shared" si="284"/>
        <v>1287720</v>
      </c>
      <c r="BS1743" s="110">
        <v>4746</v>
      </c>
      <c r="BT1743" s="110" t="str">
        <f t="shared" si="275"/>
        <v>Apoio para implantação ou modernização de Equipamentos Públicos de Segurança Alimentar e Nutricional (EPSAN)</v>
      </c>
      <c r="BU1743" s="111" t="str">
        <f t="shared" si="276"/>
        <v>Não</v>
      </c>
      <c r="BV1743" s="111" t="str">
        <f t="shared" si="277"/>
        <v>Não</v>
      </c>
      <c r="BW1743" s="111" t="str">
        <f t="shared" si="278"/>
        <v>Não</v>
      </c>
      <c r="BX1743" s="111" t="str">
        <f t="shared" si="279"/>
        <v>Sim</v>
      </c>
      <c r="BY1743" s="110" t="s">
        <v>2548</v>
      </c>
      <c r="BZ1743" s="110" t="s">
        <v>2953</v>
      </c>
      <c r="CA1743" s="110" t="s">
        <v>2408</v>
      </c>
      <c r="CB1743" s="110" t="s">
        <v>8374</v>
      </c>
      <c r="CG1743" s="110" t="str">
        <f t="shared" si="280"/>
        <v>6133 Total</v>
      </c>
      <c r="CH1743" s="110" t="str">
        <f t="shared" si="282"/>
        <v>6133 Total-1</v>
      </c>
      <c r="CI1743" s="110">
        <v>1</v>
      </c>
      <c r="CJ1743" s="110" t="s">
        <v>7559</v>
      </c>
      <c r="CN1743" s="110">
        <v>0</v>
      </c>
      <c r="CO1743" s="110">
        <v>500</v>
      </c>
      <c r="CP1743" s="110">
        <v>1500</v>
      </c>
      <c r="CQ1743" s="110">
        <v>300</v>
      </c>
      <c r="CS1743" s="110" t="str">
        <f t="shared" si="281"/>
        <v>-</v>
      </c>
    </row>
    <row r="1744" spans="19:97" x14ac:dyDescent="0.2">
      <c r="S1744" s="98">
        <v>4747</v>
      </c>
      <c r="T1744" s="98">
        <v>65</v>
      </c>
      <c r="U1744" s="98" t="s">
        <v>4180</v>
      </c>
      <c r="V1744" s="98">
        <v>2</v>
      </c>
      <c r="W1744" s="98" t="s">
        <v>975</v>
      </c>
      <c r="X1744" s="98">
        <v>3</v>
      </c>
      <c r="Y1744" s="98" t="s">
        <v>870</v>
      </c>
      <c r="Z1744" s="98">
        <v>22</v>
      </c>
      <c r="AA1744" s="98" t="s">
        <v>4181</v>
      </c>
      <c r="AB1744" s="98">
        <v>8258</v>
      </c>
      <c r="AC1744" s="98" t="s">
        <v>4225</v>
      </c>
      <c r="AD1744" s="98" t="s">
        <v>6412</v>
      </c>
      <c r="AE1744" s="98">
        <v>4747</v>
      </c>
      <c r="AF1744" s="98" t="s">
        <v>2550</v>
      </c>
      <c r="AG1744" s="98" t="s">
        <v>4230</v>
      </c>
      <c r="AH1744" s="98" t="s">
        <v>4231</v>
      </c>
      <c r="AI1744" s="98" t="s">
        <v>53</v>
      </c>
      <c r="AJ1744" s="98">
        <v>4100</v>
      </c>
      <c r="AK1744" s="98" t="s">
        <v>33</v>
      </c>
      <c r="AL1744" s="98">
        <v>4101</v>
      </c>
      <c r="AO1744" s="98">
        <v>2024</v>
      </c>
      <c r="AP1744" s="98">
        <v>29997</v>
      </c>
      <c r="AQ1744" s="98" t="s">
        <v>54</v>
      </c>
      <c r="AR1744" s="98" t="s">
        <v>54</v>
      </c>
      <c r="AS1744" s="98" t="s">
        <v>56</v>
      </c>
      <c r="AT1744" s="98" t="s">
        <v>54</v>
      </c>
      <c r="AU1744" s="98" t="s">
        <v>2551</v>
      </c>
      <c r="AY1744" s="98" t="s">
        <v>54</v>
      </c>
      <c r="AZ1744" s="98" t="s">
        <v>4232</v>
      </c>
      <c r="BA1744" s="98" t="s">
        <v>4233</v>
      </c>
      <c r="BB1744" s="98" t="s">
        <v>4229</v>
      </c>
      <c r="BD1744" s="110" t="str">
        <f t="shared" si="283"/>
        <v>5146RGInt 02 Guarapuava</v>
      </c>
      <c r="BE1744" s="110">
        <v>5146</v>
      </c>
      <c r="BF1744" s="110" t="s">
        <v>2107</v>
      </c>
      <c r="BG1744" s="110">
        <v>8602</v>
      </c>
      <c r="BH1744" s="110" t="s">
        <v>34</v>
      </c>
      <c r="BI1744" s="110">
        <v>22755</v>
      </c>
      <c r="BJ1744" s="110">
        <v>23438</v>
      </c>
      <c r="BK1744" s="110">
        <v>24141</v>
      </c>
      <c r="BL1744" s="110">
        <v>24865</v>
      </c>
      <c r="BN1744" s="110">
        <f t="shared" si="284"/>
        <v>95199</v>
      </c>
      <c r="BS1744" s="110">
        <v>4747</v>
      </c>
      <c r="BT1744" s="110" t="str">
        <f t="shared" si="275"/>
        <v>Criança beneficiada com leite enriquecido com Ferro, Zinco e Vitaminas A e D, para Auxiliar o Combate à Desnutrição Infantil</v>
      </c>
      <c r="BU1744" s="111" t="str">
        <f t="shared" si="276"/>
        <v>Sim</v>
      </c>
      <c r="BV1744" s="111" t="str">
        <f t="shared" si="277"/>
        <v>Não</v>
      </c>
      <c r="BW1744" s="111" t="str">
        <f t="shared" si="278"/>
        <v>Não</v>
      </c>
      <c r="BX1744" s="111" t="str">
        <f t="shared" si="279"/>
        <v>Não</v>
      </c>
      <c r="BY1744" s="110" t="s">
        <v>2551</v>
      </c>
      <c r="BZ1744" s="110" t="s">
        <v>8267</v>
      </c>
      <c r="CA1744" s="110" t="s">
        <v>2552</v>
      </c>
      <c r="CB1744" s="110" t="s">
        <v>8374</v>
      </c>
      <c r="CG1744" s="110" t="str">
        <f t="shared" si="280"/>
        <v>6134Sarandi</v>
      </c>
      <c r="CH1744" s="110" t="str">
        <f t="shared" si="282"/>
        <v>6134-1</v>
      </c>
      <c r="CI1744" s="110">
        <v>1</v>
      </c>
      <c r="CJ1744" s="110">
        <v>6134</v>
      </c>
      <c r="CK1744" s="110" t="s">
        <v>36</v>
      </c>
      <c r="CL1744" s="110">
        <v>4126256</v>
      </c>
      <c r="CM1744" s="110" t="s">
        <v>223</v>
      </c>
      <c r="CN1744" s="110">
        <v>0</v>
      </c>
      <c r="CO1744" s="110">
        <v>300</v>
      </c>
      <c r="CP1744" s="110">
        <v>700</v>
      </c>
      <c r="CQ1744" s="110">
        <v>300</v>
      </c>
      <c r="CS1744" s="110" t="str">
        <f t="shared" si="281"/>
        <v>RGInt 04 Maringá-Sarandi</v>
      </c>
    </row>
    <row r="1745" spans="19:97" x14ac:dyDescent="0.2">
      <c r="S1745" s="98">
        <v>4748</v>
      </c>
      <c r="T1745" s="98">
        <v>65</v>
      </c>
      <c r="U1745" s="98" t="s">
        <v>4180</v>
      </c>
      <c r="V1745" s="98">
        <v>2</v>
      </c>
      <c r="W1745" s="98" t="s">
        <v>975</v>
      </c>
      <c r="X1745" s="98">
        <v>3</v>
      </c>
      <c r="Y1745" s="98" t="s">
        <v>870</v>
      </c>
      <c r="Z1745" s="98">
        <v>22</v>
      </c>
      <c r="AA1745" s="98" t="s">
        <v>4181</v>
      </c>
      <c r="AB1745" s="98">
        <v>8258</v>
      </c>
      <c r="AC1745" s="98" t="s">
        <v>4225</v>
      </c>
      <c r="AD1745" s="98" t="s">
        <v>6412</v>
      </c>
      <c r="AE1745" s="98">
        <v>4748</v>
      </c>
      <c r="AF1745" s="98" t="s">
        <v>2558</v>
      </c>
      <c r="AG1745" s="98" t="s">
        <v>6414</v>
      </c>
      <c r="AH1745" s="98" t="s">
        <v>1827</v>
      </c>
      <c r="AI1745" s="98" t="s">
        <v>53</v>
      </c>
      <c r="AJ1745" s="98">
        <v>4100</v>
      </c>
      <c r="AK1745" s="98" t="s">
        <v>33</v>
      </c>
      <c r="AL1745" s="98">
        <v>4101</v>
      </c>
      <c r="AO1745" s="98">
        <v>2024</v>
      </c>
      <c r="AP1745" s="98">
        <v>53392</v>
      </c>
      <c r="AQ1745" s="98" t="s">
        <v>54</v>
      </c>
      <c r="AR1745" s="98" t="s">
        <v>56</v>
      </c>
      <c r="AS1745" s="98" t="s">
        <v>54</v>
      </c>
      <c r="AT1745" s="98" t="s">
        <v>54</v>
      </c>
      <c r="AV1745" s="98" t="s">
        <v>4073</v>
      </c>
      <c r="AY1745" s="98" t="s">
        <v>54</v>
      </c>
      <c r="AZ1745" s="98" t="s">
        <v>4234</v>
      </c>
      <c r="BA1745" s="98" t="s">
        <v>4235</v>
      </c>
      <c r="BB1745" s="98" t="s">
        <v>4229</v>
      </c>
      <c r="BD1745" s="110" t="str">
        <f t="shared" si="283"/>
        <v>5146RGInt 03 Cascavel</v>
      </c>
      <c r="BE1745" s="110">
        <v>5146</v>
      </c>
      <c r="BF1745" s="110" t="s">
        <v>2107</v>
      </c>
      <c r="BG1745" s="110">
        <v>8602</v>
      </c>
      <c r="BH1745" s="110" t="s">
        <v>35</v>
      </c>
      <c r="BI1745" s="110">
        <v>162697</v>
      </c>
      <c r="BJ1745" s="110">
        <v>167578</v>
      </c>
      <c r="BK1745" s="110">
        <v>172605</v>
      </c>
      <c r="BL1745" s="110">
        <v>177783</v>
      </c>
      <c r="BN1745" s="110">
        <f t="shared" si="284"/>
        <v>680663</v>
      </c>
      <c r="BS1745" s="110">
        <v>4748</v>
      </c>
      <c r="BT1745" s="110" t="str">
        <f t="shared" si="275"/>
        <v>Pessoas beneficiadas com alimentos da agricultura familiar</v>
      </c>
      <c r="BU1745" s="111" t="str">
        <f t="shared" si="276"/>
        <v>Não</v>
      </c>
      <c r="BV1745" s="111" t="str">
        <f t="shared" si="277"/>
        <v>Não</v>
      </c>
      <c r="BW1745" s="111" t="str">
        <f t="shared" si="278"/>
        <v>Não</v>
      </c>
      <c r="BX1745" s="111" t="str">
        <f t="shared" si="279"/>
        <v>Sim</v>
      </c>
      <c r="BY1745" s="110" t="s">
        <v>2559</v>
      </c>
      <c r="BZ1745" s="110" t="s">
        <v>8222</v>
      </c>
      <c r="CA1745" s="110" t="s">
        <v>8362</v>
      </c>
      <c r="CB1745" s="110" t="s">
        <v>8374</v>
      </c>
      <c r="CG1745" s="110" t="str">
        <f t="shared" si="280"/>
        <v>6134 Total</v>
      </c>
      <c r="CH1745" s="110" t="str">
        <f t="shared" si="282"/>
        <v>6134 Total-1</v>
      </c>
      <c r="CI1745" s="110">
        <v>1</v>
      </c>
      <c r="CJ1745" s="110" t="s">
        <v>7560</v>
      </c>
      <c r="CN1745" s="110">
        <v>0</v>
      </c>
      <c r="CO1745" s="110">
        <v>300</v>
      </c>
      <c r="CP1745" s="110">
        <v>700</v>
      </c>
      <c r="CQ1745" s="110">
        <v>300</v>
      </c>
      <c r="CS1745" s="110" t="str">
        <f t="shared" si="281"/>
        <v>-</v>
      </c>
    </row>
    <row r="1746" spans="19:97" x14ac:dyDescent="0.2">
      <c r="S1746" s="98">
        <v>4749</v>
      </c>
      <c r="T1746" s="98">
        <v>65</v>
      </c>
      <c r="U1746" s="98" t="s">
        <v>4180</v>
      </c>
      <c r="V1746" s="98">
        <v>2</v>
      </c>
      <c r="W1746" s="98" t="s">
        <v>975</v>
      </c>
      <c r="X1746" s="98">
        <v>3</v>
      </c>
      <c r="Y1746" s="98" t="s">
        <v>870</v>
      </c>
      <c r="Z1746" s="98">
        <v>22</v>
      </c>
      <c r="AA1746" s="98" t="s">
        <v>4181</v>
      </c>
      <c r="AB1746" s="98">
        <v>8258</v>
      </c>
      <c r="AC1746" s="98" t="s">
        <v>4225</v>
      </c>
      <c r="AD1746" s="98" t="s">
        <v>6412</v>
      </c>
      <c r="AE1746" s="98">
        <v>4749</v>
      </c>
      <c r="AF1746" s="98" t="s">
        <v>2561</v>
      </c>
      <c r="AG1746" s="98" t="s">
        <v>4236</v>
      </c>
      <c r="AH1746" s="98" t="s">
        <v>4237</v>
      </c>
      <c r="AI1746" s="98" t="s">
        <v>53</v>
      </c>
      <c r="AJ1746" s="98">
        <v>4100</v>
      </c>
      <c r="AK1746" s="98" t="s">
        <v>33</v>
      </c>
      <c r="AL1746" s="98">
        <v>4101</v>
      </c>
      <c r="AO1746" s="98">
        <v>2025</v>
      </c>
      <c r="AP1746" s="98">
        <v>1</v>
      </c>
      <c r="AQ1746" s="98" t="s">
        <v>54</v>
      </c>
      <c r="AR1746" s="98" t="s">
        <v>54</v>
      </c>
      <c r="AS1746" s="98" t="s">
        <v>54</v>
      </c>
      <c r="AT1746" s="98" t="s">
        <v>54</v>
      </c>
      <c r="AV1746" s="98" t="s">
        <v>226</v>
      </c>
      <c r="AY1746" s="98" t="s">
        <v>56</v>
      </c>
      <c r="AZ1746" s="98" t="s">
        <v>4238</v>
      </c>
      <c r="BA1746" s="98" t="s">
        <v>4239</v>
      </c>
      <c r="BB1746" s="98" t="s">
        <v>4229</v>
      </c>
      <c r="BD1746" s="110" t="str">
        <f t="shared" si="283"/>
        <v>5146RGInt 04 Maringá</v>
      </c>
      <c r="BE1746" s="110">
        <v>5146</v>
      </c>
      <c r="BF1746" s="110" t="s">
        <v>2107</v>
      </c>
      <c r="BG1746" s="110">
        <v>8602</v>
      </c>
      <c r="BH1746" s="110" t="s">
        <v>36</v>
      </c>
      <c r="BI1746" s="110">
        <v>114913</v>
      </c>
      <c r="BJ1746" s="110">
        <v>118360</v>
      </c>
      <c r="BK1746" s="110">
        <v>121911</v>
      </c>
      <c r="BL1746" s="110">
        <v>125569</v>
      </c>
      <c r="BN1746" s="110">
        <f t="shared" si="284"/>
        <v>480753</v>
      </c>
      <c r="BS1746" s="110">
        <v>4749</v>
      </c>
      <c r="BT1746" s="110" t="str">
        <f t="shared" si="275"/>
        <v>Restaurantes Populares apoiados para implantação ou modernização</v>
      </c>
      <c r="BU1746" s="111" t="str">
        <f t="shared" si="276"/>
        <v>Não</v>
      </c>
      <c r="BV1746" s="111" t="str">
        <f t="shared" si="277"/>
        <v>Não</v>
      </c>
      <c r="BW1746" s="111" t="str">
        <f t="shared" si="278"/>
        <v>Não</v>
      </c>
      <c r="BX1746" s="111" t="str">
        <f t="shared" si="279"/>
        <v>Não</v>
      </c>
      <c r="BY1746" s="110" t="s">
        <v>2562</v>
      </c>
      <c r="BZ1746" s="110" t="s">
        <v>8268</v>
      </c>
      <c r="CA1746" s="110" t="s">
        <v>2408</v>
      </c>
      <c r="CB1746" s="110" t="s">
        <v>8374</v>
      </c>
      <c r="CG1746" s="110" t="str">
        <f t="shared" si="280"/>
        <v>6135Telêmaco Borba</v>
      </c>
      <c r="CH1746" s="110" t="str">
        <f t="shared" si="282"/>
        <v>6135-1</v>
      </c>
      <c r="CI1746" s="110">
        <v>1</v>
      </c>
      <c r="CJ1746" s="110">
        <v>6135</v>
      </c>
      <c r="CK1746" s="110" t="s">
        <v>38</v>
      </c>
      <c r="CL1746" s="110">
        <v>4127106</v>
      </c>
      <c r="CM1746" s="110" t="s">
        <v>559</v>
      </c>
      <c r="CN1746" s="110">
        <v>0</v>
      </c>
      <c r="CO1746" s="110">
        <v>300</v>
      </c>
      <c r="CP1746" s="110">
        <v>700</v>
      </c>
      <c r="CQ1746" s="110">
        <v>300</v>
      </c>
      <c r="CS1746" s="110" t="str">
        <f t="shared" si="281"/>
        <v>RGInt 06 Ponta Grossa-Telêmaco Borba</v>
      </c>
    </row>
    <row r="1747" spans="19:97" x14ac:dyDescent="0.2">
      <c r="S1747" s="98">
        <v>4736</v>
      </c>
      <c r="T1747" s="98">
        <v>65</v>
      </c>
      <c r="U1747" s="98" t="s">
        <v>4180</v>
      </c>
      <c r="V1747" s="98">
        <v>30</v>
      </c>
      <c r="W1747" s="98" t="s">
        <v>4240</v>
      </c>
      <c r="X1747" s="98">
        <v>3</v>
      </c>
      <c r="Y1747" s="98" t="s">
        <v>870</v>
      </c>
      <c r="Z1747" s="98">
        <v>22</v>
      </c>
      <c r="AA1747" s="98" t="s">
        <v>4181</v>
      </c>
      <c r="AB1747" s="98">
        <v>8208</v>
      </c>
      <c r="AC1747" s="98" t="s">
        <v>4241</v>
      </c>
      <c r="AD1747" s="98" t="s">
        <v>4242</v>
      </c>
      <c r="AE1747" s="98">
        <v>4736</v>
      </c>
      <c r="AF1747" s="98" t="s">
        <v>2526</v>
      </c>
      <c r="AG1747" s="98" t="s">
        <v>6415</v>
      </c>
      <c r="AH1747" s="98" t="s">
        <v>4243</v>
      </c>
      <c r="AI1747" s="98" t="s">
        <v>53</v>
      </c>
      <c r="AJ1747" s="98">
        <v>4100</v>
      </c>
      <c r="AO1747" s="98">
        <v>2024</v>
      </c>
      <c r="AP1747" s="98">
        <v>100</v>
      </c>
      <c r="AQ1747" s="98" t="s">
        <v>54</v>
      </c>
      <c r="AR1747" s="98" t="s">
        <v>54</v>
      </c>
      <c r="AS1747" s="98" t="s">
        <v>54</v>
      </c>
      <c r="AT1747" s="98" t="s">
        <v>54</v>
      </c>
      <c r="AW1747" s="98" t="s">
        <v>941</v>
      </c>
      <c r="AY1747" s="98" t="s">
        <v>54</v>
      </c>
      <c r="AZ1747" s="98" t="s">
        <v>4244</v>
      </c>
      <c r="BA1747" s="98" t="s">
        <v>4245</v>
      </c>
      <c r="BB1747" s="98" t="s">
        <v>6416</v>
      </c>
      <c r="BD1747" s="110" t="str">
        <f t="shared" si="283"/>
        <v>5146RGInt 05 Londrina</v>
      </c>
      <c r="BE1747" s="110">
        <v>5146</v>
      </c>
      <c r="BF1747" s="110" t="s">
        <v>2107</v>
      </c>
      <c r="BG1747" s="110">
        <v>8602</v>
      </c>
      <c r="BH1747" s="110" t="s">
        <v>37</v>
      </c>
      <c r="BI1747" s="110">
        <v>119099</v>
      </c>
      <c r="BJ1747" s="110">
        <v>122672</v>
      </c>
      <c r="BK1747" s="110">
        <v>126352</v>
      </c>
      <c r="BL1747" s="110">
        <v>130143</v>
      </c>
      <c r="BN1747" s="110">
        <f t="shared" si="284"/>
        <v>498266</v>
      </c>
      <c r="BS1747" s="110">
        <v>4736</v>
      </c>
      <c r="BT1747" s="110" t="str">
        <f t="shared" si="275"/>
        <v>Bolsistas, alunos de graduação e pós graduação orientados e supervisionados</v>
      </c>
      <c r="BU1747" s="111" t="str">
        <f t="shared" si="276"/>
        <v>Não</v>
      </c>
      <c r="BV1747" s="111" t="str">
        <f t="shared" si="277"/>
        <v>Não</v>
      </c>
      <c r="BW1747" s="111" t="str">
        <f t="shared" si="278"/>
        <v>Não</v>
      </c>
      <c r="BX1747" s="111" t="str">
        <f t="shared" si="279"/>
        <v>Não</v>
      </c>
      <c r="BY1747" s="110" t="s">
        <v>2527</v>
      </c>
      <c r="BZ1747" s="110" t="s">
        <v>129</v>
      </c>
      <c r="CA1747" s="110" t="s">
        <v>941</v>
      </c>
      <c r="CB1747" s="110" t="s">
        <v>8122</v>
      </c>
      <c r="CG1747" s="110" t="str">
        <f t="shared" si="280"/>
        <v>6135 Total</v>
      </c>
      <c r="CH1747" s="110" t="str">
        <f t="shared" si="282"/>
        <v>6135 Total-1</v>
      </c>
      <c r="CI1747" s="110">
        <v>1</v>
      </c>
      <c r="CJ1747" s="110" t="s">
        <v>7561</v>
      </c>
      <c r="CN1747" s="110">
        <v>0</v>
      </c>
      <c r="CO1747" s="110">
        <v>300</v>
      </c>
      <c r="CP1747" s="110">
        <v>700</v>
      </c>
      <c r="CQ1747" s="110">
        <v>300</v>
      </c>
      <c r="CS1747" s="110" t="str">
        <f t="shared" si="281"/>
        <v>-</v>
      </c>
    </row>
    <row r="1748" spans="19:97" x14ac:dyDescent="0.2">
      <c r="S1748" s="98">
        <v>4737</v>
      </c>
      <c r="T1748" s="98">
        <v>65</v>
      </c>
      <c r="U1748" s="98" t="s">
        <v>4180</v>
      </c>
      <c r="V1748" s="98">
        <v>30</v>
      </c>
      <c r="W1748" s="98" t="s">
        <v>4240</v>
      </c>
      <c r="X1748" s="98">
        <v>3</v>
      </c>
      <c r="Y1748" s="98" t="s">
        <v>870</v>
      </c>
      <c r="Z1748" s="98">
        <v>22</v>
      </c>
      <c r="AA1748" s="98" t="s">
        <v>4181</v>
      </c>
      <c r="AB1748" s="98">
        <v>8208</v>
      </c>
      <c r="AC1748" s="98" t="s">
        <v>4241</v>
      </c>
      <c r="AD1748" s="98" t="s">
        <v>4242</v>
      </c>
      <c r="AE1748" s="98">
        <v>4737</v>
      </c>
      <c r="AF1748" s="98" t="s">
        <v>2528</v>
      </c>
      <c r="AG1748" s="98" t="s">
        <v>4247</v>
      </c>
      <c r="AH1748" s="98" t="s">
        <v>262</v>
      </c>
      <c r="AI1748" s="98" t="s">
        <v>53</v>
      </c>
      <c r="AJ1748" s="98">
        <v>4100</v>
      </c>
      <c r="AO1748" s="98">
        <v>2024</v>
      </c>
      <c r="AP1748" s="98">
        <v>1500</v>
      </c>
      <c r="AQ1748" s="98" t="s">
        <v>54</v>
      </c>
      <c r="AR1748" s="98" t="s">
        <v>56</v>
      </c>
      <c r="AS1748" s="98" t="s">
        <v>54</v>
      </c>
      <c r="AT1748" s="98" t="s">
        <v>54</v>
      </c>
      <c r="AU1748" s="98" t="s">
        <v>2527</v>
      </c>
      <c r="AY1748" s="98" t="s">
        <v>54</v>
      </c>
      <c r="AZ1748" s="98" t="s">
        <v>4248</v>
      </c>
      <c r="BA1748" s="98" t="s">
        <v>4249</v>
      </c>
      <c r="BB1748" s="98" t="s">
        <v>4246</v>
      </c>
      <c r="BD1748" s="110" t="str">
        <f t="shared" si="283"/>
        <v>5146RGInt 06 Ponta Grossa</v>
      </c>
      <c r="BE1748" s="110">
        <v>5146</v>
      </c>
      <c r="BF1748" s="110" t="s">
        <v>2107</v>
      </c>
      <c r="BG1748" s="110">
        <v>8602</v>
      </c>
      <c r="BH1748" s="110" t="s">
        <v>38</v>
      </c>
      <c r="BI1748" s="110">
        <v>53908</v>
      </c>
      <c r="BJ1748" s="110">
        <v>55525</v>
      </c>
      <c r="BK1748" s="110">
        <v>57191</v>
      </c>
      <c r="BL1748" s="110">
        <v>58907</v>
      </c>
      <c r="BN1748" s="110">
        <f t="shared" si="284"/>
        <v>225531</v>
      </c>
      <c r="BS1748" s="110">
        <v>4737</v>
      </c>
      <c r="BT1748" s="110" t="str">
        <f t="shared" si="275"/>
        <v>Profissionais capacitados em tecnologias agropecuárias, políticas públicas, gestão e metodologias da extensão rural</v>
      </c>
      <c r="BU1748" s="111" t="str">
        <f t="shared" si="276"/>
        <v>Não</v>
      </c>
      <c r="BV1748" s="111" t="str">
        <f t="shared" si="277"/>
        <v>Não</v>
      </c>
      <c r="BW1748" s="111" t="str">
        <f t="shared" si="278"/>
        <v>Não</v>
      </c>
      <c r="BX1748" s="111" t="str">
        <f t="shared" si="279"/>
        <v>Sim</v>
      </c>
      <c r="BY1748" s="110" t="s">
        <v>2527</v>
      </c>
      <c r="BZ1748" s="110" t="s">
        <v>8269</v>
      </c>
      <c r="CA1748" s="110" t="s">
        <v>941</v>
      </c>
      <c r="CB1748" s="110" t="s">
        <v>8374</v>
      </c>
      <c r="CG1748" s="110" t="str">
        <f t="shared" si="280"/>
        <v>6136Assis Chateaubriand</v>
      </c>
      <c r="CH1748" s="110" t="str">
        <f t="shared" si="282"/>
        <v>6136-1</v>
      </c>
      <c r="CI1748" s="110">
        <v>1</v>
      </c>
      <c r="CJ1748" s="110">
        <v>6136</v>
      </c>
      <c r="CK1748" s="110" t="s">
        <v>35</v>
      </c>
      <c r="CL1748" s="110">
        <v>4102000</v>
      </c>
      <c r="CM1748" s="110" t="s">
        <v>356</v>
      </c>
      <c r="CN1748" s="110">
        <v>0</v>
      </c>
      <c r="CO1748" s="110">
        <v>70</v>
      </c>
      <c r="CP1748" s="110">
        <v>300</v>
      </c>
      <c r="CQ1748" s="110">
        <v>0</v>
      </c>
      <c r="CS1748" s="110" t="str">
        <f t="shared" si="281"/>
        <v>RGInt 03 Cascavel-Assis Chateaubriand</v>
      </c>
    </row>
    <row r="1749" spans="19:97" x14ac:dyDescent="0.2">
      <c r="S1749" s="98">
        <v>4738</v>
      </c>
      <c r="T1749" s="98">
        <v>65</v>
      </c>
      <c r="U1749" s="98" t="s">
        <v>4180</v>
      </c>
      <c r="V1749" s="98">
        <v>30</v>
      </c>
      <c r="W1749" s="98" t="s">
        <v>4240</v>
      </c>
      <c r="X1749" s="98">
        <v>3</v>
      </c>
      <c r="Y1749" s="98" t="s">
        <v>870</v>
      </c>
      <c r="Z1749" s="98">
        <v>22</v>
      </c>
      <c r="AA1749" s="98" t="s">
        <v>4181</v>
      </c>
      <c r="AB1749" s="98">
        <v>8208</v>
      </c>
      <c r="AC1749" s="98" t="s">
        <v>4241</v>
      </c>
      <c r="AD1749" s="98" t="s">
        <v>4242</v>
      </c>
      <c r="AE1749" s="98">
        <v>4738</v>
      </c>
      <c r="AF1749" s="98" t="s">
        <v>6417</v>
      </c>
      <c r="AG1749" s="98" t="s">
        <v>4250</v>
      </c>
      <c r="AH1749" s="98" t="s">
        <v>782</v>
      </c>
      <c r="AI1749" s="98" t="s">
        <v>53</v>
      </c>
      <c r="AJ1749" s="98">
        <v>4100</v>
      </c>
      <c r="AO1749" s="98">
        <v>2024</v>
      </c>
      <c r="AP1749" s="98">
        <v>400</v>
      </c>
      <c r="AQ1749" s="98" t="s">
        <v>54</v>
      </c>
      <c r="AR1749" s="98" t="s">
        <v>56</v>
      </c>
      <c r="AS1749" s="98" t="s">
        <v>54</v>
      </c>
      <c r="AT1749" s="98" t="s">
        <v>54</v>
      </c>
      <c r="AV1749" s="98" t="s">
        <v>244</v>
      </c>
      <c r="AY1749" s="98" t="s">
        <v>56</v>
      </c>
      <c r="AZ1749" s="98" t="s">
        <v>4251</v>
      </c>
      <c r="BA1749" s="98" t="s">
        <v>4252</v>
      </c>
      <c r="BB1749" s="98" t="s">
        <v>4246</v>
      </c>
      <c r="BD1749" s="110" t="str">
        <f t="shared" si="283"/>
        <v>5147RGInt 01 Curitiba</v>
      </c>
      <c r="BE1749" s="110">
        <v>5147</v>
      </c>
      <c r="BF1749" s="110" t="s">
        <v>2112</v>
      </c>
      <c r="BG1749" s="110">
        <v>8602</v>
      </c>
      <c r="BH1749" s="110" t="s">
        <v>33</v>
      </c>
      <c r="BI1749" s="110">
        <v>1005</v>
      </c>
      <c r="BJ1749" s="110">
        <v>1035</v>
      </c>
      <c r="BK1749" s="110">
        <v>1066</v>
      </c>
      <c r="BL1749" s="110">
        <v>1098</v>
      </c>
      <c r="BN1749" s="110">
        <f t="shared" si="284"/>
        <v>4204</v>
      </c>
      <c r="BS1749" s="110">
        <v>4738</v>
      </c>
      <c r="BT1749" s="110" t="str">
        <f t="shared" si="275"/>
        <v>Realização de eventos de transferência e difusão de tecnologias, inovações e processos para agricultores</v>
      </c>
      <c r="BU1749" s="111" t="str">
        <f t="shared" si="276"/>
        <v>Não</v>
      </c>
      <c r="BV1749" s="111" t="str">
        <f t="shared" si="277"/>
        <v>Não</v>
      </c>
      <c r="BW1749" s="111" t="str">
        <f t="shared" si="278"/>
        <v>Não</v>
      </c>
      <c r="BX1749" s="111" t="str">
        <f t="shared" si="279"/>
        <v>Sim</v>
      </c>
      <c r="BY1749" s="110" t="s">
        <v>2527</v>
      </c>
      <c r="BZ1749" s="110" t="s">
        <v>8264</v>
      </c>
      <c r="CA1749" s="110" t="s">
        <v>121</v>
      </c>
      <c r="CB1749" s="110" t="s">
        <v>8122</v>
      </c>
      <c r="CG1749" s="110" t="str">
        <f t="shared" si="280"/>
        <v>6136 Total</v>
      </c>
      <c r="CH1749" s="110" t="str">
        <f t="shared" si="282"/>
        <v>6136 Total-1</v>
      </c>
      <c r="CI1749" s="110">
        <v>1</v>
      </c>
      <c r="CJ1749" s="110" t="s">
        <v>7562</v>
      </c>
      <c r="CN1749" s="110">
        <v>0</v>
      </c>
      <c r="CO1749" s="110">
        <v>70</v>
      </c>
      <c r="CP1749" s="110">
        <v>300</v>
      </c>
      <c r="CQ1749" s="110">
        <v>0</v>
      </c>
      <c r="CS1749" s="110" t="str">
        <f t="shared" si="281"/>
        <v>-</v>
      </c>
    </row>
    <row r="1750" spans="19:97" x14ac:dyDescent="0.2">
      <c r="S1750" s="98">
        <v>4739</v>
      </c>
      <c r="T1750" s="98">
        <v>65</v>
      </c>
      <c r="U1750" s="98" t="s">
        <v>4180</v>
      </c>
      <c r="V1750" s="98">
        <v>30</v>
      </c>
      <c r="W1750" s="98" t="s">
        <v>4240</v>
      </c>
      <c r="X1750" s="98">
        <v>3</v>
      </c>
      <c r="Y1750" s="98" t="s">
        <v>870</v>
      </c>
      <c r="Z1750" s="98">
        <v>22</v>
      </c>
      <c r="AA1750" s="98" t="s">
        <v>4181</v>
      </c>
      <c r="AB1750" s="98">
        <v>8209</v>
      </c>
      <c r="AC1750" s="98" t="s">
        <v>4253</v>
      </c>
      <c r="AD1750" s="98" t="s">
        <v>6418</v>
      </c>
      <c r="AE1750" s="98">
        <v>4739</v>
      </c>
      <c r="AF1750" s="98" t="s">
        <v>2529</v>
      </c>
      <c r="AG1750" s="98" t="s">
        <v>4254</v>
      </c>
      <c r="AH1750" s="98" t="s">
        <v>4255</v>
      </c>
      <c r="AI1750" s="98" t="s">
        <v>53</v>
      </c>
      <c r="AJ1750" s="98">
        <v>4100</v>
      </c>
      <c r="AO1750" s="98">
        <v>2024</v>
      </c>
      <c r="AP1750" s="98">
        <v>50</v>
      </c>
      <c r="AQ1750" s="98" t="s">
        <v>54</v>
      </c>
      <c r="AR1750" s="98" t="s">
        <v>56</v>
      </c>
      <c r="AS1750" s="98" t="s">
        <v>54</v>
      </c>
      <c r="AT1750" s="98" t="s">
        <v>54</v>
      </c>
      <c r="AV1750" s="98" t="s">
        <v>129</v>
      </c>
      <c r="AY1750" s="98" t="s">
        <v>54</v>
      </c>
      <c r="AZ1750" s="98" t="s">
        <v>4256</v>
      </c>
      <c r="BA1750" s="98" t="s">
        <v>4257</v>
      </c>
      <c r="BB1750" s="98" t="s">
        <v>4246</v>
      </c>
      <c r="BD1750" s="110" t="str">
        <f t="shared" si="283"/>
        <v>5147RGInt 02 Guarapuava</v>
      </c>
      <c r="BE1750" s="110">
        <v>5147</v>
      </c>
      <c r="BF1750" s="110" t="s">
        <v>2112</v>
      </c>
      <c r="BG1750" s="110">
        <v>8602</v>
      </c>
      <c r="BH1750" s="110" t="s">
        <v>34</v>
      </c>
      <c r="BI1750" s="110">
        <v>160</v>
      </c>
      <c r="BJ1750" s="110">
        <v>165</v>
      </c>
      <c r="BK1750" s="110">
        <v>170</v>
      </c>
      <c r="BL1750" s="110">
        <v>175</v>
      </c>
      <c r="BN1750" s="110">
        <f t="shared" si="284"/>
        <v>670</v>
      </c>
      <c r="BS1750" s="110">
        <v>4739</v>
      </c>
      <c r="BT1750" s="110" t="str">
        <f t="shared" si="275"/>
        <v>Entidade de assistência técnica e extensão rural (ATER) com adesão ao PROATER</v>
      </c>
      <c r="BU1750" s="111" t="str">
        <f t="shared" si="276"/>
        <v>Não</v>
      </c>
      <c r="BV1750" s="111" t="str">
        <f t="shared" si="277"/>
        <v>Não</v>
      </c>
      <c r="BW1750" s="111" t="str">
        <f t="shared" si="278"/>
        <v>Não</v>
      </c>
      <c r="BX1750" s="111" t="str">
        <f t="shared" si="279"/>
        <v>Sim</v>
      </c>
      <c r="BY1750" s="110" t="s">
        <v>2527</v>
      </c>
      <c r="BZ1750" s="110" t="s">
        <v>8269</v>
      </c>
      <c r="CA1750" s="110" t="s">
        <v>121</v>
      </c>
      <c r="CB1750" s="110" t="s">
        <v>8122</v>
      </c>
      <c r="CG1750" s="110" t="str">
        <f t="shared" si="280"/>
        <v>6137Foz do Iguaçu</v>
      </c>
      <c r="CH1750" s="110" t="str">
        <f t="shared" si="282"/>
        <v>6137-1</v>
      </c>
      <c r="CI1750" s="110">
        <v>1</v>
      </c>
      <c r="CJ1750" s="110">
        <v>6137</v>
      </c>
      <c r="CK1750" s="110" t="s">
        <v>35</v>
      </c>
      <c r="CL1750" s="110">
        <v>4108304</v>
      </c>
      <c r="CM1750" s="110" t="s">
        <v>407</v>
      </c>
      <c r="CN1750" s="110">
        <v>0</v>
      </c>
      <c r="CO1750" s="110">
        <v>500</v>
      </c>
      <c r="CP1750" s="110">
        <v>1000</v>
      </c>
      <c r="CQ1750" s="110">
        <v>300</v>
      </c>
      <c r="CS1750" s="110" t="str">
        <f t="shared" si="281"/>
        <v>RGInt 03 Cascavel-Foz do Iguaçu</v>
      </c>
    </row>
    <row r="1751" spans="19:97" x14ac:dyDescent="0.2">
      <c r="S1751" s="98">
        <v>4740</v>
      </c>
      <c r="T1751" s="98">
        <v>65</v>
      </c>
      <c r="U1751" s="98" t="s">
        <v>4180</v>
      </c>
      <c r="V1751" s="98">
        <v>30</v>
      </c>
      <c r="W1751" s="98" t="s">
        <v>4240</v>
      </c>
      <c r="X1751" s="98">
        <v>3</v>
      </c>
      <c r="Y1751" s="98" t="s">
        <v>870</v>
      </c>
      <c r="Z1751" s="98">
        <v>22</v>
      </c>
      <c r="AA1751" s="98" t="s">
        <v>4181</v>
      </c>
      <c r="AB1751" s="98">
        <v>8209</v>
      </c>
      <c r="AC1751" s="98" t="s">
        <v>4253</v>
      </c>
      <c r="AD1751" s="98" t="s">
        <v>6418</v>
      </c>
      <c r="AE1751" s="98">
        <v>4740</v>
      </c>
      <c r="AF1751" s="98" t="s">
        <v>2535</v>
      </c>
      <c r="AG1751" s="98" t="s">
        <v>4258</v>
      </c>
      <c r="AH1751" s="98" t="s">
        <v>4259</v>
      </c>
      <c r="AI1751" s="98" t="s">
        <v>53</v>
      </c>
      <c r="AJ1751" s="98">
        <v>4100</v>
      </c>
      <c r="AO1751" s="98">
        <v>2024</v>
      </c>
      <c r="AP1751" s="98">
        <v>30000</v>
      </c>
      <c r="AQ1751" s="98" t="s">
        <v>54</v>
      </c>
      <c r="AR1751" s="98" t="s">
        <v>56</v>
      </c>
      <c r="AS1751" s="98" t="s">
        <v>54</v>
      </c>
      <c r="AT1751" s="98" t="s">
        <v>54</v>
      </c>
      <c r="AU1751" s="98" t="s">
        <v>2527</v>
      </c>
      <c r="AY1751" s="98" t="s">
        <v>54</v>
      </c>
      <c r="AZ1751" s="98" t="s">
        <v>4260</v>
      </c>
      <c r="BA1751" s="98" t="s">
        <v>4261</v>
      </c>
      <c r="BB1751" s="98" t="s">
        <v>4246</v>
      </c>
      <c r="BD1751" s="110" t="str">
        <f t="shared" si="283"/>
        <v>5147RGInt 03 Cascavel</v>
      </c>
      <c r="BE1751" s="110">
        <v>5147</v>
      </c>
      <c r="BF1751" s="110" t="s">
        <v>2112</v>
      </c>
      <c r="BG1751" s="110">
        <v>8602</v>
      </c>
      <c r="BH1751" s="110" t="s">
        <v>35</v>
      </c>
      <c r="BI1751" s="110">
        <v>1119</v>
      </c>
      <c r="BJ1751" s="110">
        <v>1153</v>
      </c>
      <c r="BK1751" s="110">
        <v>1187</v>
      </c>
      <c r="BL1751" s="110">
        <v>1223</v>
      </c>
      <c r="BN1751" s="110">
        <f t="shared" si="284"/>
        <v>4682</v>
      </c>
      <c r="BS1751" s="110">
        <v>4740</v>
      </c>
      <c r="BT1751" s="110" t="str">
        <f t="shared" si="275"/>
        <v>Unidade de produção familiar assistida com Assistência Técnica Rural - ATER</v>
      </c>
      <c r="BU1751" s="111" t="str">
        <f t="shared" si="276"/>
        <v>Não</v>
      </c>
      <c r="BV1751" s="111" t="str">
        <f t="shared" si="277"/>
        <v>Não</v>
      </c>
      <c r="BW1751" s="111" t="str">
        <f t="shared" si="278"/>
        <v>Não</v>
      </c>
      <c r="BX1751" s="111" t="str">
        <f t="shared" si="279"/>
        <v>Sim</v>
      </c>
      <c r="BY1751" s="110" t="s">
        <v>2527</v>
      </c>
      <c r="BZ1751" s="110" t="s">
        <v>8261</v>
      </c>
      <c r="CA1751" s="110" t="s">
        <v>488</v>
      </c>
      <c r="CB1751" s="110" t="s">
        <v>8374</v>
      </c>
      <c r="CG1751" s="110" t="str">
        <f t="shared" si="280"/>
        <v>6137 Total</v>
      </c>
      <c r="CH1751" s="110" t="str">
        <f t="shared" si="282"/>
        <v>6137 Total-1</v>
      </c>
      <c r="CI1751" s="110">
        <v>1</v>
      </c>
      <c r="CJ1751" s="110" t="s">
        <v>7563</v>
      </c>
      <c r="CN1751" s="110">
        <v>0</v>
      </c>
      <c r="CO1751" s="110">
        <v>500</v>
      </c>
      <c r="CP1751" s="110">
        <v>1000</v>
      </c>
      <c r="CQ1751" s="110">
        <v>300</v>
      </c>
      <c r="CS1751" s="110" t="str">
        <f t="shared" si="281"/>
        <v>-</v>
      </c>
    </row>
    <row r="1752" spans="19:97" x14ac:dyDescent="0.2">
      <c r="S1752" s="98">
        <v>4757</v>
      </c>
      <c r="T1752" s="98">
        <v>65</v>
      </c>
      <c r="U1752" s="98" t="s">
        <v>4180</v>
      </c>
      <c r="V1752" s="98">
        <v>30</v>
      </c>
      <c r="W1752" s="98" t="s">
        <v>4240</v>
      </c>
      <c r="X1752" s="98">
        <v>3</v>
      </c>
      <c r="Y1752" s="98" t="s">
        <v>870</v>
      </c>
      <c r="Z1752" s="98">
        <v>22</v>
      </c>
      <c r="AA1752" s="98" t="s">
        <v>4181</v>
      </c>
      <c r="AB1752" s="98">
        <v>8263</v>
      </c>
      <c r="AC1752" s="98" t="s">
        <v>4262</v>
      </c>
      <c r="AD1752" s="98" t="s">
        <v>6419</v>
      </c>
      <c r="AE1752" s="98">
        <v>4757</v>
      </c>
      <c r="AF1752" s="98" t="s">
        <v>2589</v>
      </c>
      <c r="AG1752" s="98" t="s">
        <v>6420</v>
      </c>
      <c r="AH1752" s="98" t="s">
        <v>3073</v>
      </c>
      <c r="AI1752" s="98" t="s">
        <v>53</v>
      </c>
      <c r="AJ1752" s="98">
        <v>4100</v>
      </c>
      <c r="AO1752" s="98">
        <v>2024</v>
      </c>
      <c r="AP1752" s="98">
        <v>100</v>
      </c>
      <c r="AQ1752" s="98" t="s">
        <v>54</v>
      </c>
      <c r="AR1752" s="98" t="s">
        <v>56</v>
      </c>
      <c r="AS1752" s="98" t="s">
        <v>54</v>
      </c>
      <c r="AT1752" s="98" t="s">
        <v>54</v>
      </c>
      <c r="AV1752" s="98" t="s">
        <v>244</v>
      </c>
      <c r="AY1752" s="98" t="s">
        <v>54</v>
      </c>
      <c r="AZ1752" s="98" t="s">
        <v>4263</v>
      </c>
      <c r="BA1752" s="98" t="s">
        <v>4264</v>
      </c>
      <c r="BB1752" s="98" t="s">
        <v>4246</v>
      </c>
      <c r="BD1752" s="110" t="str">
        <f t="shared" si="283"/>
        <v>5147RGInt 04 Maringá</v>
      </c>
      <c r="BE1752" s="110">
        <v>5147</v>
      </c>
      <c r="BF1752" s="110" t="s">
        <v>2112</v>
      </c>
      <c r="BG1752" s="110">
        <v>8602</v>
      </c>
      <c r="BH1752" s="110" t="s">
        <v>36</v>
      </c>
      <c r="BI1752" s="110">
        <v>643</v>
      </c>
      <c r="BJ1752" s="110">
        <v>662</v>
      </c>
      <c r="BK1752" s="110">
        <v>682</v>
      </c>
      <c r="BL1752" s="110">
        <v>703</v>
      </c>
      <c r="BN1752" s="110">
        <f t="shared" si="284"/>
        <v>2690</v>
      </c>
      <c r="BS1752" s="110">
        <v>4757</v>
      </c>
      <c r="BT1752" s="110" t="str">
        <f t="shared" si="275"/>
        <v>Projetos de pesquisa e inovação agropecuária com foco em desenvolvimento rural executados</v>
      </c>
      <c r="BU1752" s="111" t="str">
        <f t="shared" si="276"/>
        <v>Não</v>
      </c>
      <c r="BV1752" s="111" t="str">
        <f t="shared" si="277"/>
        <v>Não</v>
      </c>
      <c r="BW1752" s="111" t="str">
        <f t="shared" si="278"/>
        <v>Não</v>
      </c>
      <c r="BX1752" s="111" t="str">
        <f t="shared" si="279"/>
        <v>Sim</v>
      </c>
      <c r="BY1752" s="110" t="s">
        <v>2527</v>
      </c>
      <c r="BZ1752" s="110" t="s">
        <v>8264</v>
      </c>
      <c r="CA1752" s="110" t="s">
        <v>8363</v>
      </c>
      <c r="CB1752" s="110" t="s">
        <v>8374</v>
      </c>
      <c r="CG1752" s="110" t="str">
        <f t="shared" si="280"/>
        <v>6138Guarapuava</v>
      </c>
      <c r="CH1752" s="110" t="str">
        <f t="shared" si="282"/>
        <v>6138-1</v>
      </c>
      <c r="CI1752" s="110">
        <v>1</v>
      </c>
      <c r="CJ1752" s="110">
        <v>6138</v>
      </c>
      <c r="CK1752" s="110" t="s">
        <v>34</v>
      </c>
      <c r="CL1752" s="110">
        <v>4109401</v>
      </c>
      <c r="CM1752" s="110" t="s">
        <v>526</v>
      </c>
      <c r="CN1752" s="110">
        <v>0</v>
      </c>
      <c r="CO1752" s="110">
        <v>500</v>
      </c>
      <c r="CP1752" s="110">
        <v>1000</v>
      </c>
      <c r="CQ1752" s="110">
        <v>300</v>
      </c>
      <c r="CS1752" s="110" t="str">
        <f t="shared" si="281"/>
        <v>RGInt 02 Guarapuava-Guarapuava</v>
      </c>
    </row>
    <row r="1753" spans="19:97" x14ac:dyDescent="0.2">
      <c r="S1753" s="98">
        <v>6034</v>
      </c>
      <c r="T1753" s="98">
        <v>65</v>
      </c>
      <c r="U1753" s="98" t="s">
        <v>4180</v>
      </c>
      <c r="V1753" s="98">
        <v>30</v>
      </c>
      <c r="W1753" s="98" t="s">
        <v>4240</v>
      </c>
      <c r="X1753" s="98">
        <v>3</v>
      </c>
      <c r="Y1753" s="98" t="s">
        <v>870</v>
      </c>
      <c r="Z1753" s="98">
        <v>22</v>
      </c>
      <c r="AA1753" s="98" t="s">
        <v>4181</v>
      </c>
      <c r="AB1753" s="98">
        <v>8268</v>
      </c>
      <c r="AC1753" s="98" t="s">
        <v>4265</v>
      </c>
      <c r="AD1753" s="98" t="s">
        <v>1305</v>
      </c>
      <c r="AE1753" s="98">
        <v>6034</v>
      </c>
      <c r="AF1753" s="98" t="s">
        <v>4266</v>
      </c>
      <c r="AG1753" s="98" t="s">
        <v>4267</v>
      </c>
      <c r="AH1753" s="98" t="s">
        <v>212</v>
      </c>
      <c r="AI1753" s="98" t="s">
        <v>53</v>
      </c>
      <c r="AJ1753" s="98">
        <v>4100</v>
      </c>
      <c r="AK1753" s="98" t="s">
        <v>37</v>
      </c>
      <c r="AL1753" s="98">
        <v>4105</v>
      </c>
      <c r="AM1753" s="98" t="s">
        <v>326</v>
      </c>
      <c r="AN1753" s="98">
        <v>4113700</v>
      </c>
      <c r="AO1753" s="98">
        <v>2024</v>
      </c>
      <c r="AP1753" s="98">
        <v>0</v>
      </c>
      <c r="AQ1753" s="98" t="s">
        <v>54</v>
      </c>
      <c r="AR1753" s="98" t="s">
        <v>54</v>
      </c>
      <c r="AS1753" s="98" t="s">
        <v>54</v>
      </c>
      <c r="AT1753" s="98" t="s">
        <v>54</v>
      </c>
      <c r="AY1753" s="98" t="s">
        <v>56</v>
      </c>
      <c r="AZ1753" s="98" t="s">
        <v>4268</v>
      </c>
      <c r="BA1753" s="98" t="s">
        <v>4269</v>
      </c>
      <c r="BB1753" s="98" t="s">
        <v>6421</v>
      </c>
      <c r="BD1753" s="110" t="str">
        <f t="shared" si="283"/>
        <v>5147RGInt 05 Londrina</v>
      </c>
      <c r="BE1753" s="110">
        <v>5147</v>
      </c>
      <c r="BF1753" s="110" t="s">
        <v>2112</v>
      </c>
      <c r="BG1753" s="110">
        <v>8602</v>
      </c>
      <c r="BH1753" s="110" t="s">
        <v>37</v>
      </c>
      <c r="BI1753" s="110">
        <v>1139</v>
      </c>
      <c r="BJ1753" s="110">
        <v>1173</v>
      </c>
      <c r="BK1753" s="110">
        <v>1208</v>
      </c>
      <c r="BL1753" s="110">
        <v>1245</v>
      </c>
      <c r="BN1753" s="110">
        <f t="shared" si="284"/>
        <v>4765</v>
      </c>
      <c r="BS1753" s="110">
        <v>6034</v>
      </c>
      <c r="BT1753" s="110" t="str">
        <f t="shared" si="275"/>
        <v>Adequação do auditório da Unidade Estadual do IDR-PR, em Londrina</v>
      </c>
      <c r="BU1753" s="111" t="str">
        <f t="shared" si="276"/>
        <v>Não</v>
      </c>
      <c r="BV1753" s="111" t="str">
        <f t="shared" si="277"/>
        <v>Não</v>
      </c>
      <c r="BW1753" s="111" t="str">
        <f t="shared" si="278"/>
        <v>Não</v>
      </c>
      <c r="BX1753" s="111" t="str">
        <f t="shared" si="279"/>
        <v>Não</v>
      </c>
      <c r="BY1753" s="110" t="s">
        <v>121</v>
      </c>
      <c r="BZ1753" s="110" t="s">
        <v>121</v>
      </c>
      <c r="CA1753" s="110" t="s">
        <v>121</v>
      </c>
      <c r="CB1753" s="110" t="s">
        <v>8122</v>
      </c>
      <c r="CG1753" s="110" t="str">
        <f t="shared" si="280"/>
        <v>6138 Total</v>
      </c>
      <c r="CH1753" s="110" t="str">
        <f t="shared" si="282"/>
        <v>6138 Total-1</v>
      </c>
      <c r="CI1753" s="110">
        <v>1</v>
      </c>
      <c r="CJ1753" s="110" t="s">
        <v>7564</v>
      </c>
      <c r="CN1753" s="110">
        <v>0</v>
      </c>
      <c r="CO1753" s="110">
        <v>500</v>
      </c>
      <c r="CP1753" s="110">
        <v>1000</v>
      </c>
      <c r="CQ1753" s="110">
        <v>300</v>
      </c>
      <c r="CS1753" s="110" t="str">
        <f t="shared" si="281"/>
        <v>-</v>
      </c>
    </row>
    <row r="1754" spans="19:97" x14ac:dyDescent="0.2">
      <c r="S1754" s="98">
        <v>6035</v>
      </c>
      <c r="T1754" s="98">
        <v>65</v>
      </c>
      <c r="U1754" s="98" t="s">
        <v>4180</v>
      </c>
      <c r="V1754" s="98">
        <v>30</v>
      </c>
      <c r="W1754" s="98" t="s">
        <v>4240</v>
      </c>
      <c r="X1754" s="98">
        <v>3</v>
      </c>
      <c r="Y1754" s="98" t="s">
        <v>870</v>
      </c>
      <c r="Z1754" s="98">
        <v>22</v>
      </c>
      <c r="AA1754" s="98" t="s">
        <v>4181</v>
      </c>
      <c r="AB1754" s="98">
        <v>8268</v>
      </c>
      <c r="AC1754" s="98" t="s">
        <v>4265</v>
      </c>
      <c r="AD1754" s="98" t="s">
        <v>1305</v>
      </c>
      <c r="AE1754" s="98">
        <v>6035</v>
      </c>
      <c r="AF1754" s="98" t="s">
        <v>4270</v>
      </c>
      <c r="AG1754" s="98" t="s">
        <v>4271</v>
      </c>
      <c r="AH1754" s="98" t="s">
        <v>212</v>
      </c>
      <c r="AI1754" s="98" t="s">
        <v>53</v>
      </c>
      <c r="AJ1754" s="98">
        <v>4100</v>
      </c>
      <c r="AK1754" s="98" t="s">
        <v>33</v>
      </c>
      <c r="AL1754" s="98">
        <v>4101</v>
      </c>
      <c r="AM1754" s="98" t="s">
        <v>128</v>
      </c>
      <c r="AN1754" s="98">
        <v>4106902</v>
      </c>
      <c r="AO1754" s="98">
        <v>2024</v>
      </c>
      <c r="AP1754" s="98">
        <v>0</v>
      </c>
      <c r="AQ1754" s="98" t="s">
        <v>54</v>
      </c>
      <c r="AR1754" s="98" t="s">
        <v>54</v>
      </c>
      <c r="AS1754" s="98" t="s">
        <v>54</v>
      </c>
      <c r="AT1754" s="98" t="s">
        <v>54</v>
      </c>
      <c r="AY1754" s="98" t="s">
        <v>56</v>
      </c>
      <c r="AZ1754" s="98" t="s">
        <v>4268</v>
      </c>
      <c r="BA1754" s="98" t="s">
        <v>4269</v>
      </c>
      <c r="BB1754" s="98" t="s">
        <v>6421</v>
      </c>
      <c r="BD1754" s="110" t="str">
        <f t="shared" si="283"/>
        <v>5147RGInt 06 Ponta Grossa</v>
      </c>
      <c r="BE1754" s="110">
        <v>5147</v>
      </c>
      <c r="BF1754" s="110" t="s">
        <v>2112</v>
      </c>
      <c r="BG1754" s="110">
        <v>8602</v>
      </c>
      <c r="BH1754" s="110" t="s">
        <v>38</v>
      </c>
      <c r="BI1754" s="110">
        <v>576</v>
      </c>
      <c r="BJ1754" s="110">
        <v>593</v>
      </c>
      <c r="BK1754" s="110">
        <v>611</v>
      </c>
      <c r="BL1754" s="110">
        <v>629</v>
      </c>
      <c r="BN1754" s="110">
        <f t="shared" si="284"/>
        <v>2409</v>
      </c>
      <c r="BS1754" s="110">
        <v>6035</v>
      </c>
      <c r="BT1754" s="110" t="str">
        <f t="shared" si="275"/>
        <v>Adequação do prédio da sede do IDR-PR, em Curitiba</v>
      </c>
      <c r="BU1754" s="111" t="str">
        <f t="shared" si="276"/>
        <v>Não</v>
      </c>
      <c r="BV1754" s="111" t="str">
        <f t="shared" si="277"/>
        <v>Não</v>
      </c>
      <c r="BW1754" s="111" t="str">
        <f t="shared" si="278"/>
        <v>Não</v>
      </c>
      <c r="BX1754" s="111" t="str">
        <f t="shared" si="279"/>
        <v>Não</v>
      </c>
      <c r="BY1754" s="110" t="s">
        <v>121</v>
      </c>
      <c r="BZ1754" s="110" t="s">
        <v>121</v>
      </c>
      <c r="CA1754" s="110" t="s">
        <v>121</v>
      </c>
      <c r="CB1754" s="110" t="s">
        <v>8122</v>
      </c>
      <c r="CG1754" s="110" t="str">
        <f t="shared" si="280"/>
        <v>6139Pontal do Paraná</v>
      </c>
      <c r="CH1754" s="110" t="str">
        <f t="shared" si="282"/>
        <v>6139-1</v>
      </c>
      <c r="CI1754" s="110">
        <v>1</v>
      </c>
      <c r="CJ1754" s="110">
        <v>6139</v>
      </c>
      <c r="CK1754" s="110" t="s">
        <v>33</v>
      </c>
      <c r="CL1754" s="110">
        <v>4119954</v>
      </c>
      <c r="CM1754" s="110" t="s">
        <v>535</v>
      </c>
      <c r="CN1754" s="110">
        <v>0</v>
      </c>
      <c r="CO1754" s="110">
        <v>200</v>
      </c>
      <c r="CP1754" s="110">
        <v>400</v>
      </c>
      <c r="CQ1754" s="110">
        <v>0</v>
      </c>
      <c r="CS1754" s="110" t="str">
        <f t="shared" si="281"/>
        <v>RGInt 01 Curitiba-Pontal do Paraná</v>
      </c>
    </row>
    <row r="1755" spans="19:97" x14ac:dyDescent="0.2">
      <c r="S1755" s="98">
        <v>6030</v>
      </c>
      <c r="T1755" s="98">
        <v>65</v>
      </c>
      <c r="U1755" s="98" t="s">
        <v>4180</v>
      </c>
      <c r="V1755" s="98">
        <v>30</v>
      </c>
      <c r="W1755" s="98" t="s">
        <v>4240</v>
      </c>
      <c r="X1755" s="98">
        <v>3</v>
      </c>
      <c r="Y1755" s="98" t="s">
        <v>870</v>
      </c>
      <c r="Z1755" s="98">
        <v>22</v>
      </c>
      <c r="AA1755" s="98" t="s">
        <v>4181</v>
      </c>
      <c r="AB1755" s="98">
        <v>8268</v>
      </c>
      <c r="AC1755" s="98" t="s">
        <v>4265</v>
      </c>
      <c r="AD1755" s="98" t="s">
        <v>1305</v>
      </c>
      <c r="AE1755" s="98">
        <v>6030</v>
      </c>
      <c r="AF1755" s="98" t="s">
        <v>4272</v>
      </c>
      <c r="AG1755" s="98" t="s">
        <v>4273</v>
      </c>
      <c r="AH1755" s="98" t="s">
        <v>212</v>
      </c>
      <c r="AI1755" s="98" t="s">
        <v>53</v>
      </c>
      <c r="AJ1755" s="98">
        <v>4100</v>
      </c>
      <c r="AK1755" s="98" t="s">
        <v>33</v>
      </c>
      <c r="AL1755" s="98">
        <v>4101</v>
      </c>
      <c r="AM1755" s="98" t="s">
        <v>128</v>
      </c>
      <c r="AN1755" s="98">
        <v>4106902</v>
      </c>
      <c r="AO1755" s="98">
        <v>2024</v>
      </c>
      <c r="AP1755" s="98">
        <v>0</v>
      </c>
      <c r="AQ1755" s="98" t="s">
        <v>54</v>
      </c>
      <c r="AR1755" s="98" t="s">
        <v>54</v>
      </c>
      <c r="AS1755" s="98" t="s">
        <v>54</v>
      </c>
      <c r="AT1755" s="98" t="s">
        <v>54</v>
      </c>
      <c r="AY1755" s="98" t="s">
        <v>56</v>
      </c>
      <c r="AZ1755" s="98" t="s">
        <v>4268</v>
      </c>
      <c r="BA1755" s="98" t="s">
        <v>4269</v>
      </c>
      <c r="BB1755" s="98" t="s">
        <v>6421</v>
      </c>
      <c r="BD1755" s="110" t="str">
        <f t="shared" si="283"/>
        <v>5148RGInt 01 Curitiba</v>
      </c>
      <c r="BE1755" s="110">
        <v>5148</v>
      </c>
      <c r="BF1755" s="110" t="s">
        <v>2118</v>
      </c>
      <c r="BG1755" s="110">
        <v>8602</v>
      </c>
      <c r="BH1755" s="110" t="s">
        <v>33</v>
      </c>
      <c r="BI1755" s="110">
        <v>90</v>
      </c>
      <c r="BJ1755" s="110">
        <v>93</v>
      </c>
      <c r="BK1755" s="110">
        <v>95</v>
      </c>
      <c r="BL1755" s="110">
        <v>98</v>
      </c>
      <c r="BN1755" s="110">
        <f t="shared" si="284"/>
        <v>376</v>
      </c>
      <c r="BS1755" s="110">
        <v>6030</v>
      </c>
      <c r="BT1755" s="110" t="str">
        <f t="shared" si="275"/>
        <v>Adequação dos banheiros da sede do IDR-Paraná, em Curitiba</v>
      </c>
      <c r="BU1755" s="111" t="str">
        <f t="shared" si="276"/>
        <v>Não</v>
      </c>
      <c r="BV1755" s="111" t="str">
        <f t="shared" si="277"/>
        <v>Não</v>
      </c>
      <c r="BW1755" s="111" t="str">
        <f t="shared" si="278"/>
        <v>Não</v>
      </c>
      <c r="BX1755" s="111" t="str">
        <f t="shared" si="279"/>
        <v>Não</v>
      </c>
      <c r="BY1755" s="110" t="s">
        <v>121</v>
      </c>
      <c r="BZ1755" s="110" t="s">
        <v>121</v>
      </c>
      <c r="CA1755" s="110" t="s">
        <v>121</v>
      </c>
      <c r="CB1755" s="110" t="s">
        <v>8122</v>
      </c>
      <c r="CG1755" s="110" t="str">
        <f t="shared" si="280"/>
        <v>6139 Total</v>
      </c>
      <c r="CH1755" s="110" t="str">
        <f t="shared" si="282"/>
        <v>6139 Total-1</v>
      </c>
      <c r="CI1755" s="110">
        <v>1</v>
      </c>
      <c r="CJ1755" s="110" t="s">
        <v>7565</v>
      </c>
      <c r="CN1755" s="110">
        <v>0</v>
      </c>
      <c r="CO1755" s="110">
        <v>200</v>
      </c>
      <c r="CP1755" s="110">
        <v>400</v>
      </c>
      <c r="CQ1755" s="110">
        <v>0</v>
      </c>
      <c r="CS1755" s="110" t="str">
        <f t="shared" si="281"/>
        <v>-</v>
      </c>
    </row>
    <row r="1756" spans="19:97" x14ac:dyDescent="0.2">
      <c r="S1756" s="98">
        <v>6704</v>
      </c>
      <c r="T1756" s="98">
        <v>65</v>
      </c>
      <c r="U1756" s="98" t="s">
        <v>4180</v>
      </c>
      <c r="V1756" s="98">
        <v>30</v>
      </c>
      <c r="W1756" s="98" t="s">
        <v>4240</v>
      </c>
      <c r="X1756" s="98">
        <v>3</v>
      </c>
      <c r="Y1756" s="98" t="s">
        <v>870</v>
      </c>
      <c r="Z1756" s="98">
        <v>22</v>
      </c>
      <c r="AA1756" s="98" t="s">
        <v>4181</v>
      </c>
      <c r="AB1756" s="98">
        <v>8268</v>
      </c>
      <c r="AC1756" s="98" t="s">
        <v>4265</v>
      </c>
      <c r="AD1756" s="98" t="s">
        <v>1305</v>
      </c>
      <c r="AE1756" s="98">
        <v>6704</v>
      </c>
      <c r="AF1756" s="98" t="s">
        <v>6422</v>
      </c>
      <c r="AG1756" s="98" t="s">
        <v>6423</v>
      </c>
      <c r="AH1756" s="98" t="s">
        <v>212</v>
      </c>
      <c r="AI1756" s="98" t="s">
        <v>53</v>
      </c>
      <c r="AJ1756" s="98">
        <v>4100</v>
      </c>
      <c r="AK1756" s="98" t="s">
        <v>33</v>
      </c>
      <c r="AL1756" s="98">
        <v>4101</v>
      </c>
      <c r="AM1756" s="98" t="s">
        <v>128</v>
      </c>
      <c r="AN1756" s="98">
        <v>4106902</v>
      </c>
      <c r="AO1756" s="98">
        <v>2024</v>
      </c>
      <c r="AP1756" s="98">
        <v>0</v>
      </c>
      <c r="AQ1756" s="98" t="s">
        <v>54</v>
      </c>
      <c r="AR1756" s="98" t="s">
        <v>54</v>
      </c>
      <c r="AS1756" s="98" t="s">
        <v>54</v>
      </c>
      <c r="AT1756" s="98" t="s">
        <v>54</v>
      </c>
      <c r="AY1756" s="98" t="s">
        <v>56</v>
      </c>
      <c r="AZ1756" s="98" t="s">
        <v>6424</v>
      </c>
      <c r="BA1756" s="98" t="s">
        <v>6425</v>
      </c>
      <c r="BB1756" s="98" t="s">
        <v>6421</v>
      </c>
      <c r="BD1756" s="110" t="str">
        <f t="shared" si="283"/>
        <v>5148RGInt 02 Guarapuava</v>
      </c>
      <c r="BE1756" s="110">
        <v>5148</v>
      </c>
      <c r="BF1756" s="110" t="s">
        <v>2118</v>
      </c>
      <c r="BG1756" s="110">
        <v>8602</v>
      </c>
      <c r="BH1756" s="110" t="s">
        <v>34</v>
      </c>
      <c r="BI1756" s="110">
        <v>5</v>
      </c>
      <c r="BJ1756" s="110">
        <v>5</v>
      </c>
      <c r="BK1756" s="110">
        <v>5</v>
      </c>
      <c r="BL1756" s="110">
        <v>5</v>
      </c>
      <c r="BN1756" s="110">
        <f t="shared" si="284"/>
        <v>20</v>
      </c>
      <c r="BS1756" s="110">
        <v>6704</v>
      </c>
      <c r="BT1756" s="110" t="str">
        <f t="shared" si="275"/>
        <v>Cobertura para veículos oficiais do IDR-PARANÁ na unidade estadual de Curitiba</v>
      </c>
      <c r="BU1756" s="111" t="str">
        <f t="shared" si="276"/>
        <v>Não</v>
      </c>
      <c r="BV1756" s="111" t="str">
        <f t="shared" si="277"/>
        <v>Não</v>
      </c>
      <c r="BW1756" s="111" t="str">
        <f t="shared" si="278"/>
        <v>Não</v>
      </c>
      <c r="BX1756" s="111" t="str">
        <f t="shared" si="279"/>
        <v>Não</v>
      </c>
      <c r="BY1756" s="110" t="s">
        <v>121</v>
      </c>
      <c r="BZ1756" s="110" t="s">
        <v>121</v>
      </c>
      <c r="CA1756" s="110" t="s">
        <v>121</v>
      </c>
      <c r="CB1756" s="110" t="s">
        <v>8122</v>
      </c>
      <c r="CG1756" s="110" t="str">
        <f t="shared" si="280"/>
        <v>6140Ribeirão do Pinhal</v>
      </c>
      <c r="CH1756" s="110" t="str">
        <f t="shared" si="282"/>
        <v>6140-1</v>
      </c>
      <c r="CI1756" s="110">
        <v>1</v>
      </c>
      <c r="CJ1756" s="110">
        <v>6140</v>
      </c>
      <c r="CK1756" s="110" t="s">
        <v>37</v>
      </c>
      <c r="CL1756" s="110">
        <v>4121901</v>
      </c>
      <c r="CM1756" s="110" t="s">
        <v>546</v>
      </c>
      <c r="CN1756" s="110">
        <v>0</v>
      </c>
      <c r="CO1756" s="110">
        <v>0</v>
      </c>
      <c r="CP1756" s="110">
        <v>70</v>
      </c>
      <c r="CQ1756" s="110">
        <v>300</v>
      </c>
      <c r="CS1756" s="110" t="str">
        <f t="shared" si="281"/>
        <v>RGInt 05 Londrina-Ribeirão do Pinhal</v>
      </c>
    </row>
    <row r="1757" spans="19:97" x14ac:dyDescent="0.2">
      <c r="S1757" s="98">
        <v>6300</v>
      </c>
      <c r="T1757" s="98">
        <v>65</v>
      </c>
      <c r="U1757" s="98" t="s">
        <v>4180</v>
      </c>
      <c r="V1757" s="98">
        <v>30</v>
      </c>
      <c r="W1757" s="98" t="s">
        <v>4240</v>
      </c>
      <c r="X1757" s="98">
        <v>3</v>
      </c>
      <c r="Y1757" s="98" t="s">
        <v>870</v>
      </c>
      <c r="Z1757" s="98">
        <v>22</v>
      </c>
      <c r="AA1757" s="98" t="s">
        <v>4181</v>
      </c>
      <c r="AB1757" s="98">
        <v>8268</v>
      </c>
      <c r="AC1757" s="98" t="s">
        <v>4265</v>
      </c>
      <c r="AD1757" s="98" t="s">
        <v>1305</v>
      </c>
      <c r="AE1757" s="98">
        <v>6300</v>
      </c>
      <c r="AF1757" s="98" t="s">
        <v>6426</v>
      </c>
      <c r="AG1757" s="98" t="s">
        <v>6427</v>
      </c>
      <c r="AH1757" s="98" t="s">
        <v>212</v>
      </c>
      <c r="AI1757" s="98" t="s">
        <v>53</v>
      </c>
      <c r="AJ1757" s="98">
        <v>4100</v>
      </c>
      <c r="AK1757" s="98" t="s">
        <v>35</v>
      </c>
      <c r="AL1757" s="98">
        <v>4103</v>
      </c>
      <c r="AM1757" s="98" t="s">
        <v>138</v>
      </c>
      <c r="AN1757" s="98">
        <v>4118501</v>
      </c>
      <c r="AO1757" s="98">
        <v>2024</v>
      </c>
      <c r="AP1757" s="98">
        <v>0</v>
      </c>
      <c r="AQ1757" s="98" t="s">
        <v>54</v>
      </c>
      <c r="AR1757" s="98" t="s">
        <v>54</v>
      </c>
      <c r="AS1757" s="98" t="s">
        <v>54</v>
      </c>
      <c r="AT1757" s="98" t="s">
        <v>54</v>
      </c>
      <c r="AY1757" s="98" t="s">
        <v>56</v>
      </c>
      <c r="AZ1757" s="98" t="s">
        <v>6428</v>
      </c>
      <c r="BA1757" s="98" t="s">
        <v>6425</v>
      </c>
      <c r="BB1757" s="98" t="s">
        <v>6421</v>
      </c>
      <c r="BD1757" s="110" t="str">
        <f t="shared" si="283"/>
        <v>5148RGInt 03 Cascavel</v>
      </c>
      <c r="BE1757" s="110">
        <v>5148</v>
      </c>
      <c r="BF1757" s="110" t="s">
        <v>2118</v>
      </c>
      <c r="BG1757" s="110">
        <v>8602</v>
      </c>
      <c r="BH1757" s="110" t="s">
        <v>35</v>
      </c>
      <c r="BI1757" s="110">
        <v>20</v>
      </c>
      <c r="BJ1757" s="110">
        <v>21</v>
      </c>
      <c r="BK1757" s="110">
        <v>21</v>
      </c>
      <c r="BL1757" s="110">
        <v>22</v>
      </c>
      <c r="BN1757" s="110">
        <f t="shared" si="284"/>
        <v>84</v>
      </c>
      <c r="BS1757" s="110">
        <v>6300</v>
      </c>
      <c r="BT1757" s="110" t="str">
        <f t="shared" si="275"/>
        <v>Construção de armazém e abastecedouro agropecuário no polo de Pato Branco</v>
      </c>
      <c r="BU1757" s="111" t="str">
        <f t="shared" si="276"/>
        <v>Não</v>
      </c>
      <c r="BV1757" s="111" t="str">
        <f t="shared" si="277"/>
        <v>Não</v>
      </c>
      <c r="BW1757" s="111" t="str">
        <f t="shared" si="278"/>
        <v>Não</v>
      </c>
      <c r="BX1757" s="111" t="str">
        <f t="shared" si="279"/>
        <v>Não</v>
      </c>
      <c r="BY1757" s="110" t="s">
        <v>121</v>
      </c>
      <c r="BZ1757" s="110" t="s">
        <v>121</v>
      </c>
      <c r="CA1757" s="110" t="s">
        <v>121</v>
      </c>
      <c r="CB1757" s="110" t="s">
        <v>8122</v>
      </c>
      <c r="CG1757" s="110" t="str">
        <f t="shared" si="280"/>
        <v>6140 Total</v>
      </c>
      <c r="CH1757" s="110" t="str">
        <f t="shared" si="282"/>
        <v>6140 Total-1</v>
      </c>
      <c r="CI1757" s="110">
        <v>1</v>
      </c>
      <c r="CJ1757" s="110" t="s">
        <v>7566</v>
      </c>
      <c r="CN1757" s="110">
        <v>0</v>
      </c>
      <c r="CO1757" s="110">
        <v>0</v>
      </c>
      <c r="CP1757" s="110">
        <v>70</v>
      </c>
      <c r="CQ1757" s="110">
        <v>300</v>
      </c>
      <c r="CS1757" s="110" t="str">
        <f t="shared" si="281"/>
        <v>-</v>
      </c>
    </row>
    <row r="1758" spans="19:97" x14ac:dyDescent="0.2">
      <c r="S1758" s="98">
        <v>6707</v>
      </c>
      <c r="T1758" s="98">
        <v>65</v>
      </c>
      <c r="U1758" s="98" t="s">
        <v>4180</v>
      </c>
      <c r="V1758" s="98">
        <v>30</v>
      </c>
      <c r="W1758" s="98" t="s">
        <v>4240</v>
      </c>
      <c r="X1758" s="98">
        <v>3</v>
      </c>
      <c r="Y1758" s="98" t="s">
        <v>870</v>
      </c>
      <c r="Z1758" s="98">
        <v>22</v>
      </c>
      <c r="AA1758" s="98" t="s">
        <v>4181</v>
      </c>
      <c r="AB1758" s="98">
        <v>8268</v>
      </c>
      <c r="AC1758" s="98" t="s">
        <v>4265</v>
      </c>
      <c r="AD1758" s="98" t="s">
        <v>1305</v>
      </c>
      <c r="AE1758" s="98">
        <v>6707</v>
      </c>
      <c r="AF1758" s="98" t="s">
        <v>6429</v>
      </c>
      <c r="AG1758" s="98" t="s">
        <v>6430</v>
      </c>
      <c r="AH1758" s="98" t="s">
        <v>212</v>
      </c>
      <c r="AI1758" s="98" t="s">
        <v>53</v>
      </c>
      <c r="AJ1758" s="98">
        <v>4100</v>
      </c>
      <c r="AK1758" s="98" t="s">
        <v>35</v>
      </c>
      <c r="AL1758" s="98">
        <v>4103</v>
      </c>
      <c r="AM1758" s="98" t="s">
        <v>138</v>
      </c>
      <c r="AN1758" s="98">
        <v>4118501</v>
      </c>
      <c r="AO1758" s="98">
        <v>2024</v>
      </c>
      <c r="AP1758" s="98">
        <v>0</v>
      </c>
      <c r="AQ1758" s="98" t="s">
        <v>54</v>
      </c>
      <c r="AR1758" s="98" t="s">
        <v>54</v>
      </c>
      <c r="AS1758" s="98" t="s">
        <v>54</v>
      </c>
      <c r="AT1758" s="98" t="s">
        <v>54</v>
      </c>
      <c r="AY1758" s="98" t="s">
        <v>56</v>
      </c>
      <c r="AZ1758" s="98" t="s">
        <v>6431</v>
      </c>
      <c r="BA1758" s="98" t="s">
        <v>6425</v>
      </c>
      <c r="BB1758" s="98" t="s">
        <v>6421</v>
      </c>
      <c r="BD1758" s="110" t="str">
        <f t="shared" si="283"/>
        <v>5148RGInt 04 Maringá</v>
      </c>
      <c r="BE1758" s="110">
        <v>5148</v>
      </c>
      <c r="BF1758" s="110" t="s">
        <v>2118</v>
      </c>
      <c r="BG1758" s="110">
        <v>8602</v>
      </c>
      <c r="BH1758" s="110" t="s">
        <v>36</v>
      </c>
      <c r="BI1758" s="110">
        <v>65</v>
      </c>
      <c r="BJ1758" s="110">
        <v>67</v>
      </c>
      <c r="BK1758" s="110">
        <v>69</v>
      </c>
      <c r="BL1758" s="110">
        <v>71</v>
      </c>
      <c r="BN1758" s="110">
        <f t="shared" si="284"/>
        <v>272</v>
      </c>
      <c r="BS1758" s="110">
        <v>6707</v>
      </c>
      <c r="BT1758" s="110" t="str">
        <f t="shared" si="275"/>
        <v>Construção de barracão, estufa agroecológica no polo de Pato Branco</v>
      </c>
      <c r="BU1758" s="111" t="str">
        <f t="shared" si="276"/>
        <v>Não</v>
      </c>
      <c r="BV1758" s="111" t="str">
        <f t="shared" si="277"/>
        <v>Não</v>
      </c>
      <c r="BW1758" s="111" t="str">
        <f t="shared" si="278"/>
        <v>Não</v>
      </c>
      <c r="BX1758" s="111" t="str">
        <f t="shared" si="279"/>
        <v>Não</v>
      </c>
      <c r="BY1758" s="110" t="s">
        <v>121</v>
      </c>
      <c r="BZ1758" s="110" t="s">
        <v>121</v>
      </c>
      <c r="CA1758" s="110" t="s">
        <v>121</v>
      </c>
      <c r="CB1758" s="110" t="s">
        <v>8122</v>
      </c>
      <c r="CG1758" s="110" t="str">
        <f t="shared" si="280"/>
        <v>6141Toledo</v>
      </c>
      <c r="CH1758" s="110" t="str">
        <f t="shared" si="282"/>
        <v>6141-1</v>
      </c>
      <c r="CI1758" s="110">
        <v>1</v>
      </c>
      <c r="CJ1758" s="110">
        <v>6141</v>
      </c>
      <c r="CK1758" s="110" t="s">
        <v>35</v>
      </c>
      <c r="CL1758" s="110">
        <v>4127700</v>
      </c>
      <c r="CM1758" s="110" t="s">
        <v>578</v>
      </c>
      <c r="CN1758" s="110">
        <v>0</v>
      </c>
      <c r="CO1758" s="110">
        <v>500</v>
      </c>
      <c r="CP1758" s="110">
        <v>1000</v>
      </c>
      <c r="CQ1758" s="110">
        <v>300</v>
      </c>
      <c r="CS1758" s="110" t="str">
        <f t="shared" si="281"/>
        <v>RGInt 03 Cascavel-Toledo</v>
      </c>
    </row>
    <row r="1759" spans="19:97" x14ac:dyDescent="0.2">
      <c r="S1759" s="98">
        <v>6041</v>
      </c>
      <c r="T1759" s="98">
        <v>65</v>
      </c>
      <c r="U1759" s="98" t="s">
        <v>4180</v>
      </c>
      <c r="V1759" s="98">
        <v>30</v>
      </c>
      <c r="W1759" s="98" t="s">
        <v>4240</v>
      </c>
      <c r="X1759" s="98">
        <v>3</v>
      </c>
      <c r="Y1759" s="98" t="s">
        <v>870</v>
      </c>
      <c r="Z1759" s="98">
        <v>22</v>
      </c>
      <c r="AA1759" s="98" t="s">
        <v>4181</v>
      </c>
      <c r="AB1759" s="98">
        <v>8268</v>
      </c>
      <c r="AC1759" s="98" t="s">
        <v>4265</v>
      </c>
      <c r="AD1759" s="98" t="s">
        <v>1305</v>
      </c>
      <c r="AE1759" s="98">
        <v>6041</v>
      </c>
      <c r="AF1759" s="98" t="s">
        <v>4274</v>
      </c>
      <c r="AG1759" s="98" t="s">
        <v>4275</v>
      </c>
      <c r="AH1759" s="98" t="s">
        <v>212</v>
      </c>
      <c r="AI1759" s="98" t="s">
        <v>53</v>
      </c>
      <c r="AJ1759" s="98">
        <v>4100</v>
      </c>
      <c r="AK1759" s="98" t="s">
        <v>34</v>
      </c>
      <c r="AL1759" s="98">
        <v>4102</v>
      </c>
      <c r="AM1759" s="98" t="s">
        <v>526</v>
      </c>
      <c r="AN1759" s="98">
        <v>4109401</v>
      </c>
      <c r="AO1759" s="98">
        <v>2024</v>
      </c>
      <c r="AP1759" s="98">
        <v>0</v>
      </c>
      <c r="AQ1759" s="98" t="s">
        <v>54</v>
      </c>
      <c r="AR1759" s="98" t="s">
        <v>54</v>
      </c>
      <c r="AS1759" s="98" t="s">
        <v>54</v>
      </c>
      <c r="AT1759" s="98" t="s">
        <v>54</v>
      </c>
      <c r="AY1759" s="98" t="s">
        <v>56</v>
      </c>
      <c r="AZ1759" s="98" t="s">
        <v>4268</v>
      </c>
      <c r="BA1759" s="98" t="s">
        <v>4269</v>
      </c>
      <c r="BB1759" s="98" t="s">
        <v>6421</v>
      </c>
      <c r="BD1759" s="110" t="str">
        <f t="shared" si="283"/>
        <v>5148RGInt 05 Londrina</v>
      </c>
      <c r="BE1759" s="110">
        <v>5148</v>
      </c>
      <c r="BF1759" s="110" t="s">
        <v>2118</v>
      </c>
      <c r="BG1759" s="110">
        <v>8602</v>
      </c>
      <c r="BH1759" s="110" t="s">
        <v>37</v>
      </c>
      <c r="BI1759" s="110">
        <v>25</v>
      </c>
      <c r="BJ1759" s="110">
        <v>26</v>
      </c>
      <c r="BK1759" s="110">
        <v>27</v>
      </c>
      <c r="BL1759" s="110">
        <v>27</v>
      </c>
      <c r="BN1759" s="110">
        <f t="shared" si="284"/>
        <v>105</v>
      </c>
      <c r="BS1759" s="110">
        <v>6041</v>
      </c>
      <c r="BT1759" s="110" t="str">
        <f t="shared" si="275"/>
        <v>Construção de cerca de alambrado na estação de pesquisa de Guarapuava</v>
      </c>
      <c r="BU1759" s="111" t="str">
        <f t="shared" si="276"/>
        <v>Não</v>
      </c>
      <c r="BV1759" s="111" t="str">
        <f t="shared" si="277"/>
        <v>Não</v>
      </c>
      <c r="BW1759" s="111" t="str">
        <f t="shared" si="278"/>
        <v>Não</v>
      </c>
      <c r="BX1759" s="111" t="str">
        <f t="shared" si="279"/>
        <v>Não</v>
      </c>
      <c r="BY1759" s="110" t="s">
        <v>121</v>
      </c>
      <c r="BZ1759" s="110" t="s">
        <v>121</v>
      </c>
      <c r="CA1759" s="110" t="s">
        <v>121</v>
      </c>
      <c r="CB1759" s="110" t="s">
        <v>8122</v>
      </c>
      <c r="CG1759" s="110" t="str">
        <f t="shared" si="280"/>
        <v>6141 Total</v>
      </c>
      <c r="CH1759" s="110" t="str">
        <f t="shared" si="282"/>
        <v>6141 Total-1</v>
      </c>
      <c r="CI1759" s="110">
        <v>1</v>
      </c>
      <c r="CJ1759" s="110" t="s">
        <v>7567</v>
      </c>
      <c r="CN1759" s="110">
        <v>0</v>
      </c>
      <c r="CO1759" s="110">
        <v>500</v>
      </c>
      <c r="CP1759" s="110">
        <v>1000</v>
      </c>
      <c r="CQ1759" s="110">
        <v>300</v>
      </c>
      <c r="CS1759" s="110" t="str">
        <f t="shared" si="281"/>
        <v>-</v>
      </c>
    </row>
    <row r="1760" spans="19:97" x14ac:dyDescent="0.2">
      <c r="S1760" s="98">
        <v>6031</v>
      </c>
      <c r="T1760" s="98">
        <v>65</v>
      </c>
      <c r="U1760" s="98" t="s">
        <v>4180</v>
      </c>
      <c r="V1760" s="98">
        <v>30</v>
      </c>
      <c r="W1760" s="98" t="s">
        <v>4240</v>
      </c>
      <c r="X1760" s="98">
        <v>3</v>
      </c>
      <c r="Y1760" s="98" t="s">
        <v>870</v>
      </c>
      <c r="Z1760" s="98">
        <v>22</v>
      </c>
      <c r="AA1760" s="98" t="s">
        <v>4181</v>
      </c>
      <c r="AB1760" s="98">
        <v>8268</v>
      </c>
      <c r="AC1760" s="98" t="s">
        <v>4265</v>
      </c>
      <c r="AD1760" s="98" t="s">
        <v>1305</v>
      </c>
      <c r="AE1760" s="98">
        <v>6031</v>
      </c>
      <c r="AF1760" s="98" t="s">
        <v>4276</v>
      </c>
      <c r="AG1760" s="98" t="s">
        <v>4277</v>
      </c>
      <c r="AH1760" s="98" t="s">
        <v>212</v>
      </c>
      <c r="AI1760" s="98" t="s">
        <v>53</v>
      </c>
      <c r="AJ1760" s="98">
        <v>4100</v>
      </c>
      <c r="AK1760" s="98" t="s">
        <v>37</v>
      </c>
      <c r="AL1760" s="98">
        <v>4105</v>
      </c>
      <c r="AM1760" s="98" t="s">
        <v>452</v>
      </c>
      <c r="AN1760" s="98">
        <v>4105102</v>
      </c>
      <c r="AO1760" s="98">
        <v>2024</v>
      </c>
      <c r="AP1760" s="98">
        <v>0</v>
      </c>
      <c r="AQ1760" s="98" t="s">
        <v>54</v>
      </c>
      <c r="AR1760" s="98" t="s">
        <v>54</v>
      </c>
      <c r="AS1760" s="98" t="s">
        <v>54</v>
      </c>
      <c r="AT1760" s="98" t="s">
        <v>54</v>
      </c>
      <c r="AY1760" s="98" t="s">
        <v>56</v>
      </c>
      <c r="AZ1760" s="98" t="s">
        <v>4268</v>
      </c>
      <c r="BA1760" s="98" t="s">
        <v>4269</v>
      </c>
      <c r="BB1760" s="98" t="s">
        <v>6421</v>
      </c>
      <c r="BD1760" s="110" t="str">
        <f t="shared" si="283"/>
        <v>5148RGInt 06 Ponta Grossa</v>
      </c>
      <c r="BE1760" s="110">
        <v>5148</v>
      </c>
      <c r="BF1760" s="110" t="s">
        <v>2118</v>
      </c>
      <c r="BG1760" s="110">
        <v>8602</v>
      </c>
      <c r="BH1760" s="110" t="s">
        <v>38</v>
      </c>
      <c r="BI1760" s="110">
        <v>30</v>
      </c>
      <c r="BJ1760" s="110">
        <v>31</v>
      </c>
      <c r="BK1760" s="110">
        <v>32</v>
      </c>
      <c r="BL1760" s="110">
        <v>33</v>
      </c>
      <c r="BN1760" s="110">
        <f t="shared" si="284"/>
        <v>126</v>
      </c>
      <c r="BS1760" s="110">
        <v>6031</v>
      </c>
      <c r="BT1760" s="110" t="str">
        <f t="shared" si="275"/>
        <v>Construção de Unidade Regional, em Centenário do Sul</v>
      </c>
      <c r="BU1760" s="111" t="str">
        <f t="shared" si="276"/>
        <v>Não</v>
      </c>
      <c r="BV1760" s="111" t="str">
        <f t="shared" si="277"/>
        <v>Não</v>
      </c>
      <c r="BW1760" s="111" t="str">
        <f t="shared" si="278"/>
        <v>Não</v>
      </c>
      <c r="BX1760" s="111" t="str">
        <f t="shared" si="279"/>
        <v>Não</v>
      </c>
      <c r="BY1760" s="110" t="s">
        <v>121</v>
      </c>
      <c r="BZ1760" s="110" t="s">
        <v>121</v>
      </c>
      <c r="CA1760" s="110" t="s">
        <v>121</v>
      </c>
      <c r="CB1760" s="110" t="s">
        <v>8122</v>
      </c>
      <c r="CG1760" s="110" t="str">
        <f t="shared" si="280"/>
        <v>6142Cambé</v>
      </c>
      <c r="CH1760" s="110" t="str">
        <f t="shared" si="282"/>
        <v>6142-1</v>
      </c>
      <c r="CI1760" s="110">
        <v>1</v>
      </c>
      <c r="CJ1760" s="110">
        <v>6142</v>
      </c>
      <c r="CK1760" s="110" t="s">
        <v>37</v>
      </c>
      <c r="CL1760" s="110">
        <v>4103701</v>
      </c>
      <c r="CM1760" s="110" t="s">
        <v>1786</v>
      </c>
      <c r="CN1760" s="110">
        <v>0</v>
      </c>
      <c r="CO1760" s="110">
        <v>320</v>
      </c>
      <c r="CP1760" s="110">
        <v>300</v>
      </c>
      <c r="CQ1760" s="110">
        <v>0</v>
      </c>
      <c r="CS1760" s="110" t="str">
        <f t="shared" si="281"/>
        <v>RGInt 05 Londrina-Cambé</v>
      </c>
    </row>
    <row r="1761" spans="19:97" x14ac:dyDescent="0.2">
      <c r="S1761" s="98">
        <v>6039</v>
      </c>
      <c r="T1761" s="98">
        <v>65</v>
      </c>
      <c r="U1761" s="98" t="s">
        <v>4180</v>
      </c>
      <c r="V1761" s="98">
        <v>30</v>
      </c>
      <c r="W1761" s="98" t="s">
        <v>4240</v>
      </c>
      <c r="X1761" s="98">
        <v>3</v>
      </c>
      <c r="Y1761" s="98" t="s">
        <v>870</v>
      </c>
      <c r="Z1761" s="98">
        <v>22</v>
      </c>
      <c r="AA1761" s="98" t="s">
        <v>4181</v>
      </c>
      <c r="AB1761" s="98">
        <v>8268</v>
      </c>
      <c r="AC1761" s="98" t="s">
        <v>4265</v>
      </c>
      <c r="AD1761" s="98" t="s">
        <v>1305</v>
      </c>
      <c r="AE1761" s="98">
        <v>6039</v>
      </c>
      <c r="AF1761" s="98" t="s">
        <v>4278</v>
      </c>
      <c r="AG1761" s="98" t="s">
        <v>4279</v>
      </c>
      <c r="AH1761" s="98" t="s">
        <v>212</v>
      </c>
      <c r="AI1761" s="98" t="s">
        <v>53</v>
      </c>
      <c r="AJ1761" s="98">
        <v>4100</v>
      </c>
      <c r="AK1761" s="98" t="s">
        <v>37</v>
      </c>
      <c r="AL1761" s="98">
        <v>4105</v>
      </c>
      <c r="AM1761" s="98" t="s">
        <v>2130</v>
      </c>
      <c r="AN1761" s="98">
        <v>4111506</v>
      </c>
      <c r="AO1761" s="98">
        <v>2024</v>
      </c>
      <c r="AP1761" s="98">
        <v>0</v>
      </c>
      <c r="AQ1761" s="98" t="s">
        <v>54</v>
      </c>
      <c r="AR1761" s="98" t="s">
        <v>54</v>
      </c>
      <c r="AS1761" s="98" t="s">
        <v>54</v>
      </c>
      <c r="AT1761" s="98" t="s">
        <v>54</v>
      </c>
      <c r="AY1761" s="98" t="s">
        <v>56</v>
      </c>
      <c r="AZ1761" s="98" t="s">
        <v>4268</v>
      </c>
      <c r="BA1761" s="98" t="s">
        <v>4269</v>
      </c>
      <c r="BB1761" s="98" t="s">
        <v>6421</v>
      </c>
      <c r="BD1761" s="110" t="str">
        <f t="shared" si="283"/>
        <v>5149(vazio)</v>
      </c>
      <c r="BE1761" s="110">
        <v>5149</v>
      </c>
      <c r="BF1761" s="110" t="s">
        <v>2085</v>
      </c>
      <c r="BG1761" s="110">
        <v>8602</v>
      </c>
      <c r="BH1761" s="110" t="s">
        <v>60</v>
      </c>
      <c r="BI1761" s="110">
        <v>200</v>
      </c>
      <c r="BJ1761" s="110">
        <v>300</v>
      </c>
      <c r="BK1761" s="110">
        <v>300</v>
      </c>
      <c r="BL1761" s="110">
        <v>300</v>
      </c>
      <c r="BN1761" s="110">
        <f t="shared" si="284"/>
        <v>1100</v>
      </c>
      <c r="BS1761" s="110">
        <v>6039</v>
      </c>
      <c r="BT1761" s="110" t="str">
        <f t="shared" si="275"/>
        <v>Construção de Unidade Regional, em Ivaiporã</v>
      </c>
      <c r="BU1761" s="111" t="str">
        <f t="shared" si="276"/>
        <v>Não</v>
      </c>
      <c r="BV1761" s="111" t="str">
        <f t="shared" si="277"/>
        <v>Não</v>
      </c>
      <c r="BW1761" s="111" t="str">
        <f t="shared" si="278"/>
        <v>Não</v>
      </c>
      <c r="BX1761" s="111" t="str">
        <f t="shared" si="279"/>
        <v>Não</v>
      </c>
      <c r="BY1761" s="110" t="s">
        <v>121</v>
      </c>
      <c r="BZ1761" s="110" t="s">
        <v>121</v>
      </c>
      <c r="CA1761" s="110" t="s">
        <v>121</v>
      </c>
      <c r="CB1761" s="110" t="s">
        <v>8122</v>
      </c>
      <c r="CG1761" s="110" t="str">
        <f t="shared" si="280"/>
        <v>6142 Total</v>
      </c>
      <c r="CH1761" s="110" t="str">
        <f t="shared" si="282"/>
        <v>6142 Total-1</v>
      </c>
      <c r="CI1761" s="110">
        <v>1</v>
      </c>
      <c r="CJ1761" s="110" t="s">
        <v>7568</v>
      </c>
      <c r="CN1761" s="110">
        <v>0</v>
      </c>
      <c r="CO1761" s="110">
        <v>320</v>
      </c>
      <c r="CP1761" s="110">
        <v>300</v>
      </c>
      <c r="CQ1761" s="110">
        <v>0</v>
      </c>
      <c r="CS1761" s="110" t="str">
        <f t="shared" si="281"/>
        <v>-</v>
      </c>
    </row>
    <row r="1762" spans="19:97" x14ac:dyDescent="0.2">
      <c r="S1762" s="98">
        <v>6036</v>
      </c>
      <c r="T1762" s="98">
        <v>65</v>
      </c>
      <c r="U1762" s="98" t="s">
        <v>4180</v>
      </c>
      <c r="V1762" s="98">
        <v>30</v>
      </c>
      <c r="W1762" s="98" t="s">
        <v>4240</v>
      </c>
      <c r="X1762" s="98">
        <v>3</v>
      </c>
      <c r="Y1762" s="98" t="s">
        <v>870</v>
      </c>
      <c r="Z1762" s="98">
        <v>22</v>
      </c>
      <c r="AA1762" s="98" t="s">
        <v>4181</v>
      </c>
      <c r="AB1762" s="98">
        <v>8268</v>
      </c>
      <c r="AC1762" s="98" t="s">
        <v>4265</v>
      </c>
      <c r="AD1762" s="98" t="s">
        <v>1305</v>
      </c>
      <c r="AE1762" s="98">
        <v>6036</v>
      </c>
      <c r="AF1762" s="98" t="s">
        <v>4280</v>
      </c>
      <c r="AG1762" s="98" t="s">
        <v>4281</v>
      </c>
      <c r="AH1762" s="98" t="s">
        <v>212</v>
      </c>
      <c r="AI1762" s="98" t="s">
        <v>53</v>
      </c>
      <c r="AJ1762" s="98">
        <v>4100</v>
      </c>
      <c r="AK1762" s="98" t="s">
        <v>33</v>
      </c>
      <c r="AL1762" s="98">
        <v>4101</v>
      </c>
      <c r="AM1762" s="98" t="s">
        <v>4282</v>
      </c>
      <c r="AN1762" s="98">
        <v>4116208</v>
      </c>
      <c r="AO1762" s="98">
        <v>2024</v>
      </c>
      <c r="AP1762" s="98">
        <v>0</v>
      </c>
      <c r="AQ1762" s="98" t="s">
        <v>54</v>
      </c>
      <c r="AR1762" s="98" t="s">
        <v>54</v>
      </c>
      <c r="AS1762" s="98" t="s">
        <v>54</v>
      </c>
      <c r="AT1762" s="98" t="s">
        <v>54</v>
      </c>
      <c r="AY1762" s="98" t="s">
        <v>56</v>
      </c>
      <c r="AZ1762" s="98" t="s">
        <v>4268</v>
      </c>
      <c r="BA1762" s="98" t="s">
        <v>4269</v>
      </c>
      <c r="BB1762" s="98" t="s">
        <v>6421</v>
      </c>
      <c r="BD1762" s="110" t="str">
        <f t="shared" si="283"/>
        <v>5150(vazio)</v>
      </c>
      <c r="BE1762" s="110">
        <v>5150</v>
      </c>
      <c r="BF1762" s="110" t="s">
        <v>2076</v>
      </c>
      <c r="BG1762" s="110">
        <v>8602</v>
      </c>
      <c r="BH1762" s="110" t="s">
        <v>60</v>
      </c>
      <c r="BI1762" s="110">
        <v>2000</v>
      </c>
      <c r="BJ1762" s="110">
        <v>2060</v>
      </c>
      <c r="BK1762" s="110">
        <v>2122</v>
      </c>
      <c r="BL1762" s="110">
        <v>2185</v>
      </c>
      <c r="BN1762" s="110">
        <f t="shared" si="284"/>
        <v>8367</v>
      </c>
      <c r="BS1762" s="110">
        <v>6036</v>
      </c>
      <c r="BT1762" s="110" t="str">
        <f t="shared" si="275"/>
        <v>Construção de Unidade Regional, em Morretes</v>
      </c>
      <c r="BU1762" s="111" t="str">
        <f t="shared" si="276"/>
        <v>Não</v>
      </c>
      <c r="BV1762" s="111" t="str">
        <f t="shared" si="277"/>
        <v>Não</v>
      </c>
      <c r="BW1762" s="111" t="str">
        <f t="shared" si="278"/>
        <v>Não</v>
      </c>
      <c r="BX1762" s="111" t="str">
        <f t="shared" si="279"/>
        <v>Não</v>
      </c>
      <c r="BY1762" s="110" t="s">
        <v>121</v>
      </c>
      <c r="BZ1762" s="110" t="s">
        <v>121</v>
      </c>
      <c r="CA1762" s="110" t="s">
        <v>121</v>
      </c>
      <c r="CB1762" s="110" t="s">
        <v>8122</v>
      </c>
      <c r="CG1762" s="110" t="str">
        <f t="shared" si="280"/>
        <v>6143Paranavaí</v>
      </c>
      <c r="CH1762" s="110" t="str">
        <f t="shared" si="282"/>
        <v>6143-1</v>
      </c>
      <c r="CI1762" s="110">
        <v>1</v>
      </c>
      <c r="CJ1762" s="110">
        <v>6143</v>
      </c>
      <c r="CK1762" s="110" t="s">
        <v>36</v>
      </c>
      <c r="CL1762" s="110">
        <v>4118402</v>
      </c>
      <c r="CM1762" s="110" t="s">
        <v>517</v>
      </c>
      <c r="CN1762" s="110">
        <v>0</v>
      </c>
      <c r="CO1762" s="110">
        <v>300</v>
      </c>
      <c r="CP1762" s="110">
        <v>700</v>
      </c>
      <c r="CQ1762" s="110">
        <v>300</v>
      </c>
      <c r="CS1762" s="110" t="str">
        <f t="shared" si="281"/>
        <v>RGInt 04 Maringá-Paranavaí</v>
      </c>
    </row>
    <row r="1763" spans="19:97" x14ac:dyDescent="0.2">
      <c r="S1763" s="98">
        <v>6032</v>
      </c>
      <c r="T1763" s="98">
        <v>65</v>
      </c>
      <c r="U1763" s="98" t="s">
        <v>4180</v>
      </c>
      <c r="V1763" s="98">
        <v>30</v>
      </c>
      <c r="W1763" s="98" t="s">
        <v>4240</v>
      </c>
      <c r="X1763" s="98">
        <v>3</v>
      </c>
      <c r="Y1763" s="98" t="s">
        <v>870</v>
      </c>
      <c r="Z1763" s="98">
        <v>22</v>
      </c>
      <c r="AA1763" s="98" t="s">
        <v>4181</v>
      </c>
      <c r="AB1763" s="98">
        <v>8268</v>
      </c>
      <c r="AC1763" s="98" t="s">
        <v>4265</v>
      </c>
      <c r="AD1763" s="98" t="s">
        <v>1305</v>
      </c>
      <c r="AE1763" s="98">
        <v>6032</v>
      </c>
      <c r="AF1763" s="98" t="s">
        <v>4283</v>
      </c>
      <c r="AG1763" s="98" t="s">
        <v>4284</v>
      </c>
      <c r="AH1763" s="98" t="s">
        <v>212</v>
      </c>
      <c r="AI1763" s="98" t="s">
        <v>53</v>
      </c>
      <c r="AJ1763" s="98">
        <v>4100</v>
      </c>
      <c r="AK1763" s="98" t="s">
        <v>35</v>
      </c>
      <c r="AL1763" s="98">
        <v>4103</v>
      </c>
      <c r="AM1763" s="98" t="s">
        <v>1262</v>
      </c>
      <c r="AN1763" s="98">
        <v>4121406</v>
      </c>
      <c r="AO1763" s="98">
        <v>2024</v>
      </c>
      <c r="AP1763" s="98">
        <v>0</v>
      </c>
      <c r="AQ1763" s="98" t="s">
        <v>54</v>
      </c>
      <c r="AR1763" s="98" t="s">
        <v>54</v>
      </c>
      <c r="AS1763" s="98" t="s">
        <v>54</v>
      </c>
      <c r="AT1763" s="98" t="s">
        <v>54</v>
      </c>
      <c r="AY1763" s="98" t="s">
        <v>56</v>
      </c>
      <c r="AZ1763" s="98" t="s">
        <v>4268</v>
      </c>
      <c r="BA1763" s="98" t="s">
        <v>4269</v>
      </c>
      <c r="BB1763" s="98" t="s">
        <v>6421</v>
      </c>
      <c r="BD1763" s="110" t="str">
        <f t="shared" si="283"/>
        <v>5151(vazio)</v>
      </c>
      <c r="BE1763" s="110">
        <v>5151</v>
      </c>
      <c r="BF1763" s="110" t="s">
        <v>1437</v>
      </c>
      <c r="BG1763" s="110">
        <v>7018</v>
      </c>
      <c r="BH1763" s="110" t="s">
        <v>60</v>
      </c>
      <c r="BI1763" s="110">
        <v>3</v>
      </c>
      <c r="BJ1763" s="110">
        <v>5</v>
      </c>
      <c r="BK1763" s="110">
        <v>6</v>
      </c>
      <c r="BL1763" s="110">
        <v>7</v>
      </c>
      <c r="BN1763" s="110">
        <f t="shared" si="284"/>
        <v>21</v>
      </c>
      <c r="BS1763" s="110">
        <v>6032</v>
      </c>
      <c r="BT1763" s="110" t="str">
        <f t="shared" si="275"/>
        <v>Construção de Unidade Regional, em Realeza</v>
      </c>
      <c r="BU1763" s="111" t="str">
        <f t="shared" si="276"/>
        <v>Não</v>
      </c>
      <c r="BV1763" s="111" t="str">
        <f t="shared" si="277"/>
        <v>Não</v>
      </c>
      <c r="BW1763" s="111" t="str">
        <f t="shared" si="278"/>
        <v>Não</v>
      </c>
      <c r="BX1763" s="111" t="str">
        <f t="shared" si="279"/>
        <v>Não</v>
      </c>
      <c r="BY1763" s="110" t="s">
        <v>121</v>
      </c>
      <c r="BZ1763" s="110" t="s">
        <v>121</v>
      </c>
      <c r="CA1763" s="110" t="s">
        <v>121</v>
      </c>
      <c r="CB1763" s="110" t="s">
        <v>8122</v>
      </c>
      <c r="CG1763" s="110" t="str">
        <f t="shared" si="280"/>
        <v>6143 Total</v>
      </c>
      <c r="CH1763" s="110" t="str">
        <f t="shared" si="282"/>
        <v>6143 Total-1</v>
      </c>
      <c r="CI1763" s="110">
        <v>1</v>
      </c>
      <c r="CJ1763" s="110" t="s">
        <v>7569</v>
      </c>
      <c r="CN1763" s="110">
        <v>0</v>
      </c>
      <c r="CO1763" s="110">
        <v>300</v>
      </c>
      <c r="CP1763" s="110">
        <v>700</v>
      </c>
      <c r="CQ1763" s="110">
        <v>300</v>
      </c>
      <c r="CS1763" s="110" t="str">
        <f t="shared" si="281"/>
        <v>-</v>
      </c>
    </row>
    <row r="1764" spans="19:97" x14ac:dyDescent="0.2">
      <c r="S1764" s="98">
        <v>6038</v>
      </c>
      <c r="T1764" s="98">
        <v>65</v>
      </c>
      <c r="U1764" s="98" t="s">
        <v>4180</v>
      </c>
      <c r="V1764" s="98">
        <v>30</v>
      </c>
      <c r="W1764" s="98" t="s">
        <v>4240</v>
      </c>
      <c r="X1764" s="98">
        <v>3</v>
      </c>
      <c r="Y1764" s="98" t="s">
        <v>870</v>
      </c>
      <c r="Z1764" s="98">
        <v>22</v>
      </c>
      <c r="AA1764" s="98" t="s">
        <v>4181</v>
      </c>
      <c r="AB1764" s="98">
        <v>8268</v>
      </c>
      <c r="AC1764" s="98" t="s">
        <v>4265</v>
      </c>
      <c r="AD1764" s="98" t="s">
        <v>1305</v>
      </c>
      <c r="AE1764" s="98">
        <v>6038</v>
      </c>
      <c r="AF1764" s="98" t="s">
        <v>4285</v>
      </c>
      <c r="AG1764" s="98" t="s">
        <v>4286</v>
      </c>
      <c r="AH1764" s="98" t="s">
        <v>212</v>
      </c>
      <c r="AI1764" s="98" t="s">
        <v>53</v>
      </c>
      <c r="AJ1764" s="98">
        <v>4100</v>
      </c>
      <c r="AK1764" s="98" t="s">
        <v>35</v>
      </c>
      <c r="AL1764" s="98">
        <v>4103</v>
      </c>
      <c r="AM1764" s="98" t="s">
        <v>578</v>
      </c>
      <c r="AN1764" s="98">
        <v>4127700</v>
      </c>
      <c r="AO1764" s="98">
        <v>2024</v>
      </c>
      <c r="AP1764" s="98">
        <v>0</v>
      </c>
      <c r="AQ1764" s="98" t="s">
        <v>54</v>
      </c>
      <c r="AR1764" s="98" t="s">
        <v>54</v>
      </c>
      <c r="AS1764" s="98" t="s">
        <v>54</v>
      </c>
      <c r="AT1764" s="98" t="s">
        <v>54</v>
      </c>
      <c r="AY1764" s="98" t="s">
        <v>56</v>
      </c>
      <c r="AZ1764" s="98" t="s">
        <v>4268</v>
      </c>
      <c r="BA1764" s="98" t="s">
        <v>4269</v>
      </c>
      <c r="BB1764" s="98" t="s">
        <v>6421</v>
      </c>
      <c r="BD1764" s="110" t="str">
        <f t="shared" si="283"/>
        <v>5153(vazio)</v>
      </c>
      <c r="BE1764" s="110">
        <v>5153</v>
      </c>
      <c r="BF1764" s="110" t="s">
        <v>3682</v>
      </c>
      <c r="BG1764" s="110">
        <v>8398</v>
      </c>
      <c r="BH1764" s="110" t="s">
        <v>60</v>
      </c>
      <c r="BI1764" s="110">
        <v>5833</v>
      </c>
      <c r="BJ1764" s="110">
        <v>10000</v>
      </c>
      <c r="BK1764" s="110">
        <v>10000</v>
      </c>
      <c r="BL1764" s="110">
        <v>2500</v>
      </c>
      <c r="BN1764" s="110">
        <f t="shared" si="284"/>
        <v>28333</v>
      </c>
      <c r="BS1764" s="110">
        <v>6038</v>
      </c>
      <c r="BT1764" s="110" t="str">
        <f t="shared" si="275"/>
        <v>Construção de Unidade Regional, em Toledo</v>
      </c>
      <c r="BU1764" s="111" t="str">
        <f t="shared" si="276"/>
        <v>Não</v>
      </c>
      <c r="BV1764" s="111" t="str">
        <f t="shared" si="277"/>
        <v>Não</v>
      </c>
      <c r="BW1764" s="111" t="str">
        <f t="shared" si="278"/>
        <v>Não</v>
      </c>
      <c r="BX1764" s="111" t="str">
        <f t="shared" si="279"/>
        <v>Não</v>
      </c>
      <c r="BY1764" s="110" t="s">
        <v>121</v>
      </c>
      <c r="BZ1764" s="110" t="s">
        <v>121</v>
      </c>
      <c r="CA1764" s="110" t="s">
        <v>121</v>
      </c>
      <c r="CB1764" s="110" t="s">
        <v>8122</v>
      </c>
      <c r="CG1764" s="110" t="str">
        <f t="shared" si="280"/>
        <v>6144Maringá</v>
      </c>
      <c r="CH1764" s="110" t="str">
        <f t="shared" si="282"/>
        <v>6144-1</v>
      </c>
      <c r="CI1764" s="110">
        <v>1</v>
      </c>
      <c r="CJ1764" s="110">
        <v>6144</v>
      </c>
      <c r="CK1764" s="110" t="s">
        <v>36</v>
      </c>
      <c r="CL1764" s="110">
        <v>4115200</v>
      </c>
      <c r="CM1764" s="110" t="s">
        <v>503</v>
      </c>
      <c r="CN1764" s="110">
        <v>0</v>
      </c>
      <c r="CO1764" s="110">
        <v>36</v>
      </c>
      <c r="CP1764" s="110">
        <v>0</v>
      </c>
      <c r="CQ1764" s="110">
        <v>0</v>
      </c>
      <c r="CS1764" s="110" t="str">
        <f t="shared" si="281"/>
        <v>RGInt 04 Maringá-Maringá</v>
      </c>
    </row>
    <row r="1765" spans="19:97" x14ac:dyDescent="0.2">
      <c r="S1765" s="98">
        <v>6033</v>
      </c>
      <c r="T1765" s="98">
        <v>65</v>
      </c>
      <c r="U1765" s="98" t="s">
        <v>4180</v>
      </c>
      <c r="V1765" s="98">
        <v>30</v>
      </c>
      <c r="W1765" s="98" t="s">
        <v>4240</v>
      </c>
      <c r="X1765" s="98">
        <v>3</v>
      </c>
      <c r="Y1765" s="98" t="s">
        <v>870</v>
      </c>
      <c r="Z1765" s="98">
        <v>22</v>
      </c>
      <c r="AA1765" s="98" t="s">
        <v>4181</v>
      </c>
      <c r="AB1765" s="98">
        <v>8268</v>
      </c>
      <c r="AC1765" s="98" t="s">
        <v>4265</v>
      </c>
      <c r="AD1765" s="98" t="s">
        <v>1305</v>
      </c>
      <c r="AE1765" s="98">
        <v>6033</v>
      </c>
      <c r="AF1765" s="98" t="s">
        <v>4289</v>
      </c>
      <c r="AG1765" s="98" t="s">
        <v>4290</v>
      </c>
      <c r="AH1765" s="98" t="s">
        <v>212</v>
      </c>
      <c r="AI1765" s="98" t="s">
        <v>53</v>
      </c>
      <c r="AJ1765" s="98">
        <v>4100</v>
      </c>
      <c r="AK1765" s="98" t="s">
        <v>36</v>
      </c>
      <c r="AL1765" s="98">
        <v>4104</v>
      </c>
      <c r="AM1765" s="98" t="s">
        <v>2325</v>
      </c>
      <c r="AN1765" s="98">
        <v>4128104</v>
      </c>
      <c r="AO1765" s="98">
        <v>2024</v>
      </c>
      <c r="AP1765" s="98">
        <v>0</v>
      </c>
      <c r="AQ1765" s="98" t="s">
        <v>54</v>
      </c>
      <c r="AR1765" s="98" t="s">
        <v>54</v>
      </c>
      <c r="AS1765" s="98" t="s">
        <v>54</v>
      </c>
      <c r="AT1765" s="98" t="s">
        <v>54</v>
      </c>
      <c r="AY1765" s="98" t="s">
        <v>56</v>
      </c>
      <c r="AZ1765" s="98" t="s">
        <v>4268</v>
      </c>
      <c r="BA1765" s="98" t="s">
        <v>4269</v>
      </c>
      <c r="BB1765" s="98" t="s">
        <v>6421</v>
      </c>
      <c r="BD1765" s="110" t="str">
        <f t="shared" si="283"/>
        <v>5154(vazio)</v>
      </c>
      <c r="BE1765" s="110">
        <v>5154</v>
      </c>
      <c r="BF1765" s="110" t="s">
        <v>3687</v>
      </c>
      <c r="BG1765" s="110">
        <v>8398</v>
      </c>
      <c r="BH1765" s="110" t="s">
        <v>60</v>
      </c>
      <c r="BI1765" s="110">
        <v>4000</v>
      </c>
      <c r="BJ1765" s="110">
        <v>0</v>
      </c>
      <c r="BK1765" s="110">
        <v>0</v>
      </c>
      <c r="BL1765" s="110">
        <v>0</v>
      </c>
      <c r="BN1765" s="110">
        <f t="shared" si="284"/>
        <v>4000</v>
      </c>
      <c r="BS1765" s="110">
        <v>6033</v>
      </c>
      <c r="BT1765" s="110" t="str">
        <f t="shared" si="275"/>
        <v>Construção de Unidade Regional, em Umuarama</v>
      </c>
      <c r="BU1765" s="111" t="str">
        <f t="shared" si="276"/>
        <v>Não</v>
      </c>
      <c r="BV1765" s="111" t="str">
        <f t="shared" si="277"/>
        <v>Não</v>
      </c>
      <c r="BW1765" s="111" t="str">
        <f t="shared" si="278"/>
        <v>Não</v>
      </c>
      <c r="BX1765" s="111" t="str">
        <f t="shared" si="279"/>
        <v>Não</v>
      </c>
      <c r="BY1765" s="110" t="s">
        <v>121</v>
      </c>
      <c r="BZ1765" s="110" t="s">
        <v>121</v>
      </c>
      <c r="CA1765" s="110" t="s">
        <v>121</v>
      </c>
      <c r="CB1765" s="110" t="s">
        <v>8122</v>
      </c>
      <c r="CG1765" s="110" t="str">
        <f t="shared" si="280"/>
        <v>6144 Total</v>
      </c>
      <c r="CH1765" s="110" t="str">
        <f t="shared" si="282"/>
        <v>6144 Total-1</v>
      </c>
      <c r="CI1765" s="110">
        <v>1</v>
      </c>
      <c r="CJ1765" s="110" t="s">
        <v>7570</v>
      </c>
      <c r="CN1765" s="110">
        <v>0</v>
      </c>
      <c r="CO1765" s="110">
        <v>36</v>
      </c>
      <c r="CP1765" s="110">
        <v>0</v>
      </c>
      <c r="CQ1765" s="110">
        <v>0</v>
      </c>
      <c r="CS1765" s="110" t="str">
        <f t="shared" si="281"/>
        <v>-</v>
      </c>
    </row>
    <row r="1766" spans="19:97" x14ac:dyDescent="0.2">
      <c r="S1766" s="98">
        <v>6037</v>
      </c>
      <c r="T1766" s="98">
        <v>65</v>
      </c>
      <c r="U1766" s="98" t="s">
        <v>4180</v>
      </c>
      <c r="V1766" s="98">
        <v>30</v>
      </c>
      <c r="W1766" s="98" t="s">
        <v>4240</v>
      </c>
      <c r="X1766" s="98">
        <v>3</v>
      </c>
      <c r="Y1766" s="98" t="s">
        <v>870</v>
      </c>
      <c r="Z1766" s="98">
        <v>22</v>
      </c>
      <c r="AA1766" s="98" t="s">
        <v>4181</v>
      </c>
      <c r="AB1766" s="98">
        <v>8268</v>
      </c>
      <c r="AC1766" s="98" t="s">
        <v>4265</v>
      </c>
      <c r="AD1766" s="98" t="s">
        <v>1305</v>
      </c>
      <c r="AE1766" s="98">
        <v>6037</v>
      </c>
      <c r="AF1766" s="98" t="s">
        <v>4292</v>
      </c>
      <c r="AG1766" s="98" t="s">
        <v>4293</v>
      </c>
      <c r="AH1766" s="98" t="s">
        <v>212</v>
      </c>
      <c r="AI1766" s="98" t="s">
        <v>53</v>
      </c>
      <c r="AJ1766" s="98">
        <v>4100</v>
      </c>
      <c r="AK1766" s="98" t="s">
        <v>33</v>
      </c>
      <c r="AL1766" s="98">
        <v>4101</v>
      </c>
      <c r="AM1766" s="98" t="s">
        <v>567</v>
      </c>
      <c r="AN1766" s="98">
        <v>4128203</v>
      </c>
      <c r="AO1766" s="98">
        <v>2024</v>
      </c>
      <c r="AP1766" s="98">
        <v>0</v>
      </c>
      <c r="AQ1766" s="98" t="s">
        <v>54</v>
      </c>
      <c r="AR1766" s="98" t="s">
        <v>54</v>
      </c>
      <c r="AS1766" s="98" t="s">
        <v>54</v>
      </c>
      <c r="AT1766" s="98" t="s">
        <v>54</v>
      </c>
      <c r="AY1766" s="98" t="s">
        <v>56</v>
      </c>
      <c r="AZ1766" s="98" t="s">
        <v>4268</v>
      </c>
      <c r="BA1766" s="98" t="s">
        <v>4269</v>
      </c>
      <c r="BB1766" s="98" t="s">
        <v>6421</v>
      </c>
      <c r="BD1766" s="110" t="str">
        <f t="shared" si="283"/>
        <v>5155RGInt 03 Cascavel</v>
      </c>
      <c r="BE1766" s="110">
        <v>5155</v>
      </c>
      <c r="BF1766" s="110" t="s">
        <v>3691</v>
      </c>
      <c r="BG1766" s="110">
        <v>8418</v>
      </c>
      <c r="BH1766" s="110" t="s">
        <v>35</v>
      </c>
      <c r="BI1766" s="110">
        <v>1</v>
      </c>
      <c r="BJ1766" s="110">
        <v>0</v>
      </c>
      <c r="BK1766" s="110">
        <v>800</v>
      </c>
      <c r="BL1766" s="110">
        <v>800</v>
      </c>
      <c r="BN1766" s="110">
        <f t="shared" si="284"/>
        <v>1601</v>
      </c>
      <c r="BS1766" s="110">
        <v>6037</v>
      </c>
      <c r="BT1766" s="110" t="str">
        <f t="shared" si="275"/>
        <v>Construção de Unidade Regional, em União da Vitória</v>
      </c>
      <c r="BU1766" s="111" t="str">
        <f t="shared" si="276"/>
        <v>Não</v>
      </c>
      <c r="BV1766" s="111" t="str">
        <f t="shared" si="277"/>
        <v>Não</v>
      </c>
      <c r="BW1766" s="111" t="str">
        <f t="shared" si="278"/>
        <v>Não</v>
      </c>
      <c r="BX1766" s="111" t="str">
        <f t="shared" si="279"/>
        <v>Não</v>
      </c>
      <c r="BY1766" s="110" t="s">
        <v>121</v>
      </c>
      <c r="BZ1766" s="110" t="s">
        <v>121</v>
      </c>
      <c r="CA1766" s="110" t="s">
        <v>121</v>
      </c>
      <c r="CB1766" s="110" t="s">
        <v>8122</v>
      </c>
      <c r="CG1766" s="110" t="str">
        <f t="shared" si="280"/>
        <v>6145Nova Fátima</v>
      </c>
      <c r="CH1766" s="110" t="str">
        <f t="shared" si="282"/>
        <v>6145-1</v>
      </c>
      <c r="CI1766" s="110">
        <v>1</v>
      </c>
      <c r="CJ1766" s="110">
        <v>6145</v>
      </c>
      <c r="CK1766" s="110" t="s">
        <v>37</v>
      </c>
      <c r="CL1766" s="110">
        <v>4117008</v>
      </c>
      <c r="CM1766" s="110" t="s">
        <v>2272</v>
      </c>
      <c r="CN1766" s="110">
        <v>0</v>
      </c>
      <c r="CO1766" s="110">
        <v>157</v>
      </c>
      <c r="CP1766" s="110">
        <v>200</v>
      </c>
      <c r="CQ1766" s="110">
        <v>100</v>
      </c>
      <c r="CS1766" s="110" t="str">
        <f t="shared" si="281"/>
        <v>RGInt 05 Londrina-Nova Fátima</v>
      </c>
    </row>
    <row r="1767" spans="19:97" x14ac:dyDescent="0.2">
      <c r="S1767" s="98">
        <v>6040</v>
      </c>
      <c r="T1767" s="98">
        <v>65</v>
      </c>
      <c r="U1767" s="98" t="s">
        <v>4180</v>
      </c>
      <c r="V1767" s="98">
        <v>30</v>
      </c>
      <c r="W1767" s="98" t="s">
        <v>4240</v>
      </c>
      <c r="X1767" s="98">
        <v>3</v>
      </c>
      <c r="Y1767" s="98" t="s">
        <v>870</v>
      </c>
      <c r="Z1767" s="98">
        <v>22</v>
      </c>
      <c r="AA1767" s="98" t="s">
        <v>4181</v>
      </c>
      <c r="AB1767" s="98">
        <v>8268</v>
      </c>
      <c r="AC1767" s="98" t="s">
        <v>4265</v>
      </c>
      <c r="AD1767" s="98" t="s">
        <v>1305</v>
      </c>
      <c r="AE1767" s="98">
        <v>6040</v>
      </c>
      <c r="AF1767" s="98" t="s">
        <v>4295</v>
      </c>
      <c r="AG1767" s="98" t="s">
        <v>4296</v>
      </c>
      <c r="AH1767" s="98" t="s">
        <v>212</v>
      </c>
      <c r="AI1767" s="98" t="s">
        <v>53</v>
      </c>
      <c r="AJ1767" s="98">
        <v>4100</v>
      </c>
      <c r="AK1767" s="98" t="s">
        <v>38</v>
      </c>
      <c r="AL1767" s="98">
        <v>4106</v>
      </c>
      <c r="AM1767" s="98" t="s">
        <v>531</v>
      </c>
      <c r="AN1767" s="98">
        <v>4119905</v>
      </c>
      <c r="AO1767" s="98">
        <v>2024</v>
      </c>
      <c r="AP1767" s="98">
        <v>0</v>
      </c>
      <c r="AQ1767" s="98" t="s">
        <v>54</v>
      </c>
      <c r="AR1767" s="98" t="s">
        <v>54</v>
      </c>
      <c r="AS1767" s="98" t="s">
        <v>54</v>
      </c>
      <c r="AT1767" s="98" t="s">
        <v>54</v>
      </c>
      <c r="AY1767" s="98" t="s">
        <v>56</v>
      </c>
      <c r="AZ1767" s="98" t="s">
        <v>4268</v>
      </c>
      <c r="BA1767" s="98" t="s">
        <v>4269</v>
      </c>
      <c r="BB1767" s="98" t="s">
        <v>6421</v>
      </c>
      <c r="BD1767" s="110" t="str">
        <f t="shared" si="283"/>
        <v>5156RGInt 03 Cascavel</v>
      </c>
      <c r="BE1767" s="110">
        <v>5156</v>
      </c>
      <c r="BF1767" s="110" t="s">
        <v>3695</v>
      </c>
      <c r="BG1767" s="110">
        <v>8418</v>
      </c>
      <c r="BH1767" s="110" t="s">
        <v>35</v>
      </c>
      <c r="BI1767" s="110">
        <v>1</v>
      </c>
      <c r="BJ1767" s="110">
        <v>0</v>
      </c>
      <c r="BK1767" s="110">
        <v>1230</v>
      </c>
      <c r="BL1767" s="110">
        <v>1230</v>
      </c>
      <c r="BN1767" s="110">
        <f t="shared" si="284"/>
        <v>2461</v>
      </c>
      <c r="BS1767" s="110">
        <v>6040</v>
      </c>
      <c r="BT1767" s="110" t="str">
        <f t="shared" si="275"/>
        <v>Construção de vestiário com sanitários para Unidade de Beneficiamento de Sementes UBS - Vila Velha, em Ponta Grossa</v>
      </c>
      <c r="BU1767" s="111" t="str">
        <f t="shared" si="276"/>
        <v>Não</v>
      </c>
      <c r="BV1767" s="111" t="str">
        <f t="shared" si="277"/>
        <v>Não</v>
      </c>
      <c r="BW1767" s="111" t="str">
        <f t="shared" si="278"/>
        <v>Não</v>
      </c>
      <c r="BX1767" s="111" t="str">
        <f t="shared" si="279"/>
        <v>Não</v>
      </c>
      <c r="BY1767" s="110" t="s">
        <v>121</v>
      </c>
      <c r="BZ1767" s="110" t="s">
        <v>121</v>
      </c>
      <c r="CA1767" s="110" t="s">
        <v>121</v>
      </c>
      <c r="CB1767" s="110" t="s">
        <v>8122</v>
      </c>
      <c r="CG1767" s="110" t="str">
        <f t="shared" si="280"/>
        <v>6145 Total</v>
      </c>
      <c r="CH1767" s="110" t="str">
        <f t="shared" si="282"/>
        <v>6145 Total-1</v>
      </c>
      <c r="CI1767" s="110">
        <v>1</v>
      </c>
      <c r="CJ1767" s="110" t="s">
        <v>7571</v>
      </c>
      <c r="CN1767" s="110">
        <v>0</v>
      </c>
      <c r="CO1767" s="110">
        <v>157</v>
      </c>
      <c r="CP1767" s="110">
        <v>200</v>
      </c>
      <c r="CQ1767" s="110">
        <v>100</v>
      </c>
      <c r="CS1767" s="110" t="str">
        <f t="shared" si="281"/>
        <v>-</v>
      </c>
    </row>
    <row r="1768" spans="19:97" x14ac:dyDescent="0.2">
      <c r="S1768" s="98">
        <v>6702</v>
      </c>
      <c r="T1768" s="98">
        <v>65</v>
      </c>
      <c r="U1768" s="98" t="s">
        <v>4180</v>
      </c>
      <c r="V1768" s="98">
        <v>30</v>
      </c>
      <c r="W1768" s="98" t="s">
        <v>4240</v>
      </c>
      <c r="X1768" s="98">
        <v>3</v>
      </c>
      <c r="Y1768" s="98" t="s">
        <v>870</v>
      </c>
      <c r="Z1768" s="98">
        <v>22</v>
      </c>
      <c r="AA1768" s="98" t="s">
        <v>4181</v>
      </c>
      <c r="AB1768" s="98">
        <v>8268</v>
      </c>
      <c r="AC1768" s="98" t="s">
        <v>4265</v>
      </c>
      <c r="AD1768" s="98" t="s">
        <v>1305</v>
      </c>
      <c r="AE1768" s="98">
        <v>6702</v>
      </c>
      <c r="AF1768" s="98" t="s">
        <v>6432</v>
      </c>
      <c r="AG1768" s="98" t="s">
        <v>6433</v>
      </c>
      <c r="AH1768" s="98" t="s">
        <v>212</v>
      </c>
      <c r="AI1768" s="98" t="s">
        <v>53</v>
      </c>
      <c r="AJ1768" s="98">
        <v>4100</v>
      </c>
      <c r="AK1768" s="98" t="s">
        <v>37</v>
      </c>
      <c r="AL1768" s="98">
        <v>4105</v>
      </c>
      <c r="AM1768" s="98" t="s">
        <v>326</v>
      </c>
      <c r="AN1768" s="98">
        <v>4113700</v>
      </c>
      <c r="AO1768" s="98">
        <v>2024</v>
      </c>
      <c r="AP1768" s="98">
        <v>0</v>
      </c>
      <c r="AQ1768" s="98" t="s">
        <v>54</v>
      </c>
      <c r="AR1768" s="98" t="s">
        <v>54</v>
      </c>
      <c r="AS1768" s="98" t="s">
        <v>54</v>
      </c>
      <c r="AT1768" s="98" t="s">
        <v>54</v>
      </c>
      <c r="AY1768" s="98" t="s">
        <v>56</v>
      </c>
      <c r="AZ1768" s="98" t="s">
        <v>6431</v>
      </c>
      <c r="BA1768" s="98" t="s">
        <v>6425</v>
      </c>
      <c r="BB1768" s="98" t="s">
        <v>6421</v>
      </c>
      <c r="BD1768" s="110" t="str">
        <f t="shared" si="283"/>
        <v>5157RGInt 05 Londrina</v>
      </c>
      <c r="BE1768" s="110">
        <v>5157</v>
      </c>
      <c r="BF1768" s="110" t="s">
        <v>3698</v>
      </c>
      <c r="BG1768" s="110">
        <v>8418</v>
      </c>
      <c r="BH1768" s="110" t="s">
        <v>37</v>
      </c>
      <c r="BI1768" s="110">
        <v>1</v>
      </c>
      <c r="BJ1768" s="110">
        <v>0</v>
      </c>
      <c r="BK1768" s="110">
        <v>3100</v>
      </c>
      <c r="BL1768" s="110">
        <v>3100</v>
      </c>
      <c r="BN1768" s="110">
        <f t="shared" si="284"/>
        <v>6201</v>
      </c>
      <c r="BS1768" s="110">
        <v>6702</v>
      </c>
      <c r="BT1768" s="110" t="str">
        <f t="shared" si="275"/>
        <v>Construção do Horto de plantas medicinais, em Londrina</v>
      </c>
      <c r="BU1768" s="111" t="str">
        <f t="shared" si="276"/>
        <v>Não</v>
      </c>
      <c r="BV1768" s="111" t="str">
        <f t="shared" si="277"/>
        <v>Não</v>
      </c>
      <c r="BW1768" s="111" t="str">
        <f t="shared" si="278"/>
        <v>Não</v>
      </c>
      <c r="BX1768" s="111" t="str">
        <f t="shared" si="279"/>
        <v>Não</v>
      </c>
      <c r="BY1768" s="110" t="s">
        <v>121</v>
      </c>
      <c r="BZ1768" s="110" t="s">
        <v>121</v>
      </c>
      <c r="CA1768" s="110" t="s">
        <v>121</v>
      </c>
      <c r="CB1768" s="110" t="s">
        <v>8122</v>
      </c>
      <c r="CG1768" s="110" t="str">
        <f t="shared" si="280"/>
        <v>6146Maringá</v>
      </c>
      <c r="CH1768" s="110" t="str">
        <f t="shared" si="282"/>
        <v>6146-1</v>
      </c>
      <c r="CI1768" s="110">
        <v>1</v>
      </c>
      <c r="CJ1768" s="110">
        <v>6146</v>
      </c>
      <c r="CK1768" s="110" t="s">
        <v>36</v>
      </c>
      <c r="CL1768" s="110">
        <v>4115200</v>
      </c>
      <c r="CM1768" s="110" t="s">
        <v>503</v>
      </c>
      <c r="CN1768" s="110">
        <v>0</v>
      </c>
      <c r="CO1768" s="110">
        <v>150</v>
      </c>
      <c r="CP1768" s="110">
        <v>1000</v>
      </c>
      <c r="CQ1768" s="110">
        <v>1850</v>
      </c>
      <c r="CS1768" s="110" t="str">
        <f t="shared" si="281"/>
        <v>RGInt 04 Maringá-Maringá</v>
      </c>
    </row>
    <row r="1769" spans="19:97" x14ac:dyDescent="0.2">
      <c r="S1769" s="98">
        <v>6297</v>
      </c>
      <c r="T1769" s="98">
        <v>65</v>
      </c>
      <c r="U1769" s="98" t="s">
        <v>4180</v>
      </c>
      <c r="V1769" s="98">
        <v>30</v>
      </c>
      <c r="W1769" s="98" t="s">
        <v>4240</v>
      </c>
      <c r="X1769" s="98">
        <v>3</v>
      </c>
      <c r="Y1769" s="98" t="s">
        <v>870</v>
      </c>
      <c r="Z1769" s="98">
        <v>22</v>
      </c>
      <c r="AA1769" s="98" t="s">
        <v>4181</v>
      </c>
      <c r="AB1769" s="98">
        <v>8268</v>
      </c>
      <c r="AC1769" s="98" t="s">
        <v>4265</v>
      </c>
      <c r="AD1769" s="98" t="s">
        <v>1305</v>
      </c>
      <c r="AE1769" s="98">
        <v>6297</v>
      </c>
      <c r="AF1769" s="98" t="s">
        <v>6434</v>
      </c>
      <c r="AG1769" s="98" t="s">
        <v>6435</v>
      </c>
      <c r="AH1769" s="98" t="s">
        <v>212</v>
      </c>
      <c r="AI1769" s="98" t="s">
        <v>53</v>
      </c>
      <c r="AJ1769" s="98">
        <v>4100</v>
      </c>
      <c r="AK1769" s="98" t="s">
        <v>38</v>
      </c>
      <c r="AL1769" s="98">
        <v>4106</v>
      </c>
      <c r="AM1769" s="98" t="s">
        <v>594</v>
      </c>
      <c r="AN1769" s="98">
        <v>4110706</v>
      </c>
      <c r="AO1769" s="98">
        <v>2024</v>
      </c>
      <c r="AP1769" s="98">
        <v>0</v>
      </c>
      <c r="AQ1769" s="98" t="s">
        <v>54</v>
      </c>
      <c r="AR1769" s="98" t="s">
        <v>54</v>
      </c>
      <c r="AS1769" s="98" t="s">
        <v>54</v>
      </c>
      <c r="AT1769" s="98" t="s">
        <v>54</v>
      </c>
      <c r="AY1769" s="98" t="s">
        <v>56</v>
      </c>
      <c r="AZ1769" s="98" t="s">
        <v>6428</v>
      </c>
      <c r="BA1769" s="98" t="s">
        <v>6425</v>
      </c>
      <c r="BB1769" s="98" t="s">
        <v>6421</v>
      </c>
      <c r="BD1769" s="110" t="str">
        <f t="shared" si="283"/>
        <v>5158RGInt 01 Curitiba</v>
      </c>
      <c r="BE1769" s="110">
        <v>5158</v>
      </c>
      <c r="BF1769" s="110" t="s">
        <v>3701</v>
      </c>
      <c r="BG1769" s="110">
        <v>8418</v>
      </c>
      <c r="BH1769" s="110" t="s">
        <v>33</v>
      </c>
      <c r="BI1769" s="110">
        <v>1</v>
      </c>
      <c r="BJ1769" s="110">
        <v>0</v>
      </c>
      <c r="BK1769" s="110">
        <v>2130</v>
      </c>
      <c r="BL1769" s="110">
        <v>2130</v>
      </c>
      <c r="BN1769" s="110">
        <f t="shared" si="284"/>
        <v>4261</v>
      </c>
      <c r="BS1769" s="110">
        <v>6297</v>
      </c>
      <c r="BT1769" s="110" t="str">
        <f t="shared" si="275"/>
        <v>Construção do pátio de descontaminação de agrotóxicos e almoxarifado na estação de pesquisa de Irati</v>
      </c>
      <c r="BU1769" s="111" t="str">
        <f t="shared" si="276"/>
        <v>Não</v>
      </c>
      <c r="BV1769" s="111" t="str">
        <f t="shared" si="277"/>
        <v>Não</v>
      </c>
      <c r="BW1769" s="111" t="str">
        <f t="shared" si="278"/>
        <v>Não</v>
      </c>
      <c r="BX1769" s="111" t="str">
        <f t="shared" si="279"/>
        <v>Não</v>
      </c>
      <c r="BY1769" s="110" t="s">
        <v>121</v>
      </c>
      <c r="BZ1769" s="110" t="s">
        <v>121</v>
      </c>
      <c r="CA1769" s="110" t="s">
        <v>121</v>
      </c>
      <c r="CB1769" s="110" t="s">
        <v>8122</v>
      </c>
      <c r="CG1769" s="110" t="str">
        <f t="shared" si="280"/>
        <v>6146 Total</v>
      </c>
      <c r="CH1769" s="110" t="str">
        <f t="shared" si="282"/>
        <v>6146 Total-1</v>
      </c>
      <c r="CI1769" s="110">
        <v>1</v>
      </c>
      <c r="CJ1769" s="110" t="s">
        <v>7572</v>
      </c>
      <c r="CN1769" s="110">
        <v>0</v>
      </c>
      <c r="CO1769" s="110">
        <v>150</v>
      </c>
      <c r="CP1769" s="110">
        <v>1000</v>
      </c>
      <c r="CQ1769" s="110">
        <v>1850</v>
      </c>
      <c r="CS1769" s="110" t="str">
        <f t="shared" si="281"/>
        <v>-</v>
      </c>
    </row>
    <row r="1770" spans="19:97" x14ac:dyDescent="0.2">
      <c r="S1770" s="98">
        <v>6298</v>
      </c>
      <c r="T1770" s="98">
        <v>65</v>
      </c>
      <c r="U1770" s="98" t="s">
        <v>4180</v>
      </c>
      <c r="V1770" s="98">
        <v>30</v>
      </c>
      <c r="W1770" s="98" t="s">
        <v>4240</v>
      </c>
      <c r="X1770" s="98">
        <v>3</v>
      </c>
      <c r="Y1770" s="98" t="s">
        <v>870</v>
      </c>
      <c r="Z1770" s="98">
        <v>22</v>
      </c>
      <c r="AA1770" s="98" t="s">
        <v>4181</v>
      </c>
      <c r="AB1770" s="98">
        <v>8268</v>
      </c>
      <c r="AC1770" s="98" t="s">
        <v>4265</v>
      </c>
      <c r="AD1770" s="98" t="s">
        <v>1305</v>
      </c>
      <c r="AE1770" s="98">
        <v>6298</v>
      </c>
      <c r="AF1770" s="98" t="s">
        <v>6436</v>
      </c>
      <c r="AG1770" s="98" t="s">
        <v>6437</v>
      </c>
      <c r="AH1770" s="98" t="s">
        <v>212</v>
      </c>
      <c r="AI1770" s="98" t="s">
        <v>53</v>
      </c>
      <c r="AJ1770" s="98">
        <v>4100</v>
      </c>
      <c r="AK1770" s="98" t="s">
        <v>37</v>
      </c>
      <c r="AL1770" s="98">
        <v>4105</v>
      </c>
      <c r="AM1770" s="98" t="s">
        <v>326</v>
      </c>
      <c r="AN1770" s="98">
        <v>4113700</v>
      </c>
      <c r="AO1770" s="98">
        <v>2024</v>
      </c>
      <c r="AP1770" s="98">
        <v>0</v>
      </c>
      <c r="AQ1770" s="98" t="s">
        <v>54</v>
      </c>
      <c r="AR1770" s="98" t="s">
        <v>54</v>
      </c>
      <c r="AS1770" s="98" t="s">
        <v>54</v>
      </c>
      <c r="AT1770" s="98" t="s">
        <v>54</v>
      </c>
      <c r="AY1770" s="98" t="s">
        <v>56</v>
      </c>
      <c r="AZ1770" s="98" t="s">
        <v>6428</v>
      </c>
      <c r="BA1770" s="98" t="s">
        <v>6425</v>
      </c>
      <c r="BB1770" s="98" t="s">
        <v>6421</v>
      </c>
      <c r="BD1770" s="110" t="str">
        <f t="shared" si="283"/>
        <v>5159(vazio)</v>
      </c>
      <c r="BE1770" s="110">
        <v>5159</v>
      </c>
      <c r="BF1770" s="110" t="s">
        <v>3704</v>
      </c>
      <c r="BG1770" s="110">
        <v>8398</v>
      </c>
      <c r="BH1770" s="110" t="s">
        <v>60</v>
      </c>
      <c r="BI1770" s="110">
        <v>7000</v>
      </c>
      <c r="BJ1770" s="110">
        <v>11553</v>
      </c>
      <c r="BK1770" s="110">
        <v>11553</v>
      </c>
      <c r="BL1770" s="110">
        <v>11553</v>
      </c>
      <c r="BN1770" s="110">
        <f t="shared" si="284"/>
        <v>41659</v>
      </c>
      <c r="BS1770" s="110">
        <v>6298</v>
      </c>
      <c r="BT1770" s="110" t="str">
        <f t="shared" si="275"/>
        <v>Construção do pátio de descontaminação de agrotóxicos, em Londrina</v>
      </c>
      <c r="BU1770" s="111" t="str">
        <f t="shared" si="276"/>
        <v>Não</v>
      </c>
      <c r="BV1770" s="111" t="str">
        <f t="shared" si="277"/>
        <v>Não</v>
      </c>
      <c r="BW1770" s="111" t="str">
        <f t="shared" si="278"/>
        <v>Não</v>
      </c>
      <c r="BX1770" s="111" t="str">
        <f t="shared" si="279"/>
        <v>Não</v>
      </c>
      <c r="BY1770" s="110" t="s">
        <v>121</v>
      </c>
      <c r="BZ1770" s="110" t="s">
        <v>121</v>
      </c>
      <c r="CA1770" s="110" t="s">
        <v>121</v>
      </c>
      <c r="CB1770" s="110" t="s">
        <v>8122</v>
      </c>
      <c r="CG1770" s="110" t="str">
        <f t="shared" si="280"/>
        <v>6147Cascavel</v>
      </c>
      <c r="CH1770" s="110" t="str">
        <f t="shared" si="282"/>
        <v>6147-1</v>
      </c>
      <c r="CI1770" s="110">
        <v>1</v>
      </c>
      <c r="CJ1770" s="110">
        <v>6147</v>
      </c>
      <c r="CK1770" s="110" t="s">
        <v>35</v>
      </c>
      <c r="CL1770" s="110">
        <v>4104808</v>
      </c>
      <c r="CM1770" s="110" t="s">
        <v>600</v>
      </c>
      <c r="CN1770" s="110">
        <v>0</v>
      </c>
      <c r="CO1770" s="110">
        <v>150</v>
      </c>
      <c r="CP1770" s="110">
        <v>1000</v>
      </c>
      <c r="CQ1770" s="110">
        <v>1850</v>
      </c>
      <c r="CS1770" s="110" t="str">
        <f t="shared" si="281"/>
        <v>RGInt 03 Cascavel-Cascavel</v>
      </c>
    </row>
    <row r="1771" spans="19:97" x14ac:dyDescent="0.2">
      <c r="S1771" s="98">
        <v>6877</v>
      </c>
      <c r="T1771" s="98">
        <v>65</v>
      </c>
      <c r="U1771" s="98" t="s">
        <v>4180</v>
      </c>
      <c r="V1771" s="98">
        <v>30</v>
      </c>
      <c r="W1771" s="98" t="s">
        <v>4240</v>
      </c>
      <c r="X1771" s="98">
        <v>3</v>
      </c>
      <c r="Y1771" s="98" t="s">
        <v>870</v>
      </c>
      <c r="Z1771" s="98">
        <v>22</v>
      </c>
      <c r="AA1771" s="98" t="s">
        <v>4181</v>
      </c>
      <c r="AB1771" s="98">
        <v>8268</v>
      </c>
      <c r="AC1771" s="98" t="s">
        <v>4265</v>
      </c>
      <c r="AD1771" s="98" t="s">
        <v>1305</v>
      </c>
      <c r="AE1771" s="98">
        <v>6877</v>
      </c>
      <c r="AF1771" s="98" t="s">
        <v>6438</v>
      </c>
      <c r="AG1771" s="98" t="s">
        <v>6439</v>
      </c>
      <c r="AH1771" s="98" t="s">
        <v>212</v>
      </c>
      <c r="AI1771" s="98" t="s">
        <v>53</v>
      </c>
      <c r="AJ1771" s="98">
        <v>4100</v>
      </c>
      <c r="AK1771" s="98" t="s">
        <v>37</v>
      </c>
      <c r="AL1771" s="98">
        <v>4105</v>
      </c>
      <c r="AM1771" s="98" t="s">
        <v>142</v>
      </c>
      <c r="AN1771" s="98">
        <v>4109807</v>
      </c>
      <c r="AO1771" s="98">
        <v>2024</v>
      </c>
      <c r="AP1771" s="98">
        <v>0</v>
      </c>
      <c r="AQ1771" s="98" t="s">
        <v>54</v>
      </c>
      <c r="AR1771" s="98" t="s">
        <v>54</v>
      </c>
      <c r="AS1771" s="98" t="s">
        <v>54</v>
      </c>
      <c r="AT1771" s="98" t="s">
        <v>54</v>
      </c>
      <c r="AY1771" s="98" t="s">
        <v>56</v>
      </c>
      <c r="AZ1771" s="98" t="s">
        <v>6428</v>
      </c>
      <c r="BA1771" s="98" t="s">
        <v>6440</v>
      </c>
      <c r="BB1771" s="98" t="s">
        <v>6421</v>
      </c>
      <c r="BD1771" s="110" t="str">
        <f t="shared" si="283"/>
        <v>5160(vazio)</v>
      </c>
      <c r="BE1771" s="110">
        <v>5160</v>
      </c>
      <c r="BF1771" s="110" t="s">
        <v>3707</v>
      </c>
      <c r="BG1771" s="110">
        <v>8398</v>
      </c>
      <c r="BH1771" s="110" t="s">
        <v>60</v>
      </c>
      <c r="BI1771" s="110">
        <v>2</v>
      </c>
      <c r="BJ1771" s="110">
        <v>2</v>
      </c>
      <c r="BK1771" s="110">
        <v>2</v>
      </c>
      <c r="BL1771" s="110">
        <v>2</v>
      </c>
      <c r="BN1771" s="110">
        <f t="shared" si="284"/>
        <v>8</v>
      </c>
      <c r="BS1771" s="110">
        <v>6877</v>
      </c>
      <c r="BT1771" s="110" t="str">
        <f t="shared" ref="BT1771:BT1834" si="285">VLOOKUP(BS1771,$S:$AF,14,0)</f>
        <v>Implantação de Usina Solar Fotovoltaica, em Ibiporã</v>
      </c>
      <c r="BU1771" s="111" t="str">
        <f t="shared" ref="BU1771:BU1834" si="286">PROPER(VLOOKUP($BS1771,$S:$BB,27,0))</f>
        <v>Não</v>
      </c>
      <c r="BV1771" s="111" t="str">
        <f t="shared" ref="BV1771:BV1834" si="287">PROPER(VLOOKUP($BS1771,$S:$BB,28,0))</f>
        <v>Não</v>
      </c>
      <c r="BW1771" s="111" t="str">
        <f t="shared" ref="BW1771:BW1834" si="288">PROPER(VLOOKUP($BS1771,$S:$BB,25,0))</f>
        <v>Não</v>
      </c>
      <c r="BX1771" s="111" t="str">
        <f t="shared" ref="BX1771:BX1834" si="289">PROPER(VLOOKUP($BS1771,$S:$BB,26,0))</f>
        <v>Não</v>
      </c>
      <c r="BY1771" s="110" t="s">
        <v>121</v>
      </c>
      <c r="BZ1771" s="110" t="s">
        <v>121</v>
      </c>
      <c r="CA1771" s="110" t="s">
        <v>121</v>
      </c>
      <c r="CB1771" s="110" t="s">
        <v>8122</v>
      </c>
      <c r="CG1771" s="110" t="str">
        <f t="shared" si="280"/>
        <v>6147 Total</v>
      </c>
      <c r="CH1771" s="110" t="str">
        <f t="shared" si="282"/>
        <v>6147 Total-1</v>
      </c>
      <c r="CI1771" s="110">
        <v>1</v>
      </c>
      <c r="CJ1771" s="110" t="s">
        <v>7573</v>
      </c>
      <c r="CN1771" s="110">
        <v>0</v>
      </c>
      <c r="CO1771" s="110">
        <v>150</v>
      </c>
      <c r="CP1771" s="110">
        <v>1000</v>
      </c>
      <c r="CQ1771" s="110">
        <v>1850</v>
      </c>
      <c r="CS1771" s="110" t="str">
        <f t="shared" si="281"/>
        <v>-</v>
      </c>
    </row>
    <row r="1772" spans="19:97" x14ac:dyDescent="0.2">
      <c r="S1772" s="98">
        <v>6703</v>
      </c>
      <c r="T1772" s="98">
        <v>65</v>
      </c>
      <c r="U1772" s="98" t="s">
        <v>4180</v>
      </c>
      <c r="V1772" s="98">
        <v>30</v>
      </c>
      <c r="W1772" s="98" t="s">
        <v>4240</v>
      </c>
      <c r="X1772" s="98">
        <v>3</v>
      </c>
      <c r="Y1772" s="98" t="s">
        <v>870</v>
      </c>
      <c r="Z1772" s="98">
        <v>22</v>
      </c>
      <c r="AA1772" s="98" t="s">
        <v>4181</v>
      </c>
      <c r="AB1772" s="98">
        <v>8268</v>
      </c>
      <c r="AC1772" s="98" t="s">
        <v>4265</v>
      </c>
      <c r="AD1772" s="98" t="s">
        <v>1305</v>
      </c>
      <c r="AE1772" s="98">
        <v>6703</v>
      </c>
      <c r="AF1772" s="98" t="s">
        <v>6441</v>
      </c>
      <c r="AG1772" s="98" t="s">
        <v>6442</v>
      </c>
      <c r="AH1772" s="98" t="s">
        <v>5214</v>
      </c>
      <c r="AI1772" s="98" t="s">
        <v>53</v>
      </c>
      <c r="AJ1772" s="98">
        <v>4100</v>
      </c>
      <c r="AK1772" s="98" t="s">
        <v>33</v>
      </c>
      <c r="AL1772" s="98">
        <v>4101</v>
      </c>
      <c r="AM1772" s="98" t="s">
        <v>128</v>
      </c>
      <c r="AN1772" s="98">
        <v>4106902</v>
      </c>
      <c r="AO1772" s="98">
        <v>2024</v>
      </c>
      <c r="AP1772" s="98">
        <v>0</v>
      </c>
      <c r="AQ1772" s="98" t="s">
        <v>54</v>
      </c>
      <c r="AR1772" s="98" t="s">
        <v>54</v>
      </c>
      <c r="AS1772" s="98" t="s">
        <v>54</v>
      </c>
      <c r="AT1772" s="98" t="s">
        <v>54</v>
      </c>
      <c r="AY1772" s="98" t="s">
        <v>56</v>
      </c>
      <c r="AZ1772" s="98" t="s">
        <v>6431</v>
      </c>
      <c r="BA1772" s="98" t="s">
        <v>6425</v>
      </c>
      <c r="BB1772" s="98" t="s">
        <v>6421</v>
      </c>
      <c r="BD1772" s="110" t="str">
        <f t="shared" si="283"/>
        <v>5161(vazio)</v>
      </c>
      <c r="BE1772" s="110">
        <v>5161</v>
      </c>
      <c r="BF1772" s="110" t="s">
        <v>3708</v>
      </c>
      <c r="BG1772" s="110">
        <v>8399</v>
      </c>
      <c r="BH1772" s="110" t="s">
        <v>60</v>
      </c>
      <c r="BI1772" s="110">
        <v>1040</v>
      </c>
      <c r="BJ1772" s="110">
        <v>588.75</v>
      </c>
      <c r="BK1772" s="110">
        <v>588.75</v>
      </c>
      <c r="BL1772" s="110">
        <v>588.75</v>
      </c>
      <c r="BN1772" s="110">
        <f t="shared" si="284"/>
        <v>2806.25</v>
      </c>
      <c r="BS1772" s="110">
        <v>6703</v>
      </c>
      <c r="BT1772" s="110" t="str">
        <f t="shared" si="285"/>
        <v>Instalação de nova escada de emergência do prédio da unidade estadual de Curitiba</v>
      </c>
      <c r="BU1772" s="111" t="str">
        <f t="shared" si="286"/>
        <v>Não</v>
      </c>
      <c r="BV1772" s="111" t="str">
        <f t="shared" si="287"/>
        <v>Não</v>
      </c>
      <c r="BW1772" s="111" t="str">
        <f t="shared" si="288"/>
        <v>Não</v>
      </c>
      <c r="BX1772" s="111" t="str">
        <f t="shared" si="289"/>
        <v>Não</v>
      </c>
      <c r="BY1772" s="110" t="s">
        <v>121</v>
      </c>
      <c r="BZ1772" s="110" t="s">
        <v>121</v>
      </c>
      <c r="CA1772" s="110" t="s">
        <v>121</v>
      </c>
      <c r="CB1772" s="110" t="s">
        <v>8122</v>
      </c>
      <c r="CG1772" s="110" t="str">
        <f t="shared" si="280"/>
        <v>6148Curitiba</v>
      </c>
      <c r="CH1772" s="110" t="str">
        <f t="shared" si="282"/>
        <v>6148-1</v>
      </c>
      <c r="CI1772" s="110">
        <v>1</v>
      </c>
      <c r="CJ1772" s="110">
        <v>6148</v>
      </c>
      <c r="CK1772" s="110" t="s">
        <v>33</v>
      </c>
      <c r="CL1772" s="110">
        <v>4106902</v>
      </c>
      <c r="CM1772" s="110" t="s">
        <v>128</v>
      </c>
      <c r="CN1772" s="110">
        <v>0</v>
      </c>
      <c r="CO1772" s="110">
        <v>200</v>
      </c>
      <c r="CP1772" s="110">
        <v>2082</v>
      </c>
      <c r="CQ1772" s="110">
        <v>2800</v>
      </c>
      <c r="CS1772" s="110" t="str">
        <f t="shared" si="281"/>
        <v>RGInt 01 Curitiba-Curitiba</v>
      </c>
    </row>
    <row r="1773" spans="19:97" x14ac:dyDescent="0.2">
      <c r="S1773" s="98">
        <v>6705</v>
      </c>
      <c r="T1773" s="98">
        <v>65</v>
      </c>
      <c r="U1773" s="98" t="s">
        <v>4180</v>
      </c>
      <c r="V1773" s="98">
        <v>30</v>
      </c>
      <c r="W1773" s="98" t="s">
        <v>4240</v>
      </c>
      <c r="X1773" s="98">
        <v>3</v>
      </c>
      <c r="Y1773" s="98" t="s">
        <v>870</v>
      </c>
      <c r="Z1773" s="98">
        <v>22</v>
      </c>
      <c r="AA1773" s="98" t="s">
        <v>4181</v>
      </c>
      <c r="AB1773" s="98">
        <v>8268</v>
      </c>
      <c r="AC1773" s="98" t="s">
        <v>4265</v>
      </c>
      <c r="AD1773" s="98" t="s">
        <v>1305</v>
      </c>
      <c r="AE1773" s="98">
        <v>6705</v>
      </c>
      <c r="AF1773" s="98" t="s">
        <v>6443</v>
      </c>
      <c r="AG1773" s="98" t="s">
        <v>6444</v>
      </c>
      <c r="AH1773" s="98" t="s">
        <v>212</v>
      </c>
      <c r="AI1773" s="98" t="s">
        <v>53</v>
      </c>
      <c r="AJ1773" s="98">
        <v>4100</v>
      </c>
      <c r="AK1773" s="98" t="s">
        <v>37</v>
      </c>
      <c r="AL1773" s="98">
        <v>4105</v>
      </c>
      <c r="AM1773" s="98" t="s">
        <v>326</v>
      </c>
      <c r="AN1773" s="98">
        <v>4113700</v>
      </c>
      <c r="AO1773" s="98">
        <v>2024</v>
      </c>
      <c r="AP1773" s="98">
        <v>0</v>
      </c>
      <c r="AQ1773" s="98" t="s">
        <v>54</v>
      </c>
      <c r="AR1773" s="98" t="s">
        <v>54</v>
      </c>
      <c r="AS1773" s="98" t="s">
        <v>54</v>
      </c>
      <c r="AT1773" s="98" t="s">
        <v>54</v>
      </c>
      <c r="AY1773" s="98" t="s">
        <v>56</v>
      </c>
      <c r="AZ1773" s="98" t="s">
        <v>6431</v>
      </c>
      <c r="BA1773" s="98" t="s">
        <v>6425</v>
      </c>
      <c r="BB1773" s="98" t="s">
        <v>6421</v>
      </c>
      <c r="BD1773" s="110" t="str">
        <f t="shared" si="283"/>
        <v>5162RGInt 01 Curitiba</v>
      </c>
      <c r="BE1773" s="110">
        <v>5162</v>
      </c>
      <c r="BF1773" s="110" t="s">
        <v>3712</v>
      </c>
      <c r="BG1773" s="110">
        <v>8418</v>
      </c>
      <c r="BH1773" s="110" t="s">
        <v>33</v>
      </c>
      <c r="BI1773" s="110">
        <v>1</v>
      </c>
      <c r="BJ1773" s="110">
        <v>2315.5500000000002</v>
      </c>
      <c r="BK1773" s="110">
        <v>0</v>
      </c>
      <c r="BL1773" s="110">
        <v>0</v>
      </c>
      <c r="BN1773" s="110">
        <f t="shared" si="284"/>
        <v>2316.5500000000002</v>
      </c>
      <c r="BS1773" s="110">
        <v>6705</v>
      </c>
      <c r="BT1773" s="110" t="str">
        <f t="shared" si="285"/>
        <v>Obras de adequação das instalações do prédio da Fitotecnia, em Londrina</v>
      </c>
      <c r="BU1773" s="111" t="str">
        <f t="shared" si="286"/>
        <v>Não</v>
      </c>
      <c r="BV1773" s="111" t="str">
        <f t="shared" si="287"/>
        <v>Não</v>
      </c>
      <c r="BW1773" s="111" t="str">
        <f t="shared" si="288"/>
        <v>Não</v>
      </c>
      <c r="BX1773" s="111" t="str">
        <f t="shared" si="289"/>
        <v>Não</v>
      </c>
      <c r="BY1773" s="110" t="s">
        <v>121</v>
      </c>
      <c r="BZ1773" s="110" t="s">
        <v>121</v>
      </c>
      <c r="CA1773" s="110" t="s">
        <v>121</v>
      </c>
      <c r="CB1773" s="110" t="s">
        <v>8122</v>
      </c>
      <c r="CG1773" s="110" t="str">
        <f t="shared" si="280"/>
        <v>6148 Total</v>
      </c>
      <c r="CH1773" s="110" t="str">
        <f t="shared" si="282"/>
        <v>6148 Total-1</v>
      </c>
      <c r="CI1773" s="110">
        <v>1</v>
      </c>
      <c r="CJ1773" s="110" t="s">
        <v>7574</v>
      </c>
      <c r="CN1773" s="110">
        <v>0</v>
      </c>
      <c r="CO1773" s="110">
        <v>200</v>
      </c>
      <c r="CP1773" s="110">
        <v>2082</v>
      </c>
      <c r="CQ1773" s="110">
        <v>2800</v>
      </c>
      <c r="CS1773" s="110" t="str">
        <f t="shared" si="281"/>
        <v>-</v>
      </c>
    </row>
    <row r="1774" spans="19:97" x14ac:dyDescent="0.2">
      <c r="S1774" s="98">
        <v>6706</v>
      </c>
      <c r="T1774" s="98">
        <v>65</v>
      </c>
      <c r="U1774" s="98" t="s">
        <v>4180</v>
      </c>
      <c r="V1774" s="98">
        <v>30</v>
      </c>
      <c r="W1774" s="98" t="s">
        <v>4240</v>
      </c>
      <c r="X1774" s="98">
        <v>3</v>
      </c>
      <c r="Y1774" s="98" t="s">
        <v>870</v>
      </c>
      <c r="Z1774" s="98">
        <v>22</v>
      </c>
      <c r="AA1774" s="98" t="s">
        <v>4181</v>
      </c>
      <c r="AB1774" s="98">
        <v>8268</v>
      </c>
      <c r="AC1774" s="98" t="s">
        <v>4265</v>
      </c>
      <c r="AD1774" s="98" t="s">
        <v>1305</v>
      </c>
      <c r="AE1774" s="98">
        <v>6706</v>
      </c>
      <c r="AF1774" s="98" t="s">
        <v>6445</v>
      </c>
      <c r="AG1774" s="98" t="s">
        <v>6446</v>
      </c>
      <c r="AH1774" s="98" t="s">
        <v>212</v>
      </c>
      <c r="AI1774" s="98" t="s">
        <v>53</v>
      </c>
      <c r="AJ1774" s="98">
        <v>4100</v>
      </c>
      <c r="AK1774" s="98" t="s">
        <v>37</v>
      </c>
      <c r="AL1774" s="98">
        <v>4105</v>
      </c>
      <c r="AM1774" s="98" t="s">
        <v>326</v>
      </c>
      <c r="AN1774" s="98">
        <v>4113700</v>
      </c>
      <c r="AO1774" s="98">
        <v>2024</v>
      </c>
      <c r="AP1774" s="98">
        <v>0</v>
      </c>
      <c r="AQ1774" s="98" t="s">
        <v>54</v>
      </c>
      <c r="AR1774" s="98" t="s">
        <v>54</v>
      </c>
      <c r="AS1774" s="98" t="s">
        <v>54</v>
      </c>
      <c r="AT1774" s="98" t="s">
        <v>54</v>
      </c>
      <c r="AY1774" s="98" t="s">
        <v>56</v>
      </c>
      <c r="AZ1774" s="98" t="s">
        <v>6431</v>
      </c>
      <c r="BA1774" s="98" t="s">
        <v>6425</v>
      </c>
      <c r="BB1774" s="98" t="s">
        <v>6421</v>
      </c>
      <c r="BD1774" s="110" t="str">
        <f t="shared" si="283"/>
        <v>5163RGInt 05 Londrina</v>
      </c>
      <c r="BE1774" s="110">
        <v>5163</v>
      </c>
      <c r="BF1774" s="110" t="s">
        <v>3717</v>
      </c>
      <c r="BG1774" s="110">
        <v>8418</v>
      </c>
      <c r="BH1774" s="110" t="s">
        <v>37</v>
      </c>
      <c r="BI1774" s="110">
        <v>1</v>
      </c>
      <c r="BJ1774" s="110">
        <v>0</v>
      </c>
      <c r="BK1774" s="110">
        <v>0</v>
      </c>
      <c r="BL1774" s="110">
        <v>0</v>
      </c>
      <c r="BN1774" s="110">
        <f t="shared" si="284"/>
        <v>1</v>
      </c>
      <c r="BS1774" s="110">
        <v>6706</v>
      </c>
      <c r="BT1774" s="110" t="str">
        <f t="shared" si="285"/>
        <v>Obras de adequação das instalações do prédio de melhoramento genético, em Londrina</v>
      </c>
      <c r="BU1774" s="111" t="str">
        <f t="shared" si="286"/>
        <v>Não</v>
      </c>
      <c r="BV1774" s="111" t="str">
        <f t="shared" si="287"/>
        <v>Não</v>
      </c>
      <c r="BW1774" s="111" t="str">
        <f t="shared" si="288"/>
        <v>Não</v>
      </c>
      <c r="BX1774" s="111" t="str">
        <f t="shared" si="289"/>
        <v>Não</v>
      </c>
      <c r="BY1774" s="110" t="s">
        <v>121</v>
      </c>
      <c r="BZ1774" s="110" t="s">
        <v>121</v>
      </c>
      <c r="CA1774" s="110" t="s">
        <v>121</v>
      </c>
      <c r="CB1774" s="110" t="s">
        <v>8122</v>
      </c>
      <c r="CG1774" s="110" t="str">
        <f t="shared" ref="CG1774:CG1837" si="290">CJ1774&amp;CM1774</f>
        <v>6149Curitiba</v>
      </c>
      <c r="CH1774" s="110" t="str">
        <f t="shared" si="282"/>
        <v>6149-1</v>
      </c>
      <c r="CI1774" s="110">
        <v>1</v>
      </c>
      <c r="CJ1774" s="110">
        <v>6149</v>
      </c>
      <c r="CK1774" s="110" t="s">
        <v>33</v>
      </c>
      <c r="CL1774" s="110">
        <v>4106902</v>
      </c>
      <c r="CM1774" s="110" t="s">
        <v>128</v>
      </c>
      <c r="CN1774" s="110">
        <v>0</v>
      </c>
      <c r="CO1774" s="110">
        <v>260</v>
      </c>
      <c r="CP1774" s="110">
        <v>1000</v>
      </c>
      <c r="CQ1774" s="110">
        <v>800</v>
      </c>
      <c r="CS1774" s="110" t="str">
        <f t="shared" ref="CS1774:CS1837" si="291">CK1774&amp;"-"&amp;CM1774</f>
        <v>RGInt 01 Curitiba-Curitiba</v>
      </c>
    </row>
    <row r="1775" spans="19:97" x14ac:dyDescent="0.2">
      <c r="S1775" s="98">
        <v>6301</v>
      </c>
      <c r="T1775" s="98">
        <v>65</v>
      </c>
      <c r="U1775" s="98" t="s">
        <v>4180</v>
      </c>
      <c r="V1775" s="98">
        <v>30</v>
      </c>
      <c r="W1775" s="98" t="s">
        <v>4240</v>
      </c>
      <c r="X1775" s="98">
        <v>3</v>
      </c>
      <c r="Y1775" s="98" t="s">
        <v>870</v>
      </c>
      <c r="Z1775" s="98">
        <v>22</v>
      </c>
      <c r="AA1775" s="98" t="s">
        <v>4181</v>
      </c>
      <c r="AB1775" s="98">
        <v>8268</v>
      </c>
      <c r="AC1775" s="98" t="s">
        <v>4265</v>
      </c>
      <c r="AD1775" s="98" t="s">
        <v>1305</v>
      </c>
      <c r="AE1775" s="98">
        <v>6301</v>
      </c>
      <c r="AF1775" s="98" t="s">
        <v>6447</v>
      </c>
      <c r="AG1775" s="98" t="s">
        <v>6448</v>
      </c>
      <c r="AH1775" s="98" t="s">
        <v>212</v>
      </c>
      <c r="AI1775" s="98" t="s">
        <v>53</v>
      </c>
      <c r="AJ1775" s="98">
        <v>4100</v>
      </c>
      <c r="AK1775" s="98" t="s">
        <v>37</v>
      </c>
      <c r="AL1775" s="98">
        <v>4105</v>
      </c>
      <c r="AM1775" s="98" t="s">
        <v>326</v>
      </c>
      <c r="AN1775" s="98">
        <v>4113700</v>
      </c>
      <c r="AO1775" s="98">
        <v>2024</v>
      </c>
      <c r="AP1775" s="98">
        <v>0</v>
      </c>
      <c r="AQ1775" s="98" t="s">
        <v>54</v>
      </c>
      <c r="AR1775" s="98" t="s">
        <v>54</v>
      </c>
      <c r="AS1775" s="98" t="s">
        <v>54</v>
      </c>
      <c r="AT1775" s="98" t="s">
        <v>54</v>
      </c>
      <c r="AY1775" s="98" t="s">
        <v>56</v>
      </c>
      <c r="AZ1775" s="98" t="s">
        <v>6428</v>
      </c>
      <c r="BA1775" s="98" t="s">
        <v>6425</v>
      </c>
      <c r="BB1775" s="98" t="s">
        <v>6421</v>
      </c>
      <c r="BD1775" s="110" t="str">
        <f t="shared" si="283"/>
        <v>5164(vazio)</v>
      </c>
      <c r="BE1775" s="110">
        <v>5164</v>
      </c>
      <c r="BF1775" s="110" t="s">
        <v>6807</v>
      </c>
      <c r="BG1775" s="110">
        <v>8399</v>
      </c>
      <c r="BH1775" s="110" t="s">
        <v>60</v>
      </c>
      <c r="BI1775" s="110">
        <v>450</v>
      </c>
      <c r="BJ1775" s="110">
        <v>554.08000000000004</v>
      </c>
      <c r="BK1775" s="110">
        <v>554.08000000000004</v>
      </c>
      <c r="BL1775" s="110">
        <v>554.08000000000004</v>
      </c>
      <c r="BN1775" s="110">
        <f t="shared" si="284"/>
        <v>2112.2400000000002</v>
      </c>
      <c r="BS1775" s="110">
        <v>6301</v>
      </c>
      <c r="BT1775" s="110" t="str">
        <f t="shared" si="285"/>
        <v>Obras de adequação do laboratório de engenharia agrícola e tecnologias digitais, em Londrina</v>
      </c>
      <c r="BU1775" s="111" t="str">
        <f t="shared" si="286"/>
        <v>Não</v>
      </c>
      <c r="BV1775" s="111" t="str">
        <f t="shared" si="287"/>
        <v>Não</v>
      </c>
      <c r="BW1775" s="111" t="str">
        <f t="shared" si="288"/>
        <v>Não</v>
      </c>
      <c r="BX1775" s="111" t="str">
        <f t="shared" si="289"/>
        <v>Não</v>
      </c>
      <c r="BY1775" s="110" t="s">
        <v>121</v>
      </c>
      <c r="BZ1775" s="110" t="s">
        <v>121</v>
      </c>
      <c r="CA1775" s="110" t="s">
        <v>121</v>
      </c>
      <c r="CB1775" s="110" t="s">
        <v>8122</v>
      </c>
      <c r="CG1775" s="110" t="str">
        <f t="shared" si="290"/>
        <v>6149 Total</v>
      </c>
      <c r="CH1775" s="110" t="str">
        <f t="shared" ref="CH1775:CH1838" si="292">CJ1775&amp;"-"&amp;CI1775</f>
        <v>6149 Total-1</v>
      </c>
      <c r="CI1775" s="110">
        <v>1</v>
      </c>
      <c r="CJ1775" s="110" t="s">
        <v>7575</v>
      </c>
      <c r="CN1775" s="110">
        <v>0</v>
      </c>
      <c r="CO1775" s="110">
        <v>260</v>
      </c>
      <c r="CP1775" s="110">
        <v>1000</v>
      </c>
      <c r="CQ1775" s="110">
        <v>800</v>
      </c>
      <c r="CS1775" s="110" t="str">
        <f t="shared" si="291"/>
        <v>-</v>
      </c>
    </row>
    <row r="1776" spans="19:97" x14ac:dyDescent="0.2">
      <c r="S1776" s="98">
        <v>6708</v>
      </c>
      <c r="T1776" s="98">
        <v>65</v>
      </c>
      <c r="U1776" s="98" t="s">
        <v>4180</v>
      </c>
      <c r="V1776" s="98">
        <v>30</v>
      </c>
      <c r="W1776" s="98" t="s">
        <v>4240</v>
      </c>
      <c r="X1776" s="98">
        <v>3</v>
      </c>
      <c r="Y1776" s="98" t="s">
        <v>870</v>
      </c>
      <c r="Z1776" s="98">
        <v>22</v>
      </c>
      <c r="AA1776" s="98" t="s">
        <v>4181</v>
      </c>
      <c r="AB1776" s="98">
        <v>8268</v>
      </c>
      <c r="AC1776" s="98" t="s">
        <v>4265</v>
      </c>
      <c r="AD1776" s="98" t="s">
        <v>1305</v>
      </c>
      <c r="AE1776" s="98">
        <v>6708</v>
      </c>
      <c r="AF1776" s="98" t="s">
        <v>6449</v>
      </c>
      <c r="AG1776" s="98" t="s">
        <v>6450</v>
      </c>
      <c r="AH1776" s="98" t="s">
        <v>212</v>
      </c>
      <c r="AI1776" s="98" t="s">
        <v>53</v>
      </c>
      <c r="AJ1776" s="98">
        <v>4100</v>
      </c>
      <c r="AK1776" s="98" t="s">
        <v>38</v>
      </c>
      <c r="AL1776" s="98">
        <v>4106</v>
      </c>
      <c r="AM1776" s="98" t="s">
        <v>531</v>
      </c>
      <c r="AN1776" s="98">
        <v>4119905</v>
      </c>
      <c r="AO1776" s="98">
        <v>2024</v>
      </c>
      <c r="AP1776" s="98">
        <v>0</v>
      </c>
      <c r="AQ1776" s="98" t="s">
        <v>54</v>
      </c>
      <c r="AR1776" s="98" t="s">
        <v>54</v>
      </c>
      <c r="AS1776" s="98" t="s">
        <v>54</v>
      </c>
      <c r="AT1776" s="98" t="s">
        <v>54</v>
      </c>
      <c r="AY1776" s="98" t="s">
        <v>56</v>
      </c>
      <c r="AZ1776" s="98" t="s">
        <v>6431</v>
      </c>
      <c r="BA1776" s="98" t="s">
        <v>6425</v>
      </c>
      <c r="BB1776" s="98" t="s">
        <v>6421</v>
      </c>
      <c r="BD1776" s="110" t="str">
        <f t="shared" si="283"/>
        <v>5165RGInt 03 Cascavel</v>
      </c>
      <c r="BE1776" s="110">
        <v>5165</v>
      </c>
      <c r="BF1776" s="110" t="s">
        <v>3722</v>
      </c>
      <c r="BG1776" s="110">
        <v>8418</v>
      </c>
      <c r="BH1776" s="110" t="s">
        <v>35</v>
      </c>
      <c r="BI1776" s="110">
        <v>1</v>
      </c>
      <c r="BJ1776" s="110">
        <v>0</v>
      </c>
      <c r="BK1776" s="110">
        <v>0</v>
      </c>
      <c r="BL1776" s="110">
        <v>0</v>
      </c>
      <c r="BN1776" s="110">
        <f t="shared" si="284"/>
        <v>1</v>
      </c>
      <c r="BS1776" s="110">
        <v>6708</v>
      </c>
      <c r="BT1776" s="110" t="str">
        <f t="shared" si="285"/>
        <v>Obras de adequação do laboratório de solos no polo de pesquisa de Ponta Grossa</v>
      </c>
      <c r="BU1776" s="111" t="str">
        <f t="shared" si="286"/>
        <v>Não</v>
      </c>
      <c r="BV1776" s="111" t="str">
        <f t="shared" si="287"/>
        <v>Não</v>
      </c>
      <c r="BW1776" s="111" t="str">
        <f t="shared" si="288"/>
        <v>Não</v>
      </c>
      <c r="BX1776" s="111" t="str">
        <f t="shared" si="289"/>
        <v>Não</v>
      </c>
      <c r="BY1776" s="110" t="s">
        <v>121</v>
      </c>
      <c r="BZ1776" s="110" t="s">
        <v>121</v>
      </c>
      <c r="CA1776" s="110" t="s">
        <v>121</v>
      </c>
      <c r="CB1776" s="110" t="s">
        <v>8122</v>
      </c>
      <c r="CG1776" s="110" t="str">
        <f t="shared" si="290"/>
        <v>6150Curitiba</v>
      </c>
      <c r="CH1776" s="110" t="str">
        <f t="shared" si="292"/>
        <v>6150-1</v>
      </c>
      <c r="CI1776" s="110">
        <v>1</v>
      </c>
      <c r="CJ1776" s="110">
        <v>6150</v>
      </c>
      <c r="CK1776" s="110" t="s">
        <v>33</v>
      </c>
      <c r="CL1776" s="110">
        <v>4106902</v>
      </c>
      <c r="CM1776" s="110" t="s">
        <v>128</v>
      </c>
      <c r="CN1776" s="110">
        <v>0</v>
      </c>
      <c r="CO1776" s="110">
        <v>130</v>
      </c>
      <c r="CP1776" s="110">
        <v>300</v>
      </c>
      <c r="CQ1776" s="110">
        <v>200</v>
      </c>
      <c r="CS1776" s="110" t="str">
        <f t="shared" si="291"/>
        <v>RGInt 01 Curitiba-Curitiba</v>
      </c>
    </row>
    <row r="1777" spans="19:97" x14ac:dyDescent="0.2">
      <c r="S1777" s="98">
        <v>6701</v>
      </c>
      <c r="T1777" s="98">
        <v>65</v>
      </c>
      <c r="U1777" s="98" t="s">
        <v>4180</v>
      </c>
      <c r="V1777" s="98">
        <v>30</v>
      </c>
      <c r="W1777" s="98" t="s">
        <v>4240</v>
      </c>
      <c r="X1777" s="98">
        <v>3</v>
      </c>
      <c r="Y1777" s="98" t="s">
        <v>870</v>
      </c>
      <c r="Z1777" s="98">
        <v>22</v>
      </c>
      <c r="AA1777" s="98" t="s">
        <v>4181</v>
      </c>
      <c r="AB1777" s="98">
        <v>8268</v>
      </c>
      <c r="AC1777" s="98" t="s">
        <v>4265</v>
      </c>
      <c r="AD1777" s="98" t="s">
        <v>1305</v>
      </c>
      <c r="AE1777" s="98">
        <v>6701</v>
      </c>
      <c r="AF1777" s="98" t="s">
        <v>6451</v>
      </c>
      <c r="AG1777" s="98" t="s">
        <v>6452</v>
      </c>
      <c r="AH1777" s="98" t="s">
        <v>212</v>
      </c>
      <c r="AI1777" s="98" t="s">
        <v>53</v>
      </c>
      <c r="AJ1777" s="98">
        <v>4100</v>
      </c>
      <c r="AK1777" s="98" t="s">
        <v>38</v>
      </c>
      <c r="AL1777" s="98">
        <v>4106</v>
      </c>
      <c r="AM1777" s="98" t="s">
        <v>531</v>
      </c>
      <c r="AN1777" s="98">
        <v>4119905</v>
      </c>
      <c r="AO1777" s="98">
        <v>2024</v>
      </c>
      <c r="AP1777" s="98">
        <v>0</v>
      </c>
      <c r="AQ1777" s="98" t="s">
        <v>54</v>
      </c>
      <c r="AR1777" s="98" t="s">
        <v>54</v>
      </c>
      <c r="AS1777" s="98" t="s">
        <v>54</v>
      </c>
      <c r="AT1777" s="98" t="s">
        <v>54</v>
      </c>
      <c r="AY1777" s="98" t="s">
        <v>56</v>
      </c>
      <c r="AZ1777" s="98" t="s">
        <v>6431</v>
      </c>
      <c r="BA1777" s="98" t="s">
        <v>6425</v>
      </c>
      <c r="BB1777" s="98" t="s">
        <v>6421</v>
      </c>
      <c r="BD1777" s="110" t="str">
        <f t="shared" ref="BD1777:BD1840" si="293">BE1777&amp;BH1777</f>
        <v>5166RGInt 04 Maringá</v>
      </c>
      <c r="BE1777" s="110">
        <v>5166</v>
      </c>
      <c r="BF1777" s="110" t="s">
        <v>3726</v>
      </c>
      <c r="BG1777" s="110">
        <v>8418</v>
      </c>
      <c r="BH1777" s="110" t="s">
        <v>36</v>
      </c>
      <c r="BI1777" s="110">
        <v>384.69</v>
      </c>
      <c r="BJ1777" s="110">
        <v>0</v>
      </c>
      <c r="BK1777" s="110">
        <v>0</v>
      </c>
      <c r="BL1777" s="110">
        <v>0</v>
      </c>
      <c r="BN1777" s="110">
        <f t="shared" ref="BN1777:BN1840" si="294">SUM(BI1777:BM1777)</f>
        <v>384.69</v>
      </c>
      <c r="BS1777" s="110">
        <v>6701</v>
      </c>
      <c r="BT1777" s="110" t="str">
        <f t="shared" si="285"/>
        <v>Obras de adequação do prédio dos pesquisadores no polo de pesquisa de Ponta Grossa</v>
      </c>
      <c r="BU1777" s="111" t="str">
        <f t="shared" si="286"/>
        <v>Não</v>
      </c>
      <c r="BV1777" s="111" t="str">
        <f t="shared" si="287"/>
        <v>Não</v>
      </c>
      <c r="BW1777" s="111" t="str">
        <f t="shared" si="288"/>
        <v>Não</v>
      </c>
      <c r="BX1777" s="111" t="str">
        <f t="shared" si="289"/>
        <v>Não</v>
      </c>
      <c r="BY1777" s="110" t="s">
        <v>121</v>
      </c>
      <c r="BZ1777" s="110" t="s">
        <v>121</v>
      </c>
      <c r="CA1777" s="110" t="s">
        <v>121</v>
      </c>
      <c r="CB1777" s="110" t="s">
        <v>8122</v>
      </c>
      <c r="CG1777" s="110" t="str">
        <f t="shared" si="290"/>
        <v>6150 Total</v>
      </c>
      <c r="CH1777" s="110" t="str">
        <f t="shared" si="292"/>
        <v>6150 Total-1</v>
      </c>
      <c r="CI1777" s="110">
        <v>1</v>
      </c>
      <c r="CJ1777" s="110" t="s">
        <v>7576</v>
      </c>
      <c r="CN1777" s="110">
        <v>0</v>
      </c>
      <c r="CO1777" s="110">
        <v>130</v>
      </c>
      <c r="CP1777" s="110">
        <v>300</v>
      </c>
      <c r="CQ1777" s="110">
        <v>200</v>
      </c>
      <c r="CS1777" s="110" t="str">
        <f t="shared" si="291"/>
        <v>-</v>
      </c>
    </row>
    <row r="1778" spans="19:97" x14ac:dyDescent="0.2">
      <c r="S1778" s="98">
        <v>6700</v>
      </c>
      <c r="T1778" s="98">
        <v>65</v>
      </c>
      <c r="U1778" s="98" t="s">
        <v>4180</v>
      </c>
      <c r="V1778" s="98">
        <v>30</v>
      </c>
      <c r="W1778" s="98" t="s">
        <v>4240</v>
      </c>
      <c r="X1778" s="98">
        <v>3</v>
      </c>
      <c r="Y1778" s="98" t="s">
        <v>870</v>
      </c>
      <c r="Z1778" s="98">
        <v>22</v>
      </c>
      <c r="AA1778" s="98" t="s">
        <v>4181</v>
      </c>
      <c r="AB1778" s="98">
        <v>8268</v>
      </c>
      <c r="AC1778" s="98" t="s">
        <v>4265</v>
      </c>
      <c r="AD1778" s="98" t="s">
        <v>1305</v>
      </c>
      <c r="AE1778" s="98">
        <v>6700</v>
      </c>
      <c r="AF1778" s="98" t="s">
        <v>6453</v>
      </c>
      <c r="AG1778" s="98" t="s">
        <v>6454</v>
      </c>
      <c r="AH1778" s="98" t="s">
        <v>212</v>
      </c>
      <c r="AI1778" s="98" t="s">
        <v>53</v>
      </c>
      <c r="AJ1778" s="98">
        <v>4100</v>
      </c>
      <c r="AK1778" s="98" t="s">
        <v>33</v>
      </c>
      <c r="AL1778" s="98">
        <v>4101</v>
      </c>
      <c r="AM1778" s="98" t="s">
        <v>128</v>
      </c>
      <c r="AN1778" s="98">
        <v>4106902</v>
      </c>
      <c r="AO1778" s="98">
        <v>2024</v>
      </c>
      <c r="AP1778" s="98">
        <v>0</v>
      </c>
      <c r="AQ1778" s="98" t="s">
        <v>54</v>
      </c>
      <c r="AR1778" s="98" t="s">
        <v>54</v>
      </c>
      <c r="AS1778" s="98" t="s">
        <v>54</v>
      </c>
      <c r="AT1778" s="98" t="s">
        <v>54</v>
      </c>
      <c r="AY1778" s="98" t="s">
        <v>56</v>
      </c>
      <c r="AZ1778" s="98" t="s">
        <v>6431</v>
      </c>
      <c r="BA1778" s="98" t="s">
        <v>6425</v>
      </c>
      <c r="BB1778" s="98" t="s">
        <v>6421</v>
      </c>
      <c r="BD1778" s="110" t="str">
        <f t="shared" si="293"/>
        <v>5167RGInt 01 Curitiba</v>
      </c>
      <c r="BE1778" s="110">
        <v>5167</v>
      </c>
      <c r="BF1778" s="110" t="s">
        <v>3730</v>
      </c>
      <c r="BG1778" s="110">
        <v>8418</v>
      </c>
      <c r="BH1778" s="110" t="s">
        <v>33</v>
      </c>
      <c r="BI1778" s="110">
        <v>0</v>
      </c>
      <c r="BJ1778" s="110">
        <v>0</v>
      </c>
      <c r="BK1778" s="110">
        <v>1558</v>
      </c>
      <c r="BL1778" s="110">
        <v>1558</v>
      </c>
      <c r="BN1778" s="110">
        <f t="shared" si="294"/>
        <v>3116</v>
      </c>
      <c r="BS1778" s="110">
        <v>6700</v>
      </c>
      <c r="BT1778" s="110" t="str">
        <f t="shared" si="285"/>
        <v>Obras de adequação e impermeabilização da laje do prédio da unidade estadual de Curitiba</v>
      </c>
      <c r="BU1778" s="111" t="str">
        <f t="shared" si="286"/>
        <v>Não</v>
      </c>
      <c r="BV1778" s="111" t="str">
        <f t="shared" si="287"/>
        <v>Não</v>
      </c>
      <c r="BW1778" s="111" t="str">
        <f t="shared" si="288"/>
        <v>Não</v>
      </c>
      <c r="BX1778" s="111" t="str">
        <f t="shared" si="289"/>
        <v>Não</v>
      </c>
      <c r="BY1778" s="110" t="s">
        <v>121</v>
      </c>
      <c r="BZ1778" s="110" t="s">
        <v>121</v>
      </c>
      <c r="CA1778" s="110" t="s">
        <v>121</v>
      </c>
      <c r="CB1778" s="110" t="s">
        <v>8122</v>
      </c>
      <c r="CG1778" s="110" t="str">
        <f t="shared" si="290"/>
        <v>6151Curitiba</v>
      </c>
      <c r="CH1778" s="110" t="str">
        <f t="shared" si="292"/>
        <v>6151-1</v>
      </c>
      <c r="CI1778" s="110">
        <v>1</v>
      </c>
      <c r="CJ1778" s="110">
        <v>6151</v>
      </c>
      <c r="CK1778" s="110" t="s">
        <v>33</v>
      </c>
      <c r="CL1778" s="110">
        <v>4106902</v>
      </c>
      <c r="CM1778" s="110" t="s">
        <v>128</v>
      </c>
      <c r="CN1778" s="110">
        <v>0</v>
      </c>
      <c r="CO1778" s="110">
        <v>144</v>
      </c>
      <c r="CP1778" s="110">
        <v>3000</v>
      </c>
      <c r="CQ1778" s="110">
        <v>3600</v>
      </c>
      <c r="CS1778" s="110" t="str">
        <f t="shared" si="291"/>
        <v>RGInt 01 Curitiba-Curitiba</v>
      </c>
    </row>
    <row r="1779" spans="19:97" x14ac:dyDescent="0.2">
      <c r="S1779" s="98">
        <v>6299</v>
      </c>
      <c r="T1779" s="98">
        <v>65</v>
      </c>
      <c r="U1779" s="98" t="s">
        <v>4180</v>
      </c>
      <c r="V1779" s="98">
        <v>30</v>
      </c>
      <c r="W1779" s="98" t="s">
        <v>4240</v>
      </c>
      <c r="X1779" s="98">
        <v>3</v>
      </c>
      <c r="Y1779" s="98" t="s">
        <v>870</v>
      </c>
      <c r="Z1779" s="98">
        <v>22</v>
      </c>
      <c r="AA1779" s="98" t="s">
        <v>4181</v>
      </c>
      <c r="AB1779" s="98">
        <v>8268</v>
      </c>
      <c r="AC1779" s="98" t="s">
        <v>4265</v>
      </c>
      <c r="AD1779" s="98" t="s">
        <v>1305</v>
      </c>
      <c r="AE1779" s="98">
        <v>6299</v>
      </c>
      <c r="AF1779" s="98" t="s">
        <v>6455</v>
      </c>
      <c r="AG1779" s="98" t="s">
        <v>6456</v>
      </c>
      <c r="AH1779" s="98" t="s">
        <v>212</v>
      </c>
      <c r="AI1779" s="98" t="s">
        <v>53</v>
      </c>
      <c r="AJ1779" s="98">
        <v>4100</v>
      </c>
      <c r="AK1779" s="98" t="s">
        <v>33</v>
      </c>
      <c r="AL1779" s="98">
        <v>4101</v>
      </c>
      <c r="AM1779" s="98" t="s">
        <v>128</v>
      </c>
      <c r="AN1779" s="98">
        <v>4106902</v>
      </c>
      <c r="AO1779" s="98">
        <v>2024</v>
      </c>
      <c r="AP1779" s="98">
        <v>0</v>
      </c>
      <c r="AQ1779" s="98" t="s">
        <v>54</v>
      </c>
      <c r="AR1779" s="98" t="s">
        <v>54</v>
      </c>
      <c r="AS1779" s="98" t="s">
        <v>54</v>
      </c>
      <c r="AT1779" s="98" t="s">
        <v>54</v>
      </c>
      <c r="AY1779" s="98" t="s">
        <v>56</v>
      </c>
      <c r="AZ1779" s="98" t="s">
        <v>6428</v>
      </c>
      <c r="BA1779" s="98" t="s">
        <v>6425</v>
      </c>
      <c r="BB1779" s="98" t="s">
        <v>6421</v>
      </c>
      <c r="BD1779" s="110" t="str">
        <f t="shared" si="293"/>
        <v>5167RGInt 03 Cascavel</v>
      </c>
      <c r="BE1779" s="110">
        <v>5167</v>
      </c>
      <c r="BF1779" s="110" t="s">
        <v>3730</v>
      </c>
      <c r="BG1779" s="110">
        <v>8418</v>
      </c>
      <c r="BH1779" s="110" t="s">
        <v>35</v>
      </c>
      <c r="BI1779" s="110">
        <v>0</v>
      </c>
      <c r="BJ1779" s="110">
        <v>0</v>
      </c>
      <c r="BK1779" s="110">
        <v>1385</v>
      </c>
      <c r="BL1779" s="110">
        <v>1385</v>
      </c>
      <c r="BN1779" s="110">
        <f t="shared" si="294"/>
        <v>2770</v>
      </c>
      <c r="BS1779" s="110">
        <v>6299</v>
      </c>
      <c r="BT1779" s="110" t="str">
        <f t="shared" si="285"/>
        <v>Obras de adequação e reforma nas áreas administrativa e sala de reunião na unidade estadual de Curitiba</v>
      </c>
      <c r="BU1779" s="111" t="str">
        <f t="shared" si="286"/>
        <v>Não</v>
      </c>
      <c r="BV1779" s="111" t="str">
        <f t="shared" si="287"/>
        <v>Não</v>
      </c>
      <c r="BW1779" s="111" t="str">
        <f t="shared" si="288"/>
        <v>Não</v>
      </c>
      <c r="BX1779" s="111" t="str">
        <f t="shared" si="289"/>
        <v>Não</v>
      </c>
      <c r="BY1779" s="110" t="s">
        <v>121</v>
      </c>
      <c r="BZ1779" s="110" t="s">
        <v>121</v>
      </c>
      <c r="CA1779" s="110" t="s">
        <v>121</v>
      </c>
      <c r="CB1779" s="110" t="s">
        <v>8122</v>
      </c>
      <c r="CG1779" s="110" t="str">
        <f t="shared" si="290"/>
        <v>6151 Total</v>
      </c>
      <c r="CH1779" s="110" t="str">
        <f t="shared" si="292"/>
        <v>6151 Total-1</v>
      </c>
      <c r="CI1779" s="110">
        <v>1</v>
      </c>
      <c r="CJ1779" s="110" t="s">
        <v>7577</v>
      </c>
      <c r="CN1779" s="110">
        <v>0</v>
      </c>
      <c r="CO1779" s="110">
        <v>144</v>
      </c>
      <c r="CP1779" s="110">
        <v>3000</v>
      </c>
      <c r="CQ1779" s="110">
        <v>3600</v>
      </c>
      <c r="CS1779" s="110" t="str">
        <f t="shared" si="291"/>
        <v>-</v>
      </c>
    </row>
    <row r="1780" spans="19:97" x14ac:dyDescent="0.2">
      <c r="S1780" s="98">
        <v>6042</v>
      </c>
      <c r="T1780" s="98">
        <v>65</v>
      </c>
      <c r="U1780" s="98" t="s">
        <v>4180</v>
      </c>
      <c r="V1780" s="98">
        <v>30</v>
      </c>
      <c r="W1780" s="98" t="s">
        <v>4240</v>
      </c>
      <c r="X1780" s="98">
        <v>3</v>
      </c>
      <c r="Y1780" s="98" t="s">
        <v>870</v>
      </c>
      <c r="Z1780" s="98">
        <v>22</v>
      </c>
      <c r="AA1780" s="98" t="s">
        <v>4181</v>
      </c>
      <c r="AB1780" s="98">
        <v>8268</v>
      </c>
      <c r="AC1780" s="98" t="s">
        <v>4265</v>
      </c>
      <c r="AD1780" s="98" t="s">
        <v>1305</v>
      </c>
      <c r="AE1780" s="98">
        <v>6042</v>
      </c>
      <c r="AF1780" s="98" t="s">
        <v>4298</v>
      </c>
      <c r="AG1780" s="98" t="s">
        <v>4299</v>
      </c>
      <c r="AH1780" s="98" t="s">
        <v>212</v>
      </c>
      <c r="AI1780" s="98" t="s">
        <v>53</v>
      </c>
      <c r="AJ1780" s="98">
        <v>4100</v>
      </c>
      <c r="AK1780" s="98" t="s">
        <v>38</v>
      </c>
      <c r="AL1780" s="98">
        <v>4106</v>
      </c>
      <c r="AM1780" s="98" t="s">
        <v>594</v>
      </c>
      <c r="AN1780" s="98">
        <v>4110706</v>
      </c>
      <c r="AO1780" s="98">
        <v>2024</v>
      </c>
      <c r="AP1780" s="98">
        <v>0</v>
      </c>
      <c r="AQ1780" s="98" t="s">
        <v>54</v>
      </c>
      <c r="AR1780" s="98" t="s">
        <v>54</v>
      </c>
      <c r="AS1780" s="98" t="s">
        <v>54</v>
      </c>
      <c r="AT1780" s="98" t="s">
        <v>54</v>
      </c>
      <c r="AY1780" s="98" t="s">
        <v>56</v>
      </c>
      <c r="AZ1780" s="98" t="s">
        <v>4268</v>
      </c>
      <c r="BA1780" s="98" t="s">
        <v>4269</v>
      </c>
      <c r="BB1780" s="98" t="s">
        <v>6421</v>
      </c>
      <c r="BD1780" s="110" t="str">
        <f t="shared" si="293"/>
        <v>5167RGInt 04 Maringá</v>
      </c>
      <c r="BE1780" s="110">
        <v>5167</v>
      </c>
      <c r="BF1780" s="110" t="s">
        <v>3730</v>
      </c>
      <c r="BG1780" s="110">
        <v>8418</v>
      </c>
      <c r="BH1780" s="110" t="s">
        <v>36</v>
      </c>
      <c r="BI1780" s="110">
        <v>0</v>
      </c>
      <c r="BJ1780" s="110">
        <v>0</v>
      </c>
      <c r="BK1780" s="110">
        <v>680</v>
      </c>
      <c r="BL1780" s="110">
        <v>680</v>
      </c>
      <c r="BN1780" s="110">
        <f t="shared" si="294"/>
        <v>1360</v>
      </c>
      <c r="BS1780" s="110">
        <v>6042</v>
      </c>
      <c r="BT1780" s="110" t="str">
        <f t="shared" si="285"/>
        <v>Restauração do Palácio do Pinho - estação experimental de Irati</v>
      </c>
      <c r="BU1780" s="111" t="str">
        <f t="shared" si="286"/>
        <v>Não</v>
      </c>
      <c r="BV1780" s="111" t="str">
        <f t="shared" si="287"/>
        <v>Não</v>
      </c>
      <c r="BW1780" s="111" t="str">
        <f t="shared" si="288"/>
        <v>Não</v>
      </c>
      <c r="BX1780" s="111" t="str">
        <f t="shared" si="289"/>
        <v>Não</v>
      </c>
      <c r="BY1780" s="110" t="s">
        <v>121</v>
      </c>
      <c r="BZ1780" s="110" t="s">
        <v>121</v>
      </c>
      <c r="CA1780" s="110" t="s">
        <v>121</v>
      </c>
      <c r="CB1780" s="110" t="s">
        <v>8122</v>
      </c>
      <c r="CG1780" s="110" t="str">
        <f t="shared" si="290"/>
        <v>6152Foz do Iguaçu</v>
      </c>
      <c r="CH1780" s="110" t="str">
        <f t="shared" si="292"/>
        <v>6152-1</v>
      </c>
      <c r="CI1780" s="110">
        <v>1</v>
      </c>
      <c r="CJ1780" s="110">
        <v>6152</v>
      </c>
      <c r="CK1780" s="110" t="s">
        <v>35</v>
      </c>
      <c r="CL1780" s="110">
        <v>4108304</v>
      </c>
      <c r="CM1780" s="110" t="s">
        <v>407</v>
      </c>
      <c r="CN1780" s="110">
        <v>0</v>
      </c>
      <c r="CO1780" s="110">
        <v>100</v>
      </c>
      <c r="CP1780" s="110">
        <v>380</v>
      </c>
      <c r="CQ1780" s="110">
        <v>500</v>
      </c>
      <c r="CS1780" s="110" t="str">
        <f t="shared" si="291"/>
        <v>RGInt 03 Cascavel-Foz do Iguaçu</v>
      </c>
    </row>
    <row r="1781" spans="19:97" x14ac:dyDescent="0.2">
      <c r="S1781" s="98">
        <v>4707</v>
      </c>
      <c r="T1781" s="98">
        <v>65</v>
      </c>
      <c r="U1781" s="98" t="s">
        <v>4180</v>
      </c>
      <c r="V1781" s="98">
        <v>33</v>
      </c>
      <c r="W1781" s="98" t="s">
        <v>4300</v>
      </c>
      <c r="X1781" s="98">
        <v>3</v>
      </c>
      <c r="Y1781" s="98" t="s">
        <v>870</v>
      </c>
      <c r="Z1781" s="98">
        <v>22</v>
      </c>
      <c r="AA1781" s="98" t="s">
        <v>4181</v>
      </c>
      <c r="AB1781" s="98">
        <v>8267</v>
      </c>
      <c r="AC1781" s="98" t="s">
        <v>4301</v>
      </c>
      <c r="AD1781" s="98" t="s">
        <v>4302</v>
      </c>
      <c r="AE1781" s="98">
        <v>4707</v>
      </c>
      <c r="AF1781" s="98" t="s">
        <v>2519</v>
      </c>
      <c r="AG1781" s="98" t="s">
        <v>4303</v>
      </c>
      <c r="AH1781" s="98" t="s">
        <v>4304</v>
      </c>
      <c r="AI1781" s="98" t="s">
        <v>53</v>
      </c>
      <c r="AJ1781" s="98">
        <v>4100</v>
      </c>
      <c r="AO1781" s="98">
        <v>2024</v>
      </c>
      <c r="AP1781" s="98">
        <v>580</v>
      </c>
      <c r="AQ1781" s="98" t="s">
        <v>54</v>
      </c>
      <c r="AR1781" s="98" t="s">
        <v>54</v>
      </c>
      <c r="AS1781" s="98" t="s">
        <v>54</v>
      </c>
      <c r="AT1781" s="98" t="s">
        <v>54</v>
      </c>
      <c r="AW1781" s="98" t="s">
        <v>941</v>
      </c>
      <c r="AY1781" s="98" t="s">
        <v>54</v>
      </c>
      <c r="AZ1781" s="98" t="s">
        <v>4305</v>
      </c>
      <c r="BA1781" s="98" t="s">
        <v>4306</v>
      </c>
      <c r="BB1781" s="98" t="s">
        <v>4307</v>
      </c>
      <c r="BD1781" s="110" t="str">
        <f t="shared" si="293"/>
        <v>5167RGInt 05 Londrina</v>
      </c>
      <c r="BE1781" s="110">
        <v>5167</v>
      </c>
      <c r="BF1781" s="110" t="s">
        <v>3730</v>
      </c>
      <c r="BG1781" s="110">
        <v>8418</v>
      </c>
      <c r="BH1781" s="110" t="s">
        <v>37</v>
      </c>
      <c r="BI1781" s="110">
        <v>0</v>
      </c>
      <c r="BJ1781" s="110">
        <v>0</v>
      </c>
      <c r="BK1781" s="110">
        <v>585</v>
      </c>
      <c r="BL1781" s="110">
        <v>585</v>
      </c>
      <c r="BN1781" s="110">
        <f t="shared" si="294"/>
        <v>1170</v>
      </c>
      <c r="BS1781" s="110">
        <v>4707</v>
      </c>
      <c r="BT1781" s="110" t="str">
        <f t="shared" si="285"/>
        <v>Habilitação de profissionais para execução de atividades e prestação de serviços de defesa agropecuária</v>
      </c>
      <c r="BU1781" s="111" t="str">
        <f t="shared" si="286"/>
        <v>Não</v>
      </c>
      <c r="BV1781" s="111" t="str">
        <f t="shared" si="287"/>
        <v>Não</v>
      </c>
      <c r="BW1781" s="111" t="str">
        <f t="shared" si="288"/>
        <v>Não</v>
      </c>
      <c r="BX1781" s="111" t="str">
        <f t="shared" si="289"/>
        <v>Não</v>
      </c>
      <c r="BY1781" s="110" t="s">
        <v>2515</v>
      </c>
      <c r="BZ1781" s="110" t="s">
        <v>4073</v>
      </c>
      <c r="CA1781" s="110" t="s">
        <v>941</v>
      </c>
      <c r="CB1781" s="110" t="s">
        <v>8122</v>
      </c>
      <c r="CG1781" s="110" t="str">
        <f t="shared" si="290"/>
        <v>6152 Total</v>
      </c>
      <c r="CH1781" s="110" t="str">
        <f t="shared" si="292"/>
        <v>6152 Total-1</v>
      </c>
      <c r="CI1781" s="110">
        <v>1</v>
      </c>
      <c r="CJ1781" s="110" t="s">
        <v>7578</v>
      </c>
      <c r="CN1781" s="110">
        <v>0</v>
      </c>
      <c r="CO1781" s="110">
        <v>100</v>
      </c>
      <c r="CP1781" s="110">
        <v>380</v>
      </c>
      <c r="CQ1781" s="110">
        <v>500</v>
      </c>
      <c r="CS1781" s="110" t="str">
        <f t="shared" si="291"/>
        <v>-</v>
      </c>
    </row>
    <row r="1782" spans="19:97" x14ac:dyDescent="0.2">
      <c r="S1782" s="98">
        <v>4706</v>
      </c>
      <c r="T1782" s="98">
        <v>65</v>
      </c>
      <c r="U1782" s="98" t="s">
        <v>4180</v>
      </c>
      <c r="V1782" s="98">
        <v>33</v>
      </c>
      <c r="W1782" s="98" t="s">
        <v>4300</v>
      </c>
      <c r="X1782" s="98">
        <v>3</v>
      </c>
      <c r="Y1782" s="98" t="s">
        <v>870</v>
      </c>
      <c r="Z1782" s="98">
        <v>22</v>
      </c>
      <c r="AA1782" s="98" t="s">
        <v>4181</v>
      </c>
      <c r="AB1782" s="98">
        <v>8267</v>
      </c>
      <c r="AC1782" s="98" t="s">
        <v>4301</v>
      </c>
      <c r="AD1782" s="98" t="s">
        <v>4302</v>
      </c>
      <c r="AE1782" s="98">
        <v>4706</v>
      </c>
      <c r="AF1782" s="98" t="s">
        <v>2514</v>
      </c>
      <c r="AG1782" s="98" t="s">
        <v>4308</v>
      </c>
      <c r="AH1782" s="98" t="s">
        <v>1011</v>
      </c>
      <c r="AI1782" s="98" t="s">
        <v>53</v>
      </c>
      <c r="AJ1782" s="98">
        <v>4100</v>
      </c>
      <c r="AO1782" s="98">
        <v>2024</v>
      </c>
      <c r="AP1782" s="98">
        <v>35</v>
      </c>
      <c r="AQ1782" s="98" t="s">
        <v>54</v>
      </c>
      <c r="AR1782" s="98" t="s">
        <v>54</v>
      </c>
      <c r="AS1782" s="98" t="s">
        <v>54</v>
      </c>
      <c r="AT1782" s="98" t="s">
        <v>54</v>
      </c>
      <c r="AV1782" s="98" t="s">
        <v>1362</v>
      </c>
      <c r="AY1782" s="98" t="s">
        <v>54</v>
      </c>
      <c r="AZ1782" s="98" t="s">
        <v>4309</v>
      </c>
      <c r="BA1782" s="98" t="s">
        <v>4310</v>
      </c>
      <c r="BB1782" s="98" t="s">
        <v>4311</v>
      </c>
      <c r="BD1782" s="110" t="str">
        <f t="shared" si="293"/>
        <v>5167RGInt 06 Ponta Grossa</v>
      </c>
      <c r="BE1782" s="110">
        <v>5167</v>
      </c>
      <c r="BF1782" s="110" t="s">
        <v>3730</v>
      </c>
      <c r="BG1782" s="110">
        <v>8418</v>
      </c>
      <c r="BH1782" s="110" t="s">
        <v>38</v>
      </c>
      <c r="BI1782" s="110">
        <v>0</v>
      </c>
      <c r="BJ1782" s="110">
        <v>0</v>
      </c>
      <c r="BK1782" s="110">
        <v>320</v>
      </c>
      <c r="BL1782" s="110">
        <v>320</v>
      </c>
      <c r="BN1782" s="110">
        <f t="shared" si="294"/>
        <v>640</v>
      </c>
      <c r="BS1782" s="110">
        <v>4706</v>
      </c>
      <c r="BT1782" s="110" t="str">
        <f t="shared" si="285"/>
        <v>Municípios aderentes ao Sistema Unificado Estadual de Sanidade Agroindustrial Familiar, Artesanal e de Pequeno Porte - SUSAF</v>
      </c>
      <c r="BU1782" s="111" t="str">
        <f t="shared" si="286"/>
        <v>Não</v>
      </c>
      <c r="BV1782" s="111" t="str">
        <f t="shared" si="287"/>
        <v>Não</v>
      </c>
      <c r="BW1782" s="111" t="str">
        <f t="shared" si="288"/>
        <v>Não</v>
      </c>
      <c r="BX1782" s="111" t="str">
        <f t="shared" si="289"/>
        <v>Não</v>
      </c>
      <c r="BY1782" s="110" t="s">
        <v>2515</v>
      </c>
      <c r="BZ1782" s="110" t="s">
        <v>8270</v>
      </c>
      <c r="CA1782" s="110" t="s">
        <v>2516</v>
      </c>
      <c r="CB1782" s="110" t="s">
        <v>8374</v>
      </c>
      <c r="CG1782" s="110" t="str">
        <f t="shared" si="290"/>
        <v>6153Santa Terezinha de Itaipu</v>
      </c>
      <c r="CH1782" s="110" t="str">
        <f t="shared" si="292"/>
        <v>6153-1</v>
      </c>
      <c r="CI1782" s="110">
        <v>1</v>
      </c>
      <c r="CJ1782" s="110">
        <v>6153</v>
      </c>
      <c r="CK1782" s="110" t="s">
        <v>35</v>
      </c>
      <c r="CL1782" s="110">
        <v>4124053</v>
      </c>
      <c r="CM1782" s="110" t="s">
        <v>1282</v>
      </c>
      <c r="CN1782" s="110">
        <v>0</v>
      </c>
      <c r="CO1782" s="110">
        <v>100</v>
      </c>
      <c r="CP1782" s="110">
        <v>436</v>
      </c>
      <c r="CQ1782" s="110">
        <v>400</v>
      </c>
      <c r="CS1782" s="110" t="str">
        <f t="shared" si="291"/>
        <v>RGInt 03 Cascavel-Santa Terezinha de Itaipu</v>
      </c>
    </row>
    <row r="1783" spans="19:97" x14ac:dyDescent="0.2">
      <c r="S1783" s="98">
        <v>4708</v>
      </c>
      <c r="T1783" s="98">
        <v>65</v>
      </c>
      <c r="U1783" s="98" t="s">
        <v>4180</v>
      </c>
      <c r="V1783" s="98">
        <v>33</v>
      </c>
      <c r="W1783" s="98" t="s">
        <v>4300</v>
      </c>
      <c r="X1783" s="98">
        <v>3</v>
      </c>
      <c r="Y1783" s="98" t="s">
        <v>870</v>
      </c>
      <c r="Z1783" s="98">
        <v>22</v>
      </c>
      <c r="AA1783" s="98" t="s">
        <v>4181</v>
      </c>
      <c r="AB1783" s="98">
        <v>8267</v>
      </c>
      <c r="AC1783" s="98" t="s">
        <v>4301</v>
      </c>
      <c r="AD1783" s="98" t="s">
        <v>4302</v>
      </c>
      <c r="AE1783" s="98">
        <v>4708</v>
      </c>
      <c r="AF1783" s="98" t="s">
        <v>2520</v>
      </c>
      <c r="AG1783" s="98" t="s">
        <v>6457</v>
      </c>
      <c r="AH1783" s="98" t="s">
        <v>182</v>
      </c>
      <c r="AI1783" s="98" t="s">
        <v>53</v>
      </c>
      <c r="AJ1783" s="98">
        <v>4100</v>
      </c>
      <c r="AO1783" s="98">
        <v>2024</v>
      </c>
      <c r="AP1783" s="98">
        <v>85000</v>
      </c>
      <c r="AQ1783" s="98" t="s">
        <v>54</v>
      </c>
      <c r="AR1783" s="98" t="s">
        <v>54</v>
      </c>
      <c r="AS1783" s="98" t="s">
        <v>54</v>
      </c>
      <c r="AT1783" s="98" t="s">
        <v>54</v>
      </c>
      <c r="AV1783" s="98" t="s">
        <v>1362</v>
      </c>
      <c r="AY1783" s="98" t="s">
        <v>54</v>
      </c>
      <c r="AZ1783" s="98" t="s">
        <v>4312</v>
      </c>
      <c r="BA1783" s="98" t="s">
        <v>4313</v>
      </c>
      <c r="BB1783" s="98" t="s">
        <v>4311</v>
      </c>
      <c r="BD1783" s="110" t="str">
        <f t="shared" si="293"/>
        <v>5168RGInt 05 Londrina</v>
      </c>
      <c r="BE1783" s="110">
        <v>5168</v>
      </c>
      <c r="BF1783" s="110" t="s">
        <v>3734</v>
      </c>
      <c r="BG1783" s="110">
        <v>8418</v>
      </c>
      <c r="BH1783" s="110" t="s">
        <v>37</v>
      </c>
      <c r="BI1783" s="110">
        <v>1000</v>
      </c>
      <c r="BJ1783" s="110">
        <v>1000</v>
      </c>
      <c r="BK1783" s="110">
        <v>0</v>
      </c>
      <c r="BL1783" s="110">
        <v>0</v>
      </c>
      <c r="BN1783" s="110">
        <f t="shared" si="294"/>
        <v>2000</v>
      </c>
      <c r="BS1783" s="110">
        <v>4708</v>
      </c>
      <c r="BT1783" s="110" t="str">
        <f t="shared" si="285"/>
        <v>Realização de Fiscalizações em propriedades rurais, comércios agropecuários e indústrias de produtos de origem animal</v>
      </c>
      <c r="BU1783" s="111" t="str">
        <f t="shared" si="286"/>
        <v>Não</v>
      </c>
      <c r="BV1783" s="111" t="str">
        <f t="shared" si="287"/>
        <v>Não</v>
      </c>
      <c r="BW1783" s="111" t="str">
        <f t="shared" si="288"/>
        <v>Não</v>
      </c>
      <c r="BX1783" s="111" t="str">
        <f t="shared" si="289"/>
        <v>Não</v>
      </c>
      <c r="BY1783" s="110" t="s">
        <v>2515</v>
      </c>
      <c r="BZ1783" s="110" t="s">
        <v>8270</v>
      </c>
      <c r="CA1783" s="110" t="s">
        <v>121</v>
      </c>
      <c r="CB1783" s="110" t="s">
        <v>8374</v>
      </c>
      <c r="CG1783" s="110" t="str">
        <f t="shared" si="290"/>
        <v>6153 Total</v>
      </c>
      <c r="CH1783" s="110" t="str">
        <f t="shared" si="292"/>
        <v>6153 Total-1</v>
      </c>
      <c r="CI1783" s="110">
        <v>1</v>
      </c>
      <c r="CJ1783" s="110" t="s">
        <v>7579</v>
      </c>
      <c r="CN1783" s="110">
        <v>0</v>
      </c>
      <c r="CO1783" s="110">
        <v>100</v>
      </c>
      <c r="CP1783" s="110">
        <v>436</v>
      </c>
      <c r="CQ1783" s="110">
        <v>400</v>
      </c>
      <c r="CS1783" s="110" t="str">
        <f t="shared" si="291"/>
        <v>-</v>
      </c>
    </row>
    <row r="1784" spans="19:97" x14ac:dyDescent="0.2">
      <c r="S1784" s="98">
        <v>4709</v>
      </c>
      <c r="T1784" s="98">
        <v>65</v>
      </c>
      <c r="U1784" s="98" t="s">
        <v>4180</v>
      </c>
      <c r="V1784" s="98">
        <v>33</v>
      </c>
      <c r="W1784" s="98" t="s">
        <v>4300</v>
      </c>
      <c r="X1784" s="98">
        <v>3</v>
      </c>
      <c r="Y1784" s="98" t="s">
        <v>870</v>
      </c>
      <c r="Z1784" s="98">
        <v>22</v>
      </c>
      <c r="AA1784" s="98" t="s">
        <v>4181</v>
      </c>
      <c r="AB1784" s="98">
        <v>8267</v>
      </c>
      <c r="AC1784" s="98" t="s">
        <v>4301</v>
      </c>
      <c r="AD1784" s="98" t="s">
        <v>4302</v>
      </c>
      <c r="AE1784" s="98">
        <v>4709</v>
      </c>
      <c r="AF1784" s="98" t="s">
        <v>2521</v>
      </c>
      <c r="AG1784" s="98" t="s">
        <v>6458</v>
      </c>
      <c r="AH1784" s="98" t="s">
        <v>4314</v>
      </c>
      <c r="AI1784" s="98" t="s">
        <v>53</v>
      </c>
      <c r="AJ1784" s="98">
        <v>4100</v>
      </c>
      <c r="AO1784" s="98">
        <v>2024</v>
      </c>
      <c r="AP1784" s="98">
        <v>466</v>
      </c>
      <c r="AQ1784" s="98" t="s">
        <v>54</v>
      </c>
      <c r="AR1784" s="98" t="s">
        <v>54</v>
      </c>
      <c r="AS1784" s="98" t="s">
        <v>54</v>
      </c>
      <c r="AT1784" s="98" t="s">
        <v>54</v>
      </c>
      <c r="AU1784" s="98" t="s">
        <v>2515</v>
      </c>
      <c r="AY1784" s="98" t="s">
        <v>54</v>
      </c>
      <c r="AZ1784" s="98" t="s">
        <v>4315</v>
      </c>
      <c r="BA1784" s="98" t="s">
        <v>4306</v>
      </c>
      <c r="BB1784" s="98" t="s">
        <v>4307</v>
      </c>
      <c r="BD1784" s="110" t="str">
        <f t="shared" si="293"/>
        <v>5169RGInt 01 Curitiba</v>
      </c>
      <c r="BE1784" s="110">
        <v>5169</v>
      </c>
      <c r="BF1784" s="110" t="s">
        <v>3738</v>
      </c>
      <c r="BG1784" s="110">
        <v>8418</v>
      </c>
      <c r="BH1784" s="110" t="s">
        <v>33</v>
      </c>
      <c r="BI1784" s="110">
        <v>2</v>
      </c>
      <c r="BJ1784" s="110">
        <v>0</v>
      </c>
      <c r="BK1784" s="110">
        <v>0</v>
      </c>
      <c r="BL1784" s="110">
        <v>0</v>
      </c>
      <c r="BN1784" s="110">
        <f t="shared" si="294"/>
        <v>2</v>
      </c>
      <c r="BS1784" s="110">
        <v>4709</v>
      </c>
      <c r="BT1784" s="110" t="str">
        <f t="shared" si="285"/>
        <v>Registro de empresas para comercialização de insumos e produtos agropecuários</v>
      </c>
      <c r="BU1784" s="111" t="str">
        <f t="shared" si="286"/>
        <v>Não</v>
      </c>
      <c r="BV1784" s="111" t="str">
        <f t="shared" si="287"/>
        <v>Não</v>
      </c>
      <c r="BW1784" s="111" t="str">
        <f t="shared" si="288"/>
        <v>Não</v>
      </c>
      <c r="BX1784" s="111" t="str">
        <f t="shared" si="289"/>
        <v>Não</v>
      </c>
      <c r="BY1784" s="110" t="s">
        <v>2515</v>
      </c>
      <c r="BZ1784" s="110" t="s">
        <v>4073</v>
      </c>
      <c r="CA1784" s="110" t="s">
        <v>2516</v>
      </c>
      <c r="CB1784" s="110" t="s">
        <v>8122</v>
      </c>
      <c r="CG1784" s="110" t="str">
        <f t="shared" si="290"/>
        <v>6154Santa Helena</v>
      </c>
      <c r="CH1784" s="110" t="str">
        <f t="shared" si="292"/>
        <v>6154-1</v>
      </c>
      <c r="CI1784" s="110">
        <v>1</v>
      </c>
      <c r="CJ1784" s="110">
        <v>6154</v>
      </c>
      <c r="CK1784" s="110" t="s">
        <v>35</v>
      </c>
      <c r="CL1784" s="110">
        <v>4123501</v>
      </c>
      <c r="CM1784" s="110" t="s">
        <v>1269</v>
      </c>
      <c r="CN1784" s="110">
        <v>0</v>
      </c>
      <c r="CO1784" s="110">
        <v>50</v>
      </c>
      <c r="CP1784" s="110">
        <v>0</v>
      </c>
      <c r="CQ1784" s="110">
        <v>0</v>
      </c>
      <c r="CS1784" s="110" t="str">
        <f t="shared" si="291"/>
        <v>RGInt 03 Cascavel-Santa Helena</v>
      </c>
    </row>
    <row r="1785" spans="19:97" x14ac:dyDescent="0.2">
      <c r="S1785" s="98">
        <v>7026</v>
      </c>
      <c r="T1785" s="98">
        <v>65</v>
      </c>
      <c r="U1785" s="98" t="s">
        <v>4180</v>
      </c>
      <c r="V1785" s="98">
        <v>60</v>
      </c>
      <c r="W1785" s="98" t="s">
        <v>4317</v>
      </c>
      <c r="X1785" s="98">
        <v>3</v>
      </c>
      <c r="Y1785" s="98" t="s">
        <v>870</v>
      </c>
      <c r="Z1785" s="98">
        <v>22</v>
      </c>
      <c r="AA1785" s="98" t="s">
        <v>4181</v>
      </c>
      <c r="AB1785" s="98">
        <v>7024</v>
      </c>
      <c r="AC1785" s="98" t="s">
        <v>6459</v>
      </c>
      <c r="AD1785" s="98" t="s">
        <v>6460</v>
      </c>
      <c r="AE1785" s="98">
        <v>7026</v>
      </c>
      <c r="AF1785" s="98" t="s">
        <v>2564</v>
      </c>
      <c r="AG1785" s="98" t="s">
        <v>6409</v>
      </c>
      <c r="AH1785" s="98" t="s">
        <v>4191</v>
      </c>
      <c r="AI1785" s="98" t="s">
        <v>53</v>
      </c>
      <c r="AJ1785" s="98">
        <v>4100</v>
      </c>
      <c r="AK1785" s="98" t="s">
        <v>33</v>
      </c>
      <c r="AL1785" s="98">
        <v>4101</v>
      </c>
      <c r="AO1785" s="98">
        <v>2024</v>
      </c>
      <c r="AP1785" s="98">
        <v>0</v>
      </c>
      <c r="AQ1785" s="98" t="s">
        <v>54</v>
      </c>
      <c r="AR1785" s="98" t="s">
        <v>56</v>
      </c>
      <c r="AS1785" s="98" t="s">
        <v>54</v>
      </c>
      <c r="AT1785" s="98" t="s">
        <v>54</v>
      </c>
      <c r="AV1785" s="98" t="s">
        <v>929</v>
      </c>
      <c r="AY1785" s="98" t="s">
        <v>56</v>
      </c>
      <c r="AZ1785" s="98" t="s">
        <v>4201</v>
      </c>
      <c r="BA1785" s="98" t="s">
        <v>4202</v>
      </c>
      <c r="BB1785" s="98" t="s">
        <v>4203</v>
      </c>
      <c r="BD1785" s="110" t="str">
        <f t="shared" si="293"/>
        <v>5171RGInt 01 Curitiba</v>
      </c>
      <c r="BE1785" s="110">
        <v>5171</v>
      </c>
      <c r="BF1785" s="110" t="s">
        <v>3742</v>
      </c>
      <c r="BG1785" s="110">
        <v>8418</v>
      </c>
      <c r="BH1785" s="110" t="s">
        <v>33</v>
      </c>
      <c r="BI1785" s="110">
        <v>10</v>
      </c>
      <c r="BJ1785" s="110">
        <v>0</v>
      </c>
      <c r="BK1785" s="110">
        <v>0</v>
      </c>
      <c r="BL1785" s="110">
        <v>0</v>
      </c>
      <c r="BN1785" s="110">
        <f t="shared" si="294"/>
        <v>10</v>
      </c>
      <c r="BS1785" s="110">
        <v>7026</v>
      </c>
      <c r="BT1785" s="110" t="str">
        <f t="shared" si="285"/>
        <v>Agricultores familiares beneficiados para o desenvolvimento das cadeias produtivas estratégicas, na busca de uma agricultura sustentável e competitiva</v>
      </c>
      <c r="BU1785" s="111" t="str">
        <f t="shared" si="286"/>
        <v>Não</v>
      </c>
      <c r="BV1785" s="111" t="str">
        <f t="shared" si="287"/>
        <v>Não</v>
      </c>
      <c r="BW1785" s="111" t="str">
        <f t="shared" si="288"/>
        <v>Não</v>
      </c>
      <c r="BX1785" s="111" t="str">
        <f t="shared" si="289"/>
        <v>Sim</v>
      </c>
      <c r="BY1785" s="110" t="s">
        <v>2527</v>
      </c>
      <c r="BZ1785" s="110" t="s">
        <v>929</v>
      </c>
      <c r="CA1785" s="110" t="s">
        <v>488</v>
      </c>
      <c r="CB1785" s="110" t="s">
        <v>8375</v>
      </c>
      <c r="CG1785" s="110" t="str">
        <f t="shared" si="290"/>
        <v>6154 Total</v>
      </c>
      <c r="CH1785" s="110" t="str">
        <f t="shared" si="292"/>
        <v>6154 Total-1</v>
      </c>
      <c r="CI1785" s="110">
        <v>1</v>
      </c>
      <c r="CJ1785" s="110" t="s">
        <v>7580</v>
      </c>
      <c r="CN1785" s="110">
        <v>0</v>
      </c>
      <c r="CO1785" s="110">
        <v>50</v>
      </c>
      <c r="CP1785" s="110">
        <v>0</v>
      </c>
      <c r="CQ1785" s="110">
        <v>0</v>
      </c>
      <c r="CS1785" s="110" t="str">
        <f t="shared" si="291"/>
        <v>-</v>
      </c>
    </row>
    <row r="1786" spans="19:97" x14ac:dyDescent="0.2">
      <c r="S1786" s="98">
        <v>7043</v>
      </c>
      <c r="T1786" s="98">
        <v>65</v>
      </c>
      <c r="U1786" s="98" t="s">
        <v>4180</v>
      </c>
      <c r="V1786" s="98">
        <v>60</v>
      </c>
      <c r="W1786" s="98" t="s">
        <v>4317</v>
      </c>
      <c r="X1786" s="98">
        <v>3</v>
      </c>
      <c r="Y1786" s="98" t="s">
        <v>870</v>
      </c>
      <c r="Z1786" s="98">
        <v>22</v>
      </c>
      <c r="AA1786" s="98" t="s">
        <v>4181</v>
      </c>
      <c r="AB1786" s="98">
        <v>7024</v>
      </c>
      <c r="AC1786" s="98" t="s">
        <v>6459</v>
      </c>
      <c r="AD1786" s="98" t="s">
        <v>6460</v>
      </c>
      <c r="AE1786" s="98">
        <v>7043</v>
      </c>
      <c r="AF1786" s="98" t="s">
        <v>2547</v>
      </c>
      <c r="AG1786" s="98" t="s">
        <v>6413</v>
      </c>
      <c r="AH1786" s="98" t="s">
        <v>4226</v>
      </c>
      <c r="AI1786" s="98" t="s">
        <v>53</v>
      </c>
      <c r="AJ1786" s="98">
        <v>4100</v>
      </c>
      <c r="AK1786" s="98" t="s">
        <v>33</v>
      </c>
      <c r="AL1786" s="98">
        <v>4101</v>
      </c>
      <c r="AO1786" s="98">
        <v>2024</v>
      </c>
      <c r="AP1786" s="98">
        <v>0</v>
      </c>
      <c r="AQ1786" s="98" t="s">
        <v>54</v>
      </c>
      <c r="AR1786" s="98" t="s">
        <v>56</v>
      </c>
      <c r="AS1786" s="98" t="s">
        <v>54</v>
      </c>
      <c r="AT1786" s="98" t="s">
        <v>54</v>
      </c>
      <c r="AV1786" s="98" t="s">
        <v>2953</v>
      </c>
      <c r="AY1786" s="98" t="s">
        <v>56</v>
      </c>
      <c r="AZ1786" s="98" t="s">
        <v>4227</v>
      </c>
      <c r="BA1786" s="98" t="s">
        <v>4228</v>
      </c>
      <c r="BB1786" s="98" t="s">
        <v>4229</v>
      </c>
      <c r="BD1786" s="110" t="str">
        <f t="shared" si="293"/>
        <v>5171RGInt 03 Cascavel</v>
      </c>
      <c r="BE1786" s="110">
        <v>5171</v>
      </c>
      <c r="BF1786" s="110" t="s">
        <v>3742</v>
      </c>
      <c r="BG1786" s="110">
        <v>8418</v>
      </c>
      <c r="BH1786" s="110" t="s">
        <v>35</v>
      </c>
      <c r="BI1786" s="110">
        <v>2</v>
      </c>
      <c r="BJ1786" s="110">
        <v>0</v>
      </c>
      <c r="BK1786" s="110">
        <v>0</v>
      </c>
      <c r="BL1786" s="110">
        <v>0</v>
      </c>
      <c r="BN1786" s="110">
        <f t="shared" si="294"/>
        <v>2</v>
      </c>
      <c r="BS1786" s="110">
        <v>7043</v>
      </c>
      <c r="BT1786" s="110" t="str">
        <f t="shared" si="285"/>
        <v>Apoio para implantação ou modernização de Equipamentos Públicos de Segurança Alimentar e Nutricional (EPSAN)</v>
      </c>
      <c r="BU1786" s="111" t="str">
        <f t="shared" si="286"/>
        <v>Não</v>
      </c>
      <c r="BV1786" s="111" t="str">
        <f t="shared" si="287"/>
        <v>Não</v>
      </c>
      <c r="BW1786" s="111" t="str">
        <f t="shared" si="288"/>
        <v>Não</v>
      </c>
      <c r="BX1786" s="111" t="str">
        <f t="shared" si="289"/>
        <v>Sim</v>
      </c>
      <c r="BY1786" s="110" t="s">
        <v>2548</v>
      </c>
      <c r="BZ1786" s="110" t="s">
        <v>2953</v>
      </c>
      <c r="CA1786" s="110" t="s">
        <v>2408</v>
      </c>
      <c r="CB1786" s="110" t="s">
        <v>8375</v>
      </c>
      <c r="CG1786" s="110" t="str">
        <f t="shared" si="290"/>
        <v>6155Piên</v>
      </c>
      <c r="CH1786" s="110" t="str">
        <f t="shared" si="292"/>
        <v>6155-1</v>
      </c>
      <c r="CI1786" s="110">
        <v>1</v>
      </c>
      <c r="CJ1786" s="110">
        <v>6155</v>
      </c>
      <c r="CK1786" s="110" t="s">
        <v>33</v>
      </c>
      <c r="CL1786" s="110">
        <v>4119103</v>
      </c>
      <c r="CM1786" s="110" t="s">
        <v>2341</v>
      </c>
      <c r="CN1786" s="110">
        <v>0</v>
      </c>
      <c r="CO1786" s="110">
        <v>100</v>
      </c>
      <c r="CP1786" s="110">
        <v>130</v>
      </c>
      <c r="CQ1786" s="110">
        <v>0</v>
      </c>
      <c r="CS1786" s="110" t="str">
        <f t="shared" si="291"/>
        <v>RGInt 01 Curitiba-Piên</v>
      </c>
    </row>
    <row r="1787" spans="19:97" x14ac:dyDescent="0.2">
      <c r="S1787" s="98">
        <v>7042</v>
      </c>
      <c r="T1787" s="98">
        <v>65</v>
      </c>
      <c r="U1787" s="98" t="s">
        <v>4180</v>
      </c>
      <c r="V1787" s="98">
        <v>60</v>
      </c>
      <c r="W1787" s="98" t="s">
        <v>4317</v>
      </c>
      <c r="X1787" s="98">
        <v>3</v>
      </c>
      <c r="Y1787" s="98" t="s">
        <v>870</v>
      </c>
      <c r="Z1787" s="98">
        <v>22</v>
      </c>
      <c r="AA1787" s="98" t="s">
        <v>4181</v>
      </c>
      <c r="AB1787" s="98">
        <v>7024</v>
      </c>
      <c r="AC1787" s="98" t="s">
        <v>6459</v>
      </c>
      <c r="AD1787" s="98" t="s">
        <v>6460</v>
      </c>
      <c r="AE1787" s="98">
        <v>7042</v>
      </c>
      <c r="AF1787" s="98" t="s">
        <v>2584</v>
      </c>
      <c r="AG1787" s="98" t="s">
        <v>6411</v>
      </c>
      <c r="AH1787" s="98" t="s">
        <v>4216</v>
      </c>
      <c r="AI1787" s="98" t="s">
        <v>53</v>
      </c>
      <c r="AJ1787" s="98">
        <v>4100</v>
      </c>
      <c r="AK1787" s="98" t="s">
        <v>33</v>
      </c>
      <c r="AL1787" s="98">
        <v>4101</v>
      </c>
      <c r="AO1787" s="98">
        <v>2024</v>
      </c>
      <c r="AP1787" s="98">
        <v>0</v>
      </c>
      <c r="AQ1787" s="98" t="s">
        <v>54</v>
      </c>
      <c r="AR1787" s="98" t="s">
        <v>54</v>
      </c>
      <c r="AS1787" s="98" t="s">
        <v>54</v>
      </c>
      <c r="AT1787" s="98" t="s">
        <v>54</v>
      </c>
      <c r="AV1787" s="98" t="s">
        <v>4217</v>
      </c>
      <c r="AY1787" s="98" t="s">
        <v>56</v>
      </c>
      <c r="AZ1787" s="98" t="s">
        <v>4218</v>
      </c>
      <c r="BA1787" s="98" t="s">
        <v>4219</v>
      </c>
      <c r="BB1787" s="98" t="s">
        <v>4220</v>
      </c>
      <c r="BD1787" s="110" t="str">
        <f t="shared" si="293"/>
        <v>5171RGInt 04 Maringá</v>
      </c>
      <c r="BE1787" s="110">
        <v>5171</v>
      </c>
      <c r="BF1787" s="110" t="s">
        <v>3742</v>
      </c>
      <c r="BG1787" s="110">
        <v>8418</v>
      </c>
      <c r="BH1787" s="110" t="s">
        <v>36</v>
      </c>
      <c r="BI1787" s="110">
        <v>1</v>
      </c>
      <c r="BJ1787" s="110">
        <v>0</v>
      </c>
      <c r="BK1787" s="110">
        <v>0</v>
      </c>
      <c r="BL1787" s="110">
        <v>0</v>
      </c>
      <c r="BN1787" s="110">
        <f t="shared" si="294"/>
        <v>1</v>
      </c>
      <c r="BS1787" s="110">
        <v>7042</v>
      </c>
      <c r="BT1787" s="110" t="str">
        <f t="shared" si="285"/>
        <v>Microbacia apoiada com recursos para implantação de práticas de conservação e manejo de solos e água</v>
      </c>
      <c r="BU1787" s="111" t="str">
        <f t="shared" si="286"/>
        <v>Não</v>
      </c>
      <c r="BV1787" s="111" t="str">
        <f t="shared" si="287"/>
        <v>Não</v>
      </c>
      <c r="BW1787" s="111" t="str">
        <f t="shared" si="288"/>
        <v>Não</v>
      </c>
      <c r="BX1787" s="111" t="str">
        <f t="shared" si="289"/>
        <v>Não</v>
      </c>
      <c r="BY1787" s="110" t="s">
        <v>2527</v>
      </c>
      <c r="BZ1787" s="110" t="s">
        <v>8265</v>
      </c>
      <c r="CA1787" s="110" t="s">
        <v>305</v>
      </c>
      <c r="CB1787" s="110" t="s">
        <v>8122</v>
      </c>
      <c r="CG1787" s="110" t="str">
        <f t="shared" si="290"/>
        <v>6155 Total</v>
      </c>
      <c r="CH1787" s="110" t="str">
        <f t="shared" si="292"/>
        <v>6155 Total-1</v>
      </c>
      <c r="CI1787" s="110">
        <v>1</v>
      </c>
      <c r="CJ1787" s="110" t="s">
        <v>7581</v>
      </c>
      <c r="CN1787" s="110">
        <v>0</v>
      </c>
      <c r="CO1787" s="110">
        <v>100</v>
      </c>
      <c r="CP1787" s="110">
        <v>130</v>
      </c>
      <c r="CQ1787" s="110">
        <v>0</v>
      </c>
      <c r="CS1787" s="110" t="str">
        <f t="shared" si="291"/>
        <v>-</v>
      </c>
    </row>
    <row r="1788" spans="19:97" x14ac:dyDescent="0.2">
      <c r="S1788" s="98">
        <v>4578</v>
      </c>
      <c r="T1788" s="98">
        <v>65</v>
      </c>
      <c r="U1788" s="98" t="s">
        <v>4180</v>
      </c>
      <c r="V1788" s="98">
        <v>60</v>
      </c>
      <c r="W1788" s="98" t="s">
        <v>4317</v>
      </c>
      <c r="X1788" s="98">
        <v>3</v>
      </c>
      <c r="Y1788" s="98" t="s">
        <v>870</v>
      </c>
      <c r="Z1788" s="98">
        <v>22</v>
      </c>
      <c r="AA1788" s="98" t="s">
        <v>4181</v>
      </c>
      <c r="AB1788" s="98">
        <v>7025</v>
      </c>
      <c r="AC1788" s="98" t="s">
        <v>4318</v>
      </c>
      <c r="AD1788" s="98" t="s">
        <v>4319</v>
      </c>
      <c r="AE1788" s="98">
        <v>4578</v>
      </c>
      <c r="AF1788" s="98" t="s">
        <v>2401</v>
      </c>
      <c r="AG1788" s="98" t="s">
        <v>6410</v>
      </c>
      <c r="AH1788" s="98" t="s">
        <v>847</v>
      </c>
      <c r="AI1788" s="98" t="s">
        <v>53</v>
      </c>
      <c r="AJ1788" s="98">
        <v>4100</v>
      </c>
      <c r="AK1788" s="98" t="s">
        <v>33</v>
      </c>
      <c r="AL1788" s="98">
        <v>4101</v>
      </c>
      <c r="AO1788" s="98">
        <v>2024</v>
      </c>
      <c r="AP1788" s="98">
        <v>14</v>
      </c>
      <c r="AQ1788" s="98" t="s">
        <v>54</v>
      </c>
      <c r="AR1788" s="98" t="s">
        <v>56</v>
      </c>
      <c r="AS1788" s="98" t="s">
        <v>54</v>
      </c>
      <c r="AT1788" s="98" t="s">
        <v>54</v>
      </c>
      <c r="AV1788" s="98" t="s">
        <v>213</v>
      </c>
      <c r="AY1788" s="98" t="s">
        <v>56</v>
      </c>
      <c r="AZ1788" s="98" t="s">
        <v>4320</v>
      </c>
      <c r="BA1788" s="98" t="s">
        <v>4321</v>
      </c>
      <c r="BB1788" s="98" t="s">
        <v>4188</v>
      </c>
      <c r="BD1788" s="110" t="str">
        <f t="shared" si="293"/>
        <v>5171RGInt 05 Londrina</v>
      </c>
      <c r="BE1788" s="110">
        <v>5171</v>
      </c>
      <c r="BF1788" s="110" t="s">
        <v>3742</v>
      </c>
      <c r="BG1788" s="110">
        <v>8418</v>
      </c>
      <c r="BH1788" s="110" t="s">
        <v>37</v>
      </c>
      <c r="BI1788" s="110">
        <v>1</v>
      </c>
      <c r="BJ1788" s="110">
        <v>0</v>
      </c>
      <c r="BK1788" s="110">
        <v>0</v>
      </c>
      <c r="BL1788" s="110">
        <v>0</v>
      </c>
      <c r="BN1788" s="110">
        <f t="shared" si="294"/>
        <v>1</v>
      </c>
      <c r="BS1788" s="110">
        <v>4578</v>
      </c>
      <c r="BT1788" s="110" t="str">
        <f t="shared" si="285"/>
        <v>Estradas rurais com intervenções para melhoria da trafegabilidade</v>
      </c>
      <c r="BU1788" s="111" t="str">
        <f t="shared" si="286"/>
        <v>Não</v>
      </c>
      <c r="BV1788" s="111" t="str">
        <f t="shared" si="287"/>
        <v>Não</v>
      </c>
      <c r="BW1788" s="111" t="str">
        <f t="shared" si="288"/>
        <v>Não</v>
      </c>
      <c r="BX1788" s="111" t="str">
        <f t="shared" si="289"/>
        <v>Sim</v>
      </c>
      <c r="BY1788" s="110" t="s">
        <v>2402</v>
      </c>
      <c r="BZ1788" s="110" t="s">
        <v>213</v>
      </c>
      <c r="CA1788" s="110" t="s">
        <v>479</v>
      </c>
      <c r="CB1788" s="110" t="s">
        <v>8374</v>
      </c>
      <c r="CG1788" s="110" t="str">
        <f t="shared" si="290"/>
        <v>6156Francisco Beltrão</v>
      </c>
      <c r="CH1788" s="110" t="str">
        <f t="shared" si="292"/>
        <v>6156-1</v>
      </c>
      <c r="CI1788" s="110">
        <v>1</v>
      </c>
      <c r="CJ1788" s="110">
        <v>6156</v>
      </c>
      <c r="CK1788" s="110" t="s">
        <v>35</v>
      </c>
      <c r="CL1788" s="110">
        <v>4108403</v>
      </c>
      <c r="CM1788" s="110" t="s">
        <v>166</v>
      </c>
      <c r="CN1788" s="110">
        <v>0</v>
      </c>
      <c r="CO1788" s="110">
        <v>70</v>
      </c>
      <c r="CP1788" s="110">
        <v>300</v>
      </c>
      <c r="CQ1788" s="110">
        <v>300</v>
      </c>
      <c r="CS1788" s="110" t="str">
        <f t="shared" si="291"/>
        <v>RGInt 03 Cascavel-Francisco Beltrão</v>
      </c>
    </row>
    <row r="1789" spans="19:97" x14ac:dyDescent="0.2">
      <c r="S1789" s="98">
        <v>4580</v>
      </c>
      <c r="T1789" s="98">
        <v>65</v>
      </c>
      <c r="U1789" s="98" t="s">
        <v>4180</v>
      </c>
      <c r="V1789" s="98">
        <v>60</v>
      </c>
      <c r="W1789" s="98" t="s">
        <v>4317</v>
      </c>
      <c r="X1789" s="98">
        <v>3</v>
      </c>
      <c r="Y1789" s="98" t="s">
        <v>870</v>
      </c>
      <c r="Z1789" s="98">
        <v>22</v>
      </c>
      <c r="AA1789" s="98" t="s">
        <v>4181</v>
      </c>
      <c r="AB1789" s="98">
        <v>8066</v>
      </c>
      <c r="AC1789" s="98" t="s">
        <v>4322</v>
      </c>
      <c r="AD1789" s="98" t="s">
        <v>4323</v>
      </c>
      <c r="AE1789" s="98">
        <v>4580</v>
      </c>
      <c r="AF1789" s="98" t="s">
        <v>2412</v>
      </c>
      <c r="AG1789" s="98" t="s">
        <v>4324</v>
      </c>
      <c r="AH1789" s="98" t="s">
        <v>4185</v>
      </c>
      <c r="AI1789" s="98" t="s">
        <v>53</v>
      </c>
      <c r="AJ1789" s="98">
        <v>4100</v>
      </c>
      <c r="AK1789" s="98" t="s">
        <v>33</v>
      </c>
      <c r="AL1789" s="98">
        <v>4101</v>
      </c>
      <c r="AO1789" s="98">
        <v>2024</v>
      </c>
      <c r="AP1789" s="98">
        <v>1500</v>
      </c>
      <c r="AQ1789" s="98" t="s">
        <v>54</v>
      </c>
      <c r="AR1789" s="98" t="s">
        <v>56</v>
      </c>
      <c r="AS1789" s="98" t="s">
        <v>54</v>
      </c>
      <c r="AT1789" s="98" t="s">
        <v>54</v>
      </c>
      <c r="AV1789" s="98" t="s">
        <v>876</v>
      </c>
      <c r="AY1789" s="98" t="s">
        <v>56</v>
      </c>
      <c r="AZ1789" s="98" t="s">
        <v>4325</v>
      </c>
      <c r="BA1789" s="98" t="s">
        <v>4326</v>
      </c>
      <c r="BB1789" s="98" t="s">
        <v>4327</v>
      </c>
      <c r="BD1789" s="110" t="str">
        <f t="shared" si="293"/>
        <v>5171RGInt 06 Ponta Grossa</v>
      </c>
      <c r="BE1789" s="110">
        <v>5171</v>
      </c>
      <c r="BF1789" s="110" t="s">
        <v>3742</v>
      </c>
      <c r="BG1789" s="110">
        <v>8418</v>
      </c>
      <c r="BH1789" s="110" t="s">
        <v>38</v>
      </c>
      <c r="BI1789" s="110">
        <v>1</v>
      </c>
      <c r="BJ1789" s="110">
        <v>0</v>
      </c>
      <c r="BK1789" s="110">
        <v>0</v>
      </c>
      <c r="BL1789" s="110">
        <v>0</v>
      </c>
      <c r="BN1789" s="110">
        <f t="shared" si="294"/>
        <v>1</v>
      </c>
      <c r="BS1789" s="110">
        <v>4580</v>
      </c>
      <c r="BT1789" s="110" t="str">
        <f t="shared" si="285"/>
        <v>Agricultores familiares beneficiados com políticas de cidadania</v>
      </c>
      <c r="BU1789" s="111" t="str">
        <f t="shared" si="286"/>
        <v>Não</v>
      </c>
      <c r="BV1789" s="111" t="str">
        <f t="shared" si="287"/>
        <v>Não</v>
      </c>
      <c r="BW1789" s="111" t="str">
        <f t="shared" si="288"/>
        <v>Não</v>
      </c>
      <c r="BX1789" s="111" t="str">
        <f t="shared" si="289"/>
        <v>Sim</v>
      </c>
      <c r="BY1789" s="110" t="s">
        <v>2413</v>
      </c>
      <c r="BZ1789" s="110" t="s">
        <v>8271</v>
      </c>
      <c r="CA1789" s="110" t="s">
        <v>121</v>
      </c>
      <c r="CB1789" s="110" t="s">
        <v>8122</v>
      </c>
      <c r="CG1789" s="110" t="str">
        <f t="shared" si="290"/>
        <v>6156 Total</v>
      </c>
      <c r="CH1789" s="110" t="str">
        <f t="shared" si="292"/>
        <v>6156 Total-1</v>
      </c>
      <c r="CI1789" s="110">
        <v>1</v>
      </c>
      <c r="CJ1789" s="110" t="s">
        <v>7582</v>
      </c>
      <c r="CN1789" s="110">
        <v>0</v>
      </c>
      <c r="CO1789" s="110">
        <v>70</v>
      </c>
      <c r="CP1789" s="110">
        <v>300</v>
      </c>
      <c r="CQ1789" s="110">
        <v>300</v>
      </c>
      <c r="CS1789" s="110" t="str">
        <f t="shared" si="291"/>
        <v>-</v>
      </c>
    </row>
    <row r="1790" spans="19:97" x14ac:dyDescent="0.2">
      <c r="S1790" s="98">
        <v>4677</v>
      </c>
      <c r="T1790" s="98">
        <v>65</v>
      </c>
      <c r="U1790" s="98" t="s">
        <v>4180</v>
      </c>
      <c r="V1790" s="98">
        <v>60</v>
      </c>
      <c r="W1790" s="98" t="s">
        <v>4317</v>
      </c>
      <c r="X1790" s="98">
        <v>3</v>
      </c>
      <c r="Y1790" s="98" t="s">
        <v>870</v>
      </c>
      <c r="Z1790" s="98">
        <v>22</v>
      </c>
      <c r="AA1790" s="98" t="s">
        <v>4181</v>
      </c>
      <c r="AB1790" s="98">
        <v>8067</v>
      </c>
      <c r="AC1790" s="98" t="s">
        <v>4328</v>
      </c>
      <c r="AD1790" s="98" t="s">
        <v>4329</v>
      </c>
      <c r="AE1790" s="98">
        <v>4677</v>
      </c>
      <c r="AF1790" s="98" t="s">
        <v>2506</v>
      </c>
      <c r="AG1790" s="98" t="s">
        <v>4330</v>
      </c>
      <c r="AH1790" s="98" t="s">
        <v>262</v>
      </c>
      <c r="AI1790" s="98" t="s">
        <v>53</v>
      </c>
      <c r="AJ1790" s="98">
        <v>4100</v>
      </c>
      <c r="AK1790" s="98" t="s">
        <v>33</v>
      </c>
      <c r="AL1790" s="98">
        <v>4101</v>
      </c>
      <c r="AO1790" s="98">
        <v>2024</v>
      </c>
      <c r="AP1790" s="98">
        <v>528</v>
      </c>
      <c r="AQ1790" s="98" t="s">
        <v>54</v>
      </c>
      <c r="AR1790" s="98" t="s">
        <v>56</v>
      </c>
      <c r="AS1790" s="98" t="s">
        <v>54</v>
      </c>
      <c r="AT1790" s="98" t="s">
        <v>54</v>
      </c>
      <c r="AW1790" s="98" t="s">
        <v>1198</v>
      </c>
      <c r="AY1790" s="98" t="s">
        <v>56</v>
      </c>
      <c r="AZ1790" s="98" t="s">
        <v>4331</v>
      </c>
      <c r="BA1790" s="98" t="s">
        <v>4332</v>
      </c>
      <c r="BB1790" s="98" t="s">
        <v>4333</v>
      </c>
      <c r="BD1790" s="110" t="str">
        <f t="shared" si="293"/>
        <v>5172RGInt 01 Curitiba</v>
      </c>
      <c r="BE1790" s="110">
        <v>5172</v>
      </c>
      <c r="BF1790" s="110" t="s">
        <v>3746</v>
      </c>
      <c r="BG1790" s="110">
        <v>8418</v>
      </c>
      <c r="BH1790" s="110" t="s">
        <v>33</v>
      </c>
      <c r="BI1790" s="110">
        <v>16</v>
      </c>
      <c r="BJ1790" s="110">
        <v>0</v>
      </c>
      <c r="BK1790" s="110">
        <v>0</v>
      </c>
      <c r="BL1790" s="110">
        <v>0</v>
      </c>
      <c r="BN1790" s="110">
        <f t="shared" si="294"/>
        <v>16</v>
      </c>
      <c r="BS1790" s="110">
        <v>4677</v>
      </c>
      <c r="BT1790" s="110" t="str">
        <f t="shared" si="285"/>
        <v>Capacitação de técnicos e agricultores em Sistemas, Processos e Produtos da Agricultura de Baixa Emissão de Carbono (ABC+)</v>
      </c>
      <c r="BU1790" s="111" t="str">
        <f t="shared" si="286"/>
        <v>Não</v>
      </c>
      <c r="BV1790" s="111" t="str">
        <f t="shared" si="287"/>
        <v>Não</v>
      </c>
      <c r="BW1790" s="111" t="str">
        <f t="shared" si="288"/>
        <v>Não</v>
      </c>
      <c r="BX1790" s="111" t="str">
        <f t="shared" si="289"/>
        <v>Sim</v>
      </c>
      <c r="BY1790" s="110" t="s">
        <v>2507</v>
      </c>
      <c r="BZ1790" s="110" t="s">
        <v>8269</v>
      </c>
      <c r="CA1790" s="110" t="s">
        <v>1198</v>
      </c>
      <c r="CB1790" s="110" t="s">
        <v>8374</v>
      </c>
      <c r="CG1790" s="110" t="str">
        <f t="shared" si="290"/>
        <v>6157Capanema</v>
      </c>
      <c r="CH1790" s="110" t="str">
        <f t="shared" si="292"/>
        <v>6157-1</v>
      </c>
      <c r="CI1790" s="110">
        <v>1</v>
      </c>
      <c r="CJ1790" s="110">
        <v>6157</v>
      </c>
      <c r="CK1790" s="110" t="s">
        <v>35</v>
      </c>
      <c r="CL1790" s="110">
        <v>4104501</v>
      </c>
      <c r="CM1790" s="110" t="s">
        <v>1062</v>
      </c>
      <c r="CN1790" s="110">
        <v>0</v>
      </c>
      <c r="CO1790" s="110">
        <v>114</v>
      </c>
      <c r="CP1790" s="110">
        <v>400</v>
      </c>
      <c r="CQ1790" s="110">
        <v>400</v>
      </c>
      <c r="CS1790" s="110" t="str">
        <f t="shared" si="291"/>
        <v>RGInt 03 Cascavel-Capanema</v>
      </c>
    </row>
    <row r="1791" spans="19:97" x14ac:dyDescent="0.2">
      <c r="S1791" s="98">
        <v>4678</v>
      </c>
      <c r="T1791" s="98">
        <v>65</v>
      </c>
      <c r="U1791" s="98" t="s">
        <v>4180</v>
      </c>
      <c r="V1791" s="98">
        <v>60</v>
      </c>
      <c r="W1791" s="98" t="s">
        <v>4317</v>
      </c>
      <c r="X1791" s="98">
        <v>3</v>
      </c>
      <c r="Y1791" s="98" t="s">
        <v>870</v>
      </c>
      <c r="Z1791" s="98">
        <v>22</v>
      </c>
      <c r="AA1791" s="98" t="s">
        <v>4181</v>
      </c>
      <c r="AB1791" s="98">
        <v>8067</v>
      </c>
      <c r="AC1791" s="98" t="s">
        <v>4328</v>
      </c>
      <c r="AD1791" s="98" t="s">
        <v>4329</v>
      </c>
      <c r="AE1791" s="98">
        <v>4678</v>
      </c>
      <c r="AF1791" s="98" t="s">
        <v>6461</v>
      </c>
      <c r="AG1791" s="98" t="s">
        <v>4334</v>
      </c>
      <c r="AH1791" s="98" t="s">
        <v>797</v>
      </c>
      <c r="AI1791" s="98" t="s">
        <v>53</v>
      </c>
      <c r="AJ1791" s="98">
        <v>4100</v>
      </c>
      <c r="AK1791" s="98" t="s">
        <v>33</v>
      </c>
      <c r="AL1791" s="98">
        <v>4101</v>
      </c>
      <c r="AO1791" s="98">
        <v>2024</v>
      </c>
      <c r="AP1791" s="98">
        <v>55</v>
      </c>
      <c r="AQ1791" s="98" t="s">
        <v>54</v>
      </c>
      <c r="AR1791" s="98" t="s">
        <v>54</v>
      </c>
      <c r="AS1791" s="98" t="s">
        <v>54</v>
      </c>
      <c r="AT1791" s="98" t="s">
        <v>54</v>
      </c>
      <c r="AV1791" s="98" t="s">
        <v>929</v>
      </c>
      <c r="AY1791" s="98" t="s">
        <v>56</v>
      </c>
      <c r="AZ1791" s="98" t="s">
        <v>4336</v>
      </c>
      <c r="BA1791" s="98" t="s">
        <v>4332</v>
      </c>
      <c r="BB1791" s="98" t="s">
        <v>4333</v>
      </c>
      <c r="BD1791" s="110" t="str">
        <f t="shared" si="293"/>
        <v>5173RGInt 01 Curitiba</v>
      </c>
      <c r="BE1791" s="110">
        <v>5173</v>
      </c>
      <c r="BF1791" s="110" t="s">
        <v>2126</v>
      </c>
      <c r="BG1791" s="110">
        <v>8602</v>
      </c>
      <c r="BH1791" s="110" t="s">
        <v>33</v>
      </c>
      <c r="BI1791" s="110">
        <v>100000</v>
      </c>
      <c r="BJ1791" s="110">
        <v>103000</v>
      </c>
      <c r="BK1791" s="110">
        <v>106090</v>
      </c>
      <c r="BL1791" s="110">
        <v>109273</v>
      </c>
      <c r="BN1791" s="110">
        <f t="shared" si="294"/>
        <v>418363</v>
      </c>
      <c r="BS1791" s="110">
        <v>4678</v>
      </c>
      <c r="BT1791" s="110" t="str">
        <f t="shared" si="285"/>
        <v>Unidades de Referência em Sistemas, Processos e Produtos da Agricultura de Baixa Emissão de Carbono (ABC+) implantadas para transferência de tecnologias aos produtores rurais</v>
      </c>
      <c r="BU1791" s="111" t="str">
        <f t="shared" si="286"/>
        <v>Não</v>
      </c>
      <c r="BV1791" s="111" t="str">
        <f t="shared" si="287"/>
        <v>Não</v>
      </c>
      <c r="BW1791" s="111" t="str">
        <f t="shared" si="288"/>
        <v>Não</v>
      </c>
      <c r="BX1791" s="111" t="str">
        <f t="shared" si="289"/>
        <v>Não</v>
      </c>
      <c r="BY1791" s="110" t="s">
        <v>2507</v>
      </c>
      <c r="BZ1791" s="110" t="s">
        <v>8272</v>
      </c>
      <c r="CA1791" s="110" t="s">
        <v>121</v>
      </c>
      <c r="CB1791" s="110" t="s">
        <v>8374</v>
      </c>
      <c r="CG1791" s="110" t="str">
        <f t="shared" si="290"/>
        <v>6157 Total</v>
      </c>
      <c r="CH1791" s="110" t="str">
        <f t="shared" si="292"/>
        <v>6157 Total-1</v>
      </c>
      <c r="CI1791" s="110">
        <v>1</v>
      </c>
      <c r="CJ1791" s="110" t="s">
        <v>7583</v>
      </c>
      <c r="CN1791" s="110">
        <v>0</v>
      </c>
      <c r="CO1791" s="110">
        <v>114</v>
      </c>
      <c r="CP1791" s="110">
        <v>400</v>
      </c>
      <c r="CQ1791" s="110">
        <v>400</v>
      </c>
      <c r="CS1791" s="110" t="str">
        <f t="shared" si="291"/>
        <v>-</v>
      </c>
    </row>
    <row r="1792" spans="19:97" x14ac:dyDescent="0.2">
      <c r="S1792" s="98">
        <v>4581</v>
      </c>
      <c r="T1792" s="98">
        <v>65</v>
      </c>
      <c r="U1792" s="98" t="s">
        <v>4180</v>
      </c>
      <c r="V1792" s="98">
        <v>60</v>
      </c>
      <c r="W1792" s="98" t="s">
        <v>4317</v>
      </c>
      <c r="X1792" s="98">
        <v>3</v>
      </c>
      <c r="Y1792" s="98" t="s">
        <v>870</v>
      </c>
      <c r="Z1792" s="98">
        <v>22</v>
      </c>
      <c r="AA1792" s="98" t="s">
        <v>4181</v>
      </c>
      <c r="AB1792" s="98">
        <v>8068</v>
      </c>
      <c r="AC1792" s="98" t="s">
        <v>4337</v>
      </c>
      <c r="AD1792" s="98" t="s">
        <v>4338</v>
      </c>
      <c r="AE1792" s="98">
        <v>4581</v>
      </c>
      <c r="AF1792" s="98" t="s">
        <v>2417</v>
      </c>
      <c r="AG1792" s="98" t="s">
        <v>4339</v>
      </c>
      <c r="AH1792" s="98" t="s">
        <v>4191</v>
      </c>
      <c r="AI1792" s="98" t="s">
        <v>53</v>
      </c>
      <c r="AJ1792" s="98">
        <v>4100</v>
      </c>
      <c r="AK1792" s="98" t="s">
        <v>33</v>
      </c>
      <c r="AL1792" s="98">
        <v>4101</v>
      </c>
      <c r="AO1792" s="98">
        <v>2024</v>
      </c>
      <c r="AP1792" s="98">
        <v>200</v>
      </c>
      <c r="AQ1792" s="98" t="s">
        <v>54</v>
      </c>
      <c r="AR1792" s="98" t="s">
        <v>54</v>
      </c>
      <c r="AS1792" s="98" t="s">
        <v>54</v>
      </c>
      <c r="AT1792" s="98" t="s">
        <v>54</v>
      </c>
      <c r="AU1792" s="98" t="s">
        <v>2413</v>
      </c>
      <c r="AY1792" s="98" t="s">
        <v>56</v>
      </c>
      <c r="AZ1792" s="98" t="s">
        <v>4340</v>
      </c>
      <c r="BA1792" s="98" t="s">
        <v>4326</v>
      </c>
      <c r="BB1792" s="98" t="s">
        <v>4327</v>
      </c>
      <c r="BD1792" s="110" t="str">
        <f t="shared" si="293"/>
        <v>5173RGInt 02 Guarapuava</v>
      </c>
      <c r="BE1792" s="110">
        <v>5173</v>
      </c>
      <c r="BF1792" s="110" t="s">
        <v>2126</v>
      </c>
      <c r="BG1792" s="110">
        <v>8602</v>
      </c>
      <c r="BH1792" s="110" t="s">
        <v>34</v>
      </c>
      <c r="BI1792" s="110">
        <v>9000</v>
      </c>
      <c r="BJ1792" s="110">
        <v>9270</v>
      </c>
      <c r="BK1792" s="110">
        <v>9548</v>
      </c>
      <c r="BL1792" s="110">
        <v>9835</v>
      </c>
      <c r="BN1792" s="110">
        <f t="shared" si="294"/>
        <v>37653</v>
      </c>
      <c r="BS1792" s="110">
        <v>4581</v>
      </c>
      <c r="BT1792" s="110" t="str">
        <f t="shared" si="285"/>
        <v>Agricultores beneficiados com documentação apta a ajuizamento de ações para atualização documental do imóvel</v>
      </c>
      <c r="BU1792" s="111" t="str">
        <f t="shared" si="286"/>
        <v>Não</v>
      </c>
      <c r="BV1792" s="111" t="str">
        <f t="shared" si="287"/>
        <v>Não</v>
      </c>
      <c r="BW1792" s="111" t="str">
        <f t="shared" si="288"/>
        <v>Não</v>
      </c>
      <c r="BX1792" s="111" t="str">
        <f t="shared" si="289"/>
        <v>Não</v>
      </c>
      <c r="BY1792" s="110" t="s">
        <v>2413</v>
      </c>
      <c r="BZ1792" s="110" t="s">
        <v>8273</v>
      </c>
      <c r="CA1792" s="110" t="s">
        <v>121</v>
      </c>
      <c r="CB1792" s="110" t="s">
        <v>8122</v>
      </c>
      <c r="CG1792" s="110" t="str">
        <f t="shared" si="290"/>
        <v>6158Palmas</v>
      </c>
      <c r="CH1792" s="110" t="str">
        <f t="shared" si="292"/>
        <v>6158-1</v>
      </c>
      <c r="CI1792" s="110">
        <v>1</v>
      </c>
      <c r="CJ1792" s="110">
        <v>6158</v>
      </c>
      <c r="CK1792" s="110" t="s">
        <v>35</v>
      </c>
      <c r="CL1792" s="110">
        <v>4117602</v>
      </c>
      <c r="CM1792" s="110" t="s">
        <v>2337</v>
      </c>
      <c r="CN1792" s="110">
        <v>0</v>
      </c>
      <c r="CO1792" s="110">
        <v>200</v>
      </c>
      <c r="CP1792" s="110">
        <v>700</v>
      </c>
      <c r="CQ1792" s="110">
        <v>600</v>
      </c>
      <c r="CS1792" s="110" t="str">
        <f t="shared" si="291"/>
        <v>RGInt 03 Cascavel-Palmas</v>
      </c>
    </row>
    <row r="1793" spans="19:97" x14ac:dyDescent="0.2">
      <c r="S1793" s="98">
        <v>4741</v>
      </c>
      <c r="T1793" s="98">
        <v>65</v>
      </c>
      <c r="U1793" s="98" t="s">
        <v>4180</v>
      </c>
      <c r="V1793" s="98">
        <v>60</v>
      </c>
      <c r="W1793" s="98" t="s">
        <v>4317</v>
      </c>
      <c r="X1793" s="98">
        <v>3</v>
      </c>
      <c r="Y1793" s="98" t="s">
        <v>870</v>
      </c>
      <c r="Z1793" s="98">
        <v>22</v>
      </c>
      <c r="AA1793" s="98" t="s">
        <v>4181</v>
      </c>
      <c r="AB1793" s="98">
        <v>8245</v>
      </c>
      <c r="AC1793" s="98" t="s">
        <v>4341</v>
      </c>
      <c r="AD1793" s="98" t="s">
        <v>4342</v>
      </c>
      <c r="AE1793" s="98">
        <v>4741</v>
      </c>
      <c r="AF1793" s="98" t="s">
        <v>2401</v>
      </c>
      <c r="AG1793" s="98" t="s">
        <v>6410</v>
      </c>
      <c r="AH1793" s="98" t="s">
        <v>847</v>
      </c>
      <c r="AI1793" s="98" t="s">
        <v>53</v>
      </c>
      <c r="AJ1793" s="98">
        <v>4100</v>
      </c>
      <c r="AK1793" s="98" t="s">
        <v>33</v>
      </c>
      <c r="AL1793" s="98">
        <v>4101</v>
      </c>
      <c r="AO1793" s="98">
        <v>2024</v>
      </c>
      <c r="AP1793" s="98">
        <v>7</v>
      </c>
      <c r="AQ1793" s="98" t="s">
        <v>54</v>
      </c>
      <c r="AR1793" s="98" t="s">
        <v>56</v>
      </c>
      <c r="AS1793" s="98" t="s">
        <v>54</v>
      </c>
      <c r="AT1793" s="98" t="s">
        <v>54</v>
      </c>
      <c r="AW1793" s="98" t="s">
        <v>479</v>
      </c>
      <c r="AY1793" s="98" t="s">
        <v>56</v>
      </c>
      <c r="AZ1793" s="98" t="s">
        <v>4320</v>
      </c>
      <c r="BA1793" s="98" t="s">
        <v>4224</v>
      </c>
      <c r="BB1793" s="98" t="s">
        <v>4203</v>
      </c>
      <c r="BD1793" s="110" t="str">
        <f t="shared" si="293"/>
        <v>5173RGInt 03 Cascavel</v>
      </c>
      <c r="BE1793" s="110">
        <v>5173</v>
      </c>
      <c r="BF1793" s="110" t="s">
        <v>2126</v>
      </c>
      <c r="BG1793" s="110">
        <v>8602</v>
      </c>
      <c r="BH1793" s="110" t="s">
        <v>35</v>
      </c>
      <c r="BI1793" s="110">
        <v>58000</v>
      </c>
      <c r="BJ1793" s="110">
        <v>59740</v>
      </c>
      <c r="BK1793" s="110">
        <v>61532</v>
      </c>
      <c r="BL1793" s="110">
        <v>63378</v>
      </c>
      <c r="BN1793" s="110">
        <f t="shared" si="294"/>
        <v>242650</v>
      </c>
      <c r="BS1793" s="110">
        <v>4741</v>
      </c>
      <c r="BT1793" s="110" t="str">
        <f t="shared" si="285"/>
        <v>Estradas rurais com intervenções para melhoria da trafegabilidade</v>
      </c>
      <c r="BU1793" s="111" t="str">
        <f t="shared" si="286"/>
        <v>Não</v>
      </c>
      <c r="BV1793" s="111" t="str">
        <f t="shared" si="287"/>
        <v>Não</v>
      </c>
      <c r="BW1793" s="111" t="str">
        <f t="shared" si="288"/>
        <v>Não</v>
      </c>
      <c r="BX1793" s="111" t="str">
        <f t="shared" si="289"/>
        <v>Sim</v>
      </c>
      <c r="BY1793" s="110" t="s">
        <v>2402</v>
      </c>
      <c r="BZ1793" s="110" t="s">
        <v>213</v>
      </c>
      <c r="CA1793" s="110" t="s">
        <v>479</v>
      </c>
      <c r="CB1793" s="110" t="s">
        <v>8374</v>
      </c>
      <c r="CG1793" s="110" t="str">
        <f t="shared" si="290"/>
        <v>6158 Total</v>
      </c>
      <c r="CH1793" s="110" t="str">
        <f t="shared" si="292"/>
        <v>6158 Total-1</v>
      </c>
      <c r="CI1793" s="110">
        <v>1</v>
      </c>
      <c r="CJ1793" s="110" t="s">
        <v>7584</v>
      </c>
      <c r="CN1793" s="110">
        <v>0</v>
      </c>
      <c r="CO1793" s="110">
        <v>200</v>
      </c>
      <c r="CP1793" s="110">
        <v>700</v>
      </c>
      <c r="CQ1793" s="110">
        <v>600</v>
      </c>
      <c r="CS1793" s="110" t="str">
        <f t="shared" si="291"/>
        <v>-</v>
      </c>
    </row>
    <row r="1794" spans="19:97" x14ac:dyDescent="0.2">
      <c r="S1794" s="98">
        <v>4742</v>
      </c>
      <c r="T1794" s="98">
        <v>65</v>
      </c>
      <c r="U1794" s="98" t="s">
        <v>4180</v>
      </c>
      <c r="V1794" s="98">
        <v>60</v>
      </c>
      <c r="W1794" s="98" t="s">
        <v>4317</v>
      </c>
      <c r="X1794" s="98">
        <v>3</v>
      </c>
      <c r="Y1794" s="98" t="s">
        <v>870</v>
      </c>
      <c r="Z1794" s="98">
        <v>22</v>
      </c>
      <c r="AA1794" s="98" t="s">
        <v>4181</v>
      </c>
      <c r="AB1794" s="98">
        <v>8246</v>
      </c>
      <c r="AC1794" s="98" t="s">
        <v>4343</v>
      </c>
      <c r="AD1794" s="98" t="s">
        <v>4344</v>
      </c>
      <c r="AE1794" s="98">
        <v>4742</v>
      </c>
      <c r="AF1794" s="98" t="s">
        <v>2541</v>
      </c>
      <c r="AG1794" s="98" t="s">
        <v>4345</v>
      </c>
      <c r="AH1794" s="98" t="s">
        <v>4346</v>
      </c>
      <c r="AI1794" s="98" t="s">
        <v>53</v>
      </c>
      <c r="AJ1794" s="98">
        <v>4100</v>
      </c>
      <c r="AK1794" s="98" t="s">
        <v>33</v>
      </c>
      <c r="AL1794" s="98">
        <v>4101</v>
      </c>
      <c r="AO1794" s="98">
        <v>2024</v>
      </c>
      <c r="AP1794" s="98">
        <v>20</v>
      </c>
      <c r="AQ1794" s="98" t="s">
        <v>54</v>
      </c>
      <c r="AR1794" s="98" t="s">
        <v>54</v>
      </c>
      <c r="AS1794" s="98" t="s">
        <v>54</v>
      </c>
      <c r="AT1794" s="98" t="s">
        <v>54</v>
      </c>
      <c r="AU1794" s="98" t="s">
        <v>2515</v>
      </c>
      <c r="AY1794" s="98" t="s">
        <v>56</v>
      </c>
      <c r="AZ1794" s="98" t="s">
        <v>4347</v>
      </c>
      <c r="BA1794" s="98" t="s">
        <v>4348</v>
      </c>
      <c r="BB1794" s="98" t="s">
        <v>4349</v>
      </c>
      <c r="BD1794" s="110" t="str">
        <f t="shared" si="293"/>
        <v>5173RGInt 04 Maringá</v>
      </c>
      <c r="BE1794" s="110">
        <v>5173</v>
      </c>
      <c r="BF1794" s="110" t="s">
        <v>2126</v>
      </c>
      <c r="BG1794" s="110">
        <v>8602</v>
      </c>
      <c r="BH1794" s="110" t="s">
        <v>36</v>
      </c>
      <c r="BI1794" s="110">
        <v>50000</v>
      </c>
      <c r="BJ1794" s="110">
        <v>51500</v>
      </c>
      <c r="BK1794" s="110">
        <v>53045</v>
      </c>
      <c r="BL1794" s="110">
        <v>54636</v>
      </c>
      <c r="BN1794" s="110">
        <f t="shared" si="294"/>
        <v>209181</v>
      </c>
      <c r="BS1794" s="110">
        <v>4742</v>
      </c>
      <c r="BT1794" s="110" t="str">
        <f t="shared" si="285"/>
        <v>Medidas indenizatórias implementadas para defesa agropecuária, por meio de abatimento de animais com tuberculose</v>
      </c>
      <c r="BU1794" s="111" t="str">
        <f t="shared" si="286"/>
        <v>Não</v>
      </c>
      <c r="BV1794" s="111" t="str">
        <f t="shared" si="287"/>
        <v>Não</v>
      </c>
      <c r="BW1794" s="111" t="str">
        <f t="shared" si="288"/>
        <v>Não</v>
      </c>
      <c r="BX1794" s="111" t="str">
        <f t="shared" si="289"/>
        <v>Não</v>
      </c>
      <c r="BY1794" s="110" t="s">
        <v>2515</v>
      </c>
      <c r="BZ1794" s="110" t="s">
        <v>4073</v>
      </c>
      <c r="CA1794" s="110" t="s">
        <v>121</v>
      </c>
      <c r="CB1794" s="110" t="s">
        <v>8122</v>
      </c>
      <c r="CG1794" s="110" t="str">
        <f t="shared" si="290"/>
        <v>6159Corbélia</v>
      </c>
      <c r="CH1794" s="110" t="str">
        <f t="shared" si="292"/>
        <v>6159-1</v>
      </c>
      <c r="CI1794" s="110">
        <v>1</v>
      </c>
      <c r="CJ1794" s="110">
        <v>6159</v>
      </c>
      <c r="CK1794" s="110" t="s">
        <v>35</v>
      </c>
      <c r="CL1794" s="110">
        <v>4106308</v>
      </c>
      <c r="CM1794" s="110" t="s">
        <v>464</v>
      </c>
      <c r="CN1794" s="110">
        <v>0</v>
      </c>
      <c r="CO1794" s="110">
        <v>0</v>
      </c>
      <c r="CP1794" s="110">
        <v>200</v>
      </c>
      <c r="CQ1794" s="110">
        <v>409</v>
      </c>
      <c r="CS1794" s="110" t="str">
        <f t="shared" si="291"/>
        <v>RGInt 03 Cascavel-Corbélia</v>
      </c>
    </row>
    <row r="1795" spans="19:97" x14ac:dyDescent="0.2">
      <c r="S1795" s="98">
        <v>4758</v>
      </c>
      <c r="T1795" s="98">
        <v>65</v>
      </c>
      <c r="U1795" s="98" t="s">
        <v>4180</v>
      </c>
      <c r="V1795" s="98">
        <v>61</v>
      </c>
      <c r="W1795" s="98" t="s">
        <v>4350</v>
      </c>
      <c r="X1795" s="98">
        <v>3</v>
      </c>
      <c r="Y1795" s="98" t="s">
        <v>870</v>
      </c>
      <c r="Z1795" s="98">
        <v>22</v>
      </c>
      <c r="AA1795" s="98" t="s">
        <v>4181</v>
      </c>
      <c r="AB1795" s="98">
        <v>8487</v>
      </c>
      <c r="AC1795" s="98" t="s">
        <v>4351</v>
      </c>
      <c r="AD1795" s="98" t="s">
        <v>4352</v>
      </c>
      <c r="AE1795" s="98">
        <v>4758</v>
      </c>
      <c r="AF1795" s="98" t="s">
        <v>2591</v>
      </c>
      <c r="AG1795" s="98" t="s">
        <v>4353</v>
      </c>
      <c r="AH1795" s="98" t="s">
        <v>4191</v>
      </c>
      <c r="AI1795" s="98" t="s">
        <v>53</v>
      </c>
      <c r="AJ1795" s="98">
        <v>4100</v>
      </c>
      <c r="AO1795" s="98">
        <v>2024</v>
      </c>
      <c r="AP1795" s="98">
        <v>200</v>
      </c>
      <c r="AQ1795" s="98" t="s">
        <v>54</v>
      </c>
      <c r="AR1795" s="98" t="s">
        <v>56</v>
      </c>
      <c r="AS1795" s="98" t="s">
        <v>54</v>
      </c>
      <c r="AT1795" s="98" t="s">
        <v>54</v>
      </c>
      <c r="AW1795" s="98" t="s">
        <v>488</v>
      </c>
      <c r="AY1795" s="98" t="s">
        <v>56</v>
      </c>
      <c r="AZ1795" s="98" t="s">
        <v>4354</v>
      </c>
      <c r="BA1795" s="98" t="s">
        <v>4355</v>
      </c>
      <c r="BB1795" s="98" t="s">
        <v>4194</v>
      </c>
      <c r="BD1795" s="110" t="str">
        <f t="shared" si="293"/>
        <v>5173RGInt 05 Londrina</v>
      </c>
      <c r="BE1795" s="110">
        <v>5173</v>
      </c>
      <c r="BF1795" s="110" t="s">
        <v>2126</v>
      </c>
      <c r="BG1795" s="110">
        <v>8602</v>
      </c>
      <c r="BH1795" s="110" t="s">
        <v>37</v>
      </c>
      <c r="BI1795" s="110">
        <v>45000</v>
      </c>
      <c r="BJ1795" s="110">
        <v>46350</v>
      </c>
      <c r="BK1795" s="110">
        <v>47741</v>
      </c>
      <c r="BL1795" s="110">
        <v>49173</v>
      </c>
      <c r="BN1795" s="110">
        <f t="shared" si="294"/>
        <v>188264</v>
      </c>
      <c r="BS1795" s="110">
        <v>4758</v>
      </c>
      <c r="BT1795" s="110" t="str">
        <f t="shared" si="285"/>
        <v>Agricultores beneficiados com projetos de crédito rural avalizados para contratação de financiamento do PRONAF</v>
      </c>
      <c r="BU1795" s="111" t="str">
        <f t="shared" si="286"/>
        <v>Não</v>
      </c>
      <c r="BV1795" s="111" t="str">
        <f t="shared" si="287"/>
        <v>Não</v>
      </c>
      <c r="BW1795" s="111" t="str">
        <f t="shared" si="288"/>
        <v>Não</v>
      </c>
      <c r="BX1795" s="111" t="str">
        <f t="shared" si="289"/>
        <v>Sim</v>
      </c>
      <c r="BY1795" s="110" t="s">
        <v>2527</v>
      </c>
      <c r="BZ1795" s="110" t="s">
        <v>783</v>
      </c>
      <c r="CA1795" s="110" t="s">
        <v>488</v>
      </c>
      <c r="CB1795" s="110" t="s">
        <v>8122</v>
      </c>
      <c r="CG1795" s="110" t="str">
        <f t="shared" si="290"/>
        <v>6159 Total</v>
      </c>
      <c r="CH1795" s="110" t="str">
        <f t="shared" si="292"/>
        <v>6159 Total-1</v>
      </c>
      <c r="CI1795" s="110">
        <v>1</v>
      </c>
      <c r="CJ1795" s="110" t="s">
        <v>7585</v>
      </c>
      <c r="CN1795" s="110">
        <v>0</v>
      </c>
      <c r="CO1795" s="110">
        <v>0</v>
      </c>
      <c r="CP1795" s="110">
        <v>200</v>
      </c>
      <c r="CQ1795" s="110">
        <v>409</v>
      </c>
      <c r="CS1795" s="110" t="str">
        <f t="shared" si="291"/>
        <v>-</v>
      </c>
    </row>
    <row r="1796" spans="19:97" x14ac:dyDescent="0.2">
      <c r="S1796" s="98">
        <v>6026</v>
      </c>
      <c r="T1796" s="98">
        <v>65</v>
      </c>
      <c r="U1796" s="98" t="s">
        <v>4180</v>
      </c>
      <c r="V1796" s="98">
        <v>83</v>
      </c>
      <c r="W1796" s="98" t="s">
        <v>4356</v>
      </c>
      <c r="X1796" s="98">
        <v>3</v>
      </c>
      <c r="Y1796" s="98" t="s">
        <v>870</v>
      </c>
      <c r="Z1796" s="98">
        <v>22</v>
      </c>
      <c r="AA1796" s="98" t="s">
        <v>4181</v>
      </c>
      <c r="AB1796" s="98">
        <v>8811</v>
      </c>
      <c r="AC1796" s="98" t="s">
        <v>4357</v>
      </c>
      <c r="AD1796" s="98" t="s">
        <v>4358</v>
      </c>
      <c r="AE1796" s="98">
        <v>6026</v>
      </c>
      <c r="AF1796" s="98" t="s">
        <v>4359</v>
      </c>
      <c r="AG1796" s="98" t="s">
        <v>4360</v>
      </c>
      <c r="AH1796" s="98" t="s">
        <v>212</v>
      </c>
      <c r="AI1796" s="98" t="s">
        <v>53</v>
      </c>
      <c r="AJ1796" s="98">
        <v>4100</v>
      </c>
      <c r="AK1796" s="98" t="s">
        <v>35</v>
      </c>
      <c r="AL1796" s="98">
        <v>4103</v>
      </c>
      <c r="AM1796" s="98" t="s">
        <v>407</v>
      </c>
      <c r="AN1796" s="98">
        <v>4108304</v>
      </c>
      <c r="AO1796" s="98">
        <v>2024</v>
      </c>
      <c r="AP1796" s="98">
        <v>0</v>
      </c>
      <c r="AQ1796" s="98" t="s">
        <v>54</v>
      </c>
      <c r="AR1796" s="98" t="s">
        <v>54</v>
      </c>
      <c r="AS1796" s="98" t="s">
        <v>54</v>
      </c>
      <c r="AT1796" s="98" t="s">
        <v>54</v>
      </c>
      <c r="AY1796" s="98" t="s">
        <v>56</v>
      </c>
      <c r="AZ1796" s="98" t="s">
        <v>4361</v>
      </c>
      <c r="BA1796" s="98" t="s">
        <v>4362</v>
      </c>
      <c r="BB1796" s="98" t="s">
        <v>4363</v>
      </c>
      <c r="BD1796" s="110" t="str">
        <f t="shared" si="293"/>
        <v>5173RGInt 06 Ponta Grossa</v>
      </c>
      <c r="BE1796" s="110">
        <v>5173</v>
      </c>
      <c r="BF1796" s="110" t="s">
        <v>2126</v>
      </c>
      <c r="BG1796" s="110">
        <v>8602</v>
      </c>
      <c r="BH1796" s="110" t="s">
        <v>38</v>
      </c>
      <c r="BI1796" s="110">
        <v>27000</v>
      </c>
      <c r="BJ1796" s="110">
        <v>27810</v>
      </c>
      <c r="BK1796" s="110">
        <v>28644</v>
      </c>
      <c r="BL1796" s="110">
        <v>29504</v>
      </c>
      <c r="BN1796" s="110">
        <f t="shared" si="294"/>
        <v>112958</v>
      </c>
      <c r="BS1796" s="110">
        <v>6026</v>
      </c>
      <c r="BT1796" s="110" t="str">
        <f t="shared" si="285"/>
        <v>Cobertura de Estacionamento de Motos, na Unidade de Foz do Iguaçu</v>
      </c>
      <c r="BU1796" s="111" t="str">
        <f t="shared" si="286"/>
        <v>Não</v>
      </c>
      <c r="BV1796" s="111" t="str">
        <f t="shared" si="287"/>
        <v>Não</v>
      </c>
      <c r="BW1796" s="111" t="str">
        <f t="shared" si="288"/>
        <v>Não</v>
      </c>
      <c r="BX1796" s="111" t="str">
        <f t="shared" si="289"/>
        <v>Não</v>
      </c>
      <c r="BY1796" s="110" t="s">
        <v>121</v>
      </c>
      <c r="BZ1796" s="110" t="s">
        <v>121</v>
      </c>
      <c r="CA1796" s="110" t="s">
        <v>121</v>
      </c>
      <c r="CB1796" s="110" t="s">
        <v>8122</v>
      </c>
      <c r="CG1796" s="110" t="str">
        <f t="shared" si="290"/>
        <v>6160Quedas do Iguaçu</v>
      </c>
      <c r="CH1796" s="110" t="str">
        <f t="shared" si="292"/>
        <v>6160-1</v>
      </c>
      <c r="CI1796" s="110">
        <v>1</v>
      </c>
      <c r="CJ1796" s="110">
        <v>6160</v>
      </c>
      <c r="CK1796" s="110" t="s">
        <v>35</v>
      </c>
      <c r="CL1796" s="110">
        <v>4120903</v>
      </c>
      <c r="CM1796" s="110" t="s">
        <v>543</v>
      </c>
      <c r="CN1796" s="110">
        <v>0</v>
      </c>
      <c r="CO1796" s="110">
        <v>0</v>
      </c>
      <c r="CP1796" s="110">
        <v>217</v>
      </c>
      <c r="CQ1796" s="110">
        <v>300</v>
      </c>
      <c r="CS1796" s="110" t="str">
        <f t="shared" si="291"/>
        <v>RGInt 03 Cascavel-Quedas do Iguaçu</v>
      </c>
    </row>
    <row r="1797" spans="19:97" x14ac:dyDescent="0.2">
      <c r="S1797" s="98">
        <v>6028</v>
      </c>
      <c r="T1797" s="98">
        <v>65</v>
      </c>
      <c r="U1797" s="98" t="s">
        <v>4180</v>
      </c>
      <c r="V1797" s="98">
        <v>83</v>
      </c>
      <c r="W1797" s="98" t="s">
        <v>4356</v>
      </c>
      <c r="X1797" s="98">
        <v>3</v>
      </c>
      <c r="Y1797" s="98" t="s">
        <v>870</v>
      </c>
      <c r="Z1797" s="98">
        <v>22</v>
      </c>
      <c r="AA1797" s="98" t="s">
        <v>4181</v>
      </c>
      <c r="AB1797" s="98">
        <v>8811</v>
      </c>
      <c r="AC1797" s="98" t="s">
        <v>4357</v>
      </c>
      <c r="AD1797" s="98" t="s">
        <v>4358</v>
      </c>
      <c r="AE1797" s="98">
        <v>6028</v>
      </c>
      <c r="AF1797" s="98" t="s">
        <v>4364</v>
      </c>
      <c r="AG1797" s="98" t="s">
        <v>4365</v>
      </c>
      <c r="AH1797" s="98" t="s">
        <v>212</v>
      </c>
      <c r="AI1797" s="98" t="s">
        <v>53</v>
      </c>
      <c r="AJ1797" s="98">
        <v>4100</v>
      </c>
      <c r="AK1797" s="98" t="s">
        <v>36</v>
      </c>
      <c r="AL1797" s="98">
        <v>4104</v>
      </c>
      <c r="AM1797" s="98" t="s">
        <v>503</v>
      </c>
      <c r="AN1797" s="98">
        <v>4115200</v>
      </c>
      <c r="AO1797" s="98">
        <v>2024</v>
      </c>
      <c r="AP1797" s="98">
        <v>0</v>
      </c>
      <c r="AQ1797" s="98" t="s">
        <v>54</v>
      </c>
      <c r="AR1797" s="98" t="s">
        <v>54</v>
      </c>
      <c r="AS1797" s="98" t="s">
        <v>54</v>
      </c>
      <c r="AT1797" s="98" t="s">
        <v>54</v>
      </c>
      <c r="AY1797" s="98" t="s">
        <v>56</v>
      </c>
      <c r="AZ1797" s="98" t="s">
        <v>4361</v>
      </c>
      <c r="BA1797" s="98" t="s">
        <v>4362</v>
      </c>
      <c r="BB1797" s="98" t="s">
        <v>4363</v>
      </c>
      <c r="BD1797" s="110" t="str">
        <f t="shared" si="293"/>
        <v>5174RGInt 01 Curitiba</v>
      </c>
      <c r="BE1797" s="110">
        <v>5174</v>
      </c>
      <c r="BF1797" s="110" t="s">
        <v>3751</v>
      </c>
      <c r="BG1797" s="110">
        <v>8418</v>
      </c>
      <c r="BH1797" s="110" t="s">
        <v>33</v>
      </c>
      <c r="BI1797" s="110">
        <v>106</v>
      </c>
      <c r="BJ1797" s="110">
        <v>109</v>
      </c>
      <c r="BK1797" s="110">
        <v>0</v>
      </c>
      <c r="BL1797" s="110">
        <v>0</v>
      </c>
      <c r="BN1797" s="110">
        <f t="shared" si="294"/>
        <v>215</v>
      </c>
      <c r="BS1797" s="110">
        <v>6028</v>
      </c>
      <c r="BT1797" s="110" t="str">
        <f t="shared" si="285"/>
        <v>Construção de Banheiro no Pavilhão B, em Maringá</v>
      </c>
      <c r="BU1797" s="111" t="str">
        <f t="shared" si="286"/>
        <v>Não</v>
      </c>
      <c r="BV1797" s="111" t="str">
        <f t="shared" si="287"/>
        <v>Não</v>
      </c>
      <c r="BW1797" s="111" t="str">
        <f t="shared" si="288"/>
        <v>Não</v>
      </c>
      <c r="BX1797" s="111" t="str">
        <f t="shared" si="289"/>
        <v>Não</v>
      </c>
      <c r="BY1797" s="110" t="s">
        <v>121</v>
      </c>
      <c r="BZ1797" s="110" t="s">
        <v>121</v>
      </c>
      <c r="CA1797" s="110" t="s">
        <v>121</v>
      </c>
      <c r="CB1797" s="110" t="s">
        <v>8122</v>
      </c>
      <c r="CG1797" s="110" t="str">
        <f t="shared" si="290"/>
        <v>6160 Total</v>
      </c>
      <c r="CH1797" s="110" t="str">
        <f t="shared" si="292"/>
        <v>6160 Total-1</v>
      </c>
      <c r="CI1797" s="110">
        <v>1</v>
      </c>
      <c r="CJ1797" s="110" t="s">
        <v>7586</v>
      </c>
      <c r="CN1797" s="110">
        <v>0</v>
      </c>
      <c r="CO1797" s="110">
        <v>0</v>
      </c>
      <c r="CP1797" s="110">
        <v>217</v>
      </c>
      <c r="CQ1797" s="110">
        <v>300</v>
      </c>
      <c r="CS1797" s="110" t="str">
        <f t="shared" si="291"/>
        <v>-</v>
      </c>
    </row>
    <row r="1798" spans="19:97" x14ac:dyDescent="0.2">
      <c r="S1798" s="98">
        <v>5294</v>
      </c>
      <c r="T1798" s="98">
        <v>65</v>
      </c>
      <c r="U1798" s="98" t="s">
        <v>4180</v>
      </c>
      <c r="V1798" s="98">
        <v>83</v>
      </c>
      <c r="W1798" s="98" t="s">
        <v>4356</v>
      </c>
      <c r="X1798" s="98">
        <v>3</v>
      </c>
      <c r="Y1798" s="98" t="s">
        <v>870</v>
      </c>
      <c r="Z1798" s="98">
        <v>22</v>
      </c>
      <c r="AA1798" s="98" t="s">
        <v>4181</v>
      </c>
      <c r="AB1798" s="98">
        <v>8811</v>
      </c>
      <c r="AC1798" s="98" t="s">
        <v>4357</v>
      </c>
      <c r="AD1798" s="98" t="s">
        <v>4358</v>
      </c>
      <c r="AE1798" s="98">
        <v>5294</v>
      </c>
      <c r="AF1798" s="98" t="s">
        <v>3921</v>
      </c>
      <c r="AG1798" s="98" t="s">
        <v>4366</v>
      </c>
      <c r="AH1798" s="98" t="s">
        <v>212</v>
      </c>
      <c r="AI1798" s="98" t="s">
        <v>53</v>
      </c>
      <c r="AJ1798" s="98">
        <v>4100</v>
      </c>
      <c r="AK1798" s="98" t="s">
        <v>33</v>
      </c>
      <c r="AL1798" s="98">
        <v>4101</v>
      </c>
      <c r="AM1798" s="98" t="s">
        <v>128</v>
      </c>
      <c r="AN1798" s="98">
        <v>4106902</v>
      </c>
      <c r="AO1798" s="98">
        <v>2024</v>
      </c>
      <c r="AP1798" s="98">
        <v>150</v>
      </c>
      <c r="AQ1798" s="98" t="s">
        <v>54</v>
      </c>
      <c r="AR1798" s="98" t="s">
        <v>54</v>
      </c>
      <c r="AS1798" s="98" t="s">
        <v>54</v>
      </c>
      <c r="AT1798" s="98" t="s">
        <v>54</v>
      </c>
      <c r="AV1798" s="98" t="s">
        <v>876</v>
      </c>
      <c r="AY1798" s="98" t="s">
        <v>56</v>
      </c>
      <c r="AZ1798" s="98" t="s">
        <v>4366</v>
      </c>
      <c r="BA1798" s="98" t="s">
        <v>4367</v>
      </c>
      <c r="BB1798" s="98" t="s">
        <v>4368</v>
      </c>
      <c r="BD1798" s="110" t="str">
        <f t="shared" si="293"/>
        <v>5174RGInt 02 Guarapuava</v>
      </c>
      <c r="BE1798" s="110">
        <v>5174</v>
      </c>
      <c r="BF1798" s="110" t="s">
        <v>3751</v>
      </c>
      <c r="BG1798" s="110">
        <v>8418</v>
      </c>
      <c r="BH1798" s="110" t="s">
        <v>34</v>
      </c>
      <c r="BI1798" s="110">
        <v>42</v>
      </c>
      <c r="BJ1798" s="110">
        <v>44</v>
      </c>
      <c r="BK1798" s="110">
        <v>0</v>
      </c>
      <c r="BL1798" s="110">
        <v>0</v>
      </c>
      <c r="BN1798" s="110">
        <f t="shared" si="294"/>
        <v>86</v>
      </c>
      <c r="BS1798" s="110">
        <v>5294</v>
      </c>
      <c r="BT1798" s="110" t="str">
        <f t="shared" si="285"/>
        <v>Construção de banheiros no Mercado do Produtor do CEASA, em Curitiba</v>
      </c>
      <c r="BU1798" s="111" t="str">
        <f t="shared" si="286"/>
        <v>Não</v>
      </c>
      <c r="BV1798" s="111" t="str">
        <f t="shared" si="287"/>
        <v>Não</v>
      </c>
      <c r="BW1798" s="111" t="str">
        <f t="shared" si="288"/>
        <v>Não</v>
      </c>
      <c r="BX1798" s="111" t="str">
        <f t="shared" si="289"/>
        <v>Não</v>
      </c>
      <c r="BY1798" s="110" t="s">
        <v>121</v>
      </c>
      <c r="BZ1798" s="110" t="s">
        <v>876</v>
      </c>
      <c r="CA1798" s="110" t="s">
        <v>121</v>
      </c>
      <c r="CB1798" s="110" t="s">
        <v>8122</v>
      </c>
      <c r="CG1798" s="110" t="str">
        <f t="shared" si="290"/>
        <v>6161Capitão Leônidas Marques</v>
      </c>
      <c r="CH1798" s="110" t="str">
        <f t="shared" si="292"/>
        <v>6161-1</v>
      </c>
      <c r="CI1798" s="110">
        <v>1</v>
      </c>
      <c r="CJ1798" s="110">
        <v>6161</v>
      </c>
      <c r="CK1798" s="110" t="s">
        <v>35</v>
      </c>
      <c r="CL1798" s="110">
        <v>4104600</v>
      </c>
      <c r="CM1798" s="110" t="s">
        <v>1068</v>
      </c>
      <c r="CN1798" s="110">
        <v>0</v>
      </c>
      <c r="CO1798" s="110">
        <v>0</v>
      </c>
      <c r="CP1798" s="110">
        <v>275</v>
      </c>
      <c r="CQ1798" s="110">
        <v>300</v>
      </c>
      <c r="CS1798" s="110" t="str">
        <f t="shared" si="291"/>
        <v>RGInt 03 Cascavel-Capitão Leônidas Marques</v>
      </c>
    </row>
    <row r="1799" spans="19:97" x14ac:dyDescent="0.2">
      <c r="S1799" s="98">
        <v>5300</v>
      </c>
      <c r="T1799" s="98">
        <v>65</v>
      </c>
      <c r="U1799" s="98" t="s">
        <v>4180</v>
      </c>
      <c r="V1799" s="98">
        <v>83</v>
      </c>
      <c r="W1799" s="98" t="s">
        <v>4356</v>
      </c>
      <c r="X1799" s="98">
        <v>3</v>
      </c>
      <c r="Y1799" s="98" t="s">
        <v>870</v>
      </c>
      <c r="Z1799" s="98">
        <v>22</v>
      </c>
      <c r="AA1799" s="98" t="s">
        <v>4181</v>
      </c>
      <c r="AB1799" s="98">
        <v>8811</v>
      </c>
      <c r="AC1799" s="98" t="s">
        <v>4357</v>
      </c>
      <c r="AD1799" s="98" t="s">
        <v>4358</v>
      </c>
      <c r="AE1799" s="98">
        <v>5300</v>
      </c>
      <c r="AF1799" s="98" t="s">
        <v>3943</v>
      </c>
      <c r="AG1799" s="98" t="s">
        <v>4369</v>
      </c>
      <c r="AH1799" s="98" t="s">
        <v>212</v>
      </c>
      <c r="AI1799" s="98" t="s">
        <v>53</v>
      </c>
      <c r="AJ1799" s="98">
        <v>4100</v>
      </c>
      <c r="AK1799" s="98" t="s">
        <v>37</v>
      </c>
      <c r="AL1799" s="98">
        <v>4105</v>
      </c>
      <c r="AM1799" s="98" t="s">
        <v>326</v>
      </c>
      <c r="AN1799" s="98">
        <v>4113700</v>
      </c>
      <c r="AO1799" s="98">
        <v>2024</v>
      </c>
      <c r="AP1799" s="98">
        <v>150</v>
      </c>
      <c r="AQ1799" s="98" t="s">
        <v>54</v>
      </c>
      <c r="AR1799" s="98" t="s">
        <v>54</v>
      </c>
      <c r="AS1799" s="98" t="s">
        <v>54</v>
      </c>
      <c r="AT1799" s="98" t="s">
        <v>54</v>
      </c>
      <c r="AV1799" s="98" t="s">
        <v>876</v>
      </c>
      <c r="AY1799" s="98" t="s">
        <v>56</v>
      </c>
      <c r="AZ1799" s="98" t="s">
        <v>4370</v>
      </c>
      <c r="BA1799" s="98" t="s">
        <v>4367</v>
      </c>
      <c r="BB1799" s="98" t="s">
        <v>4368</v>
      </c>
      <c r="BD1799" s="110" t="str">
        <f t="shared" si="293"/>
        <v>5174RGInt 03 Cascavel</v>
      </c>
      <c r="BE1799" s="110">
        <v>5174</v>
      </c>
      <c r="BF1799" s="110" t="s">
        <v>3751</v>
      </c>
      <c r="BG1799" s="110">
        <v>8418</v>
      </c>
      <c r="BH1799" s="110" t="s">
        <v>35</v>
      </c>
      <c r="BI1799" s="110">
        <v>168</v>
      </c>
      <c r="BJ1799" s="110">
        <v>176</v>
      </c>
      <c r="BK1799" s="110">
        <v>0</v>
      </c>
      <c r="BL1799" s="110">
        <v>0</v>
      </c>
      <c r="BN1799" s="110">
        <f t="shared" si="294"/>
        <v>344</v>
      </c>
      <c r="BS1799" s="110">
        <v>5300</v>
      </c>
      <c r="BT1799" s="110" t="str">
        <f t="shared" si="285"/>
        <v>Construção de banheiros no Pavilhão A do CEASA, em Londrina</v>
      </c>
      <c r="BU1799" s="111" t="str">
        <f t="shared" si="286"/>
        <v>Não</v>
      </c>
      <c r="BV1799" s="111" t="str">
        <f t="shared" si="287"/>
        <v>Não</v>
      </c>
      <c r="BW1799" s="111" t="str">
        <f t="shared" si="288"/>
        <v>Não</v>
      </c>
      <c r="BX1799" s="111" t="str">
        <f t="shared" si="289"/>
        <v>Não</v>
      </c>
      <c r="BY1799" s="110" t="s">
        <v>121</v>
      </c>
      <c r="BZ1799" s="110" t="s">
        <v>876</v>
      </c>
      <c r="CA1799" s="110" t="s">
        <v>121</v>
      </c>
      <c r="CB1799" s="110" t="s">
        <v>8122</v>
      </c>
      <c r="CG1799" s="110" t="str">
        <f t="shared" si="290"/>
        <v>6161 Total</v>
      </c>
      <c r="CH1799" s="110" t="str">
        <f t="shared" si="292"/>
        <v>6161 Total-1</v>
      </c>
      <c r="CI1799" s="110">
        <v>1</v>
      </c>
      <c r="CJ1799" s="110" t="s">
        <v>7587</v>
      </c>
      <c r="CN1799" s="110">
        <v>0</v>
      </c>
      <c r="CO1799" s="110">
        <v>0</v>
      </c>
      <c r="CP1799" s="110">
        <v>275</v>
      </c>
      <c r="CQ1799" s="110">
        <v>300</v>
      </c>
      <c r="CS1799" s="110" t="str">
        <f t="shared" si="291"/>
        <v>-</v>
      </c>
    </row>
    <row r="1800" spans="19:97" x14ac:dyDescent="0.2">
      <c r="S1800" s="98">
        <v>5293</v>
      </c>
      <c r="T1800" s="98">
        <v>65</v>
      </c>
      <c r="U1800" s="98" t="s">
        <v>4180</v>
      </c>
      <c r="V1800" s="98">
        <v>83</v>
      </c>
      <c r="W1800" s="98" t="s">
        <v>4356</v>
      </c>
      <c r="X1800" s="98">
        <v>3</v>
      </c>
      <c r="Y1800" s="98" t="s">
        <v>870</v>
      </c>
      <c r="Z1800" s="98">
        <v>22</v>
      </c>
      <c r="AA1800" s="98" t="s">
        <v>4181</v>
      </c>
      <c r="AB1800" s="98">
        <v>8811</v>
      </c>
      <c r="AC1800" s="98" t="s">
        <v>4357</v>
      </c>
      <c r="AD1800" s="98" t="s">
        <v>4358</v>
      </c>
      <c r="AE1800" s="98">
        <v>5293</v>
      </c>
      <c r="AF1800" s="98" t="s">
        <v>3918</v>
      </c>
      <c r="AG1800" s="98" t="s">
        <v>4371</v>
      </c>
      <c r="AH1800" s="98" t="s">
        <v>212</v>
      </c>
      <c r="AI1800" s="98" t="s">
        <v>53</v>
      </c>
      <c r="AJ1800" s="98">
        <v>4100</v>
      </c>
      <c r="AK1800" s="98" t="s">
        <v>33</v>
      </c>
      <c r="AL1800" s="98">
        <v>4101</v>
      </c>
      <c r="AM1800" s="98" t="s">
        <v>128</v>
      </c>
      <c r="AN1800" s="98">
        <v>4106902</v>
      </c>
      <c r="AO1800" s="98">
        <v>2024</v>
      </c>
      <c r="AP1800" s="98">
        <v>150</v>
      </c>
      <c r="AQ1800" s="98" t="s">
        <v>54</v>
      </c>
      <c r="AR1800" s="98" t="s">
        <v>54</v>
      </c>
      <c r="AS1800" s="98" t="s">
        <v>54</v>
      </c>
      <c r="AT1800" s="98" t="s">
        <v>54</v>
      </c>
      <c r="AV1800" s="98" t="s">
        <v>876</v>
      </c>
      <c r="AY1800" s="98" t="s">
        <v>56</v>
      </c>
      <c r="AZ1800" s="98" t="s">
        <v>4372</v>
      </c>
      <c r="BA1800" s="98" t="s">
        <v>4367</v>
      </c>
      <c r="BB1800" s="98" t="s">
        <v>4368</v>
      </c>
      <c r="BD1800" s="110" t="str">
        <f t="shared" si="293"/>
        <v>5174RGInt 04 Maringá</v>
      </c>
      <c r="BE1800" s="110">
        <v>5174</v>
      </c>
      <c r="BF1800" s="110" t="s">
        <v>3751</v>
      </c>
      <c r="BG1800" s="110">
        <v>8418</v>
      </c>
      <c r="BH1800" s="110" t="s">
        <v>36</v>
      </c>
      <c r="BI1800" s="110">
        <v>147</v>
      </c>
      <c r="BJ1800" s="110">
        <v>154</v>
      </c>
      <c r="BK1800" s="110">
        <v>0</v>
      </c>
      <c r="BL1800" s="110">
        <v>0</v>
      </c>
      <c r="BN1800" s="110">
        <f t="shared" si="294"/>
        <v>301</v>
      </c>
      <c r="BS1800" s="110">
        <v>5293</v>
      </c>
      <c r="BT1800" s="110" t="str">
        <f t="shared" si="285"/>
        <v>Construção de banheiros no Pavilhão B do CEASA, em Curitiba</v>
      </c>
      <c r="BU1800" s="111" t="str">
        <f t="shared" si="286"/>
        <v>Não</v>
      </c>
      <c r="BV1800" s="111" t="str">
        <f t="shared" si="287"/>
        <v>Não</v>
      </c>
      <c r="BW1800" s="111" t="str">
        <f t="shared" si="288"/>
        <v>Não</v>
      </c>
      <c r="BX1800" s="111" t="str">
        <f t="shared" si="289"/>
        <v>Não</v>
      </c>
      <c r="BY1800" s="110" t="s">
        <v>121</v>
      </c>
      <c r="BZ1800" s="110" t="s">
        <v>876</v>
      </c>
      <c r="CA1800" s="110" t="s">
        <v>121</v>
      </c>
      <c r="CB1800" s="110" t="s">
        <v>8122</v>
      </c>
      <c r="CG1800" s="110" t="str">
        <f t="shared" si="290"/>
        <v>6162Ibiporã</v>
      </c>
      <c r="CH1800" s="110" t="str">
        <f t="shared" si="292"/>
        <v>6162-1</v>
      </c>
      <c r="CI1800" s="110">
        <v>1</v>
      </c>
      <c r="CJ1800" s="110">
        <v>6162</v>
      </c>
      <c r="CK1800" s="110" t="s">
        <v>37</v>
      </c>
      <c r="CL1800" s="110">
        <v>4109807</v>
      </c>
      <c r="CM1800" s="110" t="s">
        <v>142</v>
      </c>
      <c r="CN1800" s="110">
        <v>0</v>
      </c>
      <c r="CO1800" s="110">
        <v>100</v>
      </c>
      <c r="CP1800" s="110">
        <v>2400</v>
      </c>
      <c r="CQ1800" s="110">
        <v>2500</v>
      </c>
      <c r="CS1800" s="110" t="str">
        <f t="shared" si="291"/>
        <v>RGInt 05 Londrina-Ibiporã</v>
      </c>
    </row>
    <row r="1801" spans="19:97" x14ac:dyDescent="0.2">
      <c r="S1801" s="98">
        <v>5301</v>
      </c>
      <c r="T1801" s="98">
        <v>65</v>
      </c>
      <c r="U1801" s="98" t="s">
        <v>4180</v>
      </c>
      <c r="V1801" s="98">
        <v>83</v>
      </c>
      <c r="W1801" s="98" t="s">
        <v>4356</v>
      </c>
      <c r="X1801" s="98">
        <v>3</v>
      </c>
      <c r="Y1801" s="98" t="s">
        <v>870</v>
      </c>
      <c r="Z1801" s="98">
        <v>22</v>
      </c>
      <c r="AA1801" s="98" t="s">
        <v>4181</v>
      </c>
      <c r="AB1801" s="98">
        <v>8811</v>
      </c>
      <c r="AC1801" s="98" t="s">
        <v>4357</v>
      </c>
      <c r="AD1801" s="98" t="s">
        <v>4358</v>
      </c>
      <c r="AE1801" s="98">
        <v>5301</v>
      </c>
      <c r="AF1801" s="98" t="s">
        <v>3948</v>
      </c>
      <c r="AG1801" s="98" t="s">
        <v>4373</v>
      </c>
      <c r="AH1801" s="98" t="s">
        <v>212</v>
      </c>
      <c r="AI1801" s="98" t="s">
        <v>53</v>
      </c>
      <c r="AJ1801" s="98">
        <v>4100</v>
      </c>
      <c r="AK1801" s="98" t="s">
        <v>37</v>
      </c>
      <c r="AL1801" s="98">
        <v>4105</v>
      </c>
      <c r="AM1801" s="98" t="s">
        <v>326</v>
      </c>
      <c r="AN1801" s="98">
        <v>4113700</v>
      </c>
      <c r="AO1801" s="98">
        <v>2024</v>
      </c>
      <c r="AP1801" s="98">
        <v>150</v>
      </c>
      <c r="AQ1801" s="98" t="s">
        <v>54</v>
      </c>
      <c r="AR1801" s="98" t="s">
        <v>54</v>
      </c>
      <c r="AS1801" s="98" t="s">
        <v>54</v>
      </c>
      <c r="AT1801" s="98" t="s">
        <v>54</v>
      </c>
      <c r="AV1801" s="98" t="s">
        <v>876</v>
      </c>
      <c r="AY1801" s="98" t="s">
        <v>56</v>
      </c>
      <c r="AZ1801" s="98" t="s">
        <v>4374</v>
      </c>
      <c r="BA1801" s="98" t="s">
        <v>4367</v>
      </c>
      <c r="BB1801" s="98" t="s">
        <v>4368</v>
      </c>
      <c r="BD1801" s="110" t="str">
        <f t="shared" si="293"/>
        <v>5174RGInt 05 Londrina</v>
      </c>
      <c r="BE1801" s="110">
        <v>5174</v>
      </c>
      <c r="BF1801" s="110" t="s">
        <v>3751</v>
      </c>
      <c r="BG1801" s="110">
        <v>8418</v>
      </c>
      <c r="BH1801" s="110" t="s">
        <v>37</v>
      </c>
      <c r="BI1801" s="110">
        <v>147</v>
      </c>
      <c r="BJ1801" s="110">
        <v>154</v>
      </c>
      <c r="BK1801" s="110">
        <v>0</v>
      </c>
      <c r="BL1801" s="110">
        <v>0</v>
      </c>
      <c r="BN1801" s="110">
        <f t="shared" si="294"/>
        <v>301</v>
      </c>
      <c r="BS1801" s="110">
        <v>5301</v>
      </c>
      <c r="BT1801" s="110" t="str">
        <f t="shared" si="285"/>
        <v>Construção de banheiros no Pavilhão C do CEASA, em Londrina</v>
      </c>
      <c r="BU1801" s="111" t="str">
        <f t="shared" si="286"/>
        <v>Não</v>
      </c>
      <c r="BV1801" s="111" t="str">
        <f t="shared" si="287"/>
        <v>Não</v>
      </c>
      <c r="BW1801" s="111" t="str">
        <f t="shared" si="288"/>
        <v>Não</v>
      </c>
      <c r="BX1801" s="111" t="str">
        <f t="shared" si="289"/>
        <v>Não</v>
      </c>
      <c r="BY1801" s="110" t="s">
        <v>121</v>
      </c>
      <c r="BZ1801" s="110" t="s">
        <v>876</v>
      </c>
      <c r="CA1801" s="110" t="s">
        <v>121</v>
      </c>
      <c r="CB1801" s="110" t="s">
        <v>8122</v>
      </c>
      <c r="CG1801" s="110" t="str">
        <f t="shared" si="290"/>
        <v>6162 Total</v>
      </c>
      <c r="CH1801" s="110" t="str">
        <f t="shared" si="292"/>
        <v>6162 Total-1</v>
      </c>
      <c r="CI1801" s="110">
        <v>1</v>
      </c>
      <c r="CJ1801" s="110" t="s">
        <v>7588</v>
      </c>
      <c r="CN1801" s="110">
        <v>0</v>
      </c>
      <c r="CO1801" s="110">
        <v>100</v>
      </c>
      <c r="CP1801" s="110">
        <v>2400</v>
      </c>
      <c r="CQ1801" s="110">
        <v>2500</v>
      </c>
      <c r="CS1801" s="110" t="str">
        <f t="shared" si="291"/>
        <v>-</v>
      </c>
    </row>
    <row r="1802" spans="19:97" x14ac:dyDescent="0.2">
      <c r="S1802" s="98">
        <v>5289</v>
      </c>
      <c r="T1802" s="98">
        <v>65</v>
      </c>
      <c r="U1802" s="98" t="s">
        <v>4180</v>
      </c>
      <c r="V1802" s="98">
        <v>83</v>
      </c>
      <c r="W1802" s="98" t="s">
        <v>4356</v>
      </c>
      <c r="X1802" s="98">
        <v>3</v>
      </c>
      <c r="Y1802" s="98" t="s">
        <v>870</v>
      </c>
      <c r="Z1802" s="98">
        <v>22</v>
      </c>
      <c r="AA1802" s="98" t="s">
        <v>4181</v>
      </c>
      <c r="AB1802" s="98">
        <v>8811</v>
      </c>
      <c r="AC1802" s="98" t="s">
        <v>4357</v>
      </c>
      <c r="AD1802" s="98" t="s">
        <v>4358</v>
      </c>
      <c r="AE1802" s="98">
        <v>5289</v>
      </c>
      <c r="AF1802" s="98" t="s">
        <v>3908</v>
      </c>
      <c r="AG1802" s="98" t="s">
        <v>4375</v>
      </c>
      <c r="AH1802" s="98" t="s">
        <v>212</v>
      </c>
      <c r="AI1802" s="98" t="s">
        <v>53</v>
      </c>
      <c r="AJ1802" s="98">
        <v>4100</v>
      </c>
      <c r="AK1802" s="98" t="s">
        <v>33</v>
      </c>
      <c r="AL1802" s="98">
        <v>4101</v>
      </c>
      <c r="AM1802" s="98" t="s">
        <v>128</v>
      </c>
      <c r="AN1802" s="98">
        <v>4106902</v>
      </c>
      <c r="AO1802" s="98">
        <v>2024</v>
      </c>
      <c r="AP1802" s="98">
        <v>200</v>
      </c>
      <c r="AQ1802" s="98" t="s">
        <v>54</v>
      </c>
      <c r="AR1802" s="98" t="s">
        <v>54</v>
      </c>
      <c r="AS1802" s="98" t="s">
        <v>54</v>
      </c>
      <c r="AT1802" s="98" t="s">
        <v>54</v>
      </c>
      <c r="AV1802" s="98" t="s">
        <v>929</v>
      </c>
      <c r="AY1802" s="98" t="s">
        <v>56</v>
      </c>
      <c r="AZ1802" s="98" t="s">
        <v>4376</v>
      </c>
      <c r="BA1802" s="98" t="s">
        <v>4367</v>
      </c>
      <c r="BB1802" s="98" t="s">
        <v>4368</v>
      </c>
      <c r="BD1802" s="110" t="str">
        <f t="shared" si="293"/>
        <v>5174RGInt 06 Ponta Grossa</v>
      </c>
      <c r="BE1802" s="110">
        <v>5174</v>
      </c>
      <c r="BF1802" s="110" t="s">
        <v>3751</v>
      </c>
      <c r="BG1802" s="110">
        <v>8418</v>
      </c>
      <c r="BH1802" s="110" t="s">
        <v>38</v>
      </c>
      <c r="BI1802" s="110">
        <v>63</v>
      </c>
      <c r="BJ1802" s="110">
        <v>66</v>
      </c>
      <c r="BK1802" s="110">
        <v>0</v>
      </c>
      <c r="BL1802" s="110">
        <v>0</v>
      </c>
      <c r="BN1802" s="110">
        <f t="shared" si="294"/>
        <v>129</v>
      </c>
      <c r="BS1802" s="110">
        <v>5289</v>
      </c>
      <c r="BT1802" s="110" t="str">
        <f t="shared" si="285"/>
        <v>Construção de banheiros no Pavilhão D do CEASA com módulo vestiário, em Curitiba</v>
      </c>
      <c r="BU1802" s="111" t="str">
        <f t="shared" si="286"/>
        <v>Não</v>
      </c>
      <c r="BV1802" s="111" t="str">
        <f t="shared" si="287"/>
        <v>Não</v>
      </c>
      <c r="BW1802" s="111" t="str">
        <f t="shared" si="288"/>
        <v>Não</v>
      </c>
      <c r="BX1802" s="111" t="str">
        <f t="shared" si="289"/>
        <v>Não</v>
      </c>
      <c r="BY1802" s="110" t="s">
        <v>121</v>
      </c>
      <c r="BZ1802" s="110" t="s">
        <v>929</v>
      </c>
      <c r="CA1802" s="110" t="s">
        <v>121</v>
      </c>
      <c r="CB1802" s="110" t="s">
        <v>8122</v>
      </c>
      <c r="CG1802" s="110" t="str">
        <f t="shared" si="290"/>
        <v>6163Toledo</v>
      </c>
      <c r="CH1802" s="110" t="str">
        <f t="shared" si="292"/>
        <v>6163-1</v>
      </c>
      <c r="CI1802" s="110">
        <v>1</v>
      </c>
      <c r="CJ1802" s="110">
        <v>6163</v>
      </c>
      <c r="CK1802" s="110" t="s">
        <v>35</v>
      </c>
      <c r="CL1802" s="110">
        <v>4127700</v>
      </c>
      <c r="CM1802" s="110" t="s">
        <v>578</v>
      </c>
      <c r="CN1802" s="110">
        <v>0</v>
      </c>
      <c r="CO1802" s="110">
        <v>100</v>
      </c>
      <c r="CP1802" s="110">
        <v>1000</v>
      </c>
      <c r="CQ1802" s="110">
        <v>1900</v>
      </c>
      <c r="CS1802" s="110" t="str">
        <f t="shared" si="291"/>
        <v>RGInt 03 Cascavel-Toledo</v>
      </c>
    </row>
    <row r="1803" spans="19:97" x14ac:dyDescent="0.2">
      <c r="S1803" s="98">
        <v>5287</v>
      </c>
      <c r="T1803" s="98">
        <v>65</v>
      </c>
      <c r="U1803" s="98" t="s">
        <v>4180</v>
      </c>
      <c r="V1803" s="98">
        <v>83</v>
      </c>
      <c r="W1803" s="98" t="s">
        <v>4356</v>
      </c>
      <c r="X1803" s="98">
        <v>3</v>
      </c>
      <c r="Y1803" s="98" t="s">
        <v>870</v>
      </c>
      <c r="Z1803" s="98">
        <v>22</v>
      </c>
      <c r="AA1803" s="98" t="s">
        <v>4181</v>
      </c>
      <c r="AB1803" s="98">
        <v>8811</v>
      </c>
      <c r="AC1803" s="98" t="s">
        <v>4357</v>
      </c>
      <c r="AD1803" s="98" t="s">
        <v>4358</v>
      </c>
      <c r="AE1803" s="98">
        <v>5287</v>
      </c>
      <c r="AF1803" s="98" t="s">
        <v>3904</v>
      </c>
      <c r="AG1803" s="98" t="s">
        <v>4377</v>
      </c>
      <c r="AH1803" s="98" t="s">
        <v>212</v>
      </c>
      <c r="AI1803" s="98" t="s">
        <v>53</v>
      </c>
      <c r="AJ1803" s="98">
        <v>4100</v>
      </c>
      <c r="AK1803" s="98" t="s">
        <v>33</v>
      </c>
      <c r="AL1803" s="98">
        <v>4101</v>
      </c>
      <c r="AM1803" s="98" t="s">
        <v>128</v>
      </c>
      <c r="AN1803" s="98">
        <v>4106902</v>
      </c>
      <c r="AO1803" s="98">
        <v>2024</v>
      </c>
      <c r="AP1803" s="98">
        <v>200</v>
      </c>
      <c r="AQ1803" s="98" t="s">
        <v>54</v>
      </c>
      <c r="AR1803" s="98" t="s">
        <v>54</v>
      </c>
      <c r="AS1803" s="98" t="s">
        <v>54</v>
      </c>
      <c r="AT1803" s="98" t="s">
        <v>54</v>
      </c>
      <c r="AV1803" s="98" t="s">
        <v>876</v>
      </c>
      <c r="AY1803" s="98" t="s">
        <v>56</v>
      </c>
      <c r="AZ1803" s="98" t="s">
        <v>4378</v>
      </c>
      <c r="BA1803" s="98" t="s">
        <v>4367</v>
      </c>
      <c r="BB1803" s="98" t="s">
        <v>4368</v>
      </c>
      <c r="BD1803" s="110" t="str">
        <f t="shared" si="293"/>
        <v>5175RGInt 01 Curitiba</v>
      </c>
      <c r="BE1803" s="110">
        <v>5175</v>
      </c>
      <c r="BF1803" s="110" t="s">
        <v>3754</v>
      </c>
      <c r="BG1803" s="110">
        <v>8418</v>
      </c>
      <c r="BH1803" s="110" t="s">
        <v>33</v>
      </c>
      <c r="BI1803" s="110">
        <v>174</v>
      </c>
      <c r="BJ1803" s="110">
        <v>0</v>
      </c>
      <c r="BK1803" s="110">
        <v>0</v>
      </c>
      <c r="BL1803" s="110">
        <v>0</v>
      </c>
      <c r="BN1803" s="110">
        <f t="shared" si="294"/>
        <v>174</v>
      </c>
      <c r="BS1803" s="110">
        <v>5287</v>
      </c>
      <c r="BT1803" s="110" t="str">
        <f t="shared" si="285"/>
        <v>Construção de banheiros no Pavilhão D do CEASA, em Curitiba</v>
      </c>
      <c r="BU1803" s="111" t="str">
        <f t="shared" si="286"/>
        <v>Não</v>
      </c>
      <c r="BV1803" s="111" t="str">
        <f t="shared" si="287"/>
        <v>Não</v>
      </c>
      <c r="BW1803" s="111" t="str">
        <f t="shared" si="288"/>
        <v>Não</v>
      </c>
      <c r="BX1803" s="111" t="str">
        <f t="shared" si="289"/>
        <v>Não</v>
      </c>
      <c r="BY1803" s="110" t="s">
        <v>121</v>
      </c>
      <c r="BZ1803" s="110" t="s">
        <v>876</v>
      </c>
      <c r="CA1803" s="110" t="s">
        <v>121</v>
      </c>
      <c r="CB1803" s="110" t="s">
        <v>8122</v>
      </c>
      <c r="CG1803" s="110" t="str">
        <f t="shared" si="290"/>
        <v>6163 Total</v>
      </c>
      <c r="CH1803" s="110" t="str">
        <f t="shared" si="292"/>
        <v>6163 Total-1</v>
      </c>
      <c r="CI1803" s="110">
        <v>1</v>
      </c>
      <c r="CJ1803" s="110" t="s">
        <v>7589</v>
      </c>
      <c r="CN1803" s="110">
        <v>0</v>
      </c>
      <c r="CO1803" s="110">
        <v>100</v>
      </c>
      <c r="CP1803" s="110">
        <v>1000</v>
      </c>
      <c r="CQ1803" s="110">
        <v>1900</v>
      </c>
      <c r="CS1803" s="110" t="str">
        <f t="shared" si="291"/>
        <v>-</v>
      </c>
    </row>
    <row r="1804" spans="19:97" x14ac:dyDescent="0.2">
      <c r="S1804" s="98">
        <v>5295</v>
      </c>
      <c r="T1804" s="98">
        <v>65</v>
      </c>
      <c r="U1804" s="98" t="s">
        <v>4180</v>
      </c>
      <c r="V1804" s="98">
        <v>83</v>
      </c>
      <c r="W1804" s="98" t="s">
        <v>4356</v>
      </c>
      <c r="X1804" s="98">
        <v>3</v>
      </c>
      <c r="Y1804" s="98" t="s">
        <v>870</v>
      </c>
      <c r="Z1804" s="98">
        <v>22</v>
      </c>
      <c r="AA1804" s="98" t="s">
        <v>4181</v>
      </c>
      <c r="AB1804" s="98">
        <v>8811</v>
      </c>
      <c r="AC1804" s="98" t="s">
        <v>4357</v>
      </c>
      <c r="AD1804" s="98" t="s">
        <v>4358</v>
      </c>
      <c r="AE1804" s="98">
        <v>5295</v>
      </c>
      <c r="AF1804" s="98" t="s">
        <v>3926</v>
      </c>
      <c r="AG1804" s="98" t="s">
        <v>4379</v>
      </c>
      <c r="AH1804" s="98" t="s">
        <v>212</v>
      </c>
      <c r="AI1804" s="98" t="s">
        <v>53</v>
      </c>
      <c r="AJ1804" s="98">
        <v>4100</v>
      </c>
      <c r="AK1804" s="98" t="s">
        <v>35</v>
      </c>
      <c r="AL1804" s="98">
        <v>4103</v>
      </c>
      <c r="AM1804" s="98" t="s">
        <v>407</v>
      </c>
      <c r="AN1804" s="98">
        <v>4108304</v>
      </c>
      <c r="AO1804" s="98">
        <v>2024</v>
      </c>
      <c r="AP1804" s="98">
        <v>150</v>
      </c>
      <c r="AQ1804" s="98" t="s">
        <v>54</v>
      </c>
      <c r="AR1804" s="98" t="s">
        <v>54</v>
      </c>
      <c r="AS1804" s="98" t="s">
        <v>54</v>
      </c>
      <c r="AT1804" s="98" t="s">
        <v>54</v>
      </c>
      <c r="AV1804" s="98" t="s">
        <v>876</v>
      </c>
      <c r="AY1804" s="98" t="s">
        <v>56</v>
      </c>
      <c r="AZ1804" s="98" t="s">
        <v>4380</v>
      </c>
      <c r="BA1804" s="98" t="s">
        <v>4367</v>
      </c>
      <c r="BB1804" s="98" t="s">
        <v>4368</v>
      </c>
      <c r="BD1804" s="110" t="str">
        <f t="shared" si="293"/>
        <v>5175RGInt 02 Guarapuava</v>
      </c>
      <c r="BE1804" s="110">
        <v>5175</v>
      </c>
      <c r="BF1804" s="110" t="s">
        <v>3754</v>
      </c>
      <c r="BG1804" s="110">
        <v>8418</v>
      </c>
      <c r="BH1804" s="110" t="s">
        <v>34</v>
      </c>
      <c r="BI1804" s="110">
        <v>68</v>
      </c>
      <c r="BJ1804" s="110">
        <v>0</v>
      </c>
      <c r="BK1804" s="110">
        <v>0</v>
      </c>
      <c r="BL1804" s="110">
        <v>0</v>
      </c>
      <c r="BN1804" s="110">
        <f t="shared" si="294"/>
        <v>68</v>
      </c>
      <c r="BS1804" s="110">
        <v>5295</v>
      </c>
      <c r="BT1804" s="110" t="str">
        <f t="shared" si="285"/>
        <v>Construção de banheiros no Pavilhão D do CEASA, em Foz do Iguaçu</v>
      </c>
      <c r="BU1804" s="111" t="str">
        <f t="shared" si="286"/>
        <v>Não</v>
      </c>
      <c r="BV1804" s="111" t="str">
        <f t="shared" si="287"/>
        <v>Não</v>
      </c>
      <c r="BW1804" s="111" t="str">
        <f t="shared" si="288"/>
        <v>Não</v>
      </c>
      <c r="BX1804" s="111" t="str">
        <f t="shared" si="289"/>
        <v>Não</v>
      </c>
      <c r="BY1804" s="110" t="s">
        <v>121</v>
      </c>
      <c r="BZ1804" s="110" t="s">
        <v>876</v>
      </c>
      <c r="CA1804" s="110" t="s">
        <v>121</v>
      </c>
      <c r="CB1804" s="110" t="s">
        <v>8122</v>
      </c>
      <c r="CG1804" s="110" t="str">
        <f t="shared" si="290"/>
        <v>6164Itaguajé</v>
      </c>
      <c r="CH1804" s="110" t="str">
        <f t="shared" si="292"/>
        <v>6164-1</v>
      </c>
      <c r="CI1804" s="110">
        <v>1</v>
      </c>
      <c r="CJ1804" s="110">
        <v>6164</v>
      </c>
      <c r="CK1804" s="110" t="s">
        <v>36</v>
      </c>
      <c r="CL1804" s="110">
        <v>4110904</v>
      </c>
      <c r="CM1804" s="110" t="s">
        <v>2280</v>
      </c>
      <c r="CN1804" s="110">
        <v>0</v>
      </c>
      <c r="CO1804" s="110">
        <v>56</v>
      </c>
      <c r="CP1804" s="110">
        <v>100</v>
      </c>
      <c r="CQ1804" s="110">
        <v>0</v>
      </c>
      <c r="CS1804" s="110" t="str">
        <f t="shared" si="291"/>
        <v>RGInt 04 Maringá-Itaguajé</v>
      </c>
    </row>
    <row r="1805" spans="19:97" x14ac:dyDescent="0.2">
      <c r="S1805" s="98">
        <v>5292</v>
      </c>
      <c r="T1805" s="98">
        <v>65</v>
      </c>
      <c r="U1805" s="98" t="s">
        <v>4180</v>
      </c>
      <c r="V1805" s="98">
        <v>83</v>
      </c>
      <c r="W1805" s="98" t="s">
        <v>4356</v>
      </c>
      <c r="X1805" s="98">
        <v>3</v>
      </c>
      <c r="Y1805" s="98" t="s">
        <v>870</v>
      </c>
      <c r="Z1805" s="98">
        <v>22</v>
      </c>
      <c r="AA1805" s="98" t="s">
        <v>4181</v>
      </c>
      <c r="AB1805" s="98">
        <v>8811</v>
      </c>
      <c r="AC1805" s="98" t="s">
        <v>4357</v>
      </c>
      <c r="AD1805" s="98" t="s">
        <v>4358</v>
      </c>
      <c r="AE1805" s="98">
        <v>5292</v>
      </c>
      <c r="AF1805" s="98" t="s">
        <v>3910</v>
      </c>
      <c r="AG1805" s="98" t="s">
        <v>4381</v>
      </c>
      <c r="AH1805" s="98" t="s">
        <v>212</v>
      </c>
      <c r="AI1805" s="98" t="s">
        <v>53</v>
      </c>
      <c r="AJ1805" s="98">
        <v>4100</v>
      </c>
      <c r="AK1805" s="98" t="s">
        <v>33</v>
      </c>
      <c r="AL1805" s="98">
        <v>4101</v>
      </c>
      <c r="AM1805" s="98" t="s">
        <v>128</v>
      </c>
      <c r="AN1805" s="98">
        <v>4106902</v>
      </c>
      <c r="AO1805" s="98">
        <v>2024</v>
      </c>
      <c r="AP1805" s="98">
        <v>200</v>
      </c>
      <c r="AQ1805" s="98" t="s">
        <v>54</v>
      </c>
      <c r="AR1805" s="98" t="s">
        <v>54</v>
      </c>
      <c r="AS1805" s="98" t="s">
        <v>54</v>
      </c>
      <c r="AT1805" s="98" t="s">
        <v>54</v>
      </c>
      <c r="AV1805" s="98" t="s">
        <v>876</v>
      </c>
      <c r="AY1805" s="98" t="s">
        <v>56</v>
      </c>
      <c r="AZ1805" s="98" t="s">
        <v>4382</v>
      </c>
      <c r="BA1805" s="98" t="s">
        <v>4367</v>
      </c>
      <c r="BB1805" s="98" t="s">
        <v>4368</v>
      </c>
      <c r="BD1805" s="110" t="str">
        <f t="shared" si="293"/>
        <v>5175RGInt 03 Cascavel</v>
      </c>
      <c r="BE1805" s="110">
        <v>5175</v>
      </c>
      <c r="BF1805" s="110" t="s">
        <v>3754</v>
      </c>
      <c r="BG1805" s="110">
        <v>8418</v>
      </c>
      <c r="BH1805" s="110" t="s">
        <v>35</v>
      </c>
      <c r="BI1805" s="110">
        <v>272</v>
      </c>
      <c r="BJ1805" s="110">
        <v>0</v>
      </c>
      <c r="BK1805" s="110">
        <v>0</v>
      </c>
      <c r="BL1805" s="110">
        <v>0</v>
      </c>
      <c r="BN1805" s="110">
        <f t="shared" si="294"/>
        <v>272</v>
      </c>
      <c r="BS1805" s="110">
        <v>5292</v>
      </c>
      <c r="BT1805" s="110" t="str">
        <f t="shared" si="285"/>
        <v>Construção de banheiros no Pavilhão E do CEASA, em Curitiba</v>
      </c>
      <c r="BU1805" s="111" t="str">
        <f t="shared" si="286"/>
        <v>Não</v>
      </c>
      <c r="BV1805" s="111" t="str">
        <f t="shared" si="287"/>
        <v>Não</v>
      </c>
      <c r="BW1805" s="111" t="str">
        <f t="shared" si="288"/>
        <v>Não</v>
      </c>
      <c r="BX1805" s="111" t="str">
        <f t="shared" si="289"/>
        <v>Não</v>
      </c>
      <c r="BY1805" s="110" t="s">
        <v>121</v>
      </c>
      <c r="BZ1805" s="110" t="s">
        <v>876</v>
      </c>
      <c r="CA1805" s="110" t="s">
        <v>121</v>
      </c>
      <c r="CB1805" s="110" t="s">
        <v>8122</v>
      </c>
      <c r="CG1805" s="110" t="str">
        <f t="shared" si="290"/>
        <v>6164 Total</v>
      </c>
      <c r="CH1805" s="110" t="str">
        <f t="shared" si="292"/>
        <v>6164 Total-1</v>
      </c>
      <c r="CI1805" s="110">
        <v>1</v>
      </c>
      <c r="CJ1805" s="110" t="s">
        <v>7590</v>
      </c>
      <c r="CN1805" s="110">
        <v>0</v>
      </c>
      <c r="CO1805" s="110">
        <v>56</v>
      </c>
      <c r="CP1805" s="110">
        <v>100</v>
      </c>
      <c r="CQ1805" s="110">
        <v>0</v>
      </c>
      <c r="CS1805" s="110" t="str">
        <f t="shared" si="291"/>
        <v>-</v>
      </c>
    </row>
    <row r="1806" spans="19:97" x14ac:dyDescent="0.2">
      <c r="S1806" s="98">
        <v>6029</v>
      </c>
      <c r="T1806" s="98">
        <v>65</v>
      </c>
      <c r="U1806" s="98" t="s">
        <v>4180</v>
      </c>
      <c r="V1806" s="98">
        <v>83</v>
      </c>
      <c r="W1806" s="98" t="s">
        <v>4356</v>
      </c>
      <c r="X1806" s="98">
        <v>3</v>
      </c>
      <c r="Y1806" s="98" t="s">
        <v>870</v>
      </c>
      <c r="Z1806" s="98">
        <v>22</v>
      </c>
      <c r="AA1806" s="98" t="s">
        <v>4181</v>
      </c>
      <c r="AB1806" s="98">
        <v>8811</v>
      </c>
      <c r="AC1806" s="98" t="s">
        <v>4357</v>
      </c>
      <c r="AD1806" s="98" t="s">
        <v>4358</v>
      </c>
      <c r="AE1806" s="98">
        <v>6029</v>
      </c>
      <c r="AF1806" s="98" t="s">
        <v>4383</v>
      </c>
      <c r="AG1806" s="98" t="s">
        <v>4384</v>
      </c>
      <c r="AH1806" s="98" t="s">
        <v>212</v>
      </c>
      <c r="AI1806" s="98" t="s">
        <v>53</v>
      </c>
      <c r="AJ1806" s="98">
        <v>4100</v>
      </c>
      <c r="AK1806" s="98" t="s">
        <v>36</v>
      </c>
      <c r="AL1806" s="98">
        <v>4104</v>
      </c>
      <c r="AM1806" s="98" t="s">
        <v>503</v>
      </c>
      <c r="AN1806" s="98">
        <v>4115200</v>
      </c>
      <c r="AO1806" s="98">
        <v>2024</v>
      </c>
      <c r="AP1806" s="98">
        <v>0</v>
      </c>
      <c r="AQ1806" s="98" t="s">
        <v>54</v>
      </c>
      <c r="AR1806" s="98" t="s">
        <v>54</v>
      </c>
      <c r="AS1806" s="98" t="s">
        <v>54</v>
      </c>
      <c r="AT1806" s="98" t="s">
        <v>54</v>
      </c>
      <c r="AY1806" s="98" t="s">
        <v>56</v>
      </c>
      <c r="AZ1806" s="98" t="s">
        <v>4361</v>
      </c>
      <c r="BA1806" s="98" t="s">
        <v>4362</v>
      </c>
      <c r="BB1806" s="98" t="s">
        <v>4363</v>
      </c>
      <c r="BD1806" s="110" t="str">
        <f t="shared" si="293"/>
        <v>5175RGInt 04 Maringá</v>
      </c>
      <c r="BE1806" s="110">
        <v>5175</v>
      </c>
      <c r="BF1806" s="110" t="s">
        <v>3754</v>
      </c>
      <c r="BG1806" s="110">
        <v>8418</v>
      </c>
      <c r="BH1806" s="110" t="s">
        <v>36</v>
      </c>
      <c r="BI1806" s="110">
        <v>238</v>
      </c>
      <c r="BJ1806" s="110">
        <v>0</v>
      </c>
      <c r="BK1806" s="110">
        <v>0</v>
      </c>
      <c r="BL1806" s="110">
        <v>0</v>
      </c>
      <c r="BN1806" s="110">
        <f t="shared" si="294"/>
        <v>238</v>
      </c>
      <c r="BS1806" s="110">
        <v>6029</v>
      </c>
      <c r="BT1806" s="110" t="str">
        <f t="shared" si="285"/>
        <v>Construção de estacionamento de motos, em Maringá</v>
      </c>
      <c r="BU1806" s="111" t="str">
        <f t="shared" si="286"/>
        <v>Não</v>
      </c>
      <c r="BV1806" s="111" t="str">
        <f t="shared" si="287"/>
        <v>Não</v>
      </c>
      <c r="BW1806" s="111" t="str">
        <f t="shared" si="288"/>
        <v>Não</v>
      </c>
      <c r="BX1806" s="111" t="str">
        <f t="shared" si="289"/>
        <v>Não</v>
      </c>
      <c r="BY1806" s="110" t="s">
        <v>121</v>
      </c>
      <c r="BZ1806" s="110" t="s">
        <v>121</v>
      </c>
      <c r="CA1806" s="110" t="s">
        <v>121</v>
      </c>
      <c r="CB1806" s="110" t="s">
        <v>8122</v>
      </c>
      <c r="CG1806" s="110" t="str">
        <f t="shared" si="290"/>
        <v>6165Curitiba</v>
      </c>
      <c r="CH1806" s="110" t="str">
        <f t="shared" si="292"/>
        <v>6165-1</v>
      </c>
      <c r="CI1806" s="110">
        <v>1</v>
      </c>
      <c r="CJ1806" s="110">
        <v>6165</v>
      </c>
      <c r="CK1806" s="110" t="s">
        <v>33</v>
      </c>
      <c r="CL1806" s="110">
        <v>4106902</v>
      </c>
      <c r="CM1806" s="110" t="s">
        <v>128</v>
      </c>
      <c r="CN1806" s="110">
        <v>0</v>
      </c>
      <c r="CO1806" s="110">
        <v>500</v>
      </c>
      <c r="CP1806" s="110">
        <v>1500</v>
      </c>
      <c r="CQ1806" s="110">
        <v>1500</v>
      </c>
      <c r="CS1806" s="110" t="str">
        <f t="shared" si="291"/>
        <v>RGInt 01 Curitiba-Curitiba</v>
      </c>
    </row>
    <row r="1807" spans="19:97" x14ac:dyDescent="0.2">
      <c r="S1807" s="98">
        <v>6878</v>
      </c>
      <c r="T1807" s="98">
        <v>65</v>
      </c>
      <c r="U1807" s="98" t="s">
        <v>4180</v>
      </c>
      <c r="V1807" s="98">
        <v>83</v>
      </c>
      <c r="W1807" s="98" t="s">
        <v>4356</v>
      </c>
      <c r="X1807" s="98">
        <v>3</v>
      </c>
      <c r="Y1807" s="98" t="s">
        <v>870</v>
      </c>
      <c r="Z1807" s="98">
        <v>22</v>
      </c>
      <c r="AA1807" s="98" t="s">
        <v>4181</v>
      </c>
      <c r="AB1807" s="98">
        <v>8811</v>
      </c>
      <c r="AC1807" s="98" t="s">
        <v>4357</v>
      </c>
      <c r="AD1807" s="98" t="s">
        <v>4358</v>
      </c>
      <c r="AE1807" s="98">
        <v>6878</v>
      </c>
      <c r="AF1807" s="98" t="s">
        <v>6462</v>
      </c>
      <c r="AG1807" s="98" t="s">
        <v>6463</v>
      </c>
      <c r="AH1807" s="98" t="s">
        <v>212</v>
      </c>
      <c r="AI1807" s="98" t="s">
        <v>53</v>
      </c>
      <c r="AJ1807" s="98">
        <v>4100</v>
      </c>
      <c r="AK1807" s="98" t="s">
        <v>33</v>
      </c>
      <c r="AL1807" s="98">
        <v>4101</v>
      </c>
      <c r="AM1807" s="98" t="s">
        <v>128</v>
      </c>
      <c r="AN1807" s="98">
        <v>4106902</v>
      </c>
      <c r="AO1807" s="98">
        <v>2024</v>
      </c>
      <c r="AP1807" s="98">
        <v>0</v>
      </c>
      <c r="AQ1807" s="98" t="s">
        <v>54</v>
      </c>
      <c r="AR1807" s="98" t="s">
        <v>54</v>
      </c>
      <c r="AS1807" s="98" t="s">
        <v>54</v>
      </c>
      <c r="AT1807" s="98" t="s">
        <v>54</v>
      </c>
      <c r="AY1807" s="98" t="s">
        <v>56</v>
      </c>
      <c r="AZ1807" s="98" t="s">
        <v>6464</v>
      </c>
      <c r="BA1807" s="98" t="s">
        <v>6465</v>
      </c>
      <c r="BB1807" s="98" t="s">
        <v>6466</v>
      </c>
      <c r="BD1807" s="110" t="str">
        <f t="shared" si="293"/>
        <v>5175RGInt 05 Londrina</v>
      </c>
      <c r="BE1807" s="110">
        <v>5175</v>
      </c>
      <c r="BF1807" s="110" t="s">
        <v>3754</v>
      </c>
      <c r="BG1807" s="110">
        <v>8418</v>
      </c>
      <c r="BH1807" s="110" t="s">
        <v>37</v>
      </c>
      <c r="BI1807" s="110">
        <v>238</v>
      </c>
      <c r="BJ1807" s="110">
        <v>0</v>
      </c>
      <c r="BK1807" s="110">
        <v>0</v>
      </c>
      <c r="BL1807" s="110">
        <v>0</v>
      </c>
      <c r="BN1807" s="110">
        <f t="shared" si="294"/>
        <v>238</v>
      </c>
      <c r="BS1807" s="110">
        <v>6878</v>
      </c>
      <c r="BT1807" s="110" t="str">
        <f t="shared" si="285"/>
        <v>Construção de Estacionamento para veículos leves, em Curitiba</v>
      </c>
      <c r="BU1807" s="111" t="str">
        <f t="shared" si="286"/>
        <v>Não</v>
      </c>
      <c r="BV1807" s="111" t="str">
        <f t="shared" si="287"/>
        <v>Não</v>
      </c>
      <c r="BW1807" s="111" t="str">
        <f t="shared" si="288"/>
        <v>Não</v>
      </c>
      <c r="BX1807" s="111" t="str">
        <f t="shared" si="289"/>
        <v>Não</v>
      </c>
      <c r="BY1807" s="110" t="s">
        <v>121</v>
      </c>
      <c r="BZ1807" s="110" t="s">
        <v>121</v>
      </c>
      <c r="CA1807" s="110" t="s">
        <v>121</v>
      </c>
      <c r="CB1807" s="110" t="s">
        <v>8375</v>
      </c>
      <c r="CG1807" s="110" t="str">
        <f t="shared" si="290"/>
        <v>6165 Total</v>
      </c>
      <c r="CH1807" s="110" t="str">
        <f t="shared" si="292"/>
        <v>6165 Total-1</v>
      </c>
      <c r="CI1807" s="110">
        <v>1</v>
      </c>
      <c r="CJ1807" s="110" t="s">
        <v>7591</v>
      </c>
      <c r="CN1807" s="110">
        <v>0</v>
      </c>
      <c r="CO1807" s="110">
        <v>500</v>
      </c>
      <c r="CP1807" s="110">
        <v>1500</v>
      </c>
      <c r="CQ1807" s="110">
        <v>1500</v>
      </c>
      <c r="CS1807" s="110" t="str">
        <f t="shared" si="291"/>
        <v>-</v>
      </c>
    </row>
    <row r="1808" spans="19:97" x14ac:dyDescent="0.2">
      <c r="S1808" s="98">
        <v>5303</v>
      </c>
      <c r="T1808" s="98">
        <v>65</v>
      </c>
      <c r="U1808" s="98" t="s">
        <v>4180</v>
      </c>
      <c r="V1808" s="98">
        <v>83</v>
      </c>
      <c r="W1808" s="98" t="s">
        <v>4356</v>
      </c>
      <c r="X1808" s="98">
        <v>3</v>
      </c>
      <c r="Y1808" s="98" t="s">
        <v>870</v>
      </c>
      <c r="Z1808" s="98">
        <v>22</v>
      </c>
      <c r="AA1808" s="98" t="s">
        <v>4181</v>
      </c>
      <c r="AB1808" s="98">
        <v>8811</v>
      </c>
      <c r="AC1808" s="98" t="s">
        <v>4357</v>
      </c>
      <c r="AD1808" s="98" t="s">
        <v>4358</v>
      </c>
      <c r="AE1808" s="98">
        <v>5303</v>
      </c>
      <c r="AF1808" s="98" t="s">
        <v>3954</v>
      </c>
      <c r="AG1808" s="98" t="s">
        <v>4386</v>
      </c>
      <c r="AH1808" s="98" t="s">
        <v>212</v>
      </c>
      <c r="AI1808" s="98" t="s">
        <v>53</v>
      </c>
      <c r="AJ1808" s="98">
        <v>4100</v>
      </c>
      <c r="AK1808" s="98" t="s">
        <v>37</v>
      </c>
      <c r="AL1808" s="98">
        <v>4105</v>
      </c>
      <c r="AM1808" s="98" t="s">
        <v>326</v>
      </c>
      <c r="AN1808" s="98">
        <v>4113700</v>
      </c>
      <c r="AO1808" s="98">
        <v>2024</v>
      </c>
      <c r="AP1808" s="98">
        <v>20</v>
      </c>
      <c r="AQ1808" s="98" t="s">
        <v>54</v>
      </c>
      <c r="AR1808" s="98" t="s">
        <v>54</v>
      </c>
      <c r="AS1808" s="98" t="s">
        <v>54</v>
      </c>
      <c r="AT1808" s="98" t="s">
        <v>54</v>
      </c>
      <c r="AV1808" s="98" t="s">
        <v>4217</v>
      </c>
      <c r="AY1808" s="98" t="s">
        <v>56</v>
      </c>
      <c r="AZ1808" s="98" t="s">
        <v>4387</v>
      </c>
      <c r="BA1808" s="98" t="s">
        <v>4367</v>
      </c>
      <c r="BB1808" s="98" t="s">
        <v>4368</v>
      </c>
      <c r="BD1808" s="110" t="str">
        <f t="shared" si="293"/>
        <v>5175RGInt 06 Ponta Grossa</v>
      </c>
      <c r="BE1808" s="110">
        <v>5175</v>
      </c>
      <c r="BF1808" s="110" t="s">
        <v>3754</v>
      </c>
      <c r="BG1808" s="110">
        <v>8418</v>
      </c>
      <c r="BH1808" s="110" t="s">
        <v>38</v>
      </c>
      <c r="BI1808" s="110">
        <v>102</v>
      </c>
      <c r="BJ1808" s="110">
        <v>0</v>
      </c>
      <c r="BK1808" s="110">
        <v>0</v>
      </c>
      <c r="BL1808" s="110">
        <v>0</v>
      </c>
      <c r="BN1808" s="110">
        <f t="shared" si="294"/>
        <v>102</v>
      </c>
      <c r="BS1808" s="110">
        <v>5303</v>
      </c>
      <c r="BT1808" s="110" t="str">
        <f t="shared" si="285"/>
        <v>Construção de Fossas Séptica, em Londrina</v>
      </c>
      <c r="BU1808" s="111" t="str">
        <f t="shared" si="286"/>
        <v>Não</v>
      </c>
      <c r="BV1808" s="111" t="str">
        <f t="shared" si="287"/>
        <v>Não</v>
      </c>
      <c r="BW1808" s="111" t="str">
        <f t="shared" si="288"/>
        <v>Não</v>
      </c>
      <c r="BX1808" s="111" t="str">
        <f t="shared" si="289"/>
        <v>Não</v>
      </c>
      <c r="BY1808" s="110" t="s">
        <v>121</v>
      </c>
      <c r="BZ1808" s="110" t="s">
        <v>8274</v>
      </c>
      <c r="CA1808" s="110" t="s">
        <v>121</v>
      </c>
      <c r="CB1808" s="110" t="s">
        <v>8122</v>
      </c>
      <c r="CG1808" s="110" t="str">
        <f t="shared" si="290"/>
        <v>6166Curitiba</v>
      </c>
      <c r="CH1808" s="110" t="str">
        <f t="shared" si="292"/>
        <v>6166-1</v>
      </c>
      <c r="CI1808" s="110">
        <v>1</v>
      </c>
      <c r="CJ1808" s="110">
        <v>6166</v>
      </c>
      <c r="CK1808" s="110" t="s">
        <v>33</v>
      </c>
      <c r="CL1808" s="110">
        <v>4106902</v>
      </c>
      <c r="CM1808" s="110" t="s">
        <v>128</v>
      </c>
      <c r="CN1808" s="110">
        <v>0</v>
      </c>
      <c r="CO1808" s="110">
        <v>168</v>
      </c>
      <c r="CP1808" s="110">
        <v>2000</v>
      </c>
      <c r="CQ1808" s="110">
        <v>2500</v>
      </c>
      <c r="CS1808" s="110" t="str">
        <f t="shared" si="291"/>
        <v>RGInt 01 Curitiba-Curitiba</v>
      </c>
    </row>
    <row r="1809" spans="19:97" x14ac:dyDescent="0.2">
      <c r="S1809" s="98">
        <v>5304</v>
      </c>
      <c r="T1809" s="98">
        <v>65</v>
      </c>
      <c r="U1809" s="98" t="s">
        <v>4180</v>
      </c>
      <c r="V1809" s="98">
        <v>83</v>
      </c>
      <c r="W1809" s="98" t="s">
        <v>4356</v>
      </c>
      <c r="X1809" s="98">
        <v>3</v>
      </c>
      <c r="Y1809" s="98" t="s">
        <v>870</v>
      </c>
      <c r="Z1809" s="98">
        <v>22</v>
      </c>
      <c r="AA1809" s="98" t="s">
        <v>4181</v>
      </c>
      <c r="AB1809" s="98">
        <v>8811</v>
      </c>
      <c r="AC1809" s="98" t="s">
        <v>4357</v>
      </c>
      <c r="AD1809" s="98" t="s">
        <v>4358</v>
      </c>
      <c r="AE1809" s="98">
        <v>5304</v>
      </c>
      <c r="AF1809" s="98" t="s">
        <v>3956</v>
      </c>
      <c r="AG1809" s="98" t="s">
        <v>4388</v>
      </c>
      <c r="AH1809" s="98" t="s">
        <v>212</v>
      </c>
      <c r="AI1809" s="98" t="s">
        <v>53</v>
      </c>
      <c r="AJ1809" s="98">
        <v>4100</v>
      </c>
      <c r="AK1809" s="98" t="s">
        <v>36</v>
      </c>
      <c r="AL1809" s="98">
        <v>4104</v>
      </c>
      <c r="AM1809" s="98" t="s">
        <v>503</v>
      </c>
      <c r="AN1809" s="98">
        <v>4115200</v>
      </c>
      <c r="AO1809" s="98">
        <v>2024</v>
      </c>
      <c r="AP1809" s="98">
        <v>20</v>
      </c>
      <c r="AQ1809" s="98" t="s">
        <v>54</v>
      </c>
      <c r="AR1809" s="98" t="s">
        <v>54</v>
      </c>
      <c r="AS1809" s="98" t="s">
        <v>54</v>
      </c>
      <c r="AT1809" s="98" t="s">
        <v>54</v>
      </c>
      <c r="AV1809" s="98" t="s">
        <v>4217</v>
      </c>
      <c r="AY1809" s="98" t="s">
        <v>56</v>
      </c>
      <c r="AZ1809" s="98" t="s">
        <v>4388</v>
      </c>
      <c r="BA1809" s="98" t="s">
        <v>4367</v>
      </c>
      <c r="BB1809" s="98" t="s">
        <v>4368</v>
      </c>
      <c r="BD1809" s="110" t="str">
        <f t="shared" si="293"/>
        <v>5176RGInt 01 Curitiba</v>
      </c>
      <c r="BE1809" s="110">
        <v>5176</v>
      </c>
      <c r="BF1809" s="110" t="s">
        <v>3755</v>
      </c>
      <c r="BG1809" s="110">
        <v>8418</v>
      </c>
      <c r="BH1809" s="110" t="s">
        <v>33</v>
      </c>
      <c r="BI1809" s="110">
        <v>1550</v>
      </c>
      <c r="BJ1809" s="110">
        <v>0</v>
      </c>
      <c r="BK1809" s="110">
        <v>0</v>
      </c>
      <c r="BL1809" s="110">
        <v>0</v>
      </c>
      <c r="BN1809" s="110">
        <f t="shared" si="294"/>
        <v>1550</v>
      </c>
      <c r="BS1809" s="110">
        <v>5304</v>
      </c>
      <c r="BT1809" s="110" t="str">
        <f t="shared" si="285"/>
        <v>Construção de Fossas Sépticas, em Maringá</v>
      </c>
      <c r="BU1809" s="111" t="str">
        <f t="shared" si="286"/>
        <v>Não</v>
      </c>
      <c r="BV1809" s="111" t="str">
        <f t="shared" si="287"/>
        <v>Não</v>
      </c>
      <c r="BW1809" s="111" t="str">
        <f t="shared" si="288"/>
        <v>Não</v>
      </c>
      <c r="BX1809" s="111" t="str">
        <f t="shared" si="289"/>
        <v>Não</v>
      </c>
      <c r="BY1809" s="110" t="s">
        <v>121</v>
      </c>
      <c r="BZ1809" s="110" t="s">
        <v>8274</v>
      </c>
      <c r="CA1809" s="110" t="s">
        <v>121</v>
      </c>
      <c r="CB1809" s="110" t="s">
        <v>8122</v>
      </c>
      <c r="CG1809" s="110" t="str">
        <f t="shared" si="290"/>
        <v>6166 Total</v>
      </c>
      <c r="CH1809" s="110" t="str">
        <f t="shared" si="292"/>
        <v>6166 Total-1</v>
      </c>
      <c r="CI1809" s="110">
        <v>1</v>
      </c>
      <c r="CJ1809" s="110" t="s">
        <v>7592</v>
      </c>
      <c r="CN1809" s="110">
        <v>0</v>
      </c>
      <c r="CO1809" s="110">
        <v>168</v>
      </c>
      <c r="CP1809" s="110">
        <v>2000</v>
      </c>
      <c r="CQ1809" s="110">
        <v>2500</v>
      </c>
      <c r="CS1809" s="110" t="str">
        <f t="shared" si="291"/>
        <v>-</v>
      </c>
    </row>
    <row r="1810" spans="19:97" x14ac:dyDescent="0.2">
      <c r="S1810" s="98">
        <v>6879</v>
      </c>
      <c r="T1810" s="98">
        <v>65</v>
      </c>
      <c r="U1810" s="98" t="s">
        <v>4180</v>
      </c>
      <c r="V1810" s="98">
        <v>83</v>
      </c>
      <c r="W1810" s="98" t="s">
        <v>4356</v>
      </c>
      <c r="X1810" s="98">
        <v>3</v>
      </c>
      <c r="Y1810" s="98" t="s">
        <v>870</v>
      </c>
      <c r="Z1810" s="98">
        <v>22</v>
      </c>
      <c r="AA1810" s="98" t="s">
        <v>4181</v>
      </c>
      <c r="AB1810" s="98">
        <v>8811</v>
      </c>
      <c r="AC1810" s="98" t="s">
        <v>4357</v>
      </c>
      <c r="AD1810" s="98" t="s">
        <v>4358</v>
      </c>
      <c r="AE1810" s="98">
        <v>6879</v>
      </c>
      <c r="AF1810" s="98" t="s">
        <v>6467</v>
      </c>
      <c r="AG1810" s="98" t="s">
        <v>6468</v>
      </c>
      <c r="AH1810" s="98" t="s">
        <v>212</v>
      </c>
      <c r="AI1810" s="98" t="s">
        <v>53</v>
      </c>
      <c r="AJ1810" s="98">
        <v>4100</v>
      </c>
      <c r="AK1810" s="98" t="s">
        <v>33</v>
      </c>
      <c r="AL1810" s="98">
        <v>4101</v>
      </c>
      <c r="AM1810" s="98" t="s">
        <v>128</v>
      </c>
      <c r="AN1810" s="98">
        <v>4106902</v>
      </c>
      <c r="AO1810" s="98">
        <v>2024</v>
      </c>
      <c r="AP1810" s="98">
        <v>0</v>
      </c>
      <c r="AQ1810" s="98" t="s">
        <v>54</v>
      </c>
      <c r="AR1810" s="98" t="s">
        <v>54</v>
      </c>
      <c r="AS1810" s="98" t="s">
        <v>54</v>
      </c>
      <c r="AT1810" s="98" t="s">
        <v>54</v>
      </c>
      <c r="AY1810" s="98" t="s">
        <v>56</v>
      </c>
      <c r="AZ1810" s="98" t="s">
        <v>6464</v>
      </c>
      <c r="BA1810" s="98" t="s">
        <v>6465</v>
      </c>
      <c r="BB1810" s="98" t="s">
        <v>6466</v>
      </c>
      <c r="BD1810" s="110" t="str">
        <f t="shared" si="293"/>
        <v>5176RGInt 02 Guarapuava</v>
      </c>
      <c r="BE1810" s="110">
        <v>5176</v>
      </c>
      <c r="BF1810" s="110" t="s">
        <v>3755</v>
      </c>
      <c r="BG1810" s="110">
        <v>8418</v>
      </c>
      <c r="BH1810" s="110" t="s">
        <v>34</v>
      </c>
      <c r="BI1810" s="110">
        <v>620</v>
      </c>
      <c r="BJ1810" s="110">
        <v>0</v>
      </c>
      <c r="BK1810" s="110">
        <v>0</v>
      </c>
      <c r="BL1810" s="110">
        <v>0</v>
      </c>
      <c r="BN1810" s="110">
        <f t="shared" si="294"/>
        <v>620</v>
      </c>
      <c r="BS1810" s="110">
        <v>6879</v>
      </c>
      <c r="BT1810" s="110" t="str">
        <f t="shared" si="285"/>
        <v>Construção de Pavilhão de Flores, em Curitiba</v>
      </c>
      <c r="BU1810" s="111" t="str">
        <f t="shared" si="286"/>
        <v>Não</v>
      </c>
      <c r="BV1810" s="111" t="str">
        <f t="shared" si="287"/>
        <v>Não</v>
      </c>
      <c r="BW1810" s="111" t="str">
        <f t="shared" si="288"/>
        <v>Não</v>
      </c>
      <c r="BX1810" s="111" t="str">
        <f t="shared" si="289"/>
        <v>Não</v>
      </c>
      <c r="BY1810" s="110" t="s">
        <v>121</v>
      </c>
      <c r="BZ1810" s="110" t="s">
        <v>121</v>
      </c>
      <c r="CA1810" s="110" t="s">
        <v>121</v>
      </c>
      <c r="CB1810" s="110" t="s">
        <v>8375</v>
      </c>
      <c r="CG1810" s="110" t="str">
        <f t="shared" si="290"/>
        <v>6167Curitiba</v>
      </c>
      <c r="CH1810" s="110" t="str">
        <f t="shared" si="292"/>
        <v>6167-1</v>
      </c>
      <c r="CI1810" s="110">
        <v>1</v>
      </c>
      <c r="CJ1810" s="110">
        <v>6167</v>
      </c>
      <c r="CK1810" s="110" t="s">
        <v>33</v>
      </c>
      <c r="CL1810" s="110">
        <v>4106902</v>
      </c>
      <c r="CM1810" s="110" t="s">
        <v>128</v>
      </c>
      <c r="CN1810" s="110">
        <v>0</v>
      </c>
      <c r="CO1810" s="110">
        <v>1000</v>
      </c>
      <c r="CP1810" s="110">
        <v>0</v>
      </c>
      <c r="CQ1810" s="110">
        <v>0</v>
      </c>
      <c r="CS1810" s="110" t="str">
        <f t="shared" si="291"/>
        <v>RGInt 01 Curitiba-Curitiba</v>
      </c>
    </row>
    <row r="1811" spans="19:97" x14ac:dyDescent="0.2">
      <c r="S1811" s="98">
        <v>4759</v>
      </c>
      <c r="T1811" s="98">
        <v>65</v>
      </c>
      <c r="U1811" s="98" t="s">
        <v>4180</v>
      </c>
      <c r="V1811" s="98">
        <v>83</v>
      </c>
      <c r="W1811" s="98" t="s">
        <v>4356</v>
      </c>
      <c r="X1811" s="98">
        <v>3</v>
      </c>
      <c r="Y1811" s="98" t="s">
        <v>870</v>
      </c>
      <c r="Z1811" s="98">
        <v>22</v>
      </c>
      <c r="AA1811" s="98" t="s">
        <v>4181</v>
      </c>
      <c r="AB1811" s="98">
        <v>8811</v>
      </c>
      <c r="AC1811" s="98" t="s">
        <v>4357</v>
      </c>
      <c r="AD1811" s="98" t="s">
        <v>4358</v>
      </c>
      <c r="AE1811" s="98">
        <v>4759</v>
      </c>
      <c r="AF1811" s="98" t="s">
        <v>2592</v>
      </c>
      <c r="AG1811" s="98" t="s">
        <v>4389</v>
      </c>
      <c r="AH1811" s="98" t="s">
        <v>4390</v>
      </c>
      <c r="AI1811" s="98" t="s">
        <v>53</v>
      </c>
      <c r="AJ1811" s="98">
        <v>4100</v>
      </c>
      <c r="AK1811" s="98" t="s">
        <v>33</v>
      </c>
      <c r="AL1811" s="98">
        <v>4101</v>
      </c>
      <c r="AO1811" s="98">
        <v>2024</v>
      </c>
      <c r="AP1811" s="98">
        <v>245</v>
      </c>
      <c r="AQ1811" s="98" t="s">
        <v>54</v>
      </c>
      <c r="AR1811" s="98" t="s">
        <v>54</v>
      </c>
      <c r="AS1811" s="98" t="s">
        <v>54</v>
      </c>
      <c r="AT1811" s="98" t="s">
        <v>54</v>
      </c>
      <c r="AV1811" s="98" t="s">
        <v>2953</v>
      </c>
      <c r="AY1811" s="98" t="s">
        <v>56</v>
      </c>
      <c r="AZ1811" s="98" t="s">
        <v>4391</v>
      </c>
      <c r="BA1811" s="98" t="s">
        <v>4367</v>
      </c>
      <c r="BB1811" s="98" t="s">
        <v>4368</v>
      </c>
      <c r="BD1811" s="110" t="str">
        <f t="shared" si="293"/>
        <v>5176RGInt 03 Cascavel</v>
      </c>
      <c r="BE1811" s="110">
        <v>5176</v>
      </c>
      <c r="BF1811" s="110" t="s">
        <v>3755</v>
      </c>
      <c r="BG1811" s="110">
        <v>8418</v>
      </c>
      <c r="BH1811" s="110" t="s">
        <v>35</v>
      </c>
      <c r="BI1811" s="110">
        <v>2480</v>
      </c>
      <c r="BJ1811" s="110">
        <v>0</v>
      </c>
      <c r="BK1811" s="110">
        <v>0</v>
      </c>
      <c r="BL1811" s="110">
        <v>0</v>
      </c>
      <c r="BN1811" s="110">
        <f t="shared" si="294"/>
        <v>2480</v>
      </c>
      <c r="BS1811" s="110">
        <v>4759</v>
      </c>
      <c r="BT1811" s="110" t="str">
        <f t="shared" si="285"/>
        <v>Doação de alimentos para pessoas atendidas pela rede socioassistencial</v>
      </c>
      <c r="BU1811" s="111" t="str">
        <f t="shared" si="286"/>
        <v>Não</v>
      </c>
      <c r="BV1811" s="111" t="str">
        <f t="shared" si="287"/>
        <v>Não</v>
      </c>
      <c r="BW1811" s="111" t="str">
        <f t="shared" si="288"/>
        <v>Não</v>
      </c>
      <c r="BX1811" s="111" t="str">
        <f t="shared" si="289"/>
        <v>Não</v>
      </c>
      <c r="BY1811" s="110" t="s">
        <v>8275</v>
      </c>
      <c r="BZ1811" s="110" t="s">
        <v>8276</v>
      </c>
      <c r="CA1811" s="110" t="s">
        <v>2516</v>
      </c>
      <c r="CB1811" s="110" t="s">
        <v>8374</v>
      </c>
      <c r="CG1811" s="110" t="str">
        <f t="shared" si="290"/>
        <v>6167 Total</v>
      </c>
      <c r="CH1811" s="110" t="str">
        <f t="shared" si="292"/>
        <v>6167 Total-1</v>
      </c>
      <c r="CI1811" s="110">
        <v>1</v>
      </c>
      <c r="CJ1811" s="110" t="s">
        <v>7593</v>
      </c>
      <c r="CN1811" s="110">
        <v>0</v>
      </c>
      <c r="CO1811" s="110">
        <v>1000</v>
      </c>
      <c r="CP1811" s="110">
        <v>0</v>
      </c>
      <c r="CQ1811" s="110">
        <v>0</v>
      </c>
      <c r="CS1811" s="110" t="str">
        <f t="shared" si="291"/>
        <v>-</v>
      </c>
    </row>
    <row r="1812" spans="19:97" x14ac:dyDescent="0.2">
      <c r="S1812" s="98">
        <v>5305</v>
      </c>
      <c r="T1812" s="98">
        <v>65</v>
      </c>
      <c r="U1812" s="98" t="s">
        <v>4180</v>
      </c>
      <c r="V1812" s="98">
        <v>83</v>
      </c>
      <c r="W1812" s="98" t="s">
        <v>4356</v>
      </c>
      <c r="X1812" s="98">
        <v>3</v>
      </c>
      <c r="Y1812" s="98" t="s">
        <v>870</v>
      </c>
      <c r="Z1812" s="98">
        <v>22</v>
      </c>
      <c r="AA1812" s="98" t="s">
        <v>4181</v>
      </c>
      <c r="AB1812" s="98">
        <v>8811</v>
      </c>
      <c r="AC1812" s="98" t="s">
        <v>4357</v>
      </c>
      <c r="AD1812" s="98" t="s">
        <v>4358</v>
      </c>
      <c r="AE1812" s="98">
        <v>5305</v>
      </c>
      <c r="AF1812" s="98" t="s">
        <v>3963</v>
      </c>
      <c r="AG1812" s="98" t="s">
        <v>4393</v>
      </c>
      <c r="AH1812" s="98" t="s">
        <v>954</v>
      </c>
      <c r="AI1812" s="98" t="s">
        <v>53</v>
      </c>
      <c r="AJ1812" s="98">
        <v>4100</v>
      </c>
      <c r="AO1812" s="98">
        <v>2024</v>
      </c>
      <c r="AP1812" s="98">
        <v>200</v>
      </c>
      <c r="AQ1812" s="98" t="s">
        <v>54</v>
      </c>
      <c r="AR1812" s="98" t="s">
        <v>54</v>
      </c>
      <c r="AS1812" s="98" t="s">
        <v>54</v>
      </c>
      <c r="AT1812" s="98" t="s">
        <v>54</v>
      </c>
      <c r="AV1812" s="98" t="s">
        <v>72</v>
      </c>
      <c r="AY1812" s="98" t="s">
        <v>56</v>
      </c>
      <c r="AZ1812" s="98" t="s">
        <v>4394</v>
      </c>
      <c r="BA1812" s="98" t="s">
        <v>4367</v>
      </c>
      <c r="BB1812" s="98" t="s">
        <v>4368</v>
      </c>
      <c r="BD1812" s="110" t="str">
        <f t="shared" si="293"/>
        <v>5176RGInt 04 Maringá</v>
      </c>
      <c r="BE1812" s="110">
        <v>5176</v>
      </c>
      <c r="BF1812" s="110" t="s">
        <v>3755</v>
      </c>
      <c r="BG1812" s="110">
        <v>8418</v>
      </c>
      <c r="BH1812" s="110" t="s">
        <v>36</v>
      </c>
      <c r="BI1812" s="110">
        <v>2170</v>
      </c>
      <c r="BJ1812" s="110">
        <v>0</v>
      </c>
      <c r="BK1812" s="110">
        <v>0</v>
      </c>
      <c r="BL1812" s="110">
        <v>0</v>
      </c>
      <c r="BN1812" s="110">
        <f t="shared" si="294"/>
        <v>2170</v>
      </c>
      <c r="BS1812" s="110">
        <v>5305</v>
      </c>
      <c r="BT1812" s="110" t="str">
        <f t="shared" si="285"/>
        <v>Equipamentos para estruturação das unidades do CEASA</v>
      </c>
      <c r="BU1812" s="111" t="str">
        <f t="shared" si="286"/>
        <v>Não</v>
      </c>
      <c r="BV1812" s="111" t="str">
        <f t="shared" si="287"/>
        <v>Não</v>
      </c>
      <c r="BW1812" s="111" t="str">
        <f t="shared" si="288"/>
        <v>Não</v>
      </c>
      <c r="BX1812" s="111" t="str">
        <f t="shared" si="289"/>
        <v>Não</v>
      </c>
      <c r="BY1812" s="110" t="s">
        <v>2593</v>
      </c>
      <c r="BZ1812" s="110" t="s">
        <v>72</v>
      </c>
      <c r="CA1812" s="110" t="s">
        <v>121</v>
      </c>
      <c r="CB1812" s="110" t="s">
        <v>8122</v>
      </c>
      <c r="CG1812" s="110" t="str">
        <f t="shared" si="290"/>
        <v>6168Curitiba</v>
      </c>
      <c r="CH1812" s="110" t="str">
        <f t="shared" si="292"/>
        <v>6168-1</v>
      </c>
      <c r="CI1812" s="110">
        <v>1</v>
      </c>
      <c r="CJ1812" s="110">
        <v>6168</v>
      </c>
      <c r="CK1812" s="110" t="s">
        <v>33</v>
      </c>
      <c r="CL1812" s="110">
        <v>4106902</v>
      </c>
      <c r="CM1812" s="110" t="s">
        <v>128</v>
      </c>
      <c r="CN1812" s="110">
        <v>0</v>
      </c>
      <c r="CO1812" s="110">
        <v>226</v>
      </c>
      <c r="CP1812" s="110">
        <v>0</v>
      </c>
      <c r="CQ1812" s="110">
        <v>0</v>
      </c>
      <c r="CS1812" s="110" t="str">
        <f t="shared" si="291"/>
        <v>RGInt 01 Curitiba-Curitiba</v>
      </c>
    </row>
    <row r="1813" spans="19:97" x14ac:dyDescent="0.2">
      <c r="S1813" s="98">
        <v>5298</v>
      </c>
      <c r="T1813" s="98">
        <v>65</v>
      </c>
      <c r="U1813" s="98" t="s">
        <v>4180</v>
      </c>
      <c r="V1813" s="98">
        <v>83</v>
      </c>
      <c r="W1813" s="98" t="s">
        <v>4356</v>
      </c>
      <c r="X1813" s="98">
        <v>3</v>
      </c>
      <c r="Y1813" s="98" t="s">
        <v>870</v>
      </c>
      <c r="Z1813" s="98">
        <v>22</v>
      </c>
      <c r="AA1813" s="98" t="s">
        <v>4181</v>
      </c>
      <c r="AB1813" s="98">
        <v>8811</v>
      </c>
      <c r="AC1813" s="98" t="s">
        <v>4357</v>
      </c>
      <c r="AD1813" s="98" t="s">
        <v>4358</v>
      </c>
      <c r="AE1813" s="98">
        <v>5298</v>
      </c>
      <c r="AF1813" s="98" t="s">
        <v>3939</v>
      </c>
      <c r="AG1813" s="98" t="s">
        <v>4395</v>
      </c>
      <c r="AH1813" s="98" t="s">
        <v>212</v>
      </c>
      <c r="AI1813" s="98" t="s">
        <v>53</v>
      </c>
      <c r="AJ1813" s="98">
        <v>4100</v>
      </c>
      <c r="AK1813" s="98" t="s">
        <v>37</v>
      </c>
      <c r="AL1813" s="98">
        <v>4105</v>
      </c>
      <c r="AM1813" s="98" t="s">
        <v>326</v>
      </c>
      <c r="AN1813" s="98">
        <v>4113700</v>
      </c>
      <c r="AO1813" s="98">
        <v>2024</v>
      </c>
      <c r="AP1813" s="98">
        <v>20</v>
      </c>
      <c r="AQ1813" s="98" t="s">
        <v>54</v>
      </c>
      <c r="AR1813" s="98" t="s">
        <v>54</v>
      </c>
      <c r="AS1813" s="98" t="s">
        <v>54</v>
      </c>
      <c r="AT1813" s="98" t="s">
        <v>54</v>
      </c>
      <c r="AU1813" s="98" t="s">
        <v>2593</v>
      </c>
      <c r="AY1813" s="98" t="s">
        <v>56</v>
      </c>
      <c r="AZ1813" s="98" t="s">
        <v>4395</v>
      </c>
      <c r="BA1813" s="98" t="s">
        <v>4367</v>
      </c>
      <c r="BB1813" s="98" t="s">
        <v>4368</v>
      </c>
      <c r="BD1813" s="110" t="str">
        <f t="shared" si="293"/>
        <v>5176RGInt 05 Londrina</v>
      </c>
      <c r="BE1813" s="110">
        <v>5176</v>
      </c>
      <c r="BF1813" s="110" t="s">
        <v>3755</v>
      </c>
      <c r="BG1813" s="110">
        <v>8418</v>
      </c>
      <c r="BH1813" s="110" t="s">
        <v>37</v>
      </c>
      <c r="BI1813" s="110">
        <v>2170</v>
      </c>
      <c r="BJ1813" s="110">
        <v>0</v>
      </c>
      <c r="BK1813" s="110">
        <v>0</v>
      </c>
      <c r="BL1813" s="110">
        <v>0</v>
      </c>
      <c r="BN1813" s="110">
        <f t="shared" si="294"/>
        <v>2170</v>
      </c>
      <c r="BS1813" s="110">
        <v>5298</v>
      </c>
      <c r="BT1813" s="110" t="str">
        <f t="shared" si="285"/>
        <v>Fornecimento e instalação de reservatório de abastecimento metálico, em Londrina</v>
      </c>
      <c r="BU1813" s="111" t="str">
        <f t="shared" si="286"/>
        <v>Não</v>
      </c>
      <c r="BV1813" s="111" t="str">
        <f t="shared" si="287"/>
        <v>Não</v>
      </c>
      <c r="BW1813" s="111" t="str">
        <f t="shared" si="288"/>
        <v>Não</v>
      </c>
      <c r="BX1813" s="111" t="str">
        <f t="shared" si="289"/>
        <v>Não</v>
      </c>
      <c r="BY1813" s="110" t="s">
        <v>2593</v>
      </c>
      <c r="BZ1813" s="110" t="s">
        <v>876</v>
      </c>
      <c r="CA1813" s="110" t="s">
        <v>121</v>
      </c>
      <c r="CB1813" s="110" t="s">
        <v>8122</v>
      </c>
      <c r="CG1813" s="110" t="str">
        <f t="shared" si="290"/>
        <v>6168 Total</v>
      </c>
      <c r="CH1813" s="110" t="str">
        <f t="shared" si="292"/>
        <v>6168 Total-1</v>
      </c>
      <c r="CI1813" s="110">
        <v>1</v>
      </c>
      <c r="CJ1813" s="110" t="s">
        <v>7594</v>
      </c>
      <c r="CN1813" s="110">
        <v>0</v>
      </c>
      <c r="CO1813" s="110">
        <v>226</v>
      </c>
      <c r="CP1813" s="110">
        <v>0</v>
      </c>
      <c r="CQ1813" s="110">
        <v>0</v>
      </c>
      <c r="CS1813" s="110" t="str">
        <f t="shared" si="291"/>
        <v>-</v>
      </c>
    </row>
    <row r="1814" spans="19:97" x14ac:dyDescent="0.2">
      <c r="S1814" s="98">
        <v>4760</v>
      </c>
      <c r="T1814" s="98">
        <v>65</v>
      </c>
      <c r="U1814" s="98" t="s">
        <v>4180</v>
      </c>
      <c r="V1814" s="98">
        <v>83</v>
      </c>
      <c r="W1814" s="98" t="s">
        <v>4356</v>
      </c>
      <c r="X1814" s="98">
        <v>3</v>
      </c>
      <c r="Y1814" s="98" t="s">
        <v>870</v>
      </c>
      <c r="Z1814" s="98">
        <v>22</v>
      </c>
      <c r="AA1814" s="98" t="s">
        <v>4181</v>
      </c>
      <c r="AB1814" s="98">
        <v>8811</v>
      </c>
      <c r="AC1814" s="98" t="s">
        <v>4357</v>
      </c>
      <c r="AD1814" s="98" t="s">
        <v>4358</v>
      </c>
      <c r="AE1814" s="98">
        <v>4760</v>
      </c>
      <c r="AF1814" s="98" t="s">
        <v>2596</v>
      </c>
      <c r="AG1814" s="98" t="s">
        <v>4396</v>
      </c>
      <c r="AH1814" s="98" t="s">
        <v>4390</v>
      </c>
      <c r="AI1814" s="98" t="s">
        <v>53</v>
      </c>
      <c r="AJ1814" s="98">
        <v>4100</v>
      </c>
      <c r="AK1814" s="98" t="s">
        <v>33</v>
      </c>
      <c r="AL1814" s="98">
        <v>4101</v>
      </c>
      <c r="AO1814" s="98">
        <v>2024</v>
      </c>
      <c r="AP1814" s="98">
        <v>754481.14</v>
      </c>
      <c r="AQ1814" s="98" t="s">
        <v>54</v>
      </c>
      <c r="AR1814" s="98" t="s">
        <v>54</v>
      </c>
      <c r="AS1814" s="98" t="s">
        <v>54</v>
      </c>
      <c r="AT1814" s="98" t="s">
        <v>54</v>
      </c>
      <c r="AU1814" s="98" t="s">
        <v>2593</v>
      </c>
      <c r="AY1814" s="98" t="s">
        <v>56</v>
      </c>
      <c r="AZ1814" s="98" t="s">
        <v>4397</v>
      </c>
      <c r="BA1814" s="98" t="s">
        <v>4367</v>
      </c>
      <c r="BB1814" s="98" t="s">
        <v>4368</v>
      </c>
      <c r="BD1814" s="110" t="str">
        <f t="shared" si="293"/>
        <v>5176RGInt 06 Ponta Grossa</v>
      </c>
      <c r="BE1814" s="110">
        <v>5176</v>
      </c>
      <c r="BF1814" s="110" t="s">
        <v>3755</v>
      </c>
      <c r="BG1814" s="110">
        <v>8418</v>
      </c>
      <c r="BH1814" s="110" t="s">
        <v>38</v>
      </c>
      <c r="BI1814" s="110">
        <v>930</v>
      </c>
      <c r="BJ1814" s="110">
        <v>0</v>
      </c>
      <c r="BK1814" s="110">
        <v>0</v>
      </c>
      <c r="BL1814" s="110">
        <v>0</v>
      </c>
      <c r="BN1814" s="110">
        <f t="shared" si="294"/>
        <v>930</v>
      </c>
      <c r="BS1814" s="110">
        <v>4760</v>
      </c>
      <c r="BT1814" s="110" t="str">
        <f t="shared" si="285"/>
        <v>Hortifrutigranjeiros comercializados nas unidades do CEASA</v>
      </c>
      <c r="BU1814" s="111" t="str">
        <f t="shared" si="286"/>
        <v>Não</v>
      </c>
      <c r="BV1814" s="111" t="str">
        <f t="shared" si="287"/>
        <v>Não</v>
      </c>
      <c r="BW1814" s="111" t="str">
        <f t="shared" si="288"/>
        <v>Não</v>
      </c>
      <c r="BX1814" s="111" t="str">
        <f t="shared" si="289"/>
        <v>Não</v>
      </c>
      <c r="BY1814" s="110" t="s">
        <v>2593</v>
      </c>
      <c r="BZ1814" s="110" t="s">
        <v>2953</v>
      </c>
      <c r="CA1814" s="110" t="s">
        <v>2516</v>
      </c>
      <c r="CB1814" s="110" t="s">
        <v>8374</v>
      </c>
      <c r="CG1814" s="110" t="str">
        <f t="shared" si="290"/>
        <v>6169Foz do Iguaçu</v>
      </c>
      <c r="CH1814" s="110" t="str">
        <f t="shared" si="292"/>
        <v>6169-1</v>
      </c>
      <c r="CI1814" s="110">
        <v>1</v>
      </c>
      <c r="CJ1814" s="110">
        <v>6169</v>
      </c>
      <c r="CK1814" s="110" t="s">
        <v>35</v>
      </c>
      <c r="CL1814" s="110">
        <v>4108304</v>
      </c>
      <c r="CM1814" s="110" t="s">
        <v>407</v>
      </c>
      <c r="CN1814" s="110">
        <v>0</v>
      </c>
      <c r="CO1814" s="110">
        <v>250</v>
      </c>
      <c r="CP1814" s="110">
        <v>0</v>
      </c>
      <c r="CQ1814" s="110">
        <v>0</v>
      </c>
      <c r="CS1814" s="110" t="str">
        <f t="shared" si="291"/>
        <v>RGInt 03 Cascavel-Foz do Iguaçu</v>
      </c>
    </row>
    <row r="1815" spans="19:97" x14ac:dyDescent="0.2">
      <c r="S1815" s="98">
        <v>6023</v>
      </c>
      <c r="T1815" s="98">
        <v>65</v>
      </c>
      <c r="U1815" s="98" t="s">
        <v>4180</v>
      </c>
      <c r="V1815" s="98">
        <v>83</v>
      </c>
      <c r="W1815" s="98" t="s">
        <v>4356</v>
      </c>
      <c r="X1815" s="98">
        <v>3</v>
      </c>
      <c r="Y1815" s="98" t="s">
        <v>870</v>
      </c>
      <c r="Z1815" s="98">
        <v>22</v>
      </c>
      <c r="AA1815" s="98" t="s">
        <v>4181</v>
      </c>
      <c r="AB1815" s="98">
        <v>8811</v>
      </c>
      <c r="AC1815" s="98" t="s">
        <v>4357</v>
      </c>
      <c r="AD1815" s="98" t="s">
        <v>4358</v>
      </c>
      <c r="AE1815" s="98">
        <v>6023</v>
      </c>
      <c r="AF1815" s="98" t="s">
        <v>4398</v>
      </c>
      <c r="AG1815" s="98" t="s">
        <v>4399</v>
      </c>
      <c r="AH1815" s="98" t="s">
        <v>212</v>
      </c>
      <c r="AI1815" s="98" t="s">
        <v>53</v>
      </c>
      <c r="AJ1815" s="98">
        <v>4100</v>
      </c>
      <c r="AK1815" s="98" t="s">
        <v>33</v>
      </c>
      <c r="AL1815" s="98">
        <v>4101</v>
      </c>
      <c r="AM1815" s="98" t="s">
        <v>128</v>
      </c>
      <c r="AN1815" s="98">
        <v>4106902</v>
      </c>
      <c r="AO1815" s="98">
        <v>2024</v>
      </c>
      <c r="AP1815" s="98">
        <v>0</v>
      </c>
      <c r="AQ1815" s="98" t="s">
        <v>54</v>
      </c>
      <c r="AR1815" s="98" t="s">
        <v>54</v>
      </c>
      <c r="AS1815" s="98" t="s">
        <v>54</v>
      </c>
      <c r="AT1815" s="98" t="s">
        <v>54</v>
      </c>
      <c r="AY1815" s="98" t="s">
        <v>56</v>
      </c>
      <c r="AZ1815" s="98" t="s">
        <v>4361</v>
      </c>
      <c r="BA1815" s="98" t="s">
        <v>4362</v>
      </c>
      <c r="BB1815" s="98" t="s">
        <v>4363</v>
      </c>
      <c r="BD1815" s="110" t="str">
        <f t="shared" si="293"/>
        <v>5177(vazio)</v>
      </c>
      <c r="BE1815" s="110">
        <v>5177</v>
      </c>
      <c r="BF1815" s="110" t="s">
        <v>3756</v>
      </c>
      <c r="BG1815" s="110">
        <v>8418</v>
      </c>
      <c r="BH1815" s="110" t="s">
        <v>60</v>
      </c>
      <c r="BI1815" s="110">
        <v>15072</v>
      </c>
      <c r="BJ1815" s="110">
        <v>0</v>
      </c>
      <c r="BK1815" s="110">
        <v>0</v>
      </c>
      <c r="BL1815" s="110">
        <v>0</v>
      </c>
      <c r="BN1815" s="110">
        <f t="shared" si="294"/>
        <v>15072</v>
      </c>
      <c r="BS1815" s="110">
        <v>6023</v>
      </c>
      <c r="BT1815" s="110" t="str">
        <f t="shared" si="285"/>
        <v>Infraestrutura de Pavilhão de Desdobramento na Unidade de Curitiba</v>
      </c>
      <c r="BU1815" s="111" t="str">
        <f t="shared" si="286"/>
        <v>Não</v>
      </c>
      <c r="BV1815" s="111" t="str">
        <f t="shared" si="287"/>
        <v>Não</v>
      </c>
      <c r="BW1815" s="111" t="str">
        <f t="shared" si="288"/>
        <v>Não</v>
      </c>
      <c r="BX1815" s="111" t="str">
        <f t="shared" si="289"/>
        <v>Não</v>
      </c>
      <c r="BY1815" s="110" t="s">
        <v>121</v>
      </c>
      <c r="BZ1815" s="110" t="s">
        <v>121</v>
      </c>
      <c r="CA1815" s="110" t="s">
        <v>121</v>
      </c>
      <c r="CB1815" s="110" t="s">
        <v>8122</v>
      </c>
      <c r="CG1815" s="110" t="str">
        <f t="shared" si="290"/>
        <v>6169 Total</v>
      </c>
      <c r="CH1815" s="110" t="str">
        <f t="shared" si="292"/>
        <v>6169 Total-1</v>
      </c>
      <c r="CI1815" s="110">
        <v>1</v>
      </c>
      <c r="CJ1815" s="110" t="s">
        <v>7595</v>
      </c>
      <c r="CN1815" s="110">
        <v>0</v>
      </c>
      <c r="CO1815" s="110">
        <v>250</v>
      </c>
      <c r="CP1815" s="110">
        <v>0</v>
      </c>
      <c r="CQ1815" s="110">
        <v>0</v>
      </c>
      <c r="CS1815" s="110" t="str">
        <f t="shared" si="291"/>
        <v>-</v>
      </c>
    </row>
    <row r="1816" spans="19:97" x14ac:dyDescent="0.2">
      <c r="S1816" s="98">
        <v>6027</v>
      </c>
      <c r="T1816" s="98">
        <v>65</v>
      </c>
      <c r="U1816" s="98" t="s">
        <v>4180</v>
      </c>
      <c r="V1816" s="98">
        <v>83</v>
      </c>
      <c r="W1816" s="98" t="s">
        <v>4356</v>
      </c>
      <c r="X1816" s="98">
        <v>3</v>
      </c>
      <c r="Y1816" s="98" t="s">
        <v>870</v>
      </c>
      <c r="Z1816" s="98">
        <v>22</v>
      </c>
      <c r="AA1816" s="98" t="s">
        <v>4181</v>
      </c>
      <c r="AB1816" s="98">
        <v>8811</v>
      </c>
      <c r="AC1816" s="98" t="s">
        <v>4357</v>
      </c>
      <c r="AD1816" s="98" t="s">
        <v>4358</v>
      </c>
      <c r="AE1816" s="98">
        <v>6027</v>
      </c>
      <c r="AF1816" s="98" t="s">
        <v>4400</v>
      </c>
      <c r="AG1816" s="98" t="s">
        <v>4401</v>
      </c>
      <c r="AH1816" s="98" t="s">
        <v>212</v>
      </c>
      <c r="AI1816" s="98" t="s">
        <v>53</v>
      </c>
      <c r="AJ1816" s="98">
        <v>4100</v>
      </c>
      <c r="AK1816" s="98" t="s">
        <v>37</v>
      </c>
      <c r="AL1816" s="98">
        <v>4105</v>
      </c>
      <c r="AM1816" s="98" t="s">
        <v>326</v>
      </c>
      <c r="AN1816" s="98">
        <v>4113700</v>
      </c>
      <c r="AO1816" s="98">
        <v>2024</v>
      </c>
      <c r="AP1816" s="98">
        <v>0</v>
      </c>
      <c r="AQ1816" s="98" t="s">
        <v>54</v>
      </c>
      <c r="AR1816" s="98" t="s">
        <v>54</v>
      </c>
      <c r="AS1816" s="98" t="s">
        <v>54</v>
      </c>
      <c r="AT1816" s="98" t="s">
        <v>54</v>
      </c>
      <c r="AY1816" s="98" t="s">
        <v>56</v>
      </c>
      <c r="AZ1816" s="98" t="s">
        <v>4361</v>
      </c>
      <c r="BA1816" s="98" t="s">
        <v>4362</v>
      </c>
      <c r="BB1816" s="98" t="s">
        <v>4363</v>
      </c>
      <c r="BD1816" s="110" t="str">
        <f t="shared" si="293"/>
        <v>5178(vazio)</v>
      </c>
      <c r="BE1816" s="110">
        <v>5178</v>
      </c>
      <c r="BF1816" s="110" t="s">
        <v>3765</v>
      </c>
      <c r="BG1816" s="110">
        <v>8418</v>
      </c>
      <c r="BH1816" s="110" t="s">
        <v>60</v>
      </c>
      <c r="BI1816" s="110">
        <v>1146</v>
      </c>
      <c r="BJ1816" s="110">
        <v>700</v>
      </c>
      <c r="BK1816" s="110">
        <v>1000</v>
      </c>
      <c r="BL1816" s="110">
        <v>1000</v>
      </c>
      <c r="BN1816" s="110">
        <f t="shared" si="294"/>
        <v>3846</v>
      </c>
      <c r="BS1816" s="110">
        <v>6027</v>
      </c>
      <c r="BT1816" s="110" t="str">
        <f t="shared" si="285"/>
        <v>Revitalização de Banheiro do Mercado do Produtor, em Londrina</v>
      </c>
      <c r="BU1816" s="111" t="str">
        <f t="shared" si="286"/>
        <v>Não</v>
      </c>
      <c r="BV1816" s="111" t="str">
        <f t="shared" si="287"/>
        <v>Não</v>
      </c>
      <c r="BW1816" s="111" t="str">
        <f t="shared" si="288"/>
        <v>Não</v>
      </c>
      <c r="BX1816" s="111" t="str">
        <f t="shared" si="289"/>
        <v>Não</v>
      </c>
      <c r="BY1816" s="110" t="s">
        <v>121</v>
      </c>
      <c r="BZ1816" s="110" t="s">
        <v>121</v>
      </c>
      <c r="CA1816" s="110" t="s">
        <v>121</v>
      </c>
      <c r="CB1816" s="110" t="s">
        <v>8122</v>
      </c>
      <c r="CG1816" s="110" t="str">
        <f t="shared" si="290"/>
        <v>6170Curitiba</v>
      </c>
      <c r="CH1816" s="110" t="str">
        <f t="shared" si="292"/>
        <v>6170-1</v>
      </c>
      <c r="CI1816" s="110">
        <v>1</v>
      </c>
      <c r="CJ1816" s="110">
        <v>6170</v>
      </c>
      <c r="CK1816" s="110" t="s">
        <v>33</v>
      </c>
      <c r="CL1816" s="110">
        <v>4106902</v>
      </c>
      <c r="CM1816" s="110" t="s">
        <v>128</v>
      </c>
      <c r="CN1816" s="110">
        <v>0</v>
      </c>
      <c r="CO1816" s="110">
        <v>500</v>
      </c>
      <c r="CP1816" s="110">
        <v>535</v>
      </c>
      <c r="CQ1816" s="110">
        <v>0</v>
      </c>
      <c r="CS1816" s="110" t="str">
        <f t="shared" si="291"/>
        <v>RGInt 01 Curitiba-Curitiba</v>
      </c>
    </row>
    <row r="1817" spans="19:97" x14ac:dyDescent="0.2">
      <c r="S1817" s="98">
        <v>6880</v>
      </c>
      <c r="T1817" s="98">
        <v>65</v>
      </c>
      <c r="U1817" s="98" t="s">
        <v>4180</v>
      </c>
      <c r="V1817" s="98">
        <v>83</v>
      </c>
      <c r="W1817" s="98" t="s">
        <v>4356</v>
      </c>
      <c r="X1817" s="98">
        <v>3</v>
      </c>
      <c r="Y1817" s="98" t="s">
        <v>870</v>
      </c>
      <c r="Z1817" s="98">
        <v>22</v>
      </c>
      <c r="AA1817" s="98" t="s">
        <v>4181</v>
      </c>
      <c r="AB1817" s="98">
        <v>8811</v>
      </c>
      <c r="AC1817" s="98" t="s">
        <v>4357</v>
      </c>
      <c r="AD1817" s="98" t="s">
        <v>4358</v>
      </c>
      <c r="AE1817" s="98">
        <v>6880</v>
      </c>
      <c r="AF1817" s="98" t="s">
        <v>6469</v>
      </c>
      <c r="AG1817" s="98" t="s">
        <v>6470</v>
      </c>
      <c r="AH1817" s="98" t="s">
        <v>212</v>
      </c>
      <c r="AI1817" s="98" t="s">
        <v>53</v>
      </c>
      <c r="AJ1817" s="98">
        <v>4100</v>
      </c>
      <c r="AK1817" s="98" t="s">
        <v>33</v>
      </c>
      <c r="AL1817" s="98">
        <v>4101</v>
      </c>
      <c r="AM1817" s="98" t="s">
        <v>128</v>
      </c>
      <c r="AN1817" s="98">
        <v>4106902</v>
      </c>
      <c r="AO1817" s="98">
        <v>2024</v>
      </c>
      <c r="AP1817" s="98">
        <v>0</v>
      </c>
      <c r="AQ1817" s="98" t="s">
        <v>54</v>
      </c>
      <c r="AR1817" s="98" t="s">
        <v>54</v>
      </c>
      <c r="AS1817" s="98" t="s">
        <v>54</v>
      </c>
      <c r="AT1817" s="98" t="s">
        <v>54</v>
      </c>
      <c r="AY1817" s="98" t="s">
        <v>56</v>
      </c>
      <c r="AZ1817" s="98" t="s">
        <v>6464</v>
      </c>
      <c r="BA1817" s="98" t="s">
        <v>6465</v>
      </c>
      <c r="BB1817" s="98" t="s">
        <v>6466</v>
      </c>
      <c r="BD1817" s="110" t="str">
        <f t="shared" si="293"/>
        <v>5179RGInt 01 Curitiba</v>
      </c>
      <c r="BE1817" s="110">
        <v>5179</v>
      </c>
      <c r="BF1817" s="110" t="s">
        <v>3768</v>
      </c>
      <c r="BG1817" s="110">
        <v>8418</v>
      </c>
      <c r="BH1817" s="110" t="s">
        <v>33</v>
      </c>
      <c r="BI1817" s="110">
        <v>180</v>
      </c>
      <c r="BJ1817" s="110">
        <v>195</v>
      </c>
      <c r="BK1817" s="110">
        <v>390</v>
      </c>
      <c r="BL1817" s="110">
        <v>390</v>
      </c>
      <c r="BN1817" s="110">
        <f t="shared" si="294"/>
        <v>1155</v>
      </c>
      <c r="BS1817" s="110">
        <v>6880</v>
      </c>
      <c r="BT1817" s="110" t="str">
        <f t="shared" si="285"/>
        <v>Revitalização e recuperação da Cobertura do Pavilhão F, em Curitiba</v>
      </c>
      <c r="BU1817" s="111" t="str">
        <f t="shared" si="286"/>
        <v>Não</v>
      </c>
      <c r="BV1817" s="111" t="str">
        <f t="shared" si="287"/>
        <v>Não</v>
      </c>
      <c r="BW1817" s="111" t="str">
        <f t="shared" si="288"/>
        <v>Não</v>
      </c>
      <c r="BX1817" s="111" t="str">
        <f t="shared" si="289"/>
        <v>Não</v>
      </c>
      <c r="BY1817" s="110" t="s">
        <v>121</v>
      </c>
      <c r="BZ1817" s="110" t="s">
        <v>121</v>
      </c>
      <c r="CA1817" s="110" t="s">
        <v>121</v>
      </c>
      <c r="CB1817" s="110" t="s">
        <v>8122</v>
      </c>
      <c r="CG1817" s="110" t="str">
        <f t="shared" si="290"/>
        <v>6170 Total</v>
      </c>
      <c r="CH1817" s="110" t="str">
        <f t="shared" si="292"/>
        <v>6170 Total-1</v>
      </c>
      <c r="CI1817" s="110">
        <v>1</v>
      </c>
      <c r="CJ1817" s="110" t="s">
        <v>7596</v>
      </c>
      <c r="CN1817" s="110">
        <v>0</v>
      </c>
      <c r="CO1817" s="110">
        <v>500</v>
      </c>
      <c r="CP1817" s="110">
        <v>535</v>
      </c>
      <c r="CQ1817" s="110">
        <v>0</v>
      </c>
      <c r="CS1817" s="110" t="str">
        <f t="shared" si="291"/>
        <v>-</v>
      </c>
    </row>
    <row r="1818" spans="19:97" x14ac:dyDescent="0.2">
      <c r="S1818" s="98">
        <v>6881</v>
      </c>
      <c r="T1818" s="98">
        <v>65</v>
      </c>
      <c r="U1818" s="98" t="s">
        <v>4180</v>
      </c>
      <c r="V1818" s="98">
        <v>83</v>
      </c>
      <c r="W1818" s="98" t="s">
        <v>4356</v>
      </c>
      <c r="X1818" s="98">
        <v>3</v>
      </c>
      <c r="Y1818" s="98" t="s">
        <v>870</v>
      </c>
      <c r="Z1818" s="98">
        <v>22</v>
      </c>
      <c r="AA1818" s="98" t="s">
        <v>4181</v>
      </c>
      <c r="AB1818" s="98">
        <v>8811</v>
      </c>
      <c r="AC1818" s="98" t="s">
        <v>4357</v>
      </c>
      <c r="AD1818" s="98" t="s">
        <v>4358</v>
      </c>
      <c r="AE1818" s="98">
        <v>6881</v>
      </c>
      <c r="AF1818" s="98" t="s">
        <v>6471</v>
      </c>
      <c r="AG1818" s="98" t="s">
        <v>6472</v>
      </c>
      <c r="AH1818" s="98" t="s">
        <v>212</v>
      </c>
      <c r="AI1818" s="98" t="s">
        <v>53</v>
      </c>
      <c r="AJ1818" s="98">
        <v>4100</v>
      </c>
      <c r="AK1818" s="98" t="s">
        <v>35</v>
      </c>
      <c r="AL1818" s="98">
        <v>4103</v>
      </c>
      <c r="AM1818" s="98" t="s">
        <v>407</v>
      </c>
      <c r="AN1818" s="98">
        <v>4108304</v>
      </c>
      <c r="AO1818" s="98">
        <v>2024</v>
      </c>
      <c r="AP1818" s="98">
        <v>0</v>
      </c>
      <c r="AQ1818" s="98" t="s">
        <v>54</v>
      </c>
      <c r="AR1818" s="98" t="s">
        <v>54</v>
      </c>
      <c r="AS1818" s="98" t="s">
        <v>54</v>
      </c>
      <c r="AT1818" s="98" t="s">
        <v>54</v>
      </c>
      <c r="AY1818" s="98" t="s">
        <v>56</v>
      </c>
      <c r="AZ1818" s="98" t="s">
        <v>6464</v>
      </c>
      <c r="BA1818" s="98" t="s">
        <v>6465</v>
      </c>
      <c r="BB1818" s="98" t="s">
        <v>6466</v>
      </c>
      <c r="BD1818" s="110" t="str">
        <f t="shared" si="293"/>
        <v>5179RGInt 03 Cascavel</v>
      </c>
      <c r="BE1818" s="110">
        <v>5179</v>
      </c>
      <c r="BF1818" s="110" t="s">
        <v>3768</v>
      </c>
      <c r="BG1818" s="110">
        <v>8418</v>
      </c>
      <c r="BH1818" s="110" t="s">
        <v>35</v>
      </c>
      <c r="BI1818" s="110">
        <v>210</v>
      </c>
      <c r="BJ1818" s="110">
        <v>0</v>
      </c>
      <c r="BK1818" s="110">
        <v>0</v>
      </c>
      <c r="BL1818" s="110">
        <v>0</v>
      </c>
      <c r="BN1818" s="110">
        <f t="shared" si="294"/>
        <v>210</v>
      </c>
      <c r="BS1818" s="110">
        <v>6881</v>
      </c>
      <c r="BT1818" s="110" t="str">
        <f t="shared" si="285"/>
        <v>Revitalização e recuperação da Cobertura dos Pavilhões, em Foz do Iguaçu</v>
      </c>
      <c r="BU1818" s="111" t="str">
        <f t="shared" si="286"/>
        <v>Não</v>
      </c>
      <c r="BV1818" s="111" t="str">
        <f t="shared" si="287"/>
        <v>Não</v>
      </c>
      <c r="BW1818" s="111" t="str">
        <f t="shared" si="288"/>
        <v>Não</v>
      </c>
      <c r="BX1818" s="111" t="str">
        <f t="shared" si="289"/>
        <v>Não</v>
      </c>
      <c r="BY1818" s="110" t="s">
        <v>121</v>
      </c>
      <c r="BZ1818" s="110" t="s">
        <v>121</v>
      </c>
      <c r="CA1818" s="110" t="s">
        <v>121</v>
      </c>
      <c r="CB1818" s="110" t="s">
        <v>8122</v>
      </c>
      <c r="CG1818" s="110" t="str">
        <f t="shared" si="290"/>
        <v>6171Laranjeiras do Sul</v>
      </c>
      <c r="CH1818" s="110" t="str">
        <f t="shared" si="292"/>
        <v>6171-1</v>
      </c>
      <c r="CI1818" s="110">
        <v>1</v>
      </c>
      <c r="CJ1818" s="110">
        <v>6171</v>
      </c>
      <c r="CK1818" s="110" t="s">
        <v>35</v>
      </c>
      <c r="CL1818" s="110">
        <v>4113304</v>
      </c>
      <c r="CM1818" s="110" t="s">
        <v>800</v>
      </c>
      <c r="CN1818" s="110">
        <v>0</v>
      </c>
      <c r="CO1818" s="110">
        <v>1550</v>
      </c>
      <c r="CP1818" s="110">
        <v>4000</v>
      </c>
      <c r="CQ1818" s="110">
        <v>4000</v>
      </c>
      <c r="CS1818" s="110" t="str">
        <f t="shared" si="291"/>
        <v>RGInt 03 Cascavel-Laranjeiras do Sul</v>
      </c>
    </row>
    <row r="1819" spans="19:97" x14ac:dyDescent="0.2">
      <c r="S1819" s="98">
        <v>6882</v>
      </c>
      <c r="T1819" s="98">
        <v>65</v>
      </c>
      <c r="U1819" s="98" t="s">
        <v>4180</v>
      </c>
      <c r="V1819" s="98">
        <v>83</v>
      </c>
      <c r="W1819" s="98" t="s">
        <v>4356</v>
      </c>
      <c r="X1819" s="98">
        <v>3</v>
      </c>
      <c r="Y1819" s="98" t="s">
        <v>870</v>
      </c>
      <c r="Z1819" s="98">
        <v>22</v>
      </c>
      <c r="AA1819" s="98" t="s">
        <v>4181</v>
      </c>
      <c r="AB1819" s="98">
        <v>8811</v>
      </c>
      <c r="AC1819" s="98" t="s">
        <v>4357</v>
      </c>
      <c r="AD1819" s="98" t="s">
        <v>4358</v>
      </c>
      <c r="AE1819" s="98">
        <v>6882</v>
      </c>
      <c r="AF1819" s="98" t="s">
        <v>6473</v>
      </c>
      <c r="AG1819" s="98" t="s">
        <v>6472</v>
      </c>
      <c r="AH1819" s="98" t="s">
        <v>212</v>
      </c>
      <c r="AI1819" s="98" t="s">
        <v>53</v>
      </c>
      <c r="AJ1819" s="98">
        <v>4100</v>
      </c>
      <c r="AK1819" s="98" t="s">
        <v>36</v>
      </c>
      <c r="AL1819" s="98">
        <v>4104</v>
      </c>
      <c r="AM1819" s="98" t="s">
        <v>503</v>
      </c>
      <c r="AN1819" s="98">
        <v>4115200</v>
      </c>
      <c r="AO1819" s="98">
        <v>2024</v>
      </c>
      <c r="AP1819" s="98">
        <v>0</v>
      </c>
      <c r="AQ1819" s="98" t="s">
        <v>54</v>
      </c>
      <c r="AR1819" s="98" t="s">
        <v>54</v>
      </c>
      <c r="AS1819" s="98" t="s">
        <v>54</v>
      </c>
      <c r="AT1819" s="98" t="s">
        <v>54</v>
      </c>
      <c r="AY1819" s="98" t="s">
        <v>56</v>
      </c>
      <c r="AZ1819" s="98" t="s">
        <v>6464</v>
      </c>
      <c r="BA1819" s="98" t="s">
        <v>6465</v>
      </c>
      <c r="BB1819" s="98" t="s">
        <v>6466</v>
      </c>
      <c r="BD1819" s="110" t="str">
        <f t="shared" si="293"/>
        <v>5179RGInt 04 Maringá</v>
      </c>
      <c r="BE1819" s="110">
        <v>5179</v>
      </c>
      <c r="BF1819" s="110" t="s">
        <v>3768</v>
      </c>
      <c r="BG1819" s="110">
        <v>8418</v>
      </c>
      <c r="BH1819" s="110" t="s">
        <v>36</v>
      </c>
      <c r="BI1819" s="110">
        <v>103</v>
      </c>
      <c r="BJ1819" s="110">
        <v>226</v>
      </c>
      <c r="BK1819" s="110">
        <v>452</v>
      </c>
      <c r="BL1819" s="110">
        <v>452</v>
      </c>
      <c r="BN1819" s="110">
        <f t="shared" si="294"/>
        <v>1233</v>
      </c>
      <c r="BS1819" s="110">
        <v>6882</v>
      </c>
      <c r="BT1819" s="110" t="str">
        <f t="shared" si="285"/>
        <v>Revitalização e recuperação da Cobertura dos Pavilhões, em Maringá</v>
      </c>
      <c r="BU1819" s="111" t="str">
        <f t="shared" si="286"/>
        <v>Não</v>
      </c>
      <c r="BV1819" s="111" t="str">
        <f t="shared" si="287"/>
        <v>Não</v>
      </c>
      <c r="BW1819" s="111" t="str">
        <f t="shared" si="288"/>
        <v>Não</v>
      </c>
      <c r="BX1819" s="111" t="str">
        <f t="shared" si="289"/>
        <v>Não</v>
      </c>
      <c r="BY1819" s="110" t="s">
        <v>121</v>
      </c>
      <c r="BZ1819" s="110" t="s">
        <v>121</v>
      </c>
      <c r="CA1819" s="110" t="s">
        <v>121</v>
      </c>
      <c r="CB1819" s="110" t="s">
        <v>8122</v>
      </c>
      <c r="CG1819" s="110" t="str">
        <f t="shared" si="290"/>
        <v>6171 Total</v>
      </c>
      <c r="CH1819" s="110" t="str">
        <f t="shared" si="292"/>
        <v>6171 Total-1</v>
      </c>
      <c r="CI1819" s="110">
        <v>1</v>
      </c>
      <c r="CJ1819" s="110" t="s">
        <v>7597</v>
      </c>
      <c r="CN1819" s="110">
        <v>0</v>
      </c>
      <c r="CO1819" s="110">
        <v>1550</v>
      </c>
      <c r="CP1819" s="110">
        <v>4000</v>
      </c>
      <c r="CQ1819" s="110">
        <v>4000</v>
      </c>
      <c r="CS1819" s="110" t="str">
        <f t="shared" si="291"/>
        <v>-</v>
      </c>
    </row>
    <row r="1820" spans="19:97" x14ac:dyDescent="0.2">
      <c r="S1820" s="98">
        <v>5302</v>
      </c>
      <c r="T1820" s="98">
        <v>65</v>
      </c>
      <c r="U1820" s="98" t="s">
        <v>4180</v>
      </c>
      <c r="V1820" s="98">
        <v>83</v>
      </c>
      <c r="W1820" s="98" t="s">
        <v>4356</v>
      </c>
      <c r="X1820" s="98">
        <v>3</v>
      </c>
      <c r="Y1820" s="98" t="s">
        <v>870</v>
      </c>
      <c r="Z1820" s="98">
        <v>22</v>
      </c>
      <c r="AA1820" s="98" t="s">
        <v>4181</v>
      </c>
      <c r="AB1820" s="98">
        <v>8811</v>
      </c>
      <c r="AC1820" s="98" t="s">
        <v>4357</v>
      </c>
      <c r="AD1820" s="98" t="s">
        <v>4358</v>
      </c>
      <c r="AE1820" s="98">
        <v>5302</v>
      </c>
      <c r="AF1820" s="98" t="s">
        <v>3951</v>
      </c>
      <c r="AG1820" s="98" t="s">
        <v>4402</v>
      </c>
      <c r="AH1820" s="98" t="s">
        <v>212</v>
      </c>
      <c r="AI1820" s="98" t="s">
        <v>53</v>
      </c>
      <c r="AJ1820" s="98">
        <v>4100</v>
      </c>
      <c r="AK1820" s="98" t="s">
        <v>37</v>
      </c>
      <c r="AL1820" s="98">
        <v>4105</v>
      </c>
      <c r="AM1820" s="98" t="s">
        <v>326</v>
      </c>
      <c r="AN1820" s="98">
        <v>4113700</v>
      </c>
      <c r="AO1820" s="98">
        <v>2024</v>
      </c>
      <c r="AP1820" s="98">
        <v>2000</v>
      </c>
      <c r="AQ1820" s="98" t="s">
        <v>54</v>
      </c>
      <c r="AR1820" s="98" t="s">
        <v>54</v>
      </c>
      <c r="AS1820" s="98" t="s">
        <v>54</v>
      </c>
      <c r="AT1820" s="98" t="s">
        <v>54</v>
      </c>
      <c r="AV1820" s="98" t="s">
        <v>226</v>
      </c>
      <c r="AY1820" s="98" t="s">
        <v>56</v>
      </c>
      <c r="AZ1820" s="98" t="s">
        <v>4403</v>
      </c>
      <c r="BA1820" s="98" t="s">
        <v>4367</v>
      </c>
      <c r="BB1820" s="98" t="s">
        <v>4368</v>
      </c>
      <c r="BD1820" s="110" t="str">
        <f t="shared" si="293"/>
        <v>5179RGInt 05 Londrina</v>
      </c>
      <c r="BE1820" s="110">
        <v>5179</v>
      </c>
      <c r="BF1820" s="110" t="s">
        <v>3768</v>
      </c>
      <c r="BG1820" s="110">
        <v>8418</v>
      </c>
      <c r="BH1820" s="110" t="s">
        <v>37</v>
      </c>
      <c r="BI1820" s="110">
        <v>116</v>
      </c>
      <c r="BJ1820" s="110">
        <v>110</v>
      </c>
      <c r="BK1820" s="110">
        <v>220</v>
      </c>
      <c r="BL1820" s="110">
        <v>220</v>
      </c>
      <c r="BN1820" s="110">
        <f t="shared" si="294"/>
        <v>666</v>
      </c>
      <c r="BS1820" s="110">
        <v>5302</v>
      </c>
      <c r="BT1820" s="110" t="str">
        <f t="shared" si="285"/>
        <v>Revitalização e recuperação da pavimentação, em Londrina</v>
      </c>
      <c r="BU1820" s="111" t="str">
        <f t="shared" si="286"/>
        <v>Não</v>
      </c>
      <c r="BV1820" s="111" t="str">
        <f t="shared" si="287"/>
        <v>Não</v>
      </c>
      <c r="BW1820" s="111" t="str">
        <f t="shared" si="288"/>
        <v>Não</v>
      </c>
      <c r="BX1820" s="111" t="str">
        <f t="shared" si="289"/>
        <v>Não</v>
      </c>
      <c r="BY1820" s="110" t="s">
        <v>2593</v>
      </c>
      <c r="BZ1820" s="110" t="s">
        <v>226</v>
      </c>
      <c r="CA1820" s="110" t="s">
        <v>121</v>
      </c>
      <c r="CB1820" s="110" t="s">
        <v>8374</v>
      </c>
      <c r="CG1820" s="110" t="str">
        <f t="shared" si="290"/>
        <v>6172Curitiba</v>
      </c>
      <c r="CH1820" s="110" t="str">
        <f t="shared" si="292"/>
        <v>6172-1</v>
      </c>
      <c r="CI1820" s="110">
        <v>1</v>
      </c>
      <c r="CJ1820" s="110">
        <v>6172</v>
      </c>
      <c r="CK1820" s="110" t="s">
        <v>33</v>
      </c>
      <c r="CL1820" s="110">
        <v>4106902</v>
      </c>
      <c r="CM1820" s="110" t="s">
        <v>128</v>
      </c>
      <c r="CN1820" s="110">
        <v>0</v>
      </c>
      <c r="CO1820" s="110">
        <v>0</v>
      </c>
      <c r="CP1820" s="110">
        <v>3000</v>
      </c>
      <c r="CQ1820" s="110">
        <v>3000</v>
      </c>
      <c r="CS1820" s="110" t="str">
        <f t="shared" si="291"/>
        <v>RGInt 01 Curitiba-Curitiba</v>
      </c>
    </row>
    <row r="1821" spans="19:97" x14ac:dyDescent="0.2">
      <c r="S1821" s="98">
        <v>5281</v>
      </c>
      <c r="T1821" s="98">
        <v>65</v>
      </c>
      <c r="U1821" s="98" t="s">
        <v>4180</v>
      </c>
      <c r="V1821" s="98">
        <v>83</v>
      </c>
      <c r="W1821" s="98" t="s">
        <v>4356</v>
      </c>
      <c r="X1821" s="98">
        <v>3</v>
      </c>
      <c r="Y1821" s="98" t="s">
        <v>870</v>
      </c>
      <c r="Z1821" s="98">
        <v>22</v>
      </c>
      <c r="AA1821" s="98" t="s">
        <v>4181</v>
      </c>
      <c r="AB1821" s="98">
        <v>8811</v>
      </c>
      <c r="AC1821" s="98" t="s">
        <v>4357</v>
      </c>
      <c r="AD1821" s="98" t="s">
        <v>4358</v>
      </c>
      <c r="AE1821" s="98">
        <v>5281</v>
      </c>
      <c r="AF1821" s="98" t="s">
        <v>3898</v>
      </c>
      <c r="AG1821" s="98" t="s">
        <v>4404</v>
      </c>
      <c r="AH1821" s="98" t="s">
        <v>212</v>
      </c>
      <c r="AI1821" s="98" t="s">
        <v>53</v>
      </c>
      <c r="AJ1821" s="98">
        <v>4100</v>
      </c>
      <c r="AK1821" s="98" t="s">
        <v>33</v>
      </c>
      <c r="AL1821" s="98">
        <v>4101</v>
      </c>
      <c r="AM1821" s="98" t="s">
        <v>128</v>
      </c>
      <c r="AN1821" s="98">
        <v>4106902</v>
      </c>
      <c r="AO1821" s="98">
        <v>2024</v>
      </c>
      <c r="AP1821" s="98">
        <v>1000</v>
      </c>
      <c r="AQ1821" s="98" t="s">
        <v>54</v>
      </c>
      <c r="AR1821" s="98" t="s">
        <v>54</v>
      </c>
      <c r="AS1821" s="98" t="s">
        <v>54</v>
      </c>
      <c r="AT1821" s="98" t="s">
        <v>54</v>
      </c>
      <c r="AV1821" s="98" t="s">
        <v>226</v>
      </c>
      <c r="AY1821" s="98" t="s">
        <v>56</v>
      </c>
      <c r="AZ1821" s="98" t="s">
        <v>4405</v>
      </c>
      <c r="BA1821" s="98" t="s">
        <v>4367</v>
      </c>
      <c r="BB1821" s="98" t="s">
        <v>4368</v>
      </c>
      <c r="BD1821" s="110" t="str">
        <f t="shared" si="293"/>
        <v>5179RGInt 06 Ponta Grossa</v>
      </c>
      <c r="BE1821" s="110">
        <v>5179</v>
      </c>
      <c r="BF1821" s="110" t="s">
        <v>3768</v>
      </c>
      <c r="BG1821" s="110">
        <v>8418</v>
      </c>
      <c r="BH1821" s="110" t="s">
        <v>38</v>
      </c>
      <c r="BI1821" s="110">
        <v>43</v>
      </c>
      <c r="BJ1821" s="110">
        <v>127</v>
      </c>
      <c r="BK1821" s="110">
        <v>254</v>
      </c>
      <c r="BL1821" s="110">
        <v>254</v>
      </c>
      <c r="BN1821" s="110">
        <f t="shared" si="294"/>
        <v>678</v>
      </c>
      <c r="BS1821" s="110">
        <v>5281</v>
      </c>
      <c r="BT1821" s="110" t="str">
        <f t="shared" si="285"/>
        <v>Revitalização e recuperação de calçadas do Mercado do Produtor, em Curitiba</v>
      </c>
      <c r="BU1821" s="111" t="str">
        <f t="shared" si="286"/>
        <v>Não</v>
      </c>
      <c r="BV1821" s="111" t="str">
        <f t="shared" si="287"/>
        <v>Não</v>
      </c>
      <c r="BW1821" s="111" t="str">
        <f t="shared" si="288"/>
        <v>Não</v>
      </c>
      <c r="BX1821" s="111" t="str">
        <f t="shared" si="289"/>
        <v>Não</v>
      </c>
      <c r="BY1821" s="110" t="s">
        <v>2593</v>
      </c>
      <c r="BZ1821" s="110" t="s">
        <v>8277</v>
      </c>
      <c r="CA1821" s="110" t="s">
        <v>121</v>
      </c>
      <c r="CB1821" s="110" t="s">
        <v>8374</v>
      </c>
      <c r="CG1821" s="110" t="str">
        <f t="shared" si="290"/>
        <v>6172 Total</v>
      </c>
      <c r="CH1821" s="110" t="str">
        <f t="shared" si="292"/>
        <v>6172 Total-1</v>
      </c>
      <c r="CI1821" s="110">
        <v>1</v>
      </c>
      <c r="CJ1821" s="110" t="s">
        <v>7598</v>
      </c>
      <c r="CN1821" s="110">
        <v>0</v>
      </c>
      <c r="CO1821" s="110">
        <v>0</v>
      </c>
      <c r="CP1821" s="110">
        <v>3000</v>
      </c>
      <c r="CQ1821" s="110">
        <v>3000</v>
      </c>
      <c r="CS1821" s="110" t="str">
        <f t="shared" si="291"/>
        <v>-</v>
      </c>
    </row>
    <row r="1822" spans="19:97" x14ac:dyDescent="0.2">
      <c r="S1822" s="98">
        <v>5280</v>
      </c>
      <c r="T1822" s="98">
        <v>65</v>
      </c>
      <c r="U1822" s="98" t="s">
        <v>4180</v>
      </c>
      <c r="V1822" s="98">
        <v>83</v>
      </c>
      <c r="W1822" s="98" t="s">
        <v>4356</v>
      </c>
      <c r="X1822" s="98">
        <v>3</v>
      </c>
      <c r="Y1822" s="98" t="s">
        <v>870</v>
      </c>
      <c r="Z1822" s="98">
        <v>22</v>
      </c>
      <c r="AA1822" s="98" t="s">
        <v>4181</v>
      </c>
      <c r="AB1822" s="98">
        <v>8811</v>
      </c>
      <c r="AC1822" s="98" t="s">
        <v>4357</v>
      </c>
      <c r="AD1822" s="98" t="s">
        <v>4358</v>
      </c>
      <c r="AE1822" s="98">
        <v>5280</v>
      </c>
      <c r="AF1822" s="98" t="s">
        <v>3894</v>
      </c>
      <c r="AG1822" s="98" t="s">
        <v>4406</v>
      </c>
      <c r="AH1822" s="98" t="s">
        <v>212</v>
      </c>
      <c r="AI1822" s="98" t="s">
        <v>53</v>
      </c>
      <c r="AJ1822" s="98">
        <v>4100</v>
      </c>
      <c r="AK1822" s="98" t="s">
        <v>35</v>
      </c>
      <c r="AL1822" s="98">
        <v>4103</v>
      </c>
      <c r="AM1822" s="98" t="s">
        <v>600</v>
      </c>
      <c r="AN1822" s="98">
        <v>4104808</v>
      </c>
      <c r="AO1822" s="98">
        <v>2024</v>
      </c>
      <c r="AP1822" s="98">
        <v>500</v>
      </c>
      <c r="AQ1822" s="98" t="s">
        <v>54</v>
      </c>
      <c r="AR1822" s="98" t="s">
        <v>54</v>
      </c>
      <c r="AS1822" s="98" t="s">
        <v>54</v>
      </c>
      <c r="AT1822" s="98" t="s">
        <v>54</v>
      </c>
      <c r="AU1822" s="98" t="s">
        <v>2593</v>
      </c>
      <c r="AY1822" s="98" t="s">
        <v>56</v>
      </c>
      <c r="AZ1822" s="98" t="s">
        <v>4407</v>
      </c>
      <c r="BA1822" s="98" t="s">
        <v>4367</v>
      </c>
      <c r="BB1822" s="98" t="s">
        <v>4368</v>
      </c>
      <c r="BD1822" s="110" t="str">
        <f t="shared" si="293"/>
        <v>5180RGInt 01 Curitiba</v>
      </c>
      <c r="BE1822" s="110">
        <v>5180</v>
      </c>
      <c r="BF1822" s="110" t="s">
        <v>3772</v>
      </c>
      <c r="BG1822" s="110">
        <v>8418</v>
      </c>
      <c r="BH1822" s="110" t="s">
        <v>33</v>
      </c>
      <c r="BI1822" s="110">
        <v>16</v>
      </c>
      <c r="BJ1822" s="110">
        <v>16</v>
      </c>
      <c r="BK1822" s="110">
        <v>0</v>
      </c>
      <c r="BL1822" s="110">
        <v>0</v>
      </c>
      <c r="BN1822" s="110">
        <f t="shared" si="294"/>
        <v>32</v>
      </c>
      <c r="BS1822" s="110">
        <v>5280</v>
      </c>
      <c r="BT1822" s="110" t="str">
        <f t="shared" si="285"/>
        <v>Revitalização e recuperação de instalações do Banco de Alimentos, em Cascavel</v>
      </c>
      <c r="BU1822" s="111" t="str">
        <f t="shared" si="286"/>
        <v>Não</v>
      </c>
      <c r="BV1822" s="111" t="str">
        <f t="shared" si="287"/>
        <v>Não</v>
      </c>
      <c r="BW1822" s="111" t="str">
        <f t="shared" si="288"/>
        <v>Não</v>
      </c>
      <c r="BX1822" s="111" t="str">
        <f t="shared" si="289"/>
        <v>Não</v>
      </c>
      <c r="BY1822" s="110" t="s">
        <v>2593</v>
      </c>
      <c r="BZ1822" s="110" t="s">
        <v>8278</v>
      </c>
      <c r="CA1822" s="110" t="s">
        <v>121</v>
      </c>
      <c r="CB1822" s="110" t="s">
        <v>8122</v>
      </c>
      <c r="CG1822" s="110" t="str">
        <f t="shared" si="290"/>
        <v>6173Medianeira</v>
      </c>
      <c r="CH1822" s="110" t="str">
        <f t="shared" si="292"/>
        <v>6173-1</v>
      </c>
      <c r="CI1822" s="110">
        <v>1</v>
      </c>
      <c r="CJ1822" s="110">
        <v>6173</v>
      </c>
      <c r="CK1822" s="110" t="s">
        <v>35</v>
      </c>
      <c r="CL1822" s="110">
        <v>4115804</v>
      </c>
      <c r="CM1822" s="110" t="s">
        <v>533</v>
      </c>
      <c r="CN1822" s="110">
        <v>0</v>
      </c>
      <c r="CO1822" s="110">
        <v>1000</v>
      </c>
      <c r="CP1822" s="110">
        <v>200</v>
      </c>
      <c r="CQ1822" s="110">
        <v>0</v>
      </c>
      <c r="CS1822" s="110" t="str">
        <f t="shared" si="291"/>
        <v>RGInt 03 Cascavel-Medianeira</v>
      </c>
    </row>
    <row r="1823" spans="19:97" x14ac:dyDescent="0.2">
      <c r="S1823" s="98">
        <v>6024</v>
      </c>
      <c r="T1823" s="98">
        <v>65</v>
      </c>
      <c r="U1823" s="98" t="s">
        <v>4180</v>
      </c>
      <c r="V1823" s="98">
        <v>83</v>
      </c>
      <c r="W1823" s="98" t="s">
        <v>4356</v>
      </c>
      <c r="X1823" s="98">
        <v>3</v>
      </c>
      <c r="Y1823" s="98" t="s">
        <v>870</v>
      </c>
      <c r="Z1823" s="98">
        <v>22</v>
      </c>
      <c r="AA1823" s="98" t="s">
        <v>4181</v>
      </c>
      <c r="AB1823" s="98">
        <v>8811</v>
      </c>
      <c r="AC1823" s="98" t="s">
        <v>4357</v>
      </c>
      <c r="AD1823" s="98" t="s">
        <v>4358</v>
      </c>
      <c r="AE1823" s="98">
        <v>6024</v>
      </c>
      <c r="AF1823" s="98" t="s">
        <v>4408</v>
      </c>
      <c r="AG1823" s="98" t="s">
        <v>4409</v>
      </c>
      <c r="AH1823" s="98" t="s">
        <v>212</v>
      </c>
      <c r="AI1823" s="98" t="s">
        <v>53</v>
      </c>
      <c r="AJ1823" s="98">
        <v>4100</v>
      </c>
      <c r="AK1823" s="98" t="s">
        <v>33</v>
      </c>
      <c r="AL1823" s="98">
        <v>4101</v>
      </c>
      <c r="AM1823" s="98" t="s">
        <v>128</v>
      </c>
      <c r="AN1823" s="98">
        <v>4106902</v>
      </c>
      <c r="AO1823" s="98">
        <v>2024</v>
      </c>
      <c r="AP1823" s="98">
        <v>0</v>
      </c>
      <c r="AQ1823" s="98" t="s">
        <v>54</v>
      </c>
      <c r="AR1823" s="98" t="s">
        <v>54</v>
      </c>
      <c r="AS1823" s="98" t="s">
        <v>54</v>
      </c>
      <c r="AT1823" s="98" t="s">
        <v>54</v>
      </c>
      <c r="AY1823" s="98" t="s">
        <v>56</v>
      </c>
      <c r="AZ1823" s="98" t="s">
        <v>4362</v>
      </c>
      <c r="BA1823" s="98" t="s">
        <v>4362</v>
      </c>
      <c r="BB1823" s="98" t="s">
        <v>4363</v>
      </c>
      <c r="BD1823" s="110" t="str">
        <f t="shared" si="293"/>
        <v>5180RGInt 02 Guarapuava</v>
      </c>
      <c r="BE1823" s="110">
        <v>5180</v>
      </c>
      <c r="BF1823" s="110" t="s">
        <v>3772</v>
      </c>
      <c r="BG1823" s="110">
        <v>8418</v>
      </c>
      <c r="BH1823" s="110" t="s">
        <v>34</v>
      </c>
      <c r="BI1823" s="110">
        <v>20</v>
      </c>
      <c r="BJ1823" s="110">
        <v>20</v>
      </c>
      <c r="BK1823" s="110">
        <v>0</v>
      </c>
      <c r="BL1823" s="110">
        <v>0</v>
      </c>
      <c r="BN1823" s="110">
        <f t="shared" si="294"/>
        <v>40</v>
      </c>
      <c r="BS1823" s="110">
        <v>6024</v>
      </c>
      <c r="BT1823" s="110" t="str">
        <f t="shared" si="285"/>
        <v>Revitalização e recuperação de Pavimentos do Mercado do Produtor, em Curitiba</v>
      </c>
      <c r="BU1823" s="111" t="str">
        <f t="shared" si="286"/>
        <v>Não</v>
      </c>
      <c r="BV1823" s="111" t="str">
        <f t="shared" si="287"/>
        <v>Não</v>
      </c>
      <c r="BW1823" s="111" t="str">
        <f t="shared" si="288"/>
        <v>Não</v>
      </c>
      <c r="BX1823" s="111" t="str">
        <f t="shared" si="289"/>
        <v>Não</v>
      </c>
      <c r="BY1823" s="110" t="s">
        <v>121</v>
      </c>
      <c r="BZ1823" s="110" t="s">
        <v>121</v>
      </c>
      <c r="CA1823" s="110" t="s">
        <v>121</v>
      </c>
      <c r="CB1823" s="110" t="s">
        <v>8122</v>
      </c>
      <c r="CG1823" s="110" t="str">
        <f t="shared" si="290"/>
        <v>6173 Total</v>
      </c>
      <c r="CH1823" s="110" t="str">
        <f t="shared" si="292"/>
        <v>6173 Total-1</v>
      </c>
      <c r="CI1823" s="110">
        <v>1</v>
      </c>
      <c r="CJ1823" s="110" t="s">
        <v>7599</v>
      </c>
      <c r="CN1823" s="110">
        <v>0</v>
      </c>
      <c r="CO1823" s="110">
        <v>1000</v>
      </c>
      <c r="CP1823" s="110">
        <v>200</v>
      </c>
      <c r="CQ1823" s="110">
        <v>0</v>
      </c>
      <c r="CS1823" s="110" t="str">
        <f t="shared" si="291"/>
        <v>-</v>
      </c>
    </row>
    <row r="1824" spans="19:97" x14ac:dyDescent="0.2">
      <c r="S1824" s="98">
        <v>6883</v>
      </c>
      <c r="T1824" s="98">
        <v>65</v>
      </c>
      <c r="U1824" s="98" t="s">
        <v>4180</v>
      </c>
      <c r="V1824" s="98">
        <v>83</v>
      </c>
      <c r="W1824" s="98" t="s">
        <v>4356</v>
      </c>
      <c r="X1824" s="98">
        <v>3</v>
      </c>
      <c r="Y1824" s="98" t="s">
        <v>870</v>
      </c>
      <c r="Z1824" s="98">
        <v>22</v>
      </c>
      <c r="AA1824" s="98" t="s">
        <v>4181</v>
      </c>
      <c r="AB1824" s="98">
        <v>8811</v>
      </c>
      <c r="AC1824" s="98" t="s">
        <v>4357</v>
      </c>
      <c r="AD1824" s="98" t="s">
        <v>4358</v>
      </c>
      <c r="AE1824" s="98">
        <v>6883</v>
      </c>
      <c r="AF1824" s="98" t="s">
        <v>6474</v>
      </c>
      <c r="AG1824" s="98" t="s">
        <v>6475</v>
      </c>
      <c r="AH1824" s="98" t="s">
        <v>4454</v>
      </c>
      <c r="AI1824" s="98" t="s">
        <v>53</v>
      </c>
      <c r="AJ1824" s="98">
        <v>4100</v>
      </c>
      <c r="AK1824" s="98" t="s">
        <v>35</v>
      </c>
      <c r="AL1824" s="98">
        <v>4103</v>
      </c>
      <c r="AM1824" s="98" t="s">
        <v>600</v>
      </c>
      <c r="AN1824" s="98">
        <v>4104808</v>
      </c>
      <c r="AO1824" s="98">
        <v>2024</v>
      </c>
      <c r="AP1824" s="98">
        <v>0</v>
      </c>
      <c r="AQ1824" s="98" t="s">
        <v>54</v>
      </c>
      <c r="AR1824" s="98" t="s">
        <v>54</v>
      </c>
      <c r="AS1824" s="98" t="s">
        <v>54</v>
      </c>
      <c r="AT1824" s="98" t="s">
        <v>54</v>
      </c>
      <c r="AY1824" s="98" t="s">
        <v>56</v>
      </c>
      <c r="AZ1824" s="98" t="s">
        <v>6464</v>
      </c>
      <c r="BA1824" s="98" t="s">
        <v>6465</v>
      </c>
      <c r="BB1824" s="98" t="s">
        <v>6466</v>
      </c>
      <c r="BD1824" s="110" t="str">
        <f t="shared" si="293"/>
        <v>5180RGInt 03 Cascavel</v>
      </c>
      <c r="BE1824" s="110">
        <v>5180</v>
      </c>
      <c r="BF1824" s="110" t="s">
        <v>3772</v>
      </c>
      <c r="BG1824" s="110">
        <v>8418</v>
      </c>
      <c r="BH1824" s="110" t="s">
        <v>35</v>
      </c>
      <c r="BI1824" s="110">
        <v>24</v>
      </c>
      <c r="BJ1824" s="110">
        <v>24</v>
      </c>
      <c r="BK1824" s="110">
        <v>0</v>
      </c>
      <c r="BL1824" s="110">
        <v>0</v>
      </c>
      <c r="BN1824" s="110">
        <f t="shared" si="294"/>
        <v>48</v>
      </c>
      <c r="BS1824" s="110">
        <v>6883</v>
      </c>
      <c r="BT1824" s="110" t="str">
        <f t="shared" si="285"/>
        <v>Revitalização e recuperação do revestimento de Muros e Cercamento da Unidade do CEASA, em Cascavel</v>
      </c>
      <c r="BU1824" s="111" t="str">
        <f t="shared" si="286"/>
        <v>Não</v>
      </c>
      <c r="BV1824" s="111" t="str">
        <f t="shared" si="287"/>
        <v>Não</v>
      </c>
      <c r="BW1824" s="111" t="str">
        <f t="shared" si="288"/>
        <v>Não</v>
      </c>
      <c r="BX1824" s="111" t="str">
        <f t="shared" si="289"/>
        <v>Não</v>
      </c>
      <c r="BY1824" s="110" t="s">
        <v>121</v>
      </c>
      <c r="BZ1824" s="110" t="s">
        <v>121</v>
      </c>
      <c r="CA1824" s="110" t="s">
        <v>121</v>
      </c>
      <c r="CB1824" s="110" t="s">
        <v>8375</v>
      </c>
      <c r="CG1824" s="110" t="str">
        <f t="shared" si="290"/>
        <v>6174Foz do Iguaçu</v>
      </c>
      <c r="CH1824" s="110" t="str">
        <f t="shared" si="292"/>
        <v>6174-1</v>
      </c>
      <c r="CI1824" s="110">
        <v>1</v>
      </c>
      <c r="CJ1824" s="110">
        <v>6174</v>
      </c>
      <c r="CK1824" s="110" t="s">
        <v>35</v>
      </c>
      <c r="CL1824" s="110">
        <v>4108304</v>
      </c>
      <c r="CM1824" s="110" t="s">
        <v>407</v>
      </c>
      <c r="CN1824" s="110">
        <v>0</v>
      </c>
      <c r="CO1824" s="110">
        <v>151</v>
      </c>
      <c r="CP1824" s="110">
        <v>240</v>
      </c>
      <c r="CQ1824" s="110">
        <v>0</v>
      </c>
      <c r="CS1824" s="110" t="str">
        <f t="shared" si="291"/>
        <v>RGInt 03 Cascavel-Foz do Iguaçu</v>
      </c>
    </row>
    <row r="1825" spans="19:97" x14ac:dyDescent="0.2">
      <c r="S1825" s="98">
        <v>6021</v>
      </c>
      <c r="T1825" s="98">
        <v>65</v>
      </c>
      <c r="U1825" s="98" t="s">
        <v>4180</v>
      </c>
      <c r="V1825" s="98">
        <v>83</v>
      </c>
      <c r="W1825" s="98" t="s">
        <v>4356</v>
      </c>
      <c r="X1825" s="98">
        <v>3</v>
      </c>
      <c r="Y1825" s="98" t="s">
        <v>870</v>
      </c>
      <c r="Z1825" s="98">
        <v>22</v>
      </c>
      <c r="AA1825" s="98" t="s">
        <v>4181</v>
      </c>
      <c r="AB1825" s="98">
        <v>8811</v>
      </c>
      <c r="AC1825" s="98" t="s">
        <v>4357</v>
      </c>
      <c r="AD1825" s="98" t="s">
        <v>4358</v>
      </c>
      <c r="AE1825" s="98">
        <v>6021</v>
      </c>
      <c r="AF1825" s="98" t="s">
        <v>4410</v>
      </c>
      <c r="AG1825" s="98" t="s">
        <v>4411</v>
      </c>
      <c r="AH1825" s="98" t="s">
        <v>212</v>
      </c>
      <c r="AI1825" s="98" t="s">
        <v>53</v>
      </c>
      <c r="AJ1825" s="98">
        <v>4100</v>
      </c>
      <c r="AK1825" s="98" t="s">
        <v>35</v>
      </c>
      <c r="AL1825" s="98">
        <v>4103</v>
      </c>
      <c r="AM1825" s="98" t="s">
        <v>600</v>
      </c>
      <c r="AN1825" s="98">
        <v>4104808</v>
      </c>
      <c r="AO1825" s="98">
        <v>2024</v>
      </c>
      <c r="AP1825" s="98">
        <v>0</v>
      </c>
      <c r="AQ1825" s="98" t="s">
        <v>54</v>
      </c>
      <c r="AR1825" s="98" t="s">
        <v>54</v>
      </c>
      <c r="AS1825" s="98" t="s">
        <v>54</v>
      </c>
      <c r="AT1825" s="98" t="s">
        <v>54</v>
      </c>
      <c r="AY1825" s="98" t="s">
        <v>56</v>
      </c>
      <c r="AZ1825" s="98" t="s">
        <v>4361</v>
      </c>
      <c r="BA1825" s="98" t="s">
        <v>4362</v>
      </c>
      <c r="BB1825" s="98" t="s">
        <v>4363</v>
      </c>
      <c r="BD1825" s="110" t="str">
        <f t="shared" si="293"/>
        <v>5180RGInt 04 Maringá</v>
      </c>
      <c r="BE1825" s="110">
        <v>5180</v>
      </c>
      <c r="BF1825" s="110" t="s">
        <v>3772</v>
      </c>
      <c r="BG1825" s="110">
        <v>8418</v>
      </c>
      <c r="BH1825" s="110" t="s">
        <v>36</v>
      </c>
      <c r="BI1825" s="110">
        <v>18</v>
      </c>
      <c r="BJ1825" s="110">
        <v>18</v>
      </c>
      <c r="BK1825" s="110">
        <v>0</v>
      </c>
      <c r="BL1825" s="110">
        <v>0</v>
      </c>
      <c r="BN1825" s="110">
        <f t="shared" si="294"/>
        <v>36</v>
      </c>
      <c r="BS1825" s="110">
        <v>6021</v>
      </c>
      <c r="BT1825" s="110" t="str">
        <f t="shared" si="285"/>
        <v>Revitalização e recuperação dos Pavimentos do CEASA da Unidade de Cascavel</v>
      </c>
      <c r="BU1825" s="111" t="str">
        <f t="shared" si="286"/>
        <v>Não</v>
      </c>
      <c r="BV1825" s="111" t="str">
        <f t="shared" si="287"/>
        <v>Não</v>
      </c>
      <c r="BW1825" s="111" t="str">
        <f t="shared" si="288"/>
        <v>Não</v>
      </c>
      <c r="BX1825" s="111" t="str">
        <f t="shared" si="289"/>
        <v>Não</v>
      </c>
      <c r="BY1825" s="110" t="s">
        <v>121</v>
      </c>
      <c r="BZ1825" s="110" t="s">
        <v>121</v>
      </c>
      <c r="CA1825" s="110" t="s">
        <v>121</v>
      </c>
      <c r="CB1825" s="110" t="s">
        <v>8122</v>
      </c>
      <c r="CG1825" s="110" t="str">
        <f t="shared" si="290"/>
        <v>6174 Total</v>
      </c>
      <c r="CH1825" s="110" t="str">
        <f t="shared" si="292"/>
        <v>6174 Total-1</v>
      </c>
      <c r="CI1825" s="110">
        <v>1</v>
      </c>
      <c r="CJ1825" s="110" t="s">
        <v>7600</v>
      </c>
      <c r="CN1825" s="110">
        <v>0</v>
      </c>
      <c r="CO1825" s="110">
        <v>151</v>
      </c>
      <c r="CP1825" s="110">
        <v>240</v>
      </c>
      <c r="CQ1825" s="110">
        <v>0</v>
      </c>
      <c r="CS1825" s="110" t="str">
        <f t="shared" si="291"/>
        <v>-</v>
      </c>
    </row>
    <row r="1826" spans="19:97" x14ac:dyDescent="0.2">
      <c r="S1826" s="98">
        <v>6022</v>
      </c>
      <c r="T1826" s="98">
        <v>65</v>
      </c>
      <c r="U1826" s="98" t="s">
        <v>4180</v>
      </c>
      <c r="V1826" s="98">
        <v>83</v>
      </c>
      <c r="W1826" s="98" t="s">
        <v>4356</v>
      </c>
      <c r="X1826" s="98">
        <v>3</v>
      </c>
      <c r="Y1826" s="98" t="s">
        <v>870</v>
      </c>
      <c r="Z1826" s="98">
        <v>22</v>
      </c>
      <c r="AA1826" s="98" t="s">
        <v>4181</v>
      </c>
      <c r="AB1826" s="98">
        <v>8811</v>
      </c>
      <c r="AC1826" s="98" t="s">
        <v>4357</v>
      </c>
      <c r="AD1826" s="98" t="s">
        <v>4358</v>
      </c>
      <c r="AE1826" s="98">
        <v>6022</v>
      </c>
      <c r="AF1826" s="98" t="s">
        <v>4412</v>
      </c>
      <c r="AG1826" s="98" t="s">
        <v>4413</v>
      </c>
      <c r="AH1826" s="98" t="s">
        <v>212</v>
      </c>
      <c r="AI1826" s="98" t="s">
        <v>53</v>
      </c>
      <c r="AJ1826" s="98">
        <v>4100</v>
      </c>
      <c r="AK1826" s="98" t="s">
        <v>33</v>
      </c>
      <c r="AL1826" s="98">
        <v>4101</v>
      </c>
      <c r="AM1826" s="98" t="s">
        <v>128</v>
      </c>
      <c r="AN1826" s="98">
        <v>4106902</v>
      </c>
      <c r="AO1826" s="98">
        <v>2024</v>
      </c>
      <c r="AP1826" s="98">
        <v>0</v>
      </c>
      <c r="AQ1826" s="98" t="s">
        <v>54</v>
      </c>
      <c r="AR1826" s="98" t="s">
        <v>54</v>
      </c>
      <c r="AS1826" s="98" t="s">
        <v>54</v>
      </c>
      <c r="AT1826" s="98" t="s">
        <v>54</v>
      </c>
      <c r="AY1826" s="98" t="s">
        <v>56</v>
      </c>
      <c r="AZ1826" s="98" t="s">
        <v>4361</v>
      </c>
      <c r="BA1826" s="98" t="s">
        <v>4362</v>
      </c>
      <c r="BB1826" s="98" t="s">
        <v>4363</v>
      </c>
      <c r="BD1826" s="110" t="str">
        <f t="shared" si="293"/>
        <v>5180RGInt 05 Londrina</v>
      </c>
      <c r="BE1826" s="110">
        <v>5180</v>
      </c>
      <c r="BF1826" s="110" t="s">
        <v>3772</v>
      </c>
      <c r="BG1826" s="110">
        <v>8418</v>
      </c>
      <c r="BH1826" s="110" t="s">
        <v>37</v>
      </c>
      <c r="BI1826" s="110">
        <v>19</v>
      </c>
      <c r="BJ1826" s="110">
        <v>19</v>
      </c>
      <c r="BK1826" s="110">
        <v>0</v>
      </c>
      <c r="BL1826" s="110">
        <v>0</v>
      </c>
      <c r="BN1826" s="110">
        <f t="shared" si="294"/>
        <v>38</v>
      </c>
      <c r="BS1826" s="110">
        <v>6022</v>
      </c>
      <c r="BT1826" s="110" t="str">
        <f t="shared" si="285"/>
        <v>Revitalização e recuperação dos Pavimentos do CEASA da Unidade de Curitiba</v>
      </c>
      <c r="BU1826" s="111" t="str">
        <f t="shared" si="286"/>
        <v>Não</v>
      </c>
      <c r="BV1826" s="111" t="str">
        <f t="shared" si="287"/>
        <v>Não</v>
      </c>
      <c r="BW1826" s="111" t="str">
        <f t="shared" si="288"/>
        <v>Não</v>
      </c>
      <c r="BX1826" s="111" t="str">
        <f t="shared" si="289"/>
        <v>Não</v>
      </c>
      <c r="BY1826" s="110" t="s">
        <v>121</v>
      </c>
      <c r="BZ1826" s="110" t="s">
        <v>121</v>
      </c>
      <c r="CA1826" s="110" t="s">
        <v>121</v>
      </c>
      <c r="CB1826" s="110" t="s">
        <v>8122</v>
      </c>
      <c r="CG1826" s="110" t="str">
        <f t="shared" si="290"/>
        <v>6181Mauá da Serra</v>
      </c>
      <c r="CH1826" s="110" t="str">
        <f t="shared" si="292"/>
        <v>6181-1</v>
      </c>
      <c r="CI1826" s="110">
        <v>1</v>
      </c>
      <c r="CJ1826" s="110">
        <v>6181</v>
      </c>
      <c r="CK1826" s="110" t="s">
        <v>37</v>
      </c>
      <c r="CL1826" s="110">
        <v>4115754</v>
      </c>
      <c r="CM1826" s="110" t="s">
        <v>349</v>
      </c>
      <c r="CN1826" s="110">
        <v>0</v>
      </c>
      <c r="CO1826" s="110">
        <v>5</v>
      </c>
      <c r="CP1826" s="110">
        <v>7.9</v>
      </c>
      <c r="CQ1826" s="110">
        <v>10</v>
      </c>
      <c r="CS1826" s="110" t="str">
        <f t="shared" si="291"/>
        <v>RGInt 05 Londrina-Mauá da Serra</v>
      </c>
    </row>
    <row r="1827" spans="19:97" x14ac:dyDescent="0.2">
      <c r="S1827" s="98">
        <v>5284</v>
      </c>
      <c r="T1827" s="98">
        <v>65</v>
      </c>
      <c r="U1827" s="98" t="s">
        <v>4180</v>
      </c>
      <c r="V1827" s="98">
        <v>83</v>
      </c>
      <c r="W1827" s="98" t="s">
        <v>4356</v>
      </c>
      <c r="X1827" s="98">
        <v>3</v>
      </c>
      <c r="Y1827" s="98" t="s">
        <v>870</v>
      </c>
      <c r="Z1827" s="98">
        <v>22</v>
      </c>
      <c r="AA1827" s="98" t="s">
        <v>4181</v>
      </c>
      <c r="AB1827" s="98">
        <v>8811</v>
      </c>
      <c r="AC1827" s="98" t="s">
        <v>4357</v>
      </c>
      <c r="AD1827" s="98" t="s">
        <v>4358</v>
      </c>
      <c r="AE1827" s="98">
        <v>5284</v>
      </c>
      <c r="AF1827" s="98" t="s">
        <v>3901</v>
      </c>
      <c r="AG1827" s="98" t="s">
        <v>4414</v>
      </c>
      <c r="AH1827" s="98" t="s">
        <v>212</v>
      </c>
      <c r="AI1827" s="98" t="s">
        <v>53</v>
      </c>
      <c r="AJ1827" s="98">
        <v>4100</v>
      </c>
      <c r="AK1827" s="98" t="s">
        <v>33</v>
      </c>
      <c r="AL1827" s="98">
        <v>4101</v>
      </c>
      <c r="AM1827" s="98" t="s">
        <v>128</v>
      </c>
      <c r="AN1827" s="98">
        <v>4106902</v>
      </c>
      <c r="AO1827" s="98">
        <v>2024</v>
      </c>
      <c r="AP1827" s="98">
        <v>750</v>
      </c>
      <c r="AQ1827" s="98" t="s">
        <v>54</v>
      </c>
      <c r="AR1827" s="98" t="s">
        <v>54</v>
      </c>
      <c r="AS1827" s="98" t="s">
        <v>54</v>
      </c>
      <c r="AT1827" s="98" t="s">
        <v>54</v>
      </c>
      <c r="AU1827" s="98" t="s">
        <v>2593</v>
      </c>
      <c r="AY1827" s="98" t="s">
        <v>56</v>
      </c>
      <c r="AZ1827" s="98" t="s">
        <v>4414</v>
      </c>
      <c r="BA1827" s="98" t="s">
        <v>4367</v>
      </c>
      <c r="BB1827" s="98" t="s">
        <v>4368</v>
      </c>
      <c r="BD1827" s="110" t="str">
        <f t="shared" si="293"/>
        <v>5180RGInt 06 Ponta Grossa</v>
      </c>
      <c r="BE1827" s="110">
        <v>5180</v>
      </c>
      <c r="BF1827" s="110" t="s">
        <v>3772</v>
      </c>
      <c r="BG1827" s="110">
        <v>8418</v>
      </c>
      <c r="BH1827" s="110" t="s">
        <v>38</v>
      </c>
      <c r="BI1827" s="110">
        <v>12</v>
      </c>
      <c r="BJ1827" s="110">
        <v>12</v>
      </c>
      <c r="BK1827" s="110">
        <v>0</v>
      </c>
      <c r="BL1827" s="110">
        <v>0</v>
      </c>
      <c r="BN1827" s="110">
        <f t="shared" si="294"/>
        <v>24</v>
      </c>
      <c r="BS1827" s="110">
        <v>5284</v>
      </c>
      <c r="BT1827" s="110" t="str">
        <f t="shared" si="285"/>
        <v>Revitalização, recuperação e instalação predial para Nova Sede Administrativa, em Curitiba</v>
      </c>
      <c r="BU1827" s="111" t="str">
        <f t="shared" si="286"/>
        <v>Não</v>
      </c>
      <c r="BV1827" s="111" t="str">
        <f t="shared" si="287"/>
        <v>Não</v>
      </c>
      <c r="BW1827" s="111" t="str">
        <f t="shared" si="288"/>
        <v>Não</v>
      </c>
      <c r="BX1827" s="111" t="str">
        <f t="shared" si="289"/>
        <v>Não</v>
      </c>
      <c r="BY1827" s="110" t="s">
        <v>2593</v>
      </c>
      <c r="BZ1827" s="110" t="s">
        <v>929</v>
      </c>
      <c r="CA1827" s="110" t="s">
        <v>121</v>
      </c>
      <c r="CB1827" s="110" t="s">
        <v>8374</v>
      </c>
      <c r="CG1827" s="110" t="str">
        <f t="shared" si="290"/>
        <v>6181 Total</v>
      </c>
      <c r="CH1827" s="110" t="str">
        <f t="shared" si="292"/>
        <v>6181 Total-1</v>
      </c>
      <c r="CI1827" s="110">
        <v>1</v>
      </c>
      <c r="CJ1827" s="110" t="s">
        <v>7601</v>
      </c>
      <c r="CN1827" s="110">
        <v>0</v>
      </c>
      <c r="CO1827" s="110">
        <v>5</v>
      </c>
      <c r="CP1827" s="110">
        <v>7.9</v>
      </c>
      <c r="CQ1827" s="110">
        <v>10</v>
      </c>
      <c r="CS1827" s="110" t="str">
        <f t="shared" si="291"/>
        <v>-</v>
      </c>
    </row>
    <row r="1828" spans="19:97" x14ac:dyDescent="0.2">
      <c r="S1828" s="98">
        <v>6025</v>
      </c>
      <c r="T1828" s="98">
        <v>65</v>
      </c>
      <c r="U1828" s="98" t="s">
        <v>4180</v>
      </c>
      <c r="V1828" s="98">
        <v>83</v>
      </c>
      <c r="W1828" s="98" t="s">
        <v>4356</v>
      </c>
      <c r="X1828" s="98">
        <v>3</v>
      </c>
      <c r="Y1828" s="98" t="s">
        <v>870</v>
      </c>
      <c r="Z1828" s="98">
        <v>22</v>
      </c>
      <c r="AA1828" s="98" t="s">
        <v>4181</v>
      </c>
      <c r="AB1828" s="98">
        <v>8811</v>
      </c>
      <c r="AC1828" s="98" t="s">
        <v>4357</v>
      </c>
      <c r="AD1828" s="98" t="s">
        <v>4358</v>
      </c>
      <c r="AE1828" s="98">
        <v>6025</v>
      </c>
      <c r="AF1828" s="98" t="s">
        <v>4415</v>
      </c>
      <c r="AG1828" s="98" t="s">
        <v>4416</v>
      </c>
      <c r="AH1828" s="98" t="s">
        <v>212</v>
      </c>
      <c r="AI1828" s="98" t="s">
        <v>53</v>
      </c>
      <c r="AJ1828" s="98">
        <v>4100</v>
      </c>
      <c r="AK1828" s="98" t="s">
        <v>33</v>
      </c>
      <c r="AL1828" s="98">
        <v>4101</v>
      </c>
      <c r="AM1828" s="98" t="s">
        <v>128</v>
      </c>
      <c r="AN1828" s="98">
        <v>4106902</v>
      </c>
      <c r="AO1828" s="98">
        <v>2024</v>
      </c>
      <c r="AP1828" s="98">
        <v>0</v>
      </c>
      <c r="AQ1828" s="98" t="s">
        <v>54</v>
      </c>
      <c r="AR1828" s="98" t="s">
        <v>54</v>
      </c>
      <c r="AS1828" s="98" t="s">
        <v>54</v>
      </c>
      <c r="AT1828" s="98" t="s">
        <v>54</v>
      </c>
      <c r="AY1828" s="98" t="s">
        <v>56</v>
      </c>
      <c r="AZ1828" s="98" t="s">
        <v>4361</v>
      </c>
      <c r="BA1828" s="98" t="s">
        <v>4362</v>
      </c>
      <c r="BB1828" s="98" t="s">
        <v>4363</v>
      </c>
      <c r="BD1828" s="110" t="str">
        <f t="shared" si="293"/>
        <v>5181RGInt 01 Curitiba</v>
      </c>
      <c r="BE1828" s="110">
        <v>5181</v>
      </c>
      <c r="BF1828" s="110" t="s">
        <v>3775</v>
      </c>
      <c r="BG1828" s="110">
        <v>8418</v>
      </c>
      <c r="BH1828" s="110" t="s">
        <v>33</v>
      </c>
      <c r="BI1828" s="110">
        <v>500</v>
      </c>
      <c r="BJ1828" s="110">
        <v>500</v>
      </c>
      <c r="BK1828" s="110">
        <v>500</v>
      </c>
      <c r="BL1828" s="110">
        <v>500</v>
      </c>
      <c r="BN1828" s="110">
        <f t="shared" si="294"/>
        <v>2000</v>
      </c>
      <c r="BS1828" s="110">
        <v>6025</v>
      </c>
      <c r="BT1828" s="110" t="str">
        <f t="shared" si="285"/>
        <v>Sinalização horizontal e vertical de pavimentos, na Unidade de Curitiba</v>
      </c>
      <c r="BU1828" s="111" t="str">
        <f t="shared" si="286"/>
        <v>Não</v>
      </c>
      <c r="BV1828" s="111" t="str">
        <f t="shared" si="287"/>
        <v>Não</v>
      </c>
      <c r="BW1828" s="111" t="str">
        <f t="shared" si="288"/>
        <v>Não</v>
      </c>
      <c r="BX1828" s="111" t="str">
        <f t="shared" si="289"/>
        <v>Não</v>
      </c>
      <c r="BY1828" s="110" t="s">
        <v>121</v>
      </c>
      <c r="BZ1828" s="110" t="s">
        <v>121</v>
      </c>
      <c r="CA1828" s="110" t="s">
        <v>121</v>
      </c>
      <c r="CB1828" s="110" t="s">
        <v>8122</v>
      </c>
      <c r="CG1828" s="110" t="str">
        <f t="shared" si="290"/>
        <v>6182Arapongas</v>
      </c>
      <c r="CH1828" s="110" t="str">
        <f t="shared" si="292"/>
        <v>6182-1</v>
      </c>
      <c r="CI1828" s="110">
        <v>1</v>
      </c>
      <c r="CJ1828" s="110">
        <v>6182</v>
      </c>
      <c r="CK1828" s="110" t="s">
        <v>37</v>
      </c>
      <c r="CL1828" s="110">
        <v>4101507</v>
      </c>
      <c r="CM1828" s="110" t="s">
        <v>2606</v>
      </c>
      <c r="CN1828" s="110">
        <v>0</v>
      </c>
      <c r="CO1828" s="110">
        <v>2</v>
      </c>
      <c r="CP1828" s="110">
        <v>6</v>
      </c>
      <c r="CQ1828" s="110">
        <v>2.4</v>
      </c>
      <c r="CS1828" s="110" t="str">
        <f t="shared" si="291"/>
        <v>RGInt 05 Londrina-Arapongas</v>
      </c>
    </row>
    <row r="1829" spans="19:97" x14ac:dyDescent="0.2">
      <c r="S1829" s="98">
        <v>6867</v>
      </c>
      <c r="T1829" s="98">
        <v>67</v>
      </c>
      <c r="U1829" s="98" t="s">
        <v>4417</v>
      </c>
      <c r="V1829" s="98">
        <v>2</v>
      </c>
      <c r="W1829" s="98" t="s">
        <v>975</v>
      </c>
      <c r="X1829" s="98">
        <v>2</v>
      </c>
      <c r="Y1829" s="98" t="s">
        <v>4418</v>
      </c>
      <c r="Z1829" s="98">
        <v>14</v>
      </c>
      <c r="AA1829" s="98" t="s">
        <v>4419</v>
      </c>
      <c r="AB1829" s="98">
        <v>8088</v>
      </c>
      <c r="AC1829" s="98" t="s">
        <v>4420</v>
      </c>
      <c r="AD1829" s="98" t="s">
        <v>4421</v>
      </c>
      <c r="AE1829" s="98">
        <v>6867</v>
      </c>
      <c r="AF1829" s="98" t="s">
        <v>6476</v>
      </c>
      <c r="AG1829" s="98" t="s">
        <v>6477</v>
      </c>
      <c r="AH1829" s="98" t="s">
        <v>212</v>
      </c>
      <c r="AI1829" s="98" t="s">
        <v>53</v>
      </c>
      <c r="AJ1829" s="98">
        <v>4100</v>
      </c>
      <c r="AK1829" s="98" t="s">
        <v>33</v>
      </c>
      <c r="AL1829" s="98">
        <v>4101</v>
      </c>
      <c r="AO1829" s="98">
        <v>2024</v>
      </c>
      <c r="AP1829" s="98">
        <v>0</v>
      </c>
      <c r="AQ1829" s="98" t="s">
        <v>54</v>
      </c>
      <c r="AR1829" s="98" t="s">
        <v>54</v>
      </c>
      <c r="AS1829" s="98" t="s">
        <v>54</v>
      </c>
      <c r="AT1829" s="98" t="s">
        <v>54</v>
      </c>
      <c r="AV1829" s="98" t="s">
        <v>226</v>
      </c>
      <c r="AY1829" s="98" t="s">
        <v>56</v>
      </c>
      <c r="AZ1829" s="98" t="s">
        <v>6478</v>
      </c>
      <c r="BA1829" s="98" t="s">
        <v>6479</v>
      </c>
      <c r="BB1829" s="98" t="s">
        <v>6480</v>
      </c>
      <c r="BD1829" s="110" t="str">
        <f t="shared" si="293"/>
        <v>5182RGInt 03 Cascavel</v>
      </c>
      <c r="BE1829" s="110">
        <v>5182</v>
      </c>
      <c r="BF1829" s="110" t="s">
        <v>3778</v>
      </c>
      <c r="BG1829" s="110">
        <v>8418</v>
      </c>
      <c r="BH1829" s="110" t="s">
        <v>35</v>
      </c>
      <c r="BI1829" s="110">
        <v>31250</v>
      </c>
      <c r="BJ1829" s="110">
        <v>0</v>
      </c>
      <c r="BK1829" s="110">
        <v>0</v>
      </c>
      <c r="BL1829" s="110">
        <v>0</v>
      </c>
      <c r="BN1829" s="110">
        <f t="shared" si="294"/>
        <v>31250</v>
      </c>
      <c r="BS1829" s="110">
        <v>6867</v>
      </c>
      <c r="BT1829" s="110" t="str">
        <f t="shared" si="285"/>
        <v>Construção e implementação de Sistema de Teleférico da Região Metropolitana de Curitiba</v>
      </c>
      <c r="BU1829" s="111" t="str">
        <f t="shared" si="286"/>
        <v>Não</v>
      </c>
      <c r="BV1829" s="111" t="str">
        <f t="shared" si="287"/>
        <v>Não</v>
      </c>
      <c r="BW1829" s="111" t="str">
        <f t="shared" si="288"/>
        <v>Não</v>
      </c>
      <c r="BX1829" s="111" t="str">
        <f t="shared" si="289"/>
        <v>Não</v>
      </c>
      <c r="BY1829" s="110" t="s">
        <v>121</v>
      </c>
      <c r="BZ1829" s="110" t="s">
        <v>226</v>
      </c>
      <c r="CA1829" s="110" t="s">
        <v>121</v>
      </c>
      <c r="CB1829" s="110" t="s">
        <v>8122</v>
      </c>
      <c r="CG1829" s="110" t="str">
        <f t="shared" si="290"/>
        <v>6182 Total</v>
      </c>
      <c r="CH1829" s="110" t="str">
        <f t="shared" si="292"/>
        <v>6182 Total-1</v>
      </c>
      <c r="CI1829" s="110">
        <v>1</v>
      </c>
      <c r="CJ1829" s="110" t="s">
        <v>7602</v>
      </c>
      <c r="CN1829" s="110">
        <v>0</v>
      </c>
      <c r="CO1829" s="110">
        <v>2</v>
      </c>
      <c r="CP1829" s="110">
        <v>6</v>
      </c>
      <c r="CQ1829" s="110">
        <v>2.4</v>
      </c>
      <c r="CS1829" s="110" t="str">
        <f t="shared" si="291"/>
        <v>-</v>
      </c>
    </row>
    <row r="1830" spans="19:97" x14ac:dyDescent="0.2">
      <c r="S1830" s="98">
        <v>5297</v>
      </c>
      <c r="T1830" s="98">
        <v>67</v>
      </c>
      <c r="U1830" s="98" t="s">
        <v>4417</v>
      </c>
      <c r="V1830" s="98">
        <v>2</v>
      </c>
      <c r="W1830" s="98" t="s">
        <v>975</v>
      </c>
      <c r="X1830" s="98">
        <v>2</v>
      </c>
      <c r="Y1830" s="98" t="s">
        <v>4418</v>
      </c>
      <c r="Z1830" s="98">
        <v>14</v>
      </c>
      <c r="AA1830" s="98" t="s">
        <v>4419</v>
      </c>
      <c r="AB1830" s="98">
        <v>8088</v>
      </c>
      <c r="AC1830" s="98" t="s">
        <v>4420</v>
      </c>
      <c r="AD1830" s="98" t="s">
        <v>4421</v>
      </c>
      <c r="AE1830" s="98">
        <v>5297</v>
      </c>
      <c r="AF1830" s="98" t="s">
        <v>3934</v>
      </c>
      <c r="AG1830" s="98" t="s">
        <v>4422</v>
      </c>
      <c r="AH1830" s="98" t="s">
        <v>734</v>
      </c>
      <c r="AI1830" s="98" t="s">
        <v>53</v>
      </c>
      <c r="AJ1830" s="98">
        <v>4100</v>
      </c>
      <c r="AK1830" s="98" t="s">
        <v>33</v>
      </c>
      <c r="AL1830" s="98">
        <v>4101</v>
      </c>
      <c r="AO1830" s="98">
        <v>2024</v>
      </c>
      <c r="AP1830" s="98">
        <v>0</v>
      </c>
      <c r="AQ1830" s="98" t="s">
        <v>54</v>
      </c>
      <c r="AR1830" s="98" t="s">
        <v>56</v>
      </c>
      <c r="AS1830" s="98" t="s">
        <v>54</v>
      </c>
      <c r="AT1830" s="98" t="s">
        <v>54</v>
      </c>
      <c r="AW1830" s="98" t="s">
        <v>6481</v>
      </c>
      <c r="AY1830" s="98" t="s">
        <v>56</v>
      </c>
      <c r="AZ1830" s="98" t="s">
        <v>4423</v>
      </c>
      <c r="BA1830" s="98" t="s">
        <v>4424</v>
      </c>
      <c r="BB1830" s="98" t="s">
        <v>4425</v>
      </c>
      <c r="BD1830" s="110" t="str">
        <f t="shared" si="293"/>
        <v>5183(vazio)</v>
      </c>
      <c r="BE1830" s="110">
        <v>5183</v>
      </c>
      <c r="BF1830" s="110" t="s">
        <v>2082</v>
      </c>
      <c r="BG1830" s="110">
        <v>8602</v>
      </c>
      <c r="BH1830" s="110" t="s">
        <v>60</v>
      </c>
      <c r="BI1830" s="110">
        <v>30</v>
      </c>
      <c r="BJ1830" s="110">
        <v>50</v>
      </c>
      <c r="BK1830" s="110">
        <v>50</v>
      </c>
      <c r="BL1830" s="110">
        <v>50</v>
      </c>
      <c r="BN1830" s="110">
        <f t="shared" si="294"/>
        <v>180</v>
      </c>
      <c r="BS1830" s="110">
        <v>5297</v>
      </c>
      <c r="BT1830" s="110" t="str">
        <f t="shared" si="285"/>
        <v>Municípios beneficiados com recursos para Aquisição de Imóveis</v>
      </c>
      <c r="BU1830" s="111" t="str">
        <f t="shared" si="286"/>
        <v>Não</v>
      </c>
      <c r="BV1830" s="111" t="str">
        <f t="shared" si="287"/>
        <v>Não</v>
      </c>
      <c r="BW1830" s="111" t="str">
        <f t="shared" si="288"/>
        <v>Não</v>
      </c>
      <c r="BX1830" s="111" t="str">
        <f t="shared" si="289"/>
        <v>Sim</v>
      </c>
      <c r="BY1830" s="110" t="s">
        <v>3935</v>
      </c>
      <c r="BZ1830" s="110" t="s">
        <v>8196</v>
      </c>
      <c r="CA1830" s="110" t="s">
        <v>8364</v>
      </c>
      <c r="CB1830" s="110" t="s">
        <v>8374</v>
      </c>
      <c r="CG1830" s="110" t="str">
        <f t="shared" si="290"/>
        <v>6183São José da Boa Vista</v>
      </c>
      <c r="CH1830" s="110" t="str">
        <f t="shared" si="292"/>
        <v>6183-1</v>
      </c>
      <c r="CI1830" s="110">
        <v>1</v>
      </c>
      <c r="CJ1830" s="110">
        <v>6183</v>
      </c>
      <c r="CK1830" s="110" t="s">
        <v>37</v>
      </c>
      <c r="CL1830" s="110">
        <v>4125407</v>
      </c>
      <c r="CM1830" s="110" t="s">
        <v>2822</v>
      </c>
      <c r="CN1830" s="110">
        <v>0</v>
      </c>
      <c r="CO1830" s="110">
        <v>2</v>
      </c>
      <c r="CP1830" s="110">
        <v>15</v>
      </c>
      <c r="CQ1830" s="110">
        <v>15</v>
      </c>
      <c r="CS1830" s="110" t="str">
        <f t="shared" si="291"/>
        <v>RGInt 05 Londrina-São José da Boa Vista</v>
      </c>
    </row>
    <row r="1831" spans="19:97" x14ac:dyDescent="0.2">
      <c r="S1831" s="98">
        <v>5047</v>
      </c>
      <c r="T1831" s="98">
        <v>67</v>
      </c>
      <c r="U1831" s="98" t="s">
        <v>4417</v>
      </c>
      <c r="V1831" s="98">
        <v>2</v>
      </c>
      <c r="W1831" s="98" t="s">
        <v>975</v>
      </c>
      <c r="X1831" s="98">
        <v>2</v>
      </c>
      <c r="Y1831" s="98" t="s">
        <v>4418</v>
      </c>
      <c r="Z1831" s="98">
        <v>14</v>
      </c>
      <c r="AA1831" s="98" t="s">
        <v>4419</v>
      </c>
      <c r="AB1831" s="98">
        <v>8088</v>
      </c>
      <c r="AC1831" s="98" t="s">
        <v>4420</v>
      </c>
      <c r="AD1831" s="98" t="s">
        <v>4421</v>
      </c>
      <c r="AE1831" s="98">
        <v>5047</v>
      </c>
      <c r="AF1831" s="98" t="s">
        <v>3384</v>
      </c>
      <c r="AG1831" s="98" t="s">
        <v>4426</v>
      </c>
      <c r="AH1831" s="98" t="s">
        <v>734</v>
      </c>
      <c r="AI1831" s="98" t="s">
        <v>53</v>
      </c>
      <c r="AJ1831" s="98">
        <v>4100</v>
      </c>
      <c r="AK1831" s="98" t="s">
        <v>33</v>
      </c>
      <c r="AL1831" s="98">
        <v>4101</v>
      </c>
      <c r="AO1831" s="98">
        <v>2024</v>
      </c>
      <c r="AP1831" s="98">
        <v>0</v>
      </c>
      <c r="AQ1831" s="98" t="s">
        <v>54</v>
      </c>
      <c r="AR1831" s="98" t="s">
        <v>54</v>
      </c>
      <c r="AS1831" s="98" t="s">
        <v>54</v>
      </c>
      <c r="AT1831" s="98" t="s">
        <v>54</v>
      </c>
      <c r="AV1831" s="98" t="s">
        <v>213</v>
      </c>
      <c r="AY1831" s="98" t="s">
        <v>56</v>
      </c>
      <c r="AZ1831" s="98" t="s">
        <v>4423</v>
      </c>
      <c r="BA1831" s="98" t="s">
        <v>4424</v>
      </c>
      <c r="BB1831" s="98" t="s">
        <v>4425</v>
      </c>
      <c r="BD1831" s="110" t="str">
        <f t="shared" si="293"/>
        <v>5184RGInt 04 Maringá</v>
      </c>
      <c r="BE1831" s="110">
        <v>5184</v>
      </c>
      <c r="BF1831" s="110" t="s">
        <v>3783</v>
      </c>
      <c r="BG1831" s="110">
        <v>8397</v>
      </c>
      <c r="BH1831" s="110" t="s">
        <v>36</v>
      </c>
      <c r="BI1831" s="110">
        <v>0.2</v>
      </c>
      <c r="BJ1831" s="110">
        <v>0.2</v>
      </c>
      <c r="BK1831" s="110">
        <v>1.1399999999999999</v>
      </c>
      <c r="BL1831" s="110">
        <v>0</v>
      </c>
      <c r="BN1831" s="110">
        <f t="shared" si="294"/>
        <v>1.54</v>
      </c>
      <c r="BS1831" s="110">
        <v>5047</v>
      </c>
      <c r="BT1831" s="110" t="str">
        <f t="shared" si="285"/>
        <v>Municípios beneficiados com recursos para desenvolvimento institucional</v>
      </c>
      <c r="BU1831" s="111" t="str">
        <f t="shared" si="286"/>
        <v>Não</v>
      </c>
      <c r="BV1831" s="111" t="str">
        <f t="shared" si="287"/>
        <v>Não</v>
      </c>
      <c r="BW1831" s="111" t="str">
        <f t="shared" si="288"/>
        <v>Não</v>
      </c>
      <c r="BX1831" s="111" t="str">
        <f t="shared" si="289"/>
        <v>Não</v>
      </c>
      <c r="BY1831" s="110" t="s">
        <v>3385</v>
      </c>
      <c r="BZ1831" s="110" t="s">
        <v>8134</v>
      </c>
      <c r="CA1831" s="110" t="s">
        <v>121</v>
      </c>
      <c r="CB1831" s="110" t="s">
        <v>8374</v>
      </c>
      <c r="CG1831" s="110" t="str">
        <f t="shared" si="290"/>
        <v>6183 Total</v>
      </c>
      <c r="CH1831" s="110" t="str">
        <f t="shared" si="292"/>
        <v>6183 Total-1</v>
      </c>
      <c r="CI1831" s="110">
        <v>1</v>
      </c>
      <c r="CJ1831" s="110" t="s">
        <v>7603</v>
      </c>
      <c r="CN1831" s="110">
        <v>0</v>
      </c>
      <c r="CO1831" s="110">
        <v>2</v>
      </c>
      <c r="CP1831" s="110">
        <v>15</v>
      </c>
      <c r="CQ1831" s="110">
        <v>15</v>
      </c>
      <c r="CS1831" s="110" t="str">
        <f t="shared" si="291"/>
        <v>-</v>
      </c>
    </row>
    <row r="1832" spans="19:97" x14ac:dyDescent="0.2">
      <c r="S1832" s="98">
        <v>5048</v>
      </c>
      <c r="T1832" s="98">
        <v>67</v>
      </c>
      <c r="U1832" s="98" t="s">
        <v>4417</v>
      </c>
      <c r="V1832" s="98">
        <v>2</v>
      </c>
      <c r="W1832" s="98" t="s">
        <v>975</v>
      </c>
      <c r="X1832" s="98">
        <v>2</v>
      </c>
      <c r="Y1832" s="98" t="s">
        <v>4418</v>
      </c>
      <c r="Z1832" s="98">
        <v>14</v>
      </c>
      <c r="AA1832" s="98" t="s">
        <v>4419</v>
      </c>
      <c r="AB1832" s="98">
        <v>8088</v>
      </c>
      <c r="AC1832" s="98" t="s">
        <v>4420</v>
      </c>
      <c r="AD1832" s="98" t="s">
        <v>4421</v>
      </c>
      <c r="AE1832" s="98">
        <v>5048</v>
      </c>
      <c r="AF1832" s="98" t="s">
        <v>3387</v>
      </c>
      <c r="AG1832" s="98" t="s">
        <v>4427</v>
      </c>
      <c r="AH1832" s="98" t="s">
        <v>734</v>
      </c>
      <c r="AI1832" s="98" t="s">
        <v>53</v>
      </c>
      <c r="AJ1832" s="98">
        <v>4100</v>
      </c>
      <c r="AK1832" s="98" t="s">
        <v>33</v>
      </c>
      <c r="AL1832" s="98">
        <v>4101</v>
      </c>
      <c r="AO1832" s="98">
        <v>2024</v>
      </c>
      <c r="AP1832" s="98">
        <v>8</v>
      </c>
      <c r="AQ1832" s="98" t="s">
        <v>54</v>
      </c>
      <c r="AR1832" s="98" t="s">
        <v>54</v>
      </c>
      <c r="AS1832" s="98" t="s">
        <v>54</v>
      </c>
      <c r="AT1832" s="98" t="s">
        <v>54</v>
      </c>
      <c r="AV1832" s="98" t="s">
        <v>244</v>
      </c>
      <c r="AY1832" s="98" t="s">
        <v>56</v>
      </c>
      <c r="AZ1832" s="98" t="s">
        <v>4423</v>
      </c>
      <c r="BA1832" s="98" t="s">
        <v>4424</v>
      </c>
      <c r="BB1832" s="98" t="s">
        <v>4425</v>
      </c>
      <c r="BD1832" s="110" t="str">
        <f t="shared" si="293"/>
        <v>5186(vazio)</v>
      </c>
      <c r="BE1832" s="110">
        <v>5186</v>
      </c>
      <c r="BF1832" s="110" t="s">
        <v>3787</v>
      </c>
      <c r="BG1832" s="110">
        <v>8398</v>
      </c>
      <c r="BH1832" s="110" t="s">
        <v>60</v>
      </c>
      <c r="BI1832" s="110">
        <v>250</v>
      </c>
      <c r="BJ1832" s="110">
        <v>250</v>
      </c>
      <c r="BK1832" s="110">
        <v>250</v>
      </c>
      <c r="BL1832" s="110">
        <v>250</v>
      </c>
      <c r="BN1832" s="110">
        <f t="shared" si="294"/>
        <v>1000</v>
      </c>
      <c r="BS1832" s="110">
        <v>5048</v>
      </c>
      <c r="BT1832" s="110" t="str">
        <f t="shared" si="285"/>
        <v>Municípios beneficiados com recursos para Maquinários e Equipamentos</v>
      </c>
      <c r="BU1832" s="111" t="str">
        <f t="shared" si="286"/>
        <v>Não</v>
      </c>
      <c r="BV1832" s="111" t="str">
        <f t="shared" si="287"/>
        <v>Não</v>
      </c>
      <c r="BW1832" s="111" t="str">
        <f t="shared" si="288"/>
        <v>Não</v>
      </c>
      <c r="BX1832" s="111" t="str">
        <f t="shared" si="289"/>
        <v>Não</v>
      </c>
      <c r="BY1832" s="110" t="s">
        <v>3388</v>
      </c>
      <c r="BZ1832" s="110" t="s">
        <v>8196</v>
      </c>
      <c r="CA1832" s="110" t="s">
        <v>8365</v>
      </c>
      <c r="CB1832" s="110" t="s">
        <v>8374</v>
      </c>
      <c r="CG1832" s="110" t="str">
        <f t="shared" si="290"/>
        <v>6184Goioxim</v>
      </c>
      <c r="CH1832" s="110" t="str">
        <f t="shared" si="292"/>
        <v>6184-1</v>
      </c>
      <c r="CI1832" s="110">
        <v>1</v>
      </c>
      <c r="CJ1832" s="110">
        <v>6184</v>
      </c>
      <c r="CK1832" s="110" t="s">
        <v>34</v>
      </c>
      <c r="CL1832" s="110">
        <v>4108650</v>
      </c>
      <c r="CM1832" s="110" t="s">
        <v>4846</v>
      </c>
      <c r="CN1832" s="110">
        <v>0</v>
      </c>
      <c r="CO1832" s="110">
        <v>5.3</v>
      </c>
      <c r="CP1832" s="110">
        <v>15</v>
      </c>
      <c r="CQ1832" s="110">
        <v>20</v>
      </c>
      <c r="CS1832" s="110" t="str">
        <f t="shared" si="291"/>
        <v>RGInt 02 Guarapuava-Goioxim</v>
      </c>
    </row>
    <row r="1833" spans="19:97" x14ac:dyDescent="0.2">
      <c r="S1833" s="98">
        <v>5049</v>
      </c>
      <c r="T1833" s="98">
        <v>67</v>
      </c>
      <c r="U1833" s="98" t="s">
        <v>4417</v>
      </c>
      <c r="V1833" s="98">
        <v>2</v>
      </c>
      <c r="W1833" s="98" t="s">
        <v>975</v>
      </c>
      <c r="X1833" s="98">
        <v>2</v>
      </c>
      <c r="Y1833" s="98" t="s">
        <v>4418</v>
      </c>
      <c r="Z1833" s="98">
        <v>14</v>
      </c>
      <c r="AA1833" s="98" t="s">
        <v>4419</v>
      </c>
      <c r="AB1833" s="98">
        <v>8088</v>
      </c>
      <c r="AC1833" s="98" t="s">
        <v>4420</v>
      </c>
      <c r="AD1833" s="98" t="s">
        <v>4421</v>
      </c>
      <c r="AE1833" s="98">
        <v>5049</v>
      </c>
      <c r="AF1833" s="98" t="s">
        <v>3390</v>
      </c>
      <c r="AG1833" s="98" t="s">
        <v>4428</v>
      </c>
      <c r="AH1833" s="98" t="s">
        <v>734</v>
      </c>
      <c r="AI1833" s="98" t="s">
        <v>53</v>
      </c>
      <c r="AJ1833" s="98">
        <v>4100</v>
      </c>
      <c r="AK1833" s="98" t="s">
        <v>33</v>
      </c>
      <c r="AL1833" s="98">
        <v>4101</v>
      </c>
      <c r="AO1833" s="98">
        <v>2024</v>
      </c>
      <c r="AP1833" s="98">
        <v>4</v>
      </c>
      <c r="AQ1833" s="98" t="s">
        <v>54</v>
      </c>
      <c r="AR1833" s="98" t="s">
        <v>56</v>
      </c>
      <c r="AS1833" s="98" t="s">
        <v>54</v>
      </c>
      <c r="AT1833" s="98" t="s">
        <v>54</v>
      </c>
      <c r="AV1833" s="98" t="s">
        <v>244</v>
      </c>
      <c r="AY1833" s="98" t="s">
        <v>56</v>
      </c>
      <c r="AZ1833" s="98" t="s">
        <v>4423</v>
      </c>
      <c r="BA1833" s="98" t="s">
        <v>4424</v>
      </c>
      <c r="BB1833" s="98" t="s">
        <v>4425</v>
      </c>
      <c r="BD1833" s="110" t="str">
        <f t="shared" si="293"/>
        <v>5189RGInt 03 Cascavel</v>
      </c>
      <c r="BE1833" s="110">
        <v>5189</v>
      </c>
      <c r="BF1833" s="110" t="s">
        <v>3795</v>
      </c>
      <c r="BG1833" s="110">
        <v>8397</v>
      </c>
      <c r="BH1833" s="110" t="s">
        <v>35</v>
      </c>
      <c r="BI1833" s="110">
        <v>0</v>
      </c>
      <c r="BJ1833" s="110">
        <v>5</v>
      </c>
      <c r="BK1833" s="110">
        <v>6</v>
      </c>
      <c r="BL1833" s="110">
        <v>2.93</v>
      </c>
      <c r="BN1833" s="110">
        <f t="shared" si="294"/>
        <v>13.93</v>
      </c>
      <c r="BS1833" s="110">
        <v>5049</v>
      </c>
      <c r="BT1833" s="110" t="str">
        <f t="shared" si="285"/>
        <v>Municípios beneficiados com recursos para obras de infraestrutura</v>
      </c>
      <c r="BU1833" s="111" t="str">
        <f t="shared" si="286"/>
        <v>Não</v>
      </c>
      <c r="BV1833" s="111" t="str">
        <f t="shared" si="287"/>
        <v>Não</v>
      </c>
      <c r="BW1833" s="111" t="str">
        <f t="shared" si="288"/>
        <v>Não</v>
      </c>
      <c r="BX1833" s="111" t="str">
        <f t="shared" si="289"/>
        <v>Sim</v>
      </c>
      <c r="BY1833" s="110" t="s">
        <v>3388</v>
      </c>
      <c r="BZ1833" s="110" t="s">
        <v>8196</v>
      </c>
      <c r="CA1833" s="110" t="s">
        <v>8366</v>
      </c>
      <c r="CB1833" s="110" t="s">
        <v>8374</v>
      </c>
      <c r="CG1833" s="110" t="str">
        <f t="shared" si="290"/>
        <v>6184 Total</v>
      </c>
      <c r="CH1833" s="110" t="str">
        <f t="shared" si="292"/>
        <v>6184 Total-1</v>
      </c>
      <c r="CI1833" s="110">
        <v>1</v>
      </c>
      <c r="CJ1833" s="110" t="s">
        <v>7604</v>
      </c>
      <c r="CN1833" s="110">
        <v>0</v>
      </c>
      <c r="CO1833" s="110">
        <v>5.3</v>
      </c>
      <c r="CP1833" s="110">
        <v>15</v>
      </c>
      <c r="CQ1833" s="110">
        <v>20</v>
      </c>
      <c r="CS1833" s="110" t="str">
        <f t="shared" si="291"/>
        <v>-</v>
      </c>
    </row>
    <row r="1834" spans="19:97" x14ac:dyDescent="0.2">
      <c r="S1834" s="98">
        <v>5763</v>
      </c>
      <c r="T1834" s="98">
        <v>67</v>
      </c>
      <c r="U1834" s="98" t="s">
        <v>4417</v>
      </c>
      <c r="V1834" s="98">
        <v>2</v>
      </c>
      <c r="W1834" s="98" t="s">
        <v>975</v>
      </c>
      <c r="X1834" s="98">
        <v>2</v>
      </c>
      <c r="Y1834" s="98" t="s">
        <v>4418</v>
      </c>
      <c r="Z1834" s="98">
        <v>14</v>
      </c>
      <c r="AA1834" s="98" t="s">
        <v>4419</v>
      </c>
      <c r="AB1834" s="98">
        <v>8088</v>
      </c>
      <c r="AC1834" s="98" t="s">
        <v>4420</v>
      </c>
      <c r="AD1834" s="98" t="s">
        <v>4421</v>
      </c>
      <c r="AE1834" s="98">
        <v>5763</v>
      </c>
      <c r="AF1834" s="98" t="s">
        <v>4429</v>
      </c>
      <c r="AG1834" s="98" t="s">
        <v>4430</v>
      </c>
      <c r="AH1834" s="98" t="s">
        <v>734</v>
      </c>
      <c r="AI1834" s="98" t="s">
        <v>53</v>
      </c>
      <c r="AJ1834" s="98">
        <v>4100</v>
      </c>
      <c r="AK1834" s="98" t="s">
        <v>33</v>
      </c>
      <c r="AL1834" s="98">
        <v>4101</v>
      </c>
      <c r="AO1834" s="98">
        <v>2024</v>
      </c>
      <c r="AP1834" s="98">
        <v>5</v>
      </c>
      <c r="AQ1834" s="98" t="s">
        <v>54</v>
      </c>
      <c r="AR1834" s="98" t="s">
        <v>54</v>
      </c>
      <c r="AS1834" s="98" t="s">
        <v>54</v>
      </c>
      <c r="AT1834" s="98" t="s">
        <v>54</v>
      </c>
      <c r="AX1834" s="98" t="s">
        <v>2642</v>
      </c>
      <c r="AY1834" s="98" t="s">
        <v>56</v>
      </c>
      <c r="AZ1834" s="98" t="s">
        <v>4431</v>
      </c>
      <c r="BA1834" s="98" t="s">
        <v>4432</v>
      </c>
      <c r="BB1834" s="98" t="s">
        <v>4425</v>
      </c>
      <c r="BD1834" s="110" t="str">
        <f t="shared" si="293"/>
        <v>5193(vazio)</v>
      </c>
      <c r="BE1834" s="110">
        <v>5193</v>
      </c>
      <c r="BF1834" s="110" t="s">
        <v>1431</v>
      </c>
      <c r="BG1834" s="110">
        <v>7018</v>
      </c>
      <c r="BH1834" s="110" t="s">
        <v>60</v>
      </c>
      <c r="BI1834" s="110">
        <v>3</v>
      </c>
      <c r="BJ1834" s="110">
        <v>5</v>
      </c>
      <c r="BK1834" s="110">
        <v>7</v>
      </c>
      <c r="BL1834" s="110">
        <v>8</v>
      </c>
      <c r="BN1834" s="110">
        <f t="shared" si="294"/>
        <v>23</v>
      </c>
      <c r="BS1834" s="110">
        <v>5763</v>
      </c>
      <c r="BT1834" s="110" t="str">
        <f t="shared" si="285"/>
        <v>Municípios beneficiados com recursos para o Programa Asfalto Novo Vida Nova</v>
      </c>
      <c r="BU1834" s="111" t="str">
        <f t="shared" si="286"/>
        <v>Não</v>
      </c>
      <c r="BV1834" s="111" t="str">
        <f t="shared" si="287"/>
        <v>Não</v>
      </c>
      <c r="BW1834" s="111" t="str">
        <f t="shared" si="288"/>
        <v>Não</v>
      </c>
      <c r="BX1834" s="111" t="str">
        <f t="shared" si="289"/>
        <v>Não</v>
      </c>
      <c r="BY1834" s="110" t="s">
        <v>8279</v>
      </c>
      <c r="BZ1834" s="110" t="s">
        <v>8134</v>
      </c>
      <c r="CA1834" s="110" t="s">
        <v>121</v>
      </c>
      <c r="CB1834" s="110" t="s">
        <v>8374</v>
      </c>
      <c r="CG1834" s="110" t="str">
        <f t="shared" si="290"/>
        <v>6185Cerro Azul</v>
      </c>
      <c r="CH1834" s="110" t="str">
        <f t="shared" si="292"/>
        <v>6185-1</v>
      </c>
      <c r="CI1834" s="110">
        <v>1</v>
      </c>
      <c r="CJ1834" s="110">
        <v>6185</v>
      </c>
      <c r="CK1834" s="110" t="s">
        <v>33</v>
      </c>
      <c r="CL1834" s="110">
        <v>4105201</v>
      </c>
      <c r="CM1834" s="110" t="s">
        <v>1850</v>
      </c>
      <c r="CN1834" s="110">
        <v>0</v>
      </c>
      <c r="CO1834" s="110">
        <v>16.46</v>
      </c>
      <c r="CP1834" s="110">
        <v>16.46</v>
      </c>
      <c r="CQ1834" s="110">
        <v>16.46</v>
      </c>
      <c r="CS1834" s="110" t="str">
        <f t="shared" si="291"/>
        <v>RGInt 01 Curitiba-Cerro Azul</v>
      </c>
    </row>
    <row r="1835" spans="19:97" x14ac:dyDescent="0.2">
      <c r="S1835" s="98">
        <v>4787</v>
      </c>
      <c r="T1835" s="98">
        <v>67</v>
      </c>
      <c r="U1835" s="98" t="s">
        <v>4417</v>
      </c>
      <c r="V1835" s="98">
        <v>31</v>
      </c>
      <c r="W1835" s="98" t="s">
        <v>4433</v>
      </c>
      <c r="X1835" s="98">
        <v>2</v>
      </c>
      <c r="Y1835" s="98" t="s">
        <v>4418</v>
      </c>
      <c r="Z1835" s="98">
        <v>15</v>
      </c>
      <c r="AA1835" s="98" t="s">
        <v>4434</v>
      </c>
      <c r="AB1835" s="98">
        <v>7012</v>
      </c>
      <c r="AC1835" s="98" t="s">
        <v>4435</v>
      </c>
      <c r="AD1835" s="98" t="s">
        <v>4436</v>
      </c>
      <c r="AE1835" s="98">
        <v>4787</v>
      </c>
      <c r="AF1835" s="98" t="s">
        <v>2673</v>
      </c>
      <c r="AG1835" s="98" t="s">
        <v>4437</v>
      </c>
      <c r="AH1835" s="98" t="s">
        <v>847</v>
      </c>
      <c r="AI1835" s="98" t="s">
        <v>53</v>
      </c>
      <c r="AJ1835" s="98">
        <v>4100</v>
      </c>
      <c r="AK1835" s="98" t="s">
        <v>33</v>
      </c>
      <c r="AL1835" s="98">
        <v>4101</v>
      </c>
      <c r="AO1835" s="98">
        <v>2024</v>
      </c>
      <c r="AP1835" s="98">
        <v>1.9</v>
      </c>
      <c r="AQ1835" s="98" t="s">
        <v>54</v>
      </c>
      <c r="AR1835" s="98" t="s">
        <v>54</v>
      </c>
      <c r="AS1835" s="98" t="s">
        <v>54</v>
      </c>
      <c r="AT1835" s="98" t="s">
        <v>54</v>
      </c>
      <c r="AV1835" s="98" t="s">
        <v>226</v>
      </c>
      <c r="AY1835" s="98" t="s">
        <v>56</v>
      </c>
      <c r="AZ1835" s="98" t="s">
        <v>6482</v>
      </c>
      <c r="BA1835" s="98" t="s">
        <v>4438</v>
      </c>
      <c r="BB1835" s="98" t="s">
        <v>4439</v>
      </c>
      <c r="BD1835" s="110" t="str">
        <f t="shared" si="293"/>
        <v>5198(vazio)</v>
      </c>
      <c r="BE1835" s="110">
        <v>5198</v>
      </c>
      <c r="BF1835" s="110" t="s">
        <v>1442</v>
      </c>
      <c r="BG1835" s="110">
        <v>7018</v>
      </c>
      <c r="BH1835" s="110" t="s">
        <v>60</v>
      </c>
      <c r="BI1835" s="110">
        <v>3</v>
      </c>
      <c r="BJ1835" s="110">
        <v>6</v>
      </c>
      <c r="BK1835" s="110">
        <v>8</v>
      </c>
      <c r="BL1835" s="110">
        <v>9</v>
      </c>
      <c r="BN1835" s="110">
        <f t="shared" si="294"/>
        <v>26</v>
      </c>
      <c r="BS1835" s="110">
        <v>4787</v>
      </c>
      <c r="BT1835" s="110" t="str">
        <f t="shared" ref="BT1835:BT1898" si="295">VLOOKUP(BS1835,$S:$AF,14,0)</f>
        <v>Implantação do novo trecho da rodovia PR-423</v>
      </c>
      <c r="BU1835" s="111" t="str">
        <f t="shared" ref="BU1835:BU1898" si="296">PROPER(VLOOKUP($BS1835,$S:$BB,27,0))</f>
        <v>Não</v>
      </c>
      <c r="BV1835" s="111" t="str">
        <f t="shared" ref="BV1835:BV1898" si="297">PROPER(VLOOKUP($BS1835,$S:$BB,28,0))</f>
        <v>Não</v>
      </c>
      <c r="BW1835" s="111" t="str">
        <f t="shared" ref="BW1835:BW1898" si="298">PROPER(VLOOKUP($BS1835,$S:$BB,25,0))</f>
        <v>Não</v>
      </c>
      <c r="BX1835" s="111" t="str">
        <f t="shared" ref="BX1835:BX1898" si="299">PROPER(VLOOKUP($BS1835,$S:$BB,26,0))</f>
        <v>Não</v>
      </c>
      <c r="BY1835" s="110" t="s">
        <v>2674</v>
      </c>
      <c r="BZ1835" s="110" t="s">
        <v>8134</v>
      </c>
      <c r="CA1835" s="110" t="s">
        <v>479</v>
      </c>
      <c r="CB1835" s="110" t="s">
        <v>8374</v>
      </c>
      <c r="CG1835" s="110" t="str">
        <f t="shared" si="290"/>
        <v>6185 Total</v>
      </c>
      <c r="CH1835" s="110" t="str">
        <f t="shared" si="292"/>
        <v>6185 Total-1</v>
      </c>
      <c r="CI1835" s="110">
        <v>1</v>
      </c>
      <c r="CJ1835" s="110" t="s">
        <v>7605</v>
      </c>
      <c r="CN1835" s="110">
        <v>0</v>
      </c>
      <c r="CO1835" s="110">
        <v>16.46</v>
      </c>
      <c r="CP1835" s="110">
        <v>16.46</v>
      </c>
      <c r="CQ1835" s="110">
        <v>16.46</v>
      </c>
      <c r="CS1835" s="110" t="str">
        <f t="shared" si="291"/>
        <v>-</v>
      </c>
    </row>
    <row r="1836" spans="19:97" x14ac:dyDescent="0.2">
      <c r="S1836" s="98">
        <v>4786</v>
      </c>
      <c r="T1836" s="98">
        <v>67</v>
      </c>
      <c r="U1836" s="98" t="s">
        <v>4417</v>
      </c>
      <c r="V1836" s="98">
        <v>31</v>
      </c>
      <c r="W1836" s="98" t="s">
        <v>4433</v>
      </c>
      <c r="X1836" s="98">
        <v>2</v>
      </c>
      <c r="Y1836" s="98" t="s">
        <v>4418</v>
      </c>
      <c r="Z1836" s="98">
        <v>15</v>
      </c>
      <c r="AA1836" s="98" t="s">
        <v>4434</v>
      </c>
      <c r="AB1836" s="98">
        <v>7012</v>
      </c>
      <c r="AC1836" s="98" t="s">
        <v>4435</v>
      </c>
      <c r="AD1836" s="98" t="s">
        <v>4436</v>
      </c>
      <c r="AE1836" s="98">
        <v>4786</v>
      </c>
      <c r="AF1836" s="98" t="s">
        <v>2668</v>
      </c>
      <c r="AG1836" s="98" t="s">
        <v>4440</v>
      </c>
      <c r="AH1836" s="98" t="s">
        <v>847</v>
      </c>
      <c r="AI1836" s="98" t="s">
        <v>53</v>
      </c>
      <c r="AJ1836" s="98">
        <v>4100</v>
      </c>
      <c r="AK1836" s="98" t="s">
        <v>33</v>
      </c>
      <c r="AL1836" s="98">
        <v>4101</v>
      </c>
      <c r="AO1836" s="98">
        <v>2024</v>
      </c>
      <c r="AP1836" s="98">
        <v>0.4</v>
      </c>
      <c r="AQ1836" s="98" t="s">
        <v>54</v>
      </c>
      <c r="AR1836" s="98" t="s">
        <v>54</v>
      </c>
      <c r="AS1836" s="98" t="s">
        <v>54</v>
      </c>
      <c r="AT1836" s="98" t="s">
        <v>54</v>
      </c>
      <c r="AV1836" s="98" t="s">
        <v>226</v>
      </c>
      <c r="AY1836" s="98" t="s">
        <v>56</v>
      </c>
      <c r="AZ1836" s="98" t="s">
        <v>6482</v>
      </c>
      <c r="BA1836" s="98" t="s">
        <v>4438</v>
      </c>
      <c r="BB1836" s="98" t="s">
        <v>4439</v>
      </c>
      <c r="BD1836" s="110" t="str">
        <f t="shared" si="293"/>
        <v>5209(vazio)</v>
      </c>
      <c r="BE1836" s="110">
        <v>5209</v>
      </c>
      <c r="BF1836" s="110" t="s">
        <v>2944</v>
      </c>
      <c r="BG1836" s="110">
        <v>8453</v>
      </c>
      <c r="BH1836" s="110" t="s">
        <v>60</v>
      </c>
      <c r="BI1836" s="110">
        <v>1000</v>
      </c>
      <c r="BJ1836" s="110">
        <v>70000</v>
      </c>
      <c r="BK1836" s="110">
        <v>50000</v>
      </c>
      <c r="BL1836" s="110">
        <v>50000</v>
      </c>
      <c r="BN1836" s="110">
        <f t="shared" si="294"/>
        <v>171000</v>
      </c>
      <c r="BS1836" s="110">
        <v>4786</v>
      </c>
      <c r="BT1836" s="110" t="str">
        <f t="shared" si="295"/>
        <v>Implantação do novo trecho de ligação entre Curitiba e Pinhais</v>
      </c>
      <c r="BU1836" s="111" t="str">
        <f t="shared" si="296"/>
        <v>Não</v>
      </c>
      <c r="BV1836" s="111" t="str">
        <f t="shared" si="297"/>
        <v>Não</v>
      </c>
      <c r="BW1836" s="111" t="str">
        <f t="shared" si="298"/>
        <v>Não</v>
      </c>
      <c r="BX1836" s="111" t="str">
        <f t="shared" si="299"/>
        <v>Não</v>
      </c>
      <c r="BY1836" s="110" t="s">
        <v>2669</v>
      </c>
      <c r="BZ1836" s="110" t="s">
        <v>8134</v>
      </c>
      <c r="CA1836" s="110" t="s">
        <v>479</v>
      </c>
      <c r="CB1836" s="110" t="s">
        <v>8374</v>
      </c>
      <c r="CG1836" s="110" t="str">
        <f t="shared" si="290"/>
        <v>6186Agudos do Sul</v>
      </c>
      <c r="CH1836" s="110" t="str">
        <f t="shared" si="292"/>
        <v>6186-1</v>
      </c>
      <c r="CI1836" s="110">
        <v>1</v>
      </c>
      <c r="CJ1836" s="110">
        <v>6186</v>
      </c>
      <c r="CK1836" s="110" t="s">
        <v>33</v>
      </c>
      <c r="CL1836" s="110">
        <v>4100301</v>
      </c>
      <c r="CM1836" s="110" t="s">
        <v>4653</v>
      </c>
      <c r="CN1836" s="110">
        <v>0</v>
      </c>
      <c r="CO1836" s="110">
        <v>5.42</v>
      </c>
      <c r="CP1836" s="110">
        <v>5.42</v>
      </c>
      <c r="CQ1836" s="110">
        <v>5.42</v>
      </c>
      <c r="CS1836" s="110" t="str">
        <f t="shared" si="291"/>
        <v>RGInt 01 Curitiba-Agudos do Sul</v>
      </c>
    </row>
    <row r="1837" spans="19:97" x14ac:dyDescent="0.2">
      <c r="S1837" s="98">
        <v>4785</v>
      </c>
      <c r="T1837" s="98">
        <v>67</v>
      </c>
      <c r="U1837" s="98" t="s">
        <v>4417</v>
      </c>
      <c r="V1837" s="98">
        <v>31</v>
      </c>
      <c r="W1837" s="98" t="s">
        <v>4433</v>
      </c>
      <c r="X1837" s="98">
        <v>2</v>
      </c>
      <c r="Y1837" s="98" t="s">
        <v>4418</v>
      </c>
      <c r="Z1837" s="98">
        <v>15</v>
      </c>
      <c r="AA1837" s="98" t="s">
        <v>4434</v>
      </c>
      <c r="AB1837" s="98">
        <v>7012</v>
      </c>
      <c r="AC1837" s="98" t="s">
        <v>4435</v>
      </c>
      <c r="AD1837" s="98" t="s">
        <v>4436</v>
      </c>
      <c r="AE1837" s="98">
        <v>4785</v>
      </c>
      <c r="AF1837" s="98" t="s">
        <v>2664</v>
      </c>
      <c r="AG1837" s="98" t="s">
        <v>4441</v>
      </c>
      <c r="AH1837" s="98" t="s">
        <v>847</v>
      </c>
      <c r="AI1837" s="98" t="s">
        <v>53</v>
      </c>
      <c r="AJ1837" s="98">
        <v>4100</v>
      </c>
      <c r="AK1837" s="98" t="s">
        <v>33</v>
      </c>
      <c r="AL1837" s="98">
        <v>4101</v>
      </c>
      <c r="AO1837" s="98">
        <v>2024</v>
      </c>
      <c r="AP1837" s="98">
        <v>13</v>
      </c>
      <c r="AQ1837" s="98" t="s">
        <v>54</v>
      </c>
      <c r="AR1837" s="98" t="s">
        <v>54</v>
      </c>
      <c r="AS1837" s="98" t="s">
        <v>54</v>
      </c>
      <c r="AT1837" s="98" t="s">
        <v>54</v>
      </c>
      <c r="AV1837" s="98" t="s">
        <v>226</v>
      </c>
      <c r="AY1837" s="98" t="s">
        <v>56</v>
      </c>
      <c r="AZ1837" s="98" t="s">
        <v>6483</v>
      </c>
      <c r="BA1837" s="98" t="s">
        <v>4438</v>
      </c>
      <c r="BB1837" s="98" t="s">
        <v>4439</v>
      </c>
      <c r="BD1837" s="110" t="str">
        <f t="shared" si="293"/>
        <v>5210(vazio)</v>
      </c>
      <c r="BE1837" s="110">
        <v>5210</v>
      </c>
      <c r="BF1837" s="110" t="s">
        <v>2946</v>
      </c>
      <c r="BG1837" s="110">
        <v>8453</v>
      </c>
      <c r="BH1837" s="110" t="s">
        <v>60</v>
      </c>
      <c r="BI1837" s="110">
        <v>1099915</v>
      </c>
      <c r="BJ1837" s="110">
        <v>1099915</v>
      </c>
      <c r="BK1837" s="110">
        <v>1099915</v>
      </c>
      <c r="BL1837" s="110">
        <v>1099915</v>
      </c>
      <c r="BN1837" s="110">
        <f t="shared" si="294"/>
        <v>4399660</v>
      </c>
      <c r="BS1837" s="110">
        <v>4785</v>
      </c>
      <c r="BT1837" s="110" t="str">
        <f t="shared" si="295"/>
        <v>Pavimentação da rodovia Mandirituba - São José dos Pinhais</v>
      </c>
      <c r="BU1837" s="111" t="str">
        <f t="shared" si="296"/>
        <v>Não</v>
      </c>
      <c r="BV1837" s="111" t="str">
        <f t="shared" si="297"/>
        <v>Não</v>
      </c>
      <c r="BW1837" s="111" t="str">
        <f t="shared" si="298"/>
        <v>Não</v>
      </c>
      <c r="BX1837" s="111" t="str">
        <f t="shared" si="299"/>
        <v>Não</v>
      </c>
      <c r="BY1837" s="110" t="s">
        <v>2665</v>
      </c>
      <c r="BZ1837" s="110" t="s">
        <v>8134</v>
      </c>
      <c r="CA1837" s="110" t="s">
        <v>479</v>
      </c>
      <c r="CB1837" s="110" t="s">
        <v>8374</v>
      </c>
      <c r="CG1837" s="110" t="str">
        <f t="shared" si="290"/>
        <v>6186 Total</v>
      </c>
      <c r="CH1837" s="110" t="str">
        <f t="shared" si="292"/>
        <v>6186 Total-1</v>
      </c>
      <c r="CI1837" s="110">
        <v>1</v>
      </c>
      <c r="CJ1837" s="110" t="s">
        <v>7606</v>
      </c>
      <c r="CN1837" s="110">
        <v>0</v>
      </c>
      <c r="CO1837" s="110">
        <v>5.42</v>
      </c>
      <c r="CP1837" s="110">
        <v>5.42</v>
      </c>
      <c r="CQ1837" s="110">
        <v>5.42</v>
      </c>
      <c r="CS1837" s="110" t="str">
        <f t="shared" si="291"/>
        <v>-</v>
      </c>
    </row>
    <row r="1838" spans="19:97" x14ac:dyDescent="0.2">
      <c r="S1838" s="98">
        <v>4789</v>
      </c>
      <c r="T1838" s="98">
        <v>67</v>
      </c>
      <c r="U1838" s="98" t="s">
        <v>4417</v>
      </c>
      <c r="V1838" s="98">
        <v>31</v>
      </c>
      <c r="W1838" s="98" t="s">
        <v>4433</v>
      </c>
      <c r="X1838" s="98">
        <v>2</v>
      </c>
      <c r="Y1838" s="98" t="s">
        <v>4418</v>
      </c>
      <c r="Z1838" s="98">
        <v>15</v>
      </c>
      <c r="AA1838" s="98" t="s">
        <v>4434</v>
      </c>
      <c r="AB1838" s="98">
        <v>8082</v>
      </c>
      <c r="AC1838" s="98" t="s">
        <v>4442</v>
      </c>
      <c r="AD1838" s="98" t="s">
        <v>4443</v>
      </c>
      <c r="AE1838" s="98">
        <v>4789</v>
      </c>
      <c r="AF1838" s="98" t="s">
        <v>2679</v>
      </c>
      <c r="AG1838" s="98" t="s">
        <v>4444</v>
      </c>
      <c r="AH1838" s="98" t="s">
        <v>1096</v>
      </c>
      <c r="AI1838" s="98" t="s">
        <v>53</v>
      </c>
      <c r="AJ1838" s="98">
        <v>4100</v>
      </c>
      <c r="AK1838" s="98" t="s">
        <v>33</v>
      </c>
      <c r="AL1838" s="98">
        <v>4101</v>
      </c>
      <c r="AO1838" s="98">
        <v>2024</v>
      </c>
      <c r="AP1838" s="98">
        <v>30</v>
      </c>
      <c r="AQ1838" s="98" t="s">
        <v>54</v>
      </c>
      <c r="AR1838" s="98" t="s">
        <v>54</v>
      </c>
      <c r="AS1838" s="98" t="s">
        <v>54</v>
      </c>
      <c r="AT1838" s="98" t="s">
        <v>54</v>
      </c>
      <c r="AV1838" s="98" t="s">
        <v>213</v>
      </c>
      <c r="AY1838" s="98" t="s">
        <v>56</v>
      </c>
      <c r="AZ1838" s="98" t="s">
        <v>4445</v>
      </c>
      <c r="BA1838" s="98" t="s">
        <v>4446</v>
      </c>
      <c r="BB1838" s="98" t="s">
        <v>4439</v>
      </c>
      <c r="BD1838" s="110" t="str">
        <f t="shared" si="293"/>
        <v>5242RGInt 01 Curitiba</v>
      </c>
      <c r="BE1838" s="110">
        <v>5242</v>
      </c>
      <c r="BF1838" s="110" t="s">
        <v>6751</v>
      </c>
      <c r="BG1838" s="110">
        <v>8397</v>
      </c>
      <c r="BH1838" s="110" t="s">
        <v>33</v>
      </c>
      <c r="BI1838" s="110">
        <v>1</v>
      </c>
      <c r="BJ1838" s="110">
        <v>0</v>
      </c>
      <c r="BK1838" s="110">
        <v>0</v>
      </c>
      <c r="BL1838" s="110">
        <v>0</v>
      </c>
      <c r="BN1838" s="110">
        <f t="shared" si="294"/>
        <v>1</v>
      </c>
      <c r="BS1838" s="110">
        <v>4789</v>
      </c>
      <c r="BT1838" s="110" t="str">
        <f t="shared" si="295"/>
        <v>Aquisição de abrigos para pontos de ônibus</v>
      </c>
      <c r="BU1838" s="111" t="str">
        <f t="shared" si="296"/>
        <v>Não</v>
      </c>
      <c r="BV1838" s="111" t="str">
        <f t="shared" si="297"/>
        <v>Não</v>
      </c>
      <c r="BW1838" s="111" t="str">
        <f t="shared" si="298"/>
        <v>Não</v>
      </c>
      <c r="BX1838" s="111" t="str">
        <f t="shared" si="299"/>
        <v>Não</v>
      </c>
      <c r="BY1838" s="110" t="s">
        <v>121</v>
      </c>
      <c r="BZ1838" s="110" t="s">
        <v>8134</v>
      </c>
      <c r="CA1838" s="110" t="s">
        <v>121</v>
      </c>
      <c r="CB1838" s="110" t="s">
        <v>8374</v>
      </c>
      <c r="CG1838" s="110" t="str">
        <f t="shared" ref="CG1838:CG1877" si="300">CJ1838&amp;CM1838</f>
        <v>6187Piên</v>
      </c>
      <c r="CH1838" s="110" t="str">
        <f t="shared" si="292"/>
        <v>6187-1</v>
      </c>
      <c r="CI1838" s="110">
        <v>1</v>
      </c>
      <c r="CJ1838" s="110">
        <v>6187</v>
      </c>
      <c r="CK1838" s="110" t="s">
        <v>33</v>
      </c>
      <c r="CL1838" s="110">
        <v>4119103</v>
      </c>
      <c r="CM1838" s="110" t="s">
        <v>2341</v>
      </c>
      <c r="CN1838" s="110">
        <v>0</v>
      </c>
      <c r="CO1838" s="110">
        <v>5.89</v>
      </c>
      <c r="CP1838" s="110">
        <v>5.89</v>
      </c>
      <c r="CQ1838" s="110">
        <v>5.89</v>
      </c>
      <c r="CS1838" s="110" t="str">
        <f t="shared" ref="CS1838:CS1877" si="301">CK1838&amp;"-"&amp;CM1838</f>
        <v>RGInt 01 Curitiba-Piên</v>
      </c>
    </row>
    <row r="1839" spans="19:97" x14ac:dyDescent="0.2">
      <c r="S1839" s="98">
        <v>4779</v>
      </c>
      <c r="T1839" s="98">
        <v>67</v>
      </c>
      <c r="U1839" s="98" t="s">
        <v>4417</v>
      </c>
      <c r="V1839" s="98">
        <v>31</v>
      </c>
      <c r="W1839" s="98" t="s">
        <v>4433</v>
      </c>
      <c r="X1839" s="98">
        <v>2</v>
      </c>
      <c r="Y1839" s="98" t="s">
        <v>4418</v>
      </c>
      <c r="Z1839" s="98">
        <v>15</v>
      </c>
      <c r="AA1839" s="98" t="s">
        <v>4434</v>
      </c>
      <c r="AB1839" s="98">
        <v>8082</v>
      </c>
      <c r="AC1839" s="98" t="s">
        <v>4442</v>
      </c>
      <c r="AD1839" s="98" t="s">
        <v>4443</v>
      </c>
      <c r="AE1839" s="98">
        <v>4779</v>
      </c>
      <c r="AF1839" s="98" t="s">
        <v>2652</v>
      </c>
      <c r="AG1839" s="98" t="s">
        <v>4447</v>
      </c>
      <c r="AH1839" s="98" t="s">
        <v>212</v>
      </c>
      <c r="AI1839" s="98" t="s">
        <v>53</v>
      </c>
      <c r="AJ1839" s="98">
        <v>4100</v>
      </c>
      <c r="AK1839" s="98" t="s">
        <v>33</v>
      </c>
      <c r="AL1839" s="98">
        <v>4101</v>
      </c>
      <c r="AM1839" s="98" t="s">
        <v>134</v>
      </c>
      <c r="AN1839" s="98">
        <v>4125506</v>
      </c>
      <c r="AO1839" s="98">
        <v>2024</v>
      </c>
      <c r="AP1839" s="98">
        <v>5979</v>
      </c>
      <c r="AQ1839" s="98" t="s">
        <v>54</v>
      </c>
      <c r="AR1839" s="98" t="s">
        <v>56</v>
      </c>
      <c r="AS1839" s="98" t="s">
        <v>54</v>
      </c>
      <c r="AT1839" s="98" t="s">
        <v>54</v>
      </c>
      <c r="AV1839" s="98" t="s">
        <v>226</v>
      </c>
      <c r="AY1839" s="98" t="s">
        <v>56</v>
      </c>
      <c r="AZ1839" s="98" t="s">
        <v>6484</v>
      </c>
      <c r="BA1839" s="98" t="s">
        <v>4446</v>
      </c>
      <c r="BB1839" s="98" t="s">
        <v>4439</v>
      </c>
      <c r="BD1839" s="110" t="str">
        <f t="shared" si="293"/>
        <v>5244RGInt 01 Curitiba</v>
      </c>
      <c r="BE1839" s="110">
        <v>5244</v>
      </c>
      <c r="BF1839" s="110" t="s">
        <v>3815</v>
      </c>
      <c r="BG1839" s="110">
        <v>8387</v>
      </c>
      <c r="BH1839" s="110" t="s">
        <v>33</v>
      </c>
      <c r="BI1839" s="110">
        <v>1</v>
      </c>
      <c r="BJ1839" s="110">
        <v>1</v>
      </c>
      <c r="BK1839" s="110">
        <v>0</v>
      </c>
      <c r="BL1839" s="110">
        <v>0</v>
      </c>
      <c r="BN1839" s="110">
        <f t="shared" si="294"/>
        <v>2</v>
      </c>
      <c r="BS1839" s="110">
        <v>4779</v>
      </c>
      <c r="BT1839" s="110" t="str">
        <f t="shared" si="295"/>
        <v>Construção do Terminal de Ônibus Metropolitano de São José dos Pinhais</v>
      </c>
      <c r="BU1839" s="111" t="str">
        <f t="shared" si="296"/>
        <v>Não</v>
      </c>
      <c r="BV1839" s="111" t="str">
        <f t="shared" si="297"/>
        <v>Não</v>
      </c>
      <c r="BW1839" s="111" t="str">
        <f t="shared" si="298"/>
        <v>Não</v>
      </c>
      <c r="BX1839" s="111" t="str">
        <f t="shared" si="299"/>
        <v>Sim</v>
      </c>
      <c r="BY1839" s="110" t="s">
        <v>2653</v>
      </c>
      <c r="BZ1839" s="110" t="s">
        <v>226</v>
      </c>
      <c r="CA1839" s="110" t="s">
        <v>121</v>
      </c>
      <c r="CB1839" s="110" t="s">
        <v>8376</v>
      </c>
      <c r="CG1839" s="110" t="str">
        <f t="shared" si="300"/>
        <v>6187 Total</v>
      </c>
      <c r="CH1839" s="110" t="str">
        <f t="shared" ref="CH1839:CH1877" si="302">CJ1839&amp;"-"&amp;CI1839</f>
        <v>6187 Total-1</v>
      </c>
      <c r="CI1839" s="110">
        <v>1</v>
      </c>
      <c r="CJ1839" s="110" t="s">
        <v>7607</v>
      </c>
      <c r="CN1839" s="110">
        <v>0</v>
      </c>
      <c r="CO1839" s="110">
        <v>5.89</v>
      </c>
      <c r="CP1839" s="110">
        <v>5.89</v>
      </c>
      <c r="CQ1839" s="110">
        <v>5.89</v>
      </c>
      <c r="CS1839" s="110" t="str">
        <f t="shared" si="301"/>
        <v>-</v>
      </c>
    </row>
    <row r="1840" spans="19:97" x14ac:dyDescent="0.2">
      <c r="S1840" s="98">
        <v>4776</v>
      </c>
      <c r="T1840" s="98">
        <v>67</v>
      </c>
      <c r="U1840" s="98" t="s">
        <v>4417</v>
      </c>
      <c r="V1840" s="98">
        <v>31</v>
      </c>
      <c r="W1840" s="98" t="s">
        <v>4433</v>
      </c>
      <c r="X1840" s="98">
        <v>2</v>
      </c>
      <c r="Y1840" s="98" t="s">
        <v>4418</v>
      </c>
      <c r="Z1840" s="98">
        <v>15</v>
      </c>
      <c r="AA1840" s="98" t="s">
        <v>4434</v>
      </c>
      <c r="AB1840" s="98">
        <v>8083</v>
      </c>
      <c r="AC1840" s="98" t="s">
        <v>4448</v>
      </c>
      <c r="AD1840" s="98" t="s">
        <v>4449</v>
      </c>
      <c r="AE1840" s="98">
        <v>4776</v>
      </c>
      <c r="AF1840" s="98" t="s">
        <v>2639</v>
      </c>
      <c r="AG1840" s="98" t="s">
        <v>4450</v>
      </c>
      <c r="AH1840" s="98" t="s">
        <v>212</v>
      </c>
      <c r="AI1840" s="98" t="s">
        <v>53</v>
      </c>
      <c r="AJ1840" s="98">
        <v>4100</v>
      </c>
      <c r="AK1840" s="98" t="s">
        <v>37</v>
      </c>
      <c r="AL1840" s="98">
        <v>4105</v>
      </c>
      <c r="AM1840" s="98" t="s">
        <v>326</v>
      </c>
      <c r="AN1840" s="98">
        <v>4113700</v>
      </c>
      <c r="AO1840" s="98">
        <v>2024</v>
      </c>
      <c r="AP1840" s="98">
        <v>0</v>
      </c>
      <c r="AQ1840" s="98" t="s">
        <v>54</v>
      </c>
      <c r="AR1840" s="98" t="s">
        <v>54</v>
      </c>
      <c r="AS1840" s="98" t="s">
        <v>54</v>
      </c>
      <c r="AT1840" s="98" t="s">
        <v>54</v>
      </c>
      <c r="AV1840" s="98" t="s">
        <v>213</v>
      </c>
      <c r="AY1840" s="98" t="s">
        <v>56</v>
      </c>
      <c r="AZ1840" s="98" t="s">
        <v>6484</v>
      </c>
      <c r="BA1840" s="98" t="s">
        <v>4438</v>
      </c>
      <c r="BB1840" s="98" t="s">
        <v>4439</v>
      </c>
      <c r="BD1840" s="110" t="str">
        <f t="shared" si="293"/>
        <v>5244RGInt 02 Guarapuava</v>
      </c>
      <c r="BE1840" s="110">
        <v>5244</v>
      </c>
      <c r="BF1840" s="110" t="s">
        <v>3815</v>
      </c>
      <c r="BG1840" s="110">
        <v>8387</v>
      </c>
      <c r="BH1840" s="110" t="s">
        <v>34</v>
      </c>
      <c r="BI1840" s="110">
        <v>0</v>
      </c>
      <c r="BJ1840" s="110">
        <v>1</v>
      </c>
      <c r="BK1840" s="110">
        <v>0</v>
      </c>
      <c r="BL1840" s="110">
        <v>0</v>
      </c>
      <c r="BN1840" s="110">
        <f t="shared" si="294"/>
        <v>1</v>
      </c>
      <c r="BS1840" s="110">
        <v>4776</v>
      </c>
      <c r="BT1840" s="110" t="str">
        <f t="shared" si="295"/>
        <v>Construção do Terminal Metropolitano de Londrina</v>
      </c>
      <c r="BU1840" s="111" t="str">
        <f t="shared" si="296"/>
        <v>Não</v>
      </c>
      <c r="BV1840" s="111" t="str">
        <f t="shared" si="297"/>
        <v>Não</v>
      </c>
      <c r="BW1840" s="111" t="str">
        <f t="shared" si="298"/>
        <v>Não</v>
      </c>
      <c r="BX1840" s="111" t="str">
        <f t="shared" si="299"/>
        <v>Não</v>
      </c>
      <c r="BY1840" s="110" t="s">
        <v>2640</v>
      </c>
      <c r="BZ1840" s="110" t="s">
        <v>8134</v>
      </c>
      <c r="CA1840" s="110" t="s">
        <v>121</v>
      </c>
      <c r="CB1840" s="110" t="s">
        <v>8374</v>
      </c>
      <c r="CG1840" s="110" t="str">
        <f t="shared" si="300"/>
        <v>6188Piên</v>
      </c>
      <c r="CH1840" s="110" t="str">
        <f t="shared" si="302"/>
        <v>6188-1</v>
      </c>
      <c r="CI1840" s="110">
        <v>1</v>
      </c>
      <c r="CJ1840" s="110">
        <v>6188</v>
      </c>
      <c r="CK1840" s="110" t="s">
        <v>33</v>
      </c>
      <c r="CL1840" s="110">
        <v>4119103</v>
      </c>
      <c r="CM1840" s="110" t="s">
        <v>2341</v>
      </c>
      <c r="CN1840" s="110">
        <v>0</v>
      </c>
      <c r="CO1840" s="110">
        <v>2.94</v>
      </c>
      <c r="CP1840" s="110">
        <v>2.94</v>
      </c>
      <c r="CQ1840" s="110">
        <v>2.94</v>
      </c>
      <c r="CS1840" s="110" t="str">
        <f t="shared" si="301"/>
        <v>RGInt 01 Curitiba-Piên</v>
      </c>
    </row>
    <row r="1841" spans="19:97" x14ac:dyDescent="0.2">
      <c r="S1841" s="98">
        <v>4777</v>
      </c>
      <c r="T1841" s="98">
        <v>67</v>
      </c>
      <c r="U1841" s="98" t="s">
        <v>4417</v>
      </c>
      <c r="V1841" s="98">
        <v>31</v>
      </c>
      <c r="W1841" s="98" t="s">
        <v>4433</v>
      </c>
      <c r="X1841" s="98">
        <v>2</v>
      </c>
      <c r="Y1841" s="98" t="s">
        <v>4418</v>
      </c>
      <c r="Z1841" s="98">
        <v>15</v>
      </c>
      <c r="AA1841" s="98" t="s">
        <v>4434</v>
      </c>
      <c r="AB1841" s="98">
        <v>8083</v>
      </c>
      <c r="AC1841" s="98" t="s">
        <v>4448</v>
      </c>
      <c r="AD1841" s="98" t="s">
        <v>4449</v>
      </c>
      <c r="AE1841" s="98">
        <v>4777</v>
      </c>
      <c r="AF1841" s="98" t="s">
        <v>2645</v>
      </c>
      <c r="AG1841" s="98" t="s">
        <v>4451</v>
      </c>
      <c r="AH1841" s="98" t="s">
        <v>847</v>
      </c>
      <c r="AI1841" s="98" t="s">
        <v>53</v>
      </c>
      <c r="AJ1841" s="98">
        <v>4100</v>
      </c>
      <c r="AK1841" s="98" t="s">
        <v>33</v>
      </c>
      <c r="AL1841" s="98">
        <v>4101</v>
      </c>
      <c r="AM1841" s="98" t="s">
        <v>128</v>
      </c>
      <c r="AN1841" s="98">
        <v>4106902</v>
      </c>
      <c r="AO1841" s="98">
        <v>2024</v>
      </c>
      <c r="AP1841" s="98">
        <v>12</v>
      </c>
      <c r="AQ1841" s="98" t="s">
        <v>54</v>
      </c>
      <c r="AR1841" s="98" t="s">
        <v>54</v>
      </c>
      <c r="AS1841" s="98" t="s">
        <v>54</v>
      </c>
      <c r="AT1841" s="98" t="s">
        <v>54</v>
      </c>
      <c r="AV1841" s="98" t="s">
        <v>226</v>
      </c>
      <c r="AY1841" s="98" t="s">
        <v>56</v>
      </c>
      <c r="AZ1841" s="98" t="s">
        <v>6485</v>
      </c>
      <c r="BA1841" s="98" t="s">
        <v>4446</v>
      </c>
      <c r="BB1841" s="98" t="s">
        <v>4439</v>
      </c>
      <c r="BD1841" s="110" t="str">
        <f t="shared" ref="BD1841:BD1904" si="303">BE1841&amp;BH1841</f>
        <v>5244RGInt 03 Cascavel</v>
      </c>
      <c r="BE1841" s="110">
        <v>5244</v>
      </c>
      <c r="BF1841" s="110" t="s">
        <v>3815</v>
      </c>
      <c r="BG1841" s="110">
        <v>8387</v>
      </c>
      <c r="BH1841" s="110" t="s">
        <v>35</v>
      </c>
      <c r="BI1841" s="110">
        <v>1</v>
      </c>
      <c r="BJ1841" s="110">
        <v>1</v>
      </c>
      <c r="BK1841" s="110">
        <v>1</v>
      </c>
      <c r="BL1841" s="110">
        <v>0</v>
      </c>
      <c r="BN1841" s="110">
        <f t="shared" ref="BN1841:BN1904" si="304">SUM(BI1841:BM1841)</f>
        <v>3</v>
      </c>
      <c r="BS1841" s="110">
        <v>4777</v>
      </c>
      <c r="BT1841" s="110" t="str">
        <f t="shared" si="295"/>
        <v>Iluminação do Contorno Sul de Curitiba</v>
      </c>
      <c r="BU1841" s="111" t="str">
        <f t="shared" si="296"/>
        <v>Não</v>
      </c>
      <c r="BV1841" s="111" t="str">
        <f t="shared" si="297"/>
        <v>Não</v>
      </c>
      <c r="BW1841" s="111" t="str">
        <f t="shared" si="298"/>
        <v>Não</v>
      </c>
      <c r="BX1841" s="111" t="str">
        <f t="shared" si="299"/>
        <v>Não</v>
      </c>
      <c r="BY1841" s="110" t="s">
        <v>2646</v>
      </c>
      <c r="BZ1841" s="110" t="s">
        <v>8134</v>
      </c>
      <c r="CA1841" s="110" t="s">
        <v>479</v>
      </c>
      <c r="CB1841" s="110" t="s">
        <v>8122</v>
      </c>
      <c r="CG1841" s="110" t="str">
        <f t="shared" si="300"/>
        <v>6188 Total</v>
      </c>
      <c r="CH1841" s="110" t="str">
        <f t="shared" si="302"/>
        <v>6188 Total-1</v>
      </c>
      <c r="CI1841" s="110">
        <v>1</v>
      </c>
      <c r="CJ1841" s="110" t="s">
        <v>7608</v>
      </c>
      <c r="CN1841" s="110">
        <v>0</v>
      </c>
      <c r="CO1841" s="110">
        <v>2.94</v>
      </c>
      <c r="CP1841" s="110">
        <v>2.94</v>
      </c>
      <c r="CQ1841" s="110">
        <v>2.94</v>
      </c>
      <c r="CS1841" s="110" t="str">
        <f t="shared" si="301"/>
        <v>-</v>
      </c>
    </row>
    <row r="1842" spans="19:97" x14ac:dyDescent="0.2">
      <c r="S1842" s="98">
        <v>5804</v>
      </c>
      <c r="T1842" s="98">
        <v>67</v>
      </c>
      <c r="U1842" s="98" t="s">
        <v>4417</v>
      </c>
      <c r="V1842" s="98">
        <v>31</v>
      </c>
      <c r="W1842" s="98" t="s">
        <v>4433</v>
      </c>
      <c r="X1842" s="98">
        <v>2</v>
      </c>
      <c r="Y1842" s="98" t="s">
        <v>4418</v>
      </c>
      <c r="Z1842" s="98">
        <v>15</v>
      </c>
      <c r="AA1842" s="98" t="s">
        <v>4434</v>
      </c>
      <c r="AB1842" s="98">
        <v>8083</v>
      </c>
      <c r="AC1842" s="98" t="s">
        <v>4448</v>
      </c>
      <c r="AD1842" s="98" t="s">
        <v>4449</v>
      </c>
      <c r="AE1842" s="98">
        <v>5804</v>
      </c>
      <c r="AF1842" s="98" t="s">
        <v>4452</v>
      </c>
      <c r="AG1842" s="98" t="s">
        <v>4453</v>
      </c>
      <c r="AH1842" s="98" t="s">
        <v>4454</v>
      </c>
      <c r="AI1842" s="98" t="s">
        <v>53</v>
      </c>
      <c r="AJ1842" s="98">
        <v>4100</v>
      </c>
      <c r="AK1842" s="98" t="s">
        <v>33</v>
      </c>
      <c r="AL1842" s="98">
        <v>4101</v>
      </c>
      <c r="AO1842" s="98">
        <v>2024</v>
      </c>
      <c r="AP1842" s="98">
        <v>0</v>
      </c>
      <c r="AQ1842" s="98" t="s">
        <v>54</v>
      </c>
      <c r="AR1842" s="98" t="s">
        <v>54</v>
      </c>
      <c r="AS1842" s="98" t="s">
        <v>54</v>
      </c>
      <c r="AT1842" s="98" t="s">
        <v>54</v>
      </c>
      <c r="AV1842" s="98" t="s">
        <v>213</v>
      </c>
      <c r="AY1842" s="98" t="s">
        <v>56</v>
      </c>
      <c r="AZ1842" s="98" t="s">
        <v>4455</v>
      </c>
      <c r="BA1842" s="98" t="s">
        <v>4446</v>
      </c>
      <c r="BB1842" s="98" t="s">
        <v>4439</v>
      </c>
      <c r="BD1842" s="110" t="str">
        <f t="shared" si="303"/>
        <v>5244RGInt 04 Maringá</v>
      </c>
      <c r="BE1842" s="110">
        <v>5244</v>
      </c>
      <c r="BF1842" s="110" t="s">
        <v>3815</v>
      </c>
      <c r="BG1842" s="110">
        <v>8387</v>
      </c>
      <c r="BH1842" s="110" t="s">
        <v>36</v>
      </c>
      <c r="BI1842" s="110">
        <v>1</v>
      </c>
      <c r="BJ1842" s="110">
        <v>1</v>
      </c>
      <c r="BK1842" s="110">
        <v>1</v>
      </c>
      <c r="BL1842" s="110">
        <v>0</v>
      </c>
      <c r="BN1842" s="110">
        <f t="shared" si="304"/>
        <v>3</v>
      </c>
      <c r="BS1842" s="110">
        <v>5804</v>
      </c>
      <c r="BT1842" s="110" t="str">
        <f t="shared" si="295"/>
        <v>Pontes metropolitanas</v>
      </c>
      <c r="BU1842" s="111" t="str">
        <f t="shared" si="296"/>
        <v>Não</v>
      </c>
      <c r="BV1842" s="111" t="str">
        <f t="shared" si="297"/>
        <v>Não</v>
      </c>
      <c r="BW1842" s="111" t="str">
        <f t="shared" si="298"/>
        <v>Não</v>
      </c>
      <c r="BX1842" s="111" t="str">
        <f t="shared" si="299"/>
        <v>Não</v>
      </c>
      <c r="BY1842" s="110" t="s">
        <v>121</v>
      </c>
      <c r="BZ1842" s="110" t="s">
        <v>213</v>
      </c>
      <c r="CA1842" s="110" t="s">
        <v>121</v>
      </c>
      <c r="CB1842" s="110" t="s">
        <v>8122</v>
      </c>
      <c r="CG1842" s="110" t="str">
        <f t="shared" si="300"/>
        <v>6189São Mateus do Sul</v>
      </c>
      <c r="CH1842" s="110" t="str">
        <f t="shared" si="302"/>
        <v>6189-1</v>
      </c>
      <c r="CI1842" s="110">
        <v>1</v>
      </c>
      <c r="CJ1842" s="110">
        <v>6189</v>
      </c>
      <c r="CK1842" s="110" t="s">
        <v>33</v>
      </c>
      <c r="CL1842" s="110">
        <v>4125605</v>
      </c>
      <c r="CM1842" s="110" t="s">
        <v>395</v>
      </c>
      <c r="CN1842" s="110">
        <v>0</v>
      </c>
      <c r="CO1842" s="110">
        <v>24.65</v>
      </c>
      <c r="CP1842" s="110">
        <v>24.65</v>
      </c>
      <c r="CQ1842" s="110">
        <v>24.65</v>
      </c>
      <c r="CS1842" s="110" t="str">
        <f t="shared" si="301"/>
        <v>RGInt 01 Curitiba-São Mateus do Sul</v>
      </c>
    </row>
    <row r="1843" spans="19:97" x14ac:dyDescent="0.2">
      <c r="S1843" s="98">
        <v>4963</v>
      </c>
      <c r="T1843" s="98">
        <v>67</v>
      </c>
      <c r="U1843" s="98" t="s">
        <v>4417</v>
      </c>
      <c r="V1843" s="98">
        <v>31</v>
      </c>
      <c r="W1843" s="98" t="s">
        <v>4433</v>
      </c>
      <c r="X1843" s="98">
        <v>2</v>
      </c>
      <c r="Y1843" s="98" t="s">
        <v>4418</v>
      </c>
      <c r="Z1843" s="98">
        <v>15</v>
      </c>
      <c r="AA1843" s="98" t="s">
        <v>4434</v>
      </c>
      <c r="AB1843" s="98">
        <v>8274</v>
      </c>
      <c r="AC1843" s="98" t="s">
        <v>4456</v>
      </c>
      <c r="AD1843" s="98" t="s">
        <v>4457</v>
      </c>
      <c r="AE1843" s="98">
        <v>4963</v>
      </c>
      <c r="AF1843" s="98" t="s">
        <v>3155</v>
      </c>
      <c r="AG1843" s="98" t="s">
        <v>4458</v>
      </c>
      <c r="AH1843" s="98" t="s">
        <v>738</v>
      </c>
      <c r="AI1843" s="98" t="s">
        <v>53</v>
      </c>
      <c r="AJ1843" s="98">
        <v>4100</v>
      </c>
      <c r="AK1843" s="98" t="s">
        <v>33</v>
      </c>
      <c r="AL1843" s="98">
        <v>4101</v>
      </c>
      <c r="AO1843" s="98">
        <v>2024</v>
      </c>
      <c r="AP1843" s="98">
        <v>1</v>
      </c>
      <c r="AQ1843" s="98" t="s">
        <v>54</v>
      </c>
      <c r="AR1843" s="98" t="s">
        <v>54</v>
      </c>
      <c r="AS1843" s="98" t="s">
        <v>54</v>
      </c>
      <c r="AT1843" s="98" t="s">
        <v>54</v>
      </c>
      <c r="AU1843" s="98" t="s">
        <v>3156</v>
      </c>
      <c r="AY1843" s="98" t="s">
        <v>56</v>
      </c>
      <c r="AZ1843" s="98" t="s">
        <v>4459</v>
      </c>
      <c r="BA1843" s="98" t="s">
        <v>4460</v>
      </c>
      <c r="BB1843" s="98" t="s">
        <v>4425</v>
      </c>
      <c r="BD1843" s="110" t="str">
        <f t="shared" si="303"/>
        <v>5244RGInt 05 Londrina</v>
      </c>
      <c r="BE1843" s="110">
        <v>5244</v>
      </c>
      <c r="BF1843" s="110" t="s">
        <v>3815</v>
      </c>
      <c r="BG1843" s="110">
        <v>8387</v>
      </c>
      <c r="BH1843" s="110" t="s">
        <v>37</v>
      </c>
      <c r="BI1843" s="110">
        <v>1</v>
      </c>
      <c r="BJ1843" s="110">
        <v>1</v>
      </c>
      <c r="BK1843" s="110">
        <v>1</v>
      </c>
      <c r="BL1843" s="110">
        <v>0</v>
      </c>
      <c r="BN1843" s="110">
        <f t="shared" si="304"/>
        <v>3</v>
      </c>
      <c r="BS1843" s="110">
        <v>4963</v>
      </c>
      <c r="BT1843" s="110" t="str">
        <f t="shared" si="295"/>
        <v>Elaboração do Plano de Desenvolvimento Urbano Integrado da Região Metropolitana de Curitiba</v>
      </c>
      <c r="BU1843" s="111" t="str">
        <f t="shared" si="296"/>
        <v>Não</v>
      </c>
      <c r="BV1843" s="111" t="str">
        <f t="shared" si="297"/>
        <v>Não</v>
      </c>
      <c r="BW1843" s="111" t="str">
        <f t="shared" si="298"/>
        <v>Não</v>
      </c>
      <c r="BX1843" s="111" t="str">
        <f t="shared" si="299"/>
        <v>Não</v>
      </c>
      <c r="BY1843" s="110" t="s">
        <v>3156</v>
      </c>
      <c r="BZ1843" s="110" t="s">
        <v>8197</v>
      </c>
      <c r="CA1843" s="110" t="s">
        <v>121</v>
      </c>
      <c r="CB1843" s="110" t="s">
        <v>8374</v>
      </c>
      <c r="CG1843" s="110" t="str">
        <f t="shared" si="300"/>
        <v>6189 Total</v>
      </c>
      <c r="CH1843" s="110" t="str">
        <f t="shared" si="302"/>
        <v>6189 Total-1</v>
      </c>
      <c r="CI1843" s="110">
        <v>1</v>
      </c>
      <c r="CJ1843" s="110" t="s">
        <v>7609</v>
      </c>
      <c r="CN1843" s="110">
        <v>0</v>
      </c>
      <c r="CO1843" s="110">
        <v>24.65</v>
      </c>
      <c r="CP1843" s="110">
        <v>24.65</v>
      </c>
      <c r="CQ1843" s="110">
        <v>24.65</v>
      </c>
      <c r="CS1843" s="110" t="str">
        <f t="shared" si="301"/>
        <v>-</v>
      </c>
    </row>
    <row r="1844" spans="19:97" x14ac:dyDescent="0.2">
      <c r="S1844" s="98">
        <v>4771</v>
      </c>
      <c r="T1844" s="98">
        <v>67</v>
      </c>
      <c r="U1844" s="98" t="s">
        <v>4417</v>
      </c>
      <c r="V1844" s="98">
        <v>74</v>
      </c>
      <c r="W1844" s="98" t="s">
        <v>4461</v>
      </c>
      <c r="X1844" s="98">
        <v>2</v>
      </c>
      <c r="Y1844" s="98" t="s">
        <v>4418</v>
      </c>
      <c r="Z1844" s="98">
        <v>16</v>
      </c>
      <c r="AA1844" s="98" t="s">
        <v>6486</v>
      </c>
      <c r="AB1844" s="98">
        <v>7005</v>
      </c>
      <c r="AC1844" s="98" t="s">
        <v>2617</v>
      </c>
      <c r="AD1844" s="98" t="s">
        <v>4462</v>
      </c>
      <c r="AE1844" s="98">
        <v>4771</v>
      </c>
      <c r="AF1844" s="98" t="s">
        <v>2616</v>
      </c>
      <c r="AG1844" s="98" t="s">
        <v>6487</v>
      </c>
      <c r="AH1844" s="98" t="s">
        <v>212</v>
      </c>
      <c r="AI1844" s="98" t="s">
        <v>53</v>
      </c>
      <c r="AJ1844" s="98">
        <v>4100</v>
      </c>
      <c r="AK1844" s="98" t="s">
        <v>37</v>
      </c>
      <c r="AL1844" s="98">
        <v>4105</v>
      </c>
      <c r="AM1844" s="98" t="s">
        <v>2549</v>
      </c>
      <c r="AN1844" s="98">
        <v>4101903</v>
      </c>
      <c r="AO1844" s="98">
        <v>2024</v>
      </c>
      <c r="AP1844" s="98">
        <v>400</v>
      </c>
      <c r="AQ1844" s="98" t="s">
        <v>54</v>
      </c>
      <c r="AR1844" s="98" t="s">
        <v>56</v>
      </c>
      <c r="AS1844" s="98" t="s">
        <v>54</v>
      </c>
      <c r="AT1844" s="98" t="s">
        <v>54</v>
      </c>
      <c r="AU1844" s="98" t="s">
        <v>2617</v>
      </c>
      <c r="AY1844" s="98" t="s">
        <v>56</v>
      </c>
      <c r="AZ1844" s="98" t="s">
        <v>4463</v>
      </c>
      <c r="BA1844" s="98" t="s">
        <v>4464</v>
      </c>
      <c r="BB1844" s="98" t="s">
        <v>4465</v>
      </c>
      <c r="BD1844" s="110" t="str">
        <f t="shared" si="303"/>
        <v>5244RGInt 06 Ponta Grossa</v>
      </c>
      <c r="BE1844" s="110">
        <v>5244</v>
      </c>
      <c r="BF1844" s="110" t="s">
        <v>3815</v>
      </c>
      <c r="BG1844" s="110">
        <v>8387</v>
      </c>
      <c r="BH1844" s="110" t="s">
        <v>38</v>
      </c>
      <c r="BI1844" s="110">
        <v>1</v>
      </c>
      <c r="BJ1844" s="110">
        <v>0</v>
      </c>
      <c r="BK1844" s="110">
        <v>0</v>
      </c>
      <c r="BL1844" s="110">
        <v>0</v>
      </c>
      <c r="BN1844" s="110">
        <f t="shared" si="304"/>
        <v>1</v>
      </c>
      <c r="BS1844" s="110">
        <v>4771</v>
      </c>
      <c r="BT1844" s="110" t="str">
        <f t="shared" si="295"/>
        <v>Construção de Unidades Habitacionais, em áreas de reassentamento, em Assaí</v>
      </c>
      <c r="BU1844" s="111" t="str">
        <f t="shared" si="296"/>
        <v>Não</v>
      </c>
      <c r="BV1844" s="111" t="str">
        <f t="shared" si="297"/>
        <v>Não</v>
      </c>
      <c r="BW1844" s="111" t="str">
        <f t="shared" si="298"/>
        <v>Não</v>
      </c>
      <c r="BX1844" s="111" t="str">
        <f t="shared" si="299"/>
        <v>Sim</v>
      </c>
      <c r="BY1844" s="110" t="s">
        <v>2617</v>
      </c>
      <c r="BZ1844" s="110" t="s">
        <v>8280</v>
      </c>
      <c r="CA1844" s="110" t="s">
        <v>8367</v>
      </c>
      <c r="CB1844" s="110" t="s">
        <v>8380</v>
      </c>
      <c r="CG1844" s="110" t="str">
        <f t="shared" si="300"/>
        <v>6190União da Vitória</v>
      </c>
      <c r="CH1844" s="110" t="str">
        <f t="shared" si="302"/>
        <v>6190-1</v>
      </c>
      <c r="CI1844" s="110">
        <v>1</v>
      </c>
      <c r="CJ1844" s="110">
        <v>6190</v>
      </c>
      <c r="CK1844" s="110" t="s">
        <v>33</v>
      </c>
      <c r="CL1844" s="110">
        <v>4128203</v>
      </c>
      <c r="CM1844" s="110" t="s">
        <v>567</v>
      </c>
      <c r="CN1844" s="110">
        <v>0</v>
      </c>
      <c r="CO1844" s="110">
        <v>15.2</v>
      </c>
      <c r="CP1844" s="110">
        <v>15.2</v>
      </c>
      <c r="CQ1844" s="110">
        <v>15.2</v>
      </c>
      <c r="CS1844" s="110" t="str">
        <f t="shared" si="301"/>
        <v>RGInt 01 Curitiba-União da Vitória</v>
      </c>
    </row>
    <row r="1845" spans="19:97" x14ac:dyDescent="0.2">
      <c r="S1845" s="98">
        <v>4773</v>
      </c>
      <c r="T1845" s="98">
        <v>67</v>
      </c>
      <c r="U1845" s="98" t="s">
        <v>4417</v>
      </c>
      <c r="V1845" s="98">
        <v>74</v>
      </c>
      <c r="W1845" s="98" t="s">
        <v>4461</v>
      </c>
      <c r="X1845" s="98">
        <v>2</v>
      </c>
      <c r="Y1845" s="98" t="s">
        <v>4418</v>
      </c>
      <c r="Z1845" s="98">
        <v>16</v>
      </c>
      <c r="AA1845" s="98" t="s">
        <v>6486</v>
      </c>
      <c r="AB1845" s="98">
        <v>7005</v>
      </c>
      <c r="AC1845" s="98" t="s">
        <v>2617</v>
      </c>
      <c r="AD1845" s="98" t="s">
        <v>4462</v>
      </c>
      <c r="AE1845" s="98">
        <v>4773</v>
      </c>
      <c r="AF1845" s="98" t="s">
        <v>2631</v>
      </c>
      <c r="AG1845" s="98" t="s">
        <v>6488</v>
      </c>
      <c r="AH1845" s="98" t="s">
        <v>212</v>
      </c>
      <c r="AI1845" s="98" t="s">
        <v>53</v>
      </c>
      <c r="AJ1845" s="98">
        <v>4100</v>
      </c>
      <c r="AK1845" s="98" t="s">
        <v>35</v>
      </c>
      <c r="AL1845" s="98">
        <v>4103</v>
      </c>
      <c r="AM1845" s="98" t="s">
        <v>1027</v>
      </c>
      <c r="AN1845" s="98">
        <v>4103024</v>
      </c>
      <c r="AO1845" s="98">
        <v>2024</v>
      </c>
      <c r="AP1845" s="98">
        <v>125</v>
      </c>
      <c r="AQ1845" s="98" t="s">
        <v>54</v>
      </c>
      <c r="AR1845" s="98" t="s">
        <v>56</v>
      </c>
      <c r="AS1845" s="98" t="s">
        <v>54</v>
      </c>
      <c r="AT1845" s="98" t="s">
        <v>54</v>
      </c>
      <c r="AW1845" s="98" t="s">
        <v>4392</v>
      </c>
      <c r="AY1845" s="98" t="s">
        <v>56</v>
      </c>
      <c r="AZ1845" s="98" t="s">
        <v>4463</v>
      </c>
      <c r="BA1845" s="98" t="s">
        <v>4464</v>
      </c>
      <c r="BB1845" s="98" t="s">
        <v>4465</v>
      </c>
      <c r="BD1845" s="110" t="str">
        <f t="shared" si="303"/>
        <v>5246RGInt 01 Curitiba</v>
      </c>
      <c r="BE1845" s="110">
        <v>5246</v>
      </c>
      <c r="BF1845" s="110" t="s">
        <v>3819</v>
      </c>
      <c r="BG1845" s="110">
        <v>8388</v>
      </c>
      <c r="BH1845" s="110" t="s">
        <v>33</v>
      </c>
      <c r="BI1845" s="110">
        <v>1</v>
      </c>
      <c r="BJ1845" s="110">
        <v>1</v>
      </c>
      <c r="BK1845" s="110">
        <v>0</v>
      </c>
      <c r="BL1845" s="110">
        <v>0</v>
      </c>
      <c r="BN1845" s="110">
        <f t="shared" si="304"/>
        <v>2</v>
      </c>
      <c r="BS1845" s="110">
        <v>4773</v>
      </c>
      <c r="BT1845" s="110" t="str">
        <f t="shared" si="295"/>
        <v>Construção de Unidades Habitacionais, em áreas de reassentamento, em Boa Esperança do Iguaçu</v>
      </c>
      <c r="BU1845" s="111" t="str">
        <f t="shared" si="296"/>
        <v>Não</v>
      </c>
      <c r="BV1845" s="111" t="str">
        <f t="shared" si="297"/>
        <v>Não</v>
      </c>
      <c r="BW1845" s="111" t="str">
        <f t="shared" si="298"/>
        <v>Não</v>
      </c>
      <c r="BX1845" s="111" t="str">
        <f t="shared" si="299"/>
        <v>Sim</v>
      </c>
      <c r="BY1845" s="110" t="s">
        <v>2617</v>
      </c>
      <c r="BZ1845" s="110" t="s">
        <v>8280</v>
      </c>
      <c r="CA1845" s="110" t="s">
        <v>8367</v>
      </c>
      <c r="CB1845" s="110" t="s">
        <v>8380</v>
      </c>
      <c r="CG1845" s="110" t="str">
        <f t="shared" si="300"/>
        <v>6190 Total</v>
      </c>
      <c r="CH1845" s="110" t="str">
        <f t="shared" si="302"/>
        <v>6190 Total-1</v>
      </c>
      <c r="CI1845" s="110">
        <v>1</v>
      </c>
      <c r="CJ1845" s="110" t="s">
        <v>7610</v>
      </c>
      <c r="CN1845" s="110">
        <v>0</v>
      </c>
      <c r="CO1845" s="110">
        <v>15.2</v>
      </c>
      <c r="CP1845" s="110">
        <v>15.2</v>
      </c>
      <c r="CQ1845" s="110">
        <v>15.2</v>
      </c>
      <c r="CS1845" s="110" t="str">
        <f t="shared" si="301"/>
        <v>-</v>
      </c>
    </row>
    <row r="1846" spans="19:97" x14ac:dyDescent="0.2">
      <c r="S1846" s="98">
        <v>4774</v>
      </c>
      <c r="T1846" s="98">
        <v>67</v>
      </c>
      <c r="U1846" s="98" t="s">
        <v>4417</v>
      </c>
      <c r="V1846" s="98">
        <v>74</v>
      </c>
      <c r="W1846" s="98" t="s">
        <v>4461</v>
      </c>
      <c r="X1846" s="98">
        <v>2</v>
      </c>
      <c r="Y1846" s="98" t="s">
        <v>4418</v>
      </c>
      <c r="Z1846" s="98">
        <v>16</v>
      </c>
      <c r="AA1846" s="98" t="s">
        <v>6486</v>
      </c>
      <c r="AB1846" s="98">
        <v>7005</v>
      </c>
      <c r="AC1846" s="98" t="s">
        <v>2617</v>
      </c>
      <c r="AD1846" s="98" t="s">
        <v>4462</v>
      </c>
      <c r="AE1846" s="98">
        <v>4774</v>
      </c>
      <c r="AF1846" s="98" t="s">
        <v>2634</v>
      </c>
      <c r="AG1846" s="98" t="s">
        <v>6488</v>
      </c>
      <c r="AH1846" s="98" t="s">
        <v>212</v>
      </c>
      <c r="AI1846" s="98" t="s">
        <v>53</v>
      </c>
      <c r="AJ1846" s="98">
        <v>4100</v>
      </c>
      <c r="AK1846" s="98" t="s">
        <v>34</v>
      </c>
      <c r="AL1846" s="98">
        <v>4102</v>
      </c>
      <c r="AM1846" s="98" t="s">
        <v>2565</v>
      </c>
      <c r="AN1846" s="98">
        <v>4103040</v>
      </c>
      <c r="AO1846" s="98">
        <v>2024</v>
      </c>
      <c r="AP1846" s="98">
        <v>400</v>
      </c>
      <c r="AQ1846" s="98" t="s">
        <v>54</v>
      </c>
      <c r="AR1846" s="98" t="s">
        <v>56</v>
      </c>
      <c r="AS1846" s="98" t="s">
        <v>54</v>
      </c>
      <c r="AT1846" s="98" t="s">
        <v>54</v>
      </c>
      <c r="AU1846" s="98" t="s">
        <v>2617</v>
      </c>
      <c r="AY1846" s="98" t="s">
        <v>56</v>
      </c>
      <c r="AZ1846" s="98" t="s">
        <v>4463</v>
      </c>
      <c r="BA1846" s="98" t="s">
        <v>4464</v>
      </c>
      <c r="BB1846" s="98" t="s">
        <v>4465</v>
      </c>
      <c r="BD1846" s="110" t="str">
        <f t="shared" si="303"/>
        <v>5246RGInt 02 Guarapuava</v>
      </c>
      <c r="BE1846" s="110">
        <v>5246</v>
      </c>
      <c r="BF1846" s="110" t="s">
        <v>3819</v>
      </c>
      <c r="BG1846" s="110">
        <v>8388</v>
      </c>
      <c r="BH1846" s="110" t="s">
        <v>34</v>
      </c>
      <c r="BI1846" s="110">
        <v>0</v>
      </c>
      <c r="BJ1846" s="110">
        <v>1</v>
      </c>
      <c r="BK1846" s="110">
        <v>0</v>
      </c>
      <c r="BL1846" s="110">
        <v>0</v>
      </c>
      <c r="BN1846" s="110">
        <f t="shared" si="304"/>
        <v>1</v>
      </c>
      <c r="BS1846" s="110">
        <v>4774</v>
      </c>
      <c r="BT1846" s="110" t="str">
        <f t="shared" si="295"/>
        <v>Construção de Unidades Habitacionais, em áreas de reassentamento, em Boa Ventura do São Roque</v>
      </c>
      <c r="BU1846" s="111" t="str">
        <f t="shared" si="296"/>
        <v>Não</v>
      </c>
      <c r="BV1846" s="111" t="str">
        <f t="shared" si="297"/>
        <v>Não</v>
      </c>
      <c r="BW1846" s="111" t="str">
        <f t="shared" si="298"/>
        <v>Não</v>
      </c>
      <c r="BX1846" s="111" t="str">
        <f t="shared" si="299"/>
        <v>Sim</v>
      </c>
      <c r="BY1846" s="110" t="s">
        <v>2617</v>
      </c>
      <c r="BZ1846" s="110" t="s">
        <v>8280</v>
      </c>
      <c r="CA1846" s="110" t="s">
        <v>8367</v>
      </c>
      <c r="CB1846" s="110" t="s">
        <v>8380</v>
      </c>
      <c r="CG1846" s="110" t="str">
        <f t="shared" si="300"/>
        <v>6191Curiúva</v>
      </c>
      <c r="CH1846" s="110" t="str">
        <f t="shared" si="302"/>
        <v>6191-1</v>
      </c>
      <c r="CI1846" s="110">
        <v>1</v>
      </c>
      <c r="CJ1846" s="110">
        <v>6191</v>
      </c>
      <c r="CK1846" s="110" t="s">
        <v>38</v>
      </c>
      <c r="CL1846" s="110">
        <v>4107009</v>
      </c>
      <c r="CM1846" s="110" t="s">
        <v>3125</v>
      </c>
      <c r="CN1846" s="110">
        <v>0</v>
      </c>
      <c r="CO1846" s="110">
        <v>20.55</v>
      </c>
      <c r="CP1846" s="110">
        <v>20.55</v>
      </c>
      <c r="CQ1846" s="110">
        <v>20.55</v>
      </c>
      <c r="CS1846" s="110" t="str">
        <f t="shared" si="301"/>
        <v>RGInt 06 Ponta Grossa-Curiúva</v>
      </c>
    </row>
    <row r="1847" spans="19:97" x14ac:dyDescent="0.2">
      <c r="S1847" s="98">
        <v>4775</v>
      </c>
      <c r="T1847" s="98">
        <v>67</v>
      </c>
      <c r="U1847" s="98" t="s">
        <v>4417</v>
      </c>
      <c r="V1847" s="98">
        <v>74</v>
      </c>
      <c r="W1847" s="98" t="s">
        <v>4461</v>
      </c>
      <c r="X1847" s="98">
        <v>2</v>
      </c>
      <c r="Y1847" s="98" t="s">
        <v>4418</v>
      </c>
      <c r="Z1847" s="98">
        <v>16</v>
      </c>
      <c r="AA1847" s="98" t="s">
        <v>6486</v>
      </c>
      <c r="AB1847" s="98">
        <v>7005</v>
      </c>
      <c r="AC1847" s="98" t="s">
        <v>2617</v>
      </c>
      <c r="AD1847" s="98" t="s">
        <v>4462</v>
      </c>
      <c r="AE1847" s="98">
        <v>4775</v>
      </c>
      <c r="AF1847" s="98" t="s">
        <v>2636</v>
      </c>
      <c r="AG1847" s="98" t="s">
        <v>6488</v>
      </c>
      <c r="AH1847" s="98" t="s">
        <v>212</v>
      </c>
      <c r="AI1847" s="98" t="s">
        <v>53</v>
      </c>
      <c r="AJ1847" s="98">
        <v>4100</v>
      </c>
      <c r="AK1847" s="98" t="s">
        <v>37</v>
      </c>
      <c r="AL1847" s="98">
        <v>4105</v>
      </c>
      <c r="AM1847" s="98" t="s">
        <v>2577</v>
      </c>
      <c r="AN1847" s="98">
        <v>4103503</v>
      </c>
      <c r="AO1847" s="98">
        <v>2024</v>
      </c>
      <c r="AP1847" s="98">
        <v>412</v>
      </c>
      <c r="AQ1847" s="98" t="s">
        <v>54</v>
      </c>
      <c r="AR1847" s="98" t="s">
        <v>56</v>
      </c>
      <c r="AS1847" s="98" t="s">
        <v>54</v>
      </c>
      <c r="AT1847" s="98" t="s">
        <v>54</v>
      </c>
      <c r="AW1847" s="98" t="s">
        <v>4392</v>
      </c>
      <c r="AY1847" s="98" t="s">
        <v>56</v>
      </c>
      <c r="AZ1847" s="98" t="s">
        <v>4463</v>
      </c>
      <c r="BA1847" s="98" t="s">
        <v>4464</v>
      </c>
      <c r="BB1847" s="98" t="s">
        <v>4465</v>
      </c>
      <c r="BD1847" s="110" t="str">
        <f t="shared" si="303"/>
        <v>5246RGInt 03 Cascavel</v>
      </c>
      <c r="BE1847" s="110">
        <v>5246</v>
      </c>
      <c r="BF1847" s="110" t="s">
        <v>3819</v>
      </c>
      <c r="BG1847" s="110">
        <v>8388</v>
      </c>
      <c r="BH1847" s="110" t="s">
        <v>35</v>
      </c>
      <c r="BI1847" s="110">
        <v>1</v>
      </c>
      <c r="BJ1847" s="110">
        <v>1</v>
      </c>
      <c r="BK1847" s="110">
        <v>1</v>
      </c>
      <c r="BL1847" s="110">
        <v>0</v>
      </c>
      <c r="BN1847" s="110">
        <f t="shared" si="304"/>
        <v>3</v>
      </c>
      <c r="BS1847" s="110">
        <v>4775</v>
      </c>
      <c r="BT1847" s="110" t="str">
        <f t="shared" si="295"/>
        <v>Construção de Unidades Habitacionais, em áreas de reassentamento, em Califórnia</v>
      </c>
      <c r="BU1847" s="111" t="str">
        <f t="shared" si="296"/>
        <v>Não</v>
      </c>
      <c r="BV1847" s="111" t="str">
        <f t="shared" si="297"/>
        <v>Não</v>
      </c>
      <c r="BW1847" s="111" t="str">
        <f t="shared" si="298"/>
        <v>Não</v>
      </c>
      <c r="BX1847" s="111" t="str">
        <f t="shared" si="299"/>
        <v>Sim</v>
      </c>
      <c r="BY1847" s="110" t="s">
        <v>2617</v>
      </c>
      <c r="BZ1847" s="110" t="s">
        <v>8280</v>
      </c>
      <c r="CA1847" s="110" t="s">
        <v>8367</v>
      </c>
      <c r="CB1847" s="110" t="s">
        <v>8380</v>
      </c>
      <c r="CG1847" s="110" t="str">
        <f t="shared" si="300"/>
        <v>6191 Total</v>
      </c>
      <c r="CH1847" s="110" t="str">
        <f t="shared" si="302"/>
        <v>6191 Total-1</v>
      </c>
      <c r="CI1847" s="110">
        <v>1</v>
      </c>
      <c r="CJ1847" s="110" t="s">
        <v>7611</v>
      </c>
      <c r="CN1847" s="110">
        <v>0</v>
      </c>
      <c r="CO1847" s="110">
        <v>20.55</v>
      </c>
      <c r="CP1847" s="110">
        <v>20.55</v>
      </c>
      <c r="CQ1847" s="110">
        <v>20.55</v>
      </c>
      <c r="CS1847" s="110" t="str">
        <f t="shared" si="301"/>
        <v>-</v>
      </c>
    </row>
    <row r="1848" spans="19:97" x14ac:dyDescent="0.2">
      <c r="S1848" s="98">
        <v>4778</v>
      </c>
      <c r="T1848" s="98">
        <v>67</v>
      </c>
      <c r="U1848" s="98" t="s">
        <v>4417</v>
      </c>
      <c r="V1848" s="98">
        <v>74</v>
      </c>
      <c r="W1848" s="98" t="s">
        <v>4461</v>
      </c>
      <c r="X1848" s="98">
        <v>2</v>
      </c>
      <c r="Y1848" s="98" t="s">
        <v>4418</v>
      </c>
      <c r="Z1848" s="98">
        <v>16</v>
      </c>
      <c r="AA1848" s="98" t="s">
        <v>6486</v>
      </c>
      <c r="AB1848" s="98">
        <v>7005</v>
      </c>
      <c r="AC1848" s="98" t="s">
        <v>2617</v>
      </c>
      <c r="AD1848" s="98" t="s">
        <v>4462</v>
      </c>
      <c r="AE1848" s="98">
        <v>4778</v>
      </c>
      <c r="AF1848" s="98" t="s">
        <v>2649</v>
      </c>
      <c r="AG1848" s="98" t="s">
        <v>6489</v>
      </c>
      <c r="AH1848" s="98" t="s">
        <v>212</v>
      </c>
      <c r="AI1848" s="98" t="s">
        <v>53</v>
      </c>
      <c r="AJ1848" s="98">
        <v>4100</v>
      </c>
      <c r="AK1848" s="98" t="s">
        <v>36</v>
      </c>
      <c r="AL1848" s="98">
        <v>4104</v>
      </c>
      <c r="AM1848" s="98" t="s">
        <v>1357</v>
      </c>
      <c r="AN1848" s="98">
        <v>4103909</v>
      </c>
      <c r="AO1848" s="98">
        <v>2024</v>
      </c>
      <c r="AP1848" s="98">
        <v>250</v>
      </c>
      <c r="AQ1848" s="98" t="s">
        <v>54</v>
      </c>
      <c r="AR1848" s="98" t="s">
        <v>56</v>
      </c>
      <c r="AS1848" s="98" t="s">
        <v>54</v>
      </c>
      <c r="AT1848" s="98" t="s">
        <v>54</v>
      </c>
      <c r="AW1848" s="98" t="s">
        <v>4392</v>
      </c>
      <c r="AY1848" s="98" t="s">
        <v>56</v>
      </c>
      <c r="AZ1848" s="98" t="s">
        <v>4463</v>
      </c>
      <c r="BA1848" s="98" t="s">
        <v>4464</v>
      </c>
      <c r="BB1848" s="98" t="s">
        <v>4465</v>
      </c>
      <c r="BD1848" s="110" t="str">
        <f t="shared" si="303"/>
        <v>5246RGInt 04 Maringá</v>
      </c>
      <c r="BE1848" s="110">
        <v>5246</v>
      </c>
      <c r="BF1848" s="110" t="s">
        <v>3819</v>
      </c>
      <c r="BG1848" s="110">
        <v>8388</v>
      </c>
      <c r="BH1848" s="110" t="s">
        <v>36</v>
      </c>
      <c r="BI1848" s="110">
        <v>1</v>
      </c>
      <c r="BJ1848" s="110">
        <v>1</v>
      </c>
      <c r="BK1848" s="110">
        <v>1</v>
      </c>
      <c r="BL1848" s="110">
        <v>0</v>
      </c>
      <c r="BN1848" s="110">
        <f t="shared" si="304"/>
        <v>3</v>
      </c>
      <c r="BS1848" s="110">
        <v>4778</v>
      </c>
      <c r="BT1848" s="110" t="str">
        <f t="shared" si="295"/>
        <v>Construção de Unidades Habitacionais, em áreas de reassentamento, em Campina da Lagoa</v>
      </c>
      <c r="BU1848" s="111" t="str">
        <f t="shared" si="296"/>
        <v>Não</v>
      </c>
      <c r="BV1848" s="111" t="str">
        <f t="shared" si="297"/>
        <v>Não</v>
      </c>
      <c r="BW1848" s="111" t="str">
        <f t="shared" si="298"/>
        <v>Não</v>
      </c>
      <c r="BX1848" s="111" t="str">
        <f t="shared" si="299"/>
        <v>Sim</v>
      </c>
      <c r="BY1848" s="110" t="s">
        <v>2617</v>
      </c>
      <c r="BZ1848" s="110" t="s">
        <v>8280</v>
      </c>
      <c r="CA1848" s="110" t="s">
        <v>8367</v>
      </c>
      <c r="CB1848" s="110" t="s">
        <v>8380</v>
      </c>
      <c r="CG1848" s="110" t="str">
        <f t="shared" si="300"/>
        <v>6192Reserva</v>
      </c>
      <c r="CH1848" s="110" t="str">
        <f t="shared" si="302"/>
        <v>6192-1</v>
      </c>
      <c r="CI1848" s="110">
        <v>1</v>
      </c>
      <c r="CJ1848" s="110">
        <v>6192</v>
      </c>
      <c r="CK1848" s="110" t="s">
        <v>38</v>
      </c>
      <c r="CL1848" s="110">
        <v>4121703</v>
      </c>
      <c r="CM1848" s="110" t="s">
        <v>384</v>
      </c>
      <c r="CN1848" s="110">
        <v>0</v>
      </c>
      <c r="CO1848" s="110">
        <v>9.35</v>
      </c>
      <c r="CP1848" s="110">
        <v>9.35</v>
      </c>
      <c r="CQ1848" s="110">
        <v>9.35</v>
      </c>
      <c r="CS1848" s="110" t="str">
        <f t="shared" si="301"/>
        <v>RGInt 06 Ponta Grossa-Reserva</v>
      </c>
    </row>
    <row r="1849" spans="19:97" x14ac:dyDescent="0.2">
      <c r="S1849" s="98">
        <v>4780</v>
      </c>
      <c r="T1849" s="98">
        <v>67</v>
      </c>
      <c r="U1849" s="98" t="s">
        <v>4417</v>
      </c>
      <c r="V1849" s="98">
        <v>74</v>
      </c>
      <c r="W1849" s="98" t="s">
        <v>4461</v>
      </c>
      <c r="X1849" s="98">
        <v>2</v>
      </c>
      <c r="Y1849" s="98" t="s">
        <v>4418</v>
      </c>
      <c r="Z1849" s="98">
        <v>16</v>
      </c>
      <c r="AA1849" s="98" t="s">
        <v>6486</v>
      </c>
      <c r="AB1849" s="98">
        <v>7005</v>
      </c>
      <c r="AC1849" s="98" t="s">
        <v>2617</v>
      </c>
      <c r="AD1849" s="98" t="s">
        <v>4462</v>
      </c>
      <c r="AE1849" s="98">
        <v>4780</v>
      </c>
      <c r="AF1849" s="98" t="s">
        <v>2657</v>
      </c>
      <c r="AG1849" s="98" t="s">
        <v>6489</v>
      </c>
      <c r="AH1849" s="98" t="s">
        <v>212</v>
      </c>
      <c r="AI1849" s="98" t="s">
        <v>53</v>
      </c>
      <c r="AJ1849" s="98">
        <v>4100</v>
      </c>
      <c r="AK1849" s="98" t="s">
        <v>36</v>
      </c>
      <c r="AL1849" s="98">
        <v>4104</v>
      </c>
      <c r="AM1849" s="98" t="s">
        <v>2603</v>
      </c>
      <c r="AN1849" s="98">
        <v>4105607</v>
      </c>
      <c r="AO1849" s="98">
        <v>2024</v>
      </c>
      <c r="AP1849" s="98">
        <v>350</v>
      </c>
      <c r="AQ1849" s="98" t="s">
        <v>54</v>
      </c>
      <c r="AR1849" s="98" t="s">
        <v>56</v>
      </c>
      <c r="AS1849" s="98" t="s">
        <v>54</v>
      </c>
      <c r="AT1849" s="98" t="s">
        <v>54</v>
      </c>
      <c r="AW1849" s="98" t="s">
        <v>2637</v>
      </c>
      <c r="AY1849" s="98" t="s">
        <v>56</v>
      </c>
      <c r="AZ1849" s="98" t="s">
        <v>4463</v>
      </c>
      <c r="BA1849" s="98" t="s">
        <v>4464</v>
      </c>
      <c r="BB1849" s="98" t="s">
        <v>4465</v>
      </c>
      <c r="BD1849" s="110" t="str">
        <f t="shared" si="303"/>
        <v>5246RGInt 05 Londrina</v>
      </c>
      <c r="BE1849" s="110">
        <v>5246</v>
      </c>
      <c r="BF1849" s="110" t="s">
        <v>3819</v>
      </c>
      <c r="BG1849" s="110">
        <v>8388</v>
      </c>
      <c r="BH1849" s="110" t="s">
        <v>37</v>
      </c>
      <c r="BI1849" s="110">
        <v>1</v>
      </c>
      <c r="BJ1849" s="110">
        <v>1</v>
      </c>
      <c r="BK1849" s="110">
        <v>1</v>
      </c>
      <c r="BL1849" s="110">
        <v>0</v>
      </c>
      <c r="BN1849" s="110">
        <f t="shared" si="304"/>
        <v>3</v>
      </c>
      <c r="BS1849" s="110">
        <v>4780</v>
      </c>
      <c r="BT1849" s="110" t="str">
        <f t="shared" si="295"/>
        <v>Construção de Unidades Habitacionais, em áreas de reassentamento, em Cidade Gaúcha</v>
      </c>
      <c r="BU1849" s="111" t="str">
        <f t="shared" si="296"/>
        <v>Não</v>
      </c>
      <c r="BV1849" s="111" t="str">
        <f t="shared" si="297"/>
        <v>Não</v>
      </c>
      <c r="BW1849" s="111" t="str">
        <f t="shared" si="298"/>
        <v>Não</v>
      </c>
      <c r="BX1849" s="111" t="str">
        <f t="shared" si="299"/>
        <v>Sim</v>
      </c>
      <c r="BY1849" s="110" t="s">
        <v>2617</v>
      </c>
      <c r="BZ1849" s="110" t="s">
        <v>8280</v>
      </c>
      <c r="CA1849" s="110" t="s">
        <v>8367</v>
      </c>
      <c r="CB1849" s="110" t="s">
        <v>8380</v>
      </c>
      <c r="CG1849" s="110" t="str">
        <f t="shared" si="300"/>
        <v>6192 Total</v>
      </c>
      <c r="CH1849" s="110" t="str">
        <f t="shared" si="302"/>
        <v>6192 Total-1</v>
      </c>
      <c r="CI1849" s="110">
        <v>1</v>
      </c>
      <c r="CJ1849" s="110" t="s">
        <v>7612</v>
      </c>
      <c r="CN1849" s="110">
        <v>0</v>
      </c>
      <c r="CO1849" s="110">
        <v>9.35</v>
      </c>
      <c r="CP1849" s="110">
        <v>9.35</v>
      </c>
      <c r="CQ1849" s="110">
        <v>9.35</v>
      </c>
      <c r="CS1849" s="110" t="str">
        <f t="shared" si="301"/>
        <v>-</v>
      </c>
    </row>
    <row r="1850" spans="19:97" x14ac:dyDescent="0.2">
      <c r="S1850" s="98">
        <v>4781</v>
      </c>
      <c r="T1850" s="98">
        <v>67</v>
      </c>
      <c r="U1850" s="98" t="s">
        <v>4417</v>
      </c>
      <c r="V1850" s="98">
        <v>74</v>
      </c>
      <c r="W1850" s="98" t="s">
        <v>4461</v>
      </c>
      <c r="X1850" s="98">
        <v>2</v>
      </c>
      <c r="Y1850" s="98" t="s">
        <v>4418</v>
      </c>
      <c r="Z1850" s="98">
        <v>16</v>
      </c>
      <c r="AA1850" s="98" t="s">
        <v>6486</v>
      </c>
      <c r="AB1850" s="98">
        <v>7005</v>
      </c>
      <c r="AC1850" s="98" t="s">
        <v>2617</v>
      </c>
      <c r="AD1850" s="98" t="s">
        <v>4462</v>
      </c>
      <c r="AE1850" s="98">
        <v>4781</v>
      </c>
      <c r="AF1850" s="98" t="s">
        <v>2659</v>
      </c>
      <c r="AG1850" s="98" t="s">
        <v>6490</v>
      </c>
      <c r="AH1850" s="98" t="s">
        <v>212</v>
      </c>
      <c r="AI1850" s="98" t="s">
        <v>53</v>
      </c>
      <c r="AJ1850" s="98">
        <v>4100</v>
      </c>
      <c r="AK1850" s="98" t="s">
        <v>35</v>
      </c>
      <c r="AL1850" s="98">
        <v>4103</v>
      </c>
      <c r="AM1850" s="98" t="s">
        <v>367</v>
      </c>
      <c r="AN1850" s="98">
        <v>4106456</v>
      </c>
      <c r="AO1850" s="98">
        <v>2024</v>
      </c>
      <c r="AP1850" s="98">
        <v>500</v>
      </c>
      <c r="AQ1850" s="98" t="s">
        <v>54</v>
      </c>
      <c r="AR1850" s="98" t="s">
        <v>56</v>
      </c>
      <c r="AS1850" s="98" t="s">
        <v>54</v>
      </c>
      <c r="AT1850" s="98" t="s">
        <v>54</v>
      </c>
      <c r="AW1850" s="98" t="s">
        <v>2637</v>
      </c>
      <c r="AY1850" s="98" t="s">
        <v>56</v>
      </c>
      <c r="AZ1850" s="98" t="s">
        <v>4463</v>
      </c>
      <c r="BA1850" s="98" t="s">
        <v>4464</v>
      </c>
      <c r="BB1850" s="98" t="s">
        <v>4465</v>
      </c>
      <c r="BD1850" s="110" t="str">
        <f t="shared" si="303"/>
        <v>5246RGInt 06 Ponta Grossa</v>
      </c>
      <c r="BE1850" s="110">
        <v>5246</v>
      </c>
      <c r="BF1850" s="110" t="s">
        <v>3819</v>
      </c>
      <c r="BG1850" s="110">
        <v>8388</v>
      </c>
      <c r="BH1850" s="110" t="s">
        <v>38</v>
      </c>
      <c r="BI1850" s="110">
        <v>1</v>
      </c>
      <c r="BJ1850" s="110">
        <v>0</v>
      </c>
      <c r="BK1850" s="110">
        <v>0</v>
      </c>
      <c r="BL1850" s="110">
        <v>0</v>
      </c>
      <c r="BN1850" s="110">
        <f t="shared" si="304"/>
        <v>1</v>
      </c>
      <c r="BS1850" s="110">
        <v>4781</v>
      </c>
      <c r="BT1850" s="110" t="str">
        <f t="shared" si="295"/>
        <v>Construção de Unidades Habitacionais, em áreas de reassentamento, em Coronel Domingos Soares</v>
      </c>
      <c r="BU1850" s="111" t="str">
        <f t="shared" si="296"/>
        <v>Não</v>
      </c>
      <c r="BV1850" s="111" t="str">
        <f t="shared" si="297"/>
        <v>Não</v>
      </c>
      <c r="BW1850" s="111" t="str">
        <f t="shared" si="298"/>
        <v>Não</v>
      </c>
      <c r="BX1850" s="111" t="str">
        <f t="shared" si="299"/>
        <v>Sim</v>
      </c>
      <c r="BY1850" s="110" t="s">
        <v>2617</v>
      </c>
      <c r="BZ1850" s="110" t="s">
        <v>8280</v>
      </c>
      <c r="CA1850" s="110" t="s">
        <v>8367</v>
      </c>
      <c r="CB1850" s="110" t="s">
        <v>8380</v>
      </c>
      <c r="CG1850" s="110" t="str">
        <f t="shared" si="300"/>
        <v>6193Manoel Ribas</v>
      </c>
      <c r="CH1850" s="110" t="str">
        <f t="shared" si="302"/>
        <v>6193-1</v>
      </c>
      <c r="CI1850" s="110">
        <v>1</v>
      </c>
      <c r="CJ1850" s="110">
        <v>6193</v>
      </c>
      <c r="CK1850" s="110" t="s">
        <v>37</v>
      </c>
      <c r="CL1850" s="110">
        <v>4114500</v>
      </c>
      <c r="CM1850" s="110" t="s">
        <v>4678</v>
      </c>
      <c r="CN1850" s="110">
        <v>0</v>
      </c>
      <c r="CO1850" s="110">
        <v>10.8</v>
      </c>
      <c r="CP1850" s="110">
        <v>10.8</v>
      </c>
      <c r="CQ1850" s="110">
        <v>10.8</v>
      </c>
      <c r="CS1850" s="110" t="str">
        <f t="shared" si="301"/>
        <v>RGInt 05 Londrina-Manoel Ribas</v>
      </c>
    </row>
    <row r="1851" spans="19:97" x14ac:dyDescent="0.2">
      <c r="S1851" s="98">
        <v>4788</v>
      </c>
      <c r="T1851" s="98">
        <v>67</v>
      </c>
      <c r="U1851" s="98" t="s">
        <v>4417</v>
      </c>
      <c r="V1851" s="98">
        <v>74</v>
      </c>
      <c r="W1851" s="98" t="s">
        <v>4461</v>
      </c>
      <c r="X1851" s="98">
        <v>2</v>
      </c>
      <c r="Y1851" s="98" t="s">
        <v>4418</v>
      </c>
      <c r="Z1851" s="98">
        <v>16</v>
      </c>
      <c r="AA1851" s="98" t="s">
        <v>6486</v>
      </c>
      <c r="AB1851" s="98">
        <v>7005</v>
      </c>
      <c r="AC1851" s="98" t="s">
        <v>2617</v>
      </c>
      <c r="AD1851" s="98" t="s">
        <v>4462</v>
      </c>
      <c r="AE1851" s="98">
        <v>4788</v>
      </c>
      <c r="AF1851" s="98" t="s">
        <v>2675</v>
      </c>
      <c r="AG1851" s="98" t="s">
        <v>6490</v>
      </c>
      <c r="AH1851" s="98" t="s">
        <v>212</v>
      </c>
      <c r="AI1851" s="98" t="s">
        <v>53</v>
      </c>
      <c r="AJ1851" s="98">
        <v>4100</v>
      </c>
      <c r="AK1851" s="98" t="s">
        <v>36</v>
      </c>
      <c r="AL1851" s="98">
        <v>4104</v>
      </c>
      <c r="AM1851" s="98" t="s">
        <v>2618</v>
      </c>
      <c r="AN1851" s="98">
        <v>4106555</v>
      </c>
      <c r="AO1851" s="98">
        <v>2024</v>
      </c>
      <c r="AP1851" s="98">
        <v>187</v>
      </c>
      <c r="AQ1851" s="98" t="s">
        <v>54</v>
      </c>
      <c r="AR1851" s="98" t="s">
        <v>56</v>
      </c>
      <c r="AS1851" s="98" t="s">
        <v>54</v>
      </c>
      <c r="AT1851" s="98" t="s">
        <v>54</v>
      </c>
      <c r="AW1851" s="98" t="s">
        <v>4392</v>
      </c>
      <c r="AY1851" s="98" t="s">
        <v>56</v>
      </c>
      <c r="AZ1851" s="98" t="s">
        <v>4463</v>
      </c>
      <c r="BA1851" s="98" t="s">
        <v>4464</v>
      </c>
      <c r="BB1851" s="98" t="s">
        <v>4465</v>
      </c>
      <c r="BD1851" s="110" t="str">
        <f t="shared" si="303"/>
        <v>5247RGInt 01 Curitiba</v>
      </c>
      <c r="BE1851" s="110">
        <v>5247</v>
      </c>
      <c r="BF1851" s="110" t="s">
        <v>1900</v>
      </c>
      <c r="BG1851" s="110">
        <v>8079</v>
      </c>
      <c r="BH1851" s="110" t="s">
        <v>33</v>
      </c>
      <c r="BI1851" s="110">
        <v>53880</v>
      </c>
      <c r="BJ1851" s="110">
        <v>54415</v>
      </c>
      <c r="BK1851" s="110">
        <v>54955</v>
      </c>
      <c r="BL1851" s="110">
        <v>55500</v>
      </c>
      <c r="BN1851" s="110">
        <f t="shared" si="304"/>
        <v>218750</v>
      </c>
      <c r="BS1851" s="110">
        <v>4788</v>
      </c>
      <c r="BT1851" s="110" t="str">
        <f t="shared" si="295"/>
        <v>Construção de Unidades Habitacionais, em áreas de reassentamento, em Corumbataí do Sul</v>
      </c>
      <c r="BU1851" s="111" t="str">
        <f t="shared" si="296"/>
        <v>Não</v>
      </c>
      <c r="BV1851" s="111" t="str">
        <f t="shared" si="297"/>
        <v>Não</v>
      </c>
      <c r="BW1851" s="111" t="str">
        <f t="shared" si="298"/>
        <v>Não</v>
      </c>
      <c r="BX1851" s="111" t="str">
        <f t="shared" si="299"/>
        <v>Sim</v>
      </c>
      <c r="BY1851" s="110" t="s">
        <v>2617</v>
      </c>
      <c r="BZ1851" s="110" t="s">
        <v>8280</v>
      </c>
      <c r="CA1851" s="110" t="s">
        <v>8367</v>
      </c>
      <c r="CB1851" s="110" t="s">
        <v>8380</v>
      </c>
      <c r="CG1851" s="110" t="str">
        <f t="shared" si="300"/>
        <v>6193 Total</v>
      </c>
      <c r="CH1851" s="110" t="str">
        <f t="shared" si="302"/>
        <v>6193 Total-1</v>
      </c>
      <c r="CI1851" s="110">
        <v>1</v>
      </c>
      <c r="CJ1851" s="110" t="s">
        <v>7613</v>
      </c>
      <c r="CN1851" s="110">
        <v>0</v>
      </c>
      <c r="CO1851" s="110">
        <v>10.8</v>
      </c>
      <c r="CP1851" s="110">
        <v>10.8</v>
      </c>
      <c r="CQ1851" s="110">
        <v>10.8</v>
      </c>
      <c r="CS1851" s="110" t="str">
        <f t="shared" si="301"/>
        <v>-</v>
      </c>
    </row>
    <row r="1852" spans="19:97" x14ac:dyDescent="0.2">
      <c r="S1852" s="98">
        <v>4795</v>
      </c>
      <c r="T1852" s="98">
        <v>67</v>
      </c>
      <c r="U1852" s="98" t="s">
        <v>4417</v>
      </c>
      <c r="V1852" s="98">
        <v>74</v>
      </c>
      <c r="W1852" s="98" t="s">
        <v>4461</v>
      </c>
      <c r="X1852" s="98">
        <v>2</v>
      </c>
      <c r="Y1852" s="98" t="s">
        <v>4418</v>
      </c>
      <c r="Z1852" s="98">
        <v>16</v>
      </c>
      <c r="AA1852" s="98" t="s">
        <v>6486</v>
      </c>
      <c r="AB1852" s="98">
        <v>7005</v>
      </c>
      <c r="AC1852" s="98" t="s">
        <v>2617</v>
      </c>
      <c r="AD1852" s="98" t="s">
        <v>4462</v>
      </c>
      <c r="AE1852" s="98">
        <v>4795</v>
      </c>
      <c r="AF1852" s="98" t="s">
        <v>2684</v>
      </c>
      <c r="AG1852" s="98" t="s">
        <v>6491</v>
      </c>
      <c r="AH1852" s="98" t="s">
        <v>212</v>
      </c>
      <c r="AI1852" s="98" t="s">
        <v>53</v>
      </c>
      <c r="AJ1852" s="98">
        <v>4100</v>
      </c>
      <c r="AK1852" s="98" t="s">
        <v>35</v>
      </c>
      <c r="AL1852" s="98">
        <v>4103</v>
      </c>
      <c r="AM1852" s="98" t="s">
        <v>1107</v>
      </c>
      <c r="AN1852" s="98">
        <v>4106571</v>
      </c>
      <c r="AO1852" s="98">
        <v>2024</v>
      </c>
      <c r="AP1852" s="98">
        <v>375</v>
      </c>
      <c r="AQ1852" s="98" t="s">
        <v>54</v>
      </c>
      <c r="AR1852" s="98" t="s">
        <v>56</v>
      </c>
      <c r="AS1852" s="98" t="s">
        <v>54</v>
      </c>
      <c r="AT1852" s="98" t="s">
        <v>54</v>
      </c>
      <c r="AU1852" s="98" t="s">
        <v>2617</v>
      </c>
      <c r="AY1852" s="98" t="s">
        <v>56</v>
      </c>
      <c r="AZ1852" s="98" t="s">
        <v>4463</v>
      </c>
      <c r="BA1852" s="98" t="s">
        <v>4464</v>
      </c>
      <c r="BB1852" s="98" t="s">
        <v>4465</v>
      </c>
      <c r="BD1852" s="110" t="str">
        <f t="shared" si="303"/>
        <v>5247RGInt 02 Guarapuava</v>
      </c>
      <c r="BE1852" s="110">
        <v>5247</v>
      </c>
      <c r="BF1852" s="110" t="s">
        <v>1900</v>
      </c>
      <c r="BG1852" s="110">
        <v>8079</v>
      </c>
      <c r="BH1852" s="110" t="s">
        <v>34</v>
      </c>
      <c r="BI1852" s="110">
        <v>2770</v>
      </c>
      <c r="BJ1852" s="110">
        <v>2795</v>
      </c>
      <c r="BK1852" s="110">
        <v>2820</v>
      </c>
      <c r="BL1852" s="110">
        <v>2848</v>
      </c>
      <c r="BN1852" s="110">
        <f t="shared" si="304"/>
        <v>11233</v>
      </c>
      <c r="BS1852" s="110">
        <v>4795</v>
      </c>
      <c r="BT1852" s="110" t="str">
        <f t="shared" si="295"/>
        <v>Construção de Unidades Habitacionais, em áreas de reassentamento, em Cruzeiro do Iguaçu</v>
      </c>
      <c r="BU1852" s="111" t="str">
        <f t="shared" si="296"/>
        <v>Não</v>
      </c>
      <c r="BV1852" s="111" t="str">
        <f t="shared" si="297"/>
        <v>Não</v>
      </c>
      <c r="BW1852" s="111" t="str">
        <f t="shared" si="298"/>
        <v>Não</v>
      </c>
      <c r="BX1852" s="111" t="str">
        <f t="shared" si="299"/>
        <v>Sim</v>
      </c>
      <c r="BY1852" s="110" t="s">
        <v>2617</v>
      </c>
      <c r="BZ1852" s="110" t="s">
        <v>8280</v>
      </c>
      <c r="CA1852" s="110" t="s">
        <v>8367</v>
      </c>
      <c r="CB1852" s="110" t="s">
        <v>8380</v>
      </c>
      <c r="CG1852" s="110" t="str">
        <f t="shared" si="300"/>
        <v>6194Pinhão</v>
      </c>
      <c r="CH1852" s="110" t="str">
        <f t="shared" si="302"/>
        <v>6194-1</v>
      </c>
      <c r="CI1852" s="110">
        <v>1</v>
      </c>
      <c r="CJ1852" s="110">
        <v>6194</v>
      </c>
      <c r="CK1852" s="110" t="s">
        <v>34</v>
      </c>
      <c r="CL1852" s="110">
        <v>4119301</v>
      </c>
      <c r="CM1852" s="110" t="s">
        <v>2045</v>
      </c>
      <c r="CN1852" s="110">
        <v>0</v>
      </c>
      <c r="CO1852" s="110">
        <v>30.87</v>
      </c>
      <c r="CP1852" s="110">
        <v>30.87</v>
      </c>
      <c r="CQ1852" s="110">
        <v>30.87</v>
      </c>
      <c r="CS1852" s="110" t="str">
        <f t="shared" si="301"/>
        <v>RGInt 02 Guarapuava-Pinhão</v>
      </c>
    </row>
    <row r="1853" spans="19:97" x14ac:dyDescent="0.2">
      <c r="S1853" s="98">
        <v>4790</v>
      </c>
      <c r="T1853" s="98">
        <v>67</v>
      </c>
      <c r="U1853" s="98" t="s">
        <v>4417</v>
      </c>
      <c r="V1853" s="98">
        <v>74</v>
      </c>
      <c r="W1853" s="98" t="s">
        <v>4461</v>
      </c>
      <c r="X1853" s="98">
        <v>2</v>
      </c>
      <c r="Y1853" s="98" t="s">
        <v>4418</v>
      </c>
      <c r="Z1853" s="98">
        <v>16</v>
      </c>
      <c r="AA1853" s="98" t="s">
        <v>6486</v>
      </c>
      <c r="AB1853" s="98">
        <v>7005</v>
      </c>
      <c r="AC1853" s="98" t="s">
        <v>2617</v>
      </c>
      <c r="AD1853" s="98" t="s">
        <v>4462</v>
      </c>
      <c r="AE1853" s="98">
        <v>4790</v>
      </c>
      <c r="AF1853" s="98" t="s">
        <v>2682</v>
      </c>
      <c r="AG1853" s="98" t="s">
        <v>6490</v>
      </c>
      <c r="AH1853" s="98" t="s">
        <v>212</v>
      </c>
      <c r="AI1853" s="98" t="s">
        <v>53</v>
      </c>
      <c r="AJ1853" s="98">
        <v>4100</v>
      </c>
      <c r="AK1853" s="98" t="s">
        <v>33</v>
      </c>
      <c r="AL1853" s="98">
        <v>4101</v>
      </c>
      <c r="AM1853" s="98" t="s">
        <v>2632</v>
      </c>
      <c r="AN1853" s="98">
        <v>4106803</v>
      </c>
      <c r="AO1853" s="98">
        <v>2024</v>
      </c>
      <c r="AP1853" s="98">
        <v>2725</v>
      </c>
      <c r="AQ1853" s="98" t="s">
        <v>54</v>
      </c>
      <c r="AR1853" s="98" t="s">
        <v>56</v>
      </c>
      <c r="AS1853" s="98" t="s">
        <v>54</v>
      </c>
      <c r="AT1853" s="98" t="s">
        <v>54</v>
      </c>
      <c r="AW1853" s="98" t="s">
        <v>137</v>
      </c>
      <c r="AY1853" s="98" t="s">
        <v>56</v>
      </c>
      <c r="AZ1853" s="98" t="s">
        <v>4463</v>
      </c>
      <c r="BA1853" s="98" t="s">
        <v>4464</v>
      </c>
      <c r="BB1853" s="98" t="s">
        <v>4465</v>
      </c>
      <c r="BD1853" s="110" t="str">
        <f t="shared" si="303"/>
        <v>5247RGInt 03 Cascavel</v>
      </c>
      <c r="BE1853" s="110">
        <v>5247</v>
      </c>
      <c r="BF1853" s="110" t="s">
        <v>1900</v>
      </c>
      <c r="BG1853" s="110">
        <v>8079</v>
      </c>
      <c r="BH1853" s="110" t="s">
        <v>35</v>
      </c>
      <c r="BI1853" s="110">
        <v>17514</v>
      </c>
      <c r="BJ1853" s="110">
        <v>17685</v>
      </c>
      <c r="BK1853" s="110">
        <v>17860</v>
      </c>
      <c r="BL1853" s="110">
        <v>18038</v>
      </c>
      <c r="BN1853" s="110">
        <f t="shared" si="304"/>
        <v>71097</v>
      </c>
      <c r="BS1853" s="110">
        <v>4790</v>
      </c>
      <c r="BT1853" s="110" t="str">
        <f t="shared" si="295"/>
        <v>Construção de Unidades Habitacionais, em áreas de reassentamento, em Cruz Machado</v>
      </c>
      <c r="BU1853" s="111" t="str">
        <f t="shared" si="296"/>
        <v>Não</v>
      </c>
      <c r="BV1853" s="111" t="str">
        <f t="shared" si="297"/>
        <v>Não</v>
      </c>
      <c r="BW1853" s="111" t="str">
        <f t="shared" si="298"/>
        <v>Não</v>
      </c>
      <c r="BX1853" s="111" t="str">
        <f t="shared" si="299"/>
        <v>Sim</v>
      </c>
      <c r="BY1853" s="110" t="s">
        <v>2617</v>
      </c>
      <c r="BZ1853" s="110" t="s">
        <v>8280</v>
      </c>
      <c r="CA1853" s="110" t="s">
        <v>8367</v>
      </c>
      <c r="CB1853" s="110" t="s">
        <v>8380</v>
      </c>
      <c r="CG1853" s="110" t="str">
        <f t="shared" si="300"/>
        <v>6194 Total</v>
      </c>
      <c r="CH1853" s="110" t="str">
        <f t="shared" si="302"/>
        <v>6194 Total-1</v>
      </c>
      <c r="CI1853" s="110">
        <v>1</v>
      </c>
      <c r="CJ1853" s="110" t="s">
        <v>7614</v>
      </c>
      <c r="CN1853" s="110">
        <v>0</v>
      </c>
      <c r="CO1853" s="110">
        <v>30.87</v>
      </c>
      <c r="CP1853" s="110">
        <v>30.87</v>
      </c>
      <c r="CQ1853" s="110">
        <v>30.87</v>
      </c>
      <c r="CS1853" s="110" t="str">
        <f t="shared" si="301"/>
        <v>-</v>
      </c>
    </row>
    <row r="1854" spans="19:97" x14ac:dyDescent="0.2">
      <c r="S1854" s="98">
        <v>4798</v>
      </c>
      <c r="T1854" s="98">
        <v>67</v>
      </c>
      <c r="U1854" s="98" t="s">
        <v>4417</v>
      </c>
      <c r="V1854" s="98">
        <v>74</v>
      </c>
      <c r="W1854" s="98" t="s">
        <v>4461</v>
      </c>
      <c r="X1854" s="98">
        <v>2</v>
      </c>
      <c r="Y1854" s="98" t="s">
        <v>4418</v>
      </c>
      <c r="Z1854" s="98">
        <v>16</v>
      </c>
      <c r="AA1854" s="98" t="s">
        <v>6486</v>
      </c>
      <c r="AB1854" s="98">
        <v>7005</v>
      </c>
      <c r="AC1854" s="98" t="s">
        <v>2617</v>
      </c>
      <c r="AD1854" s="98" t="s">
        <v>4462</v>
      </c>
      <c r="AE1854" s="98">
        <v>4798</v>
      </c>
      <c r="AF1854" s="98" t="s">
        <v>2686</v>
      </c>
      <c r="AG1854" s="98" t="s">
        <v>6491</v>
      </c>
      <c r="AH1854" s="98" t="s">
        <v>212</v>
      </c>
      <c r="AI1854" s="98" t="s">
        <v>53</v>
      </c>
      <c r="AJ1854" s="98">
        <v>4100</v>
      </c>
      <c r="AK1854" s="98" t="s">
        <v>37</v>
      </c>
      <c r="AL1854" s="98">
        <v>4105</v>
      </c>
      <c r="AM1854" s="98" t="s">
        <v>468</v>
      </c>
      <c r="AN1854" s="98">
        <v>4107603</v>
      </c>
      <c r="AO1854" s="98">
        <v>2024</v>
      </c>
      <c r="AP1854" s="98">
        <v>375</v>
      </c>
      <c r="AQ1854" s="98" t="s">
        <v>54</v>
      </c>
      <c r="AR1854" s="98" t="s">
        <v>56</v>
      </c>
      <c r="AS1854" s="98" t="s">
        <v>54</v>
      </c>
      <c r="AT1854" s="98" t="s">
        <v>54</v>
      </c>
      <c r="AU1854" s="98" t="s">
        <v>2617</v>
      </c>
      <c r="AY1854" s="98" t="s">
        <v>56</v>
      </c>
      <c r="AZ1854" s="98" t="s">
        <v>4463</v>
      </c>
      <c r="BA1854" s="98" t="s">
        <v>4464</v>
      </c>
      <c r="BB1854" s="98" t="s">
        <v>4465</v>
      </c>
      <c r="BD1854" s="110" t="str">
        <f t="shared" si="303"/>
        <v>5247RGInt 04 Maringá</v>
      </c>
      <c r="BE1854" s="110">
        <v>5247</v>
      </c>
      <c r="BF1854" s="110" t="s">
        <v>1900</v>
      </c>
      <c r="BG1854" s="110">
        <v>8079</v>
      </c>
      <c r="BH1854" s="110" t="s">
        <v>36</v>
      </c>
      <c r="BI1854" s="110">
        <v>13630</v>
      </c>
      <c r="BJ1854" s="110">
        <v>13735</v>
      </c>
      <c r="BK1854" s="110">
        <v>13870</v>
      </c>
      <c r="BL1854" s="110">
        <v>14010</v>
      </c>
      <c r="BN1854" s="110">
        <f t="shared" si="304"/>
        <v>55245</v>
      </c>
      <c r="BS1854" s="110">
        <v>4798</v>
      </c>
      <c r="BT1854" s="110" t="str">
        <f t="shared" si="295"/>
        <v>Construção de Unidades Habitacionais, em áreas de reassentamento, em Faxinal</v>
      </c>
      <c r="BU1854" s="111" t="str">
        <f t="shared" si="296"/>
        <v>Não</v>
      </c>
      <c r="BV1854" s="111" t="str">
        <f t="shared" si="297"/>
        <v>Não</v>
      </c>
      <c r="BW1854" s="111" t="str">
        <f t="shared" si="298"/>
        <v>Não</v>
      </c>
      <c r="BX1854" s="111" t="str">
        <f t="shared" si="299"/>
        <v>Sim</v>
      </c>
      <c r="BY1854" s="110" t="s">
        <v>2617</v>
      </c>
      <c r="BZ1854" s="110" t="s">
        <v>8280</v>
      </c>
      <c r="CA1854" s="110" t="s">
        <v>8367</v>
      </c>
      <c r="CB1854" s="110" t="s">
        <v>8380</v>
      </c>
      <c r="CG1854" s="110" t="str">
        <f t="shared" si="300"/>
        <v>6195Francisco Beltrão</v>
      </c>
      <c r="CH1854" s="110" t="str">
        <f t="shared" si="302"/>
        <v>6195-1</v>
      </c>
      <c r="CI1854" s="110">
        <v>1</v>
      </c>
      <c r="CJ1854" s="110">
        <v>6195</v>
      </c>
      <c r="CK1854" s="110" t="s">
        <v>35</v>
      </c>
      <c r="CL1854" s="110">
        <v>4108403</v>
      </c>
      <c r="CM1854" s="110" t="s">
        <v>166</v>
      </c>
      <c r="CN1854" s="110">
        <v>0</v>
      </c>
      <c r="CO1854" s="110">
        <v>9.98</v>
      </c>
      <c r="CP1854" s="110">
        <v>9.98</v>
      </c>
      <c r="CQ1854" s="110">
        <v>9.98</v>
      </c>
      <c r="CS1854" s="110" t="str">
        <f t="shared" si="301"/>
        <v>RGInt 03 Cascavel-Francisco Beltrão</v>
      </c>
    </row>
    <row r="1855" spans="19:97" x14ac:dyDescent="0.2">
      <c r="S1855" s="98">
        <v>4801</v>
      </c>
      <c r="T1855" s="98">
        <v>67</v>
      </c>
      <c r="U1855" s="98" t="s">
        <v>4417</v>
      </c>
      <c r="V1855" s="98">
        <v>74</v>
      </c>
      <c r="W1855" s="98" t="s">
        <v>4461</v>
      </c>
      <c r="X1855" s="98">
        <v>2</v>
      </c>
      <c r="Y1855" s="98" t="s">
        <v>4418</v>
      </c>
      <c r="Z1855" s="98">
        <v>16</v>
      </c>
      <c r="AA1855" s="98" t="s">
        <v>6486</v>
      </c>
      <c r="AB1855" s="98">
        <v>7005</v>
      </c>
      <c r="AC1855" s="98" t="s">
        <v>2617</v>
      </c>
      <c r="AD1855" s="98" t="s">
        <v>4462</v>
      </c>
      <c r="AE1855" s="98">
        <v>4801</v>
      </c>
      <c r="AF1855" s="98" t="s">
        <v>2689</v>
      </c>
      <c r="AG1855" s="98" t="s">
        <v>6491</v>
      </c>
      <c r="AH1855" s="98" t="s">
        <v>212</v>
      </c>
      <c r="AI1855" s="98" t="s">
        <v>53</v>
      </c>
      <c r="AJ1855" s="98">
        <v>4100</v>
      </c>
      <c r="AK1855" s="98" t="s">
        <v>38</v>
      </c>
      <c r="AL1855" s="98">
        <v>4106</v>
      </c>
      <c r="AM1855" s="98" t="s">
        <v>2654</v>
      </c>
      <c r="AN1855" s="98">
        <v>4107736</v>
      </c>
      <c r="AO1855" s="98">
        <v>2024</v>
      </c>
      <c r="AP1855" s="98">
        <v>375</v>
      </c>
      <c r="AQ1855" s="98" t="s">
        <v>54</v>
      </c>
      <c r="AR1855" s="98" t="s">
        <v>56</v>
      </c>
      <c r="AS1855" s="98" t="s">
        <v>54</v>
      </c>
      <c r="AT1855" s="98" t="s">
        <v>54</v>
      </c>
      <c r="AW1855" s="98" t="s">
        <v>137</v>
      </c>
      <c r="AY1855" s="98" t="s">
        <v>56</v>
      </c>
      <c r="AZ1855" s="98" t="s">
        <v>4463</v>
      </c>
      <c r="BA1855" s="98" t="s">
        <v>4464</v>
      </c>
      <c r="BB1855" s="98" t="s">
        <v>4465</v>
      </c>
      <c r="BD1855" s="110" t="str">
        <f t="shared" si="303"/>
        <v>5247RGInt 05 Londrina</v>
      </c>
      <c r="BE1855" s="110">
        <v>5247</v>
      </c>
      <c r="BF1855" s="110" t="s">
        <v>1900</v>
      </c>
      <c r="BG1855" s="110">
        <v>8079</v>
      </c>
      <c r="BH1855" s="110" t="s">
        <v>37</v>
      </c>
      <c r="BI1855" s="110">
        <v>17470</v>
      </c>
      <c r="BJ1855" s="110">
        <v>17640</v>
      </c>
      <c r="BK1855" s="110">
        <v>17815</v>
      </c>
      <c r="BL1855" s="110">
        <v>17990</v>
      </c>
      <c r="BN1855" s="110">
        <f t="shared" si="304"/>
        <v>70915</v>
      </c>
      <c r="BS1855" s="110">
        <v>4801</v>
      </c>
      <c r="BT1855" s="110" t="str">
        <f t="shared" si="295"/>
        <v>Construção de Unidades Habitacionais, em áreas de reassentamento, em Fernandes Pinheiro</v>
      </c>
      <c r="BU1855" s="111" t="str">
        <f t="shared" si="296"/>
        <v>Não</v>
      </c>
      <c r="BV1855" s="111" t="str">
        <f t="shared" si="297"/>
        <v>Não</v>
      </c>
      <c r="BW1855" s="111" t="str">
        <f t="shared" si="298"/>
        <v>Não</v>
      </c>
      <c r="BX1855" s="111" t="str">
        <f t="shared" si="299"/>
        <v>Sim</v>
      </c>
      <c r="BY1855" s="110" t="s">
        <v>2617</v>
      </c>
      <c r="BZ1855" s="110" t="s">
        <v>8280</v>
      </c>
      <c r="CA1855" s="110" t="s">
        <v>8367</v>
      </c>
      <c r="CB1855" s="110" t="s">
        <v>8380</v>
      </c>
      <c r="CG1855" s="110" t="str">
        <f t="shared" si="300"/>
        <v>6195 Total</v>
      </c>
      <c r="CH1855" s="110" t="str">
        <f t="shared" si="302"/>
        <v>6195 Total-1</v>
      </c>
      <c r="CI1855" s="110">
        <v>1</v>
      </c>
      <c r="CJ1855" s="110" t="s">
        <v>7615</v>
      </c>
      <c r="CN1855" s="110">
        <v>0</v>
      </c>
      <c r="CO1855" s="110">
        <v>9.98</v>
      </c>
      <c r="CP1855" s="110">
        <v>9.98</v>
      </c>
      <c r="CQ1855" s="110">
        <v>9.98</v>
      </c>
      <c r="CS1855" s="110" t="str">
        <f t="shared" si="301"/>
        <v>-</v>
      </c>
    </row>
    <row r="1856" spans="19:97" x14ac:dyDescent="0.2">
      <c r="S1856" s="98">
        <v>4809</v>
      </c>
      <c r="T1856" s="98">
        <v>67</v>
      </c>
      <c r="U1856" s="98" t="s">
        <v>4417</v>
      </c>
      <c r="V1856" s="98">
        <v>74</v>
      </c>
      <c r="W1856" s="98" t="s">
        <v>4461</v>
      </c>
      <c r="X1856" s="98">
        <v>2</v>
      </c>
      <c r="Y1856" s="98" t="s">
        <v>4418</v>
      </c>
      <c r="Z1856" s="98">
        <v>16</v>
      </c>
      <c r="AA1856" s="98" t="s">
        <v>6486</v>
      </c>
      <c r="AB1856" s="98">
        <v>7005</v>
      </c>
      <c r="AC1856" s="98" t="s">
        <v>2617</v>
      </c>
      <c r="AD1856" s="98" t="s">
        <v>4462</v>
      </c>
      <c r="AE1856" s="98">
        <v>4809</v>
      </c>
      <c r="AF1856" s="98" t="s">
        <v>2715</v>
      </c>
      <c r="AG1856" s="98" t="s">
        <v>6491</v>
      </c>
      <c r="AH1856" s="98" t="s">
        <v>212</v>
      </c>
      <c r="AI1856" s="98" t="s">
        <v>53</v>
      </c>
      <c r="AJ1856" s="98">
        <v>4100</v>
      </c>
      <c r="AK1856" s="98" t="s">
        <v>36</v>
      </c>
      <c r="AL1856" s="98">
        <v>4104</v>
      </c>
      <c r="AM1856" s="98" t="s">
        <v>2660</v>
      </c>
      <c r="AN1856" s="98">
        <v>4107801</v>
      </c>
      <c r="AO1856" s="98">
        <v>2024</v>
      </c>
      <c r="AP1856" s="98">
        <v>2987.3</v>
      </c>
      <c r="AQ1856" s="98" t="s">
        <v>54</v>
      </c>
      <c r="AR1856" s="98" t="s">
        <v>56</v>
      </c>
      <c r="AS1856" s="98" t="s">
        <v>54</v>
      </c>
      <c r="AT1856" s="98" t="s">
        <v>54</v>
      </c>
      <c r="AU1856" s="98" t="s">
        <v>2617</v>
      </c>
      <c r="AY1856" s="98" t="s">
        <v>56</v>
      </c>
      <c r="AZ1856" s="98" t="s">
        <v>4463</v>
      </c>
      <c r="BA1856" s="98" t="s">
        <v>4466</v>
      </c>
      <c r="BB1856" s="98" t="s">
        <v>4467</v>
      </c>
      <c r="BD1856" s="110" t="str">
        <f t="shared" si="303"/>
        <v>5247RGInt 06 Ponta Grossa</v>
      </c>
      <c r="BE1856" s="110">
        <v>5247</v>
      </c>
      <c r="BF1856" s="110" t="s">
        <v>1900</v>
      </c>
      <c r="BG1856" s="110">
        <v>8079</v>
      </c>
      <c r="BH1856" s="110" t="s">
        <v>38</v>
      </c>
      <c r="BI1856" s="110">
        <v>5730</v>
      </c>
      <c r="BJ1856" s="110">
        <v>5785</v>
      </c>
      <c r="BK1856" s="110">
        <v>5840</v>
      </c>
      <c r="BL1856" s="110">
        <v>5900</v>
      </c>
      <c r="BN1856" s="110">
        <f t="shared" si="304"/>
        <v>23255</v>
      </c>
      <c r="BS1856" s="110">
        <v>4809</v>
      </c>
      <c r="BT1856" s="110" t="str">
        <f t="shared" si="295"/>
        <v>Construção de Unidades Habitacionais, em áreas de reassentamento, em Floraí</v>
      </c>
      <c r="BU1856" s="111" t="str">
        <f t="shared" si="296"/>
        <v>Não</v>
      </c>
      <c r="BV1856" s="111" t="str">
        <f t="shared" si="297"/>
        <v>Não</v>
      </c>
      <c r="BW1856" s="111" t="str">
        <f t="shared" si="298"/>
        <v>Não</v>
      </c>
      <c r="BX1856" s="111" t="str">
        <f t="shared" si="299"/>
        <v>Sim</v>
      </c>
      <c r="BY1856" s="110" t="s">
        <v>2617</v>
      </c>
      <c r="BZ1856" s="110" t="s">
        <v>8280</v>
      </c>
      <c r="CA1856" s="110" t="s">
        <v>2637</v>
      </c>
      <c r="CB1856" s="110" t="s">
        <v>8379</v>
      </c>
      <c r="CG1856" s="110" t="str">
        <f t="shared" si="300"/>
        <v>6196Marmeleiro</v>
      </c>
      <c r="CH1856" s="110" t="str">
        <f t="shared" si="302"/>
        <v>6196-1</v>
      </c>
      <c r="CI1856" s="110">
        <v>1</v>
      </c>
      <c r="CJ1856" s="110">
        <v>6196</v>
      </c>
      <c r="CK1856" s="110" t="s">
        <v>35</v>
      </c>
      <c r="CL1856" s="110">
        <v>4115408</v>
      </c>
      <c r="CM1856" s="110" t="s">
        <v>2742</v>
      </c>
      <c r="CN1856" s="110">
        <v>0</v>
      </c>
      <c r="CO1856" s="110">
        <v>10.89</v>
      </c>
      <c r="CP1856" s="110">
        <v>10.89</v>
      </c>
      <c r="CQ1856" s="110">
        <v>10.89</v>
      </c>
      <c r="CS1856" s="110" t="str">
        <f t="shared" si="301"/>
        <v>RGInt 03 Cascavel-Marmeleiro</v>
      </c>
    </row>
    <row r="1857" spans="19:97" x14ac:dyDescent="0.2">
      <c r="S1857" s="98">
        <v>4811</v>
      </c>
      <c r="T1857" s="98">
        <v>67</v>
      </c>
      <c r="U1857" s="98" t="s">
        <v>4417</v>
      </c>
      <c r="V1857" s="98">
        <v>74</v>
      </c>
      <c r="W1857" s="98" t="s">
        <v>4461</v>
      </c>
      <c r="X1857" s="98">
        <v>2</v>
      </c>
      <c r="Y1857" s="98" t="s">
        <v>4418</v>
      </c>
      <c r="Z1857" s="98">
        <v>16</v>
      </c>
      <c r="AA1857" s="98" t="s">
        <v>6486</v>
      </c>
      <c r="AB1857" s="98">
        <v>7005</v>
      </c>
      <c r="AC1857" s="98" t="s">
        <v>2617</v>
      </c>
      <c r="AD1857" s="98" t="s">
        <v>4462</v>
      </c>
      <c r="AE1857" s="98">
        <v>4811</v>
      </c>
      <c r="AF1857" s="98" t="s">
        <v>2723</v>
      </c>
      <c r="AG1857" s="98" t="s">
        <v>6491</v>
      </c>
      <c r="AH1857" s="98" t="s">
        <v>212</v>
      </c>
      <c r="AI1857" s="98" t="s">
        <v>53</v>
      </c>
      <c r="AJ1857" s="98">
        <v>4100</v>
      </c>
      <c r="AK1857" s="98" t="s">
        <v>33</v>
      </c>
      <c r="AL1857" s="98">
        <v>4101</v>
      </c>
      <c r="AM1857" s="98" t="s">
        <v>2670</v>
      </c>
      <c r="AN1857" s="98">
        <v>4108502</v>
      </c>
      <c r="AO1857" s="98">
        <v>2024</v>
      </c>
      <c r="AP1857" s="98">
        <v>400</v>
      </c>
      <c r="AQ1857" s="98" t="s">
        <v>54</v>
      </c>
      <c r="AR1857" s="98" t="s">
        <v>56</v>
      </c>
      <c r="AS1857" s="98" t="s">
        <v>54</v>
      </c>
      <c r="AT1857" s="98" t="s">
        <v>54</v>
      </c>
      <c r="AW1857" s="98" t="s">
        <v>4392</v>
      </c>
      <c r="AY1857" s="98" t="s">
        <v>56</v>
      </c>
      <c r="AZ1857" s="98" t="s">
        <v>4463</v>
      </c>
      <c r="BA1857" s="98" t="s">
        <v>4464</v>
      </c>
      <c r="BB1857" s="98" t="s">
        <v>4465</v>
      </c>
      <c r="BD1857" s="110" t="str">
        <f t="shared" si="303"/>
        <v>5248RGInt 06 Ponta Grossa</v>
      </c>
      <c r="BE1857" s="110">
        <v>5248</v>
      </c>
      <c r="BF1857" s="110" t="s">
        <v>1853</v>
      </c>
      <c r="BG1857" s="110">
        <v>8079</v>
      </c>
      <c r="BH1857" s="110" t="s">
        <v>38</v>
      </c>
      <c r="BI1857" s="110">
        <v>10</v>
      </c>
      <c r="BJ1857" s="110">
        <v>15</v>
      </c>
      <c r="BK1857" s="110">
        <v>20</v>
      </c>
      <c r="BL1857" s="110">
        <v>25</v>
      </c>
      <c r="BN1857" s="110">
        <f t="shared" si="304"/>
        <v>70</v>
      </c>
      <c r="BS1857" s="110">
        <v>4811</v>
      </c>
      <c r="BT1857" s="110" t="str">
        <f t="shared" si="295"/>
        <v>Construção de Unidades Habitacionais, em áreas de reassentamento, em General Carneiro</v>
      </c>
      <c r="BU1857" s="111" t="str">
        <f t="shared" si="296"/>
        <v>Não</v>
      </c>
      <c r="BV1857" s="111" t="str">
        <f t="shared" si="297"/>
        <v>Não</v>
      </c>
      <c r="BW1857" s="111" t="str">
        <f t="shared" si="298"/>
        <v>Não</v>
      </c>
      <c r="BX1857" s="111" t="str">
        <f t="shared" si="299"/>
        <v>Sim</v>
      </c>
      <c r="BY1857" s="110" t="s">
        <v>2617</v>
      </c>
      <c r="BZ1857" s="110" t="s">
        <v>8280</v>
      </c>
      <c r="CA1857" s="110" t="s">
        <v>8367</v>
      </c>
      <c r="CB1857" s="110" t="s">
        <v>8380</v>
      </c>
      <c r="CG1857" s="110" t="str">
        <f t="shared" si="300"/>
        <v>6196 Total</v>
      </c>
      <c r="CH1857" s="110" t="str">
        <f t="shared" si="302"/>
        <v>6196 Total-1</v>
      </c>
      <c r="CI1857" s="110">
        <v>1</v>
      </c>
      <c r="CJ1857" s="110" t="s">
        <v>7616</v>
      </c>
      <c r="CN1857" s="110">
        <v>0</v>
      </c>
      <c r="CO1857" s="110">
        <v>10.89</v>
      </c>
      <c r="CP1857" s="110">
        <v>10.89</v>
      </c>
      <c r="CQ1857" s="110">
        <v>10.89</v>
      </c>
      <c r="CS1857" s="110" t="str">
        <f t="shared" si="301"/>
        <v>-</v>
      </c>
    </row>
    <row r="1858" spans="19:97" x14ac:dyDescent="0.2">
      <c r="S1858" s="98">
        <v>4812</v>
      </c>
      <c r="T1858" s="98">
        <v>67</v>
      </c>
      <c r="U1858" s="98" t="s">
        <v>4417</v>
      </c>
      <c r="V1858" s="98">
        <v>74</v>
      </c>
      <c r="W1858" s="98" t="s">
        <v>4461</v>
      </c>
      <c r="X1858" s="98">
        <v>2</v>
      </c>
      <c r="Y1858" s="98" t="s">
        <v>4418</v>
      </c>
      <c r="Z1858" s="98">
        <v>16</v>
      </c>
      <c r="AA1858" s="98" t="s">
        <v>6486</v>
      </c>
      <c r="AB1858" s="98">
        <v>7005</v>
      </c>
      <c r="AC1858" s="98" t="s">
        <v>2617</v>
      </c>
      <c r="AD1858" s="98" t="s">
        <v>4462</v>
      </c>
      <c r="AE1858" s="98">
        <v>4812</v>
      </c>
      <c r="AF1858" s="98" t="s">
        <v>2726</v>
      </c>
      <c r="AG1858" s="98" t="s">
        <v>6491</v>
      </c>
      <c r="AH1858" s="98" t="s">
        <v>212</v>
      </c>
      <c r="AI1858" s="98" t="s">
        <v>53</v>
      </c>
      <c r="AJ1858" s="98">
        <v>4100</v>
      </c>
      <c r="AK1858" s="98" t="s">
        <v>37</v>
      </c>
      <c r="AL1858" s="98">
        <v>4105</v>
      </c>
      <c r="AM1858" s="98" t="s">
        <v>2676</v>
      </c>
      <c r="AN1858" s="98">
        <v>4109005</v>
      </c>
      <c r="AO1858" s="98">
        <v>2024</v>
      </c>
      <c r="AP1858" s="98">
        <v>200</v>
      </c>
      <c r="AQ1858" s="98" t="s">
        <v>54</v>
      </c>
      <c r="AR1858" s="98" t="s">
        <v>56</v>
      </c>
      <c r="AS1858" s="98" t="s">
        <v>54</v>
      </c>
      <c r="AT1858" s="98" t="s">
        <v>54</v>
      </c>
      <c r="AU1858" s="98" t="s">
        <v>2617</v>
      </c>
      <c r="AY1858" s="98" t="s">
        <v>56</v>
      </c>
      <c r="AZ1858" s="98" t="s">
        <v>4463</v>
      </c>
      <c r="BA1858" s="98" t="s">
        <v>4464</v>
      </c>
      <c r="BB1858" s="98" t="s">
        <v>4465</v>
      </c>
      <c r="BD1858" s="110" t="str">
        <f t="shared" si="303"/>
        <v>5249(vazio)</v>
      </c>
      <c r="BE1858" s="110">
        <v>5249</v>
      </c>
      <c r="BF1858" s="110" t="s">
        <v>1882</v>
      </c>
      <c r="BG1858" s="110">
        <v>8079</v>
      </c>
      <c r="BH1858" s="110" t="s">
        <v>60</v>
      </c>
      <c r="BI1858" s="110">
        <v>0</v>
      </c>
      <c r="BJ1858" s="110">
        <v>0</v>
      </c>
      <c r="BK1858" s="110">
        <v>18</v>
      </c>
      <c r="BL1858" s="110">
        <v>12</v>
      </c>
      <c r="BN1858" s="110">
        <f t="shared" si="304"/>
        <v>30</v>
      </c>
      <c r="BS1858" s="110">
        <v>4812</v>
      </c>
      <c r="BT1858" s="110" t="str">
        <f t="shared" si="295"/>
        <v>Construção de Unidades Habitacionais, em áreas de reassentamento, em Guapirama</v>
      </c>
      <c r="BU1858" s="111" t="str">
        <f t="shared" si="296"/>
        <v>Não</v>
      </c>
      <c r="BV1858" s="111" t="str">
        <f t="shared" si="297"/>
        <v>Não</v>
      </c>
      <c r="BW1858" s="111" t="str">
        <f t="shared" si="298"/>
        <v>Não</v>
      </c>
      <c r="BX1858" s="111" t="str">
        <f t="shared" si="299"/>
        <v>Sim</v>
      </c>
      <c r="BY1858" s="110" t="s">
        <v>2617</v>
      </c>
      <c r="BZ1858" s="110" t="s">
        <v>8280</v>
      </c>
      <c r="CA1858" s="110" t="s">
        <v>8367</v>
      </c>
      <c r="CB1858" s="110" t="s">
        <v>8380</v>
      </c>
      <c r="CG1858" s="110" t="str">
        <f t="shared" si="300"/>
        <v>6197Dois Vizinhos</v>
      </c>
      <c r="CH1858" s="110" t="str">
        <f t="shared" si="302"/>
        <v>6197-1</v>
      </c>
      <c r="CI1858" s="110">
        <v>1</v>
      </c>
      <c r="CJ1858" s="110">
        <v>6197</v>
      </c>
      <c r="CK1858" s="110" t="s">
        <v>35</v>
      </c>
      <c r="CL1858" s="110">
        <v>4107207</v>
      </c>
      <c r="CM1858" s="110" t="s">
        <v>2027</v>
      </c>
      <c r="CN1858" s="110">
        <v>0</v>
      </c>
      <c r="CO1858" s="110">
        <v>10.029999999999999</v>
      </c>
      <c r="CP1858" s="110">
        <v>10.029999999999999</v>
      </c>
      <c r="CQ1858" s="110">
        <v>10.029999999999999</v>
      </c>
      <c r="CS1858" s="110" t="str">
        <f t="shared" si="301"/>
        <v>RGInt 03 Cascavel-Dois Vizinhos</v>
      </c>
    </row>
    <row r="1859" spans="19:97" x14ac:dyDescent="0.2">
      <c r="S1859" s="98">
        <v>4813</v>
      </c>
      <c r="T1859" s="98">
        <v>67</v>
      </c>
      <c r="U1859" s="98" t="s">
        <v>4417</v>
      </c>
      <c r="V1859" s="98">
        <v>74</v>
      </c>
      <c r="W1859" s="98" t="s">
        <v>4461</v>
      </c>
      <c r="X1859" s="98">
        <v>2</v>
      </c>
      <c r="Y1859" s="98" t="s">
        <v>4418</v>
      </c>
      <c r="Z1859" s="98">
        <v>16</v>
      </c>
      <c r="AA1859" s="98" t="s">
        <v>6486</v>
      </c>
      <c r="AB1859" s="98">
        <v>7005</v>
      </c>
      <c r="AC1859" s="98" t="s">
        <v>2617</v>
      </c>
      <c r="AD1859" s="98" t="s">
        <v>4462</v>
      </c>
      <c r="AE1859" s="98">
        <v>4813</v>
      </c>
      <c r="AF1859" s="98" t="s">
        <v>2730</v>
      </c>
      <c r="AG1859" s="98" t="s">
        <v>6491</v>
      </c>
      <c r="AH1859" s="98" t="s">
        <v>212</v>
      </c>
      <c r="AI1859" s="98" t="s">
        <v>53</v>
      </c>
      <c r="AJ1859" s="98">
        <v>4100</v>
      </c>
      <c r="AK1859" s="98" t="s">
        <v>34</v>
      </c>
      <c r="AL1859" s="98">
        <v>4102</v>
      </c>
      <c r="AM1859" s="98" t="s">
        <v>381</v>
      </c>
      <c r="AN1859" s="98">
        <v>4110201</v>
      </c>
      <c r="AO1859" s="98">
        <v>2024</v>
      </c>
      <c r="AP1859" s="98">
        <v>360</v>
      </c>
      <c r="AQ1859" s="98" t="s">
        <v>54</v>
      </c>
      <c r="AR1859" s="98" t="s">
        <v>56</v>
      </c>
      <c r="AS1859" s="98" t="s">
        <v>54</v>
      </c>
      <c r="AT1859" s="98" t="s">
        <v>54</v>
      </c>
      <c r="AW1859" s="98" t="s">
        <v>4392</v>
      </c>
      <c r="AY1859" s="98" t="s">
        <v>56</v>
      </c>
      <c r="AZ1859" s="98" t="s">
        <v>4463</v>
      </c>
      <c r="BA1859" s="98" t="s">
        <v>4464</v>
      </c>
      <c r="BB1859" s="98" t="s">
        <v>4465</v>
      </c>
      <c r="BD1859" s="110" t="str">
        <f t="shared" si="303"/>
        <v>5250(vazio)</v>
      </c>
      <c r="BE1859" s="110">
        <v>5250</v>
      </c>
      <c r="BF1859" s="110" t="s">
        <v>5371</v>
      </c>
      <c r="BG1859" s="110">
        <v>8079</v>
      </c>
      <c r="BH1859" s="110" t="s">
        <v>60</v>
      </c>
      <c r="BI1859" s="110">
        <v>0</v>
      </c>
      <c r="BJ1859" s="110">
        <v>1</v>
      </c>
      <c r="BK1859" s="110">
        <v>0</v>
      </c>
      <c r="BL1859" s="110">
        <v>0</v>
      </c>
      <c r="BN1859" s="110">
        <f t="shared" si="304"/>
        <v>1</v>
      </c>
      <c r="BS1859" s="110">
        <v>4813</v>
      </c>
      <c r="BT1859" s="110" t="str">
        <f t="shared" si="295"/>
        <v>Construção de Unidades Habitacionais, em áreas de reassentamento, em Inácio Martins</v>
      </c>
      <c r="BU1859" s="111" t="str">
        <f t="shared" si="296"/>
        <v>Não</v>
      </c>
      <c r="BV1859" s="111" t="str">
        <f t="shared" si="297"/>
        <v>Não</v>
      </c>
      <c r="BW1859" s="111" t="str">
        <f t="shared" si="298"/>
        <v>Não</v>
      </c>
      <c r="BX1859" s="111" t="str">
        <f t="shared" si="299"/>
        <v>Sim</v>
      </c>
      <c r="BY1859" s="110" t="s">
        <v>2617</v>
      </c>
      <c r="BZ1859" s="110" t="s">
        <v>8280</v>
      </c>
      <c r="CA1859" s="110" t="s">
        <v>8367</v>
      </c>
      <c r="CB1859" s="110" t="s">
        <v>8380</v>
      </c>
      <c r="CG1859" s="110" t="str">
        <f t="shared" si="300"/>
        <v>6197 Total</v>
      </c>
      <c r="CH1859" s="110" t="str">
        <f t="shared" si="302"/>
        <v>6197 Total-1</v>
      </c>
      <c r="CI1859" s="110">
        <v>1</v>
      </c>
      <c r="CJ1859" s="110" t="s">
        <v>7617</v>
      </c>
      <c r="CN1859" s="110">
        <v>0</v>
      </c>
      <c r="CO1859" s="110">
        <v>10.029999999999999</v>
      </c>
      <c r="CP1859" s="110">
        <v>10.029999999999999</v>
      </c>
      <c r="CQ1859" s="110">
        <v>10.029999999999999</v>
      </c>
      <c r="CS1859" s="110" t="str">
        <f t="shared" si="301"/>
        <v>-</v>
      </c>
    </row>
    <row r="1860" spans="19:97" x14ac:dyDescent="0.2">
      <c r="S1860" s="98">
        <v>4814</v>
      </c>
      <c r="T1860" s="98">
        <v>67</v>
      </c>
      <c r="U1860" s="98" t="s">
        <v>4417</v>
      </c>
      <c r="V1860" s="98">
        <v>74</v>
      </c>
      <c r="W1860" s="98" t="s">
        <v>4461</v>
      </c>
      <c r="X1860" s="98">
        <v>2</v>
      </c>
      <c r="Y1860" s="98" t="s">
        <v>4418</v>
      </c>
      <c r="Z1860" s="98">
        <v>16</v>
      </c>
      <c r="AA1860" s="98" t="s">
        <v>6486</v>
      </c>
      <c r="AB1860" s="98">
        <v>7005</v>
      </c>
      <c r="AC1860" s="98" t="s">
        <v>2617</v>
      </c>
      <c r="AD1860" s="98" t="s">
        <v>4462</v>
      </c>
      <c r="AE1860" s="98">
        <v>4814</v>
      </c>
      <c r="AF1860" s="98" t="s">
        <v>2733</v>
      </c>
      <c r="AG1860" s="98" t="s">
        <v>6491</v>
      </c>
      <c r="AH1860" s="98" t="s">
        <v>212</v>
      </c>
      <c r="AI1860" s="98" t="s">
        <v>53</v>
      </c>
      <c r="AJ1860" s="98">
        <v>4100</v>
      </c>
      <c r="AK1860" s="98" t="s">
        <v>36</v>
      </c>
      <c r="AL1860" s="98">
        <v>4104</v>
      </c>
      <c r="AM1860" s="98" t="s">
        <v>474</v>
      </c>
      <c r="AN1860" s="98">
        <v>4110805</v>
      </c>
      <c r="AO1860" s="98">
        <v>2024</v>
      </c>
      <c r="AP1860" s="98">
        <v>250</v>
      </c>
      <c r="AQ1860" s="98" t="s">
        <v>54</v>
      </c>
      <c r="AR1860" s="98" t="s">
        <v>56</v>
      </c>
      <c r="AS1860" s="98" t="s">
        <v>54</v>
      </c>
      <c r="AT1860" s="98" t="s">
        <v>54</v>
      </c>
      <c r="AW1860" s="98" t="s">
        <v>137</v>
      </c>
      <c r="AY1860" s="98" t="s">
        <v>56</v>
      </c>
      <c r="AZ1860" s="98" t="s">
        <v>4463</v>
      </c>
      <c r="BA1860" s="98" t="s">
        <v>4464</v>
      </c>
      <c r="BB1860" s="98" t="s">
        <v>4465</v>
      </c>
      <c r="BD1860" s="110" t="str">
        <f t="shared" si="303"/>
        <v>5251(vazio)</v>
      </c>
      <c r="BE1860" s="110">
        <v>5251</v>
      </c>
      <c r="BF1860" s="110" t="s">
        <v>1858</v>
      </c>
      <c r="BG1860" s="110">
        <v>8079</v>
      </c>
      <c r="BH1860" s="110" t="s">
        <v>60</v>
      </c>
      <c r="BI1860" s="110">
        <v>0</v>
      </c>
      <c r="BJ1860" s="110">
        <v>100</v>
      </c>
      <c r="BK1860" s="110">
        <v>100</v>
      </c>
      <c r="BL1860" s="110">
        <v>100</v>
      </c>
      <c r="BN1860" s="110">
        <f t="shared" si="304"/>
        <v>300</v>
      </c>
      <c r="BS1860" s="110">
        <v>4814</v>
      </c>
      <c r="BT1860" s="110" t="str">
        <f t="shared" si="295"/>
        <v>Construção de Unidades Habitacionais, em áreas de reassentamento, em Iretama</v>
      </c>
      <c r="BU1860" s="111" t="str">
        <f t="shared" si="296"/>
        <v>Não</v>
      </c>
      <c r="BV1860" s="111" t="str">
        <f t="shared" si="297"/>
        <v>Não</v>
      </c>
      <c r="BW1860" s="111" t="str">
        <f t="shared" si="298"/>
        <v>Não</v>
      </c>
      <c r="BX1860" s="111" t="str">
        <f t="shared" si="299"/>
        <v>Sim</v>
      </c>
      <c r="BY1860" s="110" t="s">
        <v>2617</v>
      </c>
      <c r="BZ1860" s="110" t="s">
        <v>8280</v>
      </c>
      <c r="CA1860" s="110" t="s">
        <v>8367</v>
      </c>
      <c r="CB1860" s="110" t="s">
        <v>8380</v>
      </c>
      <c r="CG1860" s="110" t="str">
        <f t="shared" si="300"/>
        <v>6198Vitorino</v>
      </c>
      <c r="CH1860" s="110" t="str">
        <f t="shared" si="302"/>
        <v>6198-1</v>
      </c>
      <c r="CI1860" s="110">
        <v>1</v>
      </c>
      <c r="CJ1860" s="110">
        <v>6198</v>
      </c>
      <c r="CK1860" s="110" t="s">
        <v>35</v>
      </c>
      <c r="CL1860" s="110">
        <v>4128708</v>
      </c>
      <c r="CM1860" s="110" t="s">
        <v>435</v>
      </c>
      <c r="CN1860" s="110">
        <v>0</v>
      </c>
      <c r="CO1860" s="110">
        <v>4.38</v>
      </c>
      <c r="CP1860" s="110">
        <v>4.38</v>
      </c>
      <c r="CQ1860" s="110">
        <v>4.38</v>
      </c>
      <c r="CS1860" s="110" t="str">
        <f t="shared" si="301"/>
        <v>RGInt 03 Cascavel-Vitorino</v>
      </c>
    </row>
    <row r="1861" spans="19:97" x14ac:dyDescent="0.2">
      <c r="S1861" s="98">
        <v>4815</v>
      </c>
      <c r="T1861" s="98">
        <v>67</v>
      </c>
      <c r="U1861" s="98" t="s">
        <v>4417</v>
      </c>
      <c r="V1861" s="98">
        <v>74</v>
      </c>
      <c r="W1861" s="98" t="s">
        <v>4461</v>
      </c>
      <c r="X1861" s="98">
        <v>2</v>
      </c>
      <c r="Y1861" s="98" t="s">
        <v>4418</v>
      </c>
      <c r="Z1861" s="98">
        <v>16</v>
      </c>
      <c r="AA1861" s="98" t="s">
        <v>6486</v>
      </c>
      <c r="AB1861" s="98">
        <v>7005</v>
      </c>
      <c r="AC1861" s="98" t="s">
        <v>2617</v>
      </c>
      <c r="AD1861" s="98" t="s">
        <v>4462</v>
      </c>
      <c r="AE1861" s="98">
        <v>4815</v>
      </c>
      <c r="AF1861" s="98" t="s">
        <v>2735</v>
      </c>
      <c r="AG1861" s="98" t="s">
        <v>6491</v>
      </c>
      <c r="AH1861" s="98" t="s">
        <v>212</v>
      </c>
      <c r="AI1861" s="98" t="s">
        <v>53</v>
      </c>
      <c r="AJ1861" s="98">
        <v>4100</v>
      </c>
      <c r="AK1861" s="98" t="s">
        <v>36</v>
      </c>
      <c r="AL1861" s="98">
        <v>4104</v>
      </c>
      <c r="AM1861" s="98" t="s">
        <v>386</v>
      </c>
      <c r="AN1861" s="98">
        <v>4111308</v>
      </c>
      <c r="AO1861" s="98">
        <v>2024</v>
      </c>
      <c r="AP1861" s="98">
        <v>450</v>
      </c>
      <c r="AQ1861" s="98" t="s">
        <v>54</v>
      </c>
      <c r="AR1861" s="98" t="s">
        <v>56</v>
      </c>
      <c r="AS1861" s="98" t="s">
        <v>54</v>
      </c>
      <c r="AT1861" s="98" t="s">
        <v>54</v>
      </c>
      <c r="AW1861" s="98" t="s">
        <v>4392</v>
      </c>
      <c r="AY1861" s="98" t="s">
        <v>56</v>
      </c>
      <c r="AZ1861" s="98" t="s">
        <v>4463</v>
      </c>
      <c r="BA1861" s="98" t="s">
        <v>4464</v>
      </c>
      <c r="BB1861" s="98" t="s">
        <v>4465</v>
      </c>
      <c r="BD1861" s="110" t="str">
        <f t="shared" si="303"/>
        <v>5252(vazio)</v>
      </c>
      <c r="BE1861" s="110">
        <v>5252</v>
      </c>
      <c r="BF1861" s="110" t="s">
        <v>1872</v>
      </c>
      <c r="BG1861" s="110">
        <v>8079</v>
      </c>
      <c r="BH1861" s="110" t="s">
        <v>60</v>
      </c>
      <c r="BI1861" s="110">
        <v>0</v>
      </c>
      <c r="BJ1861" s="110">
        <v>5</v>
      </c>
      <c r="BK1861" s="110">
        <v>8</v>
      </c>
      <c r="BL1861" s="110">
        <v>8</v>
      </c>
      <c r="BN1861" s="110">
        <f t="shared" si="304"/>
        <v>21</v>
      </c>
      <c r="BS1861" s="110">
        <v>4815</v>
      </c>
      <c r="BT1861" s="110" t="str">
        <f t="shared" si="295"/>
        <v>Construção de Unidades Habitacionais, em áreas de reassentamento, em Itaúna do Sul</v>
      </c>
      <c r="BU1861" s="111" t="str">
        <f t="shared" si="296"/>
        <v>Não</v>
      </c>
      <c r="BV1861" s="111" t="str">
        <f t="shared" si="297"/>
        <v>Não</v>
      </c>
      <c r="BW1861" s="111" t="str">
        <f t="shared" si="298"/>
        <v>Não</v>
      </c>
      <c r="BX1861" s="111" t="str">
        <f t="shared" si="299"/>
        <v>Sim</v>
      </c>
      <c r="BY1861" s="110" t="s">
        <v>2617</v>
      </c>
      <c r="BZ1861" s="110" t="s">
        <v>8280</v>
      </c>
      <c r="CA1861" s="110" t="s">
        <v>8367</v>
      </c>
      <c r="CB1861" s="110" t="s">
        <v>8380</v>
      </c>
      <c r="CG1861" s="110" t="str">
        <f t="shared" si="300"/>
        <v>6198 Total</v>
      </c>
      <c r="CH1861" s="110" t="str">
        <f t="shared" si="302"/>
        <v>6198 Total-1</v>
      </c>
      <c r="CI1861" s="110">
        <v>1</v>
      </c>
      <c r="CJ1861" s="110" t="s">
        <v>7618</v>
      </c>
      <c r="CN1861" s="110">
        <v>0</v>
      </c>
      <c r="CO1861" s="110">
        <v>4.38</v>
      </c>
      <c r="CP1861" s="110">
        <v>4.38</v>
      </c>
      <c r="CQ1861" s="110">
        <v>4.38</v>
      </c>
      <c r="CS1861" s="110" t="str">
        <f t="shared" si="301"/>
        <v>-</v>
      </c>
    </row>
    <row r="1862" spans="19:97" x14ac:dyDescent="0.2">
      <c r="S1862" s="98">
        <v>4816</v>
      </c>
      <c r="T1862" s="98">
        <v>67</v>
      </c>
      <c r="U1862" s="98" t="s">
        <v>4417</v>
      </c>
      <c r="V1862" s="98">
        <v>74</v>
      </c>
      <c r="W1862" s="98" t="s">
        <v>4461</v>
      </c>
      <c r="X1862" s="98">
        <v>2</v>
      </c>
      <c r="Y1862" s="98" t="s">
        <v>4418</v>
      </c>
      <c r="Z1862" s="98">
        <v>16</v>
      </c>
      <c r="AA1862" s="98" t="s">
        <v>6486</v>
      </c>
      <c r="AB1862" s="98">
        <v>7005</v>
      </c>
      <c r="AC1862" s="98" t="s">
        <v>2617</v>
      </c>
      <c r="AD1862" s="98" t="s">
        <v>4462</v>
      </c>
      <c r="AE1862" s="98">
        <v>4816</v>
      </c>
      <c r="AF1862" s="98" t="s">
        <v>2741</v>
      </c>
      <c r="AG1862" s="98" t="s">
        <v>6491</v>
      </c>
      <c r="AH1862" s="98" t="s">
        <v>212</v>
      </c>
      <c r="AI1862" s="98" t="s">
        <v>53</v>
      </c>
      <c r="AJ1862" s="98">
        <v>4100</v>
      </c>
      <c r="AK1862" s="98" t="s">
        <v>38</v>
      </c>
      <c r="AL1862" s="98">
        <v>4106</v>
      </c>
      <c r="AM1862" s="98" t="s">
        <v>2700</v>
      </c>
      <c r="AN1862" s="98">
        <v>4111407</v>
      </c>
      <c r="AO1862" s="98">
        <v>2024</v>
      </c>
      <c r="AP1862" s="98">
        <v>465</v>
      </c>
      <c r="AQ1862" s="98" t="s">
        <v>54</v>
      </c>
      <c r="AR1862" s="98" t="s">
        <v>54</v>
      </c>
      <c r="AS1862" s="98" t="s">
        <v>54</v>
      </c>
      <c r="AT1862" s="98" t="s">
        <v>54</v>
      </c>
      <c r="AW1862" s="98" t="s">
        <v>4392</v>
      </c>
      <c r="AY1862" s="98" t="s">
        <v>56</v>
      </c>
      <c r="AZ1862" s="98" t="s">
        <v>4463</v>
      </c>
      <c r="BA1862" s="98" t="s">
        <v>4464</v>
      </c>
      <c r="BB1862" s="98" t="s">
        <v>4465</v>
      </c>
      <c r="BD1862" s="110" t="str">
        <f t="shared" si="303"/>
        <v>5253(vazio)</v>
      </c>
      <c r="BE1862" s="110">
        <v>5253</v>
      </c>
      <c r="BF1862" s="110" t="s">
        <v>1876</v>
      </c>
      <c r="BG1862" s="110">
        <v>8079</v>
      </c>
      <c r="BH1862" s="110" t="s">
        <v>60</v>
      </c>
      <c r="BI1862" s="110">
        <v>0</v>
      </c>
      <c r="BJ1862" s="110">
        <v>1</v>
      </c>
      <c r="BK1862" s="110">
        <v>1</v>
      </c>
      <c r="BL1862" s="110">
        <v>1</v>
      </c>
      <c r="BN1862" s="110">
        <f t="shared" si="304"/>
        <v>3</v>
      </c>
      <c r="BS1862" s="110">
        <v>4816</v>
      </c>
      <c r="BT1862" s="110" t="str">
        <f t="shared" si="295"/>
        <v>Construção de Unidades Habitacionais, em áreas de reassentamento, em Ivaí</v>
      </c>
      <c r="BU1862" s="111" t="str">
        <f t="shared" si="296"/>
        <v>Não</v>
      </c>
      <c r="BV1862" s="111" t="str">
        <f t="shared" si="297"/>
        <v>Não</v>
      </c>
      <c r="BW1862" s="111" t="str">
        <f t="shared" si="298"/>
        <v>Não</v>
      </c>
      <c r="BX1862" s="111" t="str">
        <f t="shared" si="299"/>
        <v>Não</v>
      </c>
      <c r="BY1862" s="110" t="s">
        <v>2617</v>
      </c>
      <c r="BZ1862" s="110" t="s">
        <v>8280</v>
      </c>
      <c r="CA1862" s="110" t="s">
        <v>8367</v>
      </c>
      <c r="CB1862" s="110" t="s">
        <v>8380</v>
      </c>
      <c r="CG1862" s="110" t="str">
        <f t="shared" si="300"/>
        <v>6199Francisco Alves</v>
      </c>
      <c r="CH1862" s="110" t="str">
        <f t="shared" si="302"/>
        <v>6199-1</v>
      </c>
      <c r="CI1862" s="110">
        <v>1</v>
      </c>
      <c r="CJ1862" s="110">
        <v>6199</v>
      </c>
      <c r="CK1862" s="110" t="s">
        <v>36</v>
      </c>
      <c r="CL1862" s="110">
        <v>4108320</v>
      </c>
      <c r="CM1862" s="110" t="s">
        <v>1365</v>
      </c>
      <c r="CN1862" s="110">
        <v>0</v>
      </c>
      <c r="CO1862" s="110">
        <v>7.34</v>
      </c>
      <c r="CP1862" s="110">
        <v>7.34</v>
      </c>
      <c r="CQ1862" s="110">
        <v>7.34</v>
      </c>
      <c r="CS1862" s="110" t="str">
        <f t="shared" si="301"/>
        <v>RGInt 04 Maringá-Francisco Alves</v>
      </c>
    </row>
    <row r="1863" spans="19:97" x14ac:dyDescent="0.2">
      <c r="S1863" s="98">
        <v>4817</v>
      </c>
      <c r="T1863" s="98">
        <v>67</v>
      </c>
      <c r="U1863" s="98" t="s">
        <v>4417</v>
      </c>
      <c r="V1863" s="98">
        <v>74</v>
      </c>
      <c r="W1863" s="98" t="s">
        <v>4461</v>
      </c>
      <c r="X1863" s="98">
        <v>2</v>
      </c>
      <c r="Y1863" s="98" t="s">
        <v>4418</v>
      </c>
      <c r="Z1863" s="98">
        <v>16</v>
      </c>
      <c r="AA1863" s="98" t="s">
        <v>6486</v>
      </c>
      <c r="AB1863" s="98">
        <v>7005</v>
      </c>
      <c r="AC1863" s="98" t="s">
        <v>2617</v>
      </c>
      <c r="AD1863" s="98" t="s">
        <v>4462</v>
      </c>
      <c r="AE1863" s="98">
        <v>4817</v>
      </c>
      <c r="AF1863" s="98" t="s">
        <v>2750</v>
      </c>
      <c r="AG1863" s="98" t="s">
        <v>6491</v>
      </c>
      <c r="AH1863" s="98" t="s">
        <v>212</v>
      </c>
      <c r="AI1863" s="98" t="s">
        <v>53</v>
      </c>
      <c r="AJ1863" s="98">
        <v>4100</v>
      </c>
      <c r="AK1863" s="98" t="s">
        <v>37</v>
      </c>
      <c r="AL1863" s="98">
        <v>4105</v>
      </c>
      <c r="AM1863" s="98" t="s">
        <v>2130</v>
      </c>
      <c r="AN1863" s="98">
        <v>4111506</v>
      </c>
      <c r="AO1863" s="98">
        <v>2024</v>
      </c>
      <c r="AP1863" s="98">
        <v>175</v>
      </c>
      <c r="AQ1863" s="98" t="s">
        <v>54</v>
      </c>
      <c r="AR1863" s="98" t="s">
        <v>54</v>
      </c>
      <c r="AS1863" s="98" t="s">
        <v>54</v>
      </c>
      <c r="AT1863" s="98" t="s">
        <v>54</v>
      </c>
      <c r="AW1863" s="98" t="s">
        <v>4392</v>
      </c>
      <c r="AY1863" s="98" t="s">
        <v>56</v>
      </c>
      <c r="AZ1863" s="98" t="s">
        <v>4463</v>
      </c>
      <c r="BA1863" s="98" t="s">
        <v>4464</v>
      </c>
      <c r="BB1863" s="98" t="s">
        <v>4465</v>
      </c>
      <c r="BD1863" s="110" t="str">
        <f t="shared" si="303"/>
        <v>5254(vazio)</v>
      </c>
      <c r="BE1863" s="110">
        <v>5254</v>
      </c>
      <c r="BF1863" s="110" t="s">
        <v>1865</v>
      </c>
      <c r="BG1863" s="110">
        <v>8079</v>
      </c>
      <c r="BH1863" s="110" t="s">
        <v>60</v>
      </c>
      <c r="BI1863" s="110">
        <v>0</v>
      </c>
      <c r="BJ1863" s="110">
        <v>0</v>
      </c>
      <c r="BK1863" s="110">
        <v>50</v>
      </c>
      <c r="BL1863" s="110">
        <v>100</v>
      </c>
      <c r="BN1863" s="110">
        <f t="shared" si="304"/>
        <v>150</v>
      </c>
      <c r="BS1863" s="110">
        <v>4817</v>
      </c>
      <c r="BT1863" s="110" t="str">
        <f t="shared" si="295"/>
        <v>Construção de Unidades Habitacionais, em áreas de reassentamento, em Ivaiporã</v>
      </c>
      <c r="BU1863" s="111" t="str">
        <f t="shared" si="296"/>
        <v>Não</v>
      </c>
      <c r="BV1863" s="111" t="str">
        <f t="shared" si="297"/>
        <v>Não</v>
      </c>
      <c r="BW1863" s="111" t="str">
        <f t="shared" si="298"/>
        <v>Não</v>
      </c>
      <c r="BX1863" s="111" t="str">
        <f t="shared" si="299"/>
        <v>Não</v>
      </c>
      <c r="BY1863" s="110" t="s">
        <v>2617</v>
      </c>
      <c r="BZ1863" s="110" t="s">
        <v>8280</v>
      </c>
      <c r="CA1863" s="110" t="s">
        <v>8367</v>
      </c>
      <c r="CB1863" s="110" t="s">
        <v>8380</v>
      </c>
      <c r="CG1863" s="110" t="str">
        <f t="shared" si="300"/>
        <v>6199 Total</v>
      </c>
      <c r="CH1863" s="110" t="str">
        <f t="shared" si="302"/>
        <v>6199 Total-1</v>
      </c>
      <c r="CI1863" s="110">
        <v>1</v>
      </c>
      <c r="CJ1863" s="110" t="s">
        <v>7619</v>
      </c>
      <c r="CN1863" s="110">
        <v>0</v>
      </c>
      <c r="CO1863" s="110">
        <v>7.34</v>
      </c>
      <c r="CP1863" s="110">
        <v>7.34</v>
      </c>
      <c r="CQ1863" s="110">
        <v>7.34</v>
      </c>
      <c r="CS1863" s="110" t="str">
        <f t="shared" si="301"/>
        <v>-</v>
      </c>
    </row>
    <row r="1864" spans="19:97" x14ac:dyDescent="0.2">
      <c r="S1864" s="98">
        <v>4819</v>
      </c>
      <c r="T1864" s="98">
        <v>67</v>
      </c>
      <c r="U1864" s="98" t="s">
        <v>4417</v>
      </c>
      <c r="V1864" s="98">
        <v>74</v>
      </c>
      <c r="W1864" s="98" t="s">
        <v>4461</v>
      </c>
      <c r="X1864" s="98">
        <v>2</v>
      </c>
      <c r="Y1864" s="98" t="s">
        <v>4418</v>
      </c>
      <c r="Z1864" s="98">
        <v>16</v>
      </c>
      <c r="AA1864" s="98" t="s">
        <v>6486</v>
      </c>
      <c r="AB1864" s="98">
        <v>7005</v>
      </c>
      <c r="AC1864" s="98" t="s">
        <v>2617</v>
      </c>
      <c r="AD1864" s="98" t="s">
        <v>4462</v>
      </c>
      <c r="AE1864" s="98">
        <v>4819</v>
      </c>
      <c r="AF1864" s="98" t="s">
        <v>2758</v>
      </c>
      <c r="AG1864" s="98" t="s">
        <v>6491</v>
      </c>
      <c r="AH1864" s="98" t="s">
        <v>212</v>
      </c>
      <c r="AI1864" s="98" t="s">
        <v>53</v>
      </c>
      <c r="AJ1864" s="98">
        <v>4100</v>
      </c>
      <c r="AK1864" s="98" t="s">
        <v>37</v>
      </c>
      <c r="AL1864" s="98">
        <v>4105</v>
      </c>
      <c r="AM1864" s="98" t="s">
        <v>2713</v>
      </c>
      <c r="AN1864" s="98">
        <v>4111902</v>
      </c>
      <c r="AO1864" s="98">
        <v>2024</v>
      </c>
      <c r="AP1864" s="98">
        <v>390</v>
      </c>
      <c r="AQ1864" s="98" t="s">
        <v>54</v>
      </c>
      <c r="AR1864" s="98" t="s">
        <v>54</v>
      </c>
      <c r="AS1864" s="98" t="s">
        <v>54</v>
      </c>
      <c r="AT1864" s="98" t="s">
        <v>54</v>
      </c>
      <c r="AU1864" s="98" t="s">
        <v>2617</v>
      </c>
      <c r="AY1864" s="98" t="s">
        <v>56</v>
      </c>
      <c r="AZ1864" s="98" t="s">
        <v>4463</v>
      </c>
      <c r="BA1864" s="98" t="s">
        <v>4464</v>
      </c>
      <c r="BB1864" s="98" t="s">
        <v>4465</v>
      </c>
      <c r="BD1864" s="110" t="str">
        <f t="shared" si="303"/>
        <v>5255RGInt 01 Curitiba</v>
      </c>
      <c r="BE1864" s="110">
        <v>5255</v>
      </c>
      <c r="BF1864" s="110" t="s">
        <v>1907</v>
      </c>
      <c r="BG1864" s="110">
        <v>8079</v>
      </c>
      <c r="BH1864" s="110" t="s">
        <v>33</v>
      </c>
      <c r="BI1864" s="110">
        <v>0</v>
      </c>
      <c r="BJ1864" s="110">
        <v>1000</v>
      </c>
      <c r="BK1864" s="110">
        <v>1500</v>
      </c>
      <c r="BL1864" s="110">
        <v>2000</v>
      </c>
      <c r="BN1864" s="110">
        <f t="shared" si="304"/>
        <v>4500</v>
      </c>
      <c r="BS1864" s="110">
        <v>4819</v>
      </c>
      <c r="BT1864" s="110" t="str">
        <f t="shared" si="295"/>
        <v>Construção de Unidades Habitacionais, em áreas de reassentamento, em Jaguapitã</v>
      </c>
      <c r="BU1864" s="111" t="str">
        <f t="shared" si="296"/>
        <v>Não</v>
      </c>
      <c r="BV1864" s="111" t="str">
        <f t="shared" si="297"/>
        <v>Não</v>
      </c>
      <c r="BW1864" s="111" t="str">
        <f t="shared" si="298"/>
        <v>Não</v>
      </c>
      <c r="BX1864" s="111" t="str">
        <f t="shared" si="299"/>
        <v>Não</v>
      </c>
      <c r="BY1864" s="110" t="s">
        <v>2617</v>
      </c>
      <c r="BZ1864" s="110" t="s">
        <v>8280</v>
      </c>
      <c r="CA1864" s="110" t="s">
        <v>8367</v>
      </c>
      <c r="CB1864" s="110" t="s">
        <v>8380</v>
      </c>
      <c r="CG1864" s="110" t="str">
        <f t="shared" si="300"/>
        <v>6200Vera Cruz do Oeste</v>
      </c>
      <c r="CH1864" s="110" t="str">
        <f t="shared" si="302"/>
        <v>6200-1</v>
      </c>
      <c r="CI1864" s="110">
        <v>1</v>
      </c>
      <c r="CJ1864" s="110">
        <v>6200</v>
      </c>
      <c r="CK1864" s="110" t="s">
        <v>35</v>
      </c>
      <c r="CL1864" s="110">
        <v>4128559</v>
      </c>
      <c r="CM1864" s="110" t="s">
        <v>156</v>
      </c>
      <c r="CN1864" s="110">
        <v>0</v>
      </c>
      <c r="CO1864" s="110">
        <v>4.6500000000000004</v>
      </c>
      <c r="CP1864" s="110">
        <v>4.6500000000000004</v>
      </c>
      <c r="CQ1864" s="110">
        <v>4.6500000000000004</v>
      </c>
      <c r="CS1864" s="110" t="str">
        <f t="shared" si="301"/>
        <v>RGInt 03 Cascavel-Vera Cruz do Oeste</v>
      </c>
    </row>
    <row r="1865" spans="19:97" x14ac:dyDescent="0.2">
      <c r="S1865" s="98">
        <v>4820</v>
      </c>
      <c r="T1865" s="98">
        <v>67</v>
      </c>
      <c r="U1865" s="98" t="s">
        <v>4417</v>
      </c>
      <c r="V1865" s="98">
        <v>74</v>
      </c>
      <c r="W1865" s="98" t="s">
        <v>4461</v>
      </c>
      <c r="X1865" s="98">
        <v>2</v>
      </c>
      <c r="Y1865" s="98" t="s">
        <v>4418</v>
      </c>
      <c r="Z1865" s="98">
        <v>16</v>
      </c>
      <c r="AA1865" s="98" t="s">
        <v>6486</v>
      </c>
      <c r="AB1865" s="98">
        <v>7005</v>
      </c>
      <c r="AC1865" s="98" t="s">
        <v>2617</v>
      </c>
      <c r="AD1865" s="98" t="s">
        <v>4462</v>
      </c>
      <c r="AE1865" s="98">
        <v>4820</v>
      </c>
      <c r="AF1865" s="98" t="s">
        <v>2763</v>
      </c>
      <c r="AG1865" s="98" t="s">
        <v>6492</v>
      </c>
      <c r="AH1865" s="98" t="s">
        <v>212</v>
      </c>
      <c r="AI1865" s="98" t="s">
        <v>53</v>
      </c>
      <c r="AJ1865" s="98">
        <v>4100</v>
      </c>
      <c r="AK1865" s="98" t="s">
        <v>37</v>
      </c>
      <c r="AL1865" s="98">
        <v>4105</v>
      </c>
      <c r="AM1865" s="98" t="s">
        <v>481</v>
      </c>
      <c r="AN1865" s="98">
        <v>4112108</v>
      </c>
      <c r="AO1865" s="98">
        <v>2024</v>
      </c>
      <c r="AP1865" s="98">
        <v>22900</v>
      </c>
      <c r="AQ1865" s="98" t="s">
        <v>54</v>
      </c>
      <c r="AR1865" s="98" t="s">
        <v>54</v>
      </c>
      <c r="AS1865" s="98" t="s">
        <v>54</v>
      </c>
      <c r="AT1865" s="98" t="s">
        <v>54</v>
      </c>
      <c r="AU1865" s="98" t="s">
        <v>2617</v>
      </c>
      <c r="AY1865" s="98" t="s">
        <v>56</v>
      </c>
      <c r="AZ1865" s="98" t="s">
        <v>4463</v>
      </c>
      <c r="BA1865" s="98" t="s">
        <v>4468</v>
      </c>
      <c r="BB1865" s="98" t="s">
        <v>4467</v>
      </c>
      <c r="BD1865" s="110" t="str">
        <f t="shared" si="303"/>
        <v>5256RGInt 01 Curitiba</v>
      </c>
      <c r="BE1865" s="110">
        <v>5256</v>
      </c>
      <c r="BF1865" s="110" t="s">
        <v>1886</v>
      </c>
      <c r="BG1865" s="110">
        <v>8079</v>
      </c>
      <c r="BH1865" s="110" t="s">
        <v>33</v>
      </c>
      <c r="BI1865" s="110">
        <v>0</v>
      </c>
      <c r="BJ1865" s="110">
        <v>1</v>
      </c>
      <c r="BK1865" s="110">
        <v>0</v>
      </c>
      <c r="BL1865" s="110">
        <v>0</v>
      </c>
      <c r="BN1865" s="110">
        <f t="shared" si="304"/>
        <v>1</v>
      </c>
      <c r="BS1865" s="110">
        <v>4820</v>
      </c>
      <c r="BT1865" s="110" t="str">
        <f t="shared" si="295"/>
        <v>Construção de Unidades Habitacionais, em áreas de reassentamento, em Jandaia do Sul</v>
      </c>
      <c r="BU1865" s="111" t="str">
        <f t="shared" si="296"/>
        <v>Não</v>
      </c>
      <c r="BV1865" s="111" t="str">
        <f t="shared" si="297"/>
        <v>Não</v>
      </c>
      <c r="BW1865" s="111" t="str">
        <f t="shared" si="298"/>
        <v>Não</v>
      </c>
      <c r="BX1865" s="111" t="str">
        <f t="shared" si="299"/>
        <v>Não</v>
      </c>
      <c r="BY1865" s="110" t="s">
        <v>2617</v>
      </c>
      <c r="BZ1865" s="110" t="s">
        <v>8280</v>
      </c>
      <c r="CA1865" s="110" t="s">
        <v>2637</v>
      </c>
      <c r="CB1865" s="110" t="s">
        <v>8374</v>
      </c>
      <c r="CG1865" s="110" t="str">
        <f t="shared" si="300"/>
        <v>6200 Total</v>
      </c>
      <c r="CH1865" s="110" t="str">
        <f t="shared" si="302"/>
        <v>6200 Total-1</v>
      </c>
      <c r="CI1865" s="110">
        <v>1</v>
      </c>
      <c r="CJ1865" s="110" t="s">
        <v>7620</v>
      </c>
      <c r="CN1865" s="110">
        <v>0</v>
      </c>
      <c r="CO1865" s="110">
        <v>4.6500000000000004</v>
      </c>
      <c r="CP1865" s="110">
        <v>4.6500000000000004</v>
      </c>
      <c r="CQ1865" s="110">
        <v>4.6500000000000004</v>
      </c>
      <c r="CS1865" s="110" t="str">
        <f t="shared" si="301"/>
        <v>-</v>
      </c>
    </row>
    <row r="1866" spans="19:97" x14ac:dyDescent="0.2">
      <c r="S1866" s="98">
        <v>4821</v>
      </c>
      <c r="T1866" s="98">
        <v>67</v>
      </c>
      <c r="U1866" s="98" t="s">
        <v>4417</v>
      </c>
      <c r="V1866" s="98">
        <v>74</v>
      </c>
      <c r="W1866" s="98" t="s">
        <v>4461</v>
      </c>
      <c r="X1866" s="98">
        <v>2</v>
      </c>
      <c r="Y1866" s="98" t="s">
        <v>4418</v>
      </c>
      <c r="Z1866" s="98">
        <v>16</v>
      </c>
      <c r="AA1866" s="98" t="s">
        <v>6486</v>
      </c>
      <c r="AB1866" s="98">
        <v>7005</v>
      </c>
      <c r="AC1866" s="98" t="s">
        <v>2617</v>
      </c>
      <c r="AD1866" s="98" t="s">
        <v>4462</v>
      </c>
      <c r="AE1866" s="98">
        <v>4821</v>
      </c>
      <c r="AF1866" s="98" t="s">
        <v>2765</v>
      </c>
      <c r="AG1866" s="98" t="s">
        <v>6491</v>
      </c>
      <c r="AH1866" s="98" t="s">
        <v>212</v>
      </c>
      <c r="AI1866" s="98" t="s">
        <v>53</v>
      </c>
      <c r="AJ1866" s="98">
        <v>4100</v>
      </c>
      <c r="AK1866" s="98" t="s">
        <v>36</v>
      </c>
      <c r="AL1866" s="98">
        <v>4104</v>
      </c>
      <c r="AM1866" s="98" t="s">
        <v>2727</v>
      </c>
      <c r="AN1866" s="98">
        <v>4112959</v>
      </c>
      <c r="AO1866" s="98">
        <v>2024</v>
      </c>
      <c r="AP1866" s="98">
        <v>360</v>
      </c>
      <c r="AQ1866" s="98" t="s">
        <v>54</v>
      </c>
      <c r="AR1866" s="98" t="s">
        <v>54</v>
      </c>
      <c r="AS1866" s="98" t="s">
        <v>54</v>
      </c>
      <c r="AT1866" s="98" t="s">
        <v>54</v>
      </c>
      <c r="AU1866" s="98" t="s">
        <v>2617</v>
      </c>
      <c r="AY1866" s="98" t="s">
        <v>56</v>
      </c>
      <c r="AZ1866" s="98" t="s">
        <v>4463</v>
      </c>
      <c r="BA1866" s="98" t="s">
        <v>4464</v>
      </c>
      <c r="BB1866" s="98" t="s">
        <v>4465</v>
      </c>
      <c r="BD1866" s="110" t="str">
        <f t="shared" si="303"/>
        <v>5257RGInt 04 Maringá</v>
      </c>
      <c r="BE1866" s="110">
        <v>5257</v>
      </c>
      <c r="BF1866" s="110" t="s">
        <v>1894</v>
      </c>
      <c r="BG1866" s="110">
        <v>8079</v>
      </c>
      <c r="BH1866" s="110" t="s">
        <v>36</v>
      </c>
      <c r="BI1866" s="110">
        <v>1</v>
      </c>
      <c r="BJ1866" s="110">
        <v>0</v>
      </c>
      <c r="BK1866" s="110">
        <v>0</v>
      </c>
      <c r="BL1866" s="110">
        <v>0</v>
      </c>
      <c r="BN1866" s="110">
        <f t="shared" si="304"/>
        <v>1</v>
      </c>
      <c r="BS1866" s="110">
        <v>4821</v>
      </c>
      <c r="BT1866" s="110" t="str">
        <f t="shared" si="295"/>
        <v>Construção de Unidades Habitacionais, em áreas de reassentamento, em Juranda</v>
      </c>
      <c r="BU1866" s="111" t="str">
        <f t="shared" si="296"/>
        <v>Não</v>
      </c>
      <c r="BV1866" s="111" t="str">
        <f t="shared" si="297"/>
        <v>Não</v>
      </c>
      <c r="BW1866" s="111" t="str">
        <f t="shared" si="298"/>
        <v>Não</v>
      </c>
      <c r="BX1866" s="111" t="str">
        <f t="shared" si="299"/>
        <v>Não</v>
      </c>
      <c r="BY1866" s="110" t="s">
        <v>2617</v>
      </c>
      <c r="BZ1866" s="110" t="s">
        <v>8280</v>
      </c>
      <c r="CA1866" s="110" t="s">
        <v>8367</v>
      </c>
      <c r="CB1866" s="110" t="s">
        <v>8380</v>
      </c>
      <c r="CG1866" s="110" t="str">
        <f t="shared" si="300"/>
        <v>6201Vera Cruz do Oeste</v>
      </c>
      <c r="CH1866" s="110" t="str">
        <f t="shared" si="302"/>
        <v>6201-1</v>
      </c>
      <c r="CI1866" s="110">
        <v>1</v>
      </c>
      <c r="CJ1866" s="110">
        <v>6201</v>
      </c>
      <c r="CK1866" s="110" t="s">
        <v>35</v>
      </c>
      <c r="CL1866" s="110">
        <v>4128559</v>
      </c>
      <c r="CM1866" s="110" t="s">
        <v>156</v>
      </c>
      <c r="CN1866" s="110">
        <v>0</v>
      </c>
      <c r="CO1866" s="110">
        <v>2.98</v>
      </c>
      <c r="CP1866" s="110">
        <v>2.98</v>
      </c>
      <c r="CQ1866" s="110">
        <v>2.98</v>
      </c>
      <c r="CS1866" s="110" t="str">
        <f t="shared" si="301"/>
        <v>RGInt 03 Cascavel-Vera Cruz do Oeste</v>
      </c>
    </row>
    <row r="1867" spans="19:97" x14ac:dyDescent="0.2">
      <c r="S1867" s="98">
        <v>4826</v>
      </c>
      <c r="T1867" s="98">
        <v>67</v>
      </c>
      <c r="U1867" s="98" t="s">
        <v>4417</v>
      </c>
      <c r="V1867" s="98">
        <v>74</v>
      </c>
      <c r="W1867" s="98" t="s">
        <v>4461</v>
      </c>
      <c r="X1867" s="98">
        <v>2</v>
      </c>
      <c r="Y1867" s="98" t="s">
        <v>4418</v>
      </c>
      <c r="Z1867" s="98">
        <v>16</v>
      </c>
      <c r="AA1867" s="98" t="s">
        <v>6486</v>
      </c>
      <c r="AB1867" s="98">
        <v>7005</v>
      </c>
      <c r="AC1867" s="98" t="s">
        <v>2617</v>
      </c>
      <c r="AD1867" s="98" t="s">
        <v>4462</v>
      </c>
      <c r="AE1867" s="98">
        <v>4826</v>
      </c>
      <c r="AF1867" s="98" t="s">
        <v>2785</v>
      </c>
      <c r="AG1867" s="98" t="s">
        <v>6491</v>
      </c>
      <c r="AH1867" s="98" t="s">
        <v>212</v>
      </c>
      <c r="AI1867" s="98" t="s">
        <v>53</v>
      </c>
      <c r="AJ1867" s="98">
        <v>4100</v>
      </c>
      <c r="AK1867" s="98" t="s">
        <v>36</v>
      </c>
      <c r="AL1867" s="98">
        <v>4104</v>
      </c>
      <c r="AM1867" s="98" t="s">
        <v>605</v>
      </c>
      <c r="AN1867" s="98">
        <v>4114005</v>
      </c>
      <c r="AO1867" s="98">
        <v>2024</v>
      </c>
      <c r="AP1867" s="98">
        <v>650</v>
      </c>
      <c r="AQ1867" s="98" t="s">
        <v>54</v>
      </c>
      <c r="AR1867" s="98" t="s">
        <v>54</v>
      </c>
      <c r="AS1867" s="98" t="s">
        <v>54</v>
      </c>
      <c r="AT1867" s="98" t="s">
        <v>54</v>
      </c>
      <c r="AW1867" s="98" t="s">
        <v>4392</v>
      </c>
      <c r="AY1867" s="98" t="s">
        <v>56</v>
      </c>
      <c r="AZ1867" s="98" t="s">
        <v>4463</v>
      </c>
      <c r="BA1867" s="98" t="s">
        <v>4464</v>
      </c>
      <c r="BB1867" s="98" t="s">
        <v>4465</v>
      </c>
      <c r="BD1867" s="110" t="str">
        <f t="shared" si="303"/>
        <v>5257RGInt 05 Londrina</v>
      </c>
      <c r="BE1867" s="110">
        <v>5257</v>
      </c>
      <c r="BF1867" s="110" t="s">
        <v>1894</v>
      </c>
      <c r="BG1867" s="110">
        <v>8079</v>
      </c>
      <c r="BH1867" s="110" t="s">
        <v>37</v>
      </c>
      <c r="BI1867" s="110">
        <v>1</v>
      </c>
      <c r="BJ1867" s="110">
        <v>0</v>
      </c>
      <c r="BK1867" s="110">
        <v>0</v>
      </c>
      <c r="BL1867" s="110">
        <v>0</v>
      </c>
      <c r="BN1867" s="110">
        <f t="shared" si="304"/>
        <v>1</v>
      </c>
      <c r="BS1867" s="110">
        <v>4826</v>
      </c>
      <c r="BT1867" s="110" t="str">
        <f t="shared" si="295"/>
        <v>Construção de Unidades Habitacionais, em áreas de reassentamento, em Mamborê</v>
      </c>
      <c r="BU1867" s="111" t="str">
        <f t="shared" si="296"/>
        <v>Não</v>
      </c>
      <c r="BV1867" s="111" t="str">
        <f t="shared" si="297"/>
        <v>Não</v>
      </c>
      <c r="BW1867" s="111" t="str">
        <f t="shared" si="298"/>
        <v>Não</v>
      </c>
      <c r="BX1867" s="111" t="str">
        <f t="shared" si="299"/>
        <v>Não</v>
      </c>
      <c r="BY1867" s="110" t="s">
        <v>2617</v>
      </c>
      <c r="BZ1867" s="110" t="s">
        <v>8280</v>
      </c>
      <c r="CA1867" s="110" t="s">
        <v>8367</v>
      </c>
      <c r="CB1867" s="110" t="s">
        <v>8380</v>
      </c>
      <c r="CG1867" s="110" t="str">
        <f t="shared" si="300"/>
        <v>6201 Total</v>
      </c>
      <c r="CH1867" s="110" t="str">
        <f t="shared" si="302"/>
        <v>6201 Total-1</v>
      </c>
      <c r="CI1867" s="110">
        <v>1</v>
      </c>
      <c r="CJ1867" s="110" t="s">
        <v>7621</v>
      </c>
      <c r="CN1867" s="110">
        <v>0</v>
      </c>
      <c r="CO1867" s="110">
        <v>2.98</v>
      </c>
      <c r="CP1867" s="110">
        <v>2.98</v>
      </c>
      <c r="CQ1867" s="110">
        <v>2.98</v>
      </c>
      <c r="CS1867" s="110" t="str">
        <f t="shared" si="301"/>
        <v>-</v>
      </c>
    </row>
    <row r="1868" spans="19:97" x14ac:dyDescent="0.2">
      <c r="S1868" s="98">
        <v>4827</v>
      </c>
      <c r="T1868" s="98">
        <v>67</v>
      </c>
      <c r="U1868" s="98" t="s">
        <v>4417</v>
      </c>
      <c r="V1868" s="98">
        <v>74</v>
      </c>
      <c r="W1868" s="98" t="s">
        <v>4461</v>
      </c>
      <c r="X1868" s="98">
        <v>2</v>
      </c>
      <c r="Y1868" s="98" t="s">
        <v>4418</v>
      </c>
      <c r="Z1868" s="98">
        <v>16</v>
      </c>
      <c r="AA1868" s="98" t="s">
        <v>6486</v>
      </c>
      <c r="AB1868" s="98">
        <v>7005</v>
      </c>
      <c r="AC1868" s="98" t="s">
        <v>2617</v>
      </c>
      <c r="AD1868" s="98" t="s">
        <v>4462</v>
      </c>
      <c r="AE1868" s="98">
        <v>4827</v>
      </c>
      <c r="AF1868" s="98" t="s">
        <v>2792</v>
      </c>
      <c r="AG1868" s="98" t="s">
        <v>6491</v>
      </c>
      <c r="AH1868" s="98" t="s">
        <v>212</v>
      </c>
      <c r="AI1868" s="98" t="s">
        <v>53</v>
      </c>
      <c r="AJ1868" s="98">
        <v>4100</v>
      </c>
      <c r="AK1868" s="98" t="s">
        <v>35</v>
      </c>
      <c r="AL1868" s="98">
        <v>4103</v>
      </c>
      <c r="AM1868" s="98" t="s">
        <v>2742</v>
      </c>
      <c r="AN1868" s="98">
        <v>4115408</v>
      </c>
      <c r="AO1868" s="98">
        <v>2024</v>
      </c>
      <c r="AP1868" s="98">
        <v>1125</v>
      </c>
      <c r="AQ1868" s="98" t="s">
        <v>54</v>
      </c>
      <c r="AR1868" s="98" t="s">
        <v>54</v>
      </c>
      <c r="AS1868" s="98" t="s">
        <v>54</v>
      </c>
      <c r="AT1868" s="98" t="s">
        <v>54</v>
      </c>
      <c r="AW1868" s="98" t="s">
        <v>2637</v>
      </c>
      <c r="AY1868" s="98" t="s">
        <v>56</v>
      </c>
      <c r="AZ1868" s="98" t="s">
        <v>4463</v>
      </c>
      <c r="BA1868" s="98" t="s">
        <v>4464</v>
      </c>
      <c r="BB1868" s="98" t="s">
        <v>4465</v>
      </c>
      <c r="BD1868" s="110" t="str">
        <f t="shared" si="303"/>
        <v>5258(vazio)</v>
      </c>
      <c r="BE1868" s="110">
        <v>5258</v>
      </c>
      <c r="BF1868" s="110" t="s">
        <v>1915</v>
      </c>
      <c r="BG1868" s="110">
        <v>8079</v>
      </c>
      <c r="BH1868" s="110" t="s">
        <v>60</v>
      </c>
      <c r="BI1868" s="110">
        <v>0</v>
      </c>
      <c r="BJ1868" s="110">
        <v>0</v>
      </c>
      <c r="BK1868" s="110">
        <v>0</v>
      </c>
      <c r="BL1868" s="110">
        <v>1</v>
      </c>
      <c r="BN1868" s="110">
        <f t="shared" si="304"/>
        <v>1</v>
      </c>
      <c r="BS1868" s="110">
        <v>4827</v>
      </c>
      <c r="BT1868" s="110" t="str">
        <f t="shared" si="295"/>
        <v>Construção de Unidades Habitacionais, em áreas de reassentamento, em Marmeleiro</v>
      </c>
      <c r="BU1868" s="111" t="str">
        <f t="shared" si="296"/>
        <v>Não</v>
      </c>
      <c r="BV1868" s="111" t="str">
        <f t="shared" si="297"/>
        <v>Não</v>
      </c>
      <c r="BW1868" s="111" t="str">
        <f t="shared" si="298"/>
        <v>Não</v>
      </c>
      <c r="BX1868" s="111" t="str">
        <f t="shared" si="299"/>
        <v>Não</v>
      </c>
      <c r="BY1868" s="110" t="s">
        <v>2617</v>
      </c>
      <c r="BZ1868" s="110" t="s">
        <v>8280</v>
      </c>
      <c r="CA1868" s="110" t="s">
        <v>8367</v>
      </c>
      <c r="CB1868" s="110" t="s">
        <v>8380</v>
      </c>
      <c r="CG1868" s="110" t="str">
        <f t="shared" si="300"/>
        <v>6202Três Barras do Paraná</v>
      </c>
      <c r="CH1868" s="110" t="str">
        <f t="shared" si="302"/>
        <v>6202-1</v>
      </c>
      <c r="CI1868" s="110">
        <v>1</v>
      </c>
      <c r="CJ1868" s="110">
        <v>6202</v>
      </c>
      <c r="CK1868" s="110" t="s">
        <v>35</v>
      </c>
      <c r="CL1868" s="110">
        <v>4127858</v>
      </c>
      <c r="CM1868" s="110" t="s">
        <v>1329</v>
      </c>
      <c r="CN1868" s="110">
        <v>0</v>
      </c>
      <c r="CO1868" s="110">
        <v>17.77</v>
      </c>
      <c r="CP1868" s="110">
        <v>17.77</v>
      </c>
      <c r="CQ1868" s="110">
        <v>17.77</v>
      </c>
      <c r="CS1868" s="110" t="str">
        <f t="shared" si="301"/>
        <v>RGInt 03 Cascavel-Três Barras do Paraná</v>
      </c>
    </row>
    <row r="1869" spans="19:97" x14ac:dyDescent="0.2">
      <c r="S1869" s="98">
        <v>4828</v>
      </c>
      <c r="T1869" s="98">
        <v>67</v>
      </c>
      <c r="U1869" s="98" t="s">
        <v>4417</v>
      </c>
      <c r="V1869" s="98">
        <v>74</v>
      </c>
      <c r="W1869" s="98" t="s">
        <v>4461</v>
      </c>
      <c r="X1869" s="98">
        <v>2</v>
      </c>
      <c r="Y1869" s="98" t="s">
        <v>4418</v>
      </c>
      <c r="Z1869" s="98">
        <v>16</v>
      </c>
      <c r="AA1869" s="98" t="s">
        <v>6486</v>
      </c>
      <c r="AB1869" s="98">
        <v>7005</v>
      </c>
      <c r="AC1869" s="98" t="s">
        <v>2617</v>
      </c>
      <c r="AD1869" s="98" t="s">
        <v>4462</v>
      </c>
      <c r="AE1869" s="98">
        <v>4828</v>
      </c>
      <c r="AF1869" s="98" t="s">
        <v>2796</v>
      </c>
      <c r="AG1869" s="98" t="s">
        <v>6491</v>
      </c>
      <c r="AH1869" s="98" t="s">
        <v>212</v>
      </c>
      <c r="AI1869" s="98" t="s">
        <v>53</v>
      </c>
      <c r="AJ1869" s="98">
        <v>4100</v>
      </c>
      <c r="AK1869" s="98" t="s">
        <v>36</v>
      </c>
      <c r="AL1869" s="98">
        <v>4104</v>
      </c>
      <c r="AM1869" s="98" t="s">
        <v>2759</v>
      </c>
      <c r="AN1869" s="98">
        <v>4115903</v>
      </c>
      <c r="AO1869" s="98">
        <v>2024</v>
      </c>
      <c r="AP1869" s="98">
        <v>225</v>
      </c>
      <c r="AQ1869" s="98" t="s">
        <v>54</v>
      </c>
      <c r="AR1869" s="98" t="s">
        <v>54</v>
      </c>
      <c r="AS1869" s="98" t="s">
        <v>54</v>
      </c>
      <c r="AT1869" s="98" t="s">
        <v>54</v>
      </c>
      <c r="AU1869" s="98" t="s">
        <v>2617</v>
      </c>
      <c r="AY1869" s="98" t="s">
        <v>56</v>
      </c>
      <c r="AZ1869" s="98" t="s">
        <v>4463</v>
      </c>
      <c r="BA1869" s="98" t="s">
        <v>4464</v>
      </c>
      <c r="BB1869" s="98" t="s">
        <v>4465</v>
      </c>
      <c r="BD1869" s="110" t="str">
        <f t="shared" si="303"/>
        <v>5259(vazio)</v>
      </c>
      <c r="BE1869" s="110">
        <v>5259</v>
      </c>
      <c r="BF1869" s="110" t="s">
        <v>1910</v>
      </c>
      <c r="BG1869" s="110">
        <v>8079</v>
      </c>
      <c r="BH1869" s="110" t="s">
        <v>60</v>
      </c>
      <c r="BI1869" s="110">
        <v>0</v>
      </c>
      <c r="BJ1869" s="110">
        <v>0</v>
      </c>
      <c r="BK1869" s="110">
        <v>0</v>
      </c>
      <c r="BL1869" s="110">
        <v>1</v>
      </c>
      <c r="BN1869" s="110">
        <f t="shared" si="304"/>
        <v>1</v>
      </c>
      <c r="BS1869" s="110">
        <v>4828</v>
      </c>
      <c r="BT1869" s="110" t="str">
        <f t="shared" si="295"/>
        <v>Construção de Unidades Habitacionais, em áreas de reassentamento, em Mirador</v>
      </c>
      <c r="BU1869" s="111" t="str">
        <f t="shared" si="296"/>
        <v>Não</v>
      </c>
      <c r="BV1869" s="111" t="str">
        <f t="shared" si="297"/>
        <v>Não</v>
      </c>
      <c r="BW1869" s="111" t="str">
        <f t="shared" si="298"/>
        <v>Não</v>
      </c>
      <c r="BX1869" s="111" t="str">
        <f t="shared" si="299"/>
        <v>Não</v>
      </c>
      <c r="BY1869" s="110" t="s">
        <v>2617</v>
      </c>
      <c r="BZ1869" s="110" t="s">
        <v>8280</v>
      </c>
      <c r="CA1869" s="110" t="s">
        <v>8367</v>
      </c>
      <c r="CB1869" s="110" t="s">
        <v>8380</v>
      </c>
      <c r="CG1869" s="110" t="str">
        <f t="shared" si="300"/>
        <v>6202 Total</v>
      </c>
      <c r="CH1869" s="110" t="str">
        <f t="shared" si="302"/>
        <v>6202 Total-1</v>
      </c>
      <c r="CI1869" s="110">
        <v>1</v>
      </c>
      <c r="CJ1869" s="110" t="s">
        <v>7622</v>
      </c>
      <c r="CN1869" s="110">
        <v>0</v>
      </c>
      <c r="CO1869" s="110">
        <v>17.77</v>
      </c>
      <c r="CP1869" s="110">
        <v>17.77</v>
      </c>
      <c r="CQ1869" s="110">
        <v>17.77</v>
      </c>
      <c r="CS1869" s="110" t="str">
        <f t="shared" si="301"/>
        <v>-</v>
      </c>
    </row>
    <row r="1870" spans="19:97" x14ac:dyDescent="0.2">
      <c r="S1870" s="98">
        <v>4829</v>
      </c>
      <c r="T1870" s="98">
        <v>67</v>
      </c>
      <c r="U1870" s="98" t="s">
        <v>4417</v>
      </c>
      <c r="V1870" s="98">
        <v>74</v>
      </c>
      <c r="W1870" s="98" t="s">
        <v>4461</v>
      </c>
      <c r="X1870" s="98">
        <v>2</v>
      </c>
      <c r="Y1870" s="98" t="s">
        <v>4418</v>
      </c>
      <c r="Z1870" s="98">
        <v>16</v>
      </c>
      <c r="AA1870" s="98" t="s">
        <v>6486</v>
      </c>
      <c r="AB1870" s="98">
        <v>7005</v>
      </c>
      <c r="AC1870" s="98" t="s">
        <v>2617</v>
      </c>
      <c r="AD1870" s="98" t="s">
        <v>4462</v>
      </c>
      <c r="AE1870" s="98">
        <v>4829</v>
      </c>
      <c r="AF1870" s="98" t="s">
        <v>2800</v>
      </c>
      <c r="AG1870" s="98" t="s">
        <v>6491</v>
      </c>
      <c r="AH1870" s="98" t="s">
        <v>212</v>
      </c>
      <c r="AI1870" s="98" t="s">
        <v>53</v>
      </c>
      <c r="AJ1870" s="98">
        <v>4100</v>
      </c>
      <c r="AK1870" s="98" t="s">
        <v>37</v>
      </c>
      <c r="AL1870" s="98">
        <v>4105</v>
      </c>
      <c r="AM1870" s="98" t="s">
        <v>2766</v>
      </c>
      <c r="AN1870" s="98">
        <v>4117297</v>
      </c>
      <c r="AO1870" s="98">
        <v>2024</v>
      </c>
      <c r="AP1870" s="98">
        <v>450</v>
      </c>
      <c r="AQ1870" s="98" t="s">
        <v>54</v>
      </c>
      <c r="AR1870" s="98" t="s">
        <v>54</v>
      </c>
      <c r="AS1870" s="98" t="s">
        <v>54</v>
      </c>
      <c r="AT1870" s="98" t="s">
        <v>54</v>
      </c>
      <c r="AW1870" s="98" t="s">
        <v>2637</v>
      </c>
      <c r="AY1870" s="98" t="s">
        <v>56</v>
      </c>
      <c r="AZ1870" s="98" t="s">
        <v>4463</v>
      </c>
      <c r="BA1870" s="98" t="s">
        <v>4464</v>
      </c>
      <c r="BB1870" s="98" t="s">
        <v>4465</v>
      </c>
      <c r="BD1870" s="110" t="str">
        <f t="shared" si="303"/>
        <v>5260RGInt 01 Curitiba</v>
      </c>
      <c r="BE1870" s="110">
        <v>5260</v>
      </c>
      <c r="BF1870" s="110" t="s">
        <v>1900</v>
      </c>
      <c r="BG1870" s="110">
        <v>8601</v>
      </c>
      <c r="BH1870" s="110" t="s">
        <v>33</v>
      </c>
      <c r="BI1870" s="110">
        <v>53880</v>
      </c>
      <c r="BJ1870" s="110">
        <v>54415</v>
      </c>
      <c r="BK1870" s="110">
        <v>54955</v>
      </c>
      <c r="BL1870" s="110">
        <v>55500</v>
      </c>
      <c r="BN1870" s="110">
        <f t="shared" si="304"/>
        <v>218750</v>
      </c>
      <c r="BS1870" s="110">
        <v>4829</v>
      </c>
      <c r="BT1870" s="110" t="str">
        <f t="shared" si="295"/>
        <v>Construção de Unidades Habitacionais, em áreas de reassentamento, em Novo Itacolomi</v>
      </c>
      <c r="BU1870" s="111" t="str">
        <f t="shared" si="296"/>
        <v>Não</v>
      </c>
      <c r="BV1870" s="111" t="str">
        <f t="shared" si="297"/>
        <v>Não</v>
      </c>
      <c r="BW1870" s="111" t="str">
        <f t="shared" si="298"/>
        <v>Não</v>
      </c>
      <c r="BX1870" s="111" t="str">
        <f t="shared" si="299"/>
        <v>Não</v>
      </c>
      <c r="BY1870" s="110" t="s">
        <v>2617</v>
      </c>
      <c r="BZ1870" s="110" t="s">
        <v>8280</v>
      </c>
      <c r="CA1870" s="110" t="s">
        <v>8367</v>
      </c>
      <c r="CB1870" s="110" t="s">
        <v>8380</v>
      </c>
      <c r="CG1870" s="110" t="str">
        <f t="shared" si="300"/>
        <v>6203Cruzeiro do Oeste</v>
      </c>
      <c r="CH1870" s="110" t="str">
        <f t="shared" si="302"/>
        <v>6203-1</v>
      </c>
      <c r="CI1870" s="110">
        <v>1</v>
      </c>
      <c r="CJ1870" s="110">
        <v>6203</v>
      </c>
      <c r="CK1870" s="110" t="s">
        <v>36</v>
      </c>
      <c r="CL1870" s="110">
        <v>4106605</v>
      </c>
      <c r="CM1870" s="110" t="s">
        <v>2255</v>
      </c>
      <c r="CN1870" s="110">
        <v>0</v>
      </c>
      <c r="CO1870" s="110">
        <v>16.13</v>
      </c>
      <c r="CP1870" s="110">
        <v>16.13</v>
      </c>
      <c r="CQ1870" s="110">
        <v>16.13</v>
      </c>
      <c r="CS1870" s="110" t="str">
        <f t="shared" si="301"/>
        <v>RGInt 04 Maringá-Cruzeiro do Oeste</v>
      </c>
    </row>
    <row r="1871" spans="19:97" x14ac:dyDescent="0.2">
      <c r="S1871" s="98">
        <v>4832</v>
      </c>
      <c r="T1871" s="98">
        <v>67</v>
      </c>
      <c r="U1871" s="98" t="s">
        <v>4417</v>
      </c>
      <c r="V1871" s="98">
        <v>74</v>
      </c>
      <c r="W1871" s="98" t="s">
        <v>4461</v>
      </c>
      <c r="X1871" s="98">
        <v>2</v>
      </c>
      <c r="Y1871" s="98" t="s">
        <v>4418</v>
      </c>
      <c r="Z1871" s="98">
        <v>16</v>
      </c>
      <c r="AA1871" s="98" t="s">
        <v>6486</v>
      </c>
      <c r="AB1871" s="98">
        <v>7005</v>
      </c>
      <c r="AC1871" s="98" t="s">
        <v>2617</v>
      </c>
      <c r="AD1871" s="98" t="s">
        <v>4462</v>
      </c>
      <c r="AE1871" s="98">
        <v>4832</v>
      </c>
      <c r="AF1871" s="98" t="s">
        <v>2804</v>
      </c>
      <c r="AG1871" s="98" t="s">
        <v>6491</v>
      </c>
      <c r="AH1871" s="98" t="s">
        <v>212</v>
      </c>
      <c r="AI1871" s="98" t="s">
        <v>53</v>
      </c>
      <c r="AJ1871" s="98">
        <v>4100</v>
      </c>
      <c r="AK1871" s="98" t="s">
        <v>33</v>
      </c>
      <c r="AL1871" s="98">
        <v>4101</v>
      </c>
      <c r="AM1871" s="98" t="s">
        <v>123</v>
      </c>
      <c r="AN1871" s="98">
        <v>4118709</v>
      </c>
      <c r="AO1871" s="98">
        <v>2024</v>
      </c>
      <c r="AP1871" s="98">
        <v>325</v>
      </c>
      <c r="AQ1871" s="98" t="s">
        <v>54</v>
      </c>
      <c r="AR1871" s="98" t="s">
        <v>54</v>
      </c>
      <c r="AS1871" s="98" t="s">
        <v>54</v>
      </c>
      <c r="AT1871" s="98" t="s">
        <v>54</v>
      </c>
      <c r="AW1871" s="98" t="s">
        <v>137</v>
      </c>
      <c r="AY1871" s="98" t="s">
        <v>56</v>
      </c>
      <c r="AZ1871" s="98" t="s">
        <v>4463</v>
      </c>
      <c r="BA1871" s="98" t="s">
        <v>4464</v>
      </c>
      <c r="BB1871" s="98" t="s">
        <v>4465</v>
      </c>
      <c r="BD1871" s="110" t="str">
        <f t="shared" si="303"/>
        <v>5260RGInt 02 Guarapuava</v>
      </c>
      <c r="BE1871" s="110">
        <v>5260</v>
      </c>
      <c r="BF1871" s="110" t="s">
        <v>1900</v>
      </c>
      <c r="BG1871" s="110">
        <v>8601</v>
      </c>
      <c r="BH1871" s="110" t="s">
        <v>34</v>
      </c>
      <c r="BI1871" s="110">
        <v>2770</v>
      </c>
      <c r="BJ1871" s="110">
        <v>2795</v>
      </c>
      <c r="BK1871" s="110">
        <v>2820</v>
      </c>
      <c r="BL1871" s="110">
        <v>2848</v>
      </c>
      <c r="BN1871" s="110">
        <f t="shared" si="304"/>
        <v>11233</v>
      </c>
      <c r="BS1871" s="110">
        <v>4832</v>
      </c>
      <c r="BT1871" s="110" t="str">
        <f t="shared" si="295"/>
        <v>Construção de Unidades Habitacionais, em áreas de reassentamento, em Paulo Frontin</v>
      </c>
      <c r="BU1871" s="111" t="str">
        <f t="shared" si="296"/>
        <v>Não</v>
      </c>
      <c r="BV1871" s="111" t="str">
        <f t="shared" si="297"/>
        <v>Não</v>
      </c>
      <c r="BW1871" s="111" t="str">
        <f t="shared" si="298"/>
        <v>Não</v>
      </c>
      <c r="BX1871" s="111" t="str">
        <f t="shared" si="299"/>
        <v>Não</v>
      </c>
      <c r="BY1871" s="110" t="s">
        <v>2617</v>
      </c>
      <c r="BZ1871" s="110" t="s">
        <v>8280</v>
      </c>
      <c r="CA1871" s="110" t="s">
        <v>8367</v>
      </c>
      <c r="CB1871" s="110" t="s">
        <v>8380</v>
      </c>
      <c r="CG1871" s="110" t="str">
        <f t="shared" si="300"/>
        <v>6203 Total</v>
      </c>
      <c r="CH1871" s="110" t="str">
        <f t="shared" si="302"/>
        <v>6203 Total-1</v>
      </c>
      <c r="CI1871" s="110">
        <v>1</v>
      </c>
      <c r="CJ1871" s="110" t="s">
        <v>7623</v>
      </c>
      <c r="CN1871" s="110">
        <v>0</v>
      </c>
      <c r="CO1871" s="110">
        <v>16.13</v>
      </c>
      <c r="CP1871" s="110">
        <v>16.13</v>
      </c>
      <c r="CQ1871" s="110">
        <v>16.13</v>
      </c>
      <c r="CS1871" s="110" t="str">
        <f t="shared" si="301"/>
        <v>-</v>
      </c>
    </row>
    <row r="1872" spans="19:97" x14ac:dyDescent="0.2">
      <c r="S1872" s="98">
        <v>4833</v>
      </c>
      <c r="T1872" s="98">
        <v>67</v>
      </c>
      <c r="U1872" s="98" t="s">
        <v>4417</v>
      </c>
      <c r="V1872" s="98">
        <v>74</v>
      </c>
      <c r="W1872" s="98" t="s">
        <v>4461</v>
      </c>
      <c r="X1872" s="98">
        <v>2</v>
      </c>
      <c r="Y1872" s="98" t="s">
        <v>4418</v>
      </c>
      <c r="Z1872" s="98">
        <v>16</v>
      </c>
      <c r="AA1872" s="98" t="s">
        <v>6486</v>
      </c>
      <c r="AB1872" s="98">
        <v>7005</v>
      </c>
      <c r="AC1872" s="98" t="s">
        <v>2617</v>
      </c>
      <c r="AD1872" s="98" t="s">
        <v>4462</v>
      </c>
      <c r="AE1872" s="98">
        <v>4833</v>
      </c>
      <c r="AF1872" s="98" t="s">
        <v>2810</v>
      </c>
      <c r="AG1872" s="98" t="s">
        <v>6491</v>
      </c>
      <c r="AH1872" s="98" t="s">
        <v>212</v>
      </c>
      <c r="AI1872" s="98" t="s">
        <v>53</v>
      </c>
      <c r="AJ1872" s="98">
        <v>4100</v>
      </c>
      <c r="AK1872" s="98" t="s">
        <v>35</v>
      </c>
      <c r="AL1872" s="98">
        <v>4103</v>
      </c>
      <c r="AM1872" s="98" t="s">
        <v>2786</v>
      </c>
      <c r="AN1872" s="98">
        <v>4121604</v>
      </c>
      <c r="AO1872" s="98">
        <v>2024</v>
      </c>
      <c r="AP1872" s="98">
        <v>750</v>
      </c>
      <c r="AQ1872" s="98" t="s">
        <v>54</v>
      </c>
      <c r="AR1872" s="98" t="s">
        <v>54</v>
      </c>
      <c r="AS1872" s="98" t="s">
        <v>54</v>
      </c>
      <c r="AT1872" s="98" t="s">
        <v>54</v>
      </c>
      <c r="AV1872" s="98" t="s">
        <v>899</v>
      </c>
      <c r="AY1872" s="98" t="s">
        <v>56</v>
      </c>
      <c r="AZ1872" s="98" t="s">
        <v>4463</v>
      </c>
      <c r="BA1872" s="98" t="s">
        <v>4464</v>
      </c>
      <c r="BB1872" s="98" t="s">
        <v>4465</v>
      </c>
      <c r="BD1872" s="110" t="str">
        <f t="shared" si="303"/>
        <v>5260RGInt 03 Cascavel</v>
      </c>
      <c r="BE1872" s="110">
        <v>5260</v>
      </c>
      <c r="BF1872" s="110" t="s">
        <v>1900</v>
      </c>
      <c r="BG1872" s="110">
        <v>8601</v>
      </c>
      <c r="BH1872" s="110" t="s">
        <v>35</v>
      </c>
      <c r="BI1872" s="110">
        <v>17514</v>
      </c>
      <c r="BJ1872" s="110">
        <v>17685</v>
      </c>
      <c r="BK1872" s="110">
        <v>17860</v>
      </c>
      <c r="BL1872" s="110">
        <v>18038</v>
      </c>
      <c r="BN1872" s="110">
        <f t="shared" si="304"/>
        <v>71097</v>
      </c>
      <c r="BS1872" s="110">
        <v>4833</v>
      </c>
      <c r="BT1872" s="110" t="str">
        <f t="shared" si="295"/>
        <v>Construção de Unidades Habitacionais, em áreas de reassentamento, em Renascença</v>
      </c>
      <c r="BU1872" s="111" t="str">
        <f t="shared" si="296"/>
        <v>Não</v>
      </c>
      <c r="BV1872" s="111" t="str">
        <f t="shared" si="297"/>
        <v>Não</v>
      </c>
      <c r="BW1872" s="111" t="str">
        <f t="shared" si="298"/>
        <v>Não</v>
      </c>
      <c r="BX1872" s="111" t="str">
        <f t="shared" si="299"/>
        <v>Não</v>
      </c>
      <c r="BY1872" s="110" t="s">
        <v>2617</v>
      </c>
      <c r="BZ1872" s="110" t="s">
        <v>8280</v>
      </c>
      <c r="CA1872" s="110" t="s">
        <v>8367</v>
      </c>
      <c r="CB1872" s="110" t="s">
        <v>8380</v>
      </c>
      <c r="CG1872" s="110" t="str">
        <f t="shared" si="300"/>
        <v>6204Umuarama</v>
      </c>
      <c r="CH1872" s="110" t="str">
        <f t="shared" si="302"/>
        <v>6204-1</v>
      </c>
      <c r="CI1872" s="110">
        <v>1</v>
      </c>
      <c r="CJ1872" s="110">
        <v>6204</v>
      </c>
      <c r="CK1872" s="110" t="s">
        <v>36</v>
      </c>
      <c r="CL1872" s="110">
        <v>4128104</v>
      </c>
      <c r="CM1872" s="110" t="s">
        <v>2325</v>
      </c>
      <c r="CN1872" s="110">
        <v>0</v>
      </c>
      <c r="CO1872" s="110">
        <v>12.43</v>
      </c>
      <c r="CP1872" s="110">
        <v>12.43</v>
      </c>
      <c r="CQ1872" s="110">
        <v>12.43</v>
      </c>
      <c r="CS1872" s="110" t="str">
        <f t="shared" si="301"/>
        <v>RGInt 04 Maringá-Umuarama</v>
      </c>
    </row>
    <row r="1873" spans="19:97" x14ac:dyDescent="0.2">
      <c r="S1873" s="98">
        <v>4835</v>
      </c>
      <c r="T1873" s="98">
        <v>67</v>
      </c>
      <c r="U1873" s="98" t="s">
        <v>4417</v>
      </c>
      <c r="V1873" s="98">
        <v>74</v>
      </c>
      <c r="W1873" s="98" t="s">
        <v>4461</v>
      </c>
      <c r="X1873" s="98">
        <v>2</v>
      </c>
      <c r="Y1873" s="98" t="s">
        <v>4418</v>
      </c>
      <c r="Z1873" s="98">
        <v>16</v>
      </c>
      <c r="AA1873" s="98" t="s">
        <v>6486</v>
      </c>
      <c r="AB1873" s="98">
        <v>7005</v>
      </c>
      <c r="AC1873" s="98" t="s">
        <v>2617</v>
      </c>
      <c r="AD1873" s="98" t="s">
        <v>4462</v>
      </c>
      <c r="AE1873" s="98">
        <v>4835</v>
      </c>
      <c r="AF1873" s="98" t="s">
        <v>2814</v>
      </c>
      <c r="AG1873" s="98" t="s">
        <v>6491</v>
      </c>
      <c r="AH1873" s="98" t="s">
        <v>212</v>
      </c>
      <c r="AI1873" s="98" t="s">
        <v>53</v>
      </c>
      <c r="AJ1873" s="98">
        <v>4100</v>
      </c>
      <c r="AK1873" s="98" t="s">
        <v>36</v>
      </c>
      <c r="AL1873" s="98">
        <v>4104</v>
      </c>
      <c r="AM1873" s="98" t="s">
        <v>419</v>
      </c>
      <c r="AN1873" s="98">
        <v>4122503</v>
      </c>
      <c r="AO1873" s="98">
        <v>2024</v>
      </c>
      <c r="AP1873" s="98">
        <v>500</v>
      </c>
      <c r="AQ1873" s="98" t="s">
        <v>54</v>
      </c>
      <c r="AR1873" s="98" t="s">
        <v>54</v>
      </c>
      <c r="AS1873" s="98" t="s">
        <v>54</v>
      </c>
      <c r="AT1873" s="98" t="s">
        <v>54</v>
      </c>
      <c r="AW1873" s="98" t="s">
        <v>137</v>
      </c>
      <c r="AY1873" s="98" t="s">
        <v>56</v>
      </c>
      <c r="AZ1873" s="98" t="s">
        <v>4463</v>
      </c>
      <c r="BA1873" s="98" t="s">
        <v>4464</v>
      </c>
      <c r="BB1873" s="98" t="s">
        <v>4465</v>
      </c>
      <c r="BD1873" s="110" t="str">
        <f t="shared" si="303"/>
        <v>5260RGInt 04 Maringá</v>
      </c>
      <c r="BE1873" s="110">
        <v>5260</v>
      </c>
      <c r="BF1873" s="110" t="s">
        <v>1900</v>
      </c>
      <c r="BG1873" s="110">
        <v>8601</v>
      </c>
      <c r="BH1873" s="110" t="s">
        <v>36</v>
      </c>
      <c r="BI1873" s="110">
        <v>13630</v>
      </c>
      <c r="BJ1873" s="110">
        <v>13735</v>
      </c>
      <c r="BK1873" s="110">
        <v>13870</v>
      </c>
      <c r="BL1873" s="110">
        <v>14010</v>
      </c>
      <c r="BN1873" s="110">
        <f t="shared" si="304"/>
        <v>55245</v>
      </c>
      <c r="BS1873" s="110">
        <v>4835</v>
      </c>
      <c r="BT1873" s="110" t="str">
        <f t="shared" si="295"/>
        <v>Construção de Unidades Habitacionais, em áreas de reassentamento, em Roncador</v>
      </c>
      <c r="BU1873" s="111" t="str">
        <f t="shared" si="296"/>
        <v>Não</v>
      </c>
      <c r="BV1873" s="111" t="str">
        <f t="shared" si="297"/>
        <v>Não</v>
      </c>
      <c r="BW1873" s="111" t="str">
        <f t="shared" si="298"/>
        <v>Não</v>
      </c>
      <c r="BX1873" s="111" t="str">
        <f t="shared" si="299"/>
        <v>Não</v>
      </c>
      <c r="BY1873" s="110" t="s">
        <v>2617</v>
      </c>
      <c r="BZ1873" s="110" t="s">
        <v>8280</v>
      </c>
      <c r="CA1873" s="110" t="s">
        <v>8367</v>
      </c>
      <c r="CB1873" s="110" t="s">
        <v>8380</v>
      </c>
      <c r="CG1873" s="110" t="str">
        <f t="shared" si="300"/>
        <v>6204 Total</v>
      </c>
      <c r="CH1873" s="110" t="str">
        <f t="shared" si="302"/>
        <v>6204 Total-1</v>
      </c>
      <c r="CI1873" s="110">
        <v>1</v>
      </c>
      <c r="CJ1873" s="110" t="s">
        <v>7624</v>
      </c>
      <c r="CN1873" s="110">
        <v>0</v>
      </c>
      <c r="CO1873" s="110">
        <v>12.43</v>
      </c>
      <c r="CP1873" s="110">
        <v>12.43</v>
      </c>
      <c r="CQ1873" s="110">
        <v>12.43</v>
      </c>
      <c r="CS1873" s="110" t="str">
        <f t="shared" si="301"/>
        <v>-</v>
      </c>
    </row>
    <row r="1874" spans="19:97" x14ac:dyDescent="0.2">
      <c r="S1874" s="98">
        <v>4837</v>
      </c>
      <c r="T1874" s="98">
        <v>67</v>
      </c>
      <c r="U1874" s="98" t="s">
        <v>4417</v>
      </c>
      <c r="V1874" s="98">
        <v>74</v>
      </c>
      <c r="W1874" s="98" t="s">
        <v>4461</v>
      </c>
      <c r="X1874" s="98">
        <v>2</v>
      </c>
      <c r="Y1874" s="98" t="s">
        <v>4418</v>
      </c>
      <c r="Z1874" s="98">
        <v>16</v>
      </c>
      <c r="AA1874" s="98" t="s">
        <v>6486</v>
      </c>
      <c r="AB1874" s="98">
        <v>7005</v>
      </c>
      <c r="AC1874" s="98" t="s">
        <v>2617</v>
      </c>
      <c r="AD1874" s="98" t="s">
        <v>4462</v>
      </c>
      <c r="AE1874" s="98">
        <v>4837</v>
      </c>
      <c r="AF1874" s="98" t="s">
        <v>2816</v>
      </c>
      <c r="AG1874" s="98" t="s">
        <v>6491</v>
      </c>
      <c r="AH1874" s="98" t="s">
        <v>212</v>
      </c>
      <c r="AI1874" s="98" t="s">
        <v>53</v>
      </c>
      <c r="AJ1874" s="98">
        <v>4100</v>
      </c>
      <c r="AK1874" s="98" t="s">
        <v>36</v>
      </c>
      <c r="AL1874" s="98">
        <v>4104</v>
      </c>
      <c r="AM1874" s="98" t="s">
        <v>2805</v>
      </c>
      <c r="AN1874" s="98">
        <v>4123303</v>
      </c>
      <c r="AO1874" s="98">
        <v>2024</v>
      </c>
      <c r="AP1874" s="98">
        <v>375</v>
      </c>
      <c r="AQ1874" s="98" t="s">
        <v>54</v>
      </c>
      <c r="AR1874" s="98" t="s">
        <v>54</v>
      </c>
      <c r="AS1874" s="98" t="s">
        <v>54</v>
      </c>
      <c r="AT1874" s="98" t="s">
        <v>54</v>
      </c>
      <c r="AW1874" s="98" t="s">
        <v>2637</v>
      </c>
      <c r="AY1874" s="98" t="s">
        <v>56</v>
      </c>
      <c r="AZ1874" s="98" t="s">
        <v>4463</v>
      </c>
      <c r="BA1874" s="98" t="s">
        <v>4464</v>
      </c>
      <c r="BB1874" s="98" t="s">
        <v>4465</v>
      </c>
      <c r="BD1874" s="110" t="str">
        <f t="shared" si="303"/>
        <v>5260RGInt 05 Londrina</v>
      </c>
      <c r="BE1874" s="110">
        <v>5260</v>
      </c>
      <c r="BF1874" s="110" t="s">
        <v>1900</v>
      </c>
      <c r="BG1874" s="110">
        <v>8601</v>
      </c>
      <c r="BH1874" s="110" t="s">
        <v>37</v>
      </c>
      <c r="BI1874" s="110">
        <v>17470</v>
      </c>
      <c r="BJ1874" s="110">
        <v>17640</v>
      </c>
      <c r="BK1874" s="110">
        <v>17815</v>
      </c>
      <c r="BL1874" s="110">
        <v>17990</v>
      </c>
      <c r="BN1874" s="110">
        <f t="shared" si="304"/>
        <v>70915</v>
      </c>
      <c r="BS1874" s="110">
        <v>4837</v>
      </c>
      <c r="BT1874" s="110" t="str">
        <f t="shared" si="295"/>
        <v>Construção de Unidades Habitacionais, em áreas de reassentamento, em Santa Cruz do Monte Castelo</v>
      </c>
      <c r="BU1874" s="111" t="str">
        <f t="shared" si="296"/>
        <v>Não</v>
      </c>
      <c r="BV1874" s="111" t="str">
        <f t="shared" si="297"/>
        <v>Não</v>
      </c>
      <c r="BW1874" s="111" t="str">
        <f t="shared" si="298"/>
        <v>Não</v>
      </c>
      <c r="BX1874" s="111" t="str">
        <f t="shared" si="299"/>
        <v>Não</v>
      </c>
      <c r="BY1874" s="110" t="s">
        <v>2617</v>
      </c>
      <c r="BZ1874" s="110" t="s">
        <v>8280</v>
      </c>
      <c r="CA1874" s="110" t="s">
        <v>8367</v>
      </c>
      <c r="CB1874" s="110" t="s">
        <v>8380</v>
      </c>
      <c r="CG1874" s="110" t="str">
        <f t="shared" si="300"/>
        <v>6205Nova Olímpia</v>
      </c>
      <c r="CH1874" s="110" t="str">
        <f t="shared" si="302"/>
        <v>6205-1</v>
      </c>
      <c r="CI1874" s="110">
        <v>1</v>
      </c>
      <c r="CJ1874" s="110">
        <v>6205</v>
      </c>
      <c r="CK1874" s="110" t="s">
        <v>36</v>
      </c>
      <c r="CL1874" s="110">
        <v>4117206</v>
      </c>
      <c r="CM1874" s="110" t="s">
        <v>4724</v>
      </c>
      <c r="CN1874" s="110">
        <v>0</v>
      </c>
      <c r="CO1874" s="110">
        <v>14.25</v>
      </c>
      <c r="CP1874" s="110">
        <v>14.25</v>
      </c>
      <c r="CQ1874" s="110">
        <v>14.25</v>
      </c>
      <c r="CS1874" s="110" t="str">
        <f t="shared" si="301"/>
        <v>RGInt 04 Maringá-Nova Olímpia</v>
      </c>
    </row>
    <row r="1875" spans="19:97" x14ac:dyDescent="0.2">
      <c r="S1875" s="98">
        <v>4842</v>
      </c>
      <c r="T1875" s="98">
        <v>67</v>
      </c>
      <c r="U1875" s="98" t="s">
        <v>4417</v>
      </c>
      <c r="V1875" s="98">
        <v>74</v>
      </c>
      <c r="W1875" s="98" t="s">
        <v>4461</v>
      </c>
      <c r="X1875" s="98">
        <v>2</v>
      </c>
      <c r="Y1875" s="98" t="s">
        <v>4418</v>
      </c>
      <c r="Z1875" s="98">
        <v>16</v>
      </c>
      <c r="AA1875" s="98" t="s">
        <v>6486</v>
      </c>
      <c r="AB1875" s="98">
        <v>7005</v>
      </c>
      <c r="AC1875" s="98" t="s">
        <v>2617</v>
      </c>
      <c r="AD1875" s="98" t="s">
        <v>4462</v>
      </c>
      <c r="AE1875" s="98">
        <v>4842</v>
      </c>
      <c r="AF1875" s="98" t="s">
        <v>2821</v>
      </c>
      <c r="AG1875" s="98" t="s">
        <v>6491</v>
      </c>
      <c r="AH1875" s="98" t="s">
        <v>212</v>
      </c>
      <c r="AI1875" s="98" t="s">
        <v>53</v>
      </c>
      <c r="AJ1875" s="98">
        <v>4100</v>
      </c>
      <c r="AK1875" s="98" t="s">
        <v>36</v>
      </c>
      <c r="AL1875" s="98">
        <v>4104</v>
      </c>
      <c r="AM1875" s="98" t="s">
        <v>2815</v>
      </c>
      <c r="AN1875" s="98">
        <v>4124202</v>
      </c>
      <c r="AO1875" s="98">
        <v>2024</v>
      </c>
      <c r="AP1875" s="98">
        <v>325</v>
      </c>
      <c r="AQ1875" s="98" t="s">
        <v>54</v>
      </c>
      <c r="AR1875" s="98" t="s">
        <v>54</v>
      </c>
      <c r="AS1875" s="98" t="s">
        <v>54</v>
      </c>
      <c r="AT1875" s="98" t="s">
        <v>54</v>
      </c>
      <c r="AV1875" s="98" t="s">
        <v>876</v>
      </c>
      <c r="AY1875" s="98" t="s">
        <v>56</v>
      </c>
      <c r="AZ1875" s="98" t="s">
        <v>4463</v>
      </c>
      <c r="BA1875" s="98" t="s">
        <v>4464</v>
      </c>
      <c r="BB1875" s="98" t="s">
        <v>4465</v>
      </c>
      <c r="BD1875" s="110" t="str">
        <f t="shared" si="303"/>
        <v>5260RGInt 06 Ponta Grossa</v>
      </c>
      <c r="BE1875" s="110">
        <v>5260</v>
      </c>
      <c r="BF1875" s="110" t="s">
        <v>1900</v>
      </c>
      <c r="BG1875" s="110">
        <v>8601</v>
      </c>
      <c r="BH1875" s="110" t="s">
        <v>38</v>
      </c>
      <c r="BI1875" s="110">
        <v>5730</v>
      </c>
      <c r="BJ1875" s="110">
        <v>5785</v>
      </c>
      <c r="BK1875" s="110">
        <v>5840</v>
      </c>
      <c r="BL1875" s="110">
        <v>5900</v>
      </c>
      <c r="BN1875" s="110">
        <f t="shared" si="304"/>
        <v>23255</v>
      </c>
      <c r="BS1875" s="110">
        <v>4842</v>
      </c>
      <c r="BT1875" s="110" t="str">
        <f t="shared" si="295"/>
        <v>Construção de Unidades Habitacionais, em áreas de reassentamento, em Santo Antônio do Caiuá</v>
      </c>
      <c r="BU1875" s="111" t="str">
        <f t="shared" si="296"/>
        <v>Não</v>
      </c>
      <c r="BV1875" s="111" t="str">
        <f t="shared" si="297"/>
        <v>Não</v>
      </c>
      <c r="BW1875" s="111" t="str">
        <f t="shared" si="298"/>
        <v>Não</v>
      </c>
      <c r="BX1875" s="111" t="str">
        <f t="shared" si="299"/>
        <v>Não</v>
      </c>
      <c r="BY1875" s="110" t="s">
        <v>2617</v>
      </c>
      <c r="BZ1875" s="110" t="s">
        <v>8280</v>
      </c>
      <c r="CA1875" s="110" t="s">
        <v>8367</v>
      </c>
      <c r="CB1875" s="110" t="s">
        <v>8380</v>
      </c>
      <c r="CG1875" s="110" t="str">
        <f t="shared" si="300"/>
        <v>6205 Total</v>
      </c>
      <c r="CH1875" s="110" t="str">
        <f t="shared" si="302"/>
        <v>6205 Total-1</v>
      </c>
      <c r="CI1875" s="110">
        <v>1</v>
      </c>
      <c r="CJ1875" s="110" t="s">
        <v>7625</v>
      </c>
      <c r="CN1875" s="110">
        <v>0</v>
      </c>
      <c r="CO1875" s="110">
        <v>14.25</v>
      </c>
      <c r="CP1875" s="110">
        <v>14.25</v>
      </c>
      <c r="CQ1875" s="110">
        <v>14.25</v>
      </c>
      <c r="CS1875" s="110" t="str">
        <f t="shared" si="301"/>
        <v>-</v>
      </c>
    </row>
    <row r="1876" spans="19:97" x14ac:dyDescent="0.2">
      <c r="S1876" s="98">
        <v>4845</v>
      </c>
      <c r="T1876" s="98">
        <v>67</v>
      </c>
      <c r="U1876" s="98" t="s">
        <v>4417</v>
      </c>
      <c r="V1876" s="98">
        <v>74</v>
      </c>
      <c r="W1876" s="98" t="s">
        <v>4461</v>
      </c>
      <c r="X1876" s="98">
        <v>2</v>
      </c>
      <c r="Y1876" s="98" t="s">
        <v>4418</v>
      </c>
      <c r="Z1876" s="98">
        <v>16</v>
      </c>
      <c r="AA1876" s="98" t="s">
        <v>6486</v>
      </c>
      <c r="AB1876" s="98">
        <v>7005</v>
      </c>
      <c r="AC1876" s="98" t="s">
        <v>2617</v>
      </c>
      <c r="AD1876" s="98" t="s">
        <v>4462</v>
      </c>
      <c r="AE1876" s="98">
        <v>4845</v>
      </c>
      <c r="AF1876" s="98" t="s">
        <v>2826</v>
      </c>
      <c r="AG1876" s="98" t="s">
        <v>6491</v>
      </c>
      <c r="AH1876" s="98" t="s">
        <v>212</v>
      </c>
      <c r="AI1876" s="98" t="s">
        <v>53</v>
      </c>
      <c r="AJ1876" s="98">
        <v>4100</v>
      </c>
      <c r="AK1876" s="98" t="s">
        <v>35</v>
      </c>
      <c r="AL1876" s="98">
        <v>4103</v>
      </c>
      <c r="AM1876" s="98" t="s">
        <v>2818</v>
      </c>
      <c r="AN1876" s="98">
        <v>4125209</v>
      </c>
      <c r="AO1876" s="98">
        <v>2024</v>
      </c>
      <c r="AP1876" s="98">
        <v>1050</v>
      </c>
      <c r="AQ1876" s="98" t="s">
        <v>54</v>
      </c>
      <c r="AR1876" s="98" t="s">
        <v>54</v>
      </c>
      <c r="AS1876" s="98" t="s">
        <v>54</v>
      </c>
      <c r="AT1876" s="98" t="s">
        <v>54</v>
      </c>
      <c r="AW1876" s="98" t="s">
        <v>137</v>
      </c>
      <c r="AY1876" s="98" t="s">
        <v>56</v>
      </c>
      <c r="AZ1876" s="98" t="s">
        <v>4463</v>
      </c>
      <c r="BA1876" s="98" t="s">
        <v>4464</v>
      </c>
      <c r="BB1876" s="98" t="s">
        <v>4465</v>
      </c>
      <c r="BD1876" s="110" t="str">
        <f t="shared" si="303"/>
        <v>5261RGInt 06 Ponta Grossa</v>
      </c>
      <c r="BE1876" s="110">
        <v>5261</v>
      </c>
      <c r="BF1876" s="110" t="s">
        <v>1853</v>
      </c>
      <c r="BG1876" s="110">
        <v>8601</v>
      </c>
      <c r="BH1876" s="110" t="s">
        <v>38</v>
      </c>
      <c r="BI1876" s="110">
        <v>10</v>
      </c>
      <c r="BJ1876" s="110">
        <v>15</v>
      </c>
      <c r="BK1876" s="110">
        <v>20</v>
      </c>
      <c r="BL1876" s="110">
        <v>25</v>
      </c>
      <c r="BN1876" s="110">
        <f t="shared" si="304"/>
        <v>70</v>
      </c>
      <c r="BS1876" s="110">
        <v>4845</v>
      </c>
      <c r="BT1876" s="110" t="str">
        <f t="shared" si="295"/>
        <v>Construção de Unidades Habitacionais, em áreas de reassentamento, em São Jorge do Oeste</v>
      </c>
      <c r="BU1876" s="111" t="str">
        <f t="shared" si="296"/>
        <v>Não</v>
      </c>
      <c r="BV1876" s="111" t="str">
        <f t="shared" si="297"/>
        <v>Não</v>
      </c>
      <c r="BW1876" s="111" t="str">
        <f t="shared" si="298"/>
        <v>Não</v>
      </c>
      <c r="BX1876" s="111" t="str">
        <f t="shared" si="299"/>
        <v>Não</v>
      </c>
      <c r="BY1876" s="110" t="s">
        <v>2617</v>
      </c>
      <c r="BZ1876" s="110" t="s">
        <v>8280</v>
      </c>
      <c r="CA1876" s="110" t="s">
        <v>8367</v>
      </c>
      <c r="CB1876" s="110" t="s">
        <v>8380</v>
      </c>
      <c r="CG1876" s="110" t="str">
        <f t="shared" si="300"/>
        <v>6206Cruzeiro do Oeste</v>
      </c>
      <c r="CH1876" s="110" t="str">
        <f t="shared" si="302"/>
        <v>6206-1</v>
      </c>
      <c r="CI1876" s="110">
        <v>1</v>
      </c>
      <c r="CJ1876" s="110">
        <v>6206</v>
      </c>
      <c r="CK1876" s="110" t="s">
        <v>36</v>
      </c>
      <c r="CL1876" s="110">
        <v>4106605</v>
      </c>
      <c r="CM1876" s="110" t="s">
        <v>2255</v>
      </c>
      <c r="CN1876" s="110">
        <v>0</v>
      </c>
      <c r="CO1876" s="110">
        <v>12.43</v>
      </c>
      <c r="CP1876" s="110">
        <v>12.43</v>
      </c>
      <c r="CQ1876" s="110">
        <v>12.43</v>
      </c>
      <c r="CS1876" s="110" t="str">
        <f t="shared" si="301"/>
        <v>RGInt 04 Maringá-Cruzeiro do Oeste</v>
      </c>
    </row>
    <row r="1877" spans="19:97" x14ac:dyDescent="0.2">
      <c r="S1877" s="98">
        <v>4847</v>
      </c>
      <c r="T1877" s="98">
        <v>67</v>
      </c>
      <c r="U1877" s="98" t="s">
        <v>4417</v>
      </c>
      <c r="V1877" s="98">
        <v>74</v>
      </c>
      <c r="W1877" s="98" t="s">
        <v>4461</v>
      </c>
      <c r="X1877" s="98">
        <v>2</v>
      </c>
      <c r="Y1877" s="98" t="s">
        <v>4418</v>
      </c>
      <c r="Z1877" s="98">
        <v>16</v>
      </c>
      <c r="AA1877" s="98" t="s">
        <v>6486</v>
      </c>
      <c r="AB1877" s="98">
        <v>7005</v>
      </c>
      <c r="AC1877" s="98" t="s">
        <v>2617</v>
      </c>
      <c r="AD1877" s="98" t="s">
        <v>4462</v>
      </c>
      <c r="AE1877" s="98">
        <v>4847</v>
      </c>
      <c r="AF1877" s="98" t="s">
        <v>2831</v>
      </c>
      <c r="AG1877" s="98" t="s">
        <v>6491</v>
      </c>
      <c r="AH1877" s="98" t="s">
        <v>212</v>
      </c>
      <c r="AI1877" s="98" t="s">
        <v>53</v>
      </c>
      <c r="AJ1877" s="98">
        <v>4100</v>
      </c>
      <c r="AK1877" s="98" t="s">
        <v>37</v>
      </c>
      <c r="AL1877" s="98">
        <v>4105</v>
      </c>
      <c r="AM1877" s="98" t="s">
        <v>2822</v>
      </c>
      <c r="AN1877" s="98">
        <v>4125407</v>
      </c>
      <c r="AO1877" s="98">
        <v>2024</v>
      </c>
      <c r="AP1877" s="98">
        <v>1010</v>
      </c>
      <c r="AQ1877" s="98" t="s">
        <v>54</v>
      </c>
      <c r="AR1877" s="98" t="s">
        <v>54</v>
      </c>
      <c r="AS1877" s="98" t="s">
        <v>54</v>
      </c>
      <c r="AT1877" s="98" t="s">
        <v>54</v>
      </c>
      <c r="AW1877" s="98" t="s">
        <v>4392</v>
      </c>
      <c r="AY1877" s="98" t="s">
        <v>56</v>
      </c>
      <c r="AZ1877" s="98" t="s">
        <v>4463</v>
      </c>
      <c r="BA1877" s="98" t="s">
        <v>4464</v>
      </c>
      <c r="BB1877" s="98" t="s">
        <v>4465</v>
      </c>
      <c r="BD1877" s="110" t="str">
        <f t="shared" si="303"/>
        <v>5262(vazio)</v>
      </c>
      <c r="BE1877" s="110">
        <v>5262</v>
      </c>
      <c r="BF1877" s="110" t="s">
        <v>1882</v>
      </c>
      <c r="BG1877" s="110">
        <v>8601</v>
      </c>
      <c r="BH1877" s="110" t="s">
        <v>60</v>
      </c>
      <c r="BI1877" s="110">
        <v>0</v>
      </c>
      <c r="BJ1877" s="110">
        <v>0</v>
      </c>
      <c r="BK1877" s="110">
        <v>18</v>
      </c>
      <c r="BL1877" s="110">
        <v>12</v>
      </c>
      <c r="BN1877" s="110">
        <f t="shared" si="304"/>
        <v>30</v>
      </c>
      <c r="BS1877" s="110">
        <v>4847</v>
      </c>
      <c r="BT1877" s="110" t="str">
        <f t="shared" si="295"/>
        <v>Construção de Unidades Habitacionais, em áreas de reassentamento, em São José da Boa Vista</v>
      </c>
      <c r="BU1877" s="111" t="str">
        <f t="shared" si="296"/>
        <v>Não</v>
      </c>
      <c r="BV1877" s="111" t="str">
        <f t="shared" si="297"/>
        <v>Não</v>
      </c>
      <c r="BW1877" s="111" t="str">
        <f t="shared" si="298"/>
        <v>Não</v>
      </c>
      <c r="BX1877" s="111" t="str">
        <f t="shared" si="299"/>
        <v>Não</v>
      </c>
      <c r="BY1877" s="110" t="s">
        <v>2617</v>
      </c>
      <c r="BZ1877" s="110" t="s">
        <v>8280</v>
      </c>
      <c r="CA1877" s="110" t="s">
        <v>8367</v>
      </c>
      <c r="CB1877" s="110" t="s">
        <v>8380</v>
      </c>
      <c r="CG1877" s="110" t="str">
        <f t="shared" si="300"/>
        <v>6206 Total</v>
      </c>
      <c r="CH1877" s="110" t="str">
        <f t="shared" si="302"/>
        <v>6206 Total-1</v>
      </c>
      <c r="CI1877" s="110">
        <v>1</v>
      </c>
      <c r="CJ1877" s="110" t="s">
        <v>7626</v>
      </c>
      <c r="CN1877" s="110">
        <v>0</v>
      </c>
      <c r="CO1877" s="110">
        <v>12.43</v>
      </c>
      <c r="CP1877" s="110">
        <v>12.43</v>
      </c>
      <c r="CQ1877" s="110">
        <v>12.43</v>
      </c>
      <c r="CS1877" s="110" t="str">
        <f t="shared" si="301"/>
        <v>-</v>
      </c>
    </row>
    <row r="1878" spans="19:97" x14ac:dyDescent="0.2">
      <c r="S1878" s="98">
        <v>4848</v>
      </c>
      <c r="T1878" s="98">
        <v>67</v>
      </c>
      <c r="U1878" s="98" t="s">
        <v>4417</v>
      </c>
      <c r="V1878" s="98">
        <v>74</v>
      </c>
      <c r="W1878" s="98" t="s">
        <v>4461</v>
      </c>
      <c r="X1878" s="98">
        <v>2</v>
      </c>
      <c r="Y1878" s="98" t="s">
        <v>4418</v>
      </c>
      <c r="Z1878" s="98">
        <v>16</v>
      </c>
      <c r="AA1878" s="98" t="s">
        <v>6486</v>
      </c>
      <c r="AB1878" s="98">
        <v>7005</v>
      </c>
      <c r="AC1878" s="98" t="s">
        <v>2617</v>
      </c>
      <c r="AD1878" s="98" t="s">
        <v>4462</v>
      </c>
      <c r="AE1878" s="98">
        <v>4848</v>
      </c>
      <c r="AF1878" s="98" t="s">
        <v>2837</v>
      </c>
      <c r="AG1878" s="98" t="s">
        <v>6491</v>
      </c>
      <c r="AH1878" s="98" t="s">
        <v>212</v>
      </c>
      <c r="AI1878" s="98" t="s">
        <v>53</v>
      </c>
      <c r="AJ1878" s="98">
        <v>4100</v>
      </c>
      <c r="AK1878" s="98" t="s">
        <v>36</v>
      </c>
      <c r="AL1878" s="98">
        <v>4104</v>
      </c>
      <c r="AM1878" s="98" t="s">
        <v>425</v>
      </c>
      <c r="AN1878" s="98">
        <v>4125902</v>
      </c>
      <c r="AO1878" s="98">
        <v>2024</v>
      </c>
      <c r="AP1878" s="98">
        <v>435</v>
      </c>
      <c r="AQ1878" s="98" t="s">
        <v>54</v>
      </c>
      <c r="AR1878" s="98" t="s">
        <v>54</v>
      </c>
      <c r="AS1878" s="98" t="s">
        <v>54</v>
      </c>
      <c r="AT1878" s="98" t="s">
        <v>54</v>
      </c>
      <c r="AU1878" s="98" t="s">
        <v>2617</v>
      </c>
      <c r="AY1878" s="98" t="s">
        <v>56</v>
      </c>
      <c r="AZ1878" s="98" t="s">
        <v>4463</v>
      </c>
      <c r="BA1878" s="98" t="s">
        <v>4464</v>
      </c>
      <c r="BB1878" s="98" t="s">
        <v>4465</v>
      </c>
      <c r="BD1878" s="110" t="str">
        <f t="shared" si="303"/>
        <v>5263(vazio)</v>
      </c>
      <c r="BE1878" s="110">
        <v>5263</v>
      </c>
      <c r="BF1878" s="110" t="s">
        <v>5371</v>
      </c>
      <c r="BG1878" s="110">
        <v>8601</v>
      </c>
      <c r="BH1878" s="110" t="s">
        <v>60</v>
      </c>
      <c r="BI1878" s="110">
        <v>0</v>
      </c>
      <c r="BJ1878" s="110">
        <v>0</v>
      </c>
      <c r="BK1878" s="110">
        <v>0</v>
      </c>
      <c r="BL1878" s="110">
        <v>2</v>
      </c>
      <c r="BN1878" s="110">
        <f t="shared" si="304"/>
        <v>2</v>
      </c>
      <c r="BS1878" s="110">
        <v>4848</v>
      </c>
      <c r="BT1878" s="110" t="str">
        <f t="shared" si="295"/>
        <v>Construção de Unidades Habitacionais, em áreas de reassentamento, em São Pedro do Paraná</v>
      </c>
      <c r="BU1878" s="111" t="str">
        <f t="shared" si="296"/>
        <v>Não</v>
      </c>
      <c r="BV1878" s="111" t="str">
        <f t="shared" si="297"/>
        <v>Não</v>
      </c>
      <c r="BW1878" s="111" t="str">
        <f t="shared" si="298"/>
        <v>Não</v>
      </c>
      <c r="BX1878" s="111" t="str">
        <f t="shared" si="299"/>
        <v>Não</v>
      </c>
      <c r="BY1878" s="110" t="s">
        <v>2617</v>
      </c>
      <c r="BZ1878" s="110" t="s">
        <v>8280</v>
      </c>
      <c r="CA1878" s="110" t="s">
        <v>8367</v>
      </c>
      <c r="CB1878" s="110" t="s">
        <v>8380</v>
      </c>
      <c r="CG1878" s="110" t="str">
        <f t="shared" ref="CG1878:CG1941" si="305">CJ1878&amp;CM1878</f>
        <v>6207Alvorada do Sul</v>
      </c>
      <c r="CH1878" s="110" t="str">
        <f t="shared" ref="CH1878:CH1941" si="306">CJ1878&amp;"-"&amp;CI1878</f>
        <v>6207-1</v>
      </c>
      <c r="CI1878" s="110">
        <v>1</v>
      </c>
      <c r="CJ1878" s="110">
        <v>6207</v>
      </c>
      <c r="CK1878" s="110" t="s">
        <v>37</v>
      </c>
      <c r="CL1878" s="110">
        <v>4100806</v>
      </c>
      <c r="CM1878" s="110" t="s">
        <v>343</v>
      </c>
      <c r="CN1878" s="110">
        <v>0</v>
      </c>
      <c r="CO1878" s="110">
        <v>6.68</v>
      </c>
      <c r="CP1878" s="110">
        <v>6.68</v>
      </c>
      <c r="CQ1878" s="110">
        <v>6.68</v>
      </c>
    </row>
    <row r="1879" spans="19:97" x14ac:dyDescent="0.2">
      <c r="S1879" s="98">
        <v>4849</v>
      </c>
      <c r="T1879" s="98">
        <v>67</v>
      </c>
      <c r="U1879" s="98" t="s">
        <v>4417</v>
      </c>
      <c r="V1879" s="98">
        <v>74</v>
      </c>
      <c r="W1879" s="98" t="s">
        <v>4461</v>
      </c>
      <c r="X1879" s="98">
        <v>2</v>
      </c>
      <c r="Y1879" s="98" t="s">
        <v>4418</v>
      </c>
      <c r="Z1879" s="98">
        <v>16</v>
      </c>
      <c r="AA1879" s="98" t="s">
        <v>6486</v>
      </c>
      <c r="AB1879" s="98">
        <v>7005</v>
      </c>
      <c r="AC1879" s="98" t="s">
        <v>2617</v>
      </c>
      <c r="AD1879" s="98" t="s">
        <v>4462</v>
      </c>
      <c r="AE1879" s="98">
        <v>4849</v>
      </c>
      <c r="AF1879" s="98" t="s">
        <v>2841</v>
      </c>
      <c r="AG1879" s="98" t="s">
        <v>6491</v>
      </c>
      <c r="AH1879" s="98" t="s">
        <v>212</v>
      </c>
      <c r="AI1879" s="98" t="s">
        <v>53</v>
      </c>
      <c r="AJ1879" s="98">
        <v>4100</v>
      </c>
      <c r="AK1879" s="98" t="s">
        <v>37</v>
      </c>
      <c r="AL1879" s="98">
        <v>4105</v>
      </c>
      <c r="AM1879" s="98" t="s">
        <v>2838</v>
      </c>
      <c r="AN1879" s="98">
        <v>4126504</v>
      </c>
      <c r="AO1879" s="98">
        <v>2024</v>
      </c>
      <c r="AP1879" s="98">
        <v>390</v>
      </c>
      <c r="AQ1879" s="98" t="s">
        <v>54</v>
      </c>
      <c r="AR1879" s="98" t="s">
        <v>54</v>
      </c>
      <c r="AS1879" s="98" t="s">
        <v>54</v>
      </c>
      <c r="AT1879" s="98" t="s">
        <v>54</v>
      </c>
      <c r="AU1879" s="98" t="s">
        <v>2617</v>
      </c>
      <c r="AY1879" s="98" t="s">
        <v>56</v>
      </c>
      <c r="AZ1879" s="98" t="s">
        <v>4463</v>
      </c>
      <c r="BA1879" s="98" t="s">
        <v>4464</v>
      </c>
      <c r="BB1879" s="98" t="s">
        <v>4465</v>
      </c>
      <c r="BD1879" s="110" t="str">
        <f t="shared" si="303"/>
        <v>5264(vazio)</v>
      </c>
      <c r="BE1879" s="110">
        <v>5264</v>
      </c>
      <c r="BF1879" s="110" t="s">
        <v>1858</v>
      </c>
      <c r="BG1879" s="110">
        <v>8601</v>
      </c>
      <c r="BH1879" s="110" t="s">
        <v>60</v>
      </c>
      <c r="BI1879" s="110">
        <v>0</v>
      </c>
      <c r="BJ1879" s="110">
        <v>100</v>
      </c>
      <c r="BK1879" s="110">
        <v>100</v>
      </c>
      <c r="BL1879" s="110">
        <v>100</v>
      </c>
      <c r="BN1879" s="110">
        <f t="shared" si="304"/>
        <v>300</v>
      </c>
      <c r="BS1879" s="110">
        <v>4849</v>
      </c>
      <c r="BT1879" s="110" t="str">
        <f t="shared" si="295"/>
        <v>Construção de Unidades Habitacionais, em áreas de reassentamento, em Sertanópolis</v>
      </c>
      <c r="BU1879" s="111" t="str">
        <f t="shared" si="296"/>
        <v>Não</v>
      </c>
      <c r="BV1879" s="111" t="str">
        <f t="shared" si="297"/>
        <v>Não</v>
      </c>
      <c r="BW1879" s="111" t="str">
        <f t="shared" si="298"/>
        <v>Não</v>
      </c>
      <c r="BX1879" s="111" t="str">
        <f t="shared" si="299"/>
        <v>Não</v>
      </c>
      <c r="BY1879" s="110" t="s">
        <v>2617</v>
      </c>
      <c r="BZ1879" s="110" t="s">
        <v>8280</v>
      </c>
      <c r="CA1879" s="110" t="s">
        <v>8367</v>
      </c>
      <c r="CB1879" s="110" t="s">
        <v>8380</v>
      </c>
      <c r="CG1879" s="110" t="str">
        <f t="shared" si="305"/>
        <v>6207 Total</v>
      </c>
      <c r="CH1879" s="110" t="str">
        <f t="shared" si="306"/>
        <v>6207 Total-1</v>
      </c>
      <c r="CI1879" s="110">
        <v>1</v>
      </c>
      <c r="CJ1879" s="110" t="s">
        <v>7627</v>
      </c>
      <c r="CN1879" s="110">
        <v>0</v>
      </c>
      <c r="CO1879" s="110">
        <v>6.68</v>
      </c>
      <c r="CP1879" s="110">
        <v>6.68</v>
      </c>
      <c r="CQ1879" s="110">
        <v>6.68</v>
      </c>
    </row>
    <row r="1880" spans="19:97" x14ac:dyDescent="0.2">
      <c r="S1880" s="98">
        <v>4853</v>
      </c>
      <c r="T1880" s="98">
        <v>67</v>
      </c>
      <c r="U1880" s="98" t="s">
        <v>4417</v>
      </c>
      <c r="V1880" s="98">
        <v>74</v>
      </c>
      <c r="W1880" s="98" t="s">
        <v>4461</v>
      </c>
      <c r="X1880" s="98">
        <v>2</v>
      </c>
      <c r="Y1880" s="98" t="s">
        <v>4418</v>
      </c>
      <c r="Z1880" s="98">
        <v>16</v>
      </c>
      <c r="AA1880" s="98" t="s">
        <v>6486</v>
      </c>
      <c r="AB1880" s="98">
        <v>7005</v>
      </c>
      <c r="AC1880" s="98" t="s">
        <v>2617</v>
      </c>
      <c r="AD1880" s="98" t="s">
        <v>4462</v>
      </c>
      <c r="AE1880" s="98">
        <v>4853</v>
      </c>
      <c r="AF1880" s="98" t="s">
        <v>2856</v>
      </c>
      <c r="AG1880" s="98" t="s">
        <v>6491</v>
      </c>
      <c r="AH1880" s="98" t="s">
        <v>212</v>
      </c>
      <c r="AI1880" s="98" t="s">
        <v>53</v>
      </c>
      <c r="AJ1880" s="98">
        <v>4100</v>
      </c>
      <c r="AK1880" s="98" t="s">
        <v>37</v>
      </c>
      <c r="AL1880" s="98">
        <v>4105</v>
      </c>
      <c r="AM1880" s="98" t="s">
        <v>2808</v>
      </c>
      <c r="AN1880" s="98">
        <v>4126678</v>
      </c>
      <c r="AO1880" s="98">
        <v>2024</v>
      </c>
      <c r="AP1880" s="98">
        <v>325</v>
      </c>
      <c r="AQ1880" s="98" t="s">
        <v>54</v>
      </c>
      <c r="AR1880" s="98" t="s">
        <v>54</v>
      </c>
      <c r="AS1880" s="98" t="s">
        <v>54</v>
      </c>
      <c r="AT1880" s="98" t="s">
        <v>54</v>
      </c>
      <c r="AV1880" s="98" t="s">
        <v>226</v>
      </c>
      <c r="AY1880" s="98" t="s">
        <v>56</v>
      </c>
      <c r="AZ1880" s="98" t="s">
        <v>4463</v>
      </c>
      <c r="BA1880" s="98" t="s">
        <v>4464</v>
      </c>
      <c r="BB1880" s="98" t="s">
        <v>4465</v>
      </c>
      <c r="BD1880" s="110" t="str">
        <f t="shared" si="303"/>
        <v>5265(vazio)</v>
      </c>
      <c r="BE1880" s="110">
        <v>5265</v>
      </c>
      <c r="BF1880" s="110" t="s">
        <v>1872</v>
      </c>
      <c r="BG1880" s="110">
        <v>8601</v>
      </c>
      <c r="BH1880" s="110" t="s">
        <v>60</v>
      </c>
      <c r="BI1880" s="110">
        <v>0</v>
      </c>
      <c r="BJ1880" s="110">
        <v>0</v>
      </c>
      <c r="BK1880" s="110">
        <v>8</v>
      </c>
      <c r="BL1880" s="110">
        <v>8</v>
      </c>
      <c r="BN1880" s="110">
        <f t="shared" si="304"/>
        <v>16</v>
      </c>
      <c r="BS1880" s="110">
        <v>4853</v>
      </c>
      <c r="BT1880" s="110" t="str">
        <f t="shared" si="295"/>
        <v>Construção de Unidades Habitacionais, em áreas de reassentamento, em Tamarana</v>
      </c>
      <c r="BU1880" s="111" t="str">
        <f t="shared" si="296"/>
        <v>Não</v>
      </c>
      <c r="BV1880" s="111" t="str">
        <f t="shared" si="297"/>
        <v>Não</v>
      </c>
      <c r="BW1880" s="111" t="str">
        <f t="shared" si="298"/>
        <v>Não</v>
      </c>
      <c r="BX1880" s="111" t="str">
        <f t="shared" si="299"/>
        <v>Não</v>
      </c>
      <c r="BY1880" s="110" t="s">
        <v>2617</v>
      </c>
      <c r="BZ1880" s="110" t="s">
        <v>8280</v>
      </c>
      <c r="CA1880" s="110" t="s">
        <v>2637</v>
      </c>
      <c r="CB1880" s="110" t="s">
        <v>8380</v>
      </c>
      <c r="CG1880" s="110" t="str">
        <f t="shared" si="305"/>
        <v>6208Rolândia</v>
      </c>
      <c r="CH1880" s="110" t="str">
        <f t="shared" si="306"/>
        <v>6208-1</v>
      </c>
      <c r="CI1880" s="110">
        <v>1</v>
      </c>
      <c r="CJ1880" s="110">
        <v>6208</v>
      </c>
      <c r="CK1880" s="110" t="s">
        <v>37</v>
      </c>
      <c r="CL1880" s="110">
        <v>4122404</v>
      </c>
      <c r="CM1880" s="110" t="s">
        <v>2222</v>
      </c>
      <c r="CN1880" s="110">
        <v>0</v>
      </c>
      <c r="CO1880" s="110">
        <v>26.52</v>
      </c>
      <c r="CP1880" s="110">
        <v>26.52</v>
      </c>
      <c r="CQ1880" s="110">
        <v>26.52</v>
      </c>
    </row>
    <row r="1881" spans="19:97" x14ac:dyDescent="0.2">
      <c r="S1881" s="98">
        <v>4854</v>
      </c>
      <c r="T1881" s="98">
        <v>67</v>
      </c>
      <c r="U1881" s="98" t="s">
        <v>4417</v>
      </c>
      <c r="V1881" s="98">
        <v>74</v>
      </c>
      <c r="W1881" s="98" t="s">
        <v>4461</v>
      </c>
      <c r="X1881" s="98">
        <v>2</v>
      </c>
      <c r="Y1881" s="98" t="s">
        <v>4418</v>
      </c>
      <c r="Z1881" s="98">
        <v>16</v>
      </c>
      <c r="AA1881" s="98" t="s">
        <v>6486</v>
      </c>
      <c r="AB1881" s="98">
        <v>7005</v>
      </c>
      <c r="AC1881" s="98" t="s">
        <v>2617</v>
      </c>
      <c r="AD1881" s="98" t="s">
        <v>4462</v>
      </c>
      <c r="AE1881" s="98">
        <v>4854</v>
      </c>
      <c r="AF1881" s="98" t="s">
        <v>2858</v>
      </c>
      <c r="AG1881" s="98" t="s">
        <v>6491</v>
      </c>
      <c r="AH1881" s="98" t="s">
        <v>212</v>
      </c>
      <c r="AI1881" s="98" t="s">
        <v>53</v>
      </c>
      <c r="AJ1881" s="98">
        <v>4100</v>
      </c>
      <c r="AK1881" s="98" t="s">
        <v>36</v>
      </c>
      <c r="AL1881" s="98">
        <v>4104</v>
      </c>
      <c r="AM1881" s="98" t="s">
        <v>2859</v>
      </c>
      <c r="AN1881" s="98">
        <v>4126801</v>
      </c>
      <c r="AO1881" s="98">
        <v>2024</v>
      </c>
      <c r="AP1881" s="98">
        <v>300</v>
      </c>
      <c r="AQ1881" s="98" t="s">
        <v>54</v>
      </c>
      <c r="AR1881" s="98" t="s">
        <v>54</v>
      </c>
      <c r="AS1881" s="98" t="s">
        <v>54</v>
      </c>
      <c r="AT1881" s="98" t="s">
        <v>54</v>
      </c>
      <c r="AV1881" s="98" t="s">
        <v>899</v>
      </c>
      <c r="AY1881" s="98" t="s">
        <v>56</v>
      </c>
      <c r="AZ1881" s="98" t="s">
        <v>4463</v>
      </c>
      <c r="BA1881" s="98" t="s">
        <v>4464</v>
      </c>
      <c r="BB1881" s="98" t="s">
        <v>4465</v>
      </c>
      <c r="BD1881" s="110" t="str">
        <f t="shared" si="303"/>
        <v>5266(vazio)</v>
      </c>
      <c r="BE1881" s="110">
        <v>5266</v>
      </c>
      <c r="BF1881" s="110" t="s">
        <v>1876</v>
      </c>
      <c r="BG1881" s="110">
        <v>8601</v>
      </c>
      <c r="BH1881" s="110" t="s">
        <v>60</v>
      </c>
      <c r="BI1881" s="110">
        <v>0</v>
      </c>
      <c r="BJ1881" s="110">
        <v>1</v>
      </c>
      <c r="BK1881" s="110">
        <v>1</v>
      </c>
      <c r="BL1881" s="110">
        <v>1</v>
      </c>
      <c r="BN1881" s="110">
        <f t="shared" si="304"/>
        <v>3</v>
      </c>
      <c r="BS1881" s="110">
        <v>4854</v>
      </c>
      <c r="BT1881" s="110" t="str">
        <f t="shared" si="295"/>
        <v>Construção de Unidades Habitacionais, em áreas de reassentamento, em Tapejara</v>
      </c>
      <c r="BU1881" s="111" t="str">
        <f t="shared" si="296"/>
        <v>Não</v>
      </c>
      <c r="BV1881" s="111" t="str">
        <f t="shared" si="297"/>
        <v>Não</v>
      </c>
      <c r="BW1881" s="111" t="str">
        <f t="shared" si="298"/>
        <v>Não</v>
      </c>
      <c r="BX1881" s="111" t="str">
        <f t="shared" si="299"/>
        <v>Não</v>
      </c>
      <c r="BY1881" s="110" t="s">
        <v>2617</v>
      </c>
      <c r="BZ1881" s="110" t="s">
        <v>8280</v>
      </c>
      <c r="CA1881" s="110" t="s">
        <v>8367</v>
      </c>
      <c r="CB1881" s="110" t="s">
        <v>8380</v>
      </c>
      <c r="CG1881" s="110" t="str">
        <f t="shared" si="305"/>
        <v>6208 Total</v>
      </c>
      <c r="CH1881" s="110" t="str">
        <f t="shared" si="306"/>
        <v>6208 Total-1</v>
      </c>
      <c r="CI1881" s="110">
        <v>1</v>
      </c>
      <c r="CJ1881" s="110" t="s">
        <v>7628</v>
      </c>
      <c r="CN1881" s="110">
        <v>0</v>
      </c>
      <c r="CO1881" s="110">
        <v>26.52</v>
      </c>
      <c r="CP1881" s="110">
        <v>26.52</v>
      </c>
      <c r="CQ1881" s="110">
        <v>26.52</v>
      </c>
    </row>
    <row r="1882" spans="19:97" x14ac:dyDescent="0.2">
      <c r="S1882" s="98">
        <v>4855</v>
      </c>
      <c r="T1882" s="98">
        <v>67</v>
      </c>
      <c r="U1882" s="98" t="s">
        <v>4417</v>
      </c>
      <c r="V1882" s="98">
        <v>74</v>
      </c>
      <c r="W1882" s="98" t="s">
        <v>4461</v>
      </c>
      <c r="X1882" s="98">
        <v>2</v>
      </c>
      <c r="Y1882" s="98" t="s">
        <v>4418</v>
      </c>
      <c r="Z1882" s="98">
        <v>16</v>
      </c>
      <c r="AA1882" s="98" t="s">
        <v>6486</v>
      </c>
      <c r="AB1882" s="98">
        <v>7005</v>
      </c>
      <c r="AC1882" s="98" t="s">
        <v>2617</v>
      </c>
      <c r="AD1882" s="98" t="s">
        <v>4462</v>
      </c>
      <c r="AE1882" s="98">
        <v>4855</v>
      </c>
      <c r="AF1882" s="98" t="s">
        <v>2862</v>
      </c>
      <c r="AG1882" s="98" t="s">
        <v>6491</v>
      </c>
      <c r="AH1882" s="98" t="s">
        <v>212</v>
      </c>
      <c r="AI1882" s="98" t="s">
        <v>53</v>
      </c>
      <c r="AJ1882" s="98">
        <v>4100</v>
      </c>
      <c r="AK1882" s="98" t="s">
        <v>36</v>
      </c>
      <c r="AL1882" s="98">
        <v>4104</v>
      </c>
      <c r="AM1882" s="98" t="s">
        <v>2867</v>
      </c>
      <c r="AN1882" s="98">
        <v>4128005</v>
      </c>
      <c r="AO1882" s="98">
        <v>2024</v>
      </c>
      <c r="AP1882" s="98">
        <v>2000</v>
      </c>
      <c r="AQ1882" s="98" t="s">
        <v>54</v>
      </c>
      <c r="AR1882" s="98" t="s">
        <v>54</v>
      </c>
      <c r="AS1882" s="98" t="s">
        <v>54</v>
      </c>
      <c r="AT1882" s="98" t="s">
        <v>54</v>
      </c>
      <c r="AV1882" s="98" t="s">
        <v>876</v>
      </c>
      <c r="AY1882" s="98" t="s">
        <v>56</v>
      </c>
      <c r="AZ1882" s="98" t="s">
        <v>4463</v>
      </c>
      <c r="BA1882" s="98" t="s">
        <v>4464</v>
      </c>
      <c r="BB1882" s="98" t="s">
        <v>4465</v>
      </c>
      <c r="BD1882" s="110" t="str">
        <f t="shared" si="303"/>
        <v>5267(vazio)</v>
      </c>
      <c r="BE1882" s="110">
        <v>5267</v>
      </c>
      <c r="BF1882" s="110" t="s">
        <v>1865</v>
      </c>
      <c r="BG1882" s="110">
        <v>8601</v>
      </c>
      <c r="BH1882" s="110" t="s">
        <v>60</v>
      </c>
      <c r="BI1882" s="110">
        <v>0</v>
      </c>
      <c r="BJ1882" s="110">
        <v>0</v>
      </c>
      <c r="BK1882" s="110">
        <v>50</v>
      </c>
      <c r="BL1882" s="110">
        <v>100</v>
      </c>
      <c r="BN1882" s="110">
        <f t="shared" si="304"/>
        <v>150</v>
      </c>
      <c r="BS1882" s="110">
        <v>4855</v>
      </c>
      <c r="BT1882" s="110" t="str">
        <f t="shared" si="295"/>
        <v>Construção de Unidades Habitacionais, em áreas de reassentamento, em Ubiratã</v>
      </c>
      <c r="BU1882" s="111" t="str">
        <f t="shared" si="296"/>
        <v>Não</v>
      </c>
      <c r="BV1882" s="111" t="str">
        <f t="shared" si="297"/>
        <v>Não</v>
      </c>
      <c r="BW1882" s="111" t="str">
        <f t="shared" si="298"/>
        <v>Não</v>
      </c>
      <c r="BX1882" s="111" t="str">
        <f t="shared" si="299"/>
        <v>Não</v>
      </c>
      <c r="BY1882" s="110" t="s">
        <v>2617</v>
      </c>
      <c r="BZ1882" s="110" t="s">
        <v>8280</v>
      </c>
      <c r="CA1882" s="110" t="s">
        <v>8367</v>
      </c>
      <c r="CB1882" s="110" t="s">
        <v>8380</v>
      </c>
      <c r="CG1882" s="110" t="str">
        <f t="shared" si="305"/>
        <v>6209Rolândia</v>
      </c>
      <c r="CH1882" s="110" t="str">
        <f t="shared" si="306"/>
        <v>6209-1</v>
      </c>
      <c r="CI1882" s="110">
        <v>1</v>
      </c>
      <c r="CJ1882" s="110">
        <v>6209</v>
      </c>
      <c r="CK1882" s="110" t="s">
        <v>37</v>
      </c>
      <c r="CL1882" s="110">
        <v>4122404</v>
      </c>
      <c r="CM1882" s="110" t="s">
        <v>2222</v>
      </c>
      <c r="CN1882" s="110">
        <v>0</v>
      </c>
      <c r="CO1882" s="110">
        <v>1.66</v>
      </c>
      <c r="CP1882" s="110">
        <v>1.66</v>
      </c>
      <c r="CQ1882" s="110">
        <v>1.66</v>
      </c>
    </row>
    <row r="1883" spans="19:97" x14ac:dyDescent="0.2">
      <c r="S1883" s="98">
        <v>4858</v>
      </c>
      <c r="T1883" s="98">
        <v>67</v>
      </c>
      <c r="U1883" s="98" t="s">
        <v>4417</v>
      </c>
      <c r="V1883" s="98">
        <v>74</v>
      </c>
      <c r="W1883" s="98" t="s">
        <v>4461</v>
      </c>
      <c r="X1883" s="98">
        <v>2</v>
      </c>
      <c r="Y1883" s="98" t="s">
        <v>4418</v>
      </c>
      <c r="Z1883" s="98">
        <v>16</v>
      </c>
      <c r="AA1883" s="98" t="s">
        <v>6486</v>
      </c>
      <c r="AB1883" s="98">
        <v>7005</v>
      </c>
      <c r="AC1883" s="98" t="s">
        <v>2617</v>
      </c>
      <c r="AD1883" s="98" t="s">
        <v>4462</v>
      </c>
      <c r="AE1883" s="98">
        <v>4858</v>
      </c>
      <c r="AF1883" s="98" t="s">
        <v>2876</v>
      </c>
      <c r="AG1883" s="98" t="s">
        <v>6491</v>
      </c>
      <c r="AH1883" s="98" t="s">
        <v>212</v>
      </c>
      <c r="AI1883" s="98" t="s">
        <v>53</v>
      </c>
      <c r="AJ1883" s="98">
        <v>4100</v>
      </c>
      <c r="AK1883" s="98" t="s">
        <v>36</v>
      </c>
      <c r="AL1883" s="98">
        <v>4104</v>
      </c>
      <c r="AM1883" s="98" t="s">
        <v>2325</v>
      </c>
      <c r="AN1883" s="98">
        <v>4128104</v>
      </c>
      <c r="AO1883" s="98">
        <v>2024</v>
      </c>
      <c r="AP1883" s="98">
        <v>2500</v>
      </c>
      <c r="AQ1883" s="98" t="s">
        <v>54</v>
      </c>
      <c r="AR1883" s="98" t="s">
        <v>54</v>
      </c>
      <c r="AS1883" s="98" t="s">
        <v>54</v>
      </c>
      <c r="AT1883" s="98" t="s">
        <v>54</v>
      </c>
      <c r="AV1883" s="98" t="s">
        <v>876</v>
      </c>
      <c r="AY1883" s="98" t="s">
        <v>56</v>
      </c>
      <c r="AZ1883" s="98" t="s">
        <v>4463</v>
      </c>
      <c r="BA1883" s="98" t="s">
        <v>4464</v>
      </c>
      <c r="BB1883" s="98" t="s">
        <v>4465</v>
      </c>
      <c r="BD1883" s="110" t="str">
        <f t="shared" si="303"/>
        <v>5268RGInt 01 Curitiba</v>
      </c>
      <c r="BE1883" s="110">
        <v>5268</v>
      </c>
      <c r="BF1883" s="110" t="s">
        <v>1907</v>
      </c>
      <c r="BG1883" s="110">
        <v>8601</v>
      </c>
      <c r="BH1883" s="110" t="s">
        <v>33</v>
      </c>
      <c r="BI1883" s="110">
        <v>0</v>
      </c>
      <c r="BJ1883" s="110">
        <v>0</v>
      </c>
      <c r="BK1883" s="110">
        <v>1500</v>
      </c>
      <c r="BL1883" s="110">
        <v>2000</v>
      </c>
      <c r="BN1883" s="110">
        <f t="shared" si="304"/>
        <v>3500</v>
      </c>
      <c r="BS1883" s="110">
        <v>4858</v>
      </c>
      <c r="BT1883" s="110" t="str">
        <f t="shared" si="295"/>
        <v>Construção de Unidades Habitacionais, em áreas de reassentamento, em Umuarama</v>
      </c>
      <c r="BU1883" s="111" t="str">
        <f t="shared" si="296"/>
        <v>Não</v>
      </c>
      <c r="BV1883" s="111" t="str">
        <f t="shared" si="297"/>
        <v>Não</v>
      </c>
      <c r="BW1883" s="111" t="str">
        <f t="shared" si="298"/>
        <v>Não</v>
      </c>
      <c r="BX1883" s="111" t="str">
        <f t="shared" si="299"/>
        <v>Não</v>
      </c>
      <c r="BY1883" s="110" t="s">
        <v>2617</v>
      </c>
      <c r="BZ1883" s="110" t="s">
        <v>8280</v>
      </c>
      <c r="CA1883" s="110" t="s">
        <v>8367</v>
      </c>
      <c r="CB1883" s="110" t="s">
        <v>8380</v>
      </c>
      <c r="CG1883" s="110" t="str">
        <f t="shared" si="305"/>
        <v>6209 Total</v>
      </c>
      <c r="CH1883" s="110" t="str">
        <f t="shared" si="306"/>
        <v>6209 Total-1</v>
      </c>
      <c r="CI1883" s="110">
        <v>1</v>
      </c>
      <c r="CJ1883" s="110" t="s">
        <v>7629</v>
      </c>
      <c r="CN1883" s="110">
        <v>0</v>
      </c>
      <c r="CO1883" s="110">
        <v>1.66</v>
      </c>
      <c r="CP1883" s="110">
        <v>1.66</v>
      </c>
      <c r="CQ1883" s="110">
        <v>1.66</v>
      </c>
    </row>
    <row r="1884" spans="19:97" x14ac:dyDescent="0.2">
      <c r="S1884" s="98">
        <v>4862</v>
      </c>
      <c r="T1884" s="98">
        <v>67</v>
      </c>
      <c r="U1884" s="98" t="s">
        <v>4417</v>
      </c>
      <c r="V1884" s="98">
        <v>74</v>
      </c>
      <c r="W1884" s="98" t="s">
        <v>4461</v>
      </c>
      <c r="X1884" s="98">
        <v>2</v>
      </c>
      <c r="Y1884" s="98" t="s">
        <v>4418</v>
      </c>
      <c r="Z1884" s="98">
        <v>16</v>
      </c>
      <c r="AA1884" s="98" t="s">
        <v>6486</v>
      </c>
      <c r="AB1884" s="98">
        <v>7005</v>
      </c>
      <c r="AC1884" s="98" t="s">
        <v>2617</v>
      </c>
      <c r="AD1884" s="98" t="s">
        <v>4462</v>
      </c>
      <c r="AE1884" s="98">
        <v>4862</v>
      </c>
      <c r="AF1884" s="98" t="s">
        <v>2890</v>
      </c>
      <c r="AG1884" s="98" t="s">
        <v>6493</v>
      </c>
      <c r="AH1884" s="98" t="s">
        <v>212</v>
      </c>
      <c r="AI1884" s="98" t="s">
        <v>53</v>
      </c>
      <c r="AJ1884" s="98">
        <v>4100</v>
      </c>
      <c r="AK1884" s="98" t="s">
        <v>35</v>
      </c>
      <c r="AL1884" s="98">
        <v>4103</v>
      </c>
      <c r="AM1884" s="98" t="s">
        <v>2881</v>
      </c>
      <c r="AN1884" s="98">
        <v>4128609</v>
      </c>
      <c r="AO1884" s="98">
        <v>2024</v>
      </c>
      <c r="AP1884" s="98">
        <v>150</v>
      </c>
      <c r="AQ1884" s="98" t="s">
        <v>54</v>
      </c>
      <c r="AR1884" s="98" t="s">
        <v>54</v>
      </c>
      <c r="AS1884" s="98" t="s">
        <v>54</v>
      </c>
      <c r="AT1884" s="98" t="s">
        <v>54</v>
      </c>
      <c r="AV1884" s="98" t="s">
        <v>226</v>
      </c>
      <c r="AY1884" s="98" t="s">
        <v>56</v>
      </c>
      <c r="AZ1884" s="98" t="s">
        <v>4463</v>
      </c>
      <c r="BA1884" s="98" t="s">
        <v>4464</v>
      </c>
      <c r="BB1884" s="98" t="s">
        <v>4465</v>
      </c>
      <c r="BD1884" s="110" t="str">
        <f t="shared" si="303"/>
        <v>5269RGInt 01 Curitiba</v>
      </c>
      <c r="BE1884" s="110">
        <v>5269</v>
      </c>
      <c r="BF1884" s="110" t="s">
        <v>1886</v>
      </c>
      <c r="BG1884" s="110">
        <v>8601</v>
      </c>
      <c r="BH1884" s="110" t="s">
        <v>33</v>
      </c>
      <c r="BI1884" s="110">
        <v>0</v>
      </c>
      <c r="BJ1884" s="110">
        <v>1</v>
      </c>
      <c r="BK1884" s="110">
        <v>0</v>
      </c>
      <c r="BL1884" s="110">
        <v>0</v>
      </c>
      <c r="BN1884" s="110">
        <f t="shared" si="304"/>
        <v>1</v>
      </c>
      <c r="BS1884" s="110">
        <v>4862</v>
      </c>
      <c r="BT1884" s="110" t="str">
        <f t="shared" si="295"/>
        <v>Construção de Unidades Habitacionais, em áreas de reassentamento, em Verê</v>
      </c>
      <c r="BU1884" s="111" t="str">
        <f t="shared" si="296"/>
        <v>Não</v>
      </c>
      <c r="BV1884" s="111" t="str">
        <f t="shared" si="297"/>
        <v>Não</v>
      </c>
      <c r="BW1884" s="111" t="str">
        <f t="shared" si="298"/>
        <v>Não</v>
      </c>
      <c r="BX1884" s="111" t="str">
        <f t="shared" si="299"/>
        <v>Não</v>
      </c>
      <c r="BY1884" s="110" t="s">
        <v>2617</v>
      </c>
      <c r="BZ1884" s="110" t="s">
        <v>8280</v>
      </c>
      <c r="CA1884" s="110" t="s">
        <v>8367</v>
      </c>
      <c r="CB1884" s="110" t="s">
        <v>8380</v>
      </c>
      <c r="CG1884" s="110" t="str">
        <f t="shared" si="305"/>
        <v>6210Santo Antônio da Platina</v>
      </c>
      <c r="CH1884" s="110" t="str">
        <f t="shared" si="306"/>
        <v>6210-1</v>
      </c>
      <c r="CI1884" s="110">
        <v>1</v>
      </c>
      <c r="CJ1884" s="110">
        <v>6210</v>
      </c>
      <c r="CK1884" s="110" t="s">
        <v>37</v>
      </c>
      <c r="CL1884" s="110">
        <v>4124103</v>
      </c>
      <c r="CM1884" s="110" t="s">
        <v>591</v>
      </c>
      <c r="CN1884" s="110">
        <v>0</v>
      </c>
      <c r="CO1884" s="110">
        <v>17.71</v>
      </c>
      <c r="CP1884" s="110">
        <v>17.71</v>
      </c>
      <c r="CQ1884" s="110">
        <v>17.73</v>
      </c>
    </row>
    <row r="1885" spans="19:97" x14ac:dyDescent="0.2">
      <c r="S1885" s="98">
        <v>5090</v>
      </c>
      <c r="T1885" s="98">
        <v>67</v>
      </c>
      <c r="U1885" s="98" t="s">
        <v>4417</v>
      </c>
      <c r="V1885" s="98">
        <v>74</v>
      </c>
      <c r="W1885" s="98" t="s">
        <v>4461</v>
      </c>
      <c r="X1885" s="98">
        <v>2</v>
      </c>
      <c r="Y1885" s="98" t="s">
        <v>4418</v>
      </c>
      <c r="Z1885" s="98">
        <v>16</v>
      </c>
      <c r="AA1885" s="98" t="s">
        <v>6486</v>
      </c>
      <c r="AB1885" s="98">
        <v>7084</v>
      </c>
      <c r="AC1885" s="98" t="s">
        <v>4472</v>
      </c>
      <c r="AD1885" s="98" t="s">
        <v>4473</v>
      </c>
      <c r="AE1885" s="98">
        <v>5090</v>
      </c>
      <c r="AF1885" s="98" t="s">
        <v>3513</v>
      </c>
      <c r="AG1885" s="98" t="s">
        <v>4474</v>
      </c>
      <c r="AH1885" s="98" t="s">
        <v>212</v>
      </c>
      <c r="AI1885" s="98" t="s">
        <v>53</v>
      </c>
      <c r="AJ1885" s="98">
        <v>4100</v>
      </c>
      <c r="AK1885" s="98" t="s">
        <v>38</v>
      </c>
      <c r="AL1885" s="98">
        <v>4106</v>
      </c>
      <c r="AM1885" s="98" t="s">
        <v>549</v>
      </c>
      <c r="AN1885" s="98">
        <v>4110102</v>
      </c>
      <c r="AO1885" s="98">
        <v>2024</v>
      </c>
      <c r="AP1885" s="98">
        <v>96952.67</v>
      </c>
      <c r="AQ1885" s="98" t="s">
        <v>54</v>
      </c>
      <c r="AR1885" s="98" t="s">
        <v>54</v>
      </c>
      <c r="AS1885" s="98" t="s">
        <v>54</v>
      </c>
      <c r="AT1885" s="98" t="s">
        <v>54</v>
      </c>
      <c r="AV1885" s="98" t="s">
        <v>876</v>
      </c>
      <c r="AY1885" s="98" t="s">
        <v>56</v>
      </c>
      <c r="AZ1885" s="98" t="s">
        <v>4463</v>
      </c>
      <c r="BA1885" s="98" t="s">
        <v>4475</v>
      </c>
      <c r="BB1885" s="98" t="s">
        <v>4476</v>
      </c>
      <c r="BD1885" s="110" t="str">
        <f t="shared" si="303"/>
        <v>5270RGInt 04 Maringá</v>
      </c>
      <c r="BE1885" s="110">
        <v>5270</v>
      </c>
      <c r="BF1885" s="110" t="s">
        <v>1894</v>
      </c>
      <c r="BG1885" s="110">
        <v>8601</v>
      </c>
      <c r="BH1885" s="110" t="s">
        <v>36</v>
      </c>
      <c r="BI1885" s="110">
        <v>1</v>
      </c>
      <c r="BJ1885" s="110">
        <v>0</v>
      </c>
      <c r="BK1885" s="110">
        <v>0</v>
      </c>
      <c r="BL1885" s="110">
        <v>0</v>
      </c>
      <c r="BN1885" s="110">
        <f t="shared" si="304"/>
        <v>1</v>
      </c>
      <c r="BS1885" s="110">
        <v>5090</v>
      </c>
      <c r="BT1885" s="110" t="str">
        <f t="shared" si="295"/>
        <v>Famílias em vulnerabilidade social atendidas com acesso à infraestrutura e equipamentos urbanos, em Imbituva</v>
      </c>
      <c r="BU1885" s="111" t="str">
        <f t="shared" si="296"/>
        <v>Não</v>
      </c>
      <c r="BV1885" s="111" t="str">
        <f t="shared" si="297"/>
        <v>Não</v>
      </c>
      <c r="BW1885" s="111" t="str">
        <f t="shared" si="298"/>
        <v>Não</v>
      </c>
      <c r="BX1885" s="111" t="str">
        <f t="shared" si="299"/>
        <v>Não</v>
      </c>
      <c r="BY1885" s="110" t="s">
        <v>3388</v>
      </c>
      <c r="BZ1885" s="110" t="s">
        <v>8280</v>
      </c>
      <c r="CA1885" s="110" t="s">
        <v>2637</v>
      </c>
      <c r="CB1885" s="110" t="s">
        <v>8376</v>
      </c>
      <c r="CG1885" s="110" t="str">
        <f t="shared" si="305"/>
        <v>6210 Total</v>
      </c>
      <c r="CH1885" s="110" t="str">
        <f t="shared" si="306"/>
        <v>6210 Total-1</v>
      </c>
      <c r="CI1885" s="110">
        <v>1</v>
      </c>
      <c r="CJ1885" s="110" t="s">
        <v>7630</v>
      </c>
      <c r="CN1885" s="110">
        <v>0</v>
      </c>
      <c r="CO1885" s="110">
        <v>17.71</v>
      </c>
      <c r="CP1885" s="110">
        <v>17.71</v>
      </c>
      <c r="CQ1885" s="110">
        <v>17.73</v>
      </c>
    </row>
    <row r="1886" spans="19:97" x14ac:dyDescent="0.2">
      <c r="S1886" s="98">
        <v>5088</v>
      </c>
      <c r="T1886" s="98">
        <v>67</v>
      </c>
      <c r="U1886" s="98" t="s">
        <v>4417</v>
      </c>
      <c r="V1886" s="98">
        <v>74</v>
      </c>
      <c r="W1886" s="98" t="s">
        <v>4461</v>
      </c>
      <c r="X1886" s="98">
        <v>2</v>
      </c>
      <c r="Y1886" s="98" t="s">
        <v>4418</v>
      </c>
      <c r="Z1886" s="98">
        <v>16</v>
      </c>
      <c r="AA1886" s="98" t="s">
        <v>6486</v>
      </c>
      <c r="AB1886" s="98">
        <v>7084</v>
      </c>
      <c r="AC1886" s="98" t="s">
        <v>4472</v>
      </c>
      <c r="AD1886" s="98" t="s">
        <v>4473</v>
      </c>
      <c r="AE1886" s="98">
        <v>5088</v>
      </c>
      <c r="AF1886" s="98" t="s">
        <v>3507</v>
      </c>
      <c r="AG1886" s="98" t="s">
        <v>4474</v>
      </c>
      <c r="AH1886" s="98" t="s">
        <v>212</v>
      </c>
      <c r="AI1886" s="98" t="s">
        <v>53</v>
      </c>
      <c r="AJ1886" s="98">
        <v>4100</v>
      </c>
      <c r="AK1886" s="98" t="s">
        <v>36</v>
      </c>
      <c r="AL1886" s="98">
        <v>4104</v>
      </c>
      <c r="AM1886" s="98" t="s">
        <v>3454</v>
      </c>
      <c r="AN1886" s="98">
        <v>4121000</v>
      </c>
      <c r="AO1886" s="98">
        <v>2024</v>
      </c>
      <c r="AP1886" s="98">
        <v>7597.48</v>
      </c>
      <c r="AQ1886" s="98" t="s">
        <v>54</v>
      </c>
      <c r="AR1886" s="98" t="s">
        <v>54</v>
      </c>
      <c r="AS1886" s="98" t="s">
        <v>54</v>
      </c>
      <c r="AT1886" s="98" t="s">
        <v>54</v>
      </c>
      <c r="AV1886" s="98" t="s">
        <v>1362</v>
      </c>
      <c r="AY1886" s="98" t="s">
        <v>56</v>
      </c>
      <c r="AZ1886" s="98" t="s">
        <v>4463</v>
      </c>
      <c r="BA1886" s="98" t="s">
        <v>4475</v>
      </c>
      <c r="BB1886" s="98" t="s">
        <v>4476</v>
      </c>
      <c r="BD1886" s="110" t="str">
        <f t="shared" si="303"/>
        <v>5270RGInt 05 Londrina</v>
      </c>
      <c r="BE1886" s="110">
        <v>5270</v>
      </c>
      <c r="BF1886" s="110" t="s">
        <v>1894</v>
      </c>
      <c r="BG1886" s="110">
        <v>8601</v>
      </c>
      <c r="BH1886" s="110" t="s">
        <v>37</v>
      </c>
      <c r="BI1886" s="110">
        <v>1</v>
      </c>
      <c r="BJ1886" s="110">
        <v>0</v>
      </c>
      <c r="BK1886" s="110">
        <v>0</v>
      </c>
      <c r="BL1886" s="110">
        <v>0</v>
      </c>
      <c r="BN1886" s="110">
        <f t="shared" si="304"/>
        <v>1</v>
      </c>
      <c r="BS1886" s="110">
        <v>5088</v>
      </c>
      <c r="BT1886" s="110" t="str">
        <f t="shared" si="295"/>
        <v>Famílias em vulnerabilidade social atendidas com acesso à infraestrutura e equipamentos urbanos, em Querência do Norte</v>
      </c>
      <c r="BU1886" s="111" t="str">
        <f t="shared" si="296"/>
        <v>Não</v>
      </c>
      <c r="BV1886" s="111" t="str">
        <f t="shared" si="297"/>
        <v>Não</v>
      </c>
      <c r="BW1886" s="111" t="str">
        <f t="shared" si="298"/>
        <v>Não</v>
      </c>
      <c r="BX1886" s="111" t="str">
        <f t="shared" si="299"/>
        <v>Não</v>
      </c>
      <c r="BY1886" s="110" t="s">
        <v>3388</v>
      </c>
      <c r="BZ1886" s="110" t="s">
        <v>8280</v>
      </c>
      <c r="CA1886" s="110" t="s">
        <v>2637</v>
      </c>
      <c r="CB1886" s="110" t="s">
        <v>8379</v>
      </c>
      <c r="CG1886" s="110" t="str">
        <f t="shared" si="305"/>
        <v>6211Ventania</v>
      </c>
      <c r="CH1886" s="110" t="str">
        <f t="shared" si="306"/>
        <v>6211-1</v>
      </c>
      <c r="CI1886" s="110">
        <v>1</v>
      </c>
      <c r="CJ1886" s="110">
        <v>6211</v>
      </c>
      <c r="CK1886" s="110" t="s">
        <v>38</v>
      </c>
      <c r="CL1886" s="110">
        <v>4128534</v>
      </c>
      <c r="CM1886" s="110" t="s">
        <v>4741</v>
      </c>
      <c r="CN1886" s="110">
        <v>0</v>
      </c>
      <c r="CO1886" s="110">
        <v>4.08</v>
      </c>
      <c r="CP1886" s="110">
        <v>4.08</v>
      </c>
      <c r="CQ1886" s="110">
        <v>4.08</v>
      </c>
    </row>
    <row r="1887" spans="19:97" x14ac:dyDescent="0.2">
      <c r="S1887" s="98">
        <v>5089</v>
      </c>
      <c r="T1887" s="98">
        <v>67</v>
      </c>
      <c r="U1887" s="98" t="s">
        <v>4417</v>
      </c>
      <c r="V1887" s="98">
        <v>74</v>
      </c>
      <c r="W1887" s="98" t="s">
        <v>4461</v>
      </c>
      <c r="X1887" s="98">
        <v>2</v>
      </c>
      <c r="Y1887" s="98" t="s">
        <v>4418</v>
      </c>
      <c r="Z1887" s="98">
        <v>16</v>
      </c>
      <c r="AA1887" s="98" t="s">
        <v>6486</v>
      </c>
      <c r="AB1887" s="98">
        <v>7084</v>
      </c>
      <c r="AC1887" s="98" t="s">
        <v>4472</v>
      </c>
      <c r="AD1887" s="98" t="s">
        <v>4473</v>
      </c>
      <c r="AE1887" s="98">
        <v>5089</v>
      </c>
      <c r="AF1887" s="98" t="s">
        <v>3510</v>
      </c>
      <c r="AG1887" s="98" t="s">
        <v>4474</v>
      </c>
      <c r="AH1887" s="98" t="s">
        <v>212</v>
      </c>
      <c r="AI1887" s="98" t="s">
        <v>53</v>
      </c>
      <c r="AJ1887" s="98">
        <v>4100</v>
      </c>
      <c r="AK1887" s="98" t="s">
        <v>36</v>
      </c>
      <c r="AL1887" s="98">
        <v>4104</v>
      </c>
      <c r="AM1887" s="98" t="s">
        <v>2805</v>
      </c>
      <c r="AN1887" s="98">
        <v>4123303</v>
      </c>
      <c r="AO1887" s="98">
        <v>2024</v>
      </c>
      <c r="AP1887" s="98">
        <v>7626.7</v>
      </c>
      <c r="AQ1887" s="98" t="s">
        <v>54</v>
      </c>
      <c r="AR1887" s="98" t="s">
        <v>54</v>
      </c>
      <c r="AS1887" s="98" t="s">
        <v>54</v>
      </c>
      <c r="AT1887" s="98" t="s">
        <v>54</v>
      </c>
      <c r="AV1887" s="98" t="s">
        <v>899</v>
      </c>
      <c r="AY1887" s="98" t="s">
        <v>56</v>
      </c>
      <c r="AZ1887" s="98" t="s">
        <v>4463</v>
      </c>
      <c r="BA1887" s="98" t="s">
        <v>4475</v>
      </c>
      <c r="BB1887" s="98" t="s">
        <v>4476</v>
      </c>
      <c r="BD1887" s="110" t="str">
        <f t="shared" si="303"/>
        <v>5271(vazio)</v>
      </c>
      <c r="BE1887" s="110">
        <v>5271</v>
      </c>
      <c r="BF1887" s="110" t="s">
        <v>1915</v>
      </c>
      <c r="BG1887" s="110">
        <v>8601</v>
      </c>
      <c r="BH1887" s="110" t="s">
        <v>60</v>
      </c>
      <c r="BI1887" s="110">
        <v>0</v>
      </c>
      <c r="BJ1887" s="110">
        <v>0</v>
      </c>
      <c r="BK1887" s="110">
        <v>0</v>
      </c>
      <c r="BL1887" s="110">
        <v>1</v>
      </c>
      <c r="BN1887" s="110">
        <f t="shared" si="304"/>
        <v>1</v>
      </c>
      <c r="BS1887" s="110">
        <v>5089</v>
      </c>
      <c r="BT1887" s="110" t="str">
        <f t="shared" si="295"/>
        <v>Famílias em vulnerabilidade social atendidas com acesso à infraestrutura e equipamentos urbanos, em Santa Cruz do Monte Castelo</v>
      </c>
      <c r="BU1887" s="111" t="str">
        <f t="shared" si="296"/>
        <v>Não</v>
      </c>
      <c r="BV1887" s="111" t="str">
        <f t="shared" si="297"/>
        <v>Não</v>
      </c>
      <c r="BW1887" s="111" t="str">
        <f t="shared" si="298"/>
        <v>Não</v>
      </c>
      <c r="BX1887" s="111" t="str">
        <f t="shared" si="299"/>
        <v>Não</v>
      </c>
      <c r="BY1887" s="110" t="s">
        <v>3388</v>
      </c>
      <c r="BZ1887" s="110" t="s">
        <v>8280</v>
      </c>
      <c r="CA1887" s="110" t="s">
        <v>2637</v>
      </c>
      <c r="CB1887" s="110" t="s">
        <v>8379</v>
      </c>
      <c r="CG1887" s="110" t="str">
        <f t="shared" si="305"/>
        <v>6211 Total</v>
      </c>
      <c r="CH1887" s="110" t="str">
        <f t="shared" si="306"/>
        <v>6211 Total-1</v>
      </c>
      <c r="CI1887" s="110">
        <v>1</v>
      </c>
      <c r="CJ1887" s="110" t="s">
        <v>7631</v>
      </c>
      <c r="CN1887" s="110">
        <v>0</v>
      </c>
      <c r="CO1887" s="110">
        <v>4.08</v>
      </c>
      <c r="CP1887" s="110">
        <v>4.08</v>
      </c>
      <c r="CQ1887" s="110">
        <v>4.08</v>
      </c>
    </row>
    <row r="1888" spans="19:97" x14ac:dyDescent="0.2">
      <c r="S1888" s="98">
        <v>5091</v>
      </c>
      <c r="T1888" s="98">
        <v>67</v>
      </c>
      <c r="U1888" s="98" t="s">
        <v>4417</v>
      </c>
      <c r="V1888" s="98">
        <v>74</v>
      </c>
      <c r="W1888" s="98" t="s">
        <v>4461</v>
      </c>
      <c r="X1888" s="98">
        <v>2</v>
      </c>
      <c r="Y1888" s="98" t="s">
        <v>4418</v>
      </c>
      <c r="Z1888" s="98">
        <v>16</v>
      </c>
      <c r="AA1888" s="98" t="s">
        <v>6486</v>
      </c>
      <c r="AB1888" s="98">
        <v>7084</v>
      </c>
      <c r="AC1888" s="98" t="s">
        <v>4472</v>
      </c>
      <c r="AD1888" s="98" t="s">
        <v>4473</v>
      </c>
      <c r="AE1888" s="98">
        <v>5091</v>
      </c>
      <c r="AF1888" s="98" t="s">
        <v>3516</v>
      </c>
      <c r="AG1888" s="98" t="s">
        <v>4474</v>
      </c>
      <c r="AH1888" s="98" t="s">
        <v>212</v>
      </c>
      <c r="AI1888" s="98" t="s">
        <v>53</v>
      </c>
      <c r="AJ1888" s="98">
        <v>4100</v>
      </c>
      <c r="AK1888" s="98" t="s">
        <v>37</v>
      </c>
      <c r="AL1888" s="98">
        <v>4105</v>
      </c>
      <c r="AM1888" s="98" t="s">
        <v>575</v>
      </c>
      <c r="AN1888" s="98">
        <v>4128500</v>
      </c>
      <c r="AO1888" s="98">
        <v>2024</v>
      </c>
      <c r="AP1888" s="98">
        <v>60210.81</v>
      </c>
      <c r="AQ1888" s="98" t="s">
        <v>54</v>
      </c>
      <c r="AR1888" s="98" t="s">
        <v>54</v>
      </c>
      <c r="AS1888" s="98" t="s">
        <v>54</v>
      </c>
      <c r="AT1888" s="98" t="s">
        <v>54</v>
      </c>
      <c r="AV1888" s="98" t="s">
        <v>1362</v>
      </c>
      <c r="AY1888" s="98" t="s">
        <v>56</v>
      </c>
      <c r="AZ1888" s="98" t="s">
        <v>4463</v>
      </c>
      <c r="BA1888" s="98" t="s">
        <v>4475</v>
      </c>
      <c r="BB1888" s="98" t="s">
        <v>4476</v>
      </c>
      <c r="BD1888" s="110" t="str">
        <f t="shared" si="303"/>
        <v>5272(vazio)</v>
      </c>
      <c r="BE1888" s="110">
        <v>5272</v>
      </c>
      <c r="BF1888" s="110" t="s">
        <v>1910</v>
      </c>
      <c r="BG1888" s="110">
        <v>8601</v>
      </c>
      <c r="BH1888" s="110" t="s">
        <v>60</v>
      </c>
      <c r="BI1888" s="110">
        <v>0</v>
      </c>
      <c r="BJ1888" s="110">
        <v>0</v>
      </c>
      <c r="BK1888" s="110">
        <v>0</v>
      </c>
      <c r="BL1888" s="110">
        <v>1</v>
      </c>
      <c r="BN1888" s="110">
        <f t="shared" si="304"/>
        <v>1</v>
      </c>
      <c r="BS1888" s="110">
        <v>5091</v>
      </c>
      <c r="BT1888" s="110" t="str">
        <f t="shared" si="295"/>
        <v>Famílias em vulnerabilidade social atendidas com acesso à infraestrutura e equipamentos urbanos, em Wenceslau Braz</v>
      </c>
      <c r="BU1888" s="111" t="str">
        <f t="shared" si="296"/>
        <v>Não</v>
      </c>
      <c r="BV1888" s="111" t="str">
        <f t="shared" si="297"/>
        <v>Não</v>
      </c>
      <c r="BW1888" s="111" t="str">
        <f t="shared" si="298"/>
        <v>Não</v>
      </c>
      <c r="BX1888" s="111" t="str">
        <f t="shared" si="299"/>
        <v>Não</v>
      </c>
      <c r="BY1888" s="110" t="s">
        <v>3388</v>
      </c>
      <c r="BZ1888" s="110" t="s">
        <v>8280</v>
      </c>
      <c r="CA1888" s="110" t="s">
        <v>2637</v>
      </c>
      <c r="CB1888" s="110" t="s">
        <v>8376</v>
      </c>
      <c r="CG1888" s="110" t="str">
        <f t="shared" si="305"/>
        <v>6212Curiúva</v>
      </c>
      <c r="CH1888" s="110" t="str">
        <f t="shared" si="306"/>
        <v>6212-1</v>
      </c>
      <c r="CI1888" s="110">
        <v>1</v>
      </c>
      <c r="CJ1888" s="110">
        <v>6212</v>
      </c>
      <c r="CK1888" s="110" t="s">
        <v>38</v>
      </c>
      <c r="CL1888" s="110">
        <v>4107009</v>
      </c>
      <c r="CM1888" s="110" t="s">
        <v>3125</v>
      </c>
      <c r="CN1888" s="110">
        <v>0</v>
      </c>
      <c r="CO1888" s="110">
        <v>7.18</v>
      </c>
      <c r="CP1888" s="110">
        <v>7.18</v>
      </c>
      <c r="CQ1888" s="110">
        <v>7.18</v>
      </c>
    </row>
    <row r="1889" spans="19:95" x14ac:dyDescent="0.2">
      <c r="S1889" s="98">
        <v>5093</v>
      </c>
      <c r="T1889" s="98">
        <v>67</v>
      </c>
      <c r="U1889" s="98" t="s">
        <v>4417</v>
      </c>
      <c r="V1889" s="98">
        <v>74</v>
      </c>
      <c r="W1889" s="98" t="s">
        <v>4461</v>
      </c>
      <c r="X1889" s="98">
        <v>2</v>
      </c>
      <c r="Y1889" s="98" t="s">
        <v>4418</v>
      </c>
      <c r="Z1889" s="98">
        <v>16</v>
      </c>
      <c r="AA1889" s="98" t="s">
        <v>6486</v>
      </c>
      <c r="AB1889" s="98">
        <v>7096</v>
      </c>
      <c r="AC1889" s="98" t="s">
        <v>4481</v>
      </c>
      <c r="AD1889" s="98" t="s">
        <v>4482</v>
      </c>
      <c r="AE1889" s="98">
        <v>5093</v>
      </c>
      <c r="AF1889" s="98" t="s">
        <v>3526</v>
      </c>
      <c r="AG1889" s="98" t="s">
        <v>6494</v>
      </c>
      <c r="AH1889" s="98" t="s">
        <v>4454</v>
      </c>
      <c r="AI1889" s="98" t="s">
        <v>53</v>
      </c>
      <c r="AJ1889" s="98">
        <v>4100</v>
      </c>
      <c r="AK1889" s="98" t="s">
        <v>33</v>
      </c>
      <c r="AL1889" s="98">
        <v>4101</v>
      </c>
      <c r="AM1889" s="98" t="s">
        <v>519</v>
      </c>
      <c r="AN1889" s="98">
        <v>4119509</v>
      </c>
      <c r="AO1889" s="98">
        <v>2024</v>
      </c>
      <c r="AP1889" s="98">
        <v>14611.92</v>
      </c>
      <c r="AQ1889" s="98" t="s">
        <v>54</v>
      </c>
      <c r="AR1889" s="98" t="s">
        <v>54</v>
      </c>
      <c r="AS1889" s="98" t="s">
        <v>54</v>
      </c>
      <c r="AT1889" s="98" t="s">
        <v>54</v>
      </c>
      <c r="AV1889" s="98" t="s">
        <v>1362</v>
      </c>
      <c r="AY1889" s="98" t="s">
        <v>56</v>
      </c>
      <c r="AZ1889" s="98" t="s">
        <v>4463</v>
      </c>
      <c r="BA1889" s="98" t="s">
        <v>4468</v>
      </c>
      <c r="BB1889" s="98" t="s">
        <v>4467</v>
      </c>
      <c r="BD1889" s="110" t="str">
        <f t="shared" si="303"/>
        <v>5280RGInt 03 Cascavel</v>
      </c>
      <c r="BE1889" s="110">
        <v>5280</v>
      </c>
      <c r="BF1889" s="110" t="s">
        <v>3894</v>
      </c>
      <c r="BG1889" s="110">
        <v>8811</v>
      </c>
      <c r="BH1889" s="110" t="s">
        <v>35</v>
      </c>
      <c r="BI1889" s="110">
        <v>500</v>
      </c>
      <c r="BJ1889" s="110">
        <v>0</v>
      </c>
      <c r="BK1889" s="110">
        <v>0</v>
      </c>
      <c r="BL1889" s="110">
        <v>0</v>
      </c>
      <c r="BN1889" s="110">
        <f t="shared" si="304"/>
        <v>500</v>
      </c>
      <c r="BS1889" s="110">
        <v>5093</v>
      </c>
      <c r="BT1889" s="110" t="str">
        <f t="shared" si="295"/>
        <v>Ações estruturantes de habitabilidade, urbanismo e preservação ambiental, em áreas de ocupação irregular e/ou de risco, em Piraquara</v>
      </c>
      <c r="BU1889" s="111" t="str">
        <f t="shared" si="296"/>
        <v>Não</v>
      </c>
      <c r="BV1889" s="111" t="str">
        <f t="shared" si="297"/>
        <v>Não</v>
      </c>
      <c r="BW1889" s="111" t="str">
        <f t="shared" si="298"/>
        <v>Não</v>
      </c>
      <c r="BX1889" s="111" t="str">
        <f t="shared" si="299"/>
        <v>Não</v>
      </c>
      <c r="BY1889" s="110" t="s">
        <v>2893</v>
      </c>
      <c r="BZ1889" s="110" t="s">
        <v>8280</v>
      </c>
      <c r="CA1889" s="110" t="s">
        <v>2637</v>
      </c>
      <c r="CB1889" s="110" t="s">
        <v>8374</v>
      </c>
      <c r="CG1889" s="110" t="str">
        <f t="shared" si="305"/>
        <v>6212 Total</v>
      </c>
      <c r="CH1889" s="110" t="str">
        <f t="shared" si="306"/>
        <v>6212 Total-1</v>
      </c>
      <c r="CI1889" s="110">
        <v>1</v>
      </c>
      <c r="CJ1889" s="110" t="s">
        <v>7632</v>
      </c>
      <c r="CN1889" s="110">
        <v>0</v>
      </c>
      <c r="CO1889" s="110">
        <v>7.18</v>
      </c>
      <c r="CP1889" s="110">
        <v>7.18</v>
      </c>
      <c r="CQ1889" s="110">
        <v>7.18</v>
      </c>
    </row>
    <row r="1890" spans="19:95" x14ac:dyDescent="0.2">
      <c r="S1890" s="98">
        <v>5803</v>
      </c>
      <c r="T1890" s="98">
        <v>67</v>
      </c>
      <c r="U1890" s="98" t="s">
        <v>4417</v>
      </c>
      <c r="V1890" s="98">
        <v>74</v>
      </c>
      <c r="W1890" s="98" t="s">
        <v>4461</v>
      </c>
      <c r="X1890" s="98">
        <v>2</v>
      </c>
      <c r="Y1890" s="98" t="s">
        <v>4418</v>
      </c>
      <c r="Z1890" s="98">
        <v>16</v>
      </c>
      <c r="AA1890" s="98" t="s">
        <v>6486</v>
      </c>
      <c r="AB1890" s="98">
        <v>8084</v>
      </c>
      <c r="AC1890" s="98" t="s">
        <v>4484</v>
      </c>
      <c r="AD1890" s="98" t="s">
        <v>4485</v>
      </c>
      <c r="AE1890" s="98">
        <v>5803</v>
      </c>
      <c r="AF1890" s="98" t="s">
        <v>4486</v>
      </c>
      <c r="AG1890" s="98" t="s">
        <v>4487</v>
      </c>
      <c r="AH1890" s="98" t="s">
        <v>212</v>
      </c>
      <c r="AI1890" s="98" t="s">
        <v>53</v>
      </c>
      <c r="AJ1890" s="98">
        <v>4100</v>
      </c>
      <c r="AO1890" s="98">
        <v>2024</v>
      </c>
      <c r="AP1890" s="98">
        <v>25362.5</v>
      </c>
      <c r="AQ1890" s="98" t="s">
        <v>54</v>
      </c>
      <c r="AR1890" s="98" t="s">
        <v>54</v>
      </c>
      <c r="AS1890" s="98" t="s">
        <v>54</v>
      </c>
      <c r="AT1890" s="98" t="s">
        <v>54</v>
      </c>
      <c r="AU1890" s="98" t="s">
        <v>2893</v>
      </c>
      <c r="AY1890" s="98" t="s">
        <v>56</v>
      </c>
      <c r="AZ1890" s="98" t="s">
        <v>4463</v>
      </c>
      <c r="BA1890" s="98" t="s">
        <v>4464</v>
      </c>
      <c r="BB1890" s="98" t="s">
        <v>4465</v>
      </c>
      <c r="BD1890" s="110" t="str">
        <f t="shared" si="303"/>
        <v>5281RGInt 01 Curitiba</v>
      </c>
      <c r="BE1890" s="110">
        <v>5281</v>
      </c>
      <c r="BF1890" s="110" t="s">
        <v>3898</v>
      </c>
      <c r="BG1890" s="110">
        <v>8811</v>
      </c>
      <c r="BH1890" s="110" t="s">
        <v>33</v>
      </c>
      <c r="BI1890" s="110">
        <v>1000</v>
      </c>
      <c r="BJ1890" s="110">
        <v>0</v>
      </c>
      <c r="BK1890" s="110">
        <v>0</v>
      </c>
      <c r="BL1890" s="110">
        <v>0</v>
      </c>
      <c r="BN1890" s="110">
        <f t="shared" si="304"/>
        <v>1000</v>
      </c>
      <c r="BS1890" s="110">
        <v>5803</v>
      </c>
      <c r="BT1890" s="110" t="str">
        <f t="shared" si="295"/>
        <v>Construção de novas unidades habitacionais, melhorias ou reformas, para famílias do meio urbano do Estado do Paraná</v>
      </c>
      <c r="BU1890" s="111" t="str">
        <f t="shared" si="296"/>
        <v>Não</v>
      </c>
      <c r="BV1890" s="111" t="str">
        <f t="shared" si="297"/>
        <v>Não</v>
      </c>
      <c r="BW1890" s="111" t="str">
        <f t="shared" si="298"/>
        <v>Não</v>
      </c>
      <c r="BX1890" s="111" t="str">
        <f t="shared" si="299"/>
        <v>Não</v>
      </c>
      <c r="BY1890" s="110" t="s">
        <v>2893</v>
      </c>
      <c r="BZ1890" s="110" t="s">
        <v>8280</v>
      </c>
      <c r="CA1890" s="110" t="s">
        <v>2637</v>
      </c>
      <c r="CB1890" s="110" t="s">
        <v>8379</v>
      </c>
      <c r="CG1890" s="110" t="str">
        <f t="shared" si="305"/>
        <v>6252Foz do Iguaçu</v>
      </c>
      <c r="CH1890" s="110" t="str">
        <f t="shared" si="306"/>
        <v>6252-1</v>
      </c>
      <c r="CI1890" s="110">
        <v>1</v>
      </c>
      <c r="CJ1890" s="110">
        <v>6252</v>
      </c>
      <c r="CK1890" s="110" t="s">
        <v>35</v>
      </c>
      <c r="CL1890" s="110">
        <v>4108304</v>
      </c>
      <c r="CM1890" s="110" t="s">
        <v>407</v>
      </c>
      <c r="CN1890" s="110">
        <v>0</v>
      </c>
      <c r="CO1890" s="110">
        <v>5</v>
      </c>
      <c r="CP1890" s="110">
        <v>4</v>
      </c>
      <c r="CQ1890" s="110">
        <v>0</v>
      </c>
    </row>
    <row r="1891" spans="19:95" x14ac:dyDescent="0.2">
      <c r="S1891" s="98">
        <v>4981</v>
      </c>
      <c r="T1891" s="98">
        <v>67</v>
      </c>
      <c r="U1891" s="98" t="s">
        <v>4417</v>
      </c>
      <c r="V1891" s="98">
        <v>74</v>
      </c>
      <c r="W1891" s="98" t="s">
        <v>4461</v>
      </c>
      <c r="X1891" s="98">
        <v>2</v>
      </c>
      <c r="Y1891" s="98" t="s">
        <v>4418</v>
      </c>
      <c r="Z1891" s="98">
        <v>16</v>
      </c>
      <c r="AA1891" s="98" t="s">
        <v>6486</v>
      </c>
      <c r="AB1891" s="98">
        <v>8084</v>
      </c>
      <c r="AC1891" s="98" t="s">
        <v>4484</v>
      </c>
      <c r="AD1891" s="98" t="s">
        <v>4485</v>
      </c>
      <c r="AE1891" s="98">
        <v>4981</v>
      </c>
      <c r="AF1891" s="98" t="s">
        <v>3203</v>
      </c>
      <c r="AG1891" s="98" t="s">
        <v>4489</v>
      </c>
      <c r="AH1891" s="98" t="s">
        <v>212</v>
      </c>
      <c r="AI1891" s="98" t="s">
        <v>53</v>
      </c>
      <c r="AJ1891" s="98">
        <v>4100</v>
      </c>
      <c r="AK1891" s="98" t="s">
        <v>35</v>
      </c>
      <c r="AL1891" s="98">
        <v>4103</v>
      </c>
      <c r="AM1891" s="98" t="s">
        <v>3098</v>
      </c>
      <c r="AN1891" s="98">
        <v>4103222</v>
      </c>
      <c r="AO1891" s="98">
        <v>2024</v>
      </c>
      <c r="AP1891" s="98">
        <v>12261.06</v>
      </c>
      <c r="AQ1891" s="98" t="s">
        <v>54</v>
      </c>
      <c r="AR1891" s="98" t="s">
        <v>54</v>
      </c>
      <c r="AS1891" s="98" t="s">
        <v>54</v>
      </c>
      <c r="AT1891" s="98" t="s">
        <v>54</v>
      </c>
      <c r="AW1891" s="98" t="s">
        <v>2637</v>
      </c>
      <c r="AY1891" s="98" t="s">
        <v>56</v>
      </c>
      <c r="AZ1891" s="98" t="s">
        <v>4463</v>
      </c>
      <c r="BA1891" s="98" t="s">
        <v>4468</v>
      </c>
      <c r="BB1891" s="98" t="s">
        <v>4467</v>
      </c>
      <c r="BD1891" s="110" t="str">
        <f t="shared" si="303"/>
        <v>5284RGInt 01 Curitiba</v>
      </c>
      <c r="BE1891" s="110">
        <v>5284</v>
      </c>
      <c r="BF1891" s="110" t="s">
        <v>3901</v>
      </c>
      <c r="BG1891" s="110">
        <v>8811</v>
      </c>
      <c r="BH1891" s="110" t="s">
        <v>33</v>
      </c>
      <c r="BI1891" s="110">
        <v>750</v>
      </c>
      <c r="BJ1891" s="110">
        <v>0</v>
      </c>
      <c r="BK1891" s="110">
        <v>0</v>
      </c>
      <c r="BL1891" s="110">
        <v>0</v>
      </c>
      <c r="BN1891" s="110">
        <f t="shared" si="304"/>
        <v>750</v>
      </c>
      <c r="BS1891" s="110">
        <v>4981</v>
      </c>
      <c r="BT1891" s="110" t="str">
        <f t="shared" si="295"/>
        <v>Construção de novas unidades habitacionais ou melhorias ou reformas, para famílias do meio urbano de Bom Sucesso do Sul</v>
      </c>
      <c r="BU1891" s="111" t="str">
        <f t="shared" si="296"/>
        <v>Não</v>
      </c>
      <c r="BV1891" s="111" t="str">
        <f t="shared" si="297"/>
        <v>Não</v>
      </c>
      <c r="BW1891" s="111" t="str">
        <f t="shared" si="298"/>
        <v>Não</v>
      </c>
      <c r="BX1891" s="111" t="str">
        <f t="shared" si="299"/>
        <v>Não</v>
      </c>
      <c r="BY1891" s="110" t="s">
        <v>2893</v>
      </c>
      <c r="BZ1891" s="110" t="s">
        <v>8281</v>
      </c>
      <c r="CA1891" s="110" t="s">
        <v>2637</v>
      </c>
      <c r="CB1891" s="110" t="s">
        <v>8379</v>
      </c>
      <c r="CG1891" s="110" t="str">
        <f t="shared" si="305"/>
        <v>6252 Total</v>
      </c>
      <c r="CH1891" s="110" t="str">
        <f t="shared" si="306"/>
        <v>6252 Total-1</v>
      </c>
      <c r="CI1891" s="110">
        <v>1</v>
      </c>
      <c r="CJ1891" s="110" t="s">
        <v>7633</v>
      </c>
      <c r="CN1891" s="110">
        <v>0</v>
      </c>
      <c r="CO1891" s="110">
        <v>5</v>
      </c>
      <c r="CP1891" s="110">
        <v>4</v>
      </c>
      <c r="CQ1891" s="110">
        <v>0</v>
      </c>
    </row>
    <row r="1892" spans="19:95" x14ac:dyDescent="0.2">
      <c r="S1892" s="98">
        <v>4982</v>
      </c>
      <c r="T1892" s="98">
        <v>67</v>
      </c>
      <c r="U1892" s="98" t="s">
        <v>4417</v>
      </c>
      <c r="V1892" s="98">
        <v>74</v>
      </c>
      <c r="W1892" s="98" t="s">
        <v>4461</v>
      </c>
      <c r="X1892" s="98">
        <v>2</v>
      </c>
      <c r="Y1892" s="98" t="s">
        <v>4418</v>
      </c>
      <c r="Z1892" s="98">
        <v>16</v>
      </c>
      <c r="AA1892" s="98" t="s">
        <v>6486</v>
      </c>
      <c r="AB1892" s="98">
        <v>8084</v>
      </c>
      <c r="AC1892" s="98" t="s">
        <v>4484</v>
      </c>
      <c r="AD1892" s="98" t="s">
        <v>4485</v>
      </c>
      <c r="AE1892" s="98">
        <v>4982</v>
      </c>
      <c r="AF1892" s="98" t="s">
        <v>3207</v>
      </c>
      <c r="AG1892" s="98" t="s">
        <v>4489</v>
      </c>
      <c r="AH1892" s="98" t="s">
        <v>212</v>
      </c>
      <c r="AI1892" s="98" t="s">
        <v>53</v>
      </c>
      <c r="AJ1892" s="98">
        <v>4100</v>
      </c>
      <c r="AK1892" s="98" t="s">
        <v>37</v>
      </c>
      <c r="AL1892" s="98">
        <v>4105</v>
      </c>
      <c r="AM1892" s="98" t="s">
        <v>2577</v>
      </c>
      <c r="AN1892" s="98">
        <v>4103503</v>
      </c>
      <c r="AO1892" s="98">
        <v>2024</v>
      </c>
      <c r="AP1892" s="98">
        <v>24200</v>
      </c>
      <c r="AQ1892" s="98" t="s">
        <v>54</v>
      </c>
      <c r="AR1892" s="98" t="s">
        <v>54</v>
      </c>
      <c r="AS1892" s="98" t="s">
        <v>54</v>
      </c>
      <c r="AT1892" s="98" t="s">
        <v>54</v>
      </c>
      <c r="AU1892" s="98" t="s">
        <v>2893</v>
      </c>
      <c r="AY1892" s="98" t="s">
        <v>56</v>
      </c>
      <c r="AZ1892" s="98" t="s">
        <v>4463</v>
      </c>
      <c r="BA1892" s="98" t="s">
        <v>4468</v>
      </c>
      <c r="BB1892" s="98" t="s">
        <v>4467</v>
      </c>
      <c r="BD1892" s="110" t="str">
        <f t="shared" si="303"/>
        <v>5287RGInt 01 Curitiba</v>
      </c>
      <c r="BE1892" s="110">
        <v>5287</v>
      </c>
      <c r="BF1892" s="110" t="s">
        <v>3904</v>
      </c>
      <c r="BG1892" s="110">
        <v>8811</v>
      </c>
      <c r="BH1892" s="110" t="s">
        <v>33</v>
      </c>
      <c r="BI1892" s="110">
        <v>200</v>
      </c>
      <c r="BJ1892" s="110">
        <v>0</v>
      </c>
      <c r="BK1892" s="110">
        <v>0</v>
      </c>
      <c r="BL1892" s="110">
        <v>0</v>
      </c>
      <c r="BN1892" s="110">
        <f t="shared" si="304"/>
        <v>200</v>
      </c>
      <c r="BS1892" s="110">
        <v>4982</v>
      </c>
      <c r="BT1892" s="110" t="str">
        <f t="shared" si="295"/>
        <v>Construção de novas unidades habitacionais ou melhorias ou reformas, para famílias do meio urbano de Califórnia</v>
      </c>
      <c r="BU1892" s="111" t="str">
        <f t="shared" si="296"/>
        <v>Não</v>
      </c>
      <c r="BV1892" s="111" t="str">
        <f t="shared" si="297"/>
        <v>Não</v>
      </c>
      <c r="BW1892" s="111" t="str">
        <f t="shared" si="298"/>
        <v>Não</v>
      </c>
      <c r="BX1892" s="111" t="str">
        <f t="shared" si="299"/>
        <v>Não</v>
      </c>
      <c r="BY1892" s="110" t="s">
        <v>2893</v>
      </c>
      <c r="BZ1892" s="110" t="s">
        <v>8281</v>
      </c>
      <c r="CA1892" s="110" t="s">
        <v>2637</v>
      </c>
      <c r="CB1892" s="110" t="s">
        <v>8379</v>
      </c>
      <c r="CG1892" s="110" t="str">
        <f t="shared" si="305"/>
        <v>6254Foz do Iguaçu</v>
      </c>
      <c r="CH1892" s="110" t="str">
        <f t="shared" si="306"/>
        <v>6254-1</v>
      </c>
      <c r="CI1892" s="110">
        <v>1</v>
      </c>
      <c r="CJ1892" s="110">
        <v>6254</v>
      </c>
      <c r="CK1892" s="110" t="s">
        <v>35</v>
      </c>
      <c r="CL1892" s="110">
        <v>4108304</v>
      </c>
      <c r="CM1892" s="110" t="s">
        <v>407</v>
      </c>
      <c r="CN1892" s="110">
        <v>0</v>
      </c>
      <c r="CO1892" s="110">
        <v>3</v>
      </c>
      <c r="CP1892" s="110">
        <v>2</v>
      </c>
      <c r="CQ1892" s="110">
        <v>0</v>
      </c>
    </row>
    <row r="1893" spans="19:95" x14ac:dyDescent="0.2">
      <c r="S1893" s="98">
        <v>4983</v>
      </c>
      <c r="T1893" s="98">
        <v>67</v>
      </c>
      <c r="U1893" s="98" t="s">
        <v>4417</v>
      </c>
      <c r="V1893" s="98">
        <v>74</v>
      </c>
      <c r="W1893" s="98" t="s">
        <v>4461</v>
      </c>
      <c r="X1893" s="98">
        <v>2</v>
      </c>
      <c r="Y1893" s="98" t="s">
        <v>4418</v>
      </c>
      <c r="Z1893" s="98">
        <v>16</v>
      </c>
      <c r="AA1893" s="98" t="s">
        <v>6486</v>
      </c>
      <c r="AB1893" s="98">
        <v>8084</v>
      </c>
      <c r="AC1893" s="98" t="s">
        <v>4484</v>
      </c>
      <c r="AD1893" s="98" t="s">
        <v>4485</v>
      </c>
      <c r="AE1893" s="98">
        <v>4983</v>
      </c>
      <c r="AF1893" s="98" t="s">
        <v>3210</v>
      </c>
      <c r="AG1893" s="98" t="s">
        <v>6495</v>
      </c>
      <c r="AH1893" s="98" t="s">
        <v>212</v>
      </c>
      <c r="AI1893" s="98" t="s">
        <v>53</v>
      </c>
      <c r="AJ1893" s="98">
        <v>4100</v>
      </c>
      <c r="AK1893" s="98" t="s">
        <v>35</v>
      </c>
      <c r="AL1893" s="98">
        <v>4103</v>
      </c>
      <c r="AM1893" s="98" t="s">
        <v>1068</v>
      </c>
      <c r="AN1893" s="98">
        <v>4104600</v>
      </c>
      <c r="AO1893" s="98">
        <v>2024</v>
      </c>
      <c r="AP1893" s="98">
        <v>34434.75</v>
      </c>
      <c r="AQ1893" s="98" t="s">
        <v>54</v>
      </c>
      <c r="AR1893" s="98" t="s">
        <v>54</v>
      </c>
      <c r="AS1893" s="98" t="s">
        <v>54</v>
      </c>
      <c r="AT1893" s="98" t="s">
        <v>54</v>
      </c>
      <c r="AV1893" s="98" t="s">
        <v>899</v>
      </c>
      <c r="AY1893" s="98" t="s">
        <v>56</v>
      </c>
      <c r="AZ1893" s="98" t="s">
        <v>4463</v>
      </c>
      <c r="BA1893" s="98" t="s">
        <v>4468</v>
      </c>
      <c r="BB1893" s="98" t="s">
        <v>4467</v>
      </c>
      <c r="BD1893" s="110" t="str">
        <f t="shared" si="303"/>
        <v>5289RGInt 01 Curitiba</v>
      </c>
      <c r="BE1893" s="110">
        <v>5289</v>
      </c>
      <c r="BF1893" s="110" t="s">
        <v>3908</v>
      </c>
      <c r="BG1893" s="110">
        <v>8811</v>
      </c>
      <c r="BH1893" s="110" t="s">
        <v>33</v>
      </c>
      <c r="BI1893" s="110">
        <v>200</v>
      </c>
      <c r="BJ1893" s="110">
        <v>0</v>
      </c>
      <c r="BK1893" s="110">
        <v>0</v>
      </c>
      <c r="BL1893" s="110">
        <v>0</v>
      </c>
      <c r="BN1893" s="110">
        <f t="shared" si="304"/>
        <v>200</v>
      </c>
      <c r="BS1893" s="110">
        <v>4983</v>
      </c>
      <c r="BT1893" s="110" t="str">
        <f t="shared" si="295"/>
        <v>Construção de novas unidades habitacionais ou melhorias ou reformas, para famílias do meio urbano de Capitão Leônidas Marques</v>
      </c>
      <c r="BU1893" s="111" t="str">
        <f t="shared" si="296"/>
        <v>Não</v>
      </c>
      <c r="BV1893" s="111" t="str">
        <f t="shared" si="297"/>
        <v>Não</v>
      </c>
      <c r="BW1893" s="111" t="str">
        <f t="shared" si="298"/>
        <v>Não</v>
      </c>
      <c r="BX1893" s="111" t="str">
        <f t="shared" si="299"/>
        <v>Não</v>
      </c>
      <c r="BY1893" s="110" t="s">
        <v>2893</v>
      </c>
      <c r="BZ1893" s="110" t="s">
        <v>8281</v>
      </c>
      <c r="CA1893" s="110" t="s">
        <v>2637</v>
      </c>
      <c r="CB1893" s="110" t="s">
        <v>8376</v>
      </c>
      <c r="CG1893" s="110" t="str">
        <f t="shared" si="305"/>
        <v>6254 Total</v>
      </c>
      <c r="CH1893" s="110" t="str">
        <f t="shared" si="306"/>
        <v>6254 Total-1</v>
      </c>
      <c r="CI1893" s="110">
        <v>1</v>
      </c>
      <c r="CJ1893" s="110" t="s">
        <v>7634</v>
      </c>
      <c r="CN1893" s="110">
        <v>0</v>
      </c>
      <c r="CO1893" s="110">
        <v>3</v>
      </c>
      <c r="CP1893" s="110">
        <v>2</v>
      </c>
      <c r="CQ1893" s="110">
        <v>0</v>
      </c>
    </row>
    <row r="1894" spans="19:95" x14ac:dyDescent="0.2">
      <c r="S1894" s="98">
        <v>4985</v>
      </c>
      <c r="T1894" s="98">
        <v>67</v>
      </c>
      <c r="U1894" s="98" t="s">
        <v>4417</v>
      </c>
      <c r="V1894" s="98">
        <v>74</v>
      </c>
      <c r="W1894" s="98" t="s">
        <v>4461</v>
      </c>
      <c r="X1894" s="98">
        <v>2</v>
      </c>
      <c r="Y1894" s="98" t="s">
        <v>4418</v>
      </c>
      <c r="Z1894" s="98">
        <v>16</v>
      </c>
      <c r="AA1894" s="98" t="s">
        <v>6486</v>
      </c>
      <c r="AB1894" s="98">
        <v>8084</v>
      </c>
      <c r="AC1894" s="98" t="s">
        <v>4484</v>
      </c>
      <c r="AD1894" s="98" t="s">
        <v>4485</v>
      </c>
      <c r="AE1894" s="98">
        <v>4985</v>
      </c>
      <c r="AF1894" s="98" t="s">
        <v>3218</v>
      </c>
      <c r="AG1894" s="98" t="s">
        <v>4489</v>
      </c>
      <c r="AH1894" s="98" t="s">
        <v>212</v>
      </c>
      <c r="AI1894" s="98" t="s">
        <v>53</v>
      </c>
      <c r="AJ1894" s="98">
        <v>4100</v>
      </c>
      <c r="AK1894" s="98" t="s">
        <v>35</v>
      </c>
      <c r="AL1894" s="98">
        <v>4103</v>
      </c>
      <c r="AM1894" s="98" t="s">
        <v>367</v>
      </c>
      <c r="AN1894" s="98">
        <v>4106456</v>
      </c>
      <c r="AO1894" s="98">
        <v>2024</v>
      </c>
      <c r="AP1894" s="98">
        <v>17939.03</v>
      </c>
      <c r="AQ1894" s="98" t="s">
        <v>54</v>
      </c>
      <c r="AR1894" s="98" t="s">
        <v>54</v>
      </c>
      <c r="AS1894" s="98" t="s">
        <v>54</v>
      </c>
      <c r="AT1894" s="98" t="s">
        <v>54</v>
      </c>
      <c r="AV1894" s="98" t="s">
        <v>226</v>
      </c>
      <c r="AY1894" s="98" t="s">
        <v>56</v>
      </c>
      <c r="AZ1894" s="98" t="s">
        <v>4463</v>
      </c>
      <c r="BA1894" s="98" t="s">
        <v>4468</v>
      </c>
      <c r="BB1894" s="98" t="s">
        <v>4467</v>
      </c>
      <c r="BD1894" s="110" t="str">
        <f t="shared" si="303"/>
        <v>5292RGInt 01 Curitiba</v>
      </c>
      <c r="BE1894" s="110">
        <v>5292</v>
      </c>
      <c r="BF1894" s="110" t="s">
        <v>3910</v>
      </c>
      <c r="BG1894" s="110">
        <v>8811</v>
      </c>
      <c r="BH1894" s="110" t="s">
        <v>33</v>
      </c>
      <c r="BI1894" s="110">
        <v>200</v>
      </c>
      <c r="BJ1894" s="110">
        <v>0</v>
      </c>
      <c r="BK1894" s="110">
        <v>0</v>
      </c>
      <c r="BL1894" s="110">
        <v>0</v>
      </c>
      <c r="BN1894" s="110">
        <f t="shared" si="304"/>
        <v>200</v>
      </c>
      <c r="BS1894" s="110">
        <v>4985</v>
      </c>
      <c r="BT1894" s="110" t="str">
        <f t="shared" si="295"/>
        <v>Construção de novas unidades habitacionais ou melhorias ou reformas, para famílias do meio urbano de Coronel Domingos Soares</v>
      </c>
      <c r="BU1894" s="111" t="str">
        <f t="shared" si="296"/>
        <v>Não</v>
      </c>
      <c r="BV1894" s="111" t="str">
        <f t="shared" si="297"/>
        <v>Não</v>
      </c>
      <c r="BW1894" s="111" t="str">
        <f t="shared" si="298"/>
        <v>Não</v>
      </c>
      <c r="BX1894" s="111" t="str">
        <f t="shared" si="299"/>
        <v>Não</v>
      </c>
      <c r="BY1894" s="110" t="s">
        <v>2893</v>
      </c>
      <c r="BZ1894" s="110" t="s">
        <v>8281</v>
      </c>
      <c r="CA1894" s="110" t="s">
        <v>2637</v>
      </c>
      <c r="CB1894" s="110" t="s">
        <v>8379</v>
      </c>
      <c r="CG1894" s="110" t="str">
        <f t="shared" si="305"/>
        <v>6255Pato Branco</v>
      </c>
      <c r="CH1894" s="110" t="str">
        <f t="shared" si="306"/>
        <v>6255-1</v>
      </c>
      <c r="CI1894" s="110">
        <v>1</v>
      </c>
      <c r="CJ1894" s="110">
        <v>6255</v>
      </c>
      <c r="CK1894" s="110" t="s">
        <v>35</v>
      </c>
      <c r="CL1894" s="110">
        <v>4118501</v>
      </c>
      <c r="CM1894" s="110" t="s">
        <v>138</v>
      </c>
      <c r="CN1894" s="110">
        <v>0</v>
      </c>
      <c r="CO1894" s="110">
        <v>1</v>
      </c>
      <c r="CP1894" s="110">
        <v>0</v>
      </c>
      <c r="CQ1894" s="110">
        <v>0</v>
      </c>
    </row>
    <row r="1895" spans="19:95" x14ac:dyDescent="0.2">
      <c r="S1895" s="98">
        <v>4987</v>
      </c>
      <c r="T1895" s="98">
        <v>67</v>
      </c>
      <c r="U1895" s="98" t="s">
        <v>4417</v>
      </c>
      <c r="V1895" s="98">
        <v>74</v>
      </c>
      <c r="W1895" s="98" t="s">
        <v>4461</v>
      </c>
      <c r="X1895" s="98">
        <v>2</v>
      </c>
      <c r="Y1895" s="98" t="s">
        <v>4418</v>
      </c>
      <c r="Z1895" s="98">
        <v>16</v>
      </c>
      <c r="AA1895" s="98" t="s">
        <v>6486</v>
      </c>
      <c r="AB1895" s="98">
        <v>8084</v>
      </c>
      <c r="AC1895" s="98" t="s">
        <v>4484</v>
      </c>
      <c r="AD1895" s="98" t="s">
        <v>4485</v>
      </c>
      <c r="AE1895" s="98">
        <v>4987</v>
      </c>
      <c r="AF1895" s="98" t="s">
        <v>3223</v>
      </c>
      <c r="AG1895" s="98" t="s">
        <v>4489</v>
      </c>
      <c r="AH1895" s="98" t="s">
        <v>212</v>
      </c>
      <c r="AI1895" s="98" t="s">
        <v>53</v>
      </c>
      <c r="AJ1895" s="98">
        <v>4100</v>
      </c>
      <c r="AK1895" s="98" t="s">
        <v>36</v>
      </c>
      <c r="AL1895" s="98">
        <v>4104</v>
      </c>
      <c r="AM1895" s="98" t="s">
        <v>2255</v>
      </c>
      <c r="AN1895" s="98">
        <v>4106605</v>
      </c>
      <c r="AO1895" s="98">
        <v>2024</v>
      </c>
      <c r="AP1895" s="98">
        <v>9030</v>
      </c>
      <c r="AQ1895" s="98" t="s">
        <v>54</v>
      </c>
      <c r="AR1895" s="98" t="s">
        <v>54</v>
      </c>
      <c r="AS1895" s="98" t="s">
        <v>54</v>
      </c>
      <c r="AT1895" s="98" t="s">
        <v>54</v>
      </c>
      <c r="AV1895" s="98" t="s">
        <v>1362</v>
      </c>
      <c r="AY1895" s="98" t="s">
        <v>56</v>
      </c>
      <c r="AZ1895" s="98" t="s">
        <v>4463</v>
      </c>
      <c r="BA1895" s="98" t="s">
        <v>4468</v>
      </c>
      <c r="BB1895" s="98" t="s">
        <v>4467</v>
      </c>
      <c r="BD1895" s="110" t="str">
        <f t="shared" si="303"/>
        <v>5293RGInt 01 Curitiba</v>
      </c>
      <c r="BE1895" s="110">
        <v>5293</v>
      </c>
      <c r="BF1895" s="110" t="s">
        <v>3918</v>
      </c>
      <c r="BG1895" s="110">
        <v>8811</v>
      </c>
      <c r="BH1895" s="110" t="s">
        <v>33</v>
      </c>
      <c r="BI1895" s="110">
        <v>150</v>
      </c>
      <c r="BJ1895" s="110">
        <v>0</v>
      </c>
      <c r="BK1895" s="110">
        <v>0</v>
      </c>
      <c r="BL1895" s="110">
        <v>0</v>
      </c>
      <c r="BN1895" s="110">
        <f t="shared" si="304"/>
        <v>150</v>
      </c>
      <c r="BS1895" s="110">
        <v>4987</v>
      </c>
      <c r="BT1895" s="110" t="str">
        <f t="shared" si="295"/>
        <v>Construção de novas unidades habitacionais ou melhorias ou reformas, para famílias do meio urbano de Cruzeiro do Oeste</v>
      </c>
      <c r="BU1895" s="111" t="str">
        <f t="shared" si="296"/>
        <v>Não</v>
      </c>
      <c r="BV1895" s="111" t="str">
        <f t="shared" si="297"/>
        <v>Não</v>
      </c>
      <c r="BW1895" s="111" t="str">
        <f t="shared" si="298"/>
        <v>Não</v>
      </c>
      <c r="BX1895" s="111" t="str">
        <f t="shared" si="299"/>
        <v>Não</v>
      </c>
      <c r="BY1895" s="110" t="s">
        <v>2893</v>
      </c>
      <c r="BZ1895" s="110" t="s">
        <v>8281</v>
      </c>
      <c r="CA1895" s="110" t="s">
        <v>2637</v>
      </c>
      <c r="CB1895" s="110" t="s">
        <v>8376</v>
      </c>
      <c r="CG1895" s="110" t="str">
        <f t="shared" si="305"/>
        <v>6255 Total</v>
      </c>
      <c r="CH1895" s="110" t="str">
        <f t="shared" si="306"/>
        <v>6255 Total-1</v>
      </c>
      <c r="CI1895" s="110">
        <v>1</v>
      </c>
      <c r="CJ1895" s="110" t="s">
        <v>7635</v>
      </c>
      <c r="CN1895" s="110">
        <v>0</v>
      </c>
      <c r="CO1895" s="110">
        <v>1</v>
      </c>
      <c r="CP1895" s="110">
        <v>0</v>
      </c>
      <c r="CQ1895" s="110">
        <v>0</v>
      </c>
    </row>
    <row r="1896" spans="19:95" x14ac:dyDescent="0.2">
      <c r="S1896" s="98">
        <v>4990</v>
      </c>
      <c r="T1896" s="98">
        <v>67</v>
      </c>
      <c r="U1896" s="98" t="s">
        <v>4417</v>
      </c>
      <c r="V1896" s="98">
        <v>74</v>
      </c>
      <c r="W1896" s="98" t="s">
        <v>4461</v>
      </c>
      <c r="X1896" s="98">
        <v>2</v>
      </c>
      <c r="Y1896" s="98" t="s">
        <v>4418</v>
      </c>
      <c r="Z1896" s="98">
        <v>16</v>
      </c>
      <c r="AA1896" s="98" t="s">
        <v>6486</v>
      </c>
      <c r="AB1896" s="98">
        <v>8084</v>
      </c>
      <c r="AC1896" s="98" t="s">
        <v>4484</v>
      </c>
      <c r="AD1896" s="98" t="s">
        <v>4485</v>
      </c>
      <c r="AE1896" s="98">
        <v>4990</v>
      </c>
      <c r="AF1896" s="98" t="s">
        <v>3235</v>
      </c>
      <c r="AG1896" s="98" t="s">
        <v>4489</v>
      </c>
      <c r="AH1896" s="98" t="s">
        <v>212</v>
      </c>
      <c r="AI1896" s="98" t="s">
        <v>53</v>
      </c>
      <c r="AJ1896" s="98">
        <v>4100</v>
      </c>
      <c r="AK1896" s="98" t="s">
        <v>38</v>
      </c>
      <c r="AL1896" s="98">
        <v>4106</v>
      </c>
      <c r="AM1896" s="98" t="s">
        <v>3125</v>
      </c>
      <c r="AN1896" s="98">
        <v>4107009</v>
      </c>
      <c r="AO1896" s="98">
        <v>2024</v>
      </c>
      <c r="AP1896" s="98">
        <v>42999.54</v>
      </c>
      <c r="AQ1896" s="98" t="s">
        <v>54</v>
      </c>
      <c r="AR1896" s="98" t="s">
        <v>54</v>
      </c>
      <c r="AS1896" s="98" t="s">
        <v>54</v>
      </c>
      <c r="AT1896" s="98" t="s">
        <v>54</v>
      </c>
      <c r="AU1896" s="98" t="s">
        <v>2893</v>
      </c>
      <c r="AY1896" s="98" t="s">
        <v>56</v>
      </c>
      <c r="AZ1896" s="98" t="s">
        <v>4463</v>
      </c>
      <c r="BA1896" s="98" t="s">
        <v>4468</v>
      </c>
      <c r="BB1896" s="98" t="s">
        <v>4467</v>
      </c>
      <c r="BD1896" s="110" t="str">
        <f t="shared" si="303"/>
        <v>5294RGInt 01 Curitiba</v>
      </c>
      <c r="BE1896" s="110">
        <v>5294</v>
      </c>
      <c r="BF1896" s="110" t="s">
        <v>3921</v>
      </c>
      <c r="BG1896" s="110">
        <v>8811</v>
      </c>
      <c r="BH1896" s="110" t="s">
        <v>33</v>
      </c>
      <c r="BI1896" s="110">
        <v>150</v>
      </c>
      <c r="BJ1896" s="110">
        <v>0</v>
      </c>
      <c r="BK1896" s="110">
        <v>0</v>
      </c>
      <c r="BL1896" s="110">
        <v>0</v>
      </c>
      <c r="BN1896" s="110">
        <f t="shared" si="304"/>
        <v>150</v>
      </c>
      <c r="BS1896" s="110">
        <v>4990</v>
      </c>
      <c r="BT1896" s="110" t="str">
        <f t="shared" si="295"/>
        <v>Construção de novas unidades habitacionais ou melhorias ou reformas, para famílias do meio urbano de Curiúva</v>
      </c>
      <c r="BU1896" s="111" t="str">
        <f t="shared" si="296"/>
        <v>Não</v>
      </c>
      <c r="BV1896" s="111" t="str">
        <f t="shared" si="297"/>
        <v>Não</v>
      </c>
      <c r="BW1896" s="111" t="str">
        <f t="shared" si="298"/>
        <v>Não</v>
      </c>
      <c r="BX1896" s="111" t="str">
        <f t="shared" si="299"/>
        <v>Não</v>
      </c>
      <c r="BY1896" s="110" t="s">
        <v>2893</v>
      </c>
      <c r="BZ1896" s="110" t="s">
        <v>8281</v>
      </c>
      <c r="CA1896" s="110" t="s">
        <v>2637</v>
      </c>
      <c r="CB1896" s="110" t="s">
        <v>8379</v>
      </c>
      <c r="CG1896" s="110" t="str">
        <f t="shared" si="305"/>
        <v>6263Ponta Grossa</v>
      </c>
      <c r="CH1896" s="110" t="str">
        <f t="shared" si="306"/>
        <v>6263-1</v>
      </c>
      <c r="CI1896" s="110">
        <v>1</v>
      </c>
      <c r="CJ1896" s="110">
        <v>6263</v>
      </c>
      <c r="CK1896" s="110" t="s">
        <v>38</v>
      </c>
      <c r="CL1896" s="110">
        <v>4119905</v>
      </c>
      <c r="CM1896" s="110" t="s">
        <v>531</v>
      </c>
      <c r="CN1896" s="110">
        <v>0</v>
      </c>
      <c r="CO1896" s="110">
        <v>10.14</v>
      </c>
      <c r="CP1896" s="110">
        <v>19.63</v>
      </c>
      <c r="CQ1896" s="110">
        <v>2.94</v>
      </c>
    </row>
    <row r="1897" spans="19:95" x14ac:dyDescent="0.2">
      <c r="S1897" s="98">
        <v>4993</v>
      </c>
      <c r="T1897" s="98">
        <v>67</v>
      </c>
      <c r="U1897" s="98" t="s">
        <v>4417</v>
      </c>
      <c r="V1897" s="98">
        <v>74</v>
      </c>
      <c r="W1897" s="98" t="s">
        <v>4461</v>
      </c>
      <c r="X1897" s="98">
        <v>2</v>
      </c>
      <c r="Y1897" s="98" t="s">
        <v>4418</v>
      </c>
      <c r="Z1897" s="98">
        <v>16</v>
      </c>
      <c r="AA1897" s="98" t="s">
        <v>6486</v>
      </c>
      <c r="AB1897" s="98">
        <v>8084</v>
      </c>
      <c r="AC1897" s="98" t="s">
        <v>4484</v>
      </c>
      <c r="AD1897" s="98" t="s">
        <v>4485</v>
      </c>
      <c r="AE1897" s="98">
        <v>4993</v>
      </c>
      <c r="AF1897" s="98" t="s">
        <v>3239</v>
      </c>
      <c r="AG1897" s="98" t="s">
        <v>6495</v>
      </c>
      <c r="AH1897" s="98" t="s">
        <v>212</v>
      </c>
      <c r="AI1897" s="98" t="s">
        <v>53</v>
      </c>
      <c r="AJ1897" s="98">
        <v>4100</v>
      </c>
      <c r="AK1897" s="98" t="s">
        <v>37</v>
      </c>
      <c r="AL1897" s="98">
        <v>4105</v>
      </c>
      <c r="AM1897" s="98" t="s">
        <v>3130</v>
      </c>
      <c r="AN1897" s="98">
        <v>4107751</v>
      </c>
      <c r="AO1897" s="98">
        <v>2024</v>
      </c>
      <c r="AP1897" s="98">
        <v>10771.03</v>
      </c>
      <c r="AQ1897" s="98" t="s">
        <v>54</v>
      </c>
      <c r="AR1897" s="98" t="s">
        <v>54</v>
      </c>
      <c r="AS1897" s="98" t="s">
        <v>54</v>
      </c>
      <c r="AT1897" s="98" t="s">
        <v>54</v>
      </c>
      <c r="AV1897" s="98" t="s">
        <v>899</v>
      </c>
      <c r="AY1897" s="98" t="s">
        <v>56</v>
      </c>
      <c r="AZ1897" s="98" t="s">
        <v>4463</v>
      </c>
      <c r="BA1897" s="98" t="s">
        <v>4468</v>
      </c>
      <c r="BB1897" s="98" t="s">
        <v>4467</v>
      </c>
      <c r="BD1897" s="110" t="str">
        <f t="shared" si="303"/>
        <v>5295RGInt 03 Cascavel</v>
      </c>
      <c r="BE1897" s="110">
        <v>5295</v>
      </c>
      <c r="BF1897" s="110" t="s">
        <v>3926</v>
      </c>
      <c r="BG1897" s="110">
        <v>8811</v>
      </c>
      <c r="BH1897" s="110" t="s">
        <v>35</v>
      </c>
      <c r="BI1897" s="110">
        <v>150</v>
      </c>
      <c r="BJ1897" s="110">
        <v>0</v>
      </c>
      <c r="BK1897" s="110">
        <v>0</v>
      </c>
      <c r="BL1897" s="110">
        <v>0</v>
      </c>
      <c r="BN1897" s="110">
        <f t="shared" si="304"/>
        <v>150</v>
      </c>
      <c r="BS1897" s="110">
        <v>4993</v>
      </c>
      <c r="BT1897" s="110" t="str">
        <f t="shared" si="295"/>
        <v>Construção de novas unidades habitacionais ou melhorias ou reformas, para famílias do meio urbano de Figueira</v>
      </c>
      <c r="BU1897" s="111" t="str">
        <f t="shared" si="296"/>
        <v>Não</v>
      </c>
      <c r="BV1897" s="111" t="str">
        <f t="shared" si="297"/>
        <v>Não</v>
      </c>
      <c r="BW1897" s="111" t="str">
        <f t="shared" si="298"/>
        <v>Não</v>
      </c>
      <c r="BX1897" s="111" t="str">
        <f t="shared" si="299"/>
        <v>Não</v>
      </c>
      <c r="BY1897" s="110" t="s">
        <v>2893</v>
      </c>
      <c r="BZ1897" s="110" t="s">
        <v>8281</v>
      </c>
      <c r="CA1897" s="110" t="s">
        <v>2637</v>
      </c>
      <c r="CB1897" s="110" t="s">
        <v>8374</v>
      </c>
      <c r="CG1897" s="110" t="str">
        <f t="shared" si="305"/>
        <v>6263 Total</v>
      </c>
      <c r="CH1897" s="110" t="str">
        <f t="shared" si="306"/>
        <v>6263 Total-1</v>
      </c>
      <c r="CI1897" s="110">
        <v>1</v>
      </c>
      <c r="CJ1897" s="110" t="s">
        <v>7636</v>
      </c>
      <c r="CN1897" s="110">
        <v>0</v>
      </c>
      <c r="CO1897" s="110">
        <v>10.14</v>
      </c>
      <c r="CP1897" s="110">
        <v>19.63</v>
      </c>
      <c r="CQ1897" s="110">
        <v>2.94</v>
      </c>
    </row>
    <row r="1898" spans="19:95" x14ac:dyDescent="0.2">
      <c r="S1898" s="98">
        <v>4995</v>
      </c>
      <c r="T1898" s="98">
        <v>67</v>
      </c>
      <c r="U1898" s="98" t="s">
        <v>4417</v>
      </c>
      <c r="V1898" s="98">
        <v>74</v>
      </c>
      <c r="W1898" s="98" t="s">
        <v>4461</v>
      </c>
      <c r="X1898" s="98">
        <v>2</v>
      </c>
      <c r="Y1898" s="98" t="s">
        <v>4418</v>
      </c>
      <c r="Z1898" s="98">
        <v>16</v>
      </c>
      <c r="AA1898" s="98" t="s">
        <v>6486</v>
      </c>
      <c r="AB1898" s="98">
        <v>8084</v>
      </c>
      <c r="AC1898" s="98" t="s">
        <v>4484</v>
      </c>
      <c r="AD1898" s="98" t="s">
        <v>4485</v>
      </c>
      <c r="AE1898" s="98">
        <v>4995</v>
      </c>
      <c r="AF1898" s="98" t="s">
        <v>3248</v>
      </c>
      <c r="AG1898" s="98" t="s">
        <v>4489</v>
      </c>
      <c r="AH1898" s="98" t="s">
        <v>212</v>
      </c>
      <c r="AI1898" s="98" t="s">
        <v>53</v>
      </c>
      <c r="AJ1898" s="98">
        <v>4100</v>
      </c>
      <c r="AK1898" s="98" t="s">
        <v>35</v>
      </c>
      <c r="AL1898" s="98">
        <v>4103</v>
      </c>
      <c r="AM1898" s="98" t="s">
        <v>407</v>
      </c>
      <c r="AN1898" s="98">
        <v>4108304</v>
      </c>
      <c r="AO1898" s="98">
        <v>2024</v>
      </c>
      <c r="AP1898" s="98">
        <v>21121.040000000001</v>
      </c>
      <c r="AQ1898" s="98" t="s">
        <v>54</v>
      </c>
      <c r="AR1898" s="98" t="s">
        <v>54</v>
      </c>
      <c r="AS1898" s="98" t="s">
        <v>54</v>
      </c>
      <c r="AT1898" s="98" t="s">
        <v>54</v>
      </c>
      <c r="AV1898" s="98" t="s">
        <v>226</v>
      </c>
      <c r="AY1898" s="98" t="s">
        <v>56</v>
      </c>
      <c r="AZ1898" s="98" t="s">
        <v>4463</v>
      </c>
      <c r="BA1898" s="98" t="s">
        <v>4468</v>
      </c>
      <c r="BB1898" s="98" t="s">
        <v>4467</v>
      </c>
      <c r="BD1898" s="110" t="str">
        <f t="shared" si="303"/>
        <v>5296RGInt 01 Curitiba</v>
      </c>
      <c r="BE1898" s="110">
        <v>5296</v>
      </c>
      <c r="BF1898" s="110" t="s">
        <v>1980</v>
      </c>
      <c r="BG1898" s="110">
        <v>8383</v>
      </c>
      <c r="BH1898" s="110" t="s">
        <v>33</v>
      </c>
      <c r="BI1898" s="110">
        <v>9635</v>
      </c>
      <c r="BJ1898" s="110">
        <v>10518</v>
      </c>
      <c r="BK1898" s="110">
        <v>11278</v>
      </c>
      <c r="BL1898" s="110">
        <v>11278</v>
      </c>
      <c r="BN1898" s="110">
        <f t="shared" si="304"/>
        <v>42709</v>
      </c>
      <c r="BS1898" s="110">
        <v>4995</v>
      </c>
      <c r="BT1898" s="110" t="str">
        <f t="shared" si="295"/>
        <v>Construção de novas unidades habitacionais ou melhorias ou reformas, para famílias do meio urbano de Foz do Iguaçu</v>
      </c>
      <c r="BU1898" s="111" t="str">
        <f t="shared" si="296"/>
        <v>Não</v>
      </c>
      <c r="BV1898" s="111" t="str">
        <f t="shared" si="297"/>
        <v>Não</v>
      </c>
      <c r="BW1898" s="111" t="str">
        <f t="shared" si="298"/>
        <v>Não</v>
      </c>
      <c r="BX1898" s="111" t="str">
        <f t="shared" si="299"/>
        <v>Não</v>
      </c>
      <c r="BY1898" s="110" t="s">
        <v>2893</v>
      </c>
      <c r="BZ1898" s="110" t="s">
        <v>8281</v>
      </c>
      <c r="CA1898" s="110" t="s">
        <v>2637</v>
      </c>
      <c r="CB1898" s="110" t="s">
        <v>8379</v>
      </c>
      <c r="CG1898" s="110" t="str">
        <f t="shared" si="305"/>
        <v>6264Guaratuba</v>
      </c>
      <c r="CH1898" s="110" t="str">
        <f t="shared" si="306"/>
        <v>6264-1</v>
      </c>
      <c r="CI1898" s="110">
        <v>1</v>
      </c>
      <c r="CJ1898" s="110">
        <v>6264</v>
      </c>
      <c r="CK1898" s="110" t="s">
        <v>33</v>
      </c>
      <c r="CL1898" s="110">
        <v>4109609</v>
      </c>
      <c r="CM1898" s="110" t="s">
        <v>231</v>
      </c>
      <c r="CN1898" s="110">
        <v>0</v>
      </c>
      <c r="CO1898" s="110">
        <v>0</v>
      </c>
      <c r="CP1898" s="110">
        <v>5.25</v>
      </c>
      <c r="CQ1898" s="110">
        <v>7.56</v>
      </c>
    </row>
    <row r="1899" spans="19:95" x14ac:dyDescent="0.2">
      <c r="S1899" s="98">
        <v>5030</v>
      </c>
      <c r="T1899" s="98">
        <v>67</v>
      </c>
      <c r="U1899" s="98" t="s">
        <v>4417</v>
      </c>
      <c r="V1899" s="98">
        <v>74</v>
      </c>
      <c r="W1899" s="98" t="s">
        <v>4461</v>
      </c>
      <c r="X1899" s="98">
        <v>2</v>
      </c>
      <c r="Y1899" s="98" t="s">
        <v>4418</v>
      </c>
      <c r="Z1899" s="98">
        <v>16</v>
      </c>
      <c r="AA1899" s="98" t="s">
        <v>6486</v>
      </c>
      <c r="AB1899" s="98">
        <v>8084</v>
      </c>
      <c r="AC1899" s="98" t="s">
        <v>4484</v>
      </c>
      <c r="AD1899" s="98" t="s">
        <v>4485</v>
      </c>
      <c r="AE1899" s="98">
        <v>5030</v>
      </c>
      <c r="AF1899" s="98" t="s">
        <v>3350</v>
      </c>
      <c r="AG1899" s="98" t="s">
        <v>4489</v>
      </c>
      <c r="AH1899" s="98" t="s">
        <v>212</v>
      </c>
      <c r="AI1899" s="98" t="s">
        <v>53</v>
      </c>
      <c r="AJ1899" s="98">
        <v>4100</v>
      </c>
      <c r="AK1899" s="98" t="s">
        <v>36</v>
      </c>
      <c r="AL1899" s="98">
        <v>4104</v>
      </c>
      <c r="AM1899" s="98" t="s">
        <v>3293</v>
      </c>
      <c r="AN1899" s="98">
        <v>4110300</v>
      </c>
      <c r="AO1899" s="98">
        <v>2024</v>
      </c>
      <c r="AP1899" s="98">
        <v>1557.62</v>
      </c>
      <c r="AQ1899" s="98" t="s">
        <v>54</v>
      </c>
      <c r="AR1899" s="98" t="s">
        <v>54</v>
      </c>
      <c r="AS1899" s="98" t="s">
        <v>54</v>
      </c>
      <c r="AT1899" s="98" t="s">
        <v>54</v>
      </c>
      <c r="AV1899" s="98" t="s">
        <v>226</v>
      </c>
      <c r="AY1899" s="98" t="s">
        <v>56</v>
      </c>
      <c r="AZ1899" s="98" t="s">
        <v>4463</v>
      </c>
      <c r="BA1899" s="98" t="s">
        <v>4468</v>
      </c>
      <c r="BB1899" s="98" t="s">
        <v>4467</v>
      </c>
      <c r="BD1899" s="110" t="str">
        <f t="shared" si="303"/>
        <v>5296RGInt 02 Guarapuava</v>
      </c>
      <c r="BE1899" s="110">
        <v>5296</v>
      </c>
      <c r="BF1899" s="110" t="s">
        <v>1980</v>
      </c>
      <c r="BG1899" s="110">
        <v>8383</v>
      </c>
      <c r="BH1899" s="110" t="s">
        <v>34</v>
      </c>
      <c r="BI1899" s="110">
        <v>3867</v>
      </c>
      <c r="BJ1899" s="110">
        <v>3867</v>
      </c>
      <c r="BK1899" s="110">
        <v>3867</v>
      </c>
      <c r="BL1899" s="110">
        <v>3867</v>
      </c>
      <c r="BN1899" s="110">
        <f t="shared" si="304"/>
        <v>15468</v>
      </c>
      <c r="BS1899" s="110">
        <v>5030</v>
      </c>
      <c r="BT1899" s="110" t="str">
        <f t="shared" ref="BT1899:BT1962" si="307">VLOOKUP(BS1899,$S:$AF,14,0)</f>
        <v>Construção de novas unidades habitacionais ou melhorias ou reformas, para famílias do meio urbano de Inajá</v>
      </c>
      <c r="BU1899" s="111" t="str">
        <f t="shared" ref="BU1899:BU1962" si="308">PROPER(VLOOKUP($BS1899,$S:$BB,27,0))</f>
        <v>Não</v>
      </c>
      <c r="BV1899" s="111" t="str">
        <f t="shared" ref="BV1899:BV1962" si="309">PROPER(VLOOKUP($BS1899,$S:$BB,28,0))</f>
        <v>Não</v>
      </c>
      <c r="BW1899" s="111" t="str">
        <f t="shared" ref="BW1899:BW1962" si="310">PROPER(VLOOKUP($BS1899,$S:$BB,25,0))</f>
        <v>Não</v>
      </c>
      <c r="BX1899" s="111" t="str">
        <f t="shared" ref="BX1899:BX1962" si="311">PROPER(VLOOKUP($BS1899,$S:$BB,26,0))</f>
        <v>Não</v>
      </c>
      <c r="BY1899" s="110" t="s">
        <v>2893</v>
      </c>
      <c r="BZ1899" s="110" t="s">
        <v>8281</v>
      </c>
      <c r="CA1899" s="110" t="s">
        <v>2637</v>
      </c>
      <c r="CB1899" s="110" t="s">
        <v>8379</v>
      </c>
      <c r="CG1899" s="110" t="str">
        <f t="shared" si="305"/>
        <v>6264 Total</v>
      </c>
      <c r="CH1899" s="110" t="str">
        <f t="shared" si="306"/>
        <v>6264 Total-1</v>
      </c>
      <c r="CI1899" s="110">
        <v>1</v>
      </c>
      <c r="CJ1899" s="110" t="s">
        <v>7637</v>
      </c>
      <c r="CN1899" s="110">
        <v>0</v>
      </c>
      <c r="CO1899" s="110">
        <v>0</v>
      </c>
      <c r="CP1899" s="110">
        <v>5.25</v>
      </c>
      <c r="CQ1899" s="110">
        <v>7.56</v>
      </c>
    </row>
    <row r="1900" spans="19:95" x14ac:dyDescent="0.2">
      <c r="S1900" s="98">
        <v>4999</v>
      </c>
      <c r="T1900" s="98">
        <v>67</v>
      </c>
      <c r="U1900" s="98" t="s">
        <v>4417</v>
      </c>
      <c r="V1900" s="98">
        <v>74</v>
      </c>
      <c r="W1900" s="98" t="s">
        <v>4461</v>
      </c>
      <c r="X1900" s="98">
        <v>2</v>
      </c>
      <c r="Y1900" s="98" t="s">
        <v>4418</v>
      </c>
      <c r="Z1900" s="98">
        <v>16</v>
      </c>
      <c r="AA1900" s="98" t="s">
        <v>6486</v>
      </c>
      <c r="AB1900" s="98">
        <v>8084</v>
      </c>
      <c r="AC1900" s="98" t="s">
        <v>4484</v>
      </c>
      <c r="AD1900" s="98" t="s">
        <v>4485</v>
      </c>
      <c r="AE1900" s="98">
        <v>4999</v>
      </c>
      <c r="AF1900" s="98" t="s">
        <v>3256</v>
      </c>
      <c r="AG1900" s="98" t="s">
        <v>4489</v>
      </c>
      <c r="AH1900" s="98" t="s">
        <v>212</v>
      </c>
      <c r="AI1900" s="98" t="s">
        <v>53</v>
      </c>
      <c r="AJ1900" s="98">
        <v>4100</v>
      </c>
      <c r="AK1900" s="98" t="s">
        <v>37</v>
      </c>
      <c r="AL1900" s="98">
        <v>4105</v>
      </c>
      <c r="AM1900" s="98" t="s">
        <v>813</v>
      </c>
      <c r="AN1900" s="98">
        <v>4111803</v>
      </c>
      <c r="AO1900" s="98">
        <v>2024</v>
      </c>
      <c r="AP1900" s="98">
        <v>23294.97</v>
      </c>
      <c r="AQ1900" s="98" t="s">
        <v>54</v>
      </c>
      <c r="AR1900" s="98" t="s">
        <v>54</v>
      </c>
      <c r="AS1900" s="98" t="s">
        <v>54</v>
      </c>
      <c r="AT1900" s="98" t="s">
        <v>54</v>
      </c>
      <c r="AV1900" s="98" t="s">
        <v>1362</v>
      </c>
      <c r="AY1900" s="98" t="s">
        <v>56</v>
      </c>
      <c r="AZ1900" s="98" t="s">
        <v>4463</v>
      </c>
      <c r="BA1900" s="98" t="s">
        <v>4468</v>
      </c>
      <c r="BB1900" s="98" t="s">
        <v>4467</v>
      </c>
      <c r="BD1900" s="110" t="str">
        <f t="shared" si="303"/>
        <v>5296RGInt 03 Cascavel</v>
      </c>
      <c r="BE1900" s="110">
        <v>5296</v>
      </c>
      <c r="BF1900" s="110" t="s">
        <v>1980</v>
      </c>
      <c r="BG1900" s="110">
        <v>8383</v>
      </c>
      <c r="BH1900" s="110" t="s">
        <v>35</v>
      </c>
      <c r="BI1900" s="110">
        <v>8484</v>
      </c>
      <c r="BJ1900" s="110">
        <v>9236</v>
      </c>
      <c r="BK1900" s="110">
        <v>9452</v>
      </c>
      <c r="BL1900" s="110">
        <v>9832</v>
      </c>
      <c r="BN1900" s="110">
        <f t="shared" si="304"/>
        <v>37004</v>
      </c>
      <c r="BS1900" s="110">
        <v>4999</v>
      </c>
      <c r="BT1900" s="110" t="str">
        <f t="shared" si="307"/>
        <v>Construção de novas unidades habitacionais ou melhorias ou reformas, para famílias do meio urbano de Jacarezinho</v>
      </c>
      <c r="BU1900" s="111" t="str">
        <f t="shared" si="308"/>
        <v>Não</v>
      </c>
      <c r="BV1900" s="111" t="str">
        <f t="shared" si="309"/>
        <v>Não</v>
      </c>
      <c r="BW1900" s="111" t="str">
        <f t="shared" si="310"/>
        <v>Não</v>
      </c>
      <c r="BX1900" s="111" t="str">
        <f t="shared" si="311"/>
        <v>Não</v>
      </c>
      <c r="BY1900" s="110" t="s">
        <v>2893</v>
      </c>
      <c r="BZ1900" s="110" t="s">
        <v>8281</v>
      </c>
      <c r="CA1900" s="110" t="s">
        <v>2637</v>
      </c>
      <c r="CB1900" s="110" t="s">
        <v>8374</v>
      </c>
      <c r="CG1900" s="110" t="str">
        <f t="shared" si="305"/>
        <v>6265Rolândia</v>
      </c>
      <c r="CH1900" s="110" t="str">
        <f t="shared" si="306"/>
        <v>6265-1</v>
      </c>
      <c r="CI1900" s="110">
        <v>1</v>
      </c>
      <c r="CJ1900" s="110">
        <v>6265</v>
      </c>
      <c r="CK1900" s="110" t="s">
        <v>37</v>
      </c>
      <c r="CL1900" s="110">
        <v>4122404</v>
      </c>
      <c r="CM1900" s="110" t="s">
        <v>2222</v>
      </c>
      <c r="CN1900" s="110">
        <v>0</v>
      </c>
      <c r="CO1900" s="110">
        <v>5</v>
      </c>
      <c r="CP1900" s="110">
        <v>0</v>
      </c>
      <c r="CQ1900" s="110">
        <v>0</v>
      </c>
    </row>
    <row r="1901" spans="19:95" x14ac:dyDescent="0.2">
      <c r="S1901" s="98">
        <v>5001</v>
      </c>
      <c r="T1901" s="98">
        <v>67</v>
      </c>
      <c r="U1901" s="98" t="s">
        <v>4417</v>
      </c>
      <c r="V1901" s="98">
        <v>74</v>
      </c>
      <c r="W1901" s="98" t="s">
        <v>4461</v>
      </c>
      <c r="X1901" s="98">
        <v>2</v>
      </c>
      <c r="Y1901" s="98" t="s">
        <v>4418</v>
      </c>
      <c r="Z1901" s="98">
        <v>16</v>
      </c>
      <c r="AA1901" s="98" t="s">
        <v>6486</v>
      </c>
      <c r="AB1901" s="98">
        <v>8084</v>
      </c>
      <c r="AC1901" s="98" t="s">
        <v>4484</v>
      </c>
      <c r="AD1901" s="98" t="s">
        <v>4485</v>
      </c>
      <c r="AE1901" s="98">
        <v>5001</v>
      </c>
      <c r="AF1901" s="98" t="s">
        <v>3273</v>
      </c>
      <c r="AG1901" s="98" t="s">
        <v>4489</v>
      </c>
      <c r="AH1901" s="98" t="s">
        <v>212</v>
      </c>
      <c r="AI1901" s="98" t="s">
        <v>53</v>
      </c>
      <c r="AJ1901" s="98">
        <v>4100</v>
      </c>
      <c r="AK1901" s="98" t="s">
        <v>37</v>
      </c>
      <c r="AL1901" s="98">
        <v>4105</v>
      </c>
      <c r="AM1901" s="98" t="s">
        <v>3149</v>
      </c>
      <c r="AN1901" s="98">
        <v>4112900</v>
      </c>
      <c r="AO1901" s="98">
        <v>2024</v>
      </c>
      <c r="AP1901" s="98">
        <v>4413.28</v>
      </c>
      <c r="AQ1901" s="98" t="s">
        <v>54</v>
      </c>
      <c r="AR1901" s="98" t="s">
        <v>54</v>
      </c>
      <c r="AS1901" s="98" t="s">
        <v>54</v>
      </c>
      <c r="AT1901" s="98" t="s">
        <v>54</v>
      </c>
      <c r="AV1901" s="98" t="s">
        <v>226</v>
      </c>
      <c r="AY1901" s="98" t="s">
        <v>56</v>
      </c>
      <c r="AZ1901" s="98" t="s">
        <v>4463</v>
      </c>
      <c r="BA1901" s="98" t="s">
        <v>4468</v>
      </c>
      <c r="BB1901" s="98" t="s">
        <v>4467</v>
      </c>
      <c r="BD1901" s="110" t="str">
        <f t="shared" si="303"/>
        <v>5296RGInt 04 Maringá</v>
      </c>
      <c r="BE1901" s="110">
        <v>5296</v>
      </c>
      <c r="BF1901" s="110" t="s">
        <v>1980</v>
      </c>
      <c r="BG1901" s="110">
        <v>8383</v>
      </c>
      <c r="BH1901" s="110" t="s">
        <v>36</v>
      </c>
      <c r="BI1901" s="110">
        <v>3456</v>
      </c>
      <c r="BJ1901" s="110">
        <v>4208</v>
      </c>
      <c r="BK1901" s="110">
        <v>4208</v>
      </c>
      <c r="BL1901" s="110">
        <v>4208</v>
      </c>
      <c r="BN1901" s="110">
        <f t="shared" si="304"/>
        <v>16080</v>
      </c>
      <c r="BS1901" s="110">
        <v>5001</v>
      </c>
      <c r="BT1901" s="110" t="str">
        <f t="shared" si="307"/>
        <v>Construção de novas unidades habitacionais ou melhorias ou reformas, para famílias do meio urbano de Jundiaí do Sul</v>
      </c>
      <c r="BU1901" s="111" t="str">
        <f t="shared" si="308"/>
        <v>Não</v>
      </c>
      <c r="BV1901" s="111" t="str">
        <f t="shared" si="309"/>
        <v>Não</v>
      </c>
      <c r="BW1901" s="111" t="str">
        <f t="shared" si="310"/>
        <v>Não</v>
      </c>
      <c r="BX1901" s="111" t="str">
        <f t="shared" si="311"/>
        <v>Não</v>
      </c>
      <c r="BY1901" s="110" t="s">
        <v>2893</v>
      </c>
      <c r="BZ1901" s="110" t="s">
        <v>8281</v>
      </c>
      <c r="CA1901" s="110" t="s">
        <v>2637</v>
      </c>
      <c r="CB1901" s="110" t="s">
        <v>8379</v>
      </c>
      <c r="CG1901" s="110" t="str">
        <f t="shared" si="305"/>
        <v>6265 Total</v>
      </c>
      <c r="CH1901" s="110" t="str">
        <f t="shared" si="306"/>
        <v>6265 Total-1</v>
      </c>
      <c r="CI1901" s="110">
        <v>1</v>
      </c>
      <c r="CJ1901" s="110" t="s">
        <v>7638</v>
      </c>
      <c r="CN1901" s="110">
        <v>0</v>
      </c>
      <c r="CO1901" s="110">
        <v>5</v>
      </c>
      <c r="CP1901" s="110">
        <v>0</v>
      </c>
      <c r="CQ1901" s="110">
        <v>0</v>
      </c>
    </row>
    <row r="1902" spans="19:95" x14ac:dyDescent="0.2">
      <c r="S1902" s="98">
        <v>5003</v>
      </c>
      <c r="T1902" s="98">
        <v>67</v>
      </c>
      <c r="U1902" s="98" t="s">
        <v>4417</v>
      </c>
      <c r="V1902" s="98">
        <v>74</v>
      </c>
      <c r="W1902" s="98" t="s">
        <v>4461</v>
      </c>
      <c r="X1902" s="98">
        <v>2</v>
      </c>
      <c r="Y1902" s="98" t="s">
        <v>4418</v>
      </c>
      <c r="Z1902" s="98">
        <v>16</v>
      </c>
      <c r="AA1902" s="98" t="s">
        <v>6486</v>
      </c>
      <c r="AB1902" s="98">
        <v>8084</v>
      </c>
      <c r="AC1902" s="98" t="s">
        <v>4484</v>
      </c>
      <c r="AD1902" s="98" t="s">
        <v>4485</v>
      </c>
      <c r="AE1902" s="98">
        <v>5003</v>
      </c>
      <c r="AF1902" s="98" t="s">
        <v>3281</v>
      </c>
      <c r="AG1902" s="98" t="s">
        <v>4489</v>
      </c>
      <c r="AH1902" s="98" t="s">
        <v>212</v>
      </c>
      <c r="AI1902" s="98" t="s">
        <v>53</v>
      </c>
      <c r="AJ1902" s="98">
        <v>4100</v>
      </c>
      <c r="AK1902" s="98" t="s">
        <v>35</v>
      </c>
      <c r="AL1902" s="98">
        <v>4103</v>
      </c>
      <c r="AM1902" s="98" t="s">
        <v>1212</v>
      </c>
      <c r="AN1902" s="98">
        <v>4116059</v>
      </c>
      <c r="AO1902" s="98">
        <v>2024</v>
      </c>
      <c r="AP1902" s="98">
        <v>14547.11</v>
      </c>
      <c r="AQ1902" s="98" t="s">
        <v>54</v>
      </c>
      <c r="AR1902" s="98" t="s">
        <v>54</v>
      </c>
      <c r="AS1902" s="98" t="s">
        <v>54</v>
      </c>
      <c r="AT1902" s="98" t="s">
        <v>54</v>
      </c>
      <c r="AW1902" s="98" t="s">
        <v>2637</v>
      </c>
      <c r="AY1902" s="98" t="s">
        <v>56</v>
      </c>
      <c r="AZ1902" s="98" t="s">
        <v>4463</v>
      </c>
      <c r="BA1902" s="98" t="s">
        <v>4468</v>
      </c>
      <c r="BB1902" s="98" t="s">
        <v>4467</v>
      </c>
      <c r="BD1902" s="110" t="str">
        <f t="shared" si="303"/>
        <v>5296RGInt 05 Londrina</v>
      </c>
      <c r="BE1902" s="110">
        <v>5296</v>
      </c>
      <c r="BF1902" s="110" t="s">
        <v>1980</v>
      </c>
      <c r="BG1902" s="110">
        <v>8383</v>
      </c>
      <c r="BH1902" s="110" t="s">
        <v>37</v>
      </c>
      <c r="BI1902" s="110">
        <v>6335</v>
      </c>
      <c r="BJ1902" s="110">
        <v>7135</v>
      </c>
      <c r="BK1902" s="110">
        <v>7135</v>
      </c>
      <c r="BL1902" s="110">
        <v>7135</v>
      </c>
      <c r="BN1902" s="110">
        <f t="shared" si="304"/>
        <v>27740</v>
      </c>
      <c r="BS1902" s="110">
        <v>5003</v>
      </c>
      <c r="BT1902" s="110" t="str">
        <f t="shared" si="307"/>
        <v>Construção de novas unidades habitacionais ou melhorias ou reformas, para famílias do meio urbano de Missal</v>
      </c>
      <c r="BU1902" s="111" t="str">
        <f t="shared" si="308"/>
        <v>Não</v>
      </c>
      <c r="BV1902" s="111" t="str">
        <f t="shared" si="309"/>
        <v>Não</v>
      </c>
      <c r="BW1902" s="111" t="str">
        <f t="shared" si="310"/>
        <v>Não</v>
      </c>
      <c r="BX1902" s="111" t="str">
        <f t="shared" si="311"/>
        <v>Não</v>
      </c>
      <c r="BY1902" s="110" t="s">
        <v>2893</v>
      </c>
      <c r="BZ1902" s="110" t="s">
        <v>8281</v>
      </c>
      <c r="CA1902" s="110" t="s">
        <v>2637</v>
      </c>
      <c r="CB1902" s="110" t="s">
        <v>8376</v>
      </c>
      <c r="CG1902" s="110" t="str">
        <f t="shared" si="305"/>
        <v>6266Nova Esperança</v>
      </c>
      <c r="CH1902" s="110" t="str">
        <f t="shared" si="306"/>
        <v>6266-1</v>
      </c>
      <c r="CI1902" s="110">
        <v>1</v>
      </c>
      <c r="CJ1902" s="110">
        <v>6266</v>
      </c>
      <c r="CK1902" s="110" t="s">
        <v>36</v>
      </c>
      <c r="CL1902" s="110">
        <v>4116901</v>
      </c>
      <c r="CM1902" s="110" t="s">
        <v>2038</v>
      </c>
      <c r="CN1902" s="110">
        <v>0</v>
      </c>
      <c r="CO1902" s="110">
        <v>14.4</v>
      </c>
      <c r="CP1902" s="110">
        <v>15</v>
      </c>
      <c r="CQ1902" s="110">
        <v>5.5</v>
      </c>
    </row>
    <row r="1903" spans="19:95" x14ac:dyDescent="0.2">
      <c r="S1903" s="98">
        <v>5005</v>
      </c>
      <c r="T1903" s="98">
        <v>67</v>
      </c>
      <c r="U1903" s="98" t="s">
        <v>4417</v>
      </c>
      <c r="V1903" s="98">
        <v>74</v>
      </c>
      <c r="W1903" s="98" t="s">
        <v>4461</v>
      </c>
      <c r="X1903" s="98">
        <v>2</v>
      </c>
      <c r="Y1903" s="98" t="s">
        <v>4418</v>
      </c>
      <c r="Z1903" s="98">
        <v>16</v>
      </c>
      <c r="AA1903" s="98" t="s">
        <v>6486</v>
      </c>
      <c r="AB1903" s="98">
        <v>8084</v>
      </c>
      <c r="AC1903" s="98" t="s">
        <v>4484</v>
      </c>
      <c r="AD1903" s="98" t="s">
        <v>4485</v>
      </c>
      <c r="AE1903" s="98">
        <v>5005</v>
      </c>
      <c r="AF1903" s="98" t="s">
        <v>3288</v>
      </c>
      <c r="AG1903" s="98" t="s">
        <v>4489</v>
      </c>
      <c r="AH1903" s="98" t="s">
        <v>212</v>
      </c>
      <c r="AI1903" s="98" t="s">
        <v>53</v>
      </c>
      <c r="AJ1903" s="98">
        <v>4100</v>
      </c>
      <c r="AK1903" s="98" t="s">
        <v>36</v>
      </c>
      <c r="AL1903" s="98">
        <v>4104</v>
      </c>
      <c r="AM1903" s="98" t="s">
        <v>3168</v>
      </c>
      <c r="AN1903" s="98">
        <v>4116109</v>
      </c>
      <c r="AO1903" s="98">
        <v>2024</v>
      </c>
      <c r="AP1903" s="98">
        <v>11945.33</v>
      </c>
      <c r="AQ1903" s="98" t="s">
        <v>54</v>
      </c>
      <c r="AR1903" s="98" t="s">
        <v>54</v>
      </c>
      <c r="AS1903" s="98" t="s">
        <v>54</v>
      </c>
      <c r="AT1903" s="98" t="s">
        <v>54</v>
      </c>
      <c r="AV1903" s="98" t="s">
        <v>1362</v>
      </c>
      <c r="AY1903" s="98" t="s">
        <v>56</v>
      </c>
      <c r="AZ1903" s="98" t="s">
        <v>4463</v>
      </c>
      <c r="BA1903" s="98" t="s">
        <v>4468</v>
      </c>
      <c r="BB1903" s="98" t="s">
        <v>4467</v>
      </c>
      <c r="BD1903" s="110" t="str">
        <f t="shared" si="303"/>
        <v>5296RGInt 06 Ponta Grossa</v>
      </c>
      <c r="BE1903" s="110">
        <v>5296</v>
      </c>
      <c r="BF1903" s="110" t="s">
        <v>1980</v>
      </c>
      <c r="BG1903" s="110">
        <v>8383</v>
      </c>
      <c r="BH1903" s="110" t="s">
        <v>38</v>
      </c>
      <c r="BI1903" s="110">
        <v>3021</v>
      </c>
      <c r="BJ1903" s="110">
        <v>3021</v>
      </c>
      <c r="BK1903" s="110">
        <v>3021</v>
      </c>
      <c r="BL1903" s="110">
        <v>3021</v>
      </c>
      <c r="BN1903" s="110">
        <f t="shared" si="304"/>
        <v>12084</v>
      </c>
      <c r="BS1903" s="110">
        <v>5005</v>
      </c>
      <c r="BT1903" s="110" t="str">
        <f t="shared" si="307"/>
        <v>Construção de novas unidades habitacionais ou melhorias ou reformas, para famílias do meio urbano de Moreira Sales</v>
      </c>
      <c r="BU1903" s="111" t="str">
        <f t="shared" si="308"/>
        <v>Não</v>
      </c>
      <c r="BV1903" s="111" t="str">
        <f t="shared" si="309"/>
        <v>Não</v>
      </c>
      <c r="BW1903" s="111" t="str">
        <f t="shared" si="310"/>
        <v>Não</v>
      </c>
      <c r="BX1903" s="111" t="str">
        <f t="shared" si="311"/>
        <v>Não</v>
      </c>
      <c r="BY1903" s="110" t="s">
        <v>2893</v>
      </c>
      <c r="BZ1903" s="110" t="s">
        <v>8281</v>
      </c>
      <c r="CA1903" s="110" t="s">
        <v>2637</v>
      </c>
      <c r="CB1903" s="110" t="s">
        <v>8379</v>
      </c>
      <c r="CG1903" s="110" t="str">
        <f t="shared" si="305"/>
        <v>6266 Total</v>
      </c>
      <c r="CH1903" s="110" t="str">
        <f t="shared" si="306"/>
        <v>6266 Total-1</v>
      </c>
      <c r="CI1903" s="110">
        <v>1</v>
      </c>
      <c r="CJ1903" s="110" t="s">
        <v>7639</v>
      </c>
      <c r="CN1903" s="110">
        <v>0</v>
      </c>
      <c r="CO1903" s="110">
        <v>14.4</v>
      </c>
      <c r="CP1903" s="110">
        <v>15</v>
      </c>
      <c r="CQ1903" s="110">
        <v>5.5</v>
      </c>
    </row>
    <row r="1904" spans="19:95" x14ac:dyDescent="0.2">
      <c r="S1904" s="98">
        <v>5006</v>
      </c>
      <c r="T1904" s="98">
        <v>67</v>
      </c>
      <c r="U1904" s="98" t="s">
        <v>4417</v>
      </c>
      <c r="V1904" s="98">
        <v>74</v>
      </c>
      <c r="W1904" s="98" t="s">
        <v>4461</v>
      </c>
      <c r="X1904" s="98">
        <v>2</v>
      </c>
      <c r="Y1904" s="98" t="s">
        <v>4418</v>
      </c>
      <c r="Z1904" s="98">
        <v>16</v>
      </c>
      <c r="AA1904" s="98" t="s">
        <v>6486</v>
      </c>
      <c r="AB1904" s="98">
        <v>8084</v>
      </c>
      <c r="AC1904" s="98" t="s">
        <v>4484</v>
      </c>
      <c r="AD1904" s="98" t="s">
        <v>4485</v>
      </c>
      <c r="AE1904" s="98">
        <v>5006</v>
      </c>
      <c r="AF1904" s="98" t="s">
        <v>3290</v>
      </c>
      <c r="AG1904" s="98" t="s">
        <v>4489</v>
      </c>
      <c r="AH1904" s="98" t="s">
        <v>212</v>
      </c>
      <c r="AI1904" s="98" t="s">
        <v>53</v>
      </c>
      <c r="AJ1904" s="98">
        <v>4100</v>
      </c>
      <c r="AK1904" s="98" t="s">
        <v>35</v>
      </c>
      <c r="AL1904" s="98">
        <v>4103</v>
      </c>
      <c r="AM1904" s="98" t="s">
        <v>508</v>
      </c>
      <c r="AN1904" s="98">
        <v>4116703</v>
      </c>
      <c r="AO1904" s="98">
        <v>2024</v>
      </c>
      <c r="AP1904" s="98">
        <v>8942.91</v>
      </c>
      <c r="AQ1904" s="98" t="s">
        <v>54</v>
      </c>
      <c r="AR1904" s="98" t="s">
        <v>54</v>
      </c>
      <c r="AS1904" s="98" t="s">
        <v>54</v>
      </c>
      <c r="AT1904" s="98" t="s">
        <v>54</v>
      </c>
      <c r="AV1904" s="98" t="s">
        <v>899</v>
      </c>
      <c r="AY1904" s="98" t="s">
        <v>56</v>
      </c>
      <c r="AZ1904" s="98" t="s">
        <v>4463</v>
      </c>
      <c r="BA1904" s="98" t="s">
        <v>4468</v>
      </c>
      <c r="BB1904" s="98" t="s">
        <v>4467</v>
      </c>
      <c r="BD1904" s="110" t="str">
        <f t="shared" si="303"/>
        <v>5297RGInt 01 Curitiba</v>
      </c>
      <c r="BE1904" s="110">
        <v>5297</v>
      </c>
      <c r="BF1904" s="110" t="s">
        <v>3934</v>
      </c>
      <c r="BG1904" s="110">
        <v>8088</v>
      </c>
      <c r="BH1904" s="110" t="s">
        <v>33</v>
      </c>
      <c r="BI1904" s="110">
        <v>0</v>
      </c>
      <c r="BJ1904" s="110">
        <v>0</v>
      </c>
      <c r="BK1904" s="110">
        <v>0</v>
      </c>
      <c r="BL1904" s="110">
        <v>0</v>
      </c>
      <c r="BN1904" s="110">
        <f t="shared" si="304"/>
        <v>0</v>
      </c>
      <c r="BS1904" s="110">
        <v>5006</v>
      </c>
      <c r="BT1904" s="110" t="str">
        <f t="shared" si="307"/>
        <v>Construção de novas unidades habitacionais ou melhorias ou reformas, para famílias do meio urbano de Nova Aurora</v>
      </c>
      <c r="BU1904" s="111" t="str">
        <f t="shared" si="308"/>
        <v>Não</v>
      </c>
      <c r="BV1904" s="111" t="str">
        <f t="shared" si="309"/>
        <v>Não</v>
      </c>
      <c r="BW1904" s="111" t="str">
        <f t="shared" si="310"/>
        <v>Não</v>
      </c>
      <c r="BX1904" s="111" t="str">
        <f t="shared" si="311"/>
        <v>Não</v>
      </c>
      <c r="BY1904" s="110" t="s">
        <v>2893</v>
      </c>
      <c r="BZ1904" s="110" t="s">
        <v>8281</v>
      </c>
      <c r="CA1904" s="110" t="s">
        <v>2637</v>
      </c>
      <c r="CB1904" s="110" t="s">
        <v>8379</v>
      </c>
      <c r="CG1904" s="110" t="str">
        <f t="shared" si="305"/>
        <v>6267Almirante Tamandaré</v>
      </c>
      <c r="CH1904" s="110" t="str">
        <f t="shared" si="306"/>
        <v>6267-1</v>
      </c>
      <c r="CI1904" s="110">
        <v>1</v>
      </c>
      <c r="CJ1904" s="110">
        <v>6267</v>
      </c>
      <c r="CK1904" s="110" t="s">
        <v>33</v>
      </c>
      <c r="CL1904" s="110">
        <v>4100400</v>
      </c>
      <c r="CM1904" s="110" t="s">
        <v>171</v>
      </c>
      <c r="CN1904" s="110">
        <v>0</v>
      </c>
      <c r="CO1904" s="110">
        <v>0</v>
      </c>
      <c r="CP1904" s="110">
        <v>1.8</v>
      </c>
      <c r="CQ1904" s="110">
        <v>3.5</v>
      </c>
    </row>
    <row r="1905" spans="19:95" x14ac:dyDescent="0.2">
      <c r="S1905" s="98">
        <v>5012</v>
      </c>
      <c r="T1905" s="98">
        <v>67</v>
      </c>
      <c r="U1905" s="98" t="s">
        <v>4417</v>
      </c>
      <c r="V1905" s="98">
        <v>74</v>
      </c>
      <c r="W1905" s="98" t="s">
        <v>4461</v>
      </c>
      <c r="X1905" s="98">
        <v>2</v>
      </c>
      <c r="Y1905" s="98" t="s">
        <v>4418</v>
      </c>
      <c r="Z1905" s="98">
        <v>16</v>
      </c>
      <c r="AA1905" s="98" t="s">
        <v>6486</v>
      </c>
      <c r="AB1905" s="98">
        <v>8084</v>
      </c>
      <c r="AC1905" s="98" t="s">
        <v>4484</v>
      </c>
      <c r="AD1905" s="98" t="s">
        <v>4485</v>
      </c>
      <c r="AE1905" s="98">
        <v>5012</v>
      </c>
      <c r="AF1905" s="98" t="s">
        <v>3310</v>
      </c>
      <c r="AG1905" s="98" t="s">
        <v>4489</v>
      </c>
      <c r="AH1905" s="98" t="s">
        <v>212</v>
      </c>
      <c r="AI1905" s="98" t="s">
        <v>53</v>
      </c>
      <c r="AJ1905" s="98">
        <v>4100</v>
      </c>
      <c r="AK1905" s="98" t="s">
        <v>36</v>
      </c>
      <c r="AL1905" s="98">
        <v>4104</v>
      </c>
      <c r="AM1905" s="98" t="s">
        <v>2038</v>
      </c>
      <c r="AN1905" s="98">
        <v>4116901</v>
      </c>
      <c r="AO1905" s="98">
        <v>2024</v>
      </c>
      <c r="AP1905" s="98">
        <v>7000</v>
      </c>
      <c r="AQ1905" s="98" t="s">
        <v>54</v>
      </c>
      <c r="AR1905" s="98" t="s">
        <v>54</v>
      </c>
      <c r="AS1905" s="98" t="s">
        <v>54</v>
      </c>
      <c r="AT1905" s="98" t="s">
        <v>54</v>
      </c>
      <c r="AV1905" s="98" t="s">
        <v>226</v>
      </c>
      <c r="AY1905" s="98" t="s">
        <v>56</v>
      </c>
      <c r="AZ1905" s="98" t="s">
        <v>4463</v>
      </c>
      <c r="BA1905" s="98" t="s">
        <v>4468</v>
      </c>
      <c r="BB1905" s="98" t="s">
        <v>4467</v>
      </c>
      <c r="BD1905" s="110" t="str">
        <f t="shared" ref="BD1905:BD1968" si="312">BE1905&amp;BH1905</f>
        <v>5297RGInt 02 Guarapuava</v>
      </c>
      <c r="BE1905" s="110">
        <v>5297</v>
      </c>
      <c r="BF1905" s="110" t="s">
        <v>3934</v>
      </c>
      <c r="BG1905" s="110">
        <v>8088</v>
      </c>
      <c r="BH1905" s="110" t="s">
        <v>34</v>
      </c>
      <c r="BI1905" s="110">
        <v>2</v>
      </c>
      <c r="BJ1905" s="110">
        <v>1</v>
      </c>
      <c r="BK1905" s="110">
        <v>0</v>
      </c>
      <c r="BL1905" s="110">
        <v>0</v>
      </c>
      <c r="BN1905" s="110">
        <f t="shared" ref="BN1905:BN1968" si="313">SUM(BI1905:BM1905)</f>
        <v>3</v>
      </c>
      <c r="BS1905" s="110">
        <v>5012</v>
      </c>
      <c r="BT1905" s="110" t="str">
        <f t="shared" si="307"/>
        <v>Construção de novas unidades habitacionais ou melhorias ou reformas, para famílias do meio urbano de Nova Esperança</v>
      </c>
      <c r="BU1905" s="111" t="str">
        <f t="shared" si="308"/>
        <v>Não</v>
      </c>
      <c r="BV1905" s="111" t="str">
        <f t="shared" si="309"/>
        <v>Não</v>
      </c>
      <c r="BW1905" s="111" t="str">
        <f t="shared" si="310"/>
        <v>Não</v>
      </c>
      <c r="BX1905" s="111" t="str">
        <f t="shared" si="311"/>
        <v>Não</v>
      </c>
      <c r="BY1905" s="110" t="s">
        <v>2893</v>
      </c>
      <c r="BZ1905" s="110" t="s">
        <v>8281</v>
      </c>
      <c r="CA1905" s="110" t="s">
        <v>2637</v>
      </c>
      <c r="CB1905" s="110" t="s">
        <v>8376</v>
      </c>
      <c r="CG1905" s="110" t="str">
        <f t="shared" si="305"/>
        <v>6267 Total</v>
      </c>
      <c r="CH1905" s="110" t="str">
        <f t="shared" si="306"/>
        <v>6267 Total-1</v>
      </c>
      <c r="CI1905" s="110">
        <v>1</v>
      </c>
      <c r="CJ1905" s="110" t="s">
        <v>7640</v>
      </c>
      <c r="CN1905" s="110">
        <v>0</v>
      </c>
      <c r="CO1905" s="110">
        <v>0</v>
      </c>
      <c r="CP1905" s="110">
        <v>1.8</v>
      </c>
      <c r="CQ1905" s="110">
        <v>3.5</v>
      </c>
    </row>
    <row r="1906" spans="19:95" x14ac:dyDescent="0.2">
      <c r="S1906" s="98">
        <v>5014</v>
      </c>
      <c r="T1906" s="98">
        <v>67</v>
      </c>
      <c r="U1906" s="98" t="s">
        <v>4417</v>
      </c>
      <c r="V1906" s="98">
        <v>74</v>
      </c>
      <c r="W1906" s="98" t="s">
        <v>4461</v>
      </c>
      <c r="X1906" s="98">
        <v>2</v>
      </c>
      <c r="Y1906" s="98" t="s">
        <v>4418</v>
      </c>
      <c r="Z1906" s="98">
        <v>16</v>
      </c>
      <c r="AA1906" s="98" t="s">
        <v>6486</v>
      </c>
      <c r="AB1906" s="98">
        <v>8084</v>
      </c>
      <c r="AC1906" s="98" t="s">
        <v>4484</v>
      </c>
      <c r="AD1906" s="98" t="s">
        <v>4485</v>
      </c>
      <c r="AE1906" s="98">
        <v>5014</v>
      </c>
      <c r="AF1906" s="98" t="s">
        <v>3315</v>
      </c>
      <c r="AG1906" s="98" t="s">
        <v>4489</v>
      </c>
      <c r="AH1906" s="98" t="s">
        <v>212</v>
      </c>
      <c r="AI1906" s="98" t="s">
        <v>53</v>
      </c>
      <c r="AJ1906" s="98">
        <v>4100</v>
      </c>
      <c r="AK1906" s="98" t="s">
        <v>37</v>
      </c>
      <c r="AL1906" s="98">
        <v>4105</v>
      </c>
      <c r="AM1906" s="98" t="s">
        <v>3204</v>
      </c>
      <c r="AN1906" s="98">
        <v>4121307</v>
      </c>
      <c r="AO1906" s="98">
        <v>2024</v>
      </c>
      <c r="AP1906" s="98">
        <v>11318.02</v>
      </c>
      <c r="AQ1906" s="98" t="s">
        <v>54</v>
      </c>
      <c r="AR1906" s="98" t="s">
        <v>54</v>
      </c>
      <c r="AS1906" s="98" t="s">
        <v>54</v>
      </c>
      <c r="AT1906" s="98" t="s">
        <v>54</v>
      </c>
      <c r="AU1906" s="98" t="s">
        <v>2893</v>
      </c>
      <c r="AY1906" s="98" t="s">
        <v>56</v>
      </c>
      <c r="AZ1906" s="98" t="s">
        <v>4463</v>
      </c>
      <c r="BA1906" s="98" t="s">
        <v>4468</v>
      </c>
      <c r="BB1906" s="98" t="s">
        <v>4467</v>
      </c>
      <c r="BD1906" s="110" t="str">
        <f t="shared" si="312"/>
        <v>5297RGInt 03 Cascavel</v>
      </c>
      <c r="BE1906" s="110">
        <v>5297</v>
      </c>
      <c r="BF1906" s="110" t="s">
        <v>3934</v>
      </c>
      <c r="BG1906" s="110">
        <v>8088</v>
      </c>
      <c r="BH1906" s="110" t="s">
        <v>35</v>
      </c>
      <c r="BI1906" s="110">
        <v>2</v>
      </c>
      <c r="BJ1906" s="110">
        <v>0</v>
      </c>
      <c r="BK1906" s="110">
        <v>0</v>
      </c>
      <c r="BL1906" s="110">
        <v>0</v>
      </c>
      <c r="BN1906" s="110">
        <f t="shared" si="313"/>
        <v>2</v>
      </c>
      <c r="BS1906" s="110">
        <v>5014</v>
      </c>
      <c r="BT1906" s="110" t="str">
        <f t="shared" si="307"/>
        <v>Construção de novas unidades habitacionais ou melhorias ou reformas, para famílias do meio urbano de Rancho Alegre</v>
      </c>
      <c r="BU1906" s="111" t="str">
        <f t="shared" si="308"/>
        <v>Não</v>
      </c>
      <c r="BV1906" s="111" t="str">
        <f t="shared" si="309"/>
        <v>Não</v>
      </c>
      <c r="BW1906" s="111" t="str">
        <f t="shared" si="310"/>
        <v>Não</v>
      </c>
      <c r="BX1906" s="111" t="str">
        <f t="shared" si="311"/>
        <v>Não</v>
      </c>
      <c r="BY1906" s="110" t="s">
        <v>2893</v>
      </c>
      <c r="BZ1906" s="110" t="s">
        <v>8281</v>
      </c>
      <c r="CA1906" s="110" t="s">
        <v>2637</v>
      </c>
      <c r="CB1906" s="110" t="s">
        <v>8379</v>
      </c>
      <c r="CG1906" s="110" t="str">
        <f t="shared" si="305"/>
        <v>6268Barbosa Ferraz</v>
      </c>
      <c r="CH1906" s="110" t="str">
        <f t="shared" si="306"/>
        <v>6268-1</v>
      </c>
      <c r="CI1906" s="110">
        <v>1</v>
      </c>
      <c r="CJ1906" s="110">
        <v>6268</v>
      </c>
      <c r="CK1906" s="110" t="s">
        <v>36</v>
      </c>
      <c r="CL1906" s="110">
        <v>4102505</v>
      </c>
      <c r="CM1906" s="110" t="s">
        <v>6738</v>
      </c>
      <c r="CN1906" s="110">
        <v>0</v>
      </c>
      <c r="CO1906" s="110">
        <v>0</v>
      </c>
      <c r="CP1906" s="110">
        <v>11.89</v>
      </c>
      <c r="CQ1906" s="110">
        <v>11.9</v>
      </c>
    </row>
    <row r="1907" spans="19:95" x14ac:dyDescent="0.2">
      <c r="S1907" s="98">
        <v>5015</v>
      </c>
      <c r="T1907" s="98">
        <v>67</v>
      </c>
      <c r="U1907" s="98" t="s">
        <v>4417</v>
      </c>
      <c r="V1907" s="98">
        <v>74</v>
      </c>
      <c r="W1907" s="98" t="s">
        <v>4461</v>
      </c>
      <c r="X1907" s="98">
        <v>2</v>
      </c>
      <c r="Y1907" s="98" t="s">
        <v>4418</v>
      </c>
      <c r="Z1907" s="98">
        <v>16</v>
      </c>
      <c r="AA1907" s="98" t="s">
        <v>6486</v>
      </c>
      <c r="AB1907" s="98">
        <v>8084</v>
      </c>
      <c r="AC1907" s="98" t="s">
        <v>4484</v>
      </c>
      <c r="AD1907" s="98" t="s">
        <v>4485</v>
      </c>
      <c r="AE1907" s="98">
        <v>5015</v>
      </c>
      <c r="AF1907" s="98" t="s">
        <v>3317</v>
      </c>
      <c r="AG1907" s="98" t="s">
        <v>4489</v>
      </c>
      <c r="AH1907" s="98" t="s">
        <v>212</v>
      </c>
      <c r="AI1907" s="98" t="s">
        <v>53</v>
      </c>
      <c r="AJ1907" s="98">
        <v>4100</v>
      </c>
      <c r="AK1907" s="98" t="s">
        <v>35</v>
      </c>
      <c r="AL1907" s="98">
        <v>4103</v>
      </c>
      <c r="AM1907" s="98" t="s">
        <v>1262</v>
      </c>
      <c r="AN1907" s="98">
        <v>4121406</v>
      </c>
      <c r="AO1907" s="98">
        <v>2024</v>
      </c>
      <c r="AP1907" s="98">
        <v>1639.6</v>
      </c>
      <c r="AQ1907" s="98" t="s">
        <v>54</v>
      </c>
      <c r="AR1907" s="98" t="s">
        <v>54</v>
      </c>
      <c r="AS1907" s="98" t="s">
        <v>54</v>
      </c>
      <c r="AT1907" s="98" t="s">
        <v>54</v>
      </c>
      <c r="AV1907" s="98" t="s">
        <v>899</v>
      </c>
      <c r="AY1907" s="98" t="s">
        <v>56</v>
      </c>
      <c r="AZ1907" s="98" t="s">
        <v>4463</v>
      </c>
      <c r="BA1907" s="98" t="s">
        <v>4468</v>
      </c>
      <c r="BB1907" s="98" t="s">
        <v>4467</v>
      </c>
      <c r="BD1907" s="110" t="str">
        <f t="shared" si="312"/>
        <v>5297RGInt 04 Maringá</v>
      </c>
      <c r="BE1907" s="110">
        <v>5297</v>
      </c>
      <c r="BF1907" s="110" t="s">
        <v>3934</v>
      </c>
      <c r="BG1907" s="110">
        <v>8088</v>
      </c>
      <c r="BH1907" s="110" t="s">
        <v>36</v>
      </c>
      <c r="BI1907" s="110">
        <v>0</v>
      </c>
      <c r="BJ1907" s="110">
        <v>2</v>
      </c>
      <c r="BK1907" s="110">
        <v>0</v>
      </c>
      <c r="BL1907" s="110">
        <v>1</v>
      </c>
      <c r="BN1907" s="110">
        <f t="shared" si="313"/>
        <v>3</v>
      </c>
      <c r="BS1907" s="110">
        <v>5015</v>
      </c>
      <c r="BT1907" s="110" t="str">
        <f t="shared" si="307"/>
        <v>Construção de novas unidades habitacionais ou melhorias ou reformas, para famílias do meio urbano de Realeza</v>
      </c>
      <c r="BU1907" s="111" t="str">
        <f t="shared" si="308"/>
        <v>Não</v>
      </c>
      <c r="BV1907" s="111" t="str">
        <f t="shared" si="309"/>
        <v>Não</v>
      </c>
      <c r="BW1907" s="111" t="str">
        <f t="shared" si="310"/>
        <v>Não</v>
      </c>
      <c r="BX1907" s="111" t="str">
        <f t="shared" si="311"/>
        <v>Não</v>
      </c>
      <c r="BY1907" s="110" t="s">
        <v>2893</v>
      </c>
      <c r="BZ1907" s="110" t="s">
        <v>8281</v>
      </c>
      <c r="CA1907" s="110" t="s">
        <v>2637</v>
      </c>
      <c r="CB1907" s="110" t="s">
        <v>8379</v>
      </c>
      <c r="CG1907" s="110" t="str">
        <f t="shared" si="305"/>
        <v>6268 Total</v>
      </c>
      <c r="CH1907" s="110" t="str">
        <f t="shared" si="306"/>
        <v>6268 Total-1</v>
      </c>
      <c r="CI1907" s="110">
        <v>1</v>
      </c>
      <c r="CJ1907" s="110" t="s">
        <v>7641</v>
      </c>
      <c r="CN1907" s="110">
        <v>0</v>
      </c>
      <c r="CO1907" s="110">
        <v>0</v>
      </c>
      <c r="CP1907" s="110">
        <v>11.89</v>
      </c>
      <c r="CQ1907" s="110">
        <v>11.9</v>
      </c>
    </row>
    <row r="1908" spans="19:95" x14ac:dyDescent="0.2">
      <c r="S1908" s="98">
        <v>5020</v>
      </c>
      <c r="T1908" s="98">
        <v>67</v>
      </c>
      <c r="U1908" s="98" t="s">
        <v>4417</v>
      </c>
      <c r="V1908" s="98">
        <v>74</v>
      </c>
      <c r="W1908" s="98" t="s">
        <v>4461</v>
      </c>
      <c r="X1908" s="98">
        <v>2</v>
      </c>
      <c r="Y1908" s="98" t="s">
        <v>4418</v>
      </c>
      <c r="Z1908" s="98">
        <v>16</v>
      </c>
      <c r="AA1908" s="98" t="s">
        <v>6486</v>
      </c>
      <c r="AB1908" s="98">
        <v>8084</v>
      </c>
      <c r="AC1908" s="98" t="s">
        <v>4484</v>
      </c>
      <c r="AD1908" s="98" t="s">
        <v>4485</v>
      </c>
      <c r="AE1908" s="98">
        <v>5020</v>
      </c>
      <c r="AF1908" s="98" t="s">
        <v>3331</v>
      </c>
      <c r="AG1908" s="98" t="s">
        <v>4489</v>
      </c>
      <c r="AH1908" s="98" t="s">
        <v>212</v>
      </c>
      <c r="AI1908" s="98" t="s">
        <v>53</v>
      </c>
      <c r="AJ1908" s="98">
        <v>4100</v>
      </c>
      <c r="AK1908" s="98" t="s">
        <v>37</v>
      </c>
      <c r="AL1908" s="98">
        <v>4105</v>
      </c>
      <c r="AM1908" s="98" t="s">
        <v>3240</v>
      </c>
      <c r="AN1908" s="98">
        <v>4121802</v>
      </c>
      <c r="AO1908" s="98">
        <v>2024</v>
      </c>
      <c r="AP1908" s="98">
        <v>12100</v>
      </c>
      <c r="AQ1908" s="98" t="s">
        <v>54</v>
      </c>
      <c r="AR1908" s="98" t="s">
        <v>54</v>
      </c>
      <c r="AS1908" s="98" t="s">
        <v>54</v>
      </c>
      <c r="AT1908" s="98" t="s">
        <v>54</v>
      </c>
      <c r="AV1908" s="98" t="s">
        <v>1362</v>
      </c>
      <c r="AY1908" s="98" t="s">
        <v>56</v>
      </c>
      <c r="AZ1908" s="98" t="s">
        <v>4463</v>
      </c>
      <c r="BA1908" s="98" t="s">
        <v>4468</v>
      </c>
      <c r="BB1908" s="98" t="s">
        <v>4467</v>
      </c>
      <c r="BD1908" s="110" t="str">
        <f t="shared" si="312"/>
        <v>5297RGInt 05 Londrina</v>
      </c>
      <c r="BE1908" s="110">
        <v>5297</v>
      </c>
      <c r="BF1908" s="110" t="s">
        <v>3934</v>
      </c>
      <c r="BG1908" s="110">
        <v>8088</v>
      </c>
      <c r="BH1908" s="110" t="s">
        <v>37</v>
      </c>
      <c r="BI1908" s="110">
        <v>0</v>
      </c>
      <c r="BJ1908" s="110">
        <v>0</v>
      </c>
      <c r="BK1908" s="110">
        <v>1</v>
      </c>
      <c r="BL1908" s="110">
        <v>0</v>
      </c>
      <c r="BN1908" s="110">
        <f t="shared" si="313"/>
        <v>1</v>
      </c>
      <c r="BS1908" s="110">
        <v>5020</v>
      </c>
      <c r="BT1908" s="110" t="str">
        <f t="shared" si="307"/>
        <v>Construção de novas unidades habitacionais ou melhorias ou reformas, para famílias do meio urbano de Ribeirão Claro</v>
      </c>
      <c r="BU1908" s="111" t="str">
        <f t="shared" si="308"/>
        <v>Não</v>
      </c>
      <c r="BV1908" s="111" t="str">
        <f t="shared" si="309"/>
        <v>Não</v>
      </c>
      <c r="BW1908" s="111" t="str">
        <f t="shared" si="310"/>
        <v>Não</v>
      </c>
      <c r="BX1908" s="111" t="str">
        <f t="shared" si="311"/>
        <v>Não</v>
      </c>
      <c r="BY1908" s="110" t="s">
        <v>2893</v>
      </c>
      <c r="BZ1908" s="110" t="s">
        <v>8281</v>
      </c>
      <c r="CA1908" s="110" t="s">
        <v>2637</v>
      </c>
      <c r="CB1908" s="110" t="s">
        <v>8379</v>
      </c>
      <c r="CG1908" s="110" t="str">
        <f t="shared" si="305"/>
        <v>6269Cornélio Procópio</v>
      </c>
      <c r="CH1908" s="110" t="str">
        <f t="shared" si="306"/>
        <v>6269-1</v>
      </c>
      <c r="CI1908" s="110">
        <v>1</v>
      </c>
      <c r="CJ1908" s="110">
        <v>6269</v>
      </c>
      <c r="CK1908" s="110" t="s">
        <v>37</v>
      </c>
      <c r="CL1908" s="110">
        <v>4106407</v>
      </c>
      <c r="CM1908" s="110" t="s">
        <v>2227</v>
      </c>
      <c r="CN1908" s="110">
        <v>0</v>
      </c>
      <c r="CO1908" s="110">
        <v>0.19</v>
      </c>
      <c r="CP1908" s="110">
        <v>1.07</v>
      </c>
      <c r="CQ1908" s="110">
        <v>0</v>
      </c>
    </row>
    <row r="1909" spans="19:95" x14ac:dyDescent="0.2">
      <c r="S1909" s="98">
        <v>5021</v>
      </c>
      <c r="T1909" s="98">
        <v>67</v>
      </c>
      <c r="U1909" s="98" t="s">
        <v>4417</v>
      </c>
      <c r="V1909" s="98">
        <v>74</v>
      </c>
      <c r="W1909" s="98" t="s">
        <v>4461</v>
      </c>
      <c r="X1909" s="98">
        <v>2</v>
      </c>
      <c r="Y1909" s="98" t="s">
        <v>4418</v>
      </c>
      <c r="Z1909" s="98">
        <v>16</v>
      </c>
      <c r="AA1909" s="98" t="s">
        <v>6486</v>
      </c>
      <c r="AB1909" s="98">
        <v>8084</v>
      </c>
      <c r="AC1909" s="98" t="s">
        <v>4484</v>
      </c>
      <c r="AD1909" s="98" t="s">
        <v>4485</v>
      </c>
      <c r="AE1909" s="98">
        <v>5021</v>
      </c>
      <c r="AF1909" s="98" t="s">
        <v>3334</v>
      </c>
      <c r="AG1909" s="98" t="s">
        <v>4489</v>
      </c>
      <c r="AH1909" s="98" t="s">
        <v>212</v>
      </c>
      <c r="AI1909" s="98" t="s">
        <v>53</v>
      </c>
      <c r="AJ1909" s="98">
        <v>4100</v>
      </c>
      <c r="AK1909" s="98" t="s">
        <v>35</v>
      </c>
      <c r="AL1909" s="98">
        <v>4103</v>
      </c>
      <c r="AM1909" s="98" t="s">
        <v>412</v>
      </c>
      <c r="AN1909" s="98">
        <v>4122156</v>
      </c>
      <c r="AO1909" s="98">
        <v>2024</v>
      </c>
      <c r="AP1909" s="98">
        <v>1639.6</v>
      </c>
      <c r="AQ1909" s="98" t="s">
        <v>54</v>
      </c>
      <c r="AR1909" s="98" t="s">
        <v>54</v>
      </c>
      <c r="AS1909" s="98" t="s">
        <v>54</v>
      </c>
      <c r="AT1909" s="98" t="s">
        <v>54</v>
      </c>
      <c r="AU1909" s="98" t="s">
        <v>2893</v>
      </c>
      <c r="AY1909" s="98" t="s">
        <v>56</v>
      </c>
      <c r="AZ1909" s="98" t="s">
        <v>4463</v>
      </c>
      <c r="BA1909" s="98" t="s">
        <v>4468</v>
      </c>
      <c r="BB1909" s="98" t="s">
        <v>4467</v>
      </c>
      <c r="BD1909" s="110" t="str">
        <f t="shared" si="312"/>
        <v>5297RGInt 06 Ponta Grossa</v>
      </c>
      <c r="BE1909" s="110">
        <v>5297</v>
      </c>
      <c r="BF1909" s="110" t="s">
        <v>3934</v>
      </c>
      <c r="BG1909" s="110">
        <v>8088</v>
      </c>
      <c r="BH1909" s="110" t="s">
        <v>38</v>
      </c>
      <c r="BI1909" s="110">
        <v>0</v>
      </c>
      <c r="BJ1909" s="110">
        <v>0</v>
      </c>
      <c r="BK1909" s="110">
        <v>0</v>
      </c>
      <c r="BL1909" s="110">
        <v>0</v>
      </c>
      <c r="BN1909" s="110">
        <f t="shared" si="313"/>
        <v>0</v>
      </c>
      <c r="BS1909" s="110">
        <v>5021</v>
      </c>
      <c r="BT1909" s="110" t="str">
        <f t="shared" si="307"/>
        <v>Construção de novas unidades habitacionais ou melhorias ou reformas, para famílias do meio urbano de Rio Bonito do Iguaçu</v>
      </c>
      <c r="BU1909" s="111" t="str">
        <f t="shared" si="308"/>
        <v>Não</v>
      </c>
      <c r="BV1909" s="111" t="str">
        <f t="shared" si="309"/>
        <v>Não</v>
      </c>
      <c r="BW1909" s="111" t="str">
        <f t="shared" si="310"/>
        <v>Não</v>
      </c>
      <c r="BX1909" s="111" t="str">
        <f t="shared" si="311"/>
        <v>Não</v>
      </c>
      <c r="BY1909" s="110" t="s">
        <v>2893</v>
      </c>
      <c r="BZ1909" s="110" t="s">
        <v>8281</v>
      </c>
      <c r="CA1909" s="110" t="s">
        <v>2637</v>
      </c>
      <c r="CB1909" s="110" t="s">
        <v>8379</v>
      </c>
      <c r="CG1909" s="110" t="str">
        <f t="shared" si="305"/>
        <v>6269 Total</v>
      </c>
      <c r="CH1909" s="110" t="str">
        <f t="shared" si="306"/>
        <v>6269 Total-1</v>
      </c>
      <c r="CI1909" s="110">
        <v>1</v>
      </c>
      <c r="CJ1909" s="110" t="s">
        <v>7642</v>
      </c>
      <c r="CN1909" s="110">
        <v>0</v>
      </c>
      <c r="CO1909" s="110">
        <v>0.19</v>
      </c>
      <c r="CP1909" s="110">
        <v>1.07</v>
      </c>
      <c r="CQ1909" s="110">
        <v>0</v>
      </c>
    </row>
    <row r="1910" spans="19:95" x14ac:dyDescent="0.2">
      <c r="S1910" s="98">
        <v>5023</v>
      </c>
      <c r="T1910" s="98">
        <v>67</v>
      </c>
      <c r="U1910" s="98" t="s">
        <v>4417</v>
      </c>
      <c r="V1910" s="98">
        <v>74</v>
      </c>
      <c r="W1910" s="98" t="s">
        <v>4461</v>
      </c>
      <c r="X1910" s="98">
        <v>2</v>
      </c>
      <c r="Y1910" s="98" t="s">
        <v>4418</v>
      </c>
      <c r="Z1910" s="98">
        <v>16</v>
      </c>
      <c r="AA1910" s="98" t="s">
        <v>6486</v>
      </c>
      <c r="AB1910" s="98">
        <v>8084</v>
      </c>
      <c r="AC1910" s="98" t="s">
        <v>4484</v>
      </c>
      <c r="AD1910" s="98" t="s">
        <v>4485</v>
      </c>
      <c r="AE1910" s="98">
        <v>5023</v>
      </c>
      <c r="AF1910" s="98" t="s">
        <v>3337</v>
      </c>
      <c r="AG1910" s="98" t="s">
        <v>6495</v>
      </c>
      <c r="AH1910" s="98" t="s">
        <v>212</v>
      </c>
      <c r="AI1910" s="98" t="s">
        <v>53</v>
      </c>
      <c r="AJ1910" s="98">
        <v>4100</v>
      </c>
      <c r="AK1910" s="98" t="s">
        <v>36</v>
      </c>
      <c r="AL1910" s="98">
        <v>4104</v>
      </c>
      <c r="AM1910" s="98" t="s">
        <v>2805</v>
      </c>
      <c r="AN1910" s="98">
        <v>4123303</v>
      </c>
      <c r="AO1910" s="98">
        <v>2024</v>
      </c>
      <c r="AP1910" s="98">
        <v>7525</v>
      </c>
      <c r="AQ1910" s="98" t="s">
        <v>54</v>
      </c>
      <c r="AR1910" s="98" t="s">
        <v>54</v>
      </c>
      <c r="AS1910" s="98" t="s">
        <v>54</v>
      </c>
      <c r="AT1910" s="98" t="s">
        <v>54</v>
      </c>
      <c r="AW1910" s="98" t="s">
        <v>2637</v>
      </c>
      <c r="AY1910" s="98" t="s">
        <v>56</v>
      </c>
      <c r="AZ1910" s="98" t="s">
        <v>4463</v>
      </c>
      <c r="BA1910" s="98" t="s">
        <v>4468</v>
      </c>
      <c r="BB1910" s="98" t="s">
        <v>4467</v>
      </c>
      <c r="BD1910" s="110" t="str">
        <f t="shared" si="312"/>
        <v>5298RGInt 05 Londrina</v>
      </c>
      <c r="BE1910" s="110">
        <v>5298</v>
      </c>
      <c r="BF1910" s="110" t="s">
        <v>3939</v>
      </c>
      <c r="BG1910" s="110">
        <v>8811</v>
      </c>
      <c r="BH1910" s="110" t="s">
        <v>37</v>
      </c>
      <c r="BI1910" s="110">
        <v>20</v>
      </c>
      <c r="BJ1910" s="110">
        <v>0</v>
      </c>
      <c r="BK1910" s="110">
        <v>0</v>
      </c>
      <c r="BL1910" s="110">
        <v>0</v>
      </c>
      <c r="BN1910" s="110">
        <f t="shared" si="313"/>
        <v>20</v>
      </c>
      <c r="BS1910" s="110">
        <v>5023</v>
      </c>
      <c r="BT1910" s="110" t="str">
        <f t="shared" si="307"/>
        <v>Construção de novas unidades habitacionais ou melhorias ou reformas, para famílias do meio urbano de Santa Cruz de Monte Castelo</v>
      </c>
      <c r="BU1910" s="111" t="str">
        <f t="shared" si="308"/>
        <v>Não</v>
      </c>
      <c r="BV1910" s="111" t="str">
        <f t="shared" si="309"/>
        <v>Não</v>
      </c>
      <c r="BW1910" s="111" t="str">
        <f t="shared" si="310"/>
        <v>Não</v>
      </c>
      <c r="BX1910" s="111" t="str">
        <f t="shared" si="311"/>
        <v>Não</v>
      </c>
      <c r="BY1910" s="110" t="s">
        <v>2893</v>
      </c>
      <c r="BZ1910" s="110" t="s">
        <v>8281</v>
      </c>
      <c r="CA1910" s="110" t="s">
        <v>2637</v>
      </c>
      <c r="CB1910" s="110" t="s">
        <v>8374</v>
      </c>
      <c r="CG1910" s="110" t="str">
        <f t="shared" si="305"/>
        <v>6272Turvo</v>
      </c>
      <c r="CH1910" s="110" t="str">
        <f t="shared" si="306"/>
        <v>6272-1</v>
      </c>
      <c r="CI1910" s="110">
        <v>1</v>
      </c>
      <c r="CJ1910" s="110">
        <v>6272</v>
      </c>
      <c r="CK1910" s="110" t="s">
        <v>34</v>
      </c>
      <c r="CL1910" s="110">
        <v>4127965</v>
      </c>
      <c r="CM1910" s="110" t="s">
        <v>6719</v>
      </c>
      <c r="CN1910" s="110">
        <v>0</v>
      </c>
      <c r="CO1910" s="110">
        <v>16.75</v>
      </c>
      <c r="CP1910" s="110">
        <v>10.27</v>
      </c>
      <c r="CQ1910" s="110">
        <v>0</v>
      </c>
    </row>
    <row r="1911" spans="19:95" x14ac:dyDescent="0.2">
      <c r="S1911" s="98">
        <v>5025</v>
      </c>
      <c r="T1911" s="98">
        <v>67</v>
      </c>
      <c r="U1911" s="98" t="s">
        <v>4417</v>
      </c>
      <c r="V1911" s="98">
        <v>74</v>
      </c>
      <c r="W1911" s="98" t="s">
        <v>4461</v>
      </c>
      <c r="X1911" s="98">
        <v>2</v>
      </c>
      <c r="Y1911" s="98" t="s">
        <v>4418</v>
      </c>
      <c r="Z1911" s="98">
        <v>16</v>
      </c>
      <c r="AA1911" s="98" t="s">
        <v>6486</v>
      </c>
      <c r="AB1911" s="98">
        <v>8084</v>
      </c>
      <c r="AC1911" s="98" t="s">
        <v>4484</v>
      </c>
      <c r="AD1911" s="98" t="s">
        <v>4485</v>
      </c>
      <c r="AE1911" s="98">
        <v>5025</v>
      </c>
      <c r="AF1911" s="98" t="s">
        <v>3340</v>
      </c>
      <c r="AG1911" s="98" t="s">
        <v>4489</v>
      </c>
      <c r="AH1911" s="98" t="s">
        <v>212</v>
      </c>
      <c r="AI1911" s="98" t="s">
        <v>53</v>
      </c>
      <c r="AJ1911" s="98">
        <v>4100</v>
      </c>
      <c r="AK1911" s="98" t="s">
        <v>36</v>
      </c>
      <c r="AL1911" s="98">
        <v>4104</v>
      </c>
      <c r="AM1911" s="98" t="s">
        <v>3274</v>
      </c>
      <c r="AN1911" s="98">
        <v>4124608</v>
      </c>
      <c r="AO1911" s="98">
        <v>2024</v>
      </c>
      <c r="AP1911" s="98">
        <v>11236</v>
      </c>
      <c r="AQ1911" s="98" t="s">
        <v>54</v>
      </c>
      <c r="AR1911" s="98" t="s">
        <v>54</v>
      </c>
      <c r="AS1911" s="98" t="s">
        <v>54</v>
      </c>
      <c r="AT1911" s="98" t="s">
        <v>54</v>
      </c>
      <c r="AW1911" s="98" t="s">
        <v>2637</v>
      </c>
      <c r="AY1911" s="98" t="s">
        <v>56</v>
      </c>
      <c r="AZ1911" s="98" t="s">
        <v>4463</v>
      </c>
      <c r="BA1911" s="98" t="s">
        <v>4468</v>
      </c>
      <c r="BB1911" s="98" t="s">
        <v>4467</v>
      </c>
      <c r="BD1911" s="110" t="str">
        <f t="shared" si="312"/>
        <v>5299RGInt 01 Curitiba</v>
      </c>
      <c r="BE1911" s="110">
        <v>5299</v>
      </c>
      <c r="BF1911" s="110" t="s">
        <v>1974</v>
      </c>
      <c r="BG1911" s="110">
        <v>8383</v>
      </c>
      <c r="BH1911" s="110" t="s">
        <v>33</v>
      </c>
      <c r="BI1911" s="110">
        <v>541</v>
      </c>
      <c r="BJ1911" s="110">
        <v>541</v>
      </c>
      <c r="BK1911" s="110">
        <v>541</v>
      </c>
      <c r="BL1911" s="110">
        <v>541</v>
      </c>
      <c r="BN1911" s="110">
        <f t="shared" si="313"/>
        <v>2164</v>
      </c>
      <c r="BS1911" s="110">
        <v>5025</v>
      </c>
      <c r="BT1911" s="110" t="str">
        <f t="shared" si="307"/>
        <v>Construção de novas unidades habitacionais ou melhorias ou reformas, para famílias do meio urbano de São Carlos do Ivaí</v>
      </c>
      <c r="BU1911" s="111" t="str">
        <f t="shared" si="308"/>
        <v>Não</v>
      </c>
      <c r="BV1911" s="111" t="str">
        <f t="shared" si="309"/>
        <v>Não</v>
      </c>
      <c r="BW1911" s="111" t="str">
        <f t="shared" si="310"/>
        <v>Não</v>
      </c>
      <c r="BX1911" s="111" t="str">
        <f t="shared" si="311"/>
        <v>Não</v>
      </c>
      <c r="BY1911" s="110" t="s">
        <v>2893</v>
      </c>
      <c r="BZ1911" s="110" t="s">
        <v>8281</v>
      </c>
      <c r="CA1911" s="110" t="s">
        <v>2637</v>
      </c>
      <c r="CB1911" s="110" t="s">
        <v>8379</v>
      </c>
      <c r="CG1911" s="110" t="str">
        <f t="shared" si="305"/>
        <v>6272 Total</v>
      </c>
      <c r="CH1911" s="110" t="str">
        <f t="shared" si="306"/>
        <v>6272 Total-1</v>
      </c>
      <c r="CI1911" s="110">
        <v>1</v>
      </c>
      <c r="CJ1911" s="110" t="s">
        <v>7643</v>
      </c>
      <c r="CN1911" s="110">
        <v>0</v>
      </c>
      <c r="CO1911" s="110">
        <v>16.75</v>
      </c>
      <c r="CP1911" s="110">
        <v>10.27</v>
      </c>
      <c r="CQ1911" s="110">
        <v>0</v>
      </c>
    </row>
    <row r="1912" spans="19:95" x14ac:dyDescent="0.2">
      <c r="S1912" s="98">
        <v>5026</v>
      </c>
      <c r="T1912" s="98">
        <v>67</v>
      </c>
      <c r="U1912" s="98" t="s">
        <v>4417</v>
      </c>
      <c r="V1912" s="98">
        <v>74</v>
      </c>
      <c r="W1912" s="98" t="s">
        <v>4461</v>
      </c>
      <c r="X1912" s="98">
        <v>2</v>
      </c>
      <c r="Y1912" s="98" t="s">
        <v>4418</v>
      </c>
      <c r="Z1912" s="98">
        <v>16</v>
      </c>
      <c r="AA1912" s="98" t="s">
        <v>6486</v>
      </c>
      <c r="AB1912" s="98">
        <v>8084</v>
      </c>
      <c r="AC1912" s="98" t="s">
        <v>4484</v>
      </c>
      <c r="AD1912" s="98" t="s">
        <v>4485</v>
      </c>
      <c r="AE1912" s="98">
        <v>5026</v>
      </c>
      <c r="AF1912" s="98" t="s">
        <v>3343</v>
      </c>
      <c r="AG1912" s="98" t="s">
        <v>4501</v>
      </c>
      <c r="AH1912" s="98" t="s">
        <v>212</v>
      </c>
      <c r="AI1912" s="98" t="s">
        <v>53</v>
      </c>
      <c r="AJ1912" s="98">
        <v>4100</v>
      </c>
      <c r="AK1912" s="98" t="s">
        <v>36</v>
      </c>
      <c r="AL1912" s="98">
        <v>4104</v>
      </c>
      <c r="AM1912" s="98" t="s">
        <v>3282</v>
      </c>
      <c r="AN1912" s="98">
        <v>4125308</v>
      </c>
      <c r="AO1912" s="98">
        <v>2024</v>
      </c>
      <c r="AP1912" s="98">
        <v>18940.64</v>
      </c>
      <c r="AQ1912" s="98" t="s">
        <v>54</v>
      </c>
      <c r="AR1912" s="98" t="s">
        <v>54</v>
      </c>
      <c r="AS1912" s="98" t="s">
        <v>54</v>
      </c>
      <c r="AT1912" s="98" t="s">
        <v>54</v>
      </c>
      <c r="AW1912" s="98" t="s">
        <v>2637</v>
      </c>
      <c r="AY1912" s="98" t="s">
        <v>56</v>
      </c>
      <c r="AZ1912" s="98" t="s">
        <v>4463</v>
      </c>
      <c r="BA1912" s="98" t="s">
        <v>4468</v>
      </c>
      <c r="BB1912" s="98" t="s">
        <v>4467</v>
      </c>
      <c r="BD1912" s="110" t="str">
        <f t="shared" si="312"/>
        <v>5299RGInt 04 Maringá</v>
      </c>
      <c r="BE1912" s="110">
        <v>5299</v>
      </c>
      <c r="BF1912" s="110" t="s">
        <v>1974</v>
      </c>
      <c r="BG1912" s="110">
        <v>8383</v>
      </c>
      <c r="BH1912" s="110" t="s">
        <v>36</v>
      </c>
      <c r="BI1912" s="110">
        <v>320</v>
      </c>
      <c r="BJ1912" s="110">
        <v>320</v>
      </c>
      <c r="BK1912" s="110">
        <v>320</v>
      </c>
      <c r="BL1912" s="110">
        <v>320</v>
      </c>
      <c r="BN1912" s="110">
        <f t="shared" si="313"/>
        <v>1280</v>
      </c>
      <c r="BS1912" s="110">
        <v>5026</v>
      </c>
      <c r="BT1912" s="110" t="str">
        <f t="shared" si="307"/>
        <v>Construção de novas unidades habitacionais ou melhorias ou reformas, para famílias do meio urbano de São Jorge do Ivaí</v>
      </c>
      <c r="BU1912" s="111" t="str">
        <f t="shared" si="308"/>
        <v>Não</v>
      </c>
      <c r="BV1912" s="111" t="str">
        <f t="shared" si="309"/>
        <v>Não</v>
      </c>
      <c r="BW1912" s="111" t="str">
        <f t="shared" si="310"/>
        <v>Não</v>
      </c>
      <c r="BX1912" s="111" t="str">
        <f t="shared" si="311"/>
        <v>Não</v>
      </c>
      <c r="BY1912" s="110" t="s">
        <v>2893</v>
      </c>
      <c r="BZ1912" s="110" t="s">
        <v>8281</v>
      </c>
      <c r="CA1912" s="110" t="s">
        <v>2637</v>
      </c>
      <c r="CB1912" s="110" t="s">
        <v>8379</v>
      </c>
      <c r="CG1912" s="110" t="str">
        <f t="shared" si="305"/>
        <v>6273Guarapuava</v>
      </c>
      <c r="CH1912" s="110" t="str">
        <f t="shared" si="306"/>
        <v>6273-1</v>
      </c>
      <c r="CI1912" s="110">
        <v>1</v>
      </c>
      <c r="CJ1912" s="110">
        <v>6273</v>
      </c>
      <c r="CK1912" s="110" t="s">
        <v>34</v>
      </c>
      <c r="CL1912" s="110">
        <v>4109401</v>
      </c>
      <c r="CM1912" s="110" t="s">
        <v>526</v>
      </c>
      <c r="CN1912" s="110">
        <v>0</v>
      </c>
      <c r="CO1912" s="110">
        <v>11.52</v>
      </c>
      <c r="CP1912" s="110">
        <v>0</v>
      </c>
      <c r="CQ1912" s="110">
        <v>0</v>
      </c>
    </row>
    <row r="1913" spans="19:95" x14ac:dyDescent="0.2">
      <c r="S1913" s="98">
        <v>4964</v>
      </c>
      <c r="T1913" s="98">
        <v>67</v>
      </c>
      <c r="U1913" s="98" t="s">
        <v>4417</v>
      </c>
      <c r="V1913" s="98">
        <v>74</v>
      </c>
      <c r="W1913" s="98" t="s">
        <v>4461</v>
      </c>
      <c r="X1913" s="98">
        <v>2</v>
      </c>
      <c r="Y1913" s="98" t="s">
        <v>4418</v>
      </c>
      <c r="Z1913" s="98">
        <v>16</v>
      </c>
      <c r="AA1913" s="98" t="s">
        <v>6486</v>
      </c>
      <c r="AB1913" s="98">
        <v>8084</v>
      </c>
      <c r="AC1913" s="98" t="s">
        <v>4484</v>
      </c>
      <c r="AD1913" s="98" t="s">
        <v>4485</v>
      </c>
      <c r="AE1913" s="98">
        <v>4964</v>
      </c>
      <c r="AF1913" s="98" t="s">
        <v>3157</v>
      </c>
      <c r="AG1913" s="98" t="s">
        <v>4503</v>
      </c>
      <c r="AH1913" s="98" t="s">
        <v>212</v>
      </c>
      <c r="AI1913" s="98" t="s">
        <v>53</v>
      </c>
      <c r="AJ1913" s="98">
        <v>4100</v>
      </c>
      <c r="AK1913" s="98" t="s">
        <v>37</v>
      </c>
      <c r="AL1913" s="98">
        <v>4105</v>
      </c>
      <c r="AM1913" s="98" t="s">
        <v>2606</v>
      </c>
      <c r="AN1913" s="98">
        <v>4101507</v>
      </c>
      <c r="AO1913" s="98">
        <v>2024</v>
      </c>
      <c r="AP1913" s="98">
        <v>10000</v>
      </c>
      <c r="AQ1913" s="98" t="s">
        <v>54</v>
      </c>
      <c r="AR1913" s="98" t="s">
        <v>54</v>
      </c>
      <c r="AS1913" s="98" t="s">
        <v>54</v>
      </c>
      <c r="AT1913" s="98" t="s">
        <v>54</v>
      </c>
      <c r="AW1913" s="98" t="s">
        <v>137</v>
      </c>
      <c r="AY1913" s="98" t="s">
        <v>56</v>
      </c>
      <c r="AZ1913" s="98" t="s">
        <v>4463</v>
      </c>
      <c r="BA1913" s="98" t="s">
        <v>4468</v>
      </c>
      <c r="BB1913" s="98" t="s">
        <v>4467</v>
      </c>
      <c r="BD1913" s="110" t="str">
        <f t="shared" si="312"/>
        <v>5299RGInt 05 Londrina</v>
      </c>
      <c r="BE1913" s="110">
        <v>5299</v>
      </c>
      <c r="BF1913" s="110" t="s">
        <v>1974</v>
      </c>
      <c r="BG1913" s="110">
        <v>8383</v>
      </c>
      <c r="BH1913" s="110" t="s">
        <v>37</v>
      </c>
      <c r="BI1913" s="110">
        <v>450</v>
      </c>
      <c r="BJ1913" s="110">
        <v>450</v>
      </c>
      <c r="BK1913" s="110">
        <v>450</v>
      </c>
      <c r="BL1913" s="110">
        <v>450</v>
      </c>
      <c r="BN1913" s="110">
        <f t="shared" si="313"/>
        <v>1800</v>
      </c>
      <c r="BS1913" s="110">
        <v>4964</v>
      </c>
      <c r="BT1913" s="110" t="str">
        <f t="shared" si="307"/>
        <v>Construção de novas unidades habitacionais ou melhorias ou reformas, para pessoas idosas sem moradia, em Arapongas</v>
      </c>
      <c r="BU1913" s="111" t="str">
        <f t="shared" si="308"/>
        <v>Não</v>
      </c>
      <c r="BV1913" s="111" t="str">
        <f t="shared" si="309"/>
        <v>Não</v>
      </c>
      <c r="BW1913" s="111" t="str">
        <f t="shared" si="310"/>
        <v>Não</v>
      </c>
      <c r="BX1913" s="111" t="str">
        <f t="shared" si="311"/>
        <v>Não</v>
      </c>
      <c r="BY1913" s="110" t="s">
        <v>2430</v>
      </c>
      <c r="BZ1913" s="110" t="s">
        <v>8281</v>
      </c>
      <c r="CA1913" s="110" t="s">
        <v>8367</v>
      </c>
      <c r="CB1913" s="110" t="s">
        <v>8376</v>
      </c>
      <c r="CG1913" s="110" t="str">
        <f t="shared" si="305"/>
        <v>6273 Total</v>
      </c>
      <c r="CH1913" s="110" t="str">
        <f t="shared" si="306"/>
        <v>6273 Total-1</v>
      </c>
      <c r="CI1913" s="110">
        <v>1</v>
      </c>
      <c r="CJ1913" s="110" t="s">
        <v>7644</v>
      </c>
      <c r="CN1913" s="110">
        <v>0</v>
      </c>
      <c r="CO1913" s="110">
        <v>11.52</v>
      </c>
      <c r="CP1913" s="110">
        <v>0</v>
      </c>
      <c r="CQ1913" s="110">
        <v>0</v>
      </c>
    </row>
    <row r="1914" spans="19:95" x14ac:dyDescent="0.2">
      <c r="S1914" s="98">
        <v>6006</v>
      </c>
      <c r="T1914" s="98">
        <v>67</v>
      </c>
      <c r="U1914" s="98" t="s">
        <v>4417</v>
      </c>
      <c r="V1914" s="98">
        <v>74</v>
      </c>
      <c r="W1914" s="98" t="s">
        <v>4461</v>
      </c>
      <c r="X1914" s="98">
        <v>2</v>
      </c>
      <c r="Y1914" s="98" t="s">
        <v>4418</v>
      </c>
      <c r="Z1914" s="98">
        <v>16</v>
      </c>
      <c r="AA1914" s="98" t="s">
        <v>6486</v>
      </c>
      <c r="AB1914" s="98">
        <v>8084</v>
      </c>
      <c r="AC1914" s="98" t="s">
        <v>4484</v>
      </c>
      <c r="AD1914" s="98" t="s">
        <v>4485</v>
      </c>
      <c r="AE1914" s="98">
        <v>6006</v>
      </c>
      <c r="AF1914" s="98" t="s">
        <v>4505</v>
      </c>
      <c r="AG1914" s="98" t="s">
        <v>6496</v>
      </c>
      <c r="AH1914" s="98" t="s">
        <v>212</v>
      </c>
      <c r="AI1914" s="98" t="s">
        <v>53</v>
      </c>
      <c r="AJ1914" s="98">
        <v>4100</v>
      </c>
      <c r="AK1914" s="98" t="s">
        <v>35</v>
      </c>
      <c r="AL1914" s="98">
        <v>4103</v>
      </c>
      <c r="AM1914" s="98" t="s">
        <v>356</v>
      </c>
      <c r="AN1914" s="98">
        <v>4102000</v>
      </c>
      <c r="AO1914" s="98">
        <v>2024</v>
      </c>
      <c r="AP1914" s="98">
        <v>0</v>
      </c>
      <c r="AQ1914" s="98" t="s">
        <v>54</v>
      </c>
      <c r="AR1914" s="98" t="s">
        <v>54</v>
      </c>
      <c r="AS1914" s="98" t="s">
        <v>54</v>
      </c>
      <c r="AT1914" s="98" t="s">
        <v>54</v>
      </c>
      <c r="AV1914" s="98" t="s">
        <v>1362</v>
      </c>
      <c r="AY1914" s="98" t="s">
        <v>56</v>
      </c>
      <c r="AZ1914" s="98" t="s">
        <v>4463</v>
      </c>
      <c r="BA1914" s="98" t="s">
        <v>4464</v>
      </c>
      <c r="BB1914" s="98" t="s">
        <v>4465</v>
      </c>
      <c r="BD1914" s="110" t="str">
        <f t="shared" si="312"/>
        <v>5300RGInt 05 Londrina</v>
      </c>
      <c r="BE1914" s="110">
        <v>5300</v>
      </c>
      <c r="BF1914" s="110" t="s">
        <v>3943</v>
      </c>
      <c r="BG1914" s="110">
        <v>8811</v>
      </c>
      <c r="BH1914" s="110" t="s">
        <v>37</v>
      </c>
      <c r="BI1914" s="110">
        <v>150</v>
      </c>
      <c r="BJ1914" s="110">
        <v>0</v>
      </c>
      <c r="BK1914" s="110">
        <v>0</v>
      </c>
      <c r="BL1914" s="110">
        <v>0</v>
      </c>
      <c r="BN1914" s="110">
        <f t="shared" si="313"/>
        <v>150</v>
      </c>
      <c r="BS1914" s="110">
        <v>6006</v>
      </c>
      <c r="BT1914" s="110" t="str">
        <f t="shared" si="307"/>
        <v>Construção de novas unidades habitacionais ou melhorias ou reformas, para pessoas idosas sem moradia, em Assis Chateaubriand</v>
      </c>
      <c r="BU1914" s="111" t="str">
        <f t="shared" si="308"/>
        <v>Não</v>
      </c>
      <c r="BV1914" s="111" t="str">
        <f t="shared" si="309"/>
        <v>Não</v>
      </c>
      <c r="BW1914" s="111" t="str">
        <f t="shared" si="310"/>
        <v>Não</v>
      </c>
      <c r="BX1914" s="111" t="str">
        <f t="shared" si="311"/>
        <v>Não</v>
      </c>
      <c r="BY1914" s="110" t="s">
        <v>2893</v>
      </c>
      <c r="BZ1914" s="110" t="s">
        <v>8218</v>
      </c>
      <c r="CA1914" s="110" t="s">
        <v>121</v>
      </c>
      <c r="CB1914" s="110" t="s">
        <v>8122</v>
      </c>
      <c r="CG1914" s="110" t="str">
        <f t="shared" si="305"/>
        <v>6277Manoel Ribas</v>
      </c>
      <c r="CH1914" s="110" t="str">
        <f t="shared" si="306"/>
        <v>6277-1</v>
      </c>
      <c r="CI1914" s="110">
        <v>1</v>
      </c>
      <c r="CJ1914" s="110">
        <v>6277</v>
      </c>
      <c r="CK1914" s="110" t="s">
        <v>37</v>
      </c>
      <c r="CL1914" s="110">
        <v>4114500</v>
      </c>
      <c r="CM1914" s="110" t="s">
        <v>4678</v>
      </c>
      <c r="CN1914" s="110">
        <v>0</v>
      </c>
      <c r="CO1914" s="110">
        <v>40.69</v>
      </c>
      <c r="CP1914" s="110">
        <v>40.69</v>
      </c>
      <c r="CQ1914" s="110">
        <v>40.69</v>
      </c>
    </row>
    <row r="1915" spans="19:95" x14ac:dyDescent="0.2">
      <c r="S1915" s="98">
        <v>4870</v>
      </c>
      <c r="T1915" s="98">
        <v>67</v>
      </c>
      <c r="U1915" s="98" t="s">
        <v>4417</v>
      </c>
      <c r="V1915" s="98">
        <v>74</v>
      </c>
      <c r="W1915" s="98" t="s">
        <v>4461</v>
      </c>
      <c r="X1915" s="98">
        <v>2</v>
      </c>
      <c r="Y1915" s="98" t="s">
        <v>4418</v>
      </c>
      <c r="Z1915" s="98">
        <v>16</v>
      </c>
      <c r="AA1915" s="98" t="s">
        <v>6486</v>
      </c>
      <c r="AB1915" s="98">
        <v>8084</v>
      </c>
      <c r="AC1915" s="98" t="s">
        <v>4484</v>
      </c>
      <c r="AD1915" s="98" t="s">
        <v>4485</v>
      </c>
      <c r="AE1915" s="98">
        <v>4870</v>
      </c>
      <c r="AF1915" s="98" t="s">
        <v>2892</v>
      </c>
      <c r="AG1915" s="98" t="s">
        <v>6497</v>
      </c>
      <c r="AH1915" s="98" t="s">
        <v>212</v>
      </c>
      <c r="AI1915" s="98" t="s">
        <v>53</v>
      </c>
      <c r="AJ1915" s="98">
        <v>4100</v>
      </c>
      <c r="AK1915" s="98" t="s">
        <v>36</v>
      </c>
      <c r="AL1915" s="98">
        <v>4104</v>
      </c>
      <c r="AM1915" s="98" t="s">
        <v>2070</v>
      </c>
      <c r="AN1915" s="98">
        <v>4102109</v>
      </c>
      <c r="AO1915" s="98">
        <v>2024</v>
      </c>
      <c r="AP1915" s="98">
        <v>2000</v>
      </c>
      <c r="AQ1915" s="98" t="s">
        <v>54</v>
      </c>
      <c r="AR1915" s="98" t="s">
        <v>54</v>
      </c>
      <c r="AS1915" s="98" t="s">
        <v>54</v>
      </c>
      <c r="AT1915" s="98" t="s">
        <v>54</v>
      </c>
      <c r="AV1915" s="98" t="s">
        <v>226</v>
      </c>
      <c r="AY1915" s="98" t="s">
        <v>56</v>
      </c>
      <c r="AZ1915" s="98" t="s">
        <v>4463</v>
      </c>
      <c r="BA1915" s="98" t="s">
        <v>4464</v>
      </c>
      <c r="BB1915" s="98" t="s">
        <v>4465</v>
      </c>
      <c r="BD1915" s="110" t="str">
        <f t="shared" si="312"/>
        <v>5301RGInt 05 Londrina</v>
      </c>
      <c r="BE1915" s="110">
        <v>5301</v>
      </c>
      <c r="BF1915" s="110" t="s">
        <v>3948</v>
      </c>
      <c r="BG1915" s="110">
        <v>8811</v>
      </c>
      <c r="BH1915" s="110" t="s">
        <v>37</v>
      </c>
      <c r="BI1915" s="110">
        <v>150</v>
      </c>
      <c r="BJ1915" s="110">
        <v>0</v>
      </c>
      <c r="BK1915" s="110">
        <v>0</v>
      </c>
      <c r="BL1915" s="110">
        <v>0</v>
      </c>
      <c r="BN1915" s="110">
        <f t="shared" si="313"/>
        <v>150</v>
      </c>
      <c r="BS1915" s="110">
        <v>4870</v>
      </c>
      <c r="BT1915" s="110" t="str">
        <f t="shared" si="307"/>
        <v>Construção de novas unidades habitacionais ou melhorias ou reformas, para pessoas idosas sem moradia, em Astorga</v>
      </c>
      <c r="BU1915" s="111" t="str">
        <f t="shared" si="308"/>
        <v>Não</v>
      </c>
      <c r="BV1915" s="111" t="str">
        <f t="shared" si="309"/>
        <v>Não</v>
      </c>
      <c r="BW1915" s="111" t="str">
        <f t="shared" si="310"/>
        <v>Não</v>
      </c>
      <c r="BX1915" s="111" t="str">
        <f t="shared" si="311"/>
        <v>Não</v>
      </c>
      <c r="BY1915" s="110" t="s">
        <v>2893</v>
      </c>
      <c r="BZ1915" s="110" t="s">
        <v>8281</v>
      </c>
      <c r="CA1915" s="110" t="s">
        <v>8367</v>
      </c>
      <c r="CB1915" s="110" t="s">
        <v>8380</v>
      </c>
      <c r="CG1915" s="110" t="str">
        <f t="shared" si="305"/>
        <v>6277 Total</v>
      </c>
      <c r="CH1915" s="110" t="str">
        <f t="shared" si="306"/>
        <v>6277 Total-1</v>
      </c>
      <c r="CI1915" s="110">
        <v>1</v>
      </c>
      <c r="CJ1915" s="110" t="s">
        <v>7645</v>
      </c>
      <c r="CN1915" s="110">
        <v>0</v>
      </c>
      <c r="CO1915" s="110">
        <v>40.69</v>
      </c>
      <c r="CP1915" s="110">
        <v>40.69</v>
      </c>
      <c r="CQ1915" s="110">
        <v>40.69</v>
      </c>
    </row>
    <row r="1916" spans="19:95" x14ac:dyDescent="0.2">
      <c r="S1916" s="98">
        <v>4965</v>
      </c>
      <c r="T1916" s="98">
        <v>67</v>
      </c>
      <c r="U1916" s="98" t="s">
        <v>4417</v>
      </c>
      <c r="V1916" s="98">
        <v>74</v>
      </c>
      <c r="W1916" s="98" t="s">
        <v>4461</v>
      </c>
      <c r="X1916" s="98">
        <v>2</v>
      </c>
      <c r="Y1916" s="98" t="s">
        <v>4418</v>
      </c>
      <c r="Z1916" s="98">
        <v>16</v>
      </c>
      <c r="AA1916" s="98" t="s">
        <v>6486</v>
      </c>
      <c r="AB1916" s="98">
        <v>8084</v>
      </c>
      <c r="AC1916" s="98" t="s">
        <v>4484</v>
      </c>
      <c r="AD1916" s="98" t="s">
        <v>4485</v>
      </c>
      <c r="AE1916" s="98">
        <v>4965</v>
      </c>
      <c r="AF1916" s="98" t="s">
        <v>3158</v>
      </c>
      <c r="AG1916" s="98" t="s">
        <v>4503</v>
      </c>
      <c r="AH1916" s="98" t="s">
        <v>212</v>
      </c>
      <c r="AI1916" s="98" t="s">
        <v>53</v>
      </c>
      <c r="AJ1916" s="98">
        <v>4100</v>
      </c>
      <c r="AK1916" s="98" t="s">
        <v>36</v>
      </c>
      <c r="AL1916" s="98">
        <v>4104</v>
      </c>
      <c r="AM1916" s="98" t="s">
        <v>372</v>
      </c>
      <c r="AN1916" s="98">
        <v>4104303</v>
      </c>
      <c r="AO1916" s="98">
        <v>2024</v>
      </c>
      <c r="AP1916" s="98">
        <v>8000</v>
      </c>
      <c r="AQ1916" s="98" t="s">
        <v>54</v>
      </c>
      <c r="AR1916" s="98" t="s">
        <v>54</v>
      </c>
      <c r="AS1916" s="98" t="s">
        <v>54</v>
      </c>
      <c r="AT1916" s="98" t="s">
        <v>54</v>
      </c>
      <c r="AW1916" s="98" t="s">
        <v>2637</v>
      </c>
      <c r="AY1916" s="98" t="s">
        <v>56</v>
      </c>
      <c r="AZ1916" s="98" t="s">
        <v>4463</v>
      </c>
      <c r="BA1916" s="98" t="s">
        <v>4468</v>
      </c>
      <c r="BB1916" s="98" t="s">
        <v>4467</v>
      </c>
      <c r="BD1916" s="110" t="str">
        <f t="shared" si="312"/>
        <v>5302RGInt 05 Londrina</v>
      </c>
      <c r="BE1916" s="110">
        <v>5302</v>
      </c>
      <c r="BF1916" s="110" t="s">
        <v>3951</v>
      </c>
      <c r="BG1916" s="110">
        <v>8811</v>
      </c>
      <c r="BH1916" s="110" t="s">
        <v>37</v>
      </c>
      <c r="BI1916" s="110">
        <v>2000</v>
      </c>
      <c r="BJ1916" s="110">
        <v>0</v>
      </c>
      <c r="BK1916" s="110">
        <v>0</v>
      </c>
      <c r="BL1916" s="110">
        <v>0</v>
      </c>
      <c r="BN1916" s="110">
        <f t="shared" si="313"/>
        <v>2000</v>
      </c>
      <c r="BS1916" s="110">
        <v>4965</v>
      </c>
      <c r="BT1916" s="110" t="str">
        <f t="shared" si="307"/>
        <v>Construção de novas unidades habitacionais ou melhorias ou reformas, para pessoas idosas sem moradia, em Campo Mourão</v>
      </c>
      <c r="BU1916" s="111" t="str">
        <f t="shared" si="308"/>
        <v>Não</v>
      </c>
      <c r="BV1916" s="111" t="str">
        <f t="shared" si="309"/>
        <v>Não</v>
      </c>
      <c r="BW1916" s="111" t="str">
        <f t="shared" si="310"/>
        <v>Não</v>
      </c>
      <c r="BX1916" s="111" t="str">
        <f t="shared" si="311"/>
        <v>Não</v>
      </c>
      <c r="BY1916" s="110" t="s">
        <v>2430</v>
      </c>
      <c r="BZ1916" s="110" t="s">
        <v>8281</v>
      </c>
      <c r="CA1916" s="110" t="s">
        <v>2637</v>
      </c>
      <c r="CB1916" s="110" t="s">
        <v>8376</v>
      </c>
      <c r="CG1916" s="110" t="str">
        <f t="shared" si="305"/>
        <v>6278Francisco Beltrão</v>
      </c>
      <c r="CH1916" s="110" t="str">
        <f t="shared" si="306"/>
        <v>6278-1</v>
      </c>
      <c r="CI1916" s="110">
        <v>1</v>
      </c>
      <c r="CJ1916" s="110">
        <v>6278</v>
      </c>
      <c r="CK1916" s="110" t="s">
        <v>35</v>
      </c>
      <c r="CL1916" s="110">
        <v>4108403</v>
      </c>
      <c r="CM1916" s="110" t="s">
        <v>166</v>
      </c>
      <c r="CN1916" s="110">
        <v>0</v>
      </c>
      <c r="CO1916" s="110">
        <v>13.6</v>
      </c>
      <c r="CP1916" s="110">
        <v>13.6</v>
      </c>
      <c r="CQ1916" s="110">
        <v>13.6</v>
      </c>
    </row>
    <row r="1917" spans="19:95" x14ac:dyDescent="0.2">
      <c r="S1917" s="98">
        <v>4968</v>
      </c>
      <c r="T1917" s="98">
        <v>67</v>
      </c>
      <c r="U1917" s="98" t="s">
        <v>4417</v>
      </c>
      <c r="V1917" s="98">
        <v>74</v>
      </c>
      <c r="W1917" s="98" t="s">
        <v>4461</v>
      </c>
      <c r="X1917" s="98">
        <v>2</v>
      </c>
      <c r="Y1917" s="98" t="s">
        <v>4418</v>
      </c>
      <c r="Z1917" s="98">
        <v>16</v>
      </c>
      <c r="AA1917" s="98" t="s">
        <v>6486</v>
      </c>
      <c r="AB1917" s="98">
        <v>8084</v>
      </c>
      <c r="AC1917" s="98" t="s">
        <v>4484</v>
      </c>
      <c r="AD1917" s="98" t="s">
        <v>4485</v>
      </c>
      <c r="AE1917" s="98">
        <v>4968</v>
      </c>
      <c r="AF1917" s="98" t="s">
        <v>3164</v>
      </c>
      <c r="AG1917" s="98" t="s">
        <v>4503</v>
      </c>
      <c r="AH1917" s="98" t="s">
        <v>212</v>
      </c>
      <c r="AI1917" s="98" t="s">
        <v>53</v>
      </c>
      <c r="AJ1917" s="98">
        <v>4100</v>
      </c>
      <c r="AK1917" s="98" t="s">
        <v>35</v>
      </c>
      <c r="AL1917" s="98">
        <v>4103</v>
      </c>
      <c r="AM1917" s="98" t="s">
        <v>600</v>
      </c>
      <c r="AN1917" s="98">
        <v>4104808</v>
      </c>
      <c r="AO1917" s="98">
        <v>2024</v>
      </c>
      <c r="AP1917" s="98">
        <v>10722.3</v>
      </c>
      <c r="AQ1917" s="98" t="s">
        <v>54</v>
      </c>
      <c r="AR1917" s="98" t="s">
        <v>54</v>
      </c>
      <c r="AS1917" s="98" t="s">
        <v>54</v>
      </c>
      <c r="AT1917" s="98" t="s">
        <v>54</v>
      </c>
      <c r="AW1917" s="98" t="s">
        <v>4392</v>
      </c>
      <c r="AY1917" s="98" t="s">
        <v>56</v>
      </c>
      <c r="AZ1917" s="98" t="s">
        <v>4463</v>
      </c>
      <c r="BA1917" s="98" t="s">
        <v>4468</v>
      </c>
      <c r="BB1917" s="98" t="s">
        <v>4467</v>
      </c>
      <c r="BD1917" s="110" t="str">
        <f t="shared" si="312"/>
        <v>5303RGInt 05 Londrina</v>
      </c>
      <c r="BE1917" s="110">
        <v>5303</v>
      </c>
      <c r="BF1917" s="110" t="s">
        <v>3954</v>
      </c>
      <c r="BG1917" s="110">
        <v>8811</v>
      </c>
      <c r="BH1917" s="110" t="s">
        <v>37</v>
      </c>
      <c r="BI1917" s="110">
        <v>20</v>
      </c>
      <c r="BJ1917" s="110">
        <v>0</v>
      </c>
      <c r="BK1917" s="110">
        <v>0</v>
      </c>
      <c r="BL1917" s="110">
        <v>0</v>
      </c>
      <c r="BN1917" s="110">
        <f t="shared" si="313"/>
        <v>20</v>
      </c>
      <c r="BS1917" s="110">
        <v>4968</v>
      </c>
      <c r="BT1917" s="110" t="str">
        <f t="shared" si="307"/>
        <v>Construção de novas unidades habitacionais ou melhorias ou reformas, para pessoas idosas sem moradia, em Cascavel</v>
      </c>
      <c r="BU1917" s="111" t="str">
        <f t="shared" si="308"/>
        <v>Não</v>
      </c>
      <c r="BV1917" s="111" t="str">
        <f t="shared" si="309"/>
        <v>Não</v>
      </c>
      <c r="BW1917" s="111" t="str">
        <f t="shared" si="310"/>
        <v>Não</v>
      </c>
      <c r="BX1917" s="111" t="str">
        <f t="shared" si="311"/>
        <v>Não</v>
      </c>
      <c r="BY1917" s="110" t="s">
        <v>2430</v>
      </c>
      <c r="BZ1917" s="110" t="s">
        <v>8281</v>
      </c>
      <c r="CA1917" s="110" t="s">
        <v>8367</v>
      </c>
      <c r="CB1917" s="110" t="s">
        <v>8374</v>
      </c>
      <c r="CG1917" s="110" t="str">
        <f t="shared" si="305"/>
        <v>6278 Total</v>
      </c>
      <c r="CH1917" s="110" t="str">
        <f t="shared" si="306"/>
        <v>6278 Total-1</v>
      </c>
      <c r="CI1917" s="110">
        <v>1</v>
      </c>
      <c r="CJ1917" s="110" t="s">
        <v>7646</v>
      </c>
      <c r="CN1917" s="110">
        <v>0</v>
      </c>
      <c r="CO1917" s="110">
        <v>13.6</v>
      </c>
      <c r="CP1917" s="110">
        <v>13.6</v>
      </c>
      <c r="CQ1917" s="110">
        <v>13.6</v>
      </c>
    </row>
    <row r="1918" spans="19:95" x14ac:dyDescent="0.2">
      <c r="S1918" s="98">
        <v>5822</v>
      </c>
      <c r="T1918" s="98">
        <v>67</v>
      </c>
      <c r="U1918" s="98" t="s">
        <v>4417</v>
      </c>
      <c r="V1918" s="98">
        <v>74</v>
      </c>
      <c r="W1918" s="98" t="s">
        <v>4461</v>
      </c>
      <c r="X1918" s="98">
        <v>2</v>
      </c>
      <c r="Y1918" s="98" t="s">
        <v>4418</v>
      </c>
      <c r="Z1918" s="98">
        <v>16</v>
      </c>
      <c r="AA1918" s="98" t="s">
        <v>6486</v>
      </c>
      <c r="AB1918" s="98">
        <v>8084</v>
      </c>
      <c r="AC1918" s="98" t="s">
        <v>4484</v>
      </c>
      <c r="AD1918" s="98" t="s">
        <v>4485</v>
      </c>
      <c r="AE1918" s="98">
        <v>5822</v>
      </c>
      <c r="AF1918" s="98" t="s">
        <v>4499</v>
      </c>
      <c r="AG1918" s="98" t="s">
        <v>6497</v>
      </c>
      <c r="AH1918" s="98" t="s">
        <v>212</v>
      </c>
      <c r="AI1918" s="98" t="s">
        <v>53</v>
      </c>
      <c r="AJ1918" s="98">
        <v>4100</v>
      </c>
      <c r="AK1918" s="98" t="s">
        <v>36</v>
      </c>
      <c r="AL1918" s="98">
        <v>4104</v>
      </c>
      <c r="AM1918" s="98" t="s">
        <v>454</v>
      </c>
      <c r="AN1918" s="98">
        <v>4105508</v>
      </c>
      <c r="AO1918" s="98">
        <v>2024</v>
      </c>
      <c r="AP1918" s="98">
        <v>0</v>
      </c>
      <c r="AQ1918" s="98" t="s">
        <v>54</v>
      </c>
      <c r="AR1918" s="98" t="s">
        <v>54</v>
      </c>
      <c r="AS1918" s="98" t="s">
        <v>54</v>
      </c>
      <c r="AT1918" s="98" t="s">
        <v>54</v>
      </c>
      <c r="AV1918" s="98" t="s">
        <v>899</v>
      </c>
      <c r="AY1918" s="98" t="s">
        <v>56</v>
      </c>
      <c r="AZ1918" s="98" t="s">
        <v>4463</v>
      </c>
      <c r="BA1918" s="98" t="s">
        <v>4464</v>
      </c>
      <c r="BB1918" s="98" t="s">
        <v>4465</v>
      </c>
      <c r="BD1918" s="110" t="str">
        <f t="shared" si="312"/>
        <v>5304RGInt 04 Maringá</v>
      </c>
      <c r="BE1918" s="110">
        <v>5304</v>
      </c>
      <c r="BF1918" s="110" t="s">
        <v>3956</v>
      </c>
      <c r="BG1918" s="110">
        <v>8811</v>
      </c>
      <c r="BH1918" s="110" t="s">
        <v>36</v>
      </c>
      <c r="BI1918" s="110">
        <v>20</v>
      </c>
      <c r="BJ1918" s="110">
        <v>0</v>
      </c>
      <c r="BK1918" s="110">
        <v>0</v>
      </c>
      <c r="BL1918" s="110">
        <v>0</v>
      </c>
      <c r="BN1918" s="110">
        <f t="shared" si="313"/>
        <v>20</v>
      </c>
      <c r="BS1918" s="110">
        <v>5822</v>
      </c>
      <c r="BT1918" s="110" t="str">
        <f t="shared" si="307"/>
        <v>Construção de novas unidades habitacionais ou melhorias ou reformas, para pessoas idosas sem moradia, em Cianorte</v>
      </c>
      <c r="BU1918" s="111" t="str">
        <f t="shared" si="308"/>
        <v>Não</v>
      </c>
      <c r="BV1918" s="111" t="str">
        <f t="shared" si="309"/>
        <v>Não</v>
      </c>
      <c r="BW1918" s="111" t="str">
        <f t="shared" si="310"/>
        <v>Não</v>
      </c>
      <c r="BX1918" s="111" t="str">
        <f t="shared" si="311"/>
        <v>Não</v>
      </c>
      <c r="BY1918" s="110" t="s">
        <v>2893</v>
      </c>
      <c r="BZ1918" s="110" t="s">
        <v>8281</v>
      </c>
      <c r="CA1918" s="110" t="s">
        <v>121</v>
      </c>
      <c r="CB1918" s="110" t="s">
        <v>8380</v>
      </c>
      <c r="CG1918" s="110" t="str">
        <f t="shared" si="305"/>
        <v>6281Cruzeiro do Oeste</v>
      </c>
      <c r="CH1918" s="110" t="str">
        <f t="shared" si="306"/>
        <v>6281-1</v>
      </c>
      <c r="CI1918" s="110">
        <v>1</v>
      </c>
      <c r="CJ1918" s="110">
        <v>6281</v>
      </c>
      <c r="CK1918" s="110" t="s">
        <v>36</v>
      </c>
      <c r="CL1918" s="110">
        <v>4106605</v>
      </c>
      <c r="CM1918" s="110" t="s">
        <v>2255</v>
      </c>
      <c r="CN1918" s="110">
        <v>0</v>
      </c>
      <c r="CO1918" s="110">
        <v>26.94</v>
      </c>
      <c r="CP1918" s="110">
        <v>26.94</v>
      </c>
      <c r="CQ1918" s="110">
        <v>26.94</v>
      </c>
    </row>
    <row r="1919" spans="19:95" x14ac:dyDescent="0.2">
      <c r="S1919" s="98">
        <v>6005</v>
      </c>
      <c r="T1919" s="98">
        <v>67</v>
      </c>
      <c r="U1919" s="98" t="s">
        <v>4417</v>
      </c>
      <c r="V1919" s="98">
        <v>74</v>
      </c>
      <c r="W1919" s="98" t="s">
        <v>4461</v>
      </c>
      <c r="X1919" s="98">
        <v>2</v>
      </c>
      <c r="Y1919" s="98" t="s">
        <v>4418</v>
      </c>
      <c r="Z1919" s="98">
        <v>16</v>
      </c>
      <c r="AA1919" s="98" t="s">
        <v>6486</v>
      </c>
      <c r="AB1919" s="98">
        <v>8084</v>
      </c>
      <c r="AC1919" s="98" t="s">
        <v>4484</v>
      </c>
      <c r="AD1919" s="98" t="s">
        <v>4485</v>
      </c>
      <c r="AE1919" s="98">
        <v>6005</v>
      </c>
      <c r="AF1919" s="98" t="s">
        <v>4511</v>
      </c>
      <c r="AG1919" s="98" t="s">
        <v>6496</v>
      </c>
      <c r="AH1919" s="98" t="s">
        <v>212</v>
      </c>
      <c r="AI1919" s="98" t="s">
        <v>53</v>
      </c>
      <c r="AJ1919" s="98">
        <v>4100</v>
      </c>
      <c r="AK1919" s="98" t="s">
        <v>33</v>
      </c>
      <c r="AL1919" s="98">
        <v>4101</v>
      </c>
      <c r="AM1919" s="98" t="s">
        <v>458</v>
      </c>
      <c r="AN1919" s="98">
        <v>4105805</v>
      </c>
      <c r="AO1919" s="98">
        <v>2024</v>
      </c>
      <c r="AP1919" s="98">
        <v>0</v>
      </c>
      <c r="AQ1919" s="98" t="s">
        <v>54</v>
      </c>
      <c r="AR1919" s="98" t="s">
        <v>54</v>
      </c>
      <c r="AS1919" s="98" t="s">
        <v>54</v>
      </c>
      <c r="AT1919" s="98" t="s">
        <v>54</v>
      </c>
      <c r="AU1919" s="98" t="s">
        <v>2893</v>
      </c>
      <c r="AY1919" s="98" t="s">
        <v>56</v>
      </c>
      <c r="AZ1919" s="98" t="s">
        <v>4463</v>
      </c>
      <c r="BA1919" s="98" t="s">
        <v>4464</v>
      </c>
      <c r="BB1919" s="98" t="s">
        <v>4465</v>
      </c>
      <c r="BD1919" s="110" t="str">
        <f t="shared" si="312"/>
        <v>5305(vazio)</v>
      </c>
      <c r="BE1919" s="110">
        <v>5305</v>
      </c>
      <c r="BF1919" s="110" t="s">
        <v>3963</v>
      </c>
      <c r="BG1919" s="110">
        <v>8811</v>
      </c>
      <c r="BH1919" s="110" t="s">
        <v>60</v>
      </c>
      <c r="BI1919" s="110">
        <v>200</v>
      </c>
      <c r="BJ1919" s="110">
        <v>0</v>
      </c>
      <c r="BK1919" s="110">
        <v>0</v>
      </c>
      <c r="BL1919" s="110">
        <v>0</v>
      </c>
      <c r="BN1919" s="110">
        <f t="shared" si="313"/>
        <v>200</v>
      </c>
      <c r="BS1919" s="110">
        <v>6005</v>
      </c>
      <c r="BT1919" s="110" t="str">
        <f t="shared" si="307"/>
        <v>Construção de novas unidades habitacionais ou melhorias ou reformas, para pessoas idosas sem moradia, em Colombo</v>
      </c>
      <c r="BU1919" s="111" t="str">
        <f t="shared" si="308"/>
        <v>Não</v>
      </c>
      <c r="BV1919" s="111" t="str">
        <f t="shared" si="309"/>
        <v>Não</v>
      </c>
      <c r="BW1919" s="111" t="str">
        <f t="shared" si="310"/>
        <v>Não</v>
      </c>
      <c r="BX1919" s="111" t="str">
        <f t="shared" si="311"/>
        <v>Não</v>
      </c>
      <c r="BY1919" s="110" t="s">
        <v>2893</v>
      </c>
      <c r="BZ1919" s="110" t="s">
        <v>8218</v>
      </c>
      <c r="CA1919" s="110" t="s">
        <v>121</v>
      </c>
      <c r="CB1919" s="110" t="s">
        <v>8122</v>
      </c>
      <c r="CG1919" s="110" t="str">
        <f t="shared" si="305"/>
        <v>6281 Total</v>
      </c>
      <c r="CH1919" s="110" t="str">
        <f t="shared" si="306"/>
        <v>6281 Total-1</v>
      </c>
      <c r="CI1919" s="110">
        <v>1</v>
      </c>
      <c r="CJ1919" s="110" t="s">
        <v>7647</v>
      </c>
      <c r="CN1919" s="110">
        <v>0</v>
      </c>
      <c r="CO1919" s="110">
        <v>26.94</v>
      </c>
      <c r="CP1919" s="110">
        <v>26.94</v>
      </c>
      <c r="CQ1919" s="110">
        <v>26.94</v>
      </c>
    </row>
    <row r="1920" spans="19:95" x14ac:dyDescent="0.2">
      <c r="S1920" s="98">
        <v>5825</v>
      </c>
      <c r="T1920" s="98">
        <v>67</v>
      </c>
      <c r="U1920" s="98" t="s">
        <v>4417</v>
      </c>
      <c r="V1920" s="98">
        <v>74</v>
      </c>
      <c r="W1920" s="98" t="s">
        <v>4461</v>
      </c>
      <c r="X1920" s="98">
        <v>2</v>
      </c>
      <c r="Y1920" s="98" t="s">
        <v>4418</v>
      </c>
      <c r="Z1920" s="98">
        <v>16</v>
      </c>
      <c r="AA1920" s="98" t="s">
        <v>6486</v>
      </c>
      <c r="AB1920" s="98">
        <v>8084</v>
      </c>
      <c r="AC1920" s="98" t="s">
        <v>4484</v>
      </c>
      <c r="AD1920" s="98" t="s">
        <v>4485</v>
      </c>
      <c r="AE1920" s="98">
        <v>5825</v>
      </c>
      <c r="AF1920" s="98" t="s">
        <v>4504</v>
      </c>
      <c r="AG1920" s="98" t="s">
        <v>6497</v>
      </c>
      <c r="AH1920" s="98" t="s">
        <v>212</v>
      </c>
      <c r="AI1920" s="98" t="s">
        <v>53</v>
      </c>
      <c r="AJ1920" s="98">
        <v>4100</v>
      </c>
      <c r="AK1920" s="98" t="s">
        <v>33</v>
      </c>
      <c r="AL1920" s="98">
        <v>4101</v>
      </c>
      <c r="AM1920" s="98" t="s">
        <v>506</v>
      </c>
      <c r="AN1920" s="98">
        <v>4107652</v>
      </c>
      <c r="AO1920" s="98">
        <v>2024</v>
      </c>
      <c r="AP1920" s="98">
        <v>0</v>
      </c>
      <c r="AQ1920" s="98" t="s">
        <v>54</v>
      </c>
      <c r="AR1920" s="98" t="s">
        <v>54</v>
      </c>
      <c r="AS1920" s="98" t="s">
        <v>54</v>
      </c>
      <c r="AT1920" s="98" t="s">
        <v>54</v>
      </c>
      <c r="AV1920" s="98" t="s">
        <v>899</v>
      </c>
      <c r="AY1920" s="98" t="s">
        <v>56</v>
      </c>
      <c r="AZ1920" s="98" t="s">
        <v>4463</v>
      </c>
      <c r="BA1920" s="98" t="s">
        <v>4513</v>
      </c>
      <c r="BB1920" s="98" t="s">
        <v>4465</v>
      </c>
      <c r="BD1920" s="110" t="str">
        <f t="shared" si="312"/>
        <v>5308RGInt 01 Curitiba</v>
      </c>
      <c r="BE1920" s="110">
        <v>5308</v>
      </c>
      <c r="BF1920" s="110" t="s">
        <v>5382</v>
      </c>
      <c r="BG1920" s="110">
        <v>8383</v>
      </c>
      <c r="BH1920" s="110" t="s">
        <v>33</v>
      </c>
      <c r="BI1920" s="110">
        <v>913</v>
      </c>
      <c r="BJ1920" s="110">
        <v>1096</v>
      </c>
      <c r="BK1920" s="110">
        <v>1315</v>
      </c>
      <c r="BL1920" s="110">
        <v>1578</v>
      </c>
      <c r="BN1920" s="110">
        <f t="shared" si="313"/>
        <v>4902</v>
      </c>
      <c r="BS1920" s="110">
        <v>5825</v>
      </c>
      <c r="BT1920" s="110" t="str">
        <f t="shared" si="307"/>
        <v>Construção de novas unidades habitacionais ou melhorias ou reformas, para pessoas idosas sem moradia, em Fazenda Rio Grande</v>
      </c>
      <c r="BU1920" s="111" t="str">
        <f t="shared" si="308"/>
        <v>Não</v>
      </c>
      <c r="BV1920" s="111" t="str">
        <f t="shared" si="309"/>
        <v>Não</v>
      </c>
      <c r="BW1920" s="111" t="str">
        <f t="shared" si="310"/>
        <v>Não</v>
      </c>
      <c r="BX1920" s="111" t="str">
        <f t="shared" si="311"/>
        <v>Não</v>
      </c>
      <c r="BY1920" s="110" t="s">
        <v>2893</v>
      </c>
      <c r="BZ1920" s="110" t="s">
        <v>8281</v>
      </c>
      <c r="CA1920" s="110" t="s">
        <v>121</v>
      </c>
      <c r="CB1920" s="110" t="s">
        <v>8379</v>
      </c>
      <c r="CG1920" s="110" t="str">
        <f t="shared" si="305"/>
        <v>6282Rolândia</v>
      </c>
      <c r="CH1920" s="110" t="str">
        <f t="shared" si="306"/>
        <v>6282-1</v>
      </c>
      <c r="CI1920" s="110">
        <v>1</v>
      </c>
      <c r="CJ1920" s="110">
        <v>6282</v>
      </c>
      <c r="CK1920" s="110" t="s">
        <v>37</v>
      </c>
      <c r="CL1920" s="110">
        <v>4122404</v>
      </c>
      <c r="CM1920" s="110" t="s">
        <v>2222</v>
      </c>
      <c r="CN1920" s="110">
        <v>0</v>
      </c>
      <c r="CO1920" s="110">
        <v>34.85</v>
      </c>
      <c r="CP1920" s="110">
        <v>34.85</v>
      </c>
      <c r="CQ1920" s="110">
        <v>34.85</v>
      </c>
    </row>
    <row r="1921" spans="19:95" x14ac:dyDescent="0.2">
      <c r="S1921" s="98">
        <v>4970</v>
      </c>
      <c r="T1921" s="98">
        <v>67</v>
      </c>
      <c r="U1921" s="98" t="s">
        <v>4417</v>
      </c>
      <c r="V1921" s="98">
        <v>74</v>
      </c>
      <c r="W1921" s="98" t="s">
        <v>4461</v>
      </c>
      <c r="X1921" s="98">
        <v>2</v>
      </c>
      <c r="Y1921" s="98" t="s">
        <v>4418</v>
      </c>
      <c r="Z1921" s="98">
        <v>16</v>
      </c>
      <c r="AA1921" s="98" t="s">
        <v>6486</v>
      </c>
      <c r="AB1921" s="98">
        <v>8084</v>
      </c>
      <c r="AC1921" s="98" t="s">
        <v>4484</v>
      </c>
      <c r="AD1921" s="98" t="s">
        <v>4485</v>
      </c>
      <c r="AE1921" s="98">
        <v>4970</v>
      </c>
      <c r="AF1921" s="98" t="s">
        <v>3167</v>
      </c>
      <c r="AG1921" s="98" t="s">
        <v>6497</v>
      </c>
      <c r="AH1921" s="98" t="s">
        <v>212</v>
      </c>
      <c r="AI1921" s="98" t="s">
        <v>53</v>
      </c>
      <c r="AJ1921" s="98">
        <v>4100</v>
      </c>
      <c r="AK1921" s="98" t="s">
        <v>35</v>
      </c>
      <c r="AL1921" s="98">
        <v>4103</v>
      </c>
      <c r="AM1921" s="98" t="s">
        <v>166</v>
      </c>
      <c r="AN1921" s="98">
        <v>4108403</v>
      </c>
      <c r="AO1921" s="98">
        <v>2024</v>
      </c>
      <c r="AP1921" s="98">
        <v>8728.65</v>
      </c>
      <c r="AQ1921" s="98" t="s">
        <v>54</v>
      </c>
      <c r="AR1921" s="98" t="s">
        <v>54</v>
      </c>
      <c r="AS1921" s="98" t="s">
        <v>54</v>
      </c>
      <c r="AT1921" s="98" t="s">
        <v>54</v>
      </c>
      <c r="AW1921" s="98" t="s">
        <v>137</v>
      </c>
      <c r="AY1921" s="98" t="s">
        <v>56</v>
      </c>
      <c r="AZ1921" s="98" t="s">
        <v>4463</v>
      </c>
      <c r="BA1921" s="98" t="s">
        <v>4468</v>
      </c>
      <c r="BB1921" s="98" t="s">
        <v>4467</v>
      </c>
      <c r="BD1921" s="110" t="str">
        <f t="shared" si="312"/>
        <v>5308RGInt 02 Guarapuava</v>
      </c>
      <c r="BE1921" s="110">
        <v>5308</v>
      </c>
      <c r="BF1921" s="110" t="s">
        <v>5382</v>
      </c>
      <c r="BG1921" s="110">
        <v>8383</v>
      </c>
      <c r="BH1921" s="110" t="s">
        <v>34</v>
      </c>
      <c r="BI1921" s="110">
        <v>353</v>
      </c>
      <c r="BJ1921" s="110">
        <v>408</v>
      </c>
      <c r="BK1921" s="110">
        <v>491</v>
      </c>
      <c r="BL1921" s="110">
        <v>589</v>
      </c>
      <c r="BN1921" s="110">
        <f t="shared" si="313"/>
        <v>1841</v>
      </c>
      <c r="BS1921" s="110">
        <v>4970</v>
      </c>
      <c r="BT1921" s="110" t="str">
        <f t="shared" si="307"/>
        <v>Construção de novas unidades habitacionais ou melhorias ou reformas, para pessoas idosas sem moradia, em Francisco Beltrão</v>
      </c>
      <c r="BU1921" s="111" t="str">
        <f t="shared" si="308"/>
        <v>Não</v>
      </c>
      <c r="BV1921" s="111" t="str">
        <f t="shared" si="309"/>
        <v>Não</v>
      </c>
      <c r="BW1921" s="111" t="str">
        <f t="shared" si="310"/>
        <v>Não</v>
      </c>
      <c r="BX1921" s="111" t="str">
        <f t="shared" si="311"/>
        <v>Não</v>
      </c>
      <c r="BY1921" s="110" t="s">
        <v>2430</v>
      </c>
      <c r="BZ1921" s="110" t="s">
        <v>8281</v>
      </c>
      <c r="CA1921" s="110" t="s">
        <v>8367</v>
      </c>
      <c r="CB1921" s="110" t="s">
        <v>8374</v>
      </c>
      <c r="CG1921" s="110" t="str">
        <f t="shared" si="305"/>
        <v>6282 Total</v>
      </c>
      <c r="CH1921" s="110" t="str">
        <f t="shared" si="306"/>
        <v>6282 Total-1</v>
      </c>
      <c r="CI1921" s="110">
        <v>1</v>
      </c>
      <c r="CJ1921" s="110" t="s">
        <v>7648</v>
      </c>
      <c r="CN1921" s="110">
        <v>0</v>
      </c>
      <c r="CO1921" s="110">
        <v>34.85</v>
      </c>
      <c r="CP1921" s="110">
        <v>34.85</v>
      </c>
      <c r="CQ1921" s="110">
        <v>34.85</v>
      </c>
    </row>
    <row r="1922" spans="19:95" x14ac:dyDescent="0.2">
      <c r="S1922" s="98">
        <v>4921</v>
      </c>
      <c r="T1922" s="98">
        <v>67</v>
      </c>
      <c r="U1922" s="98" t="s">
        <v>4417</v>
      </c>
      <c r="V1922" s="98">
        <v>74</v>
      </c>
      <c r="W1922" s="98" t="s">
        <v>4461</v>
      </c>
      <c r="X1922" s="98">
        <v>2</v>
      </c>
      <c r="Y1922" s="98" t="s">
        <v>4418</v>
      </c>
      <c r="Z1922" s="98">
        <v>16</v>
      </c>
      <c r="AA1922" s="98" t="s">
        <v>6486</v>
      </c>
      <c r="AB1922" s="98">
        <v>8084</v>
      </c>
      <c r="AC1922" s="98" t="s">
        <v>4484</v>
      </c>
      <c r="AD1922" s="98" t="s">
        <v>4485</v>
      </c>
      <c r="AE1922" s="98">
        <v>4921</v>
      </c>
      <c r="AF1922" s="98" t="s">
        <v>3081</v>
      </c>
      <c r="AG1922" s="98" t="s">
        <v>6497</v>
      </c>
      <c r="AH1922" s="98" t="s">
        <v>212</v>
      </c>
      <c r="AI1922" s="98" t="s">
        <v>53</v>
      </c>
      <c r="AJ1922" s="98">
        <v>4100</v>
      </c>
      <c r="AK1922" s="98" t="s">
        <v>36</v>
      </c>
      <c r="AL1922" s="98">
        <v>4104</v>
      </c>
      <c r="AM1922" s="98" t="s">
        <v>902</v>
      </c>
      <c r="AN1922" s="98">
        <v>4108601</v>
      </c>
      <c r="AO1922" s="98">
        <v>2024</v>
      </c>
      <c r="AP1922" s="98">
        <v>2600</v>
      </c>
      <c r="AQ1922" s="98" t="s">
        <v>54</v>
      </c>
      <c r="AR1922" s="98" t="s">
        <v>54</v>
      </c>
      <c r="AS1922" s="98" t="s">
        <v>54</v>
      </c>
      <c r="AT1922" s="98" t="s">
        <v>54</v>
      </c>
      <c r="AV1922" s="98" t="s">
        <v>226</v>
      </c>
      <c r="AY1922" s="98" t="s">
        <v>56</v>
      </c>
      <c r="AZ1922" s="98" t="s">
        <v>4463</v>
      </c>
      <c r="BA1922" s="98" t="s">
        <v>4464</v>
      </c>
      <c r="BB1922" s="98" t="s">
        <v>4465</v>
      </c>
      <c r="BD1922" s="110" t="str">
        <f t="shared" si="312"/>
        <v>5308RGInt 03 Cascavel</v>
      </c>
      <c r="BE1922" s="110">
        <v>5308</v>
      </c>
      <c r="BF1922" s="110" t="s">
        <v>5382</v>
      </c>
      <c r="BG1922" s="110">
        <v>8383</v>
      </c>
      <c r="BH1922" s="110" t="s">
        <v>35</v>
      </c>
      <c r="BI1922" s="110">
        <v>570</v>
      </c>
      <c r="BJ1922" s="110">
        <v>684</v>
      </c>
      <c r="BK1922" s="110">
        <v>821</v>
      </c>
      <c r="BL1922" s="110">
        <v>985</v>
      </c>
      <c r="BN1922" s="110">
        <f t="shared" si="313"/>
        <v>3060</v>
      </c>
      <c r="BS1922" s="110">
        <v>4921</v>
      </c>
      <c r="BT1922" s="110" t="str">
        <f t="shared" si="307"/>
        <v>Construção de novas unidades habitacionais ou melhorias ou reformas, para pessoas idosas sem moradia, em Goioerê</v>
      </c>
      <c r="BU1922" s="111" t="str">
        <f t="shared" si="308"/>
        <v>Não</v>
      </c>
      <c r="BV1922" s="111" t="str">
        <f t="shared" si="309"/>
        <v>Não</v>
      </c>
      <c r="BW1922" s="111" t="str">
        <f t="shared" si="310"/>
        <v>Não</v>
      </c>
      <c r="BX1922" s="111" t="str">
        <f t="shared" si="311"/>
        <v>Não</v>
      </c>
      <c r="BY1922" s="110" t="s">
        <v>2893</v>
      </c>
      <c r="BZ1922" s="110" t="s">
        <v>8281</v>
      </c>
      <c r="CA1922" s="110" t="s">
        <v>2637</v>
      </c>
      <c r="CB1922" s="110" t="s">
        <v>8374</v>
      </c>
      <c r="CG1922" s="110" t="str">
        <f t="shared" si="305"/>
        <v>6283Curiúva</v>
      </c>
      <c r="CH1922" s="110" t="str">
        <f t="shared" si="306"/>
        <v>6283-1</v>
      </c>
      <c r="CI1922" s="110">
        <v>1</v>
      </c>
      <c r="CJ1922" s="110">
        <v>6283</v>
      </c>
      <c r="CK1922" s="110" t="s">
        <v>38</v>
      </c>
      <c r="CL1922" s="110">
        <v>4107009</v>
      </c>
      <c r="CM1922" s="110" t="s">
        <v>3125</v>
      </c>
      <c r="CN1922" s="110">
        <v>0</v>
      </c>
      <c r="CO1922" s="110">
        <v>11.26</v>
      </c>
      <c r="CP1922" s="110">
        <v>11.26</v>
      </c>
      <c r="CQ1922" s="110">
        <v>11.26</v>
      </c>
    </row>
    <row r="1923" spans="19:95" x14ac:dyDescent="0.2">
      <c r="S1923" s="98">
        <v>4923</v>
      </c>
      <c r="T1923" s="98">
        <v>67</v>
      </c>
      <c r="U1923" s="98" t="s">
        <v>4417</v>
      </c>
      <c r="V1923" s="98">
        <v>74</v>
      </c>
      <c r="W1923" s="98" t="s">
        <v>4461</v>
      </c>
      <c r="X1923" s="98">
        <v>2</v>
      </c>
      <c r="Y1923" s="98" t="s">
        <v>4418</v>
      </c>
      <c r="Z1923" s="98">
        <v>16</v>
      </c>
      <c r="AA1923" s="98" t="s">
        <v>6486</v>
      </c>
      <c r="AB1923" s="98">
        <v>8084</v>
      </c>
      <c r="AC1923" s="98" t="s">
        <v>4484</v>
      </c>
      <c r="AD1923" s="98" t="s">
        <v>4485</v>
      </c>
      <c r="AE1923" s="98">
        <v>4923</v>
      </c>
      <c r="AF1923" s="98" t="s">
        <v>3088</v>
      </c>
      <c r="AG1923" s="98" t="s">
        <v>6497</v>
      </c>
      <c r="AH1923" s="98" t="s">
        <v>212</v>
      </c>
      <c r="AI1923" s="98" t="s">
        <v>53</v>
      </c>
      <c r="AJ1923" s="98">
        <v>4100</v>
      </c>
      <c r="AK1923" s="98" t="s">
        <v>35</v>
      </c>
      <c r="AL1923" s="98">
        <v>4103</v>
      </c>
      <c r="AM1923" s="98" t="s">
        <v>1160</v>
      </c>
      <c r="AN1923" s="98">
        <v>4108809</v>
      </c>
      <c r="AO1923" s="98">
        <v>2024</v>
      </c>
      <c r="AP1923" s="98">
        <v>2000</v>
      </c>
      <c r="AQ1923" s="98" t="s">
        <v>54</v>
      </c>
      <c r="AR1923" s="98" t="s">
        <v>54</v>
      </c>
      <c r="AS1923" s="98" t="s">
        <v>54</v>
      </c>
      <c r="AT1923" s="98" t="s">
        <v>54</v>
      </c>
      <c r="AV1923" s="98" t="s">
        <v>899</v>
      </c>
      <c r="AY1923" s="98" t="s">
        <v>56</v>
      </c>
      <c r="AZ1923" s="98" t="s">
        <v>4463</v>
      </c>
      <c r="BA1923" s="98" t="s">
        <v>4464</v>
      </c>
      <c r="BB1923" s="98" t="s">
        <v>4465</v>
      </c>
      <c r="BD1923" s="110" t="str">
        <f t="shared" si="312"/>
        <v>5308RGInt 04 Maringá</v>
      </c>
      <c r="BE1923" s="110">
        <v>5308</v>
      </c>
      <c r="BF1923" s="110" t="s">
        <v>5382</v>
      </c>
      <c r="BG1923" s="110">
        <v>8383</v>
      </c>
      <c r="BH1923" s="110" t="s">
        <v>36</v>
      </c>
      <c r="BI1923" s="110">
        <v>448</v>
      </c>
      <c r="BJ1923" s="110">
        <v>537</v>
      </c>
      <c r="BK1923" s="110">
        <v>645</v>
      </c>
      <c r="BL1923" s="110">
        <v>774</v>
      </c>
      <c r="BN1923" s="110">
        <f t="shared" si="313"/>
        <v>2404</v>
      </c>
      <c r="BS1923" s="110">
        <v>4923</v>
      </c>
      <c r="BT1923" s="110" t="str">
        <f t="shared" si="307"/>
        <v>Construção de novas unidades habitacionais ou melhorias ou reformas, para pessoas idosas sem moradia, em Guaíra</v>
      </c>
      <c r="BU1923" s="111" t="str">
        <f t="shared" si="308"/>
        <v>Não</v>
      </c>
      <c r="BV1923" s="111" t="str">
        <f t="shared" si="309"/>
        <v>Não</v>
      </c>
      <c r="BW1923" s="111" t="str">
        <f t="shared" si="310"/>
        <v>Não</v>
      </c>
      <c r="BX1923" s="111" t="str">
        <f t="shared" si="311"/>
        <v>Não</v>
      </c>
      <c r="BY1923" s="110" t="s">
        <v>2893</v>
      </c>
      <c r="BZ1923" s="110" t="s">
        <v>8281</v>
      </c>
      <c r="CA1923" s="110" t="s">
        <v>2637</v>
      </c>
      <c r="CB1923" s="110" t="s">
        <v>8374</v>
      </c>
      <c r="CG1923" s="110" t="str">
        <f t="shared" si="305"/>
        <v>6283 Total</v>
      </c>
      <c r="CH1923" s="110" t="str">
        <f t="shared" si="306"/>
        <v>6283 Total-1</v>
      </c>
      <c r="CI1923" s="110">
        <v>1</v>
      </c>
      <c r="CJ1923" s="110" t="s">
        <v>7649</v>
      </c>
      <c r="CN1923" s="110">
        <v>0</v>
      </c>
      <c r="CO1923" s="110">
        <v>11.26</v>
      </c>
      <c r="CP1923" s="110">
        <v>11.26</v>
      </c>
      <c r="CQ1923" s="110">
        <v>11.26</v>
      </c>
    </row>
    <row r="1924" spans="19:95" x14ac:dyDescent="0.2">
      <c r="S1924" s="98">
        <v>4972</v>
      </c>
      <c r="T1924" s="98">
        <v>67</v>
      </c>
      <c r="U1924" s="98" t="s">
        <v>4417</v>
      </c>
      <c r="V1924" s="98">
        <v>74</v>
      </c>
      <c r="W1924" s="98" t="s">
        <v>4461</v>
      </c>
      <c r="X1924" s="98">
        <v>2</v>
      </c>
      <c r="Y1924" s="98" t="s">
        <v>4418</v>
      </c>
      <c r="Z1924" s="98">
        <v>16</v>
      </c>
      <c r="AA1924" s="98" t="s">
        <v>6486</v>
      </c>
      <c r="AB1924" s="98">
        <v>8084</v>
      </c>
      <c r="AC1924" s="98" t="s">
        <v>4484</v>
      </c>
      <c r="AD1924" s="98" t="s">
        <v>4485</v>
      </c>
      <c r="AE1924" s="98">
        <v>4972</v>
      </c>
      <c r="AF1924" s="98" t="s">
        <v>3169</v>
      </c>
      <c r="AG1924" s="98" t="s">
        <v>4503</v>
      </c>
      <c r="AH1924" s="98" t="s">
        <v>212</v>
      </c>
      <c r="AI1924" s="98" t="s">
        <v>53</v>
      </c>
      <c r="AJ1924" s="98">
        <v>4100</v>
      </c>
      <c r="AK1924" s="98" t="s">
        <v>34</v>
      </c>
      <c r="AL1924" s="98">
        <v>4102</v>
      </c>
      <c r="AM1924" s="98" t="s">
        <v>526</v>
      </c>
      <c r="AN1924" s="98">
        <v>4109401</v>
      </c>
      <c r="AO1924" s="98">
        <v>2024</v>
      </c>
      <c r="AP1924" s="98">
        <v>15043.27</v>
      </c>
      <c r="AQ1924" s="98" t="s">
        <v>54</v>
      </c>
      <c r="AR1924" s="98" t="s">
        <v>54</v>
      </c>
      <c r="AS1924" s="98" t="s">
        <v>54</v>
      </c>
      <c r="AT1924" s="98" t="s">
        <v>54</v>
      </c>
      <c r="AV1924" s="98" t="s">
        <v>899</v>
      </c>
      <c r="AY1924" s="98" t="s">
        <v>56</v>
      </c>
      <c r="AZ1924" s="98" t="s">
        <v>4463</v>
      </c>
      <c r="BA1924" s="98" t="s">
        <v>4468</v>
      </c>
      <c r="BB1924" s="98" t="s">
        <v>4467</v>
      </c>
      <c r="BD1924" s="110" t="str">
        <f t="shared" si="312"/>
        <v>5308RGInt 05 Londrina</v>
      </c>
      <c r="BE1924" s="110">
        <v>5308</v>
      </c>
      <c r="BF1924" s="110" t="s">
        <v>5382</v>
      </c>
      <c r="BG1924" s="110">
        <v>8383</v>
      </c>
      <c r="BH1924" s="110" t="s">
        <v>37</v>
      </c>
      <c r="BI1924" s="110">
        <v>365</v>
      </c>
      <c r="BJ1924" s="110">
        <v>437</v>
      </c>
      <c r="BK1924" s="110">
        <v>525</v>
      </c>
      <c r="BL1924" s="110">
        <v>630</v>
      </c>
      <c r="BN1924" s="110">
        <f t="shared" si="313"/>
        <v>1957</v>
      </c>
      <c r="BS1924" s="110">
        <v>4972</v>
      </c>
      <c r="BT1924" s="110" t="str">
        <f t="shared" si="307"/>
        <v>Construção de novas unidades habitacionais ou melhorias ou reformas, para pessoas idosas sem moradia, em Guarapuava</v>
      </c>
      <c r="BU1924" s="111" t="str">
        <f t="shared" si="308"/>
        <v>Não</v>
      </c>
      <c r="BV1924" s="111" t="str">
        <f t="shared" si="309"/>
        <v>Não</v>
      </c>
      <c r="BW1924" s="111" t="str">
        <f t="shared" si="310"/>
        <v>Não</v>
      </c>
      <c r="BX1924" s="111" t="str">
        <f t="shared" si="311"/>
        <v>Não</v>
      </c>
      <c r="BY1924" s="110" t="s">
        <v>2430</v>
      </c>
      <c r="BZ1924" s="110" t="s">
        <v>8281</v>
      </c>
      <c r="CA1924" s="110" t="s">
        <v>8367</v>
      </c>
      <c r="CB1924" s="110" t="s">
        <v>8376</v>
      </c>
      <c r="CG1924" s="110" t="str">
        <f t="shared" si="305"/>
        <v>6285Piên</v>
      </c>
      <c r="CH1924" s="110" t="str">
        <f t="shared" si="306"/>
        <v>6285-1</v>
      </c>
      <c r="CI1924" s="110">
        <v>1</v>
      </c>
      <c r="CJ1924" s="110">
        <v>6285</v>
      </c>
      <c r="CK1924" s="110" t="s">
        <v>33</v>
      </c>
      <c r="CL1924" s="110">
        <v>4119103</v>
      </c>
      <c r="CM1924" s="110" t="s">
        <v>2341</v>
      </c>
      <c r="CN1924" s="110">
        <v>0</v>
      </c>
      <c r="CO1924" s="110">
        <v>30.71</v>
      </c>
      <c r="CP1924" s="110">
        <v>30.71</v>
      </c>
      <c r="CQ1924" s="110">
        <v>30.71</v>
      </c>
    </row>
    <row r="1925" spans="19:95" x14ac:dyDescent="0.2">
      <c r="S1925" s="98">
        <v>4925</v>
      </c>
      <c r="T1925" s="98">
        <v>67</v>
      </c>
      <c r="U1925" s="98" t="s">
        <v>4417</v>
      </c>
      <c r="V1925" s="98">
        <v>74</v>
      </c>
      <c r="W1925" s="98" t="s">
        <v>4461</v>
      </c>
      <c r="X1925" s="98">
        <v>2</v>
      </c>
      <c r="Y1925" s="98" t="s">
        <v>4418</v>
      </c>
      <c r="Z1925" s="98">
        <v>16</v>
      </c>
      <c r="AA1925" s="98" t="s">
        <v>6486</v>
      </c>
      <c r="AB1925" s="98">
        <v>8084</v>
      </c>
      <c r="AC1925" s="98" t="s">
        <v>4484</v>
      </c>
      <c r="AD1925" s="98" t="s">
        <v>4485</v>
      </c>
      <c r="AE1925" s="98">
        <v>4925</v>
      </c>
      <c r="AF1925" s="98" t="s">
        <v>3090</v>
      </c>
      <c r="AG1925" s="98" t="s">
        <v>6497</v>
      </c>
      <c r="AH1925" s="98" t="s">
        <v>212</v>
      </c>
      <c r="AI1925" s="98" t="s">
        <v>53</v>
      </c>
      <c r="AJ1925" s="98">
        <v>4100</v>
      </c>
      <c r="AK1925" s="98" t="s">
        <v>37</v>
      </c>
      <c r="AL1925" s="98">
        <v>4105</v>
      </c>
      <c r="AM1925" s="98" t="s">
        <v>142</v>
      </c>
      <c r="AN1925" s="98">
        <v>4109807</v>
      </c>
      <c r="AO1925" s="98">
        <v>2024</v>
      </c>
      <c r="AP1925" s="98">
        <v>1300</v>
      </c>
      <c r="AQ1925" s="98" t="s">
        <v>54</v>
      </c>
      <c r="AR1925" s="98" t="s">
        <v>54</v>
      </c>
      <c r="AS1925" s="98" t="s">
        <v>54</v>
      </c>
      <c r="AT1925" s="98" t="s">
        <v>54</v>
      </c>
      <c r="AU1925" s="98" t="s">
        <v>2893</v>
      </c>
      <c r="AY1925" s="98" t="s">
        <v>56</v>
      </c>
      <c r="AZ1925" s="98" t="s">
        <v>4463</v>
      </c>
      <c r="BA1925" s="98" t="s">
        <v>4464</v>
      </c>
      <c r="BB1925" s="98" t="s">
        <v>4465</v>
      </c>
      <c r="BD1925" s="110" t="str">
        <f t="shared" si="312"/>
        <v>5308RGInt 06 Ponta Grossa</v>
      </c>
      <c r="BE1925" s="110">
        <v>5308</v>
      </c>
      <c r="BF1925" s="110" t="s">
        <v>5382</v>
      </c>
      <c r="BG1925" s="110">
        <v>8383</v>
      </c>
      <c r="BH1925" s="110" t="s">
        <v>38</v>
      </c>
      <c r="BI1925" s="110">
        <v>260</v>
      </c>
      <c r="BJ1925" s="110">
        <v>312</v>
      </c>
      <c r="BK1925" s="110">
        <v>374</v>
      </c>
      <c r="BL1925" s="110">
        <v>449</v>
      </c>
      <c r="BN1925" s="110">
        <f t="shared" si="313"/>
        <v>1395</v>
      </c>
      <c r="BS1925" s="110">
        <v>4925</v>
      </c>
      <c r="BT1925" s="110" t="str">
        <f t="shared" si="307"/>
        <v>Construção de novas unidades habitacionais ou melhorias ou reformas, para pessoas idosas sem moradia, em Ibiporã</v>
      </c>
      <c r="BU1925" s="111" t="str">
        <f t="shared" si="308"/>
        <v>Não</v>
      </c>
      <c r="BV1925" s="111" t="str">
        <f t="shared" si="309"/>
        <v>Não</v>
      </c>
      <c r="BW1925" s="111" t="str">
        <f t="shared" si="310"/>
        <v>Não</v>
      </c>
      <c r="BX1925" s="111" t="str">
        <f t="shared" si="311"/>
        <v>Não</v>
      </c>
      <c r="BY1925" s="110" t="s">
        <v>2893</v>
      </c>
      <c r="BZ1925" s="110" t="s">
        <v>8281</v>
      </c>
      <c r="CA1925" s="110" t="s">
        <v>2637</v>
      </c>
      <c r="CB1925" s="110" t="s">
        <v>8379</v>
      </c>
      <c r="CG1925" s="110" t="str">
        <f t="shared" si="305"/>
        <v>6285 Total</v>
      </c>
      <c r="CH1925" s="110" t="str">
        <f t="shared" si="306"/>
        <v>6285 Total-1</v>
      </c>
      <c r="CI1925" s="110">
        <v>1</v>
      </c>
      <c r="CJ1925" s="110" t="s">
        <v>7650</v>
      </c>
      <c r="CN1925" s="110">
        <v>0</v>
      </c>
      <c r="CO1925" s="110">
        <v>30.71</v>
      </c>
      <c r="CP1925" s="110">
        <v>30.71</v>
      </c>
      <c r="CQ1925" s="110">
        <v>30.71</v>
      </c>
    </row>
    <row r="1926" spans="19:95" x14ac:dyDescent="0.2">
      <c r="S1926" s="98">
        <v>4975</v>
      </c>
      <c r="T1926" s="98">
        <v>67</v>
      </c>
      <c r="U1926" s="98" t="s">
        <v>4417</v>
      </c>
      <c r="V1926" s="98">
        <v>74</v>
      </c>
      <c r="W1926" s="98" t="s">
        <v>4461</v>
      </c>
      <c r="X1926" s="98">
        <v>2</v>
      </c>
      <c r="Y1926" s="98" t="s">
        <v>4418</v>
      </c>
      <c r="Z1926" s="98">
        <v>16</v>
      </c>
      <c r="AA1926" s="98" t="s">
        <v>6486</v>
      </c>
      <c r="AB1926" s="98">
        <v>8084</v>
      </c>
      <c r="AC1926" s="98" t="s">
        <v>4484</v>
      </c>
      <c r="AD1926" s="98" t="s">
        <v>4485</v>
      </c>
      <c r="AE1926" s="98">
        <v>4975</v>
      </c>
      <c r="AF1926" s="98" t="s">
        <v>3181</v>
      </c>
      <c r="AG1926" s="98" t="s">
        <v>6497</v>
      </c>
      <c r="AH1926" s="98" t="s">
        <v>212</v>
      </c>
      <c r="AI1926" s="98" t="s">
        <v>53</v>
      </c>
      <c r="AJ1926" s="98">
        <v>4100</v>
      </c>
      <c r="AK1926" s="98" t="s">
        <v>38</v>
      </c>
      <c r="AL1926" s="98">
        <v>4106</v>
      </c>
      <c r="AM1926" s="98" t="s">
        <v>594</v>
      </c>
      <c r="AN1926" s="98">
        <v>4110706</v>
      </c>
      <c r="AO1926" s="98">
        <v>2024</v>
      </c>
      <c r="AP1926" s="98">
        <v>8046.14</v>
      </c>
      <c r="AQ1926" s="98" t="s">
        <v>54</v>
      </c>
      <c r="AR1926" s="98" t="s">
        <v>54</v>
      </c>
      <c r="AS1926" s="98" t="s">
        <v>54</v>
      </c>
      <c r="AT1926" s="98" t="s">
        <v>54</v>
      </c>
      <c r="AW1926" s="98" t="s">
        <v>137</v>
      </c>
      <c r="AY1926" s="98" t="s">
        <v>56</v>
      </c>
      <c r="AZ1926" s="98" t="s">
        <v>4463</v>
      </c>
      <c r="BA1926" s="98" t="s">
        <v>4468</v>
      </c>
      <c r="BB1926" s="98" t="s">
        <v>4467</v>
      </c>
      <c r="BD1926" s="110" t="str">
        <f t="shared" si="312"/>
        <v>5310RGInt 01 Curitiba</v>
      </c>
      <c r="BE1926" s="110">
        <v>5310</v>
      </c>
      <c r="BF1926" s="110" t="s">
        <v>1984</v>
      </c>
      <c r="BG1926" s="110">
        <v>8383</v>
      </c>
      <c r="BH1926" s="110" t="s">
        <v>33</v>
      </c>
      <c r="BI1926" s="110">
        <v>1</v>
      </c>
      <c r="BJ1926" s="110">
        <v>1</v>
      </c>
      <c r="BK1926" s="110">
        <v>1</v>
      </c>
      <c r="BL1926" s="110">
        <v>0</v>
      </c>
      <c r="BN1926" s="110">
        <f t="shared" si="313"/>
        <v>3</v>
      </c>
      <c r="BS1926" s="110">
        <v>4975</v>
      </c>
      <c r="BT1926" s="110" t="str">
        <f t="shared" si="307"/>
        <v>Construção de novas unidades habitacionais ou melhorias ou reformas, para pessoas idosas sem moradia, em Irati</v>
      </c>
      <c r="BU1926" s="111" t="str">
        <f t="shared" si="308"/>
        <v>Não</v>
      </c>
      <c r="BV1926" s="111" t="str">
        <f t="shared" si="309"/>
        <v>Não</v>
      </c>
      <c r="BW1926" s="111" t="str">
        <f t="shared" si="310"/>
        <v>Não</v>
      </c>
      <c r="BX1926" s="111" t="str">
        <f t="shared" si="311"/>
        <v>Não</v>
      </c>
      <c r="BY1926" s="110" t="s">
        <v>2430</v>
      </c>
      <c r="BZ1926" s="110" t="s">
        <v>8281</v>
      </c>
      <c r="CA1926" s="110" t="s">
        <v>8367</v>
      </c>
      <c r="CB1926" s="110" t="s">
        <v>8374</v>
      </c>
      <c r="CG1926" s="110" t="str">
        <f t="shared" si="305"/>
        <v>6286Lapa</v>
      </c>
      <c r="CH1926" s="110" t="str">
        <f t="shared" si="306"/>
        <v>6286-1</v>
      </c>
      <c r="CI1926" s="110">
        <v>1</v>
      </c>
      <c r="CJ1926" s="110">
        <v>6286</v>
      </c>
      <c r="CK1926" s="110" t="s">
        <v>33</v>
      </c>
      <c r="CL1926" s="110">
        <v>4113205</v>
      </c>
      <c r="CM1926" s="110" t="s">
        <v>297</v>
      </c>
      <c r="CN1926" s="110">
        <v>0</v>
      </c>
      <c r="CO1926" s="110">
        <v>0</v>
      </c>
      <c r="CP1926" s="110">
        <v>152.9</v>
      </c>
      <c r="CQ1926" s="110">
        <v>0</v>
      </c>
    </row>
    <row r="1927" spans="19:95" x14ac:dyDescent="0.2">
      <c r="S1927" s="98">
        <v>4929</v>
      </c>
      <c r="T1927" s="98">
        <v>67</v>
      </c>
      <c r="U1927" s="98" t="s">
        <v>4417</v>
      </c>
      <c r="V1927" s="98">
        <v>74</v>
      </c>
      <c r="W1927" s="98" t="s">
        <v>4461</v>
      </c>
      <c r="X1927" s="98">
        <v>2</v>
      </c>
      <c r="Y1927" s="98" t="s">
        <v>4418</v>
      </c>
      <c r="Z1927" s="98">
        <v>16</v>
      </c>
      <c r="AA1927" s="98" t="s">
        <v>6486</v>
      </c>
      <c r="AB1927" s="98">
        <v>8084</v>
      </c>
      <c r="AC1927" s="98" t="s">
        <v>4484</v>
      </c>
      <c r="AD1927" s="98" t="s">
        <v>4485</v>
      </c>
      <c r="AE1927" s="98">
        <v>4929</v>
      </c>
      <c r="AF1927" s="98" t="s">
        <v>3096</v>
      </c>
      <c r="AG1927" s="98" t="s">
        <v>6498</v>
      </c>
      <c r="AH1927" s="98" t="s">
        <v>212</v>
      </c>
      <c r="AI1927" s="98" t="s">
        <v>53</v>
      </c>
      <c r="AJ1927" s="98">
        <v>4100</v>
      </c>
      <c r="AK1927" s="98" t="s">
        <v>37</v>
      </c>
      <c r="AL1927" s="98">
        <v>4105</v>
      </c>
      <c r="AM1927" s="98" t="s">
        <v>2130</v>
      </c>
      <c r="AN1927" s="98">
        <v>4111506</v>
      </c>
      <c r="AO1927" s="98">
        <v>2024</v>
      </c>
      <c r="AP1927" s="98">
        <v>2000</v>
      </c>
      <c r="AQ1927" s="98" t="s">
        <v>54</v>
      </c>
      <c r="AR1927" s="98" t="s">
        <v>54</v>
      </c>
      <c r="AS1927" s="98" t="s">
        <v>54</v>
      </c>
      <c r="AT1927" s="98" t="s">
        <v>54</v>
      </c>
      <c r="AU1927" s="98" t="s">
        <v>2893</v>
      </c>
      <c r="AY1927" s="98" t="s">
        <v>56</v>
      </c>
      <c r="AZ1927" s="98" t="s">
        <v>4463</v>
      </c>
      <c r="BA1927" s="98" t="s">
        <v>4464</v>
      </c>
      <c r="BB1927" s="98" t="s">
        <v>4465</v>
      </c>
      <c r="BD1927" s="110" t="str">
        <f t="shared" si="312"/>
        <v>5316RGInt 01 Curitiba</v>
      </c>
      <c r="BE1927" s="110">
        <v>5316</v>
      </c>
      <c r="BF1927" s="110" t="s">
        <v>2860</v>
      </c>
      <c r="BG1927" s="110">
        <v>8465</v>
      </c>
      <c r="BH1927" s="110" t="s">
        <v>33</v>
      </c>
      <c r="BI1927" s="110">
        <v>11601</v>
      </c>
      <c r="BJ1927" s="110">
        <v>7975</v>
      </c>
      <c r="BK1927" s="110">
        <v>8410</v>
      </c>
      <c r="BL1927" s="110">
        <v>8410</v>
      </c>
      <c r="BN1927" s="110">
        <f t="shared" si="313"/>
        <v>36396</v>
      </c>
      <c r="BS1927" s="110">
        <v>4929</v>
      </c>
      <c r="BT1927" s="110" t="str">
        <f t="shared" si="307"/>
        <v>Construção de novas unidades habitacionais ou melhorias ou reformas para pessoas idosas sem moradia, em Ivaiporã</v>
      </c>
      <c r="BU1927" s="111" t="str">
        <f t="shared" si="308"/>
        <v>Não</v>
      </c>
      <c r="BV1927" s="111" t="str">
        <f t="shared" si="309"/>
        <v>Não</v>
      </c>
      <c r="BW1927" s="111" t="str">
        <f t="shared" si="310"/>
        <v>Não</v>
      </c>
      <c r="BX1927" s="111" t="str">
        <f t="shared" si="311"/>
        <v>Não</v>
      </c>
      <c r="BY1927" s="110" t="s">
        <v>2893</v>
      </c>
      <c r="BZ1927" s="110" t="s">
        <v>8281</v>
      </c>
      <c r="CA1927" s="110" t="s">
        <v>2637</v>
      </c>
      <c r="CB1927" s="110" t="s">
        <v>8374</v>
      </c>
      <c r="CG1927" s="110" t="str">
        <f t="shared" si="305"/>
        <v>6286 Total</v>
      </c>
      <c r="CH1927" s="110" t="str">
        <f t="shared" si="306"/>
        <v>6286 Total-1</v>
      </c>
      <c r="CI1927" s="110">
        <v>1</v>
      </c>
      <c r="CJ1927" s="110" t="s">
        <v>7651</v>
      </c>
      <c r="CN1927" s="110">
        <v>0</v>
      </c>
      <c r="CO1927" s="110">
        <v>0</v>
      </c>
      <c r="CP1927" s="110">
        <v>152.9</v>
      </c>
      <c r="CQ1927" s="110">
        <v>0</v>
      </c>
    </row>
    <row r="1928" spans="19:95" x14ac:dyDescent="0.2">
      <c r="S1928" s="98">
        <v>5824</v>
      </c>
      <c r="T1928" s="98">
        <v>67</v>
      </c>
      <c r="U1928" s="98" t="s">
        <v>4417</v>
      </c>
      <c r="V1928" s="98">
        <v>74</v>
      </c>
      <c r="W1928" s="98" t="s">
        <v>4461</v>
      </c>
      <c r="X1928" s="98">
        <v>2</v>
      </c>
      <c r="Y1928" s="98" t="s">
        <v>4418</v>
      </c>
      <c r="Z1928" s="98">
        <v>16</v>
      </c>
      <c r="AA1928" s="98" t="s">
        <v>6486</v>
      </c>
      <c r="AB1928" s="98">
        <v>8084</v>
      </c>
      <c r="AC1928" s="98" t="s">
        <v>4484</v>
      </c>
      <c r="AD1928" s="98" t="s">
        <v>4485</v>
      </c>
      <c r="AE1928" s="98">
        <v>5824</v>
      </c>
      <c r="AF1928" s="98" t="s">
        <v>4502</v>
      </c>
      <c r="AG1928" s="98" t="s">
        <v>6497</v>
      </c>
      <c r="AH1928" s="98" t="s">
        <v>212</v>
      </c>
      <c r="AI1928" s="98" t="s">
        <v>53</v>
      </c>
      <c r="AJ1928" s="98">
        <v>4100</v>
      </c>
      <c r="AK1928" s="98" t="s">
        <v>33</v>
      </c>
      <c r="AL1928" s="98">
        <v>4101</v>
      </c>
      <c r="AM1928" s="98" t="s">
        <v>297</v>
      </c>
      <c r="AN1928" s="98">
        <v>4113205</v>
      </c>
      <c r="AO1928" s="98">
        <v>2024</v>
      </c>
      <c r="AP1928" s="98">
        <v>0</v>
      </c>
      <c r="AQ1928" s="98" t="s">
        <v>54</v>
      </c>
      <c r="AR1928" s="98" t="s">
        <v>54</v>
      </c>
      <c r="AS1928" s="98" t="s">
        <v>54</v>
      </c>
      <c r="AT1928" s="98" t="s">
        <v>54</v>
      </c>
      <c r="AV1928" s="98" t="s">
        <v>899</v>
      </c>
      <c r="AY1928" s="98" t="s">
        <v>56</v>
      </c>
      <c r="AZ1928" s="98" t="s">
        <v>4463</v>
      </c>
      <c r="BA1928" s="98" t="s">
        <v>4513</v>
      </c>
      <c r="BB1928" s="98" t="s">
        <v>4465</v>
      </c>
      <c r="BD1928" s="110" t="str">
        <f t="shared" si="312"/>
        <v>5316RGInt 02 Guarapuava</v>
      </c>
      <c r="BE1928" s="110">
        <v>5316</v>
      </c>
      <c r="BF1928" s="110" t="s">
        <v>2860</v>
      </c>
      <c r="BG1928" s="110">
        <v>8465</v>
      </c>
      <c r="BH1928" s="110" t="s">
        <v>34</v>
      </c>
      <c r="BI1928" s="110">
        <v>1391</v>
      </c>
      <c r="BJ1928" s="110">
        <v>961</v>
      </c>
      <c r="BK1928" s="110">
        <v>1009</v>
      </c>
      <c r="BL1928" s="110">
        <v>1009</v>
      </c>
      <c r="BN1928" s="110">
        <f t="shared" si="313"/>
        <v>4370</v>
      </c>
      <c r="BS1928" s="110">
        <v>5824</v>
      </c>
      <c r="BT1928" s="110" t="str">
        <f t="shared" si="307"/>
        <v>Construção de novas unidades habitacionais ou melhorias ou reformas, para pessoas idosas sem moradia, em Lapa</v>
      </c>
      <c r="BU1928" s="111" t="str">
        <f t="shared" si="308"/>
        <v>Não</v>
      </c>
      <c r="BV1928" s="111" t="str">
        <f t="shared" si="309"/>
        <v>Não</v>
      </c>
      <c r="BW1928" s="111" t="str">
        <f t="shared" si="310"/>
        <v>Não</v>
      </c>
      <c r="BX1928" s="111" t="str">
        <f t="shared" si="311"/>
        <v>Não</v>
      </c>
      <c r="BY1928" s="110" t="s">
        <v>2893</v>
      </c>
      <c r="BZ1928" s="110" t="s">
        <v>8281</v>
      </c>
      <c r="CA1928" s="110" t="s">
        <v>121</v>
      </c>
      <c r="CB1928" s="110" t="s">
        <v>8379</v>
      </c>
      <c r="CG1928" s="110" t="str">
        <f t="shared" si="305"/>
        <v>6297Irati</v>
      </c>
      <c r="CH1928" s="110" t="str">
        <f t="shared" si="306"/>
        <v>6297-1</v>
      </c>
      <c r="CI1928" s="110">
        <v>1</v>
      </c>
      <c r="CJ1928" s="110">
        <v>6297</v>
      </c>
      <c r="CK1928" s="110" t="s">
        <v>38</v>
      </c>
      <c r="CL1928" s="110">
        <v>4110706</v>
      </c>
      <c r="CM1928" s="110" t="s">
        <v>594</v>
      </c>
      <c r="CN1928" s="110">
        <v>0</v>
      </c>
      <c r="CO1928" s="110">
        <v>0</v>
      </c>
      <c r="CP1928" s="110">
        <v>167</v>
      </c>
      <c r="CQ1928" s="110">
        <v>0</v>
      </c>
    </row>
    <row r="1929" spans="19:95" x14ac:dyDescent="0.2">
      <c r="S1929" s="98">
        <v>6012</v>
      </c>
      <c r="T1929" s="98">
        <v>67</v>
      </c>
      <c r="U1929" s="98" t="s">
        <v>4417</v>
      </c>
      <c r="V1929" s="98">
        <v>74</v>
      </c>
      <c r="W1929" s="98" t="s">
        <v>4461</v>
      </c>
      <c r="X1929" s="98">
        <v>2</v>
      </c>
      <c r="Y1929" s="98" t="s">
        <v>4418</v>
      </c>
      <c r="Z1929" s="98">
        <v>16</v>
      </c>
      <c r="AA1929" s="98" t="s">
        <v>6486</v>
      </c>
      <c r="AB1929" s="98">
        <v>8084</v>
      </c>
      <c r="AC1929" s="98" t="s">
        <v>4484</v>
      </c>
      <c r="AD1929" s="98" t="s">
        <v>4485</v>
      </c>
      <c r="AE1929" s="98">
        <v>6012</v>
      </c>
      <c r="AF1929" s="98" t="s">
        <v>4523</v>
      </c>
      <c r="AG1929" s="98" t="s">
        <v>6496</v>
      </c>
      <c r="AH1929" s="98" t="s">
        <v>212</v>
      </c>
      <c r="AI1929" s="98" t="s">
        <v>53</v>
      </c>
      <c r="AJ1929" s="98">
        <v>4100</v>
      </c>
      <c r="AK1929" s="98" t="s">
        <v>35</v>
      </c>
      <c r="AL1929" s="98">
        <v>4103</v>
      </c>
      <c r="AM1929" s="98" t="s">
        <v>800</v>
      </c>
      <c r="AN1929" s="98">
        <v>4113304</v>
      </c>
      <c r="AO1929" s="98">
        <v>2024</v>
      </c>
      <c r="AP1929" s="98">
        <v>0</v>
      </c>
      <c r="AQ1929" s="98" t="s">
        <v>54</v>
      </c>
      <c r="AR1929" s="98" t="s">
        <v>54</v>
      </c>
      <c r="AS1929" s="98" t="s">
        <v>54</v>
      </c>
      <c r="AT1929" s="98" t="s">
        <v>54</v>
      </c>
      <c r="AU1929" s="98" t="s">
        <v>2893</v>
      </c>
      <c r="AY1929" s="98" t="s">
        <v>56</v>
      </c>
      <c r="AZ1929" s="98" t="s">
        <v>4463</v>
      </c>
      <c r="BA1929" s="98" t="s">
        <v>4464</v>
      </c>
      <c r="BB1929" s="98" t="s">
        <v>4465</v>
      </c>
      <c r="BD1929" s="110" t="str">
        <f t="shared" si="312"/>
        <v>5316RGInt 03 Cascavel</v>
      </c>
      <c r="BE1929" s="110">
        <v>5316</v>
      </c>
      <c r="BF1929" s="110" t="s">
        <v>2860</v>
      </c>
      <c r="BG1929" s="110">
        <v>8465</v>
      </c>
      <c r="BH1929" s="110" t="s">
        <v>35</v>
      </c>
      <c r="BI1929" s="110">
        <v>8987</v>
      </c>
      <c r="BJ1929" s="110">
        <v>6179</v>
      </c>
      <c r="BK1929" s="110">
        <v>6515</v>
      </c>
      <c r="BL1929" s="110">
        <v>6515</v>
      </c>
      <c r="BN1929" s="110">
        <f t="shared" si="313"/>
        <v>28196</v>
      </c>
      <c r="BS1929" s="110">
        <v>6012</v>
      </c>
      <c r="BT1929" s="110" t="str">
        <f t="shared" si="307"/>
        <v>Construção de novas unidades habitacionais ou melhorias ou reformas, para pessoas idosas sem moradia, em Laranjeiras do Sul</v>
      </c>
      <c r="BU1929" s="111" t="str">
        <f t="shared" si="308"/>
        <v>Não</v>
      </c>
      <c r="BV1929" s="111" t="str">
        <f t="shared" si="309"/>
        <v>Não</v>
      </c>
      <c r="BW1929" s="111" t="str">
        <f t="shared" si="310"/>
        <v>Não</v>
      </c>
      <c r="BX1929" s="111" t="str">
        <f t="shared" si="311"/>
        <v>Não</v>
      </c>
      <c r="BY1929" s="110" t="s">
        <v>2893</v>
      </c>
      <c r="BZ1929" s="110" t="s">
        <v>8218</v>
      </c>
      <c r="CA1929" s="110" t="s">
        <v>121</v>
      </c>
      <c r="CB1929" s="110" t="s">
        <v>8122</v>
      </c>
      <c r="CG1929" s="110" t="str">
        <f t="shared" si="305"/>
        <v>6297 Total</v>
      </c>
      <c r="CH1929" s="110" t="str">
        <f t="shared" si="306"/>
        <v>6297 Total-1</v>
      </c>
      <c r="CI1929" s="110">
        <v>1</v>
      </c>
      <c r="CJ1929" s="110" t="s">
        <v>7652</v>
      </c>
      <c r="CN1929" s="110">
        <v>0</v>
      </c>
      <c r="CO1929" s="110">
        <v>0</v>
      </c>
      <c r="CP1929" s="110">
        <v>167</v>
      </c>
      <c r="CQ1929" s="110">
        <v>0</v>
      </c>
    </row>
    <row r="1930" spans="19:95" x14ac:dyDescent="0.2">
      <c r="S1930" s="98">
        <v>4931</v>
      </c>
      <c r="T1930" s="98">
        <v>67</v>
      </c>
      <c r="U1930" s="98" t="s">
        <v>4417</v>
      </c>
      <c r="V1930" s="98">
        <v>74</v>
      </c>
      <c r="W1930" s="98" t="s">
        <v>4461</v>
      </c>
      <c r="X1930" s="98">
        <v>2</v>
      </c>
      <c r="Y1930" s="98" t="s">
        <v>4418</v>
      </c>
      <c r="Z1930" s="98">
        <v>16</v>
      </c>
      <c r="AA1930" s="98" t="s">
        <v>6486</v>
      </c>
      <c r="AB1930" s="98">
        <v>8084</v>
      </c>
      <c r="AC1930" s="98" t="s">
        <v>4484</v>
      </c>
      <c r="AD1930" s="98" t="s">
        <v>4485</v>
      </c>
      <c r="AE1930" s="98">
        <v>4931</v>
      </c>
      <c r="AF1930" s="98" t="s">
        <v>3097</v>
      </c>
      <c r="AG1930" s="98" t="s">
        <v>6499</v>
      </c>
      <c r="AH1930" s="98" t="s">
        <v>212</v>
      </c>
      <c r="AI1930" s="98" t="s">
        <v>53</v>
      </c>
      <c r="AJ1930" s="98">
        <v>4100</v>
      </c>
      <c r="AK1930" s="98" t="s">
        <v>36</v>
      </c>
      <c r="AL1930" s="98">
        <v>4104</v>
      </c>
      <c r="AM1930" s="98" t="s">
        <v>485</v>
      </c>
      <c r="AN1930" s="98">
        <v>4113502</v>
      </c>
      <c r="AO1930" s="98">
        <v>2024</v>
      </c>
      <c r="AP1930" s="98">
        <v>3300</v>
      </c>
      <c r="AQ1930" s="98" t="s">
        <v>54</v>
      </c>
      <c r="AR1930" s="98" t="s">
        <v>54</v>
      </c>
      <c r="AS1930" s="98" t="s">
        <v>54</v>
      </c>
      <c r="AT1930" s="98" t="s">
        <v>54</v>
      </c>
      <c r="AV1930" s="98" t="s">
        <v>899</v>
      </c>
      <c r="AY1930" s="98" t="s">
        <v>56</v>
      </c>
      <c r="AZ1930" s="98" t="s">
        <v>4463</v>
      </c>
      <c r="BA1930" s="98" t="s">
        <v>4464</v>
      </c>
      <c r="BB1930" s="98" t="s">
        <v>4465</v>
      </c>
      <c r="BD1930" s="110" t="str">
        <f t="shared" si="312"/>
        <v>5316RGInt 04 Maringá</v>
      </c>
      <c r="BE1930" s="110">
        <v>5316</v>
      </c>
      <c r="BF1930" s="110" t="s">
        <v>2860</v>
      </c>
      <c r="BG1930" s="110">
        <v>8465</v>
      </c>
      <c r="BH1930" s="110" t="s">
        <v>36</v>
      </c>
      <c r="BI1930" s="110">
        <v>6396</v>
      </c>
      <c r="BJ1930" s="110">
        <v>4394</v>
      </c>
      <c r="BK1930" s="110">
        <v>4638</v>
      </c>
      <c r="BL1930" s="110">
        <v>4638</v>
      </c>
      <c r="BN1930" s="110">
        <f t="shared" si="313"/>
        <v>20066</v>
      </c>
      <c r="BS1930" s="110">
        <v>4931</v>
      </c>
      <c r="BT1930" s="110" t="str">
        <f t="shared" si="307"/>
        <v>Construção de novas unidades habitacionais ou melhorias ou reformas para pessoas idosas sem moradia, em Loanda</v>
      </c>
      <c r="BU1930" s="111" t="str">
        <f t="shared" si="308"/>
        <v>Não</v>
      </c>
      <c r="BV1930" s="111" t="str">
        <f t="shared" si="309"/>
        <v>Não</v>
      </c>
      <c r="BW1930" s="111" t="str">
        <f t="shared" si="310"/>
        <v>Não</v>
      </c>
      <c r="BX1930" s="111" t="str">
        <f t="shared" si="311"/>
        <v>Não</v>
      </c>
      <c r="BY1930" s="110" t="s">
        <v>2893</v>
      </c>
      <c r="BZ1930" s="110" t="s">
        <v>8281</v>
      </c>
      <c r="CA1930" s="110" t="s">
        <v>2637</v>
      </c>
      <c r="CB1930" s="110" t="s">
        <v>8374</v>
      </c>
      <c r="CG1930" s="110" t="str">
        <f t="shared" si="305"/>
        <v>6298Londrina</v>
      </c>
      <c r="CH1930" s="110" t="str">
        <f t="shared" si="306"/>
        <v>6298-1</v>
      </c>
      <c r="CI1930" s="110">
        <v>1</v>
      </c>
      <c r="CJ1930" s="110">
        <v>6298</v>
      </c>
      <c r="CK1930" s="110" t="s">
        <v>37</v>
      </c>
      <c r="CL1930" s="110">
        <v>4113700</v>
      </c>
      <c r="CM1930" s="110" t="s">
        <v>326</v>
      </c>
      <c r="CN1930" s="110">
        <v>0</v>
      </c>
      <c r="CO1930" s="110">
        <v>0</v>
      </c>
      <c r="CP1930" s="110">
        <v>200</v>
      </c>
      <c r="CQ1930" s="110">
        <v>0</v>
      </c>
    </row>
    <row r="1931" spans="19:95" x14ac:dyDescent="0.2">
      <c r="S1931" s="98">
        <v>4939</v>
      </c>
      <c r="T1931" s="98">
        <v>67</v>
      </c>
      <c r="U1931" s="98" t="s">
        <v>4417</v>
      </c>
      <c r="V1931" s="98">
        <v>74</v>
      </c>
      <c r="W1931" s="98" t="s">
        <v>4461</v>
      </c>
      <c r="X1931" s="98">
        <v>2</v>
      </c>
      <c r="Y1931" s="98" t="s">
        <v>4418</v>
      </c>
      <c r="Z1931" s="98">
        <v>16</v>
      </c>
      <c r="AA1931" s="98" t="s">
        <v>6486</v>
      </c>
      <c r="AB1931" s="98">
        <v>8084</v>
      </c>
      <c r="AC1931" s="98" t="s">
        <v>4484</v>
      </c>
      <c r="AD1931" s="98" t="s">
        <v>4485</v>
      </c>
      <c r="AE1931" s="98">
        <v>4939</v>
      </c>
      <c r="AF1931" s="98" t="s">
        <v>3119</v>
      </c>
      <c r="AG1931" s="98" t="s">
        <v>6499</v>
      </c>
      <c r="AH1931" s="98" t="s">
        <v>212</v>
      </c>
      <c r="AI1931" s="98" t="s">
        <v>53</v>
      </c>
      <c r="AJ1931" s="98">
        <v>4100</v>
      </c>
      <c r="AK1931" s="98" t="s">
        <v>37</v>
      </c>
      <c r="AL1931" s="98">
        <v>4105</v>
      </c>
      <c r="AM1931" s="98" t="s">
        <v>326</v>
      </c>
      <c r="AN1931" s="98">
        <v>4113700</v>
      </c>
      <c r="AO1931" s="98">
        <v>2024</v>
      </c>
      <c r="AP1931" s="98">
        <v>700</v>
      </c>
      <c r="AQ1931" s="98" t="s">
        <v>54</v>
      </c>
      <c r="AR1931" s="98" t="s">
        <v>54</v>
      </c>
      <c r="AS1931" s="98" t="s">
        <v>54</v>
      </c>
      <c r="AT1931" s="98" t="s">
        <v>54</v>
      </c>
      <c r="AV1931" s="98" t="s">
        <v>899</v>
      </c>
      <c r="AY1931" s="98" t="s">
        <v>56</v>
      </c>
      <c r="AZ1931" s="98" t="s">
        <v>4463</v>
      </c>
      <c r="BA1931" s="98" t="s">
        <v>4464</v>
      </c>
      <c r="BB1931" s="98" t="s">
        <v>4465</v>
      </c>
      <c r="BD1931" s="110" t="str">
        <f t="shared" si="312"/>
        <v>5316RGInt 05 Londrina</v>
      </c>
      <c r="BE1931" s="110">
        <v>5316</v>
      </c>
      <c r="BF1931" s="110" t="s">
        <v>2860</v>
      </c>
      <c r="BG1931" s="110">
        <v>8465</v>
      </c>
      <c r="BH1931" s="110" t="s">
        <v>37</v>
      </c>
      <c r="BI1931" s="110">
        <v>7764</v>
      </c>
      <c r="BJ1931" s="110">
        <v>5334</v>
      </c>
      <c r="BK1931" s="110">
        <v>5628</v>
      </c>
      <c r="BL1931" s="110">
        <v>5628</v>
      </c>
      <c r="BN1931" s="110">
        <f t="shared" si="313"/>
        <v>24354</v>
      </c>
      <c r="BS1931" s="110">
        <v>4939</v>
      </c>
      <c r="BT1931" s="110" t="str">
        <f t="shared" si="307"/>
        <v>Construção de novas unidades habitacionais ou melhorias ou reformas para pessoas idosas sem moradia, em Londrina</v>
      </c>
      <c r="BU1931" s="111" t="str">
        <f t="shared" si="308"/>
        <v>Não</v>
      </c>
      <c r="BV1931" s="111" t="str">
        <f t="shared" si="309"/>
        <v>Não</v>
      </c>
      <c r="BW1931" s="111" t="str">
        <f t="shared" si="310"/>
        <v>Não</v>
      </c>
      <c r="BX1931" s="111" t="str">
        <f t="shared" si="311"/>
        <v>Não</v>
      </c>
      <c r="BY1931" s="110" t="s">
        <v>2893</v>
      </c>
      <c r="BZ1931" s="110" t="s">
        <v>8281</v>
      </c>
      <c r="CA1931" s="110" t="s">
        <v>2637</v>
      </c>
      <c r="CB1931" s="110" t="s">
        <v>8379</v>
      </c>
      <c r="CG1931" s="110" t="str">
        <f t="shared" si="305"/>
        <v>6298 Total</v>
      </c>
      <c r="CH1931" s="110" t="str">
        <f t="shared" si="306"/>
        <v>6298 Total-1</v>
      </c>
      <c r="CI1931" s="110">
        <v>1</v>
      </c>
      <c r="CJ1931" s="110" t="s">
        <v>7653</v>
      </c>
      <c r="CN1931" s="110">
        <v>0</v>
      </c>
      <c r="CO1931" s="110">
        <v>0</v>
      </c>
      <c r="CP1931" s="110">
        <v>200</v>
      </c>
      <c r="CQ1931" s="110">
        <v>0</v>
      </c>
    </row>
    <row r="1932" spans="19:95" x14ac:dyDescent="0.2">
      <c r="S1932" s="98">
        <v>4941</v>
      </c>
      <c r="T1932" s="98">
        <v>67</v>
      </c>
      <c r="U1932" s="98" t="s">
        <v>4417</v>
      </c>
      <c r="V1932" s="98">
        <v>74</v>
      </c>
      <c r="W1932" s="98" t="s">
        <v>4461</v>
      </c>
      <c r="X1932" s="98">
        <v>2</v>
      </c>
      <c r="Y1932" s="98" t="s">
        <v>4418</v>
      </c>
      <c r="Z1932" s="98">
        <v>16</v>
      </c>
      <c r="AA1932" s="98" t="s">
        <v>6486</v>
      </c>
      <c r="AB1932" s="98">
        <v>8084</v>
      </c>
      <c r="AC1932" s="98" t="s">
        <v>4484</v>
      </c>
      <c r="AD1932" s="98" t="s">
        <v>4485</v>
      </c>
      <c r="AE1932" s="98">
        <v>4941</v>
      </c>
      <c r="AF1932" s="98" t="s">
        <v>6500</v>
      </c>
      <c r="AG1932" s="98" t="s">
        <v>6497</v>
      </c>
      <c r="AH1932" s="98" t="s">
        <v>212</v>
      </c>
      <c r="AI1932" s="98" t="s">
        <v>53</v>
      </c>
      <c r="AJ1932" s="98">
        <v>4100</v>
      </c>
      <c r="AK1932" s="98" t="s">
        <v>36</v>
      </c>
      <c r="AL1932" s="98">
        <v>4104</v>
      </c>
      <c r="AM1932" s="98" t="s">
        <v>503</v>
      </c>
      <c r="AN1932" s="98">
        <v>4115200</v>
      </c>
      <c r="AO1932" s="98">
        <v>2024</v>
      </c>
      <c r="AP1932" s="98">
        <v>3300</v>
      </c>
      <c r="AQ1932" s="98" t="s">
        <v>54</v>
      </c>
      <c r="AR1932" s="98" t="s">
        <v>54</v>
      </c>
      <c r="AS1932" s="98" t="s">
        <v>54</v>
      </c>
      <c r="AT1932" s="98" t="s">
        <v>54</v>
      </c>
      <c r="AW1932" s="98" t="s">
        <v>2637</v>
      </c>
      <c r="AY1932" s="98" t="s">
        <v>56</v>
      </c>
      <c r="AZ1932" s="98" t="s">
        <v>4463</v>
      </c>
      <c r="BA1932" s="98" t="s">
        <v>4464</v>
      </c>
      <c r="BB1932" s="98" t="s">
        <v>4465</v>
      </c>
      <c r="BD1932" s="110" t="str">
        <f t="shared" si="312"/>
        <v>5316RGInt 06 Ponta Grossa</v>
      </c>
      <c r="BE1932" s="110">
        <v>5316</v>
      </c>
      <c r="BF1932" s="110" t="s">
        <v>2860</v>
      </c>
      <c r="BG1932" s="110">
        <v>8465</v>
      </c>
      <c r="BH1932" s="110" t="s">
        <v>38</v>
      </c>
      <c r="BI1932" s="110">
        <v>3861</v>
      </c>
      <c r="BJ1932" s="110">
        <v>2657</v>
      </c>
      <c r="BK1932" s="110">
        <v>2800</v>
      </c>
      <c r="BL1932" s="110">
        <v>2800</v>
      </c>
      <c r="BN1932" s="110">
        <f t="shared" si="313"/>
        <v>12118</v>
      </c>
      <c r="BS1932" s="110">
        <v>4941</v>
      </c>
      <c r="BT1932" s="110" t="str">
        <f t="shared" si="307"/>
        <v>Construção de novas unidades habitacionais ou melhorias ou reformas, para pessoas idosas sem moradia, em Maringá</v>
      </c>
      <c r="BU1932" s="111" t="str">
        <f t="shared" si="308"/>
        <v>Não</v>
      </c>
      <c r="BV1932" s="111" t="str">
        <f t="shared" si="309"/>
        <v>Não</v>
      </c>
      <c r="BW1932" s="111" t="str">
        <f t="shared" si="310"/>
        <v>Não</v>
      </c>
      <c r="BX1932" s="111" t="str">
        <f t="shared" si="311"/>
        <v>Não</v>
      </c>
      <c r="BY1932" s="110" t="s">
        <v>2893</v>
      </c>
      <c r="BZ1932" s="110" t="s">
        <v>8281</v>
      </c>
      <c r="CA1932" s="110" t="s">
        <v>2637</v>
      </c>
      <c r="CB1932" s="110" t="s">
        <v>8380</v>
      </c>
      <c r="CG1932" s="110" t="str">
        <f t="shared" si="305"/>
        <v>6299Curitiba</v>
      </c>
      <c r="CH1932" s="110" t="str">
        <f t="shared" si="306"/>
        <v>6299-1</v>
      </c>
      <c r="CI1932" s="110">
        <v>1</v>
      </c>
      <c r="CJ1932" s="110">
        <v>6299</v>
      </c>
      <c r="CK1932" s="110" t="s">
        <v>33</v>
      </c>
      <c r="CL1932" s="110">
        <v>4106902</v>
      </c>
      <c r="CM1932" s="110" t="s">
        <v>128</v>
      </c>
      <c r="CN1932" s="110">
        <v>0</v>
      </c>
      <c r="CO1932" s="110">
        <v>700</v>
      </c>
      <c r="CP1932" s="110">
        <v>0</v>
      </c>
      <c r="CQ1932" s="110">
        <v>0</v>
      </c>
    </row>
    <row r="1933" spans="19:95" x14ac:dyDescent="0.2">
      <c r="S1933" s="98">
        <v>5823</v>
      </c>
      <c r="T1933" s="98">
        <v>67</v>
      </c>
      <c r="U1933" s="98" t="s">
        <v>4417</v>
      </c>
      <c r="V1933" s="98">
        <v>74</v>
      </c>
      <c r="W1933" s="98" t="s">
        <v>4461</v>
      </c>
      <c r="X1933" s="98">
        <v>2</v>
      </c>
      <c r="Y1933" s="98" t="s">
        <v>4418</v>
      </c>
      <c r="Z1933" s="98">
        <v>16</v>
      </c>
      <c r="AA1933" s="98" t="s">
        <v>6486</v>
      </c>
      <c r="AB1933" s="98">
        <v>8084</v>
      </c>
      <c r="AC1933" s="98" t="s">
        <v>4484</v>
      </c>
      <c r="AD1933" s="98" t="s">
        <v>4485</v>
      </c>
      <c r="AE1933" s="98">
        <v>5823</v>
      </c>
      <c r="AF1933" s="98" t="s">
        <v>4500</v>
      </c>
      <c r="AG1933" s="98" t="s">
        <v>6497</v>
      </c>
      <c r="AH1933" s="98" t="s">
        <v>212</v>
      </c>
      <c r="AI1933" s="98" t="s">
        <v>53</v>
      </c>
      <c r="AJ1933" s="98">
        <v>4100</v>
      </c>
      <c r="AK1933" s="98" t="s">
        <v>35</v>
      </c>
      <c r="AL1933" s="98">
        <v>4103</v>
      </c>
      <c r="AM1933" s="98" t="s">
        <v>2337</v>
      </c>
      <c r="AN1933" s="98">
        <v>4117602</v>
      </c>
      <c r="AO1933" s="98">
        <v>2024</v>
      </c>
      <c r="AP1933" s="98">
        <v>0</v>
      </c>
      <c r="AQ1933" s="98" t="s">
        <v>54</v>
      </c>
      <c r="AR1933" s="98" t="s">
        <v>54</v>
      </c>
      <c r="AS1933" s="98" t="s">
        <v>54</v>
      </c>
      <c r="AT1933" s="98" t="s">
        <v>54</v>
      </c>
      <c r="AV1933" s="98" t="s">
        <v>226</v>
      </c>
      <c r="AY1933" s="98" t="s">
        <v>56</v>
      </c>
      <c r="AZ1933" s="98" t="s">
        <v>4463</v>
      </c>
      <c r="BA1933" s="98" t="s">
        <v>4464</v>
      </c>
      <c r="BB1933" s="98" t="s">
        <v>4465</v>
      </c>
      <c r="BD1933" s="110" t="str">
        <f t="shared" si="312"/>
        <v>5319RGInt 03 Cascavel</v>
      </c>
      <c r="BE1933" s="110">
        <v>5319</v>
      </c>
      <c r="BF1933" s="110" t="s">
        <v>3970</v>
      </c>
      <c r="BG1933" s="110">
        <v>8397</v>
      </c>
      <c r="BH1933" s="110" t="s">
        <v>35</v>
      </c>
      <c r="BI1933" s="110">
        <v>1</v>
      </c>
      <c r="BJ1933" s="110">
        <v>1.4</v>
      </c>
      <c r="BK1933" s="110">
        <v>1.4</v>
      </c>
      <c r="BL1933" s="110">
        <v>0</v>
      </c>
      <c r="BN1933" s="110">
        <f t="shared" si="313"/>
        <v>3.8</v>
      </c>
      <c r="BS1933" s="110">
        <v>5823</v>
      </c>
      <c r="BT1933" s="110" t="str">
        <f t="shared" si="307"/>
        <v>Construção de novas unidades habitacionais ou melhorias ou reformas, para pessoas idosas sem moradia, em Palmas</v>
      </c>
      <c r="BU1933" s="111" t="str">
        <f t="shared" si="308"/>
        <v>Não</v>
      </c>
      <c r="BV1933" s="111" t="str">
        <f t="shared" si="309"/>
        <v>Não</v>
      </c>
      <c r="BW1933" s="111" t="str">
        <f t="shared" si="310"/>
        <v>Não</v>
      </c>
      <c r="BX1933" s="111" t="str">
        <f t="shared" si="311"/>
        <v>Não</v>
      </c>
      <c r="BY1933" s="110" t="s">
        <v>2893</v>
      </c>
      <c r="BZ1933" s="110" t="s">
        <v>8281</v>
      </c>
      <c r="CA1933" s="110" t="s">
        <v>121</v>
      </c>
      <c r="CB1933" s="110" t="s">
        <v>8379</v>
      </c>
      <c r="CG1933" s="110" t="str">
        <f t="shared" si="305"/>
        <v>6299 Total</v>
      </c>
      <c r="CH1933" s="110" t="str">
        <f t="shared" si="306"/>
        <v>6299 Total-1</v>
      </c>
      <c r="CI1933" s="110">
        <v>1</v>
      </c>
      <c r="CJ1933" s="110" t="s">
        <v>7654</v>
      </c>
      <c r="CN1933" s="110">
        <v>0</v>
      </c>
      <c r="CO1933" s="110">
        <v>700</v>
      </c>
      <c r="CP1933" s="110">
        <v>0</v>
      </c>
      <c r="CQ1933" s="110">
        <v>0</v>
      </c>
    </row>
    <row r="1934" spans="19:95" x14ac:dyDescent="0.2">
      <c r="S1934" s="98">
        <v>6007</v>
      </c>
      <c r="T1934" s="98">
        <v>67</v>
      </c>
      <c r="U1934" s="98" t="s">
        <v>4417</v>
      </c>
      <c r="V1934" s="98">
        <v>74</v>
      </c>
      <c r="W1934" s="98" t="s">
        <v>4461</v>
      </c>
      <c r="X1934" s="98">
        <v>2</v>
      </c>
      <c r="Y1934" s="98" t="s">
        <v>4418</v>
      </c>
      <c r="Z1934" s="98">
        <v>16</v>
      </c>
      <c r="AA1934" s="98" t="s">
        <v>6486</v>
      </c>
      <c r="AB1934" s="98">
        <v>8084</v>
      </c>
      <c r="AC1934" s="98" t="s">
        <v>4484</v>
      </c>
      <c r="AD1934" s="98" t="s">
        <v>4485</v>
      </c>
      <c r="AE1934" s="98">
        <v>6007</v>
      </c>
      <c r="AF1934" s="98" t="s">
        <v>4529</v>
      </c>
      <c r="AG1934" s="98" t="s">
        <v>6496</v>
      </c>
      <c r="AH1934" s="98" t="s">
        <v>212</v>
      </c>
      <c r="AI1934" s="98" t="s">
        <v>53</v>
      </c>
      <c r="AJ1934" s="98">
        <v>4100</v>
      </c>
      <c r="AK1934" s="98" t="s">
        <v>36</v>
      </c>
      <c r="AL1934" s="98">
        <v>4104</v>
      </c>
      <c r="AM1934" s="98" t="s">
        <v>517</v>
      </c>
      <c r="AN1934" s="98">
        <v>4118402</v>
      </c>
      <c r="AO1934" s="98">
        <v>2024</v>
      </c>
      <c r="AP1934" s="98">
        <v>0</v>
      </c>
      <c r="AQ1934" s="98" t="s">
        <v>54</v>
      </c>
      <c r="AR1934" s="98" t="s">
        <v>54</v>
      </c>
      <c r="AS1934" s="98" t="s">
        <v>54</v>
      </c>
      <c r="AT1934" s="98" t="s">
        <v>54</v>
      </c>
      <c r="AU1934" s="98" t="s">
        <v>2893</v>
      </c>
      <c r="AY1934" s="98" t="s">
        <v>56</v>
      </c>
      <c r="AZ1934" s="98" t="s">
        <v>4463</v>
      </c>
      <c r="BA1934" s="98" t="s">
        <v>4464</v>
      </c>
      <c r="BB1934" s="98" t="s">
        <v>4465</v>
      </c>
      <c r="BD1934" s="110" t="str">
        <f t="shared" si="312"/>
        <v>5320RGInt 03 Cascavel</v>
      </c>
      <c r="BE1934" s="110">
        <v>5320</v>
      </c>
      <c r="BF1934" s="110" t="s">
        <v>3977</v>
      </c>
      <c r="BG1934" s="110">
        <v>7022</v>
      </c>
      <c r="BH1934" s="110" t="s">
        <v>35</v>
      </c>
      <c r="BI1934" s="110">
        <v>1.29</v>
      </c>
      <c r="BJ1934" s="110">
        <v>2.15</v>
      </c>
      <c r="BK1934" s="110">
        <v>0</v>
      </c>
      <c r="BL1934" s="110">
        <v>0</v>
      </c>
      <c r="BN1934" s="110">
        <f t="shared" si="313"/>
        <v>3.44</v>
      </c>
      <c r="BS1934" s="110">
        <v>6007</v>
      </c>
      <c r="BT1934" s="110" t="str">
        <f t="shared" si="307"/>
        <v>Construção de novas unidades habitacionais ou melhorias ou reformas, para pessoas idosas sem moradia, em Paranavaí</v>
      </c>
      <c r="BU1934" s="111" t="str">
        <f t="shared" si="308"/>
        <v>Não</v>
      </c>
      <c r="BV1934" s="111" t="str">
        <f t="shared" si="309"/>
        <v>Não</v>
      </c>
      <c r="BW1934" s="111" t="str">
        <f t="shared" si="310"/>
        <v>Não</v>
      </c>
      <c r="BX1934" s="111" t="str">
        <f t="shared" si="311"/>
        <v>Não</v>
      </c>
      <c r="BY1934" s="110" t="s">
        <v>2893</v>
      </c>
      <c r="BZ1934" s="110" t="s">
        <v>8218</v>
      </c>
      <c r="CA1934" s="110" t="s">
        <v>121</v>
      </c>
      <c r="CB1934" s="110" t="s">
        <v>8122</v>
      </c>
      <c r="CG1934" s="110" t="str">
        <f t="shared" si="305"/>
        <v>6300Pato Branco</v>
      </c>
      <c r="CH1934" s="110" t="str">
        <f t="shared" si="306"/>
        <v>6300-1</v>
      </c>
      <c r="CI1934" s="110">
        <v>1</v>
      </c>
      <c r="CJ1934" s="110">
        <v>6300</v>
      </c>
      <c r="CK1934" s="110" t="s">
        <v>35</v>
      </c>
      <c r="CL1934" s="110">
        <v>4118501</v>
      </c>
      <c r="CM1934" s="110" t="s">
        <v>138</v>
      </c>
      <c r="CN1934" s="110">
        <v>0</v>
      </c>
      <c r="CO1934" s="110">
        <v>0</v>
      </c>
      <c r="CP1934" s="110">
        <v>86</v>
      </c>
      <c r="CQ1934" s="110">
        <v>0</v>
      </c>
    </row>
    <row r="1935" spans="19:95" x14ac:dyDescent="0.2">
      <c r="S1935" s="98">
        <v>4943</v>
      </c>
      <c r="T1935" s="98">
        <v>67</v>
      </c>
      <c r="U1935" s="98" t="s">
        <v>4417</v>
      </c>
      <c r="V1935" s="98">
        <v>74</v>
      </c>
      <c r="W1935" s="98" t="s">
        <v>4461</v>
      </c>
      <c r="X1935" s="98">
        <v>2</v>
      </c>
      <c r="Y1935" s="98" t="s">
        <v>4418</v>
      </c>
      <c r="Z1935" s="98">
        <v>16</v>
      </c>
      <c r="AA1935" s="98" t="s">
        <v>6486</v>
      </c>
      <c r="AB1935" s="98">
        <v>8084</v>
      </c>
      <c r="AC1935" s="98" t="s">
        <v>4484</v>
      </c>
      <c r="AD1935" s="98" t="s">
        <v>4485</v>
      </c>
      <c r="AE1935" s="98">
        <v>4943</v>
      </c>
      <c r="AF1935" s="98" t="s">
        <v>3122</v>
      </c>
      <c r="AG1935" s="98" t="s">
        <v>6497</v>
      </c>
      <c r="AH1935" s="98" t="s">
        <v>212</v>
      </c>
      <c r="AI1935" s="98" t="s">
        <v>53</v>
      </c>
      <c r="AJ1935" s="98">
        <v>4100</v>
      </c>
      <c r="AK1935" s="98" t="s">
        <v>35</v>
      </c>
      <c r="AL1935" s="98">
        <v>4103</v>
      </c>
      <c r="AM1935" s="98" t="s">
        <v>138</v>
      </c>
      <c r="AN1935" s="98">
        <v>4118501</v>
      </c>
      <c r="AO1935" s="98">
        <v>2024</v>
      </c>
      <c r="AP1935" s="98">
        <v>700</v>
      </c>
      <c r="AQ1935" s="98" t="s">
        <v>54</v>
      </c>
      <c r="AR1935" s="98" t="s">
        <v>54</v>
      </c>
      <c r="AS1935" s="98" t="s">
        <v>54</v>
      </c>
      <c r="AT1935" s="98" t="s">
        <v>54</v>
      </c>
      <c r="AV1935" s="98" t="s">
        <v>226</v>
      </c>
      <c r="AY1935" s="98" t="s">
        <v>56</v>
      </c>
      <c r="AZ1935" s="98" t="s">
        <v>4463</v>
      </c>
      <c r="BA1935" s="98" t="s">
        <v>4464</v>
      </c>
      <c r="BB1935" s="98" t="s">
        <v>4465</v>
      </c>
      <c r="BD1935" s="110" t="str">
        <f t="shared" si="312"/>
        <v>5321(vazio)</v>
      </c>
      <c r="BE1935" s="110">
        <v>5321</v>
      </c>
      <c r="BF1935" s="110" t="s">
        <v>1836</v>
      </c>
      <c r="BG1935" s="110">
        <v>8064</v>
      </c>
      <c r="BH1935" s="110" t="s">
        <v>60</v>
      </c>
      <c r="BI1935" s="110">
        <v>0</v>
      </c>
      <c r="BJ1935" s="110">
        <v>5000</v>
      </c>
      <c r="BK1935" s="110">
        <v>5000</v>
      </c>
      <c r="BL1935" s="110">
        <v>5000</v>
      </c>
      <c r="BN1935" s="110">
        <f t="shared" si="313"/>
        <v>15000</v>
      </c>
      <c r="BS1935" s="110">
        <v>4943</v>
      </c>
      <c r="BT1935" s="110" t="str">
        <f t="shared" si="307"/>
        <v>Construção de novas unidades habitacionais ou melhorias ou reformas, para pessoas idosas sem moradia, em Pato Branco</v>
      </c>
      <c r="BU1935" s="111" t="str">
        <f t="shared" si="308"/>
        <v>Não</v>
      </c>
      <c r="BV1935" s="111" t="str">
        <f t="shared" si="309"/>
        <v>Não</v>
      </c>
      <c r="BW1935" s="111" t="str">
        <f t="shared" si="310"/>
        <v>Não</v>
      </c>
      <c r="BX1935" s="111" t="str">
        <f t="shared" si="311"/>
        <v>Não</v>
      </c>
      <c r="BY1935" s="110" t="s">
        <v>2893</v>
      </c>
      <c r="BZ1935" s="110" t="s">
        <v>8281</v>
      </c>
      <c r="CA1935" s="110" t="s">
        <v>2637</v>
      </c>
      <c r="CB1935" s="110" t="s">
        <v>8379</v>
      </c>
      <c r="CG1935" s="110" t="str">
        <f t="shared" si="305"/>
        <v>6300 Total</v>
      </c>
      <c r="CH1935" s="110" t="str">
        <f t="shared" si="306"/>
        <v>6300 Total-1</v>
      </c>
      <c r="CI1935" s="110">
        <v>1</v>
      </c>
      <c r="CJ1935" s="110" t="s">
        <v>7655</v>
      </c>
      <c r="CN1935" s="110">
        <v>0</v>
      </c>
      <c r="CO1935" s="110">
        <v>0</v>
      </c>
      <c r="CP1935" s="110">
        <v>86</v>
      </c>
      <c r="CQ1935" s="110">
        <v>0</v>
      </c>
    </row>
    <row r="1936" spans="19:95" x14ac:dyDescent="0.2">
      <c r="S1936" s="98">
        <v>4977</v>
      </c>
      <c r="T1936" s="98">
        <v>67</v>
      </c>
      <c r="U1936" s="98" t="s">
        <v>4417</v>
      </c>
      <c r="V1936" s="98">
        <v>74</v>
      </c>
      <c r="W1936" s="98" t="s">
        <v>4461</v>
      </c>
      <c r="X1936" s="98">
        <v>2</v>
      </c>
      <c r="Y1936" s="98" t="s">
        <v>4418</v>
      </c>
      <c r="Z1936" s="98">
        <v>16</v>
      </c>
      <c r="AA1936" s="98" t="s">
        <v>6486</v>
      </c>
      <c r="AB1936" s="98">
        <v>8084</v>
      </c>
      <c r="AC1936" s="98" t="s">
        <v>4484</v>
      </c>
      <c r="AD1936" s="98" t="s">
        <v>4485</v>
      </c>
      <c r="AE1936" s="98">
        <v>4977</v>
      </c>
      <c r="AF1936" s="98" t="s">
        <v>3189</v>
      </c>
      <c r="AG1936" s="98" t="s">
        <v>4503</v>
      </c>
      <c r="AH1936" s="98" t="s">
        <v>212</v>
      </c>
      <c r="AI1936" s="98" t="s">
        <v>53</v>
      </c>
      <c r="AJ1936" s="98">
        <v>4100</v>
      </c>
      <c r="AK1936" s="98" t="s">
        <v>38</v>
      </c>
      <c r="AL1936" s="98">
        <v>4106</v>
      </c>
      <c r="AM1936" s="98" t="s">
        <v>531</v>
      </c>
      <c r="AN1936" s="98">
        <v>4119905</v>
      </c>
      <c r="AO1936" s="98">
        <v>2024</v>
      </c>
      <c r="AP1936" s="98">
        <v>7567.51</v>
      </c>
      <c r="AQ1936" s="98" t="s">
        <v>54</v>
      </c>
      <c r="AR1936" s="98" t="s">
        <v>54</v>
      </c>
      <c r="AS1936" s="98" t="s">
        <v>54</v>
      </c>
      <c r="AT1936" s="98" t="s">
        <v>54</v>
      </c>
      <c r="AU1936" s="98" t="s">
        <v>2430</v>
      </c>
      <c r="AY1936" s="98" t="s">
        <v>56</v>
      </c>
      <c r="AZ1936" s="98" t="s">
        <v>4463</v>
      </c>
      <c r="BA1936" s="98" t="s">
        <v>4468</v>
      </c>
      <c r="BB1936" s="98" t="s">
        <v>4467</v>
      </c>
      <c r="BD1936" s="110" t="str">
        <f t="shared" si="312"/>
        <v>5322RGInt 01 Curitiba</v>
      </c>
      <c r="BE1936" s="110">
        <v>5322</v>
      </c>
      <c r="BF1936" s="110" t="s">
        <v>1825</v>
      </c>
      <c r="BG1936" s="110">
        <v>8064</v>
      </c>
      <c r="BH1936" s="110" t="s">
        <v>33</v>
      </c>
      <c r="BI1936" s="110">
        <v>10000</v>
      </c>
      <c r="BJ1936" s="110">
        <v>10000</v>
      </c>
      <c r="BK1936" s="110">
        <v>10000</v>
      </c>
      <c r="BL1936" s="110">
        <v>10000</v>
      </c>
      <c r="BN1936" s="110">
        <f t="shared" si="313"/>
        <v>40000</v>
      </c>
      <c r="BS1936" s="110">
        <v>4977</v>
      </c>
      <c r="BT1936" s="110" t="str">
        <f t="shared" si="307"/>
        <v>Construção de novas unidades habitacionais ou melhorias ou reformas, para pessoas idosas sem moradia, em Ponta Grossa</v>
      </c>
      <c r="BU1936" s="111" t="str">
        <f t="shared" si="308"/>
        <v>Não</v>
      </c>
      <c r="BV1936" s="111" t="str">
        <f t="shared" si="309"/>
        <v>Não</v>
      </c>
      <c r="BW1936" s="111" t="str">
        <f t="shared" si="310"/>
        <v>Não</v>
      </c>
      <c r="BX1936" s="111" t="str">
        <f t="shared" si="311"/>
        <v>Não</v>
      </c>
      <c r="BY1936" s="110" t="s">
        <v>2430</v>
      </c>
      <c r="BZ1936" s="110" t="s">
        <v>8281</v>
      </c>
      <c r="CA1936" s="110" t="s">
        <v>121</v>
      </c>
      <c r="CB1936" s="110" t="s">
        <v>8376</v>
      </c>
      <c r="CG1936" s="110" t="str">
        <f t="shared" si="305"/>
        <v>6301Londrina</v>
      </c>
      <c r="CH1936" s="110" t="str">
        <f t="shared" si="306"/>
        <v>6301-1</v>
      </c>
      <c r="CI1936" s="110">
        <v>1</v>
      </c>
      <c r="CJ1936" s="110">
        <v>6301</v>
      </c>
      <c r="CK1936" s="110" t="s">
        <v>37</v>
      </c>
      <c r="CL1936" s="110">
        <v>4113700</v>
      </c>
      <c r="CM1936" s="110" t="s">
        <v>326</v>
      </c>
      <c r="CN1936" s="110">
        <v>0</v>
      </c>
      <c r="CO1936" s="110">
        <v>0</v>
      </c>
      <c r="CP1936" s="110">
        <v>600</v>
      </c>
      <c r="CQ1936" s="110">
        <v>0</v>
      </c>
    </row>
    <row r="1937" spans="19:95" x14ac:dyDescent="0.2">
      <c r="S1937" s="98">
        <v>6013</v>
      </c>
      <c r="T1937" s="98">
        <v>67</v>
      </c>
      <c r="U1937" s="98" t="s">
        <v>4417</v>
      </c>
      <c r="V1937" s="98">
        <v>74</v>
      </c>
      <c r="W1937" s="98" t="s">
        <v>4461</v>
      </c>
      <c r="X1937" s="98">
        <v>2</v>
      </c>
      <c r="Y1937" s="98" t="s">
        <v>4418</v>
      </c>
      <c r="Z1937" s="98">
        <v>16</v>
      </c>
      <c r="AA1937" s="98" t="s">
        <v>6486</v>
      </c>
      <c r="AB1937" s="98">
        <v>8084</v>
      </c>
      <c r="AC1937" s="98" t="s">
        <v>4484</v>
      </c>
      <c r="AD1937" s="98" t="s">
        <v>4485</v>
      </c>
      <c r="AE1937" s="98">
        <v>6013</v>
      </c>
      <c r="AF1937" s="98" t="s">
        <v>4531</v>
      </c>
      <c r="AG1937" s="98" t="s">
        <v>6496</v>
      </c>
      <c r="AH1937" s="98" t="s">
        <v>212</v>
      </c>
      <c r="AI1937" s="98" t="s">
        <v>53</v>
      </c>
      <c r="AJ1937" s="98">
        <v>4100</v>
      </c>
      <c r="AK1937" s="98" t="s">
        <v>35</v>
      </c>
      <c r="AL1937" s="98">
        <v>4103</v>
      </c>
      <c r="AM1937" s="98" t="s">
        <v>543</v>
      </c>
      <c r="AN1937" s="98">
        <v>4120903</v>
      </c>
      <c r="AO1937" s="98">
        <v>2024</v>
      </c>
      <c r="AP1937" s="98">
        <v>0</v>
      </c>
      <c r="AQ1937" s="98" t="s">
        <v>54</v>
      </c>
      <c r="AR1937" s="98" t="s">
        <v>54</v>
      </c>
      <c r="AS1937" s="98" t="s">
        <v>54</v>
      </c>
      <c r="AT1937" s="98" t="s">
        <v>54</v>
      </c>
      <c r="AU1937" s="98" t="s">
        <v>2893</v>
      </c>
      <c r="AY1937" s="98" t="s">
        <v>56</v>
      </c>
      <c r="AZ1937" s="98" t="s">
        <v>4463</v>
      </c>
      <c r="BA1937" s="98" t="s">
        <v>4464</v>
      </c>
      <c r="BB1937" s="98" t="s">
        <v>4465</v>
      </c>
      <c r="BD1937" s="110" t="str">
        <f t="shared" si="312"/>
        <v>5322RGInt 02 Guarapuava</v>
      </c>
      <c r="BE1937" s="110">
        <v>5322</v>
      </c>
      <c r="BF1937" s="110" t="s">
        <v>1825</v>
      </c>
      <c r="BG1937" s="110">
        <v>8064</v>
      </c>
      <c r="BH1937" s="110" t="s">
        <v>34</v>
      </c>
      <c r="BI1937" s="110">
        <v>3000</v>
      </c>
      <c r="BJ1937" s="110">
        <v>3000</v>
      </c>
      <c r="BK1937" s="110">
        <v>3000</v>
      </c>
      <c r="BL1937" s="110">
        <v>3000</v>
      </c>
      <c r="BN1937" s="110">
        <f t="shared" si="313"/>
        <v>12000</v>
      </c>
      <c r="BS1937" s="110">
        <v>6013</v>
      </c>
      <c r="BT1937" s="110" t="str">
        <f t="shared" si="307"/>
        <v>Construção de novas unidades habitacionais ou melhorias ou reformas, para pessoas idosas sem moradia, em Quedas do Iguaçu</v>
      </c>
      <c r="BU1937" s="111" t="str">
        <f t="shared" si="308"/>
        <v>Não</v>
      </c>
      <c r="BV1937" s="111" t="str">
        <f t="shared" si="309"/>
        <v>Não</v>
      </c>
      <c r="BW1937" s="111" t="str">
        <f t="shared" si="310"/>
        <v>Não</v>
      </c>
      <c r="BX1937" s="111" t="str">
        <f t="shared" si="311"/>
        <v>Não</v>
      </c>
      <c r="BY1937" s="110" t="s">
        <v>2893</v>
      </c>
      <c r="BZ1937" s="110" t="s">
        <v>8218</v>
      </c>
      <c r="CA1937" s="110" t="s">
        <v>121</v>
      </c>
      <c r="CB1937" s="110" t="s">
        <v>8122</v>
      </c>
      <c r="CG1937" s="110" t="str">
        <f t="shared" si="305"/>
        <v>6301 Total</v>
      </c>
      <c r="CH1937" s="110" t="str">
        <f t="shared" si="306"/>
        <v>6301 Total-1</v>
      </c>
      <c r="CI1937" s="110">
        <v>1</v>
      </c>
      <c r="CJ1937" s="110" t="s">
        <v>7656</v>
      </c>
      <c r="CN1937" s="110">
        <v>0</v>
      </c>
      <c r="CO1937" s="110">
        <v>0</v>
      </c>
      <c r="CP1937" s="110">
        <v>600</v>
      </c>
      <c r="CQ1937" s="110">
        <v>0</v>
      </c>
    </row>
    <row r="1938" spans="19:95" x14ac:dyDescent="0.2">
      <c r="S1938" s="98">
        <v>4947</v>
      </c>
      <c r="T1938" s="98">
        <v>67</v>
      </c>
      <c r="U1938" s="98" t="s">
        <v>4417</v>
      </c>
      <c r="V1938" s="98">
        <v>74</v>
      </c>
      <c r="W1938" s="98" t="s">
        <v>4461</v>
      </c>
      <c r="X1938" s="98">
        <v>2</v>
      </c>
      <c r="Y1938" s="98" t="s">
        <v>4418</v>
      </c>
      <c r="Z1938" s="98">
        <v>16</v>
      </c>
      <c r="AA1938" s="98" t="s">
        <v>6486</v>
      </c>
      <c r="AB1938" s="98">
        <v>8084</v>
      </c>
      <c r="AC1938" s="98" t="s">
        <v>4484</v>
      </c>
      <c r="AD1938" s="98" t="s">
        <v>4485</v>
      </c>
      <c r="AE1938" s="98">
        <v>4947</v>
      </c>
      <c r="AF1938" s="98" t="s">
        <v>3132</v>
      </c>
      <c r="AG1938" s="98" t="s">
        <v>6497</v>
      </c>
      <c r="AH1938" s="98" t="s">
        <v>212</v>
      </c>
      <c r="AI1938" s="98" t="s">
        <v>53</v>
      </c>
      <c r="AJ1938" s="98">
        <v>4100</v>
      </c>
      <c r="AK1938" s="98" t="s">
        <v>35</v>
      </c>
      <c r="AL1938" s="98">
        <v>4103</v>
      </c>
      <c r="AM1938" s="98" t="s">
        <v>2802</v>
      </c>
      <c r="AN1938" s="98">
        <v>4124400</v>
      </c>
      <c r="AO1938" s="98">
        <v>2024</v>
      </c>
      <c r="AP1938" s="98">
        <v>2000</v>
      </c>
      <c r="AQ1938" s="98" t="s">
        <v>54</v>
      </c>
      <c r="AR1938" s="98" t="s">
        <v>54</v>
      </c>
      <c r="AS1938" s="98" t="s">
        <v>54</v>
      </c>
      <c r="AT1938" s="98" t="s">
        <v>54</v>
      </c>
      <c r="AW1938" s="98" t="s">
        <v>2637</v>
      </c>
      <c r="AY1938" s="98" t="s">
        <v>56</v>
      </c>
      <c r="AZ1938" s="98" t="s">
        <v>4463</v>
      </c>
      <c r="BA1938" s="98" t="s">
        <v>4464</v>
      </c>
      <c r="BB1938" s="98" t="s">
        <v>4465</v>
      </c>
      <c r="BD1938" s="110" t="str">
        <f t="shared" si="312"/>
        <v>5322RGInt 03 Cascavel</v>
      </c>
      <c r="BE1938" s="110">
        <v>5322</v>
      </c>
      <c r="BF1938" s="110" t="s">
        <v>1825</v>
      </c>
      <c r="BG1938" s="110">
        <v>8064</v>
      </c>
      <c r="BH1938" s="110" t="s">
        <v>35</v>
      </c>
      <c r="BI1938" s="110">
        <v>5000</v>
      </c>
      <c r="BJ1938" s="110">
        <v>5000</v>
      </c>
      <c r="BK1938" s="110">
        <v>5000</v>
      </c>
      <c r="BL1938" s="110">
        <v>5000</v>
      </c>
      <c r="BN1938" s="110">
        <f t="shared" si="313"/>
        <v>20000</v>
      </c>
      <c r="BS1938" s="110">
        <v>4947</v>
      </c>
      <c r="BT1938" s="110" t="str">
        <f t="shared" si="307"/>
        <v>Construção de novas unidades habitacionais ou melhorias ou reformas, para pessoas idosas sem moradia, em Santo Antônio do Sudoeste</v>
      </c>
      <c r="BU1938" s="111" t="str">
        <f t="shared" si="308"/>
        <v>Não</v>
      </c>
      <c r="BV1938" s="111" t="str">
        <f t="shared" si="309"/>
        <v>Não</v>
      </c>
      <c r="BW1938" s="111" t="str">
        <f t="shared" si="310"/>
        <v>Não</v>
      </c>
      <c r="BX1938" s="111" t="str">
        <f t="shared" si="311"/>
        <v>Não</v>
      </c>
      <c r="BY1938" s="110" t="s">
        <v>2893</v>
      </c>
      <c r="BZ1938" s="110" t="s">
        <v>8281</v>
      </c>
      <c r="CA1938" s="110" t="s">
        <v>2637</v>
      </c>
      <c r="CB1938" s="110" t="s">
        <v>8374</v>
      </c>
      <c r="CG1938" s="110" t="str">
        <f t="shared" si="305"/>
        <v>6303Prudentópolis</v>
      </c>
      <c r="CH1938" s="110" t="str">
        <f t="shared" si="306"/>
        <v>6303-1</v>
      </c>
      <c r="CI1938" s="110">
        <v>1</v>
      </c>
      <c r="CJ1938" s="110">
        <v>6303</v>
      </c>
      <c r="CK1938" s="110" t="s">
        <v>34</v>
      </c>
      <c r="CL1938" s="110">
        <v>4120606</v>
      </c>
      <c r="CM1938" s="110" t="s">
        <v>540</v>
      </c>
      <c r="CN1938" s="110">
        <v>0</v>
      </c>
      <c r="CO1938" s="110">
        <v>10</v>
      </c>
      <c r="CP1938" s="110">
        <v>5</v>
      </c>
      <c r="CQ1938" s="110">
        <v>6</v>
      </c>
    </row>
    <row r="1939" spans="19:95" x14ac:dyDescent="0.2">
      <c r="S1939" s="98">
        <v>6014</v>
      </c>
      <c r="T1939" s="98">
        <v>67</v>
      </c>
      <c r="U1939" s="98" t="s">
        <v>4417</v>
      </c>
      <c r="V1939" s="98">
        <v>74</v>
      </c>
      <c r="W1939" s="98" t="s">
        <v>4461</v>
      </c>
      <c r="X1939" s="98">
        <v>2</v>
      </c>
      <c r="Y1939" s="98" t="s">
        <v>4418</v>
      </c>
      <c r="Z1939" s="98">
        <v>16</v>
      </c>
      <c r="AA1939" s="98" t="s">
        <v>6486</v>
      </c>
      <c r="AB1939" s="98">
        <v>8084</v>
      </c>
      <c r="AC1939" s="98" t="s">
        <v>4484</v>
      </c>
      <c r="AD1939" s="98" t="s">
        <v>4485</v>
      </c>
      <c r="AE1939" s="98">
        <v>6014</v>
      </c>
      <c r="AF1939" s="98" t="s">
        <v>4533</v>
      </c>
      <c r="AG1939" s="98" t="s">
        <v>4506</v>
      </c>
      <c r="AH1939" s="98" t="s">
        <v>212</v>
      </c>
      <c r="AI1939" s="98" t="s">
        <v>53</v>
      </c>
      <c r="AJ1939" s="98">
        <v>4100</v>
      </c>
      <c r="AK1939" s="98" t="s">
        <v>33</v>
      </c>
      <c r="AL1939" s="98">
        <v>4101</v>
      </c>
      <c r="AM1939" s="98" t="s">
        <v>134</v>
      </c>
      <c r="AN1939" s="98">
        <v>4125506</v>
      </c>
      <c r="AO1939" s="98">
        <v>2024</v>
      </c>
      <c r="AP1939" s="98">
        <v>0</v>
      </c>
      <c r="AQ1939" s="98" t="s">
        <v>54</v>
      </c>
      <c r="AR1939" s="98" t="s">
        <v>54</v>
      </c>
      <c r="AS1939" s="98" t="s">
        <v>54</v>
      </c>
      <c r="AT1939" s="98" t="s">
        <v>54</v>
      </c>
      <c r="AU1939" s="98" t="s">
        <v>2893</v>
      </c>
      <c r="AY1939" s="98" t="s">
        <v>56</v>
      </c>
      <c r="AZ1939" s="98" t="s">
        <v>4463</v>
      </c>
      <c r="BA1939" s="98" t="s">
        <v>4464</v>
      </c>
      <c r="BB1939" s="98" t="s">
        <v>4465</v>
      </c>
      <c r="BD1939" s="110" t="str">
        <f t="shared" si="312"/>
        <v>5322RGInt 04 Maringá</v>
      </c>
      <c r="BE1939" s="110">
        <v>5322</v>
      </c>
      <c r="BF1939" s="110" t="s">
        <v>1825</v>
      </c>
      <c r="BG1939" s="110">
        <v>8064</v>
      </c>
      <c r="BH1939" s="110" t="s">
        <v>36</v>
      </c>
      <c r="BI1939" s="110">
        <v>5000</v>
      </c>
      <c r="BJ1939" s="110">
        <v>5000</v>
      </c>
      <c r="BK1939" s="110">
        <v>5000</v>
      </c>
      <c r="BL1939" s="110">
        <v>5000</v>
      </c>
      <c r="BN1939" s="110">
        <f t="shared" si="313"/>
        <v>20000</v>
      </c>
      <c r="BS1939" s="110">
        <v>6014</v>
      </c>
      <c r="BT1939" s="110" t="str">
        <f t="shared" si="307"/>
        <v>Construção de novas unidades habitacionais ou melhorias ou reformas, para pessoas idosas sem moradia, em São José dos Pinhas</v>
      </c>
      <c r="BU1939" s="111" t="str">
        <f t="shared" si="308"/>
        <v>Não</v>
      </c>
      <c r="BV1939" s="111" t="str">
        <f t="shared" si="309"/>
        <v>Não</v>
      </c>
      <c r="BW1939" s="111" t="str">
        <f t="shared" si="310"/>
        <v>Não</v>
      </c>
      <c r="BX1939" s="111" t="str">
        <f t="shared" si="311"/>
        <v>Não</v>
      </c>
      <c r="BY1939" s="110" t="s">
        <v>2893</v>
      </c>
      <c r="BZ1939" s="110" t="s">
        <v>8218</v>
      </c>
      <c r="CA1939" s="110" t="s">
        <v>121</v>
      </c>
      <c r="CB1939" s="110" t="s">
        <v>8122</v>
      </c>
      <c r="CG1939" s="110" t="str">
        <f t="shared" si="305"/>
        <v>6303 Total</v>
      </c>
      <c r="CH1939" s="110" t="str">
        <f t="shared" si="306"/>
        <v>6303 Total-1</v>
      </c>
      <c r="CI1939" s="110">
        <v>1</v>
      </c>
      <c r="CJ1939" s="110" t="s">
        <v>7657</v>
      </c>
      <c r="CN1939" s="110">
        <v>0</v>
      </c>
      <c r="CO1939" s="110">
        <v>10</v>
      </c>
      <c r="CP1939" s="110">
        <v>5</v>
      </c>
      <c r="CQ1939" s="110">
        <v>6</v>
      </c>
    </row>
    <row r="1940" spans="19:95" x14ac:dyDescent="0.2">
      <c r="S1940" s="98">
        <v>4951</v>
      </c>
      <c r="T1940" s="98">
        <v>67</v>
      </c>
      <c r="U1940" s="98" t="s">
        <v>4417</v>
      </c>
      <c r="V1940" s="98">
        <v>74</v>
      </c>
      <c r="W1940" s="98" t="s">
        <v>4461</v>
      </c>
      <c r="X1940" s="98">
        <v>2</v>
      </c>
      <c r="Y1940" s="98" t="s">
        <v>4418</v>
      </c>
      <c r="Z1940" s="98">
        <v>16</v>
      </c>
      <c r="AA1940" s="98" t="s">
        <v>6486</v>
      </c>
      <c r="AB1940" s="98">
        <v>8084</v>
      </c>
      <c r="AC1940" s="98" t="s">
        <v>4484</v>
      </c>
      <c r="AD1940" s="98" t="s">
        <v>4485</v>
      </c>
      <c r="AE1940" s="98">
        <v>4951</v>
      </c>
      <c r="AF1940" s="98" t="s">
        <v>3137</v>
      </c>
      <c r="AG1940" s="98" t="s">
        <v>6497</v>
      </c>
      <c r="AH1940" s="98" t="s">
        <v>212</v>
      </c>
      <c r="AI1940" s="98" t="s">
        <v>53</v>
      </c>
      <c r="AJ1940" s="98">
        <v>4100</v>
      </c>
      <c r="AK1940" s="98" t="s">
        <v>33</v>
      </c>
      <c r="AL1940" s="98">
        <v>4101</v>
      </c>
      <c r="AM1940" s="98" t="s">
        <v>395</v>
      </c>
      <c r="AN1940" s="98">
        <v>4125605</v>
      </c>
      <c r="AO1940" s="98">
        <v>2024</v>
      </c>
      <c r="AP1940" s="98">
        <v>700</v>
      </c>
      <c r="AQ1940" s="98" t="s">
        <v>54</v>
      </c>
      <c r="AR1940" s="98" t="s">
        <v>54</v>
      </c>
      <c r="AS1940" s="98" t="s">
        <v>54</v>
      </c>
      <c r="AT1940" s="98" t="s">
        <v>54</v>
      </c>
      <c r="AW1940" s="98" t="s">
        <v>2637</v>
      </c>
      <c r="AY1940" s="98" t="s">
        <v>56</v>
      </c>
      <c r="AZ1940" s="98" t="s">
        <v>4463</v>
      </c>
      <c r="BA1940" s="98" t="s">
        <v>4464</v>
      </c>
      <c r="BB1940" s="98" t="s">
        <v>4465</v>
      </c>
      <c r="BD1940" s="110" t="str">
        <f t="shared" si="312"/>
        <v>5322RGInt 05 Londrina</v>
      </c>
      <c r="BE1940" s="110">
        <v>5322</v>
      </c>
      <c r="BF1940" s="110" t="s">
        <v>1825</v>
      </c>
      <c r="BG1940" s="110">
        <v>8064</v>
      </c>
      <c r="BH1940" s="110" t="s">
        <v>37</v>
      </c>
      <c r="BI1940" s="110">
        <v>5000</v>
      </c>
      <c r="BJ1940" s="110">
        <v>5000</v>
      </c>
      <c r="BK1940" s="110">
        <v>5000</v>
      </c>
      <c r="BL1940" s="110">
        <v>5000</v>
      </c>
      <c r="BN1940" s="110">
        <f t="shared" si="313"/>
        <v>20000</v>
      </c>
      <c r="BS1940" s="110">
        <v>4951</v>
      </c>
      <c r="BT1940" s="110" t="str">
        <f t="shared" si="307"/>
        <v>Construção de novas unidades habitacionais ou melhorias ou reformas, para pessoas idosas sem moradia, em São Mateus do Sul</v>
      </c>
      <c r="BU1940" s="111" t="str">
        <f t="shared" si="308"/>
        <v>Não</v>
      </c>
      <c r="BV1940" s="111" t="str">
        <f t="shared" si="309"/>
        <v>Não</v>
      </c>
      <c r="BW1940" s="111" t="str">
        <f t="shared" si="310"/>
        <v>Não</v>
      </c>
      <c r="BX1940" s="111" t="str">
        <f t="shared" si="311"/>
        <v>Não</v>
      </c>
      <c r="BY1940" s="110" t="s">
        <v>2893</v>
      </c>
      <c r="BZ1940" s="110" t="s">
        <v>8281</v>
      </c>
      <c r="CA1940" s="110" t="s">
        <v>2637</v>
      </c>
      <c r="CB1940" s="110" t="s">
        <v>8379</v>
      </c>
      <c r="CG1940" s="110" t="str">
        <f t="shared" si="305"/>
        <v>6304Paranaguá</v>
      </c>
      <c r="CH1940" s="110" t="str">
        <f t="shared" si="306"/>
        <v>6304-1</v>
      </c>
      <c r="CI1940" s="110">
        <v>1</v>
      </c>
      <c r="CJ1940" s="110">
        <v>6304</v>
      </c>
      <c r="CK1940" s="110" t="s">
        <v>33</v>
      </c>
      <c r="CL1940" s="110">
        <v>4118204</v>
      </c>
      <c r="CM1940" s="110" t="s">
        <v>511</v>
      </c>
      <c r="CN1940" s="110">
        <v>0</v>
      </c>
      <c r="CO1940" s="110">
        <v>551.25</v>
      </c>
      <c r="CP1940" s="110">
        <v>1000</v>
      </c>
      <c r="CQ1940" s="110">
        <v>0</v>
      </c>
    </row>
    <row r="1941" spans="19:95" x14ac:dyDescent="0.2">
      <c r="S1941" s="98">
        <v>4956</v>
      </c>
      <c r="T1941" s="98">
        <v>67</v>
      </c>
      <c r="U1941" s="98" t="s">
        <v>4417</v>
      </c>
      <c r="V1941" s="98">
        <v>74</v>
      </c>
      <c r="W1941" s="98" t="s">
        <v>4461</v>
      </c>
      <c r="X1941" s="98">
        <v>2</v>
      </c>
      <c r="Y1941" s="98" t="s">
        <v>4418</v>
      </c>
      <c r="Z1941" s="98">
        <v>16</v>
      </c>
      <c r="AA1941" s="98" t="s">
        <v>6486</v>
      </c>
      <c r="AB1941" s="98">
        <v>8084</v>
      </c>
      <c r="AC1941" s="98" t="s">
        <v>4484</v>
      </c>
      <c r="AD1941" s="98" t="s">
        <v>4485</v>
      </c>
      <c r="AE1941" s="98">
        <v>4956</v>
      </c>
      <c r="AF1941" s="98" t="s">
        <v>3142</v>
      </c>
      <c r="AG1941" s="98" t="s">
        <v>6497</v>
      </c>
      <c r="AH1941" s="98" t="s">
        <v>212</v>
      </c>
      <c r="AI1941" s="98" t="s">
        <v>53</v>
      </c>
      <c r="AJ1941" s="98">
        <v>4100</v>
      </c>
      <c r="AK1941" s="98" t="s">
        <v>35</v>
      </c>
      <c r="AL1941" s="98">
        <v>4103</v>
      </c>
      <c r="AM1941" s="98" t="s">
        <v>1292</v>
      </c>
      <c r="AN1941" s="98">
        <v>4125704</v>
      </c>
      <c r="AO1941" s="98">
        <v>2024</v>
      </c>
      <c r="AP1941" s="98">
        <v>2600</v>
      </c>
      <c r="AQ1941" s="98" t="s">
        <v>54</v>
      </c>
      <c r="AR1941" s="98" t="s">
        <v>54</v>
      </c>
      <c r="AS1941" s="98" t="s">
        <v>54</v>
      </c>
      <c r="AT1941" s="98" t="s">
        <v>54</v>
      </c>
      <c r="AX1941" s="98" t="s">
        <v>2642</v>
      </c>
      <c r="AY1941" s="98" t="s">
        <v>56</v>
      </c>
      <c r="AZ1941" s="98" t="s">
        <v>4463</v>
      </c>
      <c r="BA1941" s="98" t="s">
        <v>4464</v>
      </c>
      <c r="BB1941" s="98" t="s">
        <v>4465</v>
      </c>
      <c r="BD1941" s="110" t="str">
        <f t="shared" si="312"/>
        <v>5322RGInt 06 Ponta Grossa</v>
      </c>
      <c r="BE1941" s="110">
        <v>5322</v>
      </c>
      <c r="BF1941" s="110" t="s">
        <v>1825</v>
      </c>
      <c r="BG1941" s="110">
        <v>8064</v>
      </c>
      <c r="BH1941" s="110" t="s">
        <v>38</v>
      </c>
      <c r="BI1941" s="110">
        <v>2000</v>
      </c>
      <c r="BJ1941" s="110">
        <v>2000</v>
      </c>
      <c r="BK1941" s="110">
        <v>2000</v>
      </c>
      <c r="BL1941" s="110">
        <v>2000</v>
      </c>
      <c r="BN1941" s="110">
        <f t="shared" si="313"/>
        <v>8000</v>
      </c>
      <c r="BS1941" s="110">
        <v>4956</v>
      </c>
      <c r="BT1941" s="110" t="str">
        <f t="shared" si="307"/>
        <v>Construção de novas unidades habitacionais ou melhorias ou reformas, para pessoas idosas sem moradia, em São Miguel do Iguaçu</v>
      </c>
      <c r="BU1941" s="111" t="str">
        <f t="shared" si="308"/>
        <v>Não</v>
      </c>
      <c r="BV1941" s="111" t="str">
        <f t="shared" si="309"/>
        <v>Não</v>
      </c>
      <c r="BW1941" s="111" t="str">
        <f t="shared" si="310"/>
        <v>Não</v>
      </c>
      <c r="BX1941" s="111" t="str">
        <f t="shared" si="311"/>
        <v>Não</v>
      </c>
      <c r="BY1941" s="110" t="s">
        <v>2893</v>
      </c>
      <c r="BZ1941" s="110" t="s">
        <v>8281</v>
      </c>
      <c r="CA1941" s="110" t="s">
        <v>2637</v>
      </c>
      <c r="CB1941" s="110" t="s">
        <v>8374</v>
      </c>
      <c r="CG1941" s="110" t="str">
        <f t="shared" si="305"/>
        <v>6304 Total</v>
      </c>
      <c r="CH1941" s="110" t="str">
        <f t="shared" si="306"/>
        <v>6304 Total-1</v>
      </c>
      <c r="CI1941" s="110">
        <v>1</v>
      </c>
      <c r="CJ1941" s="110" t="s">
        <v>7658</v>
      </c>
      <c r="CN1941" s="110">
        <v>0</v>
      </c>
      <c r="CO1941" s="110">
        <v>551.25</v>
      </c>
      <c r="CP1941" s="110">
        <v>1000</v>
      </c>
      <c r="CQ1941" s="110">
        <v>0</v>
      </c>
    </row>
    <row r="1942" spans="19:95" x14ac:dyDescent="0.2">
      <c r="S1942" s="98">
        <v>4979</v>
      </c>
      <c r="T1942" s="98">
        <v>67</v>
      </c>
      <c r="U1942" s="98" t="s">
        <v>4417</v>
      </c>
      <c r="V1942" s="98">
        <v>74</v>
      </c>
      <c r="W1942" s="98" t="s">
        <v>4461</v>
      </c>
      <c r="X1942" s="98">
        <v>2</v>
      </c>
      <c r="Y1942" s="98" t="s">
        <v>4418</v>
      </c>
      <c r="Z1942" s="98">
        <v>16</v>
      </c>
      <c r="AA1942" s="98" t="s">
        <v>6486</v>
      </c>
      <c r="AB1942" s="98">
        <v>8084</v>
      </c>
      <c r="AC1942" s="98" t="s">
        <v>4484</v>
      </c>
      <c r="AD1942" s="98" t="s">
        <v>4485</v>
      </c>
      <c r="AE1942" s="98">
        <v>4979</v>
      </c>
      <c r="AF1942" s="98" t="s">
        <v>3197</v>
      </c>
      <c r="AG1942" s="98" t="s">
        <v>6497</v>
      </c>
      <c r="AH1942" s="98" t="s">
        <v>212</v>
      </c>
      <c r="AI1942" s="98" t="s">
        <v>53</v>
      </c>
      <c r="AJ1942" s="98">
        <v>4100</v>
      </c>
      <c r="AK1942" s="98" t="s">
        <v>38</v>
      </c>
      <c r="AL1942" s="98">
        <v>4106</v>
      </c>
      <c r="AM1942" s="98" t="s">
        <v>559</v>
      </c>
      <c r="AN1942" s="98">
        <v>4127106</v>
      </c>
      <c r="AO1942" s="98">
        <v>2024</v>
      </c>
      <c r="AP1942" s="98">
        <v>7827.47</v>
      </c>
      <c r="AQ1942" s="98" t="s">
        <v>54</v>
      </c>
      <c r="AR1942" s="98" t="s">
        <v>54</v>
      </c>
      <c r="AS1942" s="98" t="s">
        <v>54</v>
      </c>
      <c r="AT1942" s="98" t="s">
        <v>54</v>
      </c>
      <c r="AV1942" s="98" t="s">
        <v>1362</v>
      </c>
      <c r="AY1942" s="98" t="s">
        <v>56</v>
      </c>
      <c r="AZ1942" s="98" t="s">
        <v>4463</v>
      </c>
      <c r="BA1942" s="98" t="s">
        <v>4468</v>
      </c>
      <c r="BB1942" s="98" t="s">
        <v>4467</v>
      </c>
      <c r="BD1942" s="110" t="str">
        <f t="shared" si="312"/>
        <v>5323RGInt 04 Maringá</v>
      </c>
      <c r="BE1942" s="110">
        <v>5323</v>
      </c>
      <c r="BF1942" s="110" t="s">
        <v>3989</v>
      </c>
      <c r="BG1942" s="110">
        <v>7022</v>
      </c>
      <c r="BH1942" s="110" t="s">
        <v>36</v>
      </c>
      <c r="BI1942" s="110">
        <v>0.7</v>
      </c>
      <c r="BJ1942" s="110">
        <v>1.47</v>
      </c>
      <c r="BK1942" s="110">
        <v>0</v>
      </c>
      <c r="BL1942" s="110">
        <v>0</v>
      </c>
      <c r="BN1942" s="110">
        <f t="shared" si="313"/>
        <v>2.17</v>
      </c>
      <c r="BS1942" s="110">
        <v>4979</v>
      </c>
      <c r="BT1942" s="110" t="str">
        <f t="shared" si="307"/>
        <v>Construção de novas unidades habitacionais ou melhorias ou reformas, para pessoas idosas sem moradia, em Telêmaco Borba</v>
      </c>
      <c r="BU1942" s="111" t="str">
        <f t="shared" si="308"/>
        <v>Não</v>
      </c>
      <c r="BV1942" s="111" t="str">
        <f t="shared" si="309"/>
        <v>Não</v>
      </c>
      <c r="BW1942" s="111" t="str">
        <f t="shared" si="310"/>
        <v>Não</v>
      </c>
      <c r="BX1942" s="111" t="str">
        <f t="shared" si="311"/>
        <v>Não</v>
      </c>
      <c r="BY1942" s="110" t="s">
        <v>2430</v>
      </c>
      <c r="BZ1942" s="110" t="s">
        <v>8281</v>
      </c>
      <c r="CA1942" s="110" t="s">
        <v>121</v>
      </c>
      <c r="CB1942" s="110" t="s">
        <v>8374</v>
      </c>
      <c r="CG1942" s="110" t="str">
        <f t="shared" ref="CG1942:CG2005" si="314">CJ1942&amp;CM1942</f>
        <v>6305Paranaguá</v>
      </c>
      <c r="CH1942" s="110" t="str">
        <f t="shared" ref="CH1942:CH2005" si="315">CJ1942&amp;"-"&amp;CI1942</f>
        <v>6305-1</v>
      </c>
      <c r="CI1942" s="110">
        <v>1</v>
      </c>
      <c r="CJ1942" s="110">
        <v>6305</v>
      </c>
      <c r="CK1942" s="110" t="s">
        <v>33</v>
      </c>
      <c r="CL1942" s="110">
        <v>4118204</v>
      </c>
      <c r="CM1942" s="110" t="s">
        <v>511</v>
      </c>
      <c r="CN1942" s="110">
        <v>0</v>
      </c>
      <c r="CO1942" s="110">
        <v>1021.84</v>
      </c>
      <c r="CP1942" s="110">
        <v>1532.76</v>
      </c>
      <c r="CQ1942" s="110">
        <v>0</v>
      </c>
    </row>
    <row r="1943" spans="19:95" x14ac:dyDescent="0.2">
      <c r="S1943" s="98">
        <v>4958</v>
      </c>
      <c r="T1943" s="98">
        <v>67</v>
      </c>
      <c r="U1943" s="98" t="s">
        <v>4417</v>
      </c>
      <c r="V1943" s="98">
        <v>74</v>
      </c>
      <c r="W1943" s="98" t="s">
        <v>4461</v>
      </c>
      <c r="X1943" s="98">
        <v>2</v>
      </c>
      <c r="Y1943" s="98" t="s">
        <v>4418</v>
      </c>
      <c r="Z1943" s="98">
        <v>16</v>
      </c>
      <c r="AA1943" s="98" t="s">
        <v>6486</v>
      </c>
      <c r="AB1943" s="98">
        <v>8084</v>
      </c>
      <c r="AC1943" s="98" t="s">
        <v>4484</v>
      </c>
      <c r="AD1943" s="98" t="s">
        <v>4485</v>
      </c>
      <c r="AE1943" s="98">
        <v>4958</v>
      </c>
      <c r="AF1943" s="98" t="s">
        <v>3145</v>
      </c>
      <c r="AG1943" s="98" t="s">
        <v>6497</v>
      </c>
      <c r="AH1943" s="98" t="s">
        <v>212</v>
      </c>
      <c r="AI1943" s="98" t="s">
        <v>53</v>
      </c>
      <c r="AJ1943" s="98">
        <v>4100</v>
      </c>
      <c r="AK1943" s="98" t="s">
        <v>35</v>
      </c>
      <c r="AL1943" s="98">
        <v>4103</v>
      </c>
      <c r="AM1943" s="98" t="s">
        <v>578</v>
      </c>
      <c r="AN1943" s="98">
        <v>4127700</v>
      </c>
      <c r="AO1943" s="98">
        <v>2024</v>
      </c>
      <c r="AP1943" s="98">
        <v>3300</v>
      </c>
      <c r="AQ1943" s="98" t="s">
        <v>54</v>
      </c>
      <c r="AR1943" s="98" t="s">
        <v>54</v>
      </c>
      <c r="AS1943" s="98" t="s">
        <v>54</v>
      </c>
      <c r="AT1943" s="98" t="s">
        <v>54</v>
      </c>
      <c r="AW1943" s="98" t="s">
        <v>2637</v>
      </c>
      <c r="AY1943" s="98" t="s">
        <v>56</v>
      </c>
      <c r="AZ1943" s="98" t="s">
        <v>4463</v>
      </c>
      <c r="BA1943" s="98" t="s">
        <v>4464</v>
      </c>
      <c r="BB1943" s="98" t="s">
        <v>4465</v>
      </c>
      <c r="BD1943" s="110" t="str">
        <f t="shared" si="312"/>
        <v>5328RGInt 01 Curitiba</v>
      </c>
      <c r="BE1943" s="110">
        <v>5328</v>
      </c>
      <c r="BF1943" s="110" t="s">
        <v>1831</v>
      </c>
      <c r="BG1943" s="110">
        <v>8064</v>
      </c>
      <c r="BH1943" s="110" t="s">
        <v>33</v>
      </c>
      <c r="BI1943" s="110">
        <v>150</v>
      </c>
      <c r="BJ1943" s="110">
        <v>150</v>
      </c>
      <c r="BK1943" s="110">
        <v>150</v>
      </c>
      <c r="BL1943" s="110">
        <v>150</v>
      </c>
      <c r="BN1943" s="110">
        <f t="shared" si="313"/>
        <v>600</v>
      </c>
      <c r="BS1943" s="110">
        <v>4958</v>
      </c>
      <c r="BT1943" s="110" t="str">
        <f t="shared" si="307"/>
        <v>Construção de novas unidades habitacionais ou melhorias ou reformas, para pessoas idosas sem moradia, em Toledo</v>
      </c>
      <c r="BU1943" s="111" t="str">
        <f t="shared" si="308"/>
        <v>Não</v>
      </c>
      <c r="BV1943" s="111" t="str">
        <f t="shared" si="309"/>
        <v>Não</v>
      </c>
      <c r="BW1943" s="111" t="str">
        <f t="shared" si="310"/>
        <v>Não</v>
      </c>
      <c r="BX1943" s="111" t="str">
        <f t="shared" si="311"/>
        <v>Não</v>
      </c>
      <c r="BY1943" s="110" t="s">
        <v>2893</v>
      </c>
      <c r="BZ1943" s="110" t="s">
        <v>8281</v>
      </c>
      <c r="CA1943" s="110" t="s">
        <v>8367</v>
      </c>
      <c r="CB1943" s="110" t="s">
        <v>8374</v>
      </c>
      <c r="CG1943" s="110" t="str">
        <f t="shared" si="314"/>
        <v>6305 Total</v>
      </c>
      <c r="CH1943" s="110" t="str">
        <f t="shared" si="315"/>
        <v>6305 Total-1</v>
      </c>
      <c r="CI1943" s="110">
        <v>1</v>
      </c>
      <c r="CJ1943" s="110" t="s">
        <v>7659</v>
      </c>
      <c r="CN1943" s="110">
        <v>0</v>
      </c>
      <c r="CO1943" s="110">
        <v>1021.84</v>
      </c>
      <c r="CP1943" s="110">
        <v>1532.76</v>
      </c>
      <c r="CQ1943" s="110">
        <v>0</v>
      </c>
    </row>
    <row r="1944" spans="19:95" x14ac:dyDescent="0.2">
      <c r="S1944" s="98">
        <v>5033</v>
      </c>
      <c r="T1944" s="98">
        <v>67</v>
      </c>
      <c r="U1944" s="98" t="s">
        <v>4417</v>
      </c>
      <c r="V1944" s="98">
        <v>74</v>
      </c>
      <c r="W1944" s="98" t="s">
        <v>4461</v>
      </c>
      <c r="X1944" s="98">
        <v>2</v>
      </c>
      <c r="Y1944" s="98" t="s">
        <v>4418</v>
      </c>
      <c r="Z1944" s="98">
        <v>16</v>
      </c>
      <c r="AA1944" s="98" t="s">
        <v>6486</v>
      </c>
      <c r="AB1944" s="98">
        <v>8084</v>
      </c>
      <c r="AC1944" s="98" t="s">
        <v>4484</v>
      </c>
      <c r="AD1944" s="98" t="s">
        <v>4485</v>
      </c>
      <c r="AE1944" s="98">
        <v>5033</v>
      </c>
      <c r="AF1944" s="98" t="s">
        <v>3353</v>
      </c>
      <c r="AG1944" s="98" t="s">
        <v>6501</v>
      </c>
      <c r="AH1944" s="98" t="s">
        <v>875</v>
      </c>
      <c r="AI1944" s="98" t="s">
        <v>53</v>
      </c>
      <c r="AJ1944" s="98">
        <v>4100</v>
      </c>
      <c r="AO1944" s="98">
        <v>2024</v>
      </c>
      <c r="AP1944" s="98">
        <v>3200</v>
      </c>
      <c r="AQ1944" s="98" t="s">
        <v>54</v>
      </c>
      <c r="AR1944" s="98" t="s">
        <v>54</v>
      </c>
      <c r="AS1944" s="98" t="s">
        <v>54</v>
      </c>
      <c r="AT1944" s="98" t="s">
        <v>54</v>
      </c>
      <c r="AW1944" s="98" t="s">
        <v>2637</v>
      </c>
      <c r="AY1944" s="98" t="s">
        <v>56</v>
      </c>
      <c r="AZ1944" s="98" t="s">
        <v>4536</v>
      </c>
      <c r="BA1944" s="98" t="s">
        <v>4464</v>
      </c>
      <c r="BB1944" s="98" t="s">
        <v>4465</v>
      </c>
      <c r="BD1944" s="110" t="str">
        <f t="shared" si="312"/>
        <v>5328RGInt 02 Guarapuava</v>
      </c>
      <c r="BE1944" s="110">
        <v>5328</v>
      </c>
      <c r="BF1944" s="110" t="s">
        <v>1831</v>
      </c>
      <c r="BG1944" s="110">
        <v>8064</v>
      </c>
      <c r="BH1944" s="110" t="s">
        <v>34</v>
      </c>
      <c r="BI1944" s="110">
        <v>10</v>
      </c>
      <c r="BJ1944" s="110">
        <v>10</v>
      </c>
      <c r="BK1944" s="110">
        <v>10</v>
      </c>
      <c r="BL1944" s="110">
        <v>10</v>
      </c>
      <c r="BN1944" s="110">
        <f t="shared" si="313"/>
        <v>40</v>
      </c>
      <c r="BS1944" s="110">
        <v>5033</v>
      </c>
      <c r="BT1944" s="110" t="str">
        <f t="shared" si="307"/>
        <v>Famílias beneficiadas com ações habitacionais contemplando novas unidades, melhorias, reformas, ou por meio de auxílio financeiro e/ou de serviços - Programa FAR</v>
      </c>
      <c r="BU1944" s="111" t="str">
        <f t="shared" si="308"/>
        <v>Não</v>
      </c>
      <c r="BV1944" s="111" t="str">
        <f t="shared" si="309"/>
        <v>Não</v>
      </c>
      <c r="BW1944" s="111" t="str">
        <f t="shared" si="310"/>
        <v>Não</v>
      </c>
      <c r="BX1944" s="111" t="str">
        <f t="shared" si="311"/>
        <v>Não</v>
      </c>
      <c r="BY1944" s="110" t="s">
        <v>2893</v>
      </c>
      <c r="BZ1944" s="110" t="s">
        <v>8281</v>
      </c>
      <c r="CA1944" s="110" t="s">
        <v>8367</v>
      </c>
      <c r="CB1944" s="110" t="s">
        <v>8376</v>
      </c>
      <c r="CG1944" s="110" t="str">
        <f t="shared" si="314"/>
        <v>6307Curitiba</v>
      </c>
      <c r="CH1944" s="110" t="str">
        <f t="shared" si="315"/>
        <v>6307-1</v>
      </c>
      <c r="CI1944" s="110">
        <v>1</v>
      </c>
      <c r="CJ1944" s="110">
        <v>6307</v>
      </c>
      <c r="CK1944" s="110" t="s">
        <v>33</v>
      </c>
      <c r="CL1944" s="110">
        <v>4106902</v>
      </c>
      <c r="CM1944" s="110" t="s">
        <v>128</v>
      </c>
      <c r="CN1944" s="110">
        <v>0</v>
      </c>
      <c r="CO1944" s="110">
        <v>900</v>
      </c>
      <c r="CP1944" s="110">
        <v>0</v>
      </c>
      <c r="CQ1944" s="110">
        <v>0</v>
      </c>
    </row>
    <row r="1945" spans="19:95" x14ac:dyDescent="0.2">
      <c r="S1945" s="98">
        <v>5036</v>
      </c>
      <c r="T1945" s="98">
        <v>67</v>
      </c>
      <c r="U1945" s="98" t="s">
        <v>4417</v>
      </c>
      <c r="V1945" s="98">
        <v>74</v>
      </c>
      <c r="W1945" s="98" t="s">
        <v>4461</v>
      </c>
      <c r="X1945" s="98">
        <v>2</v>
      </c>
      <c r="Y1945" s="98" t="s">
        <v>4418</v>
      </c>
      <c r="Z1945" s="98">
        <v>16</v>
      </c>
      <c r="AA1945" s="98" t="s">
        <v>6486</v>
      </c>
      <c r="AB1945" s="98">
        <v>8084</v>
      </c>
      <c r="AC1945" s="98" t="s">
        <v>4484</v>
      </c>
      <c r="AD1945" s="98" t="s">
        <v>4485</v>
      </c>
      <c r="AE1945" s="98">
        <v>5036</v>
      </c>
      <c r="AF1945" s="98" t="s">
        <v>3361</v>
      </c>
      <c r="AG1945" s="98" t="s">
        <v>4537</v>
      </c>
      <c r="AH1945" s="98" t="s">
        <v>875</v>
      </c>
      <c r="AI1945" s="98" t="s">
        <v>53</v>
      </c>
      <c r="AJ1945" s="98">
        <v>4100</v>
      </c>
      <c r="AK1945" s="98" t="s">
        <v>33</v>
      </c>
      <c r="AL1945" s="98">
        <v>4101</v>
      </c>
      <c r="AO1945" s="98">
        <v>2024</v>
      </c>
      <c r="AP1945" s="98">
        <v>2645</v>
      </c>
      <c r="AQ1945" s="98" t="s">
        <v>54</v>
      </c>
      <c r="AR1945" s="98" t="s">
        <v>54</v>
      </c>
      <c r="AS1945" s="98" t="s">
        <v>54</v>
      </c>
      <c r="AT1945" s="98" t="s">
        <v>54</v>
      </c>
      <c r="AW1945" s="98" t="s">
        <v>2637</v>
      </c>
      <c r="AY1945" s="98" t="s">
        <v>56</v>
      </c>
      <c r="AZ1945" s="98" t="s">
        <v>4536</v>
      </c>
      <c r="BA1945" s="98" t="s">
        <v>4464</v>
      </c>
      <c r="BB1945" s="98" t="s">
        <v>4465</v>
      </c>
      <c r="BD1945" s="110" t="str">
        <f t="shared" si="312"/>
        <v>5328RGInt 03 Cascavel</v>
      </c>
      <c r="BE1945" s="110">
        <v>5328</v>
      </c>
      <c r="BF1945" s="110" t="s">
        <v>1831</v>
      </c>
      <c r="BG1945" s="110">
        <v>8064</v>
      </c>
      <c r="BH1945" s="110" t="s">
        <v>35</v>
      </c>
      <c r="BI1945" s="110">
        <v>10</v>
      </c>
      <c r="BJ1945" s="110">
        <v>10</v>
      </c>
      <c r="BK1945" s="110">
        <v>10</v>
      </c>
      <c r="BL1945" s="110">
        <v>10</v>
      </c>
      <c r="BN1945" s="110">
        <f t="shared" si="313"/>
        <v>40</v>
      </c>
      <c r="BS1945" s="110">
        <v>5036</v>
      </c>
      <c r="BT1945" s="110" t="str">
        <f t="shared" si="307"/>
        <v>Famílias beneficiadas com ações habitacionais - novas unidades, melhorias, reformas ou por meio de auxílio financeiro e/ou de serviços</v>
      </c>
      <c r="BU1945" s="111" t="str">
        <f t="shared" si="308"/>
        <v>Não</v>
      </c>
      <c r="BV1945" s="111" t="str">
        <f t="shared" si="309"/>
        <v>Não</v>
      </c>
      <c r="BW1945" s="111" t="str">
        <f t="shared" si="310"/>
        <v>Não</v>
      </c>
      <c r="BX1945" s="111" t="str">
        <f t="shared" si="311"/>
        <v>Não</v>
      </c>
      <c r="BY1945" s="110" t="s">
        <v>2893</v>
      </c>
      <c r="BZ1945" s="110" t="s">
        <v>8281</v>
      </c>
      <c r="CA1945" s="110" t="s">
        <v>8367</v>
      </c>
      <c r="CB1945" s="110" t="s">
        <v>8374</v>
      </c>
      <c r="CG1945" s="110" t="str">
        <f t="shared" si="314"/>
        <v>6307 Total</v>
      </c>
      <c r="CH1945" s="110" t="str">
        <f t="shared" si="315"/>
        <v>6307 Total-1</v>
      </c>
      <c r="CI1945" s="110">
        <v>1</v>
      </c>
      <c r="CJ1945" s="110" t="s">
        <v>7660</v>
      </c>
      <c r="CN1945" s="110">
        <v>0</v>
      </c>
      <c r="CO1945" s="110">
        <v>900</v>
      </c>
      <c r="CP1945" s="110">
        <v>0</v>
      </c>
      <c r="CQ1945" s="110">
        <v>0</v>
      </c>
    </row>
    <row r="1946" spans="19:95" x14ac:dyDescent="0.2">
      <c r="S1946" s="98">
        <v>6616</v>
      </c>
      <c r="T1946" s="98">
        <v>67</v>
      </c>
      <c r="U1946" s="98" t="s">
        <v>4417</v>
      </c>
      <c r="V1946" s="98">
        <v>74</v>
      </c>
      <c r="W1946" s="98" t="s">
        <v>4461</v>
      </c>
      <c r="X1946" s="98">
        <v>2</v>
      </c>
      <c r="Y1946" s="98" t="s">
        <v>4418</v>
      </c>
      <c r="Z1946" s="98">
        <v>16</v>
      </c>
      <c r="AA1946" s="98" t="s">
        <v>6486</v>
      </c>
      <c r="AB1946" s="98">
        <v>8084</v>
      </c>
      <c r="AC1946" s="98" t="s">
        <v>4484</v>
      </c>
      <c r="AD1946" s="98" t="s">
        <v>4485</v>
      </c>
      <c r="AE1946" s="98">
        <v>6616</v>
      </c>
      <c r="AF1946" s="98" t="s">
        <v>6502</v>
      </c>
      <c r="AG1946" s="98" t="s">
        <v>6503</v>
      </c>
      <c r="AH1946" s="98" t="s">
        <v>875</v>
      </c>
      <c r="AI1946" s="98" t="s">
        <v>53</v>
      </c>
      <c r="AJ1946" s="98">
        <v>4100</v>
      </c>
      <c r="AO1946" s="98">
        <v>2024</v>
      </c>
      <c r="AP1946" s="98">
        <v>0</v>
      </c>
      <c r="AQ1946" s="98" t="s">
        <v>54</v>
      </c>
      <c r="AR1946" s="98" t="s">
        <v>54</v>
      </c>
      <c r="AS1946" s="98" t="s">
        <v>54</v>
      </c>
      <c r="AT1946" s="98" t="s">
        <v>54</v>
      </c>
      <c r="AV1946" s="98" t="s">
        <v>226</v>
      </c>
      <c r="AY1946" s="98" t="s">
        <v>56</v>
      </c>
      <c r="AZ1946" s="98" t="s">
        <v>6504</v>
      </c>
      <c r="BA1946" s="98" t="s">
        <v>4513</v>
      </c>
      <c r="BB1946" s="98" t="s">
        <v>4465</v>
      </c>
      <c r="BD1946" s="110" t="str">
        <f t="shared" si="312"/>
        <v>5328RGInt 04 Maringá</v>
      </c>
      <c r="BE1946" s="110">
        <v>5328</v>
      </c>
      <c r="BF1946" s="110" t="s">
        <v>1831</v>
      </c>
      <c r="BG1946" s="110">
        <v>8064</v>
      </c>
      <c r="BH1946" s="110" t="s">
        <v>36</v>
      </c>
      <c r="BI1946" s="110">
        <v>20</v>
      </c>
      <c r="BJ1946" s="110">
        <v>20</v>
      </c>
      <c r="BK1946" s="110">
        <v>20</v>
      </c>
      <c r="BL1946" s="110">
        <v>20</v>
      </c>
      <c r="BN1946" s="110">
        <f t="shared" si="313"/>
        <v>80</v>
      </c>
      <c r="BS1946" s="110">
        <v>6616</v>
      </c>
      <c r="BT1946" s="110" t="str">
        <f t="shared" si="307"/>
        <v>Famílias beneficiadas com auxílio financeiro, bens ou serviços para melhorias ou reformas, em unidades habitacionais do meio urbano</v>
      </c>
      <c r="BU1946" s="111" t="str">
        <f t="shared" si="308"/>
        <v>Não</v>
      </c>
      <c r="BV1946" s="111" t="str">
        <f t="shared" si="309"/>
        <v>Não</v>
      </c>
      <c r="BW1946" s="111" t="str">
        <f t="shared" si="310"/>
        <v>Não</v>
      </c>
      <c r="BX1946" s="111" t="str">
        <f t="shared" si="311"/>
        <v>Não</v>
      </c>
      <c r="BY1946" s="110" t="s">
        <v>3403</v>
      </c>
      <c r="BZ1946" s="110" t="s">
        <v>8218</v>
      </c>
      <c r="CA1946" s="110" t="s">
        <v>2637</v>
      </c>
      <c r="CB1946" s="110" t="s">
        <v>8377</v>
      </c>
      <c r="CG1946" s="110" t="str">
        <f t="shared" si="314"/>
        <v>6308Nova Tebas</v>
      </c>
      <c r="CH1946" s="110" t="str">
        <f t="shared" si="315"/>
        <v>6308-1</v>
      </c>
      <c r="CI1946" s="110">
        <v>1</v>
      </c>
      <c r="CJ1946" s="110">
        <v>6308</v>
      </c>
      <c r="CK1946" s="110" t="s">
        <v>34</v>
      </c>
      <c r="CL1946" s="110">
        <v>4117271</v>
      </c>
      <c r="CM1946" s="110" t="s">
        <v>6618</v>
      </c>
      <c r="CN1946" s="110">
        <v>0</v>
      </c>
      <c r="CO1946" s="110">
        <v>2</v>
      </c>
      <c r="CP1946" s="110">
        <v>18</v>
      </c>
      <c r="CQ1946" s="110">
        <v>0</v>
      </c>
    </row>
    <row r="1947" spans="19:95" x14ac:dyDescent="0.2">
      <c r="S1947" s="98">
        <v>5057</v>
      </c>
      <c r="T1947" s="98">
        <v>67</v>
      </c>
      <c r="U1947" s="98" t="s">
        <v>4417</v>
      </c>
      <c r="V1947" s="98">
        <v>74</v>
      </c>
      <c r="W1947" s="98" t="s">
        <v>4461</v>
      </c>
      <c r="X1947" s="98">
        <v>2</v>
      </c>
      <c r="Y1947" s="98" t="s">
        <v>4418</v>
      </c>
      <c r="Z1947" s="98">
        <v>16</v>
      </c>
      <c r="AA1947" s="98" t="s">
        <v>6486</v>
      </c>
      <c r="AB1947" s="98">
        <v>8084</v>
      </c>
      <c r="AC1947" s="98" t="s">
        <v>4484</v>
      </c>
      <c r="AD1947" s="98" t="s">
        <v>4485</v>
      </c>
      <c r="AE1947" s="98">
        <v>5057</v>
      </c>
      <c r="AF1947" s="98" t="s">
        <v>6505</v>
      </c>
      <c r="AG1947" s="98" t="s">
        <v>6506</v>
      </c>
      <c r="AH1947" s="98" t="s">
        <v>875</v>
      </c>
      <c r="AI1947" s="98" t="s">
        <v>53</v>
      </c>
      <c r="AJ1947" s="98">
        <v>4100</v>
      </c>
      <c r="AK1947" s="98" t="s">
        <v>33</v>
      </c>
      <c r="AL1947" s="98">
        <v>4101</v>
      </c>
      <c r="AO1947" s="98">
        <v>2024</v>
      </c>
      <c r="AP1947" s="98">
        <v>1030</v>
      </c>
      <c r="AQ1947" s="98" t="s">
        <v>54</v>
      </c>
      <c r="AR1947" s="98" t="s">
        <v>54</v>
      </c>
      <c r="AS1947" s="98" t="s">
        <v>54</v>
      </c>
      <c r="AT1947" s="98" t="s">
        <v>54</v>
      </c>
      <c r="AV1947" s="98" t="s">
        <v>226</v>
      </c>
      <c r="AY1947" s="98" t="s">
        <v>56</v>
      </c>
      <c r="AZ1947" s="98" t="s">
        <v>4538</v>
      </c>
      <c r="BA1947" s="98" t="s">
        <v>4464</v>
      </c>
      <c r="BB1947" s="98" t="s">
        <v>4465</v>
      </c>
      <c r="BD1947" s="110" t="str">
        <f t="shared" si="312"/>
        <v>5328RGInt 05 Londrina</v>
      </c>
      <c r="BE1947" s="110">
        <v>5328</v>
      </c>
      <c r="BF1947" s="110" t="s">
        <v>1831</v>
      </c>
      <c r="BG1947" s="110">
        <v>8064</v>
      </c>
      <c r="BH1947" s="110" t="s">
        <v>37</v>
      </c>
      <c r="BI1947" s="110">
        <v>20</v>
      </c>
      <c r="BJ1947" s="110">
        <v>20</v>
      </c>
      <c r="BK1947" s="110">
        <v>20</v>
      </c>
      <c r="BL1947" s="110">
        <v>20</v>
      </c>
      <c r="BN1947" s="110">
        <f t="shared" si="313"/>
        <v>80</v>
      </c>
      <c r="BS1947" s="110">
        <v>5057</v>
      </c>
      <c r="BT1947" s="110" t="str">
        <f t="shared" si="307"/>
        <v>Famílias beneficiadas com auxílio financeiro para melhorias ou reformas, em unidades habitacionais do meio urbano</v>
      </c>
      <c r="BU1947" s="111" t="str">
        <f t="shared" si="308"/>
        <v>Não</v>
      </c>
      <c r="BV1947" s="111" t="str">
        <f t="shared" si="309"/>
        <v>Não</v>
      </c>
      <c r="BW1947" s="111" t="str">
        <f t="shared" si="310"/>
        <v>Não</v>
      </c>
      <c r="BX1947" s="111" t="str">
        <f t="shared" si="311"/>
        <v>Não</v>
      </c>
      <c r="BY1947" s="110" t="s">
        <v>3403</v>
      </c>
      <c r="BZ1947" s="110" t="s">
        <v>8281</v>
      </c>
      <c r="CA1947" s="110" t="s">
        <v>2637</v>
      </c>
      <c r="CB1947" s="110" t="s">
        <v>8379</v>
      </c>
      <c r="CG1947" s="110" t="str">
        <f t="shared" si="314"/>
        <v>6308 Total</v>
      </c>
      <c r="CH1947" s="110" t="str">
        <f t="shared" si="315"/>
        <v>6308 Total-1</v>
      </c>
      <c r="CI1947" s="110">
        <v>1</v>
      </c>
      <c r="CJ1947" s="110" t="s">
        <v>7661</v>
      </c>
      <c r="CN1947" s="110">
        <v>0</v>
      </c>
      <c r="CO1947" s="110">
        <v>2</v>
      </c>
      <c r="CP1947" s="110">
        <v>18</v>
      </c>
      <c r="CQ1947" s="110">
        <v>0</v>
      </c>
    </row>
    <row r="1948" spans="19:95" x14ac:dyDescent="0.2">
      <c r="S1948" s="98">
        <v>5107</v>
      </c>
      <c r="T1948" s="98">
        <v>67</v>
      </c>
      <c r="U1948" s="98" t="s">
        <v>4417</v>
      </c>
      <c r="V1948" s="98">
        <v>74</v>
      </c>
      <c r="W1948" s="98" t="s">
        <v>4461</v>
      </c>
      <c r="X1948" s="98">
        <v>2</v>
      </c>
      <c r="Y1948" s="98" t="s">
        <v>4418</v>
      </c>
      <c r="Z1948" s="98">
        <v>16</v>
      </c>
      <c r="AA1948" s="98" t="s">
        <v>6486</v>
      </c>
      <c r="AB1948" s="98">
        <v>8085</v>
      </c>
      <c r="AC1948" s="98" t="s">
        <v>4539</v>
      </c>
      <c r="AD1948" s="98" t="s">
        <v>4540</v>
      </c>
      <c r="AE1948" s="98">
        <v>5107</v>
      </c>
      <c r="AF1948" s="98" t="s">
        <v>3556</v>
      </c>
      <c r="AG1948" s="98" t="s">
        <v>6507</v>
      </c>
      <c r="AH1948" s="98" t="s">
        <v>875</v>
      </c>
      <c r="AI1948" s="98" t="s">
        <v>53</v>
      </c>
      <c r="AJ1948" s="98">
        <v>4100</v>
      </c>
      <c r="AK1948" s="98" t="s">
        <v>33</v>
      </c>
      <c r="AL1948" s="98">
        <v>4101</v>
      </c>
      <c r="AO1948" s="98">
        <v>2024</v>
      </c>
      <c r="AP1948" s="98">
        <v>8213</v>
      </c>
      <c r="AQ1948" s="98" t="s">
        <v>54</v>
      </c>
      <c r="AR1948" s="98" t="s">
        <v>54</v>
      </c>
      <c r="AS1948" s="98" t="s">
        <v>54</v>
      </c>
      <c r="AT1948" s="98" t="s">
        <v>54</v>
      </c>
      <c r="AV1948" s="98" t="s">
        <v>899</v>
      </c>
      <c r="AY1948" s="98" t="s">
        <v>56</v>
      </c>
      <c r="AZ1948" s="98" t="s">
        <v>4541</v>
      </c>
      <c r="BA1948" s="98" t="s">
        <v>4475</v>
      </c>
      <c r="BB1948" s="98" t="s">
        <v>4476</v>
      </c>
      <c r="BD1948" s="110" t="str">
        <f t="shared" si="312"/>
        <v>5328RGInt 06 Ponta Grossa</v>
      </c>
      <c r="BE1948" s="110">
        <v>5328</v>
      </c>
      <c r="BF1948" s="110" t="s">
        <v>1831</v>
      </c>
      <c r="BG1948" s="110">
        <v>8064</v>
      </c>
      <c r="BH1948" s="110" t="s">
        <v>38</v>
      </c>
      <c r="BI1948" s="110">
        <v>10</v>
      </c>
      <c r="BJ1948" s="110">
        <v>10</v>
      </c>
      <c r="BK1948" s="110">
        <v>10</v>
      </c>
      <c r="BL1948" s="110">
        <v>10</v>
      </c>
      <c r="BN1948" s="110">
        <f t="shared" si="313"/>
        <v>40</v>
      </c>
      <c r="BS1948" s="110">
        <v>5107</v>
      </c>
      <c r="BT1948" s="110" t="str">
        <f t="shared" si="307"/>
        <v>Famílias beneficiadas por meio de concessão de titulação de imóveis</v>
      </c>
      <c r="BU1948" s="111" t="str">
        <f t="shared" si="308"/>
        <v>Não</v>
      </c>
      <c r="BV1948" s="111" t="str">
        <f t="shared" si="309"/>
        <v>Não</v>
      </c>
      <c r="BW1948" s="111" t="str">
        <f t="shared" si="310"/>
        <v>Não</v>
      </c>
      <c r="BX1948" s="111" t="str">
        <f t="shared" si="311"/>
        <v>Não</v>
      </c>
      <c r="BY1948" s="110" t="s">
        <v>3557</v>
      </c>
      <c r="BZ1948" s="110" t="s">
        <v>8282</v>
      </c>
      <c r="CA1948" s="110" t="s">
        <v>2637</v>
      </c>
      <c r="CB1948" s="110" t="s">
        <v>8374</v>
      </c>
      <c r="CG1948" s="110" t="str">
        <f t="shared" si="314"/>
        <v>6309Reserva do Iguaçu</v>
      </c>
      <c r="CH1948" s="110" t="str">
        <f t="shared" si="315"/>
        <v>6309-1</v>
      </c>
      <c r="CI1948" s="110">
        <v>1</v>
      </c>
      <c r="CJ1948" s="110">
        <v>6309</v>
      </c>
      <c r="CK1948" s="110" t="s">
        <v>34</v>
      </c>
      <c r="CL1948" s="110">
        <v>4121752</v>
      </c>
      <c r="CM1948" s="110" t="s">
        <v>5944</v>
      </c>
      <c r="CN1948" s="110">
        <v>0</v>
      </c>
      <c r="CO1948" s="110">
        <v>2</v>
      </c>
      <c r="CP1948" s="110">
        <v>18</v>
      </c>
      <c r="CQ1948" s="110">
        <v>0</v>
      </c>
    </row>
    <row r="1949" spans="19:95" x14ac:dyDescent="0.2">
      <c r="S1949" s="98">
        <v>6261</v>
      </c>
      <c r="T1949" s="98">
        <v>67</v>
      </c>
      <c r="U1949" s="98" t="s">
        <v>4417</v>
      </c>
      <c r="V1949" s="98">
        <v>74</v>
      </c>
      <c r="W1949" s="98" t="s">
        <v>4461</v>
      </c>
      <c r="X1949" s="98">
        <v>2</v>
      </c>
      <c r="Y1949" s="98" t="s">
        <v>4418</v>
      </c>
      <c r="Z1949" s="98">
        <v>16</v>
      </c>
      <c r="AA1949" s="98" t="s">
        <v>6486</v>
      </c>
      <c r="AB1949" s="98">
        <v>8085</v>
      </c>
      <c r="AC1949" s="98" t="s">
        <v>4539</v>
      </c>
      <c r="AD1949" s="98" t="s">
        <v>4540</v>
      </c>
      <c r="AE1949" s="98">
        <v>6261</v>
      </c>
      <c r="AF1949" s="98" t="s">
        <v>6508</v>
      </c>
      <c r="AG1949" s="98" t="s">
        <v>6509</v>
      </c>
      <c r="AH1949" s="98" t="s">
        <v>875</v>
      </c>
      <c r="AI1949" s="98" t="s">
        <v>53</v>
      </c>
      <c r="AJ1949" s="98">
        <v>4100</v>
      </c>
      <c r="AK1949" s="98" t="s">
        <v>33</v>
      </c>
      <c r="AL1949" s="98">
        <v>4101</v>
      </c>
      <c r="AO1949" s="98">
        <v>2024</v>
      </c>
      <c r="AP1949" s="98">
        <v>0</v>
      </c>
      <c r="AQ1949" s="98" t="s">
        <v>54</v>
      </c>
      <c r="AR1949" s="98" t="s">
        <v>54</v>
      </c>
      <c r="AS1949" s="98" t="s">
        <v>54</v>
      </c>
      <c r="AT1949" s="98" t="s">
        <v>54</v>
      </c>
      <c r="AW1949" s="98" t="s">
        <v>2637</v>
      </c>
      <c r="AY1949" s="98" t="s">
        <v>56</v>
      </c>
      <c r="AZ1949" s="98" t="s">
        <v>4541</v>
      </c>
      <c r="BA1949" s="98" t="s">
        <v>6510</v>
      </c>
      <c r="BB1949" s="98" t="s">
        <v>6511</v>
      </c>
      <c r="BD1949" s="110" t="str">
        <f t="shared" si="312"/>
        <v>5329RGInt 01 Curitiba</v>
      </c>
      <c r="BE1949" s="110">
        <v>5329</v>
      </c>
      <c r="BF1949" s="110" t="s">
        <v>1840</v>
      </c>
      <c r="BG1949" s="110">
        <v>8064</v>
      </c>
      <c r="BH1949" s="110" t="s">
        <v>33</v>
      </c>
      <c r="BI1949" s="110">
        <v>100</v>
      </c>
      <c r="BJ1949" s="110">
        <v>100</v>
      </c>
      <c r="BK1949" s="110">
        <v>100</v>
      </c>
      <c r="BL1949" s="110">
        <v>100</v>
      </c>
      <c r="BN1949" s="110">
        <f t="shared" si="313"/>
        <v>400</v>
      </c>
      <c r="BS1949" s="110">
        <v>6261</v>
      </c>
      <c r="BT1949" s="110" t="str">
        <f t="shared" si="307"/>
        <v>Famílias beneficiadas por meio de concessão de titulação de imóveis (nova)</v>
      </c>
      <c r="BU1949" s="111" t="str">
        <f t="shared" si="308"/>
        <v>Não</v>
      </c>
      <c r="BV1949" s="111" t="str">
        <f t="shared" si="309"/>
        <v>Não</v>
      </c>
      <c r="BW1949" s="111" t="str">
        <f t="shared" si="310"/>
        <v>Não</v>
      </c>
      <c r="BX1949" s="111" t="str">
        <f t="shared" si="311"/>
        <v>Não</v>
      </c>
      <c r="BY1949" s="110" t="s">
        <v>3557</v>
      </c>
      <c r="BZ1949" s="110" t="s">
        <v>8249</v>
      </c>
      <c r="CA1949" s="110" t="s">
        <v>2637</v>
      </c>
      <c r="CB1949" s="110" t="s">
        <v>8377</v>
      </c>
      <c r="CG1949" s="110" t="str">
        <f t="shared" si="314"/>
        <v>6309 Total</v>
      </c>
      <c r="CH1949" s="110" t="str">
        <f t="shared" si="315"/>
        <v>6309 Total-1</v>
      </c>
      <c r="CI1949" s="110">
        <v>1</v>
      </c>
      <c r="CJ1949" s="110" t="s">
        <v>7662</v>
      </c>
      <c r="CN1949" s="110">
        <v>0</v>
      </c>
      <c r="CO1949" s="110">
        <v>2</v>
      </c>
      <c r="CP1949" s="110">
        <v>18</v>
      </c>
      <c r="CQ1949" s="110">
        <v>0</v>
      </c>
    </row>
    <row r="1950" spans="19:95" x14ac:dyDescent="0.2">
      <c r="S1950" s="98">
        <v>5076</v>
      </c>
      <c r="T1950" s="98">
        <v>67</v>
      </c>
      <c r="U1950" s="98" t="s">
        <v>4417</v>
      </c>
      <c r="V1950" s="98">
        <v>74</v>
      </c>
      <c r="W1950" s="98" t="s">
        <v>4461</v>
      </c>
      <c r="X1950" s="98">
        <v>2</v>
      </c>
      <c r="Y1950" s="98" t="s">
        <v>4418</v>
      </c>
      <c r="Z1950" s="98">
        <v>16</v>
      </c>
      <c r="AA1950" s="98" t="s">
        <v>6486</v>
      </c>
      <c r="AB1950" s="98">
        <v>8086</v>
      </c>
      <c r="AC1950" s="98" t="s">
        <v>4542</v>
      </c>
      <c r="AD1950" s="98" t="s">
        <v>4543</v>
      </c>
      <c r="AE1950" s="98">
        <v>5076</v>
      </c>
      <c r="AF1950" s="98" t="s">
        <v>3482</v>
      </c>
      <c r="AG1950" s="98" t="s">
        <v>4544</v>
      </c>
      <c r="AH1950" s="98" t="s">
        <v>212</v>
      </c>
      <c r="AI1950" s="98" t="s">
        <v>53</v>
      </c>
      <c r="AJ1950" s="98">
        <v>4100</v>
      </c>
      <c r="AK1950" s="98" t="s">
        <v>33</v>
      </c>
      <c r="AL1950" s="98">
        <v>4101</v>
      </c>
      <c r="AM1950" s="98" t="s">
        <v>297</v>
      </c>
      <c r="AN1950" s="98">
        <v>4113205</v>
      </c>
      <c r="AO1950" s="98">
        <v>2024</v>
      </c>
      <c r="AP1950" s="98">
        <v>2330.4</v>
      </c>
      <c r="AQ1950" s="98" t="s">
        <v>54</v>
      </c>
      <c r="AR1950" s="98" t="s">
        <v>56</v>
      </c>
      <c r="AS1950" s="98" t="s">
        <v>54</v>
      </c>
      <c r="AT1950" s="98" t="s">
        <v>56</v>
      </c>
      <c r="AW1950" s="98" t="s">
        <v>137</v>
      </c>
      <c r="AY1950" s="98" t="s">
        <v>56</v>
      </c>
      <c r="AZ1950" s="98" t="s">
        <v>4463</v>
      </c>
      <c r="BA1950" s="98" t="s">
        <v>4468</v>
      </c>
      <c r="BB1950" s="98" t="s">
        <v>4467</v>
      </c>
      <c r="BD1950" s="110" t="str">
        <f t="shared" si="312"/>
        <v>5329RGInt 02 Guarapuava</v>
      </c>
      <c r="BE1950" s="110">
        <v>5329</v>
      </c>
      <c r="BF1950" s="110" t="s">
        <v>1840</v>
      </c>
      <c r="BG1950" s="110">
        <v>8064</v>
      </c>
      <c r="BH1950" s="110" t="s">
        <v>34</v>
      </c>
      <c r="BI1950" s="110">
        <v>50</v>
      </c>
      <c r="BJ1950" s="110">
        <v>50</v>
      </c>
      <c r="BK1950" s="110">
        <v>50</v>
      </c>
      <c r="BL1950" s="110">
        <v>50</v>
      </c>
      <c r="BN1950" s="110">
        <f t="shared" si="313"/>
        <v>200</v>
      </c>
      <c r="BS1950" s="110">
        <v>5076</v>
      </c>
      <c r="BT1950" s="110" t="str">
        <f t="shared" si="307"/>
        <v>Construção de novas unidades habitacionais ou melhorias ou reformas, para famílias do meio rural da Lapa</v>
      </c>
      <c r="BU1950" s="111" t="str">
        <f t="shared" si="308"/>
        <v>Não</v>
      </c>
      <c r="BV1950" s="111" t="str">
        <f t="shared" si="309"/>
        <v>Sim</v>
      </c>
      <c r="BW1950" s="111" t="str">
        <f t="shared" si="310"/>
        <v>Não</v>
      </c>
      <c r="BX1950" s="111" t="str">
        <f t="shared" si="311"/>
        <v>Sim</v>
      </c>
      <c r="BY1950" s="110" t="s">
        <v>3483</v>
      </c>
      <c r="BZ1950" s="110" t="s">
        <v>8283</v>
      </c>
      <c r="CA1950" s="110" t="s">
        <v>8367</v>
      </c>
      <c r="CB1950" s="110" t="s">
        <v>8379</v>
      </c>
      <c r="CG1950" s="110" t="str">
        <f t="shared" si="314"/>
        <v>6310Cruzeiro do Iguaçu</v>
      </c>
      <c r="CH1950" s="110" t="str">
        <f t="shared" si="315"/>
        <v>6310-1</v>
      </c>
      <c r="CI1950" s="110">
        <v>1</v>
      </c>
      <c r="CJ1950" s="110">
        <v>6310</v>
      </c>
      <c r="CK1950" s="110" t="s">
        <v>35</v>
      </c>
      <c r="CL1950" s="110">
        <v>4106571</v>
      </c>
      <c r="CM1950" s="110" t="s">
        <v>1107</v>
      </c>
      <c r="CN1950" s="110">
        <v>0</v>
      </c>
      <c r="CO1950" s="110">
        <v>0.63</v>
      </c>
      <c r="CP1950" s="110">
        <v>5.69</v>
      </c>
      <c r="CQ1950" s="110">
        <v>0</v>
      </c>
    </row>
    <row r="1951" spans="19:95" x14ac:dyDescent="0.2">
      <c r="S1951" s="98">
        <v>5080</v>
      </c>
      <c r="T1951" s="98">
        <v>67</v>
      </c>
      <c r="U1951" s="98" t="s">
        <v>4417</v>
      </c>
      <c r="V1951" s="98">
        <v>74</v>
      </c>
      <c r="W1951" s="98" t="s">
        <v>4461</v>
      </c>
      <c r="X1951" s="98">
        <v>2</v>
      </c>
      <c r="Y1951" s="98" t="s">
        <v>4418</v>
      </c>
      <c r="Z1951" s="98">
        <v>16</v>
      </c>
      <c r="AA1951" s="98" t="s">
        <v>6486</v>
      </c>
      <c r="AB1951" s="98">
        <v>8086</v>
      </c>
      <c r="AC1951" s="98" t="s">
        <v>4542</v>
      </c>
      <c r="AD1951" s="98" t="s">
        <v>4543</v>
      </c>
      <c r="AE1951" s="98">
        <v>5080</v>
      </c>
      <c r="AF1951" s="98" t="s">
        <v>3492</v>
      </c>
      <c r="AG1951" s="98" t="s">
        <v>4544</v>
      </c>
      <c r="AH1951" s="98" t="s">
        <v>212</v>
      </c>
      <c r="AI1951" s="98" t="s">
        <v>53</v>
      </c>
      <c r="AJ1951" s="98">
        <v>4100</v>
      </c>
      <c r="AK1951" s="98" t="s">
        <v>36</v>
      </c>
      <c r="AL1951" s="98">
        <v>4104</v>
      </c>
      <c r="AM1951" s="98" t="s">
        <v>370</v>
      </c>
      <c r="AN1951" s="98">
        <v>4107108</v>
      </c>
      <c r="AO1951" s="98">
        <v>2024</v>
      </c>
      <c r="AP1951" s="98">
        <v>242.75</v>
      </c>
      <c r="AQ1951" s="98" t="s">
        <v>54</v>
      </c>
      <c r="AR1951" s="98" t="s">
        <v>56</v>
      </c>
      <c r="AS1951" s="98" t="s">
        <v>54</v>
      </c>
      <c r="AT1951" s="98" t="s">
        <v>56</v>
      </c>
      <c r="AV1951" s="98" t="s">
        <v>1362</v>
      </c>
      <c r="AY1951" s="98" t="s">
        <v>56</v>
      </c>
      <c r="AZ1951" s="98" t="s">
        <v>4463</v>
      </c>
      <c r="BA1951" s="98" t="s">
        <v>4468</v>
      </c>
      <c r="BB1951" s="98" t="s">
        <v>4467</v>
      </c>
      <c r="BD1951" s="110" t="str">
        <f t="shared" si="312"/>
        <v>5329RGInt 03 Cascavel</v>
      </c>
      <c r="BE1951" s="110">
        <v>5329</v>
      </c>
      <c r="BF1951" s="110" t="s">
        <v>1840</v>
      </c>
      <c r="BG1951" s="110">
        <v>8064</v>
      </c>
      <c r="BH1951" s="110" t="s">
        <v>35</v>
      </c>
      <c r="BI1951" s="110">
        <v>50</v>
      </c>
      <c r="BJ1951" s="110">
        <v>50</v>
      </c>
      <c r="BK1951" s="110">
        <v>50</v>
      </c>
      <c r="BL1951" s="110">
        <v>50</v>
      </c>
      <c r="BN1951" s="110">
        <f t="shared" si="313"/>
        <v>200</v>
      </c>
      <c r="BS1951" s="110">
        <v>5080</v>
      </c>
      <c r="BT1951" s="110" t="str">
        <f t="shared" si="307"/>
        <v>Construção de novas unidades habitacionais ou melhorias ou reformas, para famílias do meio rural de Diamante do Norte</v>
      </c>
      <c r="BU1951" s="111" t="str">
        <f t="shared" si="308"/>
        <v>Não</v>
      </c>
      <c r="BV1951" s="111" t="str">
        <f t="shared" si="309"/>
        <v>Sim</v>
      </c>
      <c r="BW1951" s="111" t="str">
        <f t="shared" si="310"/>
        <v>Não</v>
      </c>
      <c r="BX1951" s="111" t="str">
        <f t="shared" si="311"/>
        <v>Sim</v>
      </c>
      <c r="BY1951" s="110" t="s">
        <v>3483</v>
      </c>
      <c r="BZ1951" s="110" t="s">
        <v>8283</v>
      </c>
      <c r="CA1951" s="110" t="s">
        <v>8367</v>
      </c>
      <c r="CB1951" s="110" t="s">
        <v>8376</v>
      </c>
      <c r="CG1951" s="110" t="str">
        <f t="shared" si="314"/>
        <v>6310 Total</v>
      </c>
      <c r="CH1951" s="110" t="str">
        <f t="shared" si="315"/>
        <v>6310 Total-1</v>
      </c>
      <c r="CI1951" s="110">
        <v>1</v>
      </c>
      <c r="CJ1951" s="110" t="s">
        <v>7663</v>
      </c>
      <c r="CN1951" s="110">
        <v>0</v>
      </c>
      <c r="CO1951" s="110">
        <v>0.63</v>
      </c>
      <c r="CP1951" s="110">
        <v>5.69</v>
      </c>
      <c r="CQ1951" s="110">
        <v>0</v>
      </c>
    </row>
    <row r="1952" spans="19:95" x14ac:dyDescent="0.2">
      <c r="S1952" s="98">
        <v>5082</v>
      </c>
      <c r="T1952" s="98">
        <v>67</v>
      </c>
      <c r="U1952" s="98" t="s">
        <v>4417</v>
      </c>
      <c r="V1952" s="98">
        <v>74</v>
      </c>
      <c r="W1952" s="98" t="s">
        <v>4461</v>
      </c>
      <c r="X1952" s="98">
        <v>2</v>
      </c>
      <c r="Y1952" s="98" t="s">
        <v>4418</v>
      </c>
      <c r="Z1952" s="98">
        <v>16</v>
      </c>
      <c r="AA1952" s="98" t="s">
        <v>6486</v>
      </c>
      <c r="AB1952" s="98">
        <v>8086</v>
      </c>
      <c r="AC1952" s="98" t="s">
        <v>4542</v>
      </c>
      <c r="AD1952" s="98" t="s">
        <v>4543</v>
      </c>
      <c r="AE1952" s="98">
        <v>5082</v>
      </c>
      <c r="AF1952" s="98" t="s">
        <v>3495</v>
      </c>
      <c r="AG1952" s="98" t="s">
        <v>4544</v>
      </c>
      <c r="AH1952" s="98" t="s">
        <v>212</v>
      </c>
      <c r="AI1952" s="98" t="s">
        <v>53</v>
      </c>
      <c r="AJ1952" s="98">
        <v>4100</v>
      </c>
      <c r="AK1952" s="98" t="s">
        <v>33</v>
      </c>
      <c r="AL1952" s="98">
        <v>4101</v>
      </c>
      <c r="AM1952" s="98" t="s">
        <v>2252</v>
      </c>
      <c r="AN1952" s="98">
        <v>4109500</v>
      </c>
      <c r="AO1952" s="98">
        <v>2024</v>
      </c>
      <c r="AP1952" s="98">
        <v>436.95</v>
      </c>
      <c r="AQ1952" s="98" t="s">
        <v>54</v>
      </c>
      <c r="AR1952" s="98" t="s">
        <v>56</v>
      </c>
      <c r="AS1952" s="98" t="s">
        <v>54</v>
      </c>
      <c r="AT1952" s="98" t="s">
        <v>56</v>
      </c>
      <c r="AV1952" s="98" t="s">
        <v>226</v>
      </c>
      <c r="AY1952" s="98" t="s">
        <v>56</v>
      </c>
      <c r="AZ1952" s="98" t="s">
        <v>4463</v>
      </c>
      <c r="BA1952" s="98" t="s">
        <v>4468</v>
      </c>
      <c r="BB1952" s="98" t="s">
        <v>4467</v>
      </c>
      <c r="BD1952" s="110" t="str">
        <f t="shared" si="312"/>
        <v>5329RGInt 04 Maringá</v>
      </c>
      <c r="BE1952" s="110">
        <v>5329</v>
      </c>
      <c r="BF1952" s="110" t="s">
        <v>1840</v>
      </c>
      <c r="BG1952" s="110">
        <v>8064</v>
      </c>
      <c r="BH1952" s="110" t="s">
        <v>36</v>
      </c>
      <c r="BI1952" s="110">
        <v>50</v>
      </c>
      <c r="BJ1952" s="110">
        <v>50</v>
      </c>
      <c r="BK1952" s="110">
        <v>50</v>
      </c>
      <c r="BL1952" s="110">
        <v>50</v>
      </c>
      <c r="BN1952" s="110">
        <f t="shared" si="313"/>
        <v>200</v>
      </c>
      <c r="BS1952" s="110">
        <v>5082</v>
      </c>
      <c r="BT1952" s="110" t="str">
        <f t="shared" si="307"/>
        <v>Construção de novas unidades habitacionais ou melhorias ou reformas, para famílias do meio rural de Guaraqueçaba</v>
      </c>
      <c r="BU1952" s="111" t="str">
        <f t="shared" si="308"/>
        <v>Não</v>
      </c>
      <c r="BV1952" s="111" t="str">
        <f t="shared" si="309"/>
        <v>Sim</v>
      </c>
      <c r="BW1952" s="111" t="str">
        <f t="shared" si="310"/>
        <v>Não</v>
      </c>
      <c r="BX1952" s="111" t="str">
        <f t="shared" si="311"/>
        <v>Sim</v>
      </c>
      <c r="BY1952" s="110" t="s">
        <v>3483</v>
      </c>
      <c r="BZ1952" s="110" t="s">
        <v>8283</v>
      </c>
      <c r="CA1952" s="110" t="s">
        <v>8367</v>
      </c>
      <c r="CB1952" s="110" t="s">
        <v>8379</v>
      </c>
      <c r="CG1952" s="110" t="str">
        <f t="shared" si="314"/>
        <v>6311Capanema</v>
      </c>
      <c r="CH1952" s="110" t="str">
        <f t="shared" si="315"/>
        <v>6311-1</v>
      </c>
      <c r="CI1952" s="110">
        <v>1</v>
      </c>
      <c r="CJ1952" s="110">
        <v>6311</v>
      </c>
      <c r="CK1952" s="110" t="s">
        <v>35</v>
      </c>
      <c r="CL1952" s="110">
        <v>4104501</v>
      </c>
      <c r="CM1952" s="110" t="s">
        <v>1062</v>
      </c>
      <c r="CN1952" s="110">
        <v>0</v>
      </c>
      <c r="CO1952" s="110">
        <v>2</v>
      </c>
      <c r="CP1952" s="110">
        <v>18</v>
      </c>
      <c r="CQ1952" s="110">
        <v>0</v>
      </c>
    </row>
    <row r="1953" spans="19:95" x14ac:dyDescent="0.2">
      <c r="S1953" s="98">
        <v>5083</v>
      </c>
      <c r="T1953" s="98">
        <v>67</v>
      </c>
      <c r="U1953" s="98" t="s">
        <v>4417</v>
      </c>
      <c r="V1953" s="98">
        <v>74</v>
      </c>
      <c r="W1953" s="98" t="s">
        <v>4461</v>
      </c>
      <c r="X1953" s="98">
        <v>2</v>
      </c>
      <c r="Y1953" s="98" t="s">
        <v>4418</v>
      </c>
      <c r="Z1953" s="98">
        <v>16</v>
      </c>
      <c r="AA1953" s="98" t="s">
        <v>6486</v>
      </c>
      <c r="AB1953" s="98">
        <v>8086</v>
      </c>
      <c r="AC1953" s="98" t="s">
        <v>4542</v>
      </c>
      <c r="AD1953" s="98" t="s">
        <v>4543</v>
      </c>
      <c r="AE1953" s="98">
        <v>5083</v>
      </c>
      <c r="AF1953" s="98" t="s">
        <v>3501</v>
      </c>
      <c r="AG1953" s="98" t="s">
        <v>4544</v>
      </c>
      <c r="AH1953" s="98" t="s">
        <v>212</v>
      </c>
      <c r="AI1953" s="98" t="s">
        <v>53</v>
      </c>
      <c r="AJ1953" s="98">
        <v>4100</v>
      </c>
      <c r="AK1953" s="98" t="s">
        <v>37</v>
      </c>
      <c r="AL1953" s="98">
        <v>4105</v>
      </c>
      <c r="AM1953" s="98" t="s">
        <v>3438</v>
      </c>
      <c r="AN1953" s="98">
        <v>4120507</v>
      </c>
      <c r="AO1953" s="98">
        <v>2024</v>
      </c>
      <c r="AP1953" s="98">
        <v>728.25</v>
      </c>
      <c r="AQ1953" s="98" t="s">
        <v>54</v>
      </c>
      <c r="AR1953" s="98" t="s">
        <v>56</v>
      </c>
      <c r="AS1953" s="98" t="s">
        <v>54</v>
      </c>
      <c r="AT1953" s="98" t="s">
        <v>56</v>
      </c>
      <c r="AV1953" s="98" t="s">
        <v>55</v>
      </c>
      <c r="AY1953" s="98" t="s">
        <v>56</v>
      </c>
      <c r="AZ1953" s="98" t="s">
        <v>4463</v>
      </c>
      <c r="BA1953" s="98" t="s">
        <v>4468</v>
      </c>
      <c r="BB1953" s="98" t="s">
        <v>4467</v>
      </c>
      <c r="BD1953" s="110" t="str">
        <f t="shared" si="312"/>
        <v>5329RGInt 05 Londrina</v>
      </c>
      <c r="BE1953" s="110">
        <v>5329</v>
      </c>
      <c r="BF1953" s="110" t="s">
        <v>1840</v>
      </c>
      <c r="BG1953" s="110">
        <v>8064</v>
      </c>
      <c r="BH1953" s="110" t="s">
        <v>37</v>
      </c>
      <c r="BI1953" s="110">
        <v>50</v>
      </c>
      <c r="BJ1953" s="110">
        <v>50</v>
      </c>
      <c r="BK1953" s="110">
        <v>50</v>
      </c>
      <c r="BL1953" s="110">
        <v>50</v>
      </c>
      <c r="BN1953" s="110">
        <f t="shared" si="313"/>
        <v>200</v>
      </c>
      <c r="BS1953" s="110">
        <v>5083</v>
      </c>
      <c r="BT1953" s="110" t="str">
        <f t="shared" si="307"/>
        <v>Construção de novas unidades habitacionais ou melhorias ou reformas, para famílias do meio rural de Primeiro de Maio</v>
      </c>
      <c r="BU1953" s="111" t="str">
        <f t="shared" si="308"/>
        <v>Não</v>
      </c>
      <c r="BV1953" s="111" t="str">
        <f t="shared" si="309"/>
        <v>Sim</v>
      </c>
      <c r="BW1953" s="111" t="str">
        <f t="shared" si="310"/>
        <v>Não</v>
      </c>
      <c r="BX1953" s="111" t="str">
        <f t="shared" si="311"/>
        <v>Sim</v>
      </c>
      <c r="BY1953" s="110" t="s">
        <v>3483</v>
      </c>
      <c r="BZ1953" s="110" t="s">
        <v>8283</v>
      </c>
      <c r="CA1953" s="110" t="s">
        <v>8367</v>
      </c>
      <c r="CB1953" s="110" t="s">
        <v>8376</v>
      </c>
      <c r="CG1953" s="110" t="str">
        <f t="shared" si="314"/>
        <v>6311 Total</v>
      </c>
      <c r="CH1953" s="110" t="str">
        <f t="shared" si="315"/>
        <v>6311 Total-1</v>
      </c>
      <c r="CI1953" s="110">
        <v>1</v>
      </c>
      <c r="CJ1953" s="110" t="s">
        <v>7664</v>
      </c>
      <c r="CN1953" s="110">
        <v>0</v>
      </c>
      <c r="CO1953" s="110">
        <v>2</v>
      </c>
      <c r="CP1953" s="110">
        <v>18</v>
      </c>
      <c r="CQ1953" s="110">
        <v>0</v>
      </c>
    </row>
    <row r="1954" spans="19:95" x14ac:dyDescent="0.2">
      <c r="S1954" s="98">
        <v>5084</v>
      </c>
      <c r="T1954" s="98">
        <v>67</v>
      </c>
      <c r="U1954" s="98" t="s">
        <v>4417</v>
      </c>
      <c r="V1954" s="98">
        <v>74</v>
      </c>
      <c r="W1954" s="98" t="s">
        <v>4461</v>
      </c>
      <c r="X1954" s="98">
        <v>2</v>
      </c>
      <c r="Y1954" s="98" t="s">
        <v>4418</v>
      </c>
      <c r="Z1954" s="98">
        <v>16</v>
      </c>
      <c r="AA1954" s="98" t="s">
        <v>6486</v>
      </c>
      <c r="AB1954" s="98">
        <v>8086</v>
      </c>
      <c r="AC1954" s="98" t="s">
        <v>4542</v>
      </c>
      <c r="AD1954" s="98" t="s">
        <v>4543</v>
      </c>
      <c r="AE1954" s="98">
        <v>5084</v>
      </c>
      <c r="AF1954" s="98" t="s">
        <v>3504</v>
      </c>
      <c r="AG1954" s="98" t="s">
        <v>4544</v>
      </c>
      <c r="AH1954" s="98" t="s">
        <v>212</v>
      </c>
      <c r="AI1954" s="98" t="s">
        <v>53</v>
      </c>
      <c r="AJ1954" s="98">
        <v>4100</v>
      </c>
      <c r="AK1954" s="98" t="s">
        <v>37</v>
      </c>
      <c r="AL1954" s="98">
        <v>4105</v>
      </c>
      <c r="AM1954" s="98" t="s">
        <v>2838</v>
      </c>
      <c r="AN1954" s="98">
        <v>4126504</v>
      </c>
      <c r="AO1954" s="98">
        <v>2024</v>
      </c>
      <c r="AP1954" s="98">
        <v>339.85</v>
      </c>
      <c r="AQ1954" s="98" t="s">
        <v>54</v>
      </c>
      <c r="AR1954" s="98" t="s">
        <v>56</v>
      </c>
      <c r="AS1954" s="98" t="s">
        <v>54</v>
      </c>
      <c r="AT1954" s="98" t="s">
        <v>56</v>
      </c>
      <c r="AW1954" s="98" t="s">
        <v>2637</v>
      </c>
      <c r="AY1954" s="98" t="s">
        <v>56</v>
      </c>
      <c r="AZ1954" s="98" t="s">
        <v>4463</v>
      </c>
      <c r="BA1954" s="98" t="s">
        <v>4468</v>
      </c>
      <c r="BB1954" s="98" t="s">
        <v>4467</v>
      </c>
      <c r="BD1954" s="110" t="str">
        <f t="shared" si="312"/>
        <v>5329RGInt 06 Ponta Grossa</v>
      </c>
      <c r="BE1954" s="110">
        <v>5329</v>
      </c>
      <c r="BF1954" s="110" t="s">
        <v>1840</v>
      </c>
      <c r="BG1954" s="110">
        <v>8064</v>
      </c>
      <c r="BH1954" s="110" t="s">
        <v>38</v>
      </c>
      <c r="BI1954" s="110">
        <v>50</v>
      </c>
      <c r="BJ1954" s="110">
        <v>50</v>
      </c>
      <c r="BK1954" s="110">
        <v>50</v>
      </c>
      <c r="BL1954" s="110">
        <v>50</v>
      </c>
      <c r="BN1954" s="110">
        <f t="shared" si="313"/>
        <v>200</v>
      </c>
      <c r="BS1954" s="110">
        <v>5084</v>
      </c>
      <c r="BT1954" s="110" t="str">
        <f t="shared" si="307"/>
        <v>Construção de novas unidades habitacionais ou melhorias ou reformas, para famílias do meio rural de Sertanópolis</v>
      </c>
      <c r="BU1954" s="111" t="str">
        <f t="shared" si="308"/>
        <v>Não</v>
      </c>
      <c r="BV1954" s="111" t="str">
        <f t="shared" si="309"/>
        <v>Sim</v>
      </c>
      <c r="BW1954" s="111" t="str">
        <f t="shared" si="310"/>
        <v>Não</v>
      </c>
      <c r="BX1954" s="111" t="str">
        <f t="shared" si="311"/>
        <v>Sim</v>
      </c>
      <c r="BY1954" s="110" t="s">
        <v>3483</v>
      </c>
      <c r="BZ1954" s="110" t="s">
        <v>8283</v>
      </c>
      <c r="CA1954" s="110" t="s">
        <v>8367</v>
      </c>
      <c r="CB1954" s="110" t="s">
        <v>8376</v>
      </c>
      <c r="CG1954" s="110" t="str">
        <f t="shared" si="314"/>
        <v>6312Altamira do Paraná</v>
      </c>
      <c r="CH1954" s="110" t="str">
        <f t="shared" si="315"/>
        <v>6312-1</v>
      </c>
      <c r="CI1954" s="110">
        <v>1</v>
      </c>
      <c r="CJ1954" s="110">
        <v>6312</v>
      </c>
      <c r="CK1954" s="110" t="s">
        <v>36</v>
      </c>
      <c r="CL1954" s="110">
        <v>4100459</v>
      </c>
      <c r="CM1954" s="110" t="s">
        <v>339</v>
      </c>
      <c r="CN1954" s="110">
        <v>0</v>
      </c>
      <c r="CO1954" s="110">
        <v>0.1</v>
      </c>
      <c r="CP1954" s="110">
        <v>0.87</v>
      </c>
      <c r="CQ1954" s="110">
        <v>0</v>
      </c>
    </row>
    <row r="1955" spans="19:95" x14ac:dyDescent="0.2">
      <c r="S1955" s="98">
        <v>6016</v>
      </c>
      <c r="T1955" s="98">
        <v>67</v>
      </c>
      <c r="U1955" s="98" t="s">
        <v>4417</v>
      </c>
      <c r="V1955" s="98">
        <v>74</v>
      </c>
      <c r="W1955" s="98" t="s">
        <v>4461</v>
      </c>
      <c r="X1955" s="98">
        <v>2</v>
      </c>
      <c r="Y1955" s="98" t="s">
        <v>4418</v>
      </c>
      <c r="Z1955" s="98">
        <v>16</v>
      </c>
      <c r="AA1955" s="98" t="s">
        <v>6486</v>
      </c>
      <c r="AB1955" s="98">
        <v>8086</v>
      </c>
      <c r="AC1955" s="98" t="s">
        <v>4542</v>
      </c>
      <c r="AD1955" s="98" t="s">
        <v>4543</v>
      </c>
      <c r="AE1955" s="98">
        <v>6016</v>
      </c>
      <c r="AF1955" s="98" t="s">
        <v>4545</v>
      </c>
      <c r="AG1955" s="98" t="s">
        <v>6512</v>
      </c>
      <c r="AH1955" s="98" t="s">
        <v>212</v>
      </c>
      <c r="AI1955" s="98" t="s">
        <v>53</v>
      </c>
      <c r="AJ1955" s="98">
        <v>4100</v>
      </c>
      <c r="AO1955" s="98">
        <v>2024</v>
      </c>
      <c r="AP1955" s="98">
        <v>0</v>
      </c>
      <c r="AQ1955" s="98" t="s">
        <v>54</v>
      </c>
      <c r="AR1955" s="98" t="s">
        <v>54</v>
      </c>
      <c r="AS1955" s="98" t="s">
        <v>54</v>
      </c>
      <c r="AT1955" s="98" t="s">
        <v>54</v>
      </c>
      <c r="AV1955" s="98" t="s">
        <v>1362</v>
      </c>
      <c r="AY1955" s="98" t="s">
        <v>56</v>
      </c>
      <c r="AZ1955" s="98" t="s">
        <v>4463</v>
      </c>
      <c r="BA1955" s="98" t="s">
        <v>4546</v>
      </c>
      <c r="BB1955" s="98" t="s">
        <v>4547</v>
      </c>
      <c r="BD1955" s="110" t="str">
        <f t="shared" si="312"/>
        <v>5331RGInt 01 Curitiba</v>
      </c>
      <c r="BE1955" s="110">
        <v>5331</v>
      </c>
      <c r="BF1955" s="110" t="s">
        <v>1836</v>
      </c>
      <c r="BG1955" s="110">
        <v>8600</v>
      </c>
      <c r="BH1955" s="110" t="s">
        <v>33</v>
      </c>
      <c r="BI1955" s="110">
        <v>96000</v>
      </c>
      <c r="BJ1955" s="110">
        <v>96000</v>
      </c>
      <c r="BK1955" s="110">
        <v>96000</v>
      </c>
      <c r="BL1955" s="110">
        <v>96000</v>
      </c>
      <c r="BN1955" s="110">
        <f t="shared" si="313"/>
        <v>384000</v>
      </c>
      <c r="BS1955" s="110">
        <v>6016</v>
      </c>
      <c r="BT1955" s="110" t="str">
        <f t="shared" si="307"/>
        <v>Construção de novas unidades habitacionais ou melhorias ou reformas, para famílias do meio rural no Estado do Paraná</v>
      </c>
      <c r="BU1955" s="111" t="str">
        <f t="shared" si="308"/>
        <v>Não</v>
      </c>
      <c r="BV1955" s="111" t="str">
        <f t="shared" si="309"/>
        <v>Não</v>
      </c>
      <c r="BW1955" s="111" t="str">
        <f t="shared" si="310"/>
        <v>Não</v>
      </c>
      <c r="BX1955" s="111" t="str">
        <f t="shared" si="311"/>
        <v>Não</v>
      </c>
      <c r="BY1955" s="110" t="s">
        <v>3483</v>
      </c>
      <c r="BZ1955" s="110" t="s">
        <v>8218</v>
      </c>
      <c r="CA1955" s="110" t="s">
        <v>121</v>
      </c>
      <c r="CB1955" s="110" t="s">
        <v>8377</v>
      </c>
      <c r="CG1955" s="110" t="str">
        <f t="shared" si="314"/>
        <v>6312 Total</v>
      </c>
      <c r="CH1955" s="110" t="str">
        <f t="shared" si="315"/>
        <v>6312 Total-1</v>
      </c>
      <c r="CI1955" s="110">
        <v>1</v>
      </c>
      <c r="CJ1955" s="110" t="s">
        <v>7665</v>
      </c>
      <c r="CN1955" s="110">
        <v>0</v>
      </c>
      <c r="CO1955" s="110">
        <v>0.1</v>
      </c>
      <c r="CP1955" s="110">
        <v>0.87</v>
      </c>
      <c r="CQ1955" s="110">
        <v>0</v>
      </c>
    </row>
    <row r="1956" spans="19:95" x14ac:dyDescent="0.2">
      <c r="S1956" s="98">
        <v>6302</v>
      </c>
      <c r="T1956" s="98">
        <v>69</v>
      </c>
      <c r="U1956" s="98" t="s">
        <v>4548</v>
      </c>
      <c r="V1956" s="98">
        <v>2</v>
      </c>
      <c r="W1956" s="98" t="s">
        <v>975</v>
      </c>
      <c r="X1956" s="98">
        <v>3</v>
      </c>
      <c r="Y1956" s="98" t="s">
        <v>870</v>
      </c>
      <c r="Z1956" s="98">
        <v>23</v>
      </c>
      <c r="AA1956" s="98" t="s">
        <v>4549</v>
      </c>
      <c r="AB1956" s="98">
        <v>8024</v>
      </c>
      <c r="AC1956" s="98" t="s">
        <v>4550</v>
      </c>
      <c r="AD1956" s="98" t="s">
        <v>4551</v>
      </c>
      <c r="AE1956" s="98">
        <v>6302</v>
      </c>
      <c r="AF1956" s="98" t="s">
        <v>6513</v>
      </c>
      <c r="AG1956" s="98" t="s">
        <v>6514</v>
      </c>
      <c r="AH1956" s="98" t="s">
        <v>52</v>
      </c>
      <c r="AI1956" s="98" t="s">
        <v>53</v>
      </c>
      <c r="AJ1956" s="98">
        <v>4100</v>
      </c>
      <c r="AO1956" s="98">
        <v>2024</v>
      </c>
      <c r="AP1956" s="98">
        <v>0</v>
      </c>
      <c r="AQ1956" s="98" t="s">
        <v>54</v>
      </c>
      <c r="AR1956" s="98" t="s">
        <v>54</v>
      </c>
      <c r="AS1956" s="98" t="s">
        <v>54</v>
      </c>
      <c r="AT1956" s="98" t="s">
        <v>54</v>
      </c>
      <c r="AV1956" s="98" t="s">
        <v>4198</v>
      </c>
      <c r="AY1956" s="98" t="s">
        <v>56</v>
      </c>
      <c r="AZ1956" s="98" t="s">
        <v>6515</v>
      </c>
      <c r="BA1956" s="98" t="s">
        <v>6516</v>
      </c>
      <c r="BB1956" s="98" t="s">
        <v>6517</v>
      </c>
      <c r="BD1956" s="110" t="str">
        <f t="shared" si="312"/>
        <v>5331RGInt 02 Guarapuava</v>
      </c>
      <c r="BE1956" s="110">
        <v>5331</v>
      </c>
      <c r="BF1956" s="110" t="s">
        <v>1836</v>
      </c>
      <c r="BG1956" s="110">
        <v>8600</v>
      </c>
      <c r="BH1956" s="110" t="s">
        <v>34</v>
      </c>
      <c r="BI1956" s="110">
        <v>12000</v>
      </c>
      <c r="BJ1956" s="110">
        <v>12000</v>
      </c>
      <c r="BK1956" s="110">
        <v>12000</v>
      </c>
      <c r="BL1956" s="110">
        <v>12000</v>
      </c>
      <c r="BN1956" s="110">
        <f t="shared" si="313"/>
        <v>48000</v>
      </c>
      <c r="BS1956" s="110">
        <v>6302</v>
      </c>
      <c r="BT1956" s="110" t="str">
        <f t="shared" si="307"/>
        <v>Ações de fomento à Economia Circular realizadas</v>
      </c>
      <c r="BU1956" s="111" t="str">
        <f t="shared" si="308"/>
        <v>Não</v>
      </c>
      <c r="BV1956" s="111" t="str">
        <f t="shared" si="309"/>
        <v>Não</v>
      </c>
      <c r="BW1956" s="111" t="str">
        <f t="shared" si="310"/>
        <v>Não</v>
      </c>
      <c r="BX1956" s="111" t="str">
        <f t="shared" si="311"/>
        <v>Não</v>
      </c>
      <c r="BY1956" s="110" t="s">
        <v>121</v>
      </c>
      <c r="BZ1956" s="110" t="s">
        <v>4198</v>
      </c>
      <c r="CA1956" s="110" t="s">
        <v>121</v>
      </c>
      <c r="CB1956" s="110" t="s">
        <v>8122</v>
      </c>
      <c r="CG1956" s="110" t="str">
        <f t="shared" si="314"/>
        <v>6313Nova Prata do Iguaçu</v>
      </c>
      <c r="CH1956" s="110" t="str">
        <f t="shared" si="315"/>
        <v>6313-1</v>
      </c>
      <c r="CI1956" s="110">
        <v>1</v>
      </c>
      <c r="CJ1956" s="110">
        <v>6313</v>
      </c>
      <c r="CK1956" s="110" t="s">
        <v>35</v>
      </c>
      <c r="CL1956" s="110">
        <v>4117255</v>
      </c>
      <c r="CM1956" s="110" t="s">
        <v>1224</v>
      </c>
      <c r="CN1956" s="110">
        <v>0</v>
      </c>
      <c r="CO1956" s="110">
        <v>0.64</v>
      </c>
      <c r="CP1956" s="110">
        <v>5.75</v>
      </c>
      <c r="CQ1956" s="110">
        <v>0</v>
      </c>
    </row>
    <row r="1957" spans="19:95" x14ac:dyDescent="0.2">
      <c r="S1957" s="98">
        <v>4199</v>
      </c>
      <c r="T1957" s="98">
        <v>69</v>
      </c>
      <c r="U1957" s="98" t="s">
        <v>4548</v>
      </c>
      <c r="V1957" s="98">
        <v>2</v>
      </c>
      <c r="W1957" s="98" t="s">
        <v>975</v>
      </c>
      <c r="X1957" s="98">
        <v>3</v>
      </c>
      <c r="Y1957" s="98" t="s">
        <v>870</v>
      </c>
      <c r="Z1957" s="98">
        <v>23</v>
      </c>
      <c r="AA1957" s="98" t="s">
        <v>4549</v>
      </c>
      <c r="AB1957" s="98">
        <v>8024</v>
      </c>
      <c r="AC1957" s="98" t="s">
        <v>4550</v>
      </c>
      <c r="AD1957" s="98" t="s">
        <v>4551</v>
      </c>
      <c r="AE1957" s="98">
        <v>4199</v>
      </c>
      <c r="AF1957" s="98" t="s">
        <v>1492</v>
      </c>
      <c r="AG1957" s="98" t="s">
        <v>6518</v>
      </c>
      <c r="AH1957" s="98" t="s">
        <v>52</v>
      </c>
      <c r="AI1957" s="98" t="s">
        <v>53</v>
      </c>
      <c r="AJ1957" s="98">
        <v>4100</v>
      </c>
      <c r="AO1957" s="98">
        <v>2024</v>
      </c>
      <c r="AP1957" s="98">
        <v>7</v>
      </c>
      <c r="AQ1957" s="98" t="s">
        <v>54</v>
      </c>
      <c r="AR1957" s="98" t="s">
        <v>54</v>
      </c>
      <c r="AS1957" s="98" t="s">
        <v>54</v>
      </c>
      <c r="AT1957" s="98" t="s">
        <v>54</v>
      </c>
      <c r="AW1957" s="98" t="s">
        <v>4578</v>
      </c>
      <c r="AY1957" s="98" t="s">
        <v>56</v>
      </c>
      <c r="AZ1957" s="98" t="s">
        <v>4552</v>
      </c>
      <c r="BA1957" s="98" t="s">
        <v>4553</v>
      </c>
      <c r="BB1957" s="98" t="s">
        <v>6519</v>
      </c>
      <c r="BD1957" s="110" t="str">
        <f t="shared" si="312"/>
        <v>5331RGInt 03 Cascavel</v>
      </c>
      <c r="BE1957" s="110">
        <v>5331</v>
      </c>
      <c r="BF1957" s="110" t="s">
        <v>1836</v>
      </c>
      <c r="BG1957" s="110">
        <v>8600</v>
      </c>
      <c r="BH1957" s="110" t="s">
        <v>35</v>
      </c>
      <c r="BI1957" s="110">
        <v>15000</v>
      </c>
      <c r="BJ1957" s="110">
        <v>15000</v>
      </c>
      <c r="BK1957" s="110">
        <v>15000</v>
      </c>
      <c r="BL1957" s="110">
        <v>15000</v>
      </c>
      <c r="BN1957" s="110">
        <f t="shared" si="313"/>
        <v>60000</v>
      </c>
      <c r="BS1957" s="110">
        <v>4199</v>
      </c>
      <c r="BT1957" s="110" t="str">
        <f t="shared" si="307"/>
        <v>Ações do Plano Estadual de Resíduos Sólidos (PERS) realizadas</v>
      </c>
      <c r="BU1957" s="111" t="str">
        <f t="shared" si="308"/>
        <v>Não</v>
      </c>
      <c r="BV1957" s="111" t="str">
        <f t="shared" si="309"/>
        <v>Não</v>
      </c>
      <c r="BW1957" s="111" t="str">
        <f t="shared" si="310"/>
        <v>Não</v>
      </c>
      <c r="BX1957" s="111" t="str">
        <f t="shared" si="311"/>
        <v>Não</v>
      </c>
      <c r="BY1957" s="110" t="s">
        <v>1486</v>
      </c>
      <c r="BZ1957" s="110" t="s">
        <v>8284</v>
      </c>
      <c r="CA1957" s="110" t="s">
        <v>8368</v>
      </c>
      <c r="CB1957" s="110" t="s">
        <v>8374</v>
      </c>
      <c r="CG1957" s="110" t="str">
        <f t="shared" si="314"/>
        <v>6313 Total</v>
      </c>
      <c r="CH1957" s="110" t="str">
        <f t="shared" si="315"/>
        <v>6313 Total-1</v>
      </c>
      <c r="CI1957" s="110">
        <v>1</v>
      </c>
      <c r="CJ1957" s="110" t="s">
        <v>7666</v>
      </c>
      <c r="CN1957" s="110">
        <v>0</v>
      </c>
      <c r="CO1957" s="110">
        <v>0.64</v>
      </c>
      <c r="CP1957" s="110">
        <v>5.75</v>
      </c>
      <c r="CQ1957" s="110">
        <v>0</v>
      </c>
    </row>
    <row r="1958" spans="19:95" x14ac:dyDescent="0.2">
      <c r="S1958" s="98">
        <v>4197</v>
      </c>
      <c r="T1958" s="98">
        <v>69</v>
      </c>
      <c r="U1958" s="98" t="s">
        <v>4548</v>
      </c>
      <c r="V1958" s="98">
        <v>2</v>
      </c>
      <c r="W1958" s="98" t="s">
        <v>975</v>
      </c>
      <c r="X1958" s="98">
        <v>3</v>
      </c>
      <c r="Y1958" s="98" t="s">
        <v>870</v>
      </c>
      <c r="Z1958" s="98">
        <v>23</v>
      </c>
      <c r="AA1958" s="98" t="s">
        <v>4549</v>
      </c>
      <c r="AB1958" s="98">
        <v>8024</v>
      </c>
      <c r="AC1958" s="98" t="s">
        <v>4550</v>
      </c>
      <c r="AD1958" s="98" t="s">
        <v>4551</v>
      </c>
      <c r="AE1958" s="98">
        <v>4197</v>
      </c>
      <c r="AF1958" s="98" t="s">
        <v>1485</v>
      </c>
      <c r="AG1958" s="98" t="s">
        <v>4554</v>
      </c>
      <c r="AH1958" s="98" t="s">
        <v>52</v>
      </c>
      <c r="AI1958" s="98" t="s">
        <v>53</v>
      </c>
      <c r="AJ1958" s="98">
        <v>4100</v>
      </c>
      <c r="AK1958" s="98" t="s">
        <v>33</v>
      </c>
      <c r="AL1958" s="98">
        <v>4101</v>
      </c>
      <c r="AO1958" s="98">
        <v>2024</v>
      </c>
      <c r="AP1958" s="98">
        <v>4</v>
      </c>
      <c r="AQ1958" s="98" t="s">
        <v>54</v>
      </c>
      <c r="AR1958" s="98" t="s">
        <v>54</v>
      </c>
      <c r="AS1958" s="98" t="s">
        <v>54</v>
      </c>
      <c r="AT1958" s="98" t="s">
        <v>54</v>
      </c>
      <c r="AV1958" s="98" t="s">
        <v>4679</v>
      </c>
      <c r="AY1958" s="98" t="s">
        <v>56</v>
      </c>
      <c r="AZ1958" s="98" t="s">
        <v>4555</v>
      </c>
      <c r="BA1958" s="98" t="s">
        <v>4556</v>
      </c>
      <c r="BB1958" s="98" t="s">
        <v>4557</v>
      </c>
      <c r="BD1958" s="110" t="str">
        <f t="shared" si="312"/>
        <v>5331RGInt 04 Maringá</v>
      </c>
      <c r="BE1958" s="110">
        <v>5331</v>
      </c>
      <c r="BF1958" s="110" t="s">
        <v>1836</v>
      </c>
      <c r="BG1958" s="110">
        <v>8600</v>
      </c>
      <c r="BH1958" s="110" t="s">
        <v>36</v>
      </c>
      <c r="BI1958" s="110">
        <v>15000</v>
      </c>
      <c r="BJ1958" s="110">
        <v>15000</v>
      </c>
      <c r="BK1958" s="110">
        <v>15000</v>
      </c>
      <c r="BL1958" s="110">
        <v>15000</v>
      </c>
      <c r="BN1958" s="110">
        <f t="shared" si="313"/>
        <v>60000</v>
      </c>
      <c r="BS1958" s="110">
        <v>4197</v>
      </c>
      <c r="BT1958" s="110" t="str">
        <f t="shared" si="307"/>
        <v>Atuação no gerenciamento costeiro realizada</v>
      </c>
      <c r="BU1958" s="111" t="str">
        <f t="shared" si="308"/>
        <v>Não</v>
      </c>
      <c r="BV1958" s="111" t="str">
        <f t="shared" si="309"/>
        <v>Não</v>
      </c>
      <c r="BW1958" s="111" t="str">
        <f t="shared" si="310"/>
        <v>Não</v>
      </c>
      <c r="BX1958" s="111" t="str">
        <f t="shared" si="311"/>
        <v>Não</v>
      </c>
      <c r="BY1958" s="110" t="s">
        <v>1486</v>
      </c>
      <c r="BZ1958" s="110" t="s">
        <v>4679</v>
      </c>
      <c r="CA1958" s="110" t="s">
        <v>121</v>
      </c>
      <c r="CB1958" s="110" t="s">
        <v>8374</v>
      </c>
      <c r="CG1958" s="110" t="str">
        <f t="shared" si="314"/>
        <v>6314Fazenda Rio Grande</v>
      </c>
      <c r="CH1958" s="110" t="str">
        <f t="shared" si="315"/>
        <v>6314-1</v>
      </c>
      <c r="CI1958" s="110">
        <v>1</v>
      </c>
      <c r="CJ1958" s="110">
        <v>6314</v>
      </c>
      <c r="CK1958" s="110" t="s">
        <v>33</v>
      </c>
      <c r="CL1958" s="110">
        <v>4107652</v>
      </c>
      <c r="CM1958" s="110" t="s">
        <v>506</v>
      </c>
      <c r="CN1958" s="110">
        <v>0</v>
      </c>
      <c r="CO1958" s="110">
        <v>648.73</v>
      </c>
      <c r="CP1958" s="110">
        <v>1297.47</v>
      </c>
      <c r="CQ1958" s="110">
        <v>1297.47</v>
      </c>
    </row>
    <row r="1959" spans="19:95" x14ac:dyDescent="0.2">
      <c r="S1959" s="98">
        <v>4209</v>
      </c>
      <c r="T1959" s="98">
        <v>69</v>
      </c>
      <c r="U1959" s="98" t="s">
        <v>4548</v>
      </c>
      <c r="V1959" s="98">
        <v>2</v>
      </c>
      <c r="W1959" s="98" t="s">
        <v>975</v>
      </c>
      <c r="X1959" s="98">
        <v>3</v>
      </c>
      <c r="Y1959" s="98" t="s">
        <v>870</v>
      </c>
      <c r="Z1959" s="98">
        <v>23</v>
      </c>
      <c r="AA1959" s="98" t="s">
        <v>4549</v>
      </c>
      <c r="AB1959" s="98">
        <v>8024</v>
      </c>
      <c r="AC1959" s="98" t="s">
        <v>4550</v>
      </c>
      <c r="AD1959" s="98" t="s">
        <v>4551</v>
      </c>
      <c r="AE1959" s="98">
        <v>4209</v>
      </c>
      <c r="AF1959" s="98" t="s">
        <v>1543</v>
      </c>
      <c r="AG1959" s="98" t="s">
        <v>4558</v>
      </c>
      <c r="AH1959" s="98" t="s">
        <v>262</v>
      </c>
      <c r="AI1959" s="98" t="s">
        <v>53</v>
      </c>
      <c r="AJ1959" s="98">
        <v>4100</v>
      </c>
      <c r="AK1959" s="98" t="s">
        <v>33</v>
      </c>
      <c r="AL1959" s="98">
        <v>4101</v>
      </c>
      <c r="AO1959" s="98">
        <v>2024</v>
      </c>
      <c r="AP1959" s="98">
        <v>100</v>
      </c>
      <c r="AQ1959" s="98" t="s">
        <v>54</v>
      </c>
      <c r="AR1959" s="98" t="s">
        <v>54</v>
      </c>
      <c r="AS1959" s="98" t="s">
        <v>54</v>
      </c>
      <c r="AT1959" s="98" t="s">
        <v>54</v>
      </c>
      <c r="AV1959" s="98" t="s">
        <v>129</v>
      </c>
      <c r="AY1959" s="98" t="s">
        <v>56</v>
      </c>
      <c r="AZ1959" s="98" t="s">
        <v>4559</v>
      </c>
      <c r="BA1959" s="98" t="s">
        <v>4553</v>
      </c>
      <c r="BB1959" s="98" t="s">
        <v>3681</v>
      </c>
      <c r="BD1959" s="110" t="str">
        <f t="shared" si="312"/>
        <v>5331RGInt 05 Londrina</v>
      </c>
      <c r="BE1959" s="110">
        <v>5331</v>
      </c>
      <c r="BF1959" s="110" t="s">
        <v>1836</v>
      </c>
      <c r="BG1959" s="110">
        <v>8600</v>
      </c>
      <c r="BH1959" s="110" t="s">
        <v>37</v>
      </c>
      <c r="BI1959" s="110">
        <v>15000</v>
      </c>
      <c r="BJ1959" s="110">
        <v>15000</v>
      </c>
      <c r="BK1959" s="110">
        <v>15000</v>
      </c>
      <c r="BL1959" s="110">
        <v>15000</v>
      </c>
      <c r="BN1959" s="110">
        <f t="shared" si="313"/>
        <v>60000</v>
      </c>
      <c r="BS1959" s="110">
        <v>4209</v>
      </c>
      <c r="BT1959" s="110" t="str">
        <f t="shared" si="307"/>
        <v>Capacitação de Catadores de Materiais Recicláveis</v>
      </c>
      <c r="BU1959" s="111" t="str">
        <f t="shared" si="308"/>
        <v>Não</v>
      </c>
      <c r="BV1959" s="111" t="str">
        <f t="shared" si="309"/>
        <v>Não</v>
      </c>
      <c r="BW1959" s="111" t="str">
        <f t="shared" si="310"/>
        <v>Não</v>
      </c>
      <c r="BX1959" s="111" t="str">
        <f t="shared" si="311"/>
        <v>Não</v>
      </c>
      <c r="BY1959" s="110" t="s">
        <v>1486</v>
      </c>
      <c r="BZ1959" s="110" t="s">
        <v>129</v>
      </c>
      <c r="CA1959" s="110" t="s">
        <v>8368</v>
      </c>
      <c r="CB1959" s="110" t="s">
        <v>8374</v>
      </c>
      <c r="CG1959" s="110" t="str">
        <f t="shared" si="314"/>
        <v>6314 Total</v>
      </c>
      <c r="CH1959" s="110" t="str">
        <f t="shared" si="315"/>
        <v>6314 Total-1</v>
      </c>
      <c r="CI1959" s="110">
        <v>1</v>
      </c>
      <c r="CJ1959" s="110" t="s">
        <v>7667</v>
      </c>
      <c r="CN1959" s="110">
        <v>0</v>
      </c>
      <c r="CO1959" s="110">
        <v>648.73</v>
      </c>
      <c r="CP1959" s="110">
        <v>1297.47</v>
      </c>
      <c r="CQ1959" s="110">
        <v>1297.47</v>
      </c>
    </row>
    <row r="1960" spans="19:95" x14ac:dyDescent="0.2">
      <c r="S1960" s="98">
        <v>4201</v>
      </c>
      <c r="T1960" s="98">
        <v>69</v>
      </c>
      <c r="U1960" s="98" t="s">
        <v>4548</v>
      </c>
      <c r="V1960" s="98">
        <v>2</v>
      </c>
      <c r="W1960" s="98" t="s">
        <v>975</v>
      </c>
      <c r="X1960" s="98">
        <v>3</v>
      </c>
      <c r="Y1960" s="98" t="s">
        <v>870</v>
      </c>
      <c r="Z1960" s="98">
        <v>23</v>
      </c>
      <c r="AA1960" s="98" t="s">
        <v>4549</v>
      </c>
      <c r="AB1960" s="98">
        <v>8024</v>
      </c>
      <c r="AC1960" s="98" t="s">
        <v>4550</v>
      </c>
      <c r="AD1960" s="98" t="s">
        <v>4551</v>
      </c>
      <c r="AE1960" s="98">
        <v>4201</v>
      </c>
      <c r="AF1960" s="98" t="s">
        <v>1498</v>
      </c>
      <c r="AG1960" s="98" t="s">
        <v>4560</v>
      </c>
      <c r="AH1960" s="98" t="s">
        <v>4561</v>
      </c>
      <c r="AI1960" s="98" t="s">
        <v>53</v>
      </c>
      <c r="AJ1960" s="98">
        <v>4100</v>
      </c>
      <c r="AK1960" s="98" t="s">
        <v>33</v>
      </c>
      <c r="AL1960" s="98">
        <v>4101</v>
      </c>
      <c r="AO1960" s="98">
        <v>2024</v>
      </c>
      <c r="AP1960" s="98">
        <v>2</v>
      </c>
      <c r="AQ1960" s="98" t="s">
        <v>54</v>
      </c>
      <c r="AR1960" s="98" t="s">
        <v>54</v>
      </c>
      <c r="AS1960" s="98" t="s">
        <v>54</v>
      </c>
      <c r="AT1960" s="98" t="s">
        <v>54</v>
      </c>
      <c r="AV1960" s="98" t="s">
        <v>735</v>
      </c>
      <c r="AY1960" s="98" t="s">
        <v>56</v>
      </c>
      <c r="AZ1960" s="98" t="s">
        <v>4562</v>
      </c>
      <c r="BA1960" s="98" t="s">
        <v>4553</v>
      </c>
      <c r="BB1960" s="98" t="s">
        <v>3681</v>
      </c>
      <c r="BD1960" s="110" t="str">
        <f t="shared" si="312"/>
        <v>5331RGInt 06 Ponta Grossa</v>
      </c>
      <c r="BE1960" s="110">
        <v>5331</v>
      </c>
      <c r="BF1960" s="110" t="s">
        <v>1836</v>
      </c>
      <c r="BG1960" s="110">
        <v>8600</v>
      </c>
      <c r="BH1960" s="110" t="s">
        <v>38</v>
      </c>
      <c r="BI1960" s="110">
        <v>6000</v>
      </c>
      <c r="BJ1960" s="110">
        <v>6000</v>
      </c>
      <c r="BK1960" s="110">
        <v>6000</v>
      </c>
      <c r="BL1960" s="110">
        <v>6000</v>
      </c>
      <c r="BN1960" s="110">
        <f t="shared" si="313"/>
        <v>24000</v>
      </c>
      <c r="BS1960" s="110">
        <v>4201</v>
      </c>
      <c r="BT1960" s="110" t="str">
        <f t="shared" si="307"/>
        <v>Criação do Fórum Paranaense de Economia Circular</v>
      </c>
      <c r="BU1960" s="111" t="str">
        <f t="shared" si="308"/>
        <v>Não</v>
      </c>
      <c r="BV1960" s="111" t="str">
        <f t="shared" si="309"/>
        <v>Não</v>
      </c>
      <c r="BW1960" s="111" t="str">
        <f t="shared" si="310"/>
        <v>Não</v>
      </c>
      <c r="BX1960" s="111" t="str">
        <f t="shared" si="311"/>
        <v>Não</v>
      </c>
      <c r="BY1960" s="110" t="s">
        <v>1486</v>
      </c>
      <c r="BZ1960" s="110" t="s">
        <v>8285</v>
      </c>
      <c r="CA1960" s="110" t="s">
        <v>121</v>
      </c>
      <c r="CB1960" s="110" t="s">
        <v>8374</v>
      </c>
      <c r="CG1960" s="110" t="str">
        <f t="shared" si="314"/>
        <v>6316Matinhos</v>
      </c>
      <c r="CH1960" s="110" t="str">
        <f t="shared" si="315"/>
        <v>6316-1</v>
      </c>
      <c r="CI1960" s="110">
        <v>1</v>
      </c>
      <c r="CJ1960" s="110">
        <v>6316</v>
      </c>
      <c r="CK1960" s="110" t="s">
        <v>33</v>
      </c>
      <c r="CL1960" s="110">
        <v>4115705</v>
      </c>
      <c r="CM1960" s="110" t="s">
        <v>147</v>
      </c>
      <c r="CN1960" s="110">
        <v>0</v>
      </c>
      <c r="CO1960" s="110">
        <v>3.18</v>
      </c>
      <c r="CP1960" s="110">
        <v>3.18</v>
      </c>
      <c r="CQ1960" s="110">
        <v>4.24</v>
      </c>
    </row>
    <row r="1961" spans="19:95" x14ac:dyDescent="0.2">
      <c r="S1961" s="98">
        <v>4204</v>
      </c>
      <c r="T1961" s="98">
        <v>69</v>
      </c>
      <c r="U1961" s="98" t="s">
        <v>4548</v>
      </c>
      <c r="V1961" s="98">
        <v>2</v>
      </c>
      <c r="W1961" s="98" t="s">
        <v>975</v>
      </c>
      <c r="X1961" s="98">
        <v>3</v>
      </c>
      <c r="Y1961" s="98" t="s">
        <v>870</v>
      </c>
      <c r="Z1961" s="98">
        <v>23</v>
      </c>
      <c r="AA1961" s="98" t="s">
        <v>4549</v>
      </c>
      <c r="AB1961" s="98">
        <v>8024</v>
      </c>
      <c r="AC1961" s="98" t="s">
        <v>4550</v>
      </c>
      <c r="AD1961" s="98" t="s">
        <v>4551</v>
      </c>
      <c r="AE1961" s="98">
        <v>4204</v>
      </c>
      <c r="AF1961" s="98" t="s">
        <v>1512</v>
      </c>
      <c r="AG1961" s="98" t="s">
        <v>4563</v>
      </c>
      <c r="AH1961" s="98" t="s">
        <v>4564</v>
      </c>
      <c r="AI1961" s="98" t="s">
        <v>53</v>
      </c>
      <c r="AJ1961" s="98">
        <v>4100</v>
      </c>
      <c r="AK1961" s="98" t="s">
        <v>33</v>
      </c>
      <c r="AL1961" s="98">
        <v>4101</v>
      </c>
      <c r="AO1961" s="98">
        <v>2024</v>
      </c>
      <c r="AP1961" s="98">
        <v>0</v>
      </c>
      <c r="AQ1961" s="98" t="s">
        <v>54</v>
      </c>
      <c r="AR1961" s="98" t="s">
        <v>54</v>
      </c>
      <c r="AS1961" s="98" t="s">
        <v>54</v>
      </c>
      <c r="AT1961" s="98" t="s">
        <v>54</v>
      </c>
      <c r="AV1961" s="98" t="s">
        <v>4198</v>
      </c>
      <c r="AY1961" s="98" t="s">
        <v>56</v>
      </c>
      <c r="AZ1961" s="98" t="s">
        <v>4565</v>
      </c>
      <c r="BA1961" s="98" t="s">
        <v>4553</v>
      </c>
      <c r="BB1961" s="98" t="s">
        <v>3681</v>
      </c>
      <c r="BD1961" s="110" t="str">
        <f t="shared" si="312"/>
        <v>5332RGInt 01 Curitiba</v>
      </c>
      <c r="BE1961" s="110">
        <v>5332</v>
      </c>
      <c r="BF1961" s="110" t="s">
        <v>1831</v>
      </c>
      <c r="BG1961" s="110">
        <v>8600</v>
      </c>
      <c r="BH1961" s="110" t="s">
        <v>33</v>
      </c>
      <c r="BI1961" s="110">
        <v>150</v>
      </c>
      <c r="BJ1961" s="110">
        <v>150</v>
      </c>
      <c r="BK1961" s="110">
        <v>150</v>
      </c>
      <c r="BL1961" s="110">
        <v>150</v>
      </c>
      <c r="BN1961" s="110">
        <f t="shared" si="313"/>
        <v>600</v>
      </c>
      <c r="BS1961" s="110">
        <v>4204</v>
      </c>
      <c r="BT1961" s="110" t="str">
        <f t="shared" si="307"/>
        <v>Distribuição de materiais orientativos sobre gestão municipal de Resíduos Sólidos Urbanos - RSU</v>
      </c>
      <c r="BU1961" s="111" t="str">
        <f t="shared" si="308"/>
        <v>Não</v>
      </c>
      <c r="BV1961" s="111" t="str">
        <f t="shared" si="309"/>
        <v>Não</v>
      </c>
      <c r="BW1961" s="111" t="str">
        <f t="shared" si="310"/>
        <v>Não</v>
      </c>
      <c r="BX1961" s="111" t="str">
        <f t="shared" si="311"/>
        <v>Não</v>
      </c>
      <c r="BY1961" s="110" t="s">
        <v>1486</v>
      </c>
      <c r="BZ1961" s="110" t="s">
        <v>8286</v>
      </c>
      <c r="CA1961" s="110" t="s">
        <v>121</v>
      </c>
      <c r="CB1961" s="110" t="s">
        <v>8376</v>
      </c>
      <c r="CG1961" s="110" t="str">
        <f t="shared" si="314"/>
        <v>6316 Total</v>
      </c>
      <c r="CH1961" s="110" t="str">
        <f t="shared" si="315"/>
        <v>6316 Total-1</v>
      </c>
      <c r="CI1961" s="110">
        <v>1</v>
      </c>
      <c r="CJ1961" s="110" t="s">
        <v>7668</v>
      </c>
      <c r="CN1961" s="110">
        <v>0</v>
      </c>
      <c r="CO1961" s="110">
        <v>3.18</v>
      </c>
      <c r="CP1961" s="110">
        <v>3.18</v>
      </c>
      <c r="CQ1961" s="110">
        <v>4.24</v>
      </c>
    </row>
    <row r="1962" spans="19:95" x14ac:dyDescent="0.2">
      <c r="S1962" s="98">
        <v>4202</v>
      </c>
      <c r="T1962" s="98">
        <v>69</v>
      </c>
      <c r="U1962" s="98" t="s">
        <v>4548</v>
      </c>
      <c r="V1962" s="98">
        <v>2</v>
      </c>
      <c r="W1962" s="98" t="s">
        <v>975</v>
      </c>
      <c r="X1962" s="98">
        <v>3</v>
      </c>
      <c r="Y1962" s="98" t="s">
        <v>870</v>
      </c>
      <c r="Z1962" s="98">
        <v>23</v>
      </c>
      <c r="AA1962" s="98" t="s">
        <v>4549</v>
      </c>
      <c r="AB1962" s="98">
        <v>8024</v>
      </c>
      <c r="AC1962" s="98" t="s">
        <v>4550</v>
      </c>
      <c r="AD1962" s="98" t="s">
        <v>4551</v>
      </c>
      <c r="AE1962" s="98">
        <v>4202</v>
      </c>
      <c r="AF1962" s="98" t="s">
        <v>1502</v>
      </c>
      <c r="AG1962" s="98" t="s">
        <v>4566</v>
      </c>
      <c r="AH1962" s="98" t="s">
        <v>4564</v>
      </c>
      <c r="AI1962" s="98" t="s">
        <v>53</v>
      </c>
      <c r="AJ1962" s="98">
        <v>4100</v>
      </c>
      <c r="AK1962" s="98" t="s">
        <v>33</v>
      </c>
      <c r="AL1962" s="98">
        <v>4101</v>
      </c>
      <c r="AO1962" s="98">
        <v>2024</v>
      </c>
      <c r="AP1962" s="98">
        <v>500</v>
      </c>
      <c r="AQ1962" s="98" t="s">
        <v>54</v>
      </c>
      <c r="AR1962" s="98" t="s">
        <v>54</v>
      </c>
      <c r="AS1962" s="98" t="s">
        <v>54</v>
      </c>
      <c r="AT1962" s="98" t="s">
        <v>54</v>
      </c>
      <c r="AV1962" s="98" t="s">
        <v>129</v>
      </c>
      <c r="AY1962" s="98" t="s">
        <v>56</v>
      </c>
      <c r="AZ1962" s="98" t="s">
        <v>4567</v>
      </c>
      <c r="BA1962" s="98" t="s">
        <v>4553</v>
      </c>
      <c r="BB1962" s="98" t="s">
        <v>3681</v>
      </c>
      <c r="BD1962" s="110" t="str">
        <f t="shared" si="312"/>
        <v>5332RGInt 02 Guarapuava</v>
      </c>
      <c r="BE1962" s="110">
        <v>5332</v>
      </c>
      <c r="BF1962" s="110" t="s">
        <v>1831</v>
      </c>
      <c r="BG1962" s="110">
        <v>8600</v>
      </c>
      <c r="BH1962" s="110" t="s">
        <v>34</v>
      </c>
      <c r="BI1962" s="110">
        <v>10</v>
      </c>
      <c r="BJ1962" s="110">
        <v>10</v>
      </c>
      <c r="BK1962" s="110">
        <v>10</v>
      </c>
      <c r="BL1962" s="110">
        <v>10</v>
      </c>
      <c r="BN1962" s="110">
        <f t="shared" si="313"/>
        <v>40</v>
      </c>
      <c r="BS1962" s="110">
        <v>4202</v>
      </c>
      <c r="BT1962" s="110" t="str">
        <f t="shared" si="307"/>
        <v>Distribuição de materiais orientativos sobre Resíduos Sólidos</v>
      </c>
      <c r="BU1962" s="111" t="str">
        <f t="shared" si="308"/>
        <v>Não</v>
      </c>
      <c r="BV1962" s="111" t="str">
        <f t="shared" si="309"/>
        <v>Não</v>
      </c>
      <c r="BW1962" s="111" t="str">
        <f t="shared" si="310"/>
        <v>Não</v>
      </c>
      <c r="BX1962" s="111" t="str">
        <f t="shared" si="311"/>
        <v>Não</v>
      </c>
      <c r="BY1962" s="110" t="s">
        <v>1486</v>
      </c>
      <c r="BZ1962" s="110" t="s">
        <v>129</v>
      </c>
      <c r="CA1962" s="110" t="s">
        <v>121</v>
      </c>
      <c r="CB1962" s="110" t="s">
        <v>8374</v>
      </c>
      <c r="CG1962" s="110" t="str">
        <f t="shared" si="314"/>
        <v>6317Guaratuba</v>
      </c>
      <c r="CH1962" s="110" t="str">
        <f t="shared" si="315"/>
        <v>6317-1</v>
      </c>
      <c r="CI1962" s="110">
        <v>1</v>
      </c>
      <c r="CJ1962" s="110">
        <v>6317</v>
      </c>
      <c r="CK1962" s="110" t="s">
        <v>33</v>
      </c>
      <c r="CL1962" s="110">
        <v>4109609</v>
      </c>
      <c r="CM1962" s="110" t="s">
        <v>231</v>
      </c>
      <c r="CN1962" s="110">
        <v>0</v>
      </c>
      <c r="CO1962" s="110">
        <v>1076.22</v>
      </c>
      <c r="CP1962" s="110">
        <v>5381.1</v>
      </c>
      <c r="CQ1962" s="110">
        <v>4304.88</v>
      </c>
    </row>
    <row r="1963" spans="19:95" x14ac:dyDescent="0.2">
      <c r="S1963" s="98">
        <v>4189</v>
      </c>
      <c r="T1963" s="98">
        <v>69</v>
      </c>
      <c r="U1963" s="98" t="s">
        <v>4548</v>
      </c>
      <c r="V1963" s="98">
        <v>2</v>
      </c>
      <c r="W1963" s="98" t="s">
        <v>975</v>
      </c>
      <c r="X1963" s="98">
        <v>3</v>
      </c>
      <c r="Y1963" s="98" t="s">
        <v>870</v>
      </c>
      <c r="Z1963" s="98">
        <v>23</v>
      </c>
      <c r="AA1963" s="98" t="s">
        <v>4549</v>
      </c>
      <c r="AB1963" s="98">
        <v>8024</v>
      </c>
      <c r="AC1963" s="98" t="s">
        <v>4550</v>
      </c>
      <c r="AD1963" s="98" t="s">
        <v>4551</v>
      </c>
      <c r="AE1963" s="98">
        <v>4189</v>
      </c>
      <c r="AF1963" s="98" t="s">
        <v>1452</v>
      </c>
      <c r="AG1963" s="98" t="s">
        <v>4568</v>
      </c>
      <c r="AH1963" s="98" t="s">
        <v>4569</v>
      </c>
      <c r="AI1963" s="98" t="s">
        <v>53</v>
      </c>
      <c r="AJ1963" s="98">
        <v>4100</v>
      </c>
      <c r="AO1963" s="98">
        <v>2024</v>
      </c>
      <c r="AP1963" s="98">
        <v>80</v>
      </c>
      <c r="AQ1963" s="98" t="s">
        <v>54</v>
      </c>
      <c r="AR1963" s="98" t="s">
        <v>54</v>
      </c>
      <c r="AS1963" s="98" t="s">
        <v>54</v>
      </c>
      <c r="AT1963" s="98" t="s">
        <v>54</v>
      </c>
      <c r="AY1963" s="98" t="s">
        <v>56</v>
      </c>
      <c r="AZ1963" s="98" t="s">
        <v>4570</v>
      </c>
      <c r="BA1963" s="98" t="s">
        <v>4571</v>
      </c>
      <c r="BB1963" s="98" t="s">
        <v>4572</v>
      </c>
      <c r="BD1963" s="110" t="str">
        <f t="shared" si="312"/>
        <v>5332RGInt 03 Cascavel</v>
      </c>
      <c r="BE1963" s="110">
        <v>5332</v>
      </c>
      <c r="BF1963" s="110" t="s">
        <v>1831</v>
      </c>
      <c r="BG1963" s="110">
        <v>8600</v>
      </c>
      <c r="BH1963" s="110" t="s">
        <v>35</v>
      </c>
      <c r="BI1963" s="110">
        <v>10</v>
      </c>
      <c r="BJ1963" s="110">
        <v>10</v>
      </c>
      <c r="BK1963" s="110">
        <v>10</v>
      </c>
      <c r="BL1963" s="110">
        <v>10</v>
      </c>
      <c r="BN1963" s="110">
        <f t="shared" si="313"/>
        <v>40</v>
      </c>
      <c r="BS1963" s="110">
        <v>4189</v>
      </c>
      <c r="BT1963" s="110" t="str">
        <f t="shared" ref="BT1963:BT2026" si="316">VLOOKUP(BS1963,$S:$AF,14,0)</f>
        <v>Galos de rinha em situação de maus tratos resgatados e atendidos</v>
      </c>
      <c r="BU1963" s="111" t="str">
        <f t="shared" ref="BU1963:BU2026" si="317">PROPER(VLOOKUP($BS1963,$S:$BB,27,0))</f>
        <v>Não</v>
      </c>
      <c r="BV1963" s="111" t="str">
        <f t="shared" ref="BV1963:BV2026" si="318">PROPER(VLOOKUP($BS1963,$S:$BB,28,0))</f>
        <v>Não</v>
      </c>
      <c r="BW1963" s="111" t="str">
        <f t="shared" ref="BW1963:BW2026" si="319">PROPER(VLOOKUP($BS1963,$S:$BB,25,0))</f>
        <v>Não</v>
      </c>
      <c r="BX1963" s="111" t="str">
        <f t="shared" ref="BX1963:BX2026" si="320">PROPER(VLOOKUP($BS1963,$S:$BB,26,0))</f>
        <v>Não</v>
      </c>
      <c r="BY1963" s="110" t="s">
        <v>121</v>
      </c>
      <c r="BZ1963" s="110" t="s">
        <v>121</v>
      </c>
      <c r="CA1963" s="110" t="s">
        <v>121</v>
      </c>
      <c r="CB1963" s="110" t="s">
        <v>8374</v>
      </c>
      <c r="CG1963" s="110" t="str">
        <f t="shared" si="314"/>
        <v>6317 Total</v>
      </c>
      <c r="CH1963" s="110" t="str">
        <f t="shared" si="315"/>
        <v>6317 Total-1</v>
      </c>
      <c r="CI1963" s="110">
        <v>1</v>
      </c>
      <c r="CJ1963" s="110" t="s">
        <v>7669</v>
      </c>
      <c r="CN1963" s="110">
        <v>0</v>
      </c>
      <c r="CO1963" s="110">
        <v>1076.22</v>
      </c>
      <c r="CP1963" s="110">
        <v>5381.1</v>
      </c>
      <c r="CQ1963" s="110">
        <v>4304.88</v>
      </c>
    </row>
    <row r="1964" spans="19:95" x14ac:dyDescent="0.2">
      <c r="S1964" s="98">
        <v>4190</v>
      </c>
      <c r="T1964" s="98">
        <v>69</v>
      </c>
      <c r="U1964" s="98" t="s">
        <v>4548</v>
      </c>
      <c r="V1964" s="98">
        <v>2</v>
      </c>
      <c r="W1964" s="98" t="s">
        <v>975</v>
      </c>
      <c r="X1964" s="98">
        <v>3</v>
      </c>
      <c r="Y1964" s="98" t="s">
        <v>870</v>
      </c>
      <c r="Z1964" s="98">
        <v>23</v>
      </c>
      <c r="AA1964" s="98" t="s">
        <v>4549</v>
      </c>
      <c r="AB1964" s="98">
        <v>8024</v>
      </c>
      <c r="AC1964" s="98" t="s">
        <v>4550</v>
      </c>
      <c r="AD1964" s="98" t="s">
        <v>4551</v>
      </c>
      <c r="AE1964" s="98">
        <v>4190</v>
      </c>
      <c r="AF1964" s="98" t="s">
        <v>1457</v>
      </c>
      <c r="AG1964" s="98" t="s">
        <v>4573</v>
      </c>
      <c r="AH1964" s="98" t="s">
        <v>2879</v>
      </c>
      <c r="AI1964" s="98" t="s">
        <v>53</v>
      </c>
      <c r="AJ1964" s="98">
        <v>4100</v>
      </c>
      <c r="AK1964" s="98" t="s">
        <v>33</v>
      </c>
      <c r="AL1964" s="98">
        <v>4101</v>
      </c>
      <c r="AO1964" s="98">
        <v>2024</v>
      </c>
      <c r="AP1964" s="98">
        <v>7</v>
      </c>
      <c r="AQ1964" s="98" t="s">
        <v>54</v>
      </c>
      <c r="AR1964" s="98" t="s">
        <v>56</v>
      </c>
      <c r="AS1964" s="98" t="s">
        <v>54</v>
      </c>
      <c r="AT1964" s="98" t="s">
        <v>54</v>
      </c>
      <c r="AV1964" s="98" t="s">
        <v>4685</v>
      </c>
      <c r="AY1964" s="98" t="s">
        <v>56</v>
      </c>
      <c r="AZ1964" s="98" t="s">
        <v>4574</v>
      </c>
      <c r="BA1964" s="98" t="s">
        <v>4575</v>
      </c>
      <c r="BB1964" s="98" t="s">
        <v>4576</v>
      </c>
      <c r="BD1964" s="110" t="str">
        <f t="shared" si="312"/>
        <v>5332RGInt 04 Maringá</v>
      </c>
      <c r="BE1964" s="110">
        <v>5332</v>
      </c>
      <c r="BF1964" s="110" t="s">
        <v>1831</v>
      </c>
      <c r="BG1964" s="110">
        <v>8600</v>
      </c>
      <c r="BH1964" s="110" t="s">
        <v>36</v>
      </c>
      <c r="BI1964" s="110">
        <v>20</v>
      </c>
      <c r="BJ1964" s="110">
        <v>20</v>
      </c>
      <c r="BK1964" s="110">
        <v>20</v>
      </c>
      <c r="BL1964" s="110">
        <v>20</v>
      </c>
      <c r="BN1964" s="110">
        <f t="shared" si="313"/>
        <v>80</v>
      </c>
      <c r="BS1964" s="110">
        <v>4190</v>
      </c>
      <c r="BT1964" s="110" t="str">
        <f t="shared" si="316"/>
        <v>Instituições de educação básica estadual atendidas com bens para sensibilização socioambiental</v>
      </c>
      <c r="BU1964" s="111" t="str">
        <f t="shared" si="317"/>
        <v>Não</v>
      </c>
      <c r="BV1964" s="111" t="str">
        <f t="shared" si="318"/>
        <v>Não</v>
      </c>
      <c r="BW1964" s="111" t="str">
        <f t="shared" si="319"/>
        <v>Não</v>
      </c>
      <c r="BX1964" s="111" t="str">
        <f t="shared" si="320"/>
        <v>Sim</v>
      </c>
      <c r="BY1964" s="110" t="s">
        <v>121</v>
      </c>
      <c r="BZ1964" s="110" t="s">
        <v>8287</v>
      </c>
      <c r="CA1964" s="110" t="s">
        <v>121</v>
      </c>
      <c r="CB1964" s="110" t="s">
        <v>8374</v>
      </c>
      <c r="CG1964" s="110" t="str">
        <f t="shared" si="314"/>
        <v>6320Guaratuba</v>
      </c>
      <c r="CH1964" s="110" t="str">
        <f t="shared" si="315"/>
        <v>6320-1</v>
      </c>
      <c r="CI1964" s="110">
        <v>1</v>
      </c>
      <c r="CJ1964" s="110">
        <v>6320</v>
      </c>
      <c r="CK1964" s="110" t="s">
        <v>33</v>
      </c>
      <c r="CL1964" s="110">
        <v>4109609</v>
      </c>
      <c r="CM1964" s="110" t="s">
        <v>231</v>
      </c>
      <c r="CN1964" s="110">
        <v>0</v>
      </c>
      <c r="CO1964" s="110">
        <v>0.95</v>
      </c>
      <c r="CP1964" s="110">
        <v>2.37</v>
      </c>
      <c r="CQ1964" s="110">
        <v>1.42</v>
      </c>
    </row>
    <row r="1965" spans="19:95" x14ac:dyDescent="0.2">
      <c r="S1965" s="98">
        <v>4205</v>
      </c>
      <c r="T1965" s="98">
        <v>69</v>
      </c>
      <c r="U1965" s="98" t="s">
        <v>4548</v>
      </c>
      <c r="V1965" s="98">
        <v>2</v>
      </c>
      <c r="W1965" s="98" t="s">
        <v>975</v>
      </c>
      <c r="X1965" s="98">
        <v>3</v>
      </c>
      <c r="Y1965" s="98" t="s">
        <v>870</v>
      </c>
      <c r="Z1965" s="98">
        <v>23</v>
      </c>
      <c r="AA1965" s="98" t="s">
        <v>4549</v>
      </c>
      <c r="AB1965" s="98">
        <v>8024</v>
      </c>
      <c r="AC1965" s="98" t="s">
        <v>4550</v>
      </c>
      <c r="AD1965" s="98" t="s">
        <v>4551</v>
      </c>
      <c r="AE1965" s="98">
        <v>4205</v>
      </c>
      <c r="AF1965" s="98" t="s">
        <v>1521</v>
      </c>
      <c r="AG1965" s="98" t="s">
        <v>4577</v>
      </c>
      <c r="AH1965" s="98" t="s">
        <v>1003</v>
      </c>
      <c r="AI1965" s="98" t="s">
        <v>53</v>
      </c>
      <c r="AJ1965" s="98">
        <v>4100</v>
      </c>
      <c r="AO1965" s="98">
        <v>2024</v>
      </c>
      <c r="AP1965" s="98">
        <v>1</v>
      </c>
      <c r="AQ1965" s="98" t="s">
        <v>54</v>
      </c>
      <c r="AR1965" s="98" t="s">
        <v>54</v>
      </c>
      <c r="AS1965" s="98" t="s">
        <v>54</v>
      </c>
      <c r="AT1965" s="98" t="s">
        <v>54</v>
      </c>
      <c r="AV1965" s="98" t="s">
        <v>4198</v>
      </c>
      <c r="AY1965" s="98" t="s">
        <v>56</v>
      </c>
      <c r="AZ1965" s="98" t="s">
        <v>4579</v>
      </c>
      <c r="BA1965" s="98" t="s">
        <v>4553</v>
      </c>
      <c r="BB1965" s="98" t="s">
        <v>3681</v>
      </c>
      <c r="BD1965" s="110" t="str">
        <f t="shared" si="312"/>
        <v>5332RGInt 05 Londrina</v>
      </c>
      <c r="BE1965" s="110">
        <v>5332</v>
      </c>
      <c r="BF1965" s="110" t="s">
        <v>1831</v>
      </c>
      <c r="BG1965" s="110">
        <v>8600</v>
      </c>
      <c r="BH1965" s="110" t="s">
        <v>37</v>
      </c>
      <c r="BI1965" s="110">
        <v>20</v>
      </c>
      <c r="BJ1965" s="110">
        <v>20</v>
      </c>
      <c r="BK1965" s="110">
        <v>20</v>
      </c>
      <c r="BL1965" s="110">
        <v>20</v>
      </c>
      <c r="BN1965" s="110">
        <f t="shared" si="313"/>
        <v>80</v>
      </c>
      <c r="BS1965" s="110">
        <v>4205</v>
      </c>
      <c r="BT1965" s="110" t="str">
        <f t="shared" si="316"/>
        <v>Mapeamentos para panorama estadual de resíduos sólidos realizado</v>
      </c>
      <c r="BU1965" s="111" t="str">
        <f t="shared" si="317"/>
        <v>Não</v>
      </c>
      <c r="BV1965" s="111" t="str">
        <f t="shared" si="318"/>
        <v>Não</v>
      </c>
      <c r="BW1965" s="111" t="str">
        <f t="shared" si="319"/>
        <v>Não</v>
      </c>
      <c r="BX1965" s="111" t="str">
        <f t="shared" si="320"/>
        <v>Não</v>
      </c>
      <c r="BY1965" s="110" t="s">
        <v>1486</v>
      </c>
      <c r="BZ1965" s="110" t="s">
        <v>8284</v>
      </c>
      <c r="CA1965" s="110" t="s">
        <v>8368</v>
      </c>
      <c r="CB1965" s="110" t="s">
        <v>8378</v>
      </c>
      <c r="CG1965" s="110" t="str">
        <f t="shared" si="314"/>
        <v>6320 Total</v>
      </c>
      <c r="CH1965" s="110" t="str">
        <f t="shared" si="315"/>
        <v>6320 Total-1</v>
      </c>
      <c r="CI1965" s="110">
        <v>1</v>
      </c>
      <c r="CJ1965" s="110" t="s">
        <v>7670</v>
      </c>
      <c r="CN1965" s="110">
        <v>0</v>
      </c>
      <c r="CO1965" s="110">
        <v>0.95</v>
      </c>
      <c r="CP1965" s="110">
        <v>2.37</v>
      </c>
      <c r="CQ1965" s="110">
        <v>1.42</v>
      </c>
    </row>
    <row r="1966" spans="19:95" x14ac:dyDescent="0.2">
      <c r="S1966" s="98">
        <v>4198</v>
      </c>
      <c r="T1966" s="98">
        <v>69</v>
      </c>
      <c r="U1966" s="98" t="s">
        <v>4548</v>
      </c>
      <c r="V1966" s="98">
        <v>2</v>
      </c>
      <c r="W1966" s="98" t="s">
        <v>975</v>
      </c>
      <c r="X1966" s="98">
        <v>3</v>
      </c>
      <c r="Y1966" s="98" t="s">
        <v>870</v>
      </c>
      <c r="Z1966" s="98">
        <v>23</v>
      </c>
      <c r="AA1966" s="98" t="s">
        <v>4549</v>
      </c>
      <c r="AB1966" s="98">
        <v>8024</v>
      </c>
      <c r="AC1966" s="98" t="s">
        <v>4550</v>
      </c>
      <c r="AD1966" s="98" t="s">
        <v>4551</v>
      </c>
      <c r="AE1966" s="98">
        <v>4198</v>
      </c>
      <c r="AF1966" s="98" t="s">
        <v>1489</v>
      </c>
      <c r="AG1966" s="98" t="s">
        <v>4580</v>
      </c>
      <c r="AH1966" s="98" t="s">
        <v>734</v>
      </c>
      <c r="AI1966" s="98" t="s">
        <v>53</v>
      </c>
      <c r="AJ1966" s="98">
        <v>4100</v>
      </c>
      <c r="AK1966" s="98" t="s">
        <v>33</v>
      </c>
      <c r="AL1966" s="98">
        <v>4101</v>
      </c>
      <c r="AO1966" s="98">
        <v>2024</v>
      </c>
      <c r="AP1966" s="98">
        <v>5</v>
      </c>
      <c r="AQ1966" s="98" t="s">
        <v>54</v>
      </c>
      <c r="AR1966" s="98" t="s">
        <v>54</v>
      </c>
      <c r="AS1966" s="98" t="s">
        <v>54</v>
      </c>
      <c r="AT1966" s="98" t="s">
        <v>54</v>
      </c>
      <c r="AW1966" s="98" t="s">
        <v>4578</v>
      </c>
      <c r="AY1966" s="98" t="s">
        <v>56</v>
      </c>
      <c r="AZ1966" s="98" t="s">
        <v>4581</v>
      </c>
      <c r="BA1966" s="98" t="s">
        <v>4553</v>
      </c>
      <c r="BB1966" s="98" t="s">
        <v>3681</v>
      </c>
      <c r="BD1966" s="110" t="str">
        <f t="shared" si="312"/>
        <v>5332RGInt 06 Ponta Grossa</v>
      </c>
      <c r="BE1966" s="110">
        <v>5332</v>
      </c>
      <c r="BF1966" s="110" t="s">
        <v>1831</v>
      </c>
      <c r="BG1966" s="110">
        <v>8600</v>
      </c>
      <c r="BH1966" s="110" t="s">
        <v>38</v>
      </c>
      <c r="BI1966" s="110">
        <v>10</v>
      </c>
      <c r="BJ1966" s="110">
        <v>10</v>
      </c>
      <c r="BK1966" s="110">
        <v>10</v>
      </c>
      <c r="BL1966" s="110">
        <v>10</v>
      </c>
      <c r="BN1966" s="110">
        <f t="shared" si="313"/>
        <v>40</v>
      </c>
      <c r="BS1966" s="110">
        <v>4198</v>
      </c>
      <c r="BT1966" s="110" t="str">
        <f t="shared" si="316"/>
        <v>Município atendido com operacionalização da logística reversa de diversas tipologias de resíduos</v>
      </c>
      <c r="BU1966" s="111" t="str">
        <f t="shared" si="317"/>
        <v>Não</v>
      </c>
      <c r="BV1966" s="111" t="str">
        <f t="shared" si="318"/>
        <v>Não</v>
      </c>
      <c r="BW1966" s="111" t="str">
        <f t="shared" si="319"/>
        <v>Não</v>
      </c>
      <c r="BX1966" s="111" t="str">
        <f t="shared" si="320"/>
        <v>Não</v>
      </c>
      <c r="BY1966" s="110" t="s">
        <v>1486</v>
      </c>
      <c r="BZ1966" s="110" t="s">
        <v>8284</v>
      </c>
      <c r="CA1966" s="110" t="s">
        <v>8368</v>
      </c>
      <c r="CB1966" s="110" t="s">
        <v>8374</v>
      </c>
      <c r="CG1966" s="110" t="str">
        <f t="shared" si="314"/>
        <v>6321Pontal do Paraná</v>
      </c>
      <c r="CH1966" s="110" t="str">
        <f t="shared" si="315"/>
        <v>6321-1</v>
      </c>
      <c r="CI1966" s="110">
        <v>1</v>
      </c>
      <c r="CJ1966" s="110">
        <v>6321</v>
      </c>
      <c r="CK1966" s="110" t="s">
        <v>33</v>
      </c>
      <c r="CL1966" s="110">
        <v>4119954</v>
      </c>
      <c r="CM1966" s="110" t="s">
        <v>535</v>
      </c>
      <c r="CN1966" s="110">
        <v>0</v>
      </c>
      <c r="CO1966" s="110">
        <v>0.74</v>
      </c>
      <c r="CP1966" s="110">
        <v>2.96</v>
      </c>
      <c r="CQ1966" s="110">
        <v>0</v>
      </c>
    </row>
    <row r="1967" spans="19:95" x14ac:dyDescent="0.2">
      <c r="S1967" s="98">
        <v>4158</v>
      </c>
      <c r="T1967" s="98">
        <v>69</v>
      </c>
      <c r="U1967" s="98" t="s">
        <v>4548</v>
      </c>
      <c r="V1967" s="98">
        <v>2</v>
      </c>
      <c r="W1967" s="98" t="s">
        <v>975</v>
      </c>
      <c r="X1967" s="98">
        <v>3</v>
      </c>
      <c r="Y1967" s="98" t="s">
        <v>870</v>
      </c>
      <c r="Z1967" s="98">
        <v>23</v>
      </c>
      <c r="AA1967" s="98" t="s">
        <v>4549</v>
      </c>
      <c r="AB1967" s="98">
        <v>8024</v>
      </c>
      <c r="AC1967" s="98" t="s">
        <v>4550</v>
      </c>
      <c r="AD1967" s="98" t="s">
        <v>4551</v>
      </c>
      <c r="AE1967" s="98">
        <v>4158</v>
      </c>
      <c r="AF1967" s="98" t="s">
        <v>1385</v>
      </c>
      <c r="AG1967" s="98" t="s">
        <v>4582</v>
      </c>
      <c r="AH1967" s="98" t="s">
        <v>734</v>
      </c>
      <c r="AI1967" s="98" t="s">
        <v>53</v>
      </c>
      <c r="AJ1967" s="98">
        <v>4100</v>
      </c>
      <c r="AO1967" s="98">
        <v>2024</v>
      </c>
      <c r="AP1967" s="98">
        <v>10</v>
      </c>
      <c r="AQ1967" s="98" t="s">
        <v>54</v>
      </c>
      <c r="AR1967" s="98" t="s">
        <v>56</v>
      </c>
      <c r="AS1967" s="98" t="s">
        <v>54</v>
      </c>
      <c r="AT1967" s="98" t="s">
        <v>54</v>
      </c>
      <c r="AV1967" s="98" t="s">
        <v>129</v>
      </c>
      <c r="AY1967" s="98" t="s">
        <v>56</v>
      </c>
      <c r="AZ1967" s="98" t="s">
        <v>4583</v>
      </c>
      <c r="BA1967" s="98" t="s">
        <v>4584</v>
      </c>
      <c r="BB1967" s="98" t="s">
        <v>4585</v>
      </c>
      <c r="BD1967" s="110" t="str">
        <f t="shared" si="312"/>
        <v>5333RGInt 01 Curitiba</v>
      </c>
      <c r="BE1967" s="110">
        <v>5333</v>
      </c>
      <c r="BF1967" s="110" t="s">
        <v>1840</v>
      </c>
      <c r="BG1967" s="110">
        <v>8600</v>
      </c>
      <c r="BH1967" s="110" t="s">
        <v>33</v>
      </c>
      <c r="BI1967" s="110">
        <v>100</v>
      </c>
      <c r="BJ1967" s="110">
        <v>100</v>
      </c>
      <c r="BK1967" s="110">
        <v>100</v>
      </c>
      <c r="BL1967" s="110">
        <v>100</v>
      </c>
      <c r="BN1967" s="110">
        <f t="shared" si="313"/>
        <v>400</v>
      </c>
      <c r="BS1967" s="110">
        <v>4158</v>
      </c>
      <c r="BT1967" s="110" t="str">
        <f t="shared" si="316"/>
        <v>Municípios atendidos por campanhas de educação ambiental visando a redução do desmatamento ilegal</v>
      </c>
      <c r="BU1967" s="111" t="str">
        <f t="shared" si="317"/>
        <v>Não</v>
      </c>
      <c r="BV1967" s="111" t="str">
        <f t="shared" si="318"/>
        <v>Não</v>
      </c>
      <c r="BW1967" s="111" t="str">
        <f t="shared" si="319"/>
        <v>Não</v>
      </c>
      <c r="BX1967" s="111" t="str">
        <f t="shared" si="320"/>
        <v>Sim</v>
      </c>
      <c r="BY1967" s="110" t="s">
        <v>417</v>
      </c>
      <c r="BZ1967" s="110" t="s">
        <v>8288</v>
      </c>
      <c r="CA1967" s="110" t="s">
        <v>8369</v>
      </c>
      <c r="CB1967" s="110" t="s">
        <v>8374</v>
      </c>
      <c r="CG1967" s="110" t="str">
        <f t="shared" si="314"/>
        <v>6321 Total</v>
      </c>
      <c r="CH1967" s="110" t="str">
        <f t="shared" si="315"/>
        <v>6321 Total-1</v>
      </c>
      <c r="CI1967" s="110">
        <v>1</v>
      </c>
      <c r="CJ1967" s="110" t="s">
        <v>7671</v>
      </c>
      <c r="CN1967" s="110">
        <v>0</v>
      </c>
      <c r="CO1967" s="110">
        <v>0.74</v>
      </c>
      <c r="CP1967" s="110">
        <v>2.96</v>
      </c>
      <c r="CQ1967" s="110">
        <v>0</v>
      </c>
    </row>
    <row r="1968" spans="19:95" x14ac:dyDescent="0.2">
      <c r="S1968" s="98">
        <v>4206</v>
      </c>
      <c r="T1968" s="98">
        <v>69</v>
      </c>
      <c r="U1968" s="98" t="s">
        <v>4548</v>
      </c>
      <c r="V1968" s="98">
        <v>2</v>
      </c>
      <c r="W1968" s="98" t="s">
        <v>975</v>
      </c>
      <c r="X1968" s="98">
        <v>3</v>
      </c>
      <c r="Y1968" s="98" t="s">
        <v>870</v>
      </c>
      <c r="Z1968" s="98">
        <v>23</v>
      </c>
      <c r="AA1968" s="98" t="s">
        <v>4549</v>
      </c>
      <c r="AB1968" s="98">
        <v>8024</v>
      </c>
      <c r="AC1968" s="98" t="s">
        <v>4550</v>
      </c>
      <c r="AD1968" s="98" t="s">
        <v>4551</v>
      </c>
      <c r="AE1968" s="98">
        <v>4206</v>
      </c>
      <c r="AF1968" s="98" t="s">
        <v>1527</v>
      </c>
      <c r="AG1968" s="98" t="s">
        <v>4586</v>
      </c>
      <c r="AH1968" s="98" t="s">
        <v>734</v>
      </c>
      <c r="AI1968" s="98" t="s">
        <v>53</v>
      </c>
      <c r="AJ1968" s="98">
        <v>4100</v>
      </c>
      <c r="AK1968" s="98" t="s">
        <v>33</v>
      </c>
      <c r="AL1968" s="98">
        <v>4101</v>
      </c>
      <c r="AO1968" s="98">
        <v>2024</v>
      </c>
      <c r="AP1968" s="98">
        <v>5</v>
      </c>
      <c r="AQ1968" s="98" t="s">
        <v>54</v>
      </c>
      <c r="AR1968" s="98" t="s">
        <v>54</v>
      </c>
      <c r="AS1968" s="98" t="s">
        <v>54</v>
      </c>
      <c r="AT1968" s="98" t="s">
        <v>54</v>
      </c>
      <c r="AV1968" s="98" t="s">
        <v>4198</v>
      </c>
      <c r="AY1968" s="98" t="s">
        <v>56</v>
      </c>
      <c r="AZ1968" s="98" t="s">
        <v>4587</v>
      </c>
      <c r="BA1968" s="98" t="s">
        <v>4553</v>
      </c>
      <c r="BB1968" s="98" t="s">
        <v>3681</v>
      </c>
      <c r="BD1968" s="110" t="str">
        <f t="shared" si="312"/>
        <v>5333RGInt 02 Guarapuava</v>
      </c>
      <c r="BE1968" s="110">
        <v>5333</v>
      </c>
      <c r="BF1968" s="110" t="s">
        <v>1840</v>
      </c>
      <c r="BG1968" s="110">
        <v>8600</v>
      </c>
      <c r="BH1968" s="110" t="s">
        <v>34</v>
      </c>
      <c r="BI1968" s="110">
        <v>50</v>
      </c>
      <c r="BJ1968" s="110">
        <v>50</v>
      </c>
      <c r="BK1968" s="110">
        <v>50</v>
      </c>
      <c r="BL1968" s="110">
        <v>50</v>
      </c>
      <c r="BN1968" s="110">
        <f t="shared" si="313"/>
        <v>200</v>
      </c>
      <c r="BS1968" s="110">
        <v>4206</v>
      </c>
      <c r="BT1968" s="110" t="str">
        <f t="shared" si="316"/>
        <v>Municípios beneficiados com Pontos de Entrega Voluntária (PEV's) para operacionalização da logística reversa</v>
      </c>
      <c r="BU1968" s="111" t="str">
        <f t="shared" si="317"/>
        <v>Não</v>
      </c>
      <c r="BV1968" s="111" t="str">
        <f t="shared" si="318"/>
        <v>Não</v>
      </c>
      <c r="BW1968" s="111" t="str">
        <f t="shared" si="319"/>
        <v>Não</v>
      </c>
      <c r="BX1968" s="111" t="str">
        <f t="shared" si="320"/>
        <v>Não</v>
      </c>
      <c r="BY1968" s="110" t="s">
        <v>1486</v>
      </c>
      <c r="BZ1968" s="110" t="s">
        <v>8284</v>
      </c>
      <c r="CA1968" s="110" t="s">
        <v>8368</v>
      </c>
      <c r="CB1968" s="110" t="s">
        <v>8377</v>
      </c>
      <c r="CG1968" s="110" t="str">
        <f t="shared" si="314"/>
        <v>6322Pontal do Paraná</v>
      </c>
      <c r="CH1968" s="110" t="str">
        <f t="shared" si="315"/>
        <v>6322-1</v>
      </c>
      <c r="CI1968" s="110">
        <v>1</v>
      </c>
      <c r="CJ1968" s="110">
        <v>6322</v>
      </c>
      <c r="CK1968" s="110" t="s">
        <v>33</v>
      </c>
      <c r="CL1968" s="110">
        <v>4119954</v>
      </c>
      <c r="CM1968" s="110" t="s">
        <v>535</v>
      </c>
      <c r="CN1968" s="110">
        <v>0</v>
      </c>
      <c r="CO1968" s="110">
        <v>0.56000000000000005</v>
      </c>
      <c r="CP1968" s="110">
        <v>2.2400000000000002</v>
      </c>
      <c r="CQ1968" s="110">
        <v>0</v>
      </c>
    </row>
    <row r="1969" spans="19:95" x14ac:dyDescent="0.2">
      <c r="S1969" s="98">
        <v>4194</v>
      </c>
      <c r="T1969" s="98">
        <v>69</v>
      </c>
      <c r="U1969" s="98" t="s">
        <v>4548</v>
      </c>
      <c r="V1969" s="98">
        <v>2</v>
      </c>
      <c r="W1969" s="98" t="s">
        <v>975</v>
      </c>
      <c r="X1969" s="98">
        <v>3</v>
      </c>
      <c r="Y1969" s="98" t="s">
        <v>870</v>
      </c>
      <c r="Z1969" s="98">
        <v>23</v>
      </c>
      <c r="AA1969" s="98" t="s">
        <v>4549</v>
      </c>
      <c r="AB1969" s="98">
        <v>8024</v>
      </c>
      <c r="AC1969" s="98" t="s">
        <v>4550</v>
      </c>
      <c r="AD1969" s="98" t="s">
        <v>4551</v>
      </c>
      <c r="AE1969" s="98">
        <v>4194</v>
      </c>
      <c r="AF1969" s="98" t="s">
        <v>1473</v>
      </c>
      <c r="AG1969" s="98" t="s">
        <v>4588</v>
      </c>
      <c r="AH1969" s="98" t="s">
        <v>734</v>
      </c>
      <c r="AI1969" s="98" t="s">
        <v>53</v>
      </c>
      <c r="AJ1969" s="98">
        <v>4100</v>
      </c>
      <c r="AO1969" s="98">
        <v>2024</v>
      </c>
      <c r="AP1969" s="98">
        <v>98</v>
      </c>
      <c r="AQ1969" s="98" t="s">
        <v>54</v>
      </c>
      <c r="AR1969" s="98" t="s">
        <v>56</v>
      </c>
      <c r="AS1969" s="98" t="s">
        <v>54</v>
      </c>
      <c r="AT1969" s="98" t="s">
        <v>54</v>
      </c>
      <c r="AV1969" s="98" t="s">
        <v>129</v>
      </c>
      <c r="AY1969" s="98" t="s">
        <v>56</v>
      </c>
      <c r="AZ1969" s="98" t="s">
        <v>4589</v>
      </c>
      <c r="BA1969" s="98" t="s">
        <v>4575</v>
      </c>
      <c r="BB1969" s="98" t="s">
        <v>4576</v>
      </c>
      <c r="BD1969" s="110" t="str">
        <f t="shared" ref="BD1969:BD2032" si="321">BE1969&amp;BH1969</f>
        <v>5333RGInt 03 Cascavel</v>
      </c>
      <c r="BE1969" s="110">
        <v>5333</v>
      </c>
      <c r="BF1969" s="110" t="s">
        <v>1840</v>
      </c>
      <c r="BG1969" s="110">
        <v>8600</v>
      </c>
      <c r="BH1969" s="110" t="s">
        <v>35</v>
      </c>
      <c r="BI1969" s="110">
        <v>50</v>
      </c>
      <c r="BJ1969" s="110">
        <v>50</v>
      </c>
      <c r="BK1969" s="110">
        <v>50</v>
      </c>
      <c r="BL1969" s="110">
        <v>50</v>
      </c>
      <c r="BN1969" s="110">
        <f t="shared" ref="BN1969:BN2032" si="322">SUM(BI1969:BM1969)</f>
        <v>200</v>
      </c>
      <c r="BS1969" s="110">
        <v>4194</v>
      </c>
      <c r="BT1969" s="110" t="str">
        <f t="shared" si="316"/>
        <v>Municípios beneficiados com projetos de educação ambiental</v>
      </c>
      <c r="BU1969" s="111" t="str">
        <f t="shared" si="317"/>
        <v>Não</v>
      </c>
      <c r="BV1969" s="111" t="str">
        <f t="shared" si="318"/>
        <v>Não</v>
      </c>
      <c r="BW1969" s="111" t="str">
        <f t="shared" si="319"/>
        <v>Não</v>
      </c>
      <c r="BX1969" s="111" t="str">
        <f t="shared" si="320"/>
        <v>Sim</v>
      </c>
      <c r="BY1969" s="110" t="s">
        <v>121</v>
      </c>
      <c r="BZ1969" s="110" t="s">
        <v>8289</v>
      </c>
      <c r="CA1969" s="110" t="s">
        <v>121</v>
      </c>
      <c r="CB1969" s="110" t="s">
        <v>8374</v>
      </c>
      <c r="CG1969" s="110" t="str">
        <f t="shared" si="314"/>
        <v>6322 Total</v>
      </c>
      <c r="CH1969" s="110" t="str">
        <f t="shared" si="315"/>
        <v>6322 Total-1</v>
      </c>
      <c r="CI1969" s="110">
        <v>1</v>
      </c>
      <c r="CJ1969" s="110" t="s">
        <v>7672</v>
      </c>
      <c r="CN1969" s="110">
        <v>0</v>
      </c>
      <c r="CO1969" s="110">
        <v>0.56000000000000005</v>
      </c>
      <c r="CP1969" s="110">
        <v>2.2400000000000002</v>
      </c>
      <c r="CQ1969" s="110">
        <v>0</v>
      </c>
    </row>
    <row r="1970" spans="19:95" x14ac:dyDescent="0.2">
      <c r="S1970" s="98">
        <v>4188</v>
      </c>
      <c r="T1970" s="98">
        <v>69</v>
      </c>
      <c r="U1970" s="98" t="s">
        <v>4548</v>
      </c>
      <c r="V1970" s="98">
        <v>2</v>
      </c>
      <c r="W1970" s="98" t="s">
        <v>975</v>
      </c>
      <c r="X1970" s="98">
        <v>3</v>
      </c>
      <c r="Y1970" s="98" t="s">
        <v>870</v>
      </c>
      <c r="Z1970" s="98">
        <v>23</v>
      </c>
      <c r="AA1970" s="98" t="s">
        <v>4549</v>
      </c>
      <c r="AB1970" s="98">
        <v>8024</v>
      </c>
      <c r="AC1970" s="98" t="s">
        <v>4550</v>
      </c>
      <c r="AD1970" s="98" t="s">
        <v>4551</v>
      </c>
      <c r="AE1970" s="98">
        <v>4188</v>
      </c>
      <c r="AF1970" s="98" t="s">
        <v>1446</v>
      </c>
      <c r="AG1970" s="98" t="s">
        <v>6520</v>
      </c>
      <c r="AH1970" s="98" t="s">
        <v>734</v>
      </c>
      <c r="AI1970" s="98" t="s">
        <v>53</v>
      </c>
      <c r="AJ1970" s="98">
        <v>4100</v>
      </c>
      <c r="AO1970" s="98">
        <v>2024</v>
      </c>
      <c r="AP1970" s="98">
        <v>50</v>
      </c>
      <c r="AQ1970" s="98" t="s">
        <v>54</v>
      </c>
      <c r="AR1970" s="98" t="s">
        <v>54</v>
      </c>
      <c r="AS1970" s="98" t="s">
        <v>54</v>
      </c>
      <c r="AT1970" s="98" t="s">
        <v>54</v>
      </c>
      <c r="AU1970" s="98" t="s">
        <v>1447</v>
      </c>
      <c r="AY1970" s="98" t="s">
        <v>56</v>
      </c>
      <c r="AZ1970" s="98" t="s">
        <v>4590</v>
      </c>
      <c r="BA1970" s="98" t="s">
        <v>4591</v>
      </c>
      <c r="BB1970" s="98" t="s">
        <v>4592</v>
      </c>
      <c r="BD1970" s="110" t="str">
        <f t="shared" si="321"/>
        <v>5333RGInt 04 Maringá</v>
      </c>
      <c r="BE1970" s="110">
        <v>5333</v>
      </c>
      <c r="BF1970" s="110" t="s">
        <v>1840</v>
      </c>
      <c r="BG1970" s="110">
        <v>8600</v>
      </c>
      <c r="BH1970" s="110" t="s">
        <v>36</v>
      </c>
      <c r="BI1970" s="110">
        <v>50</v>
      </c>
      <c r="BJ1970" s="110">
        <v>50</v>
      </c>
      <c r="BK1970" s="110">
        <v>50</v>
      </c>
      <c r="BL1970" s="110">
        <v>50</v>
      </c>
      <c r="BN1970" s="110">
        <f t="shared" si="322"/>
        <v>200</v>
      </c>
      <c r="BS1970" s="110">
        <v>4188</v>
      </c>
      <c r="BT1970" s="110" t="str">
        <f t="shared" si="316"/>
        <v>Municípios beneficiados com recursos para a castração de animais e outros atendimentos</v>
      </c>
      <c r="BU1970" s="111" t="str">
        <f t="shared" si="317"/>
        <v>Não</v>
      </c>
      <c r="BV1970" s="111" t="str">
        <f t="shared" si="318"/>
        <v>Não</v>
      </c>
      <c r="BW1970" s="111" t="str">
        <f t="shared" si="319"/>
        <v>Não</v>
      </c>
      <c r="BX1970" s="111" t="str">
        <f t="shared" si="320"/>
        <v>Não</v>
      </c>
      <c r="BY1970" s="110" t="s">
        <v>1447</v>
      </c>
      <c r="BZ1970" s="110" t="s">
        <v>121</v>
      </c>
      <c r="CA1970" s="110" t="s">
        <v>121</v>
      </c>
      <c r="CB1970" s="110" t="s">
        <v>8374</v>
      </c>
      <c r="CG1970" s="110" t="str">
        <f t="shared" si="314"/>
        <v>6323Pontal do Paraná</v>
      </c>
      <c r="CH1970" s="110" t="str">
        <f t="shared" si="315"/>
        <v>6323-1</v>
      </c>
      <c r="CI1970" s="110">
        <v>1</v>
      </c>
      <c r="CJ1970" s="110">
        <v>6323</v>
      </c>
      <c r="CK1970" s="110" t="s">
        <v>33</v>
      </c>
      <c r="CL1970" s="110">
        <v>4119954</v>
      </c>
      <c r="CM1970" s="110" t="s">
        <v>535</v>
      </c>
      <c r="CN1970" s="110">
        <v>0</v>
      </c>
      <c r="CO1970" s="110">
        <v>3.2</v>
      </c>
      <c r="CP1970" s="110">
        <v>0.8</v>
      </c>
      <c r="CQ1970" s="110">
        <v>0</v>
      </c>
    </row>
    <row r="1971" spans="19:95" x14ac:dyDescent="0.2">
      <c r="S1971" s="98">
        <v>4210</v>
      </c>
      <c r="T1971" s="98">
        <v>69</v>
      </c>
      <c r="U1971" s="98" t="s">
        <v>4548</v>
      </c>
      <c r="V1971" s="98">
        <v>2</v>
      </c>
      <c r="W1971" s="98" t="s">
        <v>975</v>
      </c>
      <c r="X1971" s="98">
        <v>3</v>
      </c>
      <c r="Y1971" s="98" t="s">
        <v>870</v>
      </c>
      <c r="Z1971" s="98">
        <v>23</v>
      </c>
      <c r="AA1971" s="98" t="s">
        <v>4549</v>
      </c>
      <c r="AB1971" s="98">
        <v>8024</v>
      </c>
      <c r="AC1971" s="98" t="s">
        <v>4550</v>
      </c>
      <c r="AD1971" s="98" t="s">
        <v>4551</v>
      </c>
      <c r="AE1971" s="98">
        <v>4210</v>
      </c>
      <c r="AF1971" s="98" t="s">
        <v>1552</v>
      </c>
      <c r="AG1971" s="98" t="s">
        <v>4593</v>
      </c>
      <c r="AH1971" s="98" t="s">
        <v>782</v>
      </c>
      <c r="AI1971" s="98" t="s">
        <v>53</v>
      </c>
      <c r="AJ1971" s="98">
        <v>4100</v>
      </c>
      <c r="AK1971" s="98" t="s">
        <v>33</v>
      </c>
      <c r="AL1971" s="98">
        <v>4101</v>
      </c>
      <c r="AO1971" s="98">
        <v>2024</v>
      </c>
      <c r="AP1971" s="98">
        <v>2</v>
      </c>
      <c r="AQ1971" s="98" t="s">
        <v>54</v>
      </c>
      <c r="AR1971" s="98" t="s">
        <v>54</v>
      </c>
      <c r="AS1971" s="98" t="s">
        <v>54</v>
      </c>
      <c r="AT1971" s="98" t="s">
        <v>54</v>
      </c>
      <c r="AW1971" s="98" t="s">
        <v>1367</v>
      </c>
      <c r="AY1971" s="98" t="s">
        <v>56</v>
      </c>
      <c r="AZ1971" s="98" t="s">
        <v>4594</v>
      </c>
      <c r="BA1971" s="98" t="s">
        <v>4553</v>
      </c>
      <c r="BB1971" s="98" t="s">
        <v>3681</v>
      </c>
      <c r="BD1971" s="110" t="str">
        <f t="shared" si="321"/>
        <v>5333RGInt 05 Londrina</v>
      </c>
      <c r="BE1971" s="110">
        <v>5333</v>
      </c>
      <c r="BF1971" s="110" t="s">
        <v>1840</v>
      </c>
      <c r="BG1971" s="110">
        <v>8600</v>
      </c>
      <c r="BH1971" s="110" t="s">
        <v>37</v>
      </c>
      <c r="BI1971" s="110">
        <v>50</v>
      </c>
      <c r="BJ1971" s="110">
        <v>50</v>
      </c>
      <c r="BK1971" s="110">
        <v>50</v>
      </c>
      <c r="BL1971" s="110">
        <v>50</v>
      </c>
      <c r="BN1971" s="110">
        <f t="shared" si="322"/>
        <v>200</v>
      </c>
      <c r="BS1971" s="110">
        <v>4210</v>
      </c>
      <c r="BT1971" s="110" t="str">
        <f t="shared" si="316"/>
        <v>Oficinas regionais com integrantes de associações de materiais recicláveis</v>
      </c>
      <c r="BU1971" s="111" t="str">
        <f t="shared" si="317"/>
        <v>Não</v>
      </c>
      <c r="BV1971" s="111" t="str">
        <f t="shared" si="318"/>
        <v>Não</v>
      </c>
      <c r="BW1971" s="111" t="str">
        <f t="shared" si="319"/>
        <v>Não</v>
      </c>
      <c r="BX1971" s="111" t="str">
        <f t="shared" si="320"/>
        <v>Não</v>
      </c>
      <c r="BY1971" s="110" t="s">
        <v>1486</v>
      </c>
      <c r="BZ1971" s="110" t="s">
        <v>129</v>
      </c>
      <c r="CA1971" s="110" t="s">
        <v>8368</v>
      </c>
      <c r="CB1971" s="110" t="s">
        <v>8374</v>
      </c>
      <c r="CG1971" s="110" t="str">
        <f t="shared" si="314"/>
        <v>6323 Total</v>
      </c>
      <c r="CH1971" s="110" t="str">
        <f t="shared" si="315"/>
        <v>6323 Total-1</v>
      </c>
      <c r="CI1971" s="110">
        <v>1</v>
      </c>
      <c r="CJ1971" s="110" t="s">
        <v>7673</v>
      </c>
      <c r="CN1971" s="110">
        <v>0</v>
      </c>
      <c r="CO1971" s="110">
        <v>3.2</v>
      </c>
      <c r="CP1971" s="110">
        <v>0.8</v>
      </c>
      <c r="CQ1971" s="110">
        <v>0</v>
      </c>
    </row>
    <row r="1972" spans="19:95" x14ac:dyDescent="0.2">
      <c r="S1972" s="98">
        <v>4157</v>
      </c>
      <c r="T1972" s="98">
        <v>69</v>
      </c>
      <c r="U1972" s="98" t="s">
        <v>4548</v>
      </c>
      <c r="V1972" s="98">
        <v>2</v>
      </c>
      <c r="W1972" s="98" t="s">
        <v>975</v>
      </c>
      <c r="X1972" s="98">
        <v>3</v>
      </c>
      <c r="Y1972" s="98" t="s">
        <v>870</v>
      </c>
      <c r="Z1972" s="98">
        <v>23</v>
      </c>
      <c r="AA1972" s="98" t="s">
        <v>4549</v>
      </c>
      <c r="AB1972" s="98">
        <v>8024</v>
      </c>
      <c r="AC1972" s="98" t="s">
        <v>4550</v>
      </c>
      <c r="AD1972" s="98" t="s">
        <v>4551</v>
      </c>
      <c r="AE1972" s="98">
        <v>4157</v>
      </c>
      <c r="AF1972" s="98" t="s">
        <v>1375</v>
      </c>
      <c r="AG1972" s="98" t="s">
        <v>4595</v>
      </c>
      <c r="AH1972" s="98" t="s">
        <v>1022</v>
      </c>
      <c r="AI1972" s="98" t="s">
        <v>53</v>
      </c>
      <c r="AJ1972" s="98">
        <v>4100</v>
      </c>
      <c r="AO1972" s="98">
        <v>2024</v>
      </c>
      <c r="AP1972" s="98">
        <v>1</v>
      </c>
      <c r="AQ1972" s="98" t="s">
        <v>54</v>
      </c>
      <c r="AR1972" s="98" t="s">
        <v>54</v>
      </c>
      <c r="AS1972" s="98" t="s">
        <v>54</v>
      </c>
      <c r="AT1972" s="98" t="s">
        <v>54</v>
      </c>
      <c r="AV1972" s="98" t="s">
        <v>735</v>
      </c>
      <c r="AY1972" s="98" t="s">
        <v>56</v>
      </c>
      <c r="AZ1972" s="98" t="s">
        <v>4596</v>
      </c>
      <c r="BA1972" s="98" t="s">
        <v>4597</v>
      </c>
      <c r="BB1972" s="98" t="s">
        <v>4585</v>
      </c>
      <c r="BD1972" s="110" t="str">
        <f t="shared" si="321"/>
        <v>5333RGInt 06 Ponta Grossa</v>
      </c>
      <c r="BE1972" s="110">
        <v>5333</v>
      </c>
      <c r="BF1972" s="110" t="s">
        <v>1840</v>
      </c>
      <c r="BG1972" s="110">
        <v>8600</v>
      </c>
      <c r="BH1972" s="110" t="s">
        <v>38</v>
      </c>
      <c r="BI1972" s="110">
        <v>50</v>
      </c>
      <c r="BJ1972" s="110">
        <v>50</v>
      </c>
      <c r="BK1972" s="110">
        <v>50</v>
      </c>
      <c r="BL1972" s="110">
        <v>50</v>
      </c>
      <c r="BN1972" s="110">
        <f t="shared" si="322"/>
        <v>200</v>
      </c>
      <c r="BS1972" s="110">
        <v>4157</v>
      </c>
      <c r="BT1972" s="110" t="str">
        <f t="shared" si="316"/>
        <v>Operacionalização do Plano Estadual de Ação Climática</v>
      </c>
      <c r="BU1972" s="111" t="str">
        <f t="shared" si="317"/>
        <v>Não</v>
      </c>
      <c r="BV1972" s="111" t="str">
        <f t="shared" si="318"/>
        <v>Não</v>
      </c>
      <c r="BW1972" s="111" t="str">
        <f t="shared" si="319"/>
        <v>Não</v>
      </c>
      <c r="BX1972" s="111" t="str">
        <f t="shared" si="320"/>
        <v>Não</v>
      </c>
      <c r="BY1972" s="110" t="s">
        <v>1376</v>
      </c>
      <c r="BZ1972" s="110" t="s">
        <v>8290</v>
      </c>
      <c r="CA1972" s="110" t="s">
        <v>1198</v>
      </c>
      <c r="CB1972" s="110" t="s">
        <v>8374</v>
      </c>
      <c r="CG1972" s="110" t="str">
        <f t="shared" si="314"/>
        <v>6324Pontal do Paraná</v>
      </c>
      <c r="CH1972" s="110" t="str">
        <f t="shared" si="315"/>
        <v>6324-1</v>
      </c>
      <c r="CI1972" s="110">
        <v>1</v>
      </c>
      <c r="CJ1972" s="110">
        <v>6324</v>
      </c>
      <c r="CK1972" s="110" t="s">
        <v>33</v>
      </c>
      <c r="CL1972" s="110">
        <v>4119954</v>
      </c>
      <c r="CM1972" s="110" t="s">
        <v>535</v>
      </c>
      <c r="CN1972" s="110">
        <v>0</v>
      </c>
      <c r="CO1972" s="110">
        <v>0.96</v>
      </c>
      <c r="CP1972" s="110">
        <v>2.2400000000000002</v>
      </c>
      <c r="CQ1972" s="110">
        <v>0</v>
      </c>
    </row>
    <row r="1973" spans="19:95" x14ac:dyDescent="0.2">
      <c r="S1973" s="98">
        <v>6404</v>
      </c>
      <c r="T1973" s="98">
        <v>69</v>
      </c>
      <c r="U1973" s="98" t="s">
        <v>4548</v>
      </c>
      <c r="V1973" s="98">
        <v>2</v>
      </c>
      <c r="W1973" s="98" t="s">
        <v>975</v>
      </c>
      <c r="X1973" s="98">
        <v>3</v>
      </c>
      <c r="Y1973" s="98" t="s">
        <v>870</v>
      </c>
      <c r="Z1973" s="98">
        <v>23</v>
      </c>
      <c r="AA1973" s="98" t="s">
        <v>4549</v>
      </c>
      <c r="AB1973" s="98">
        <v>8024</v>
      </c>
      <c r="AC1973" s="98" t="s">
        <v>4550</v>
      </c>
      <c r="AD1973" s="98" t="s">
        <v>4551</v>
      </c>
      <c r="AE1973" s="98">
        <v>6404</v>
      </c>
      <c r="AF1973" s="98" t="s">
        <v>163</v>
      </c>
      <c r="AG1973" s="98" t="s">
        <v>6521</v>
      </c>
      <c r="AH1973" s="98" t="s">
        <v>782</v>
      </c>
      <c r="AI1973" s="98" t="s">
        <v>53</v>
      </c>
      <c r="AJ1973" s="98">
        <v>4100</v>
      </c>
      <c r="AO1973" s="98">
        <v>2024</v>
      </c>
      <c r="AP1973" s="98">
        <v>0</v>
      </c>
      <c r="AQ1973" s="98" t="s">
        <v>54</v>
      </c>
      <c r="AR1973" s="98" t="s">
        <v>54</v>
      </c>
      <c r="AS1973" s="98" t="s">
        <v>54</v>
      </c>
      <c r="AT1973" s="98" t="s">
        <v>54</v>
      </c>
      <c r="AY1973" s="98" t="s">
        <v>56</v>
      </c>
      <c r="AZ1973" s="98" t="s">
        <v>6522</v>
      </c>
      <c r="BA1973" s="98" t="s">
        <v>4737</v>
      </c>
      <c r="BB1973" s="98" t="s">
        <v>4740</v>
      </c>
      <c r="BD1973" s="110" t="str">
        <f t="shared" si="321"/>
        <v>5334RGInt 01 Curitiba</v>
      </c>
      <c r="BE1973" s="110">
        <v>5334</v>
      </c>
      <c r="BF1973" s="110" t="s">
        <v>1825</v>
      </c>
      <c r="BG1973" s="110">
        <v>8600</v>
      </c>
      <c r="BH1973" s="110" t="s">
        <v>33</v>
      </c>
      <c r="BI1973" s="110">
        <v>10000</v>
      </c>
      <c r="BJ1973" s="110">
        <v>10000</v>
      </c>
      <c r="BK1973" s="110">
        <v>10000</v>
      </c>
      <c r="BL1973" s="110">
        <v>10000</v>
      </c>
      <c r="BN1973" s="110">
        <f t="shared" si="322"/>
        <v>40000</v>
      </c>
      <c r="BS1973" s="110">
        <v>6404</v>
      </c>
      <c r="BT1973" s="110" t="str">
        <f t="shared" si="316"/>
        <v>Realização de eventos de náutica e pesca</v>
      </c>
      <c r="BU1973" s="111" t="str">
        <f t="shared" si="317"/>
        <v>Não</v>
      </c>
      <c r="BV1973" s="111" t="str">
        <f t="shared" si="318"/>
        <v>Não</v>
      </c>
      <c r="BW1973" s="111" t="str">
        <f t="shared" si="319"/>
        <v>Não</v>
      </c>
      <c r="BX1973" s="111" t="str">
        <f t="shared" si="320"/>
        <v>Não</v>
      </c>
      <c r="BY1973" s="110" t="s">
        <v>121</v>
      </c>
      <c r="BZ1973" s="110" t="s">
        <v>121</v>
      </c>
      <c r="CA1973" s="110" t="s">
        <v>121</v>
      </c>
      <c r="CB1973" s="110" t="s">
        <v>8122</v>
      </c>
      <c r="CG1973" s="110" t="str">
        <f t="shared" si="314"/>
        <v>6324 Total</v>
      </c>
      <c r="CH1973" s="110" t="str">
        <f t="shared" si="315"/>
        <v>6324 Total-1</v>
      </c>
      <c r="CI1973" s="110">
        <v>1</v>
      </c>
      <c r="CJ1973" s="110" t="s">
        <v>7674</v>
      </c>
      <c r="CN1973" s="110">
        <v>0</v>
      </c>
      <c r="CO1973" s="110">
        <v>0.96</v>
      </c>
      <c r="CP1973" s="110">
        <v>2.2400000000000002</v>
      </c>
      <c r="CQ1973" s="110">
        <v>0</v>
      </c>
    </row>
    <row r="1974" spans="19:95" x14ac:dyDescent="0.2">
      <c r="S1974" s="98">
        <v>4208</v>
      </c>
      <c r="T1974" s="98">
        <v>69</v>
      </c>
      <c r="U1974" s="98" t="s">
        <v>4548</v>
      </c>
      <c r="V1974" s="98">
        <v>2</v>
      </c>
      <c r="W1974" s="98" t="s">
        <v>975</v>
      </c>
      <c r="X1974" s="98">
        <v>3</v>
      </c>
      <c r="Y1974" s="98" t="s">
        <v>870</v>
      </c>
      <c r="Z1974" s="98">
        <v>23</v>
      </c>
      <c r="AA1974" s="98" t="s">
        <v>4549</v>
      </c>
      <c r="AB1974" s="98">
        <v>8024</v>
      </c>
      <c r="AC1974" s="98" t="s">
        <v>4550</v>
      </c>
      <c r="AD1974" s="98" t="s">
        <v>4551</v>
      </c>
      <c r="AE1974" s="98">
        <v>4208</v>
      </c>
      <c r="AF1974" s="98" t="s">
        <v>1537</v>
      </c>
      <c r="AG1974" s="98" t="s">
        <v>4598</v>
      </c>
      <c r="AH1974" s="98" t="s">
        <v>4599</v>
      </c>
      <c r="AI1974" s="98" t="s">
        <v>53</v>
      </c>
      <c r="AJ1974" s="98">
        <v>4100</v>
      </c>
      <c r="AO1974" s="98">
        <v>2024</v>
      </c>
      <c r="AP1974" s="98">
        <v>10</v>
      </c>
      <c r="AQ1974" s="98" t="s">
        <v>54</v>
      </c>
      <c r="AR1974" s="98" t="s">
        <v>54</v>
      </c>
      <c r="AS1974" s="98" t="s">
        <v>54</v>
      </c>
      <c r="AT1974" s="98" t="s">
        <v>54</v>
      </c>
      <c r="AV1974" s="98" t="s">
        <v>1290</v>
      </c>
      <c r="AY1974" s="98" t="s">
        <v>56</v>
      </c>
      <c r="AZ1974" s="98" t="s">
        <v>4600</v>
      </c>
      <c r="BA1974" s="98" t="s">
        <v>4553</v>
      </c>
      <c r="BB1974" s="98" t="s">
        <v>3681</v>
      </c>
      <c r="BD1974" s="110" t="str">
        <f t="shared" si="321"/>
        <v>5334RGInt 02 Guarapuava</v>
      </c>
      <c r="BE1974" s="110">
        <v>5334</v>
      </c>
      <c r="BF1974" s="110" t="s">
        <v>1825</v>
      </c>
      <c r="BG1974" s="110">
        <v>8600</v>
      </c>
      <c r="BH1974" s="110" t="s">
        <v>34</v>
      </c>
      <c r="BI1974" s="110">
        <v>3000</v>
      </c>
      <c r="BJ1974" s="110">
        <v>3000</v>
      </c>
      <c r="BK1974" s="110">
        <v>3000</v>
      </c>
      <c r="BL1974" s="110">
        <v>3000</v>
      </c>
      <c r="BN1974" s="110">
        <f t="shared" si="322"/>
        <v>12000</v>
      </c>
      <c r="BS1974" s="110">
        <v>4208</v>
      </c>
      <c r="BT1974" s="110" t="str">
        <f t="shared" si="316"/>
        <v>Selo de eficiência concedido às cooperativas e/ou associações de materiais recicláveis</v>
      </c>
      <c r="BU1974" s="111" t="str">
        <f t="shared" si="317"/>
        <v>Não</v>
      </c>
      <c r="BV1974" s="111" t="str">
        <f t="shared" si="318"/>
        <v>Não</v>
      </c>
      <c r="BW1974" s="111" t="str">
        <f t="shared" si="319"/>
        <v>Não</v>
      </c>
      <c r="BX1974" s="111" t="str">
        <f t="shared" si="320"/>
        <v>Não</v>
      </c>
      <c r="BY1974" s="110" t="s">
        <v>1486</v>
      </c>
      <c r="BZ1974" s="110" t="s">
        <v>1290</v>
      </c>
      <c r="CA1974" s="110" t="s">
        <v>8368</v>
      </c>
      <c r="CB1974" s="110" t="s">
        <v>8374</v>
      </c>
      <c r="CG1974" s="110" t="str">
        <f t="shared" si="314"/>
        <v>6325Pontal do Paraná</v>
      </c>
      <c r="CH1974" s="110" t="str">
        <f t="shared" si="315"/>
        <v>6325-1</v>
      </c>
      <c r="CI1974" s="110">
        <v>1</v>
      </c>
      <c r="CJ1974" s="110">
        <v>6325</v>
      </c>
      <c r="CK1974" s="110" t="s">
        <v>33</v>
      </c>
      <c r="CL1974" s="110">
        <v>4119954</v>
      </c>
      <c r="CM1974" s="110" t="s">
        <v>535</v>
      </c>
      <c r="CN1974" s="110">
        <v>0</v>
      </c>
      <c r="CO1974" s="110">
        <v>0.94</v>
      </c>
      <c r="CP1974" s="110">
        <v>3.76</v>
      </c>
      <c r="CQ1974" s="110">
        <v>0</v>
      </c>
    </row>
    <row r="1975" spans="19:95" x14ac:dyDescent="0.2">
      <c r="S1975" s="98">
        <v>4207</v>
      </c>
      <c r="T1975" s="98">
        <v>69</v>
      </c>
      <c r="U1975" s="98" t="s">
        <v>4548</v>
      </c>
      <c r="V1975" s="98">
        <v>2</v>
      </c>
      <c r="W1975" s="98" t="s">
        <v>975</v>
      </c>
      <c r="X1975" s="98">
        <v>3</v>
      </c>
      <c r="Y1975" s="98" t="s">
        <v>870</v>
      </c>
      <c r="Z1975" s="98">
        <v>23</v>
      </c>
      <c r="AA1975" s="98" t="s">
        <v>4549</v>
      </c>
      <c r="AB1975" s="98">
        <v>8024</v>
      </c>
      <c r="AC1975" s="98" t="s">
        <v>4550</v>
      </c>
      <c r="AD1975" s="98" t="s">
        <v>4551</v>
      </c>
      <c r="AE1975" s="98">
        <v>4207</v>
      </c>
      <c r="AF1975" s="98" t="s">
        <v>1531</v>
      </c>
      <c r="AG1975" s="98" t="s">
        <v>4601</v>
      </c>
      <c r="AH1975" s="98" t="s">
        <v>4599</v>
      </c>
      <c r="AI1975" s="98" t="s">
        <v>53</v>
      </c>
      <c r="AJ1975" s="98">
        <v>4100</v>
      </c>
      <c r="AO1975" s="98">
        <v>2024</v>
      </c>
      <c r="AP1975" s="98">
        <v>0</v>
      </c>
      <c r="AQ1975" s="98" t="s">
        <v>54</v>
      </c>
      <c r="AR1975" s="98" t="s">
        <v>54</v>
      </c>
      <c r="AS1975" s="98" t="s">
        <v>54</v>
      </c>
      <c r="AT1975" s="98" t="s">
        <v>54</v>
      </c>
      <c r="AW1975" s="98" t="s">
        <v>1367</v>
      </c>
      <c r="AY1975" s="98" t="s">
        <v>56</v>
      </c>
      <c r="AZ1975" s="98" t="s">
        <v>4602</v>
      </c>
      <c r="BA1975" s="98" t="s">
        <v>4553</v>
      </c>
      <c r="BB1975" s="98" t="s">
        <v>3681</v>
      </c>
      <c r="BD1975" s="110" t="str">
        <f t="shared" si="321"/>
        <v>5334RGInt 03 Cascavel</v>
      </c>
      <c r="BE1975" s="110">
        <v>5334</v>
      </c>
      <c r="BF1975" s="110" t="s">
        <v>1825</v>
      </c>
      <c r="BG1975" s="110">
        <v>8600</v>
      </c>
      <c r="BH1975" s="110" t="s">
        <v>35</v>
      </c>
      <c r="BI1975" s="110">
        <v>5000</v>
      </c>
      <c r="BJ1975" s="110">
        <v>5000</v>
      </c>
      <c r="BK1975" s="110">
        <v>5000</v>
      </c>
      <c r="BL1975" s="110">
        <v>5000</v>
      </c>
      <c r="BN1975" s="110">
        <f t="shared" si="322"/>
        <v>20000</v>
      </c>
      <c r="BS1975" s="110">
        <v>4207</v>
      </c>
      <c r="BT1975" s="110" t="str">
        <f t="shared" si="316"/>
        <v>Selo Estadual de Logística Reversa concedido a empreendimentos</v>
      </c>
      <c r="BU1975" s="111" t="str">
        <f t="shared" si="317"/>
        <v>Não</v>
      </c>
      <c r="BV1975" s="111" t="str">
        <f t="shared" si="318"/>
        <v>Não</v>
      </c>
      <c r="BW1975" s="111" t="str">
        <f t="shared" si="319"/>
        <v>Não</v>
      </c>
      <c r="BX1975" s="111" t="str">
        <f t="shared" si="320"/>
        <v>Não</v>
      </c>
      <c r="BY1975" s="110" t="s">
        <v>1486</v>
      </c>
      <c r="BZ1975" s="110" t="s">
        <v>1290</v>
      </c>
      <c r="CA1975" s="110" t="s">
        <v>1367</v>
      </c>
      <c r="CB1975" s="110" t="s">
        <v>8377</v>
      </c>
      <c r="CG1975" s="110" t="str">
        <f t="shared" si="314"/>
        <v>6325 Total</v>
      </c>
      <c r="CH1975" s="110" t="str">
        <f t="shared" si="315"/>
        <v>6325 Total-1</v>
      </c>
      <c r="CI1975" s="110">
        <v>1</v>
      </c>
      <c r="CJ1975" s="110" t="s">
        <v>7675</v>
      </c>
      <c r="CN1975" s="110">
        <v>0</v>
      </c>
      <c r="CO1975" s="110">
        <v>0.94</v>
      </c>
      <c r="CP1975" s="110">
        <v>3.76</v>
      </c>
      <c r="CQ1975" s="110">
        <v>0</v>
      </c>
    </row>
    <row r="1976" spans="19:95" x14ac:dyDescent="0.2">
      <c r="S1976" s="98">
        <v>3761</v>
      </c>
      <c r="T1976" s="98">
        <v>69</v>
      </c>
      <c r="U1976" s="98" t="s">
        <v>4548</v>
      </c>
      <c r="V1976" s="98">
        <v>31</v>
      </c>
      <c r="W1976" s="98" t="s">
        <v>4603</v>
      </c>
      <c r="X1976" s="98">
        <v>3</v>
      </c>
      <c r="Y1976" s="98" t="s">
        <v>870</v>
      </c>
      <c r="Z1976" s="98">
        <v>23</v>
      </c>
      <c r="AA1976" s="98" t="s">
        <v>4549</v>
      </c>
      <c r="AB1976" s="98">
        <v>7016</v>
      </c>
      <c r="AC1976" s="98" t="s">
        <v>4604</v>
      </c>
      <c r="AD1976" s="98" t="s">
        <v>4605</v>
      </c>
      <c r="AE1976" s="98">
        <v>3761</v>
      </c>
      <c r="AF1976" s="98" t="s">
        <v>184</v>
      </c>
      <c r="AG1976" s="98" t="s">
        <v>4606</v>
      </c>
      <c r="AH1976" s="98" t="s">
        <v>2539</v>
      </c>
      <c r="AI1976" s="98" t="s">
        <v>53</v>
      </c>
      <c r="AJ1976" s="98">
        <v>4100</v>
      </c>
      <c r="AO1976" s="98">
        <v>2024</v>
      </c>
      <c r="AP1976" s="98">
        <v>50000</v>
      </c>
      <c r="AQ1976" s="98" t="s">
        <v>54</v>
      </c>
      <c r="AR1976" s="98" t="s">
        <v>54</v>
      </c>
      <c r="AS1976" s="98" t="s">
        <v>54</v>
      </c>
      <c r="AT1976" s="98" t="s">
        <v>54</v>
      </c>
      <c r="AU1976" s="98" t="s">
        <v>173</v>
      </c>
      <c r="AY1976" s="98" t="s">
        <v>56</v>
      </c>
      <c r="AZ1976" s="98" t="s">
        <v>4607</v>
      </c>
      <c r="BA1976" s="98" t="s">
        <v>4608</v>
      </c>
      <c r="BB1976" s="98" t="s">
        <v>4609</v>
      </c>
      <c r="BD1976" s="110" t="str">
        <f t="shared" si="321"/>
        <v>5334RGInt 04 Maringá</v>
      </c>
      <c r="BE1976" s="110">
        <v>5334</v>
      </c>
      <c r="BF1976" s="110" t="s">
        <v>1825</v>
      </c>
      <c r="BG1976" s="110">
        <v>8600</v>
      </c>
      <c r="BH1976" s="110" t="s">
        <v>36</v>
      </c>
      <c r="BI1976" s="110">
        <v>5000</v>
      </c>
      <c r="BJ1976" s="110">
        <v>5000</v>
      </c>
      <c r="BK1976" s="110">
        <v>5000</v>
      </c>
      <c r="BL1976" s="110">
        <v>5000</v>
      </c>
      <c r="BN1976" s="110">
        <f t="shared" si="322"/>
        <v>20000</v>
      </c>
      <c r="BS1976" s="110">
        <v>3761</v>
      </c>
      <c r="BT1976" s="110" t="str">
        <f t="shared" si="316"/>
        <v>Implementação da Base Cartográfica do Estado do Paraná na escala 1:10.000</v>
      </c>
      <c r="BU1976" s="111" t="str">
        <f t="shared" si="317"/>
        <v>Não</v>
      </c>
      <c r="BV1976" s="111" t="str">
        <f t="shared" si="318"/>
        <v>Não</v>
      </c>
      <c r="BW1976" s="111" t="str">
        <f t="shared" si="319"/>
        <v>Não</v>
      </c>
      <c r="BX1976" s="111" t="str">
        <f t="shared" si="320"/>
        <v>Não</v>
      </c>
      <c r="BY1976" s="110" t="s">
        <v>173</v>
      </c>
      <c r="BZ1976" s="110" t="s">
        <v>213</v>
      </c>
      <c r="CA1976" s="110" t="s">
        <v>121</v>
      </c>
      <c r="CB1976" s="110" t="s">
        <v>8374</v>
      </c>
      <c r="CG1976" s="110" t="str">
        <f t="shared" si="314"/>
        <v>6326Pontal do Paraná</v>
      </c>
      <c r="CH1976" s="110" t="str">
        <f t="shared" si="315"/>
        <v>6326-1</v>
      </c>
      <c r="CI1976" s="110">
        <v>1</v>
      </c>
      <c r="CJ1976" s="110">
        <v>6326</v>
      </c>
      <c r="CK1976" s="110" t="s">
        <v>33</v>
      </c>
      <c r="CL1976" s="110">
        <v>4119954</v>
      </c>
      <c r="CM1976" s="110" t="s">
        <v>535</v>
      </c>
      <c r="CN1976" s="110">
        <v>0</v>
      </c>
      <c r="CO1976" s="110">
        <v>0</v>
      </c>
      <c r="CP1976" s="110">
        <v>0.22</v>
      </c>
      <c r="CQ1976" s="110">
        <v>4.09</v>
      </c>
    </row>
    <row r="1977" spans="19:95" x14ac:dyDescent="0.2">
      <c r="S1977" s="98">
        <v>3759</v>
      </c>
      <c r="T1977" s="98">
        <v>69</v>
      </c>
      <c r="U1977" s="98" t="s">
        <v>4548</v>
      </c>
      <c r="V1977" s="98">
        <v>31</v>
      </c>
      <c r="W1977" s="98" t="s">
        <v>4603</v>
      </c>
      <c r="X1977" s="98">
        <v>3</v>
      </c>
      <c r="Y1977" s="98" t="s">
        <v>870</v>
      </c>
      <c r="Z1977" s="98">
        <v>23</v>
      </c>
      <c r="AA1977" s="98" t="s">
        <v>4549</v>
      </c>
      <c r="AB1977" s="98">
        <v>7016</v>
      </c>
      <c r="AC1977" s="98" t="s">
        <v>4604</v>
      </c>
      <c r="AD1977" s="98" t="s">
        <v>4605</v>
      </c>
      <c r="AE1977" s="98">
        <v>3759</v>
      </c>
      <c r="AF1977" s="98" t="s">
        <v>172</v>
      </c>
      <c r="AG1977" s="98" t="s">
        <v>4610</v>
      </c>
      <c r="AH1977" s="98" t="s">
        <v>598</v>
      </c>
      <c r="AI1977" s="98" t="s">
        <v>53</v>
      </c>
      <c r="AJ1977" s="98">
        <v>4100</v>
      </c>
      <c r="AO1977" s="98">
        <v>2024</v>
      </c>
      <c r="AP1977" s="98">
        <v>1</v>
      </c>
      <c r="AQ1977" s="98" t="s">
        <v>54</v>
      </c>
      <c r="AR1977" s="98" t="s">
        <v>54</v>
      </c>
      <c r="AS1977" s="98" t="s">
        <v>54</v>
      </c>
      <c r="AT1977" s="98" t="s">
        <v>54</v>
      </c>
      <c r="AV1977" s="98" t="s">
        <v>244</v>
      </c>
      <c r="AY1977" s="98" t="s">
        <v>54</v>
      </c>
      <c r="AZ1977" s="98" t="s">
        <v>4611</v>
      </c>
      <c r="BA1977" s="98" t="s">
        <v>4612</v>
      </c>
      <c r="BB1977" s="98" t="s">
        <v>4609</v>
      </c>
      <c r="BD1977" s="110" t="str">
        <f t="shared" si="321"/>
        <v>5334RGInt 05 Londrina</v>
      </c>
      <c r="BE1977" s="110">
        <v>5334</v>
      </c>
      <c r="BF1977" s="110" t="s">
        <v>1825</v>
      </c>
      <c r="BG1977" s="110">
        <v>8600</v>
      </c>
      <c r="BH1977" s="110" t="s">
        <v>37</v>
      </c>
      <c r="BI1977" s="110">
        <v>5000</v>
      </c>
      <c r="BJ1977" s="110">
        <v>5000</v>
      </c>
      <c r="BK1977" s="110">
        <v>5000</v>
      </c>
      <c r="BL1977" s="110">
        <v>5000</v>
      </c>
      <c r="BN1977" s="110">
        <f t="shared" si="322"/>
        <v>20000</v>
      </c>
      <c r="BS1977" s="110">
        <v>3759</v>
      </c>
      <c r="BT1977" s="110" t="str">
        <f t="shared" si="316"/>
        <v>Infraestrutura de Dados Espaciais do Paraná (GeoPR) implantada</v>
      </c>
      <c r="BU1977" s="111" t="str">
        <f t="shared" si="317"/>
        <v>Não</v>
      </c>
      <c r="BV1977" s="111" t="str">
        <f t="shared" si="318"/>
        <v>Não</v>
      </c>
      <c r="BW1977" s="111" t="str">
        <f t="shared" si="319"/>
        <v>Não</v>
      </c>
      <c r="BX1977" s="111" t="str">
        <f t="shared" si="320"/>
        <v>Não</v>
      </c>
      <c r="BY1977" s="110" t="s">
        <v>173</v>
      </c>
      <c r="BZ1977" s="110" t="s">
        <v>244</v>
      </c>
      <c r="CA1977" s="110" t="s">
        <v>121</v>
      </c>
      <c r="CB1977" s="110" t="s">
        <v>8379</v>
      </c>
      <c r="CG1977" s="110" t="str">
        <f t="shared" si="314"/>
        <v>6326 Total</v>
      </c>
      <c r="CH1977" s="110" t="str">
        <f t="shared" si="315"/>
        <v>6326 Total-1</v>
      </c>
      <c r="CI1977" s="110">
        <v>1</v>
      </c>
      <c r="CJ1977" s="110" t="s">
        <v>7676</v>
      </c>
      <c r="CN1977" s="110">
        <v>0</v>
      </c>
      <c r="CO1977" s="110">
        <v>0</v>
      </c>
      <c r="CP1977" s="110">
        <v>0.22</v>
      </c>
      <c r="CQ1977" s="110">
        <v>4.09</v>
      </c>
    </row>
    <row r="1978" spans="19:95" x14ac:dyDescent="0.2">
      <c r="S1978" s="98">
        <v>3774</v>
      </c>
      <c r="T1978" s="98">
        <v>69</v>
      </c>
      <c r="U1978" s="98" t="s">
        <v>4548</v>
      </c>
      <c r="V1978" s="98">
        <v>31</v>
      </c>
      <c r="W1978" s="98" t="s">
        <v>4603</v>
      </c>
      <c r="X1978" s="98">
        <v>3</v>
      </c>
      <c r="Y1978" s="98" t="s">
        <v>870</v>
      </c>
      <c r="Z1978" s="98">
        <v>23</v>
      </c>
      <c r="AA1978" s="98" t="s">
        <v>4549</v>
      </c>
      <c r="AB1978" s="98">
        <v>7016</v>
      </c>
      <c r="AC1978" s="98" t="s">
        <v>4604</v>
      </c>
      <c r="AD1978" s="98" t="s">
        <v>4605</v>
      </c>
      <c r="AE1978" s="98">
        <v>3774</v>
      </c>
      <c r="AF1978" s="98" t="s">
        <v>237</v>
      </c>
      <c r="AG1978" s="98" t="s">
        <v>6523</v>
      </c>
      <c r="AH1978" s="98" t="s">
        <v>2539</v>
      </c>
      <c r="AI1978" s="98" t="s">
        <v>53</v>
      </c>
      <c r="AJ1978" s="98">
        <v>4100</v>
      </c>
      <c r="AK1978" s="98" t="s">
        <v>33</v>
      </c>
      <c r="AL1978" s="98">
        <v>4101</v>
      </c>
      <c r="AO1978" s="98">
        <v>2024</v>
      </c>
      <c r="AP1978" s="98">
        <v>0</v>
      </c>
      <c r="AQ1978" s="98" t="s">
        <v>54</v>
      </c>
      <c r="AR1978" s="98" t="s">
        <v>54</v>
      </c>
      <c r="AS1978" s="98" t="s">
        <v>54</v>
      </c>
      <c r="AT1978" s="98" t="s">
        <v>54</v>
      </c>
      <c r="AU1978" s="98" t="s">
        <v>173</v>
      </c>
      <c r="AY1978" s="98" t="s">
        <v>56</v>
      </c>
      <c r="AZ1978" s="98" t="s">
        <v>4613</v>
      </c>
      <c r="BA1978" s="98" t="s">
        <v>4614</v>
      </c>
      <c r="BB1978" s="98" t="s">
        <v>4615</v>
      </c>
      <c r="BD1978" s="110" t="str">
        <f t="shared" si="321"/>
        <v>5334RGInt 06 Ponta Grossa</v>
      </c>
      <c r="BE1978" s="110">
        <v>5334</v>
      </c>
      <c r="BF1978" s="110" t="s">
        <v>1825</v>
      </c>
      <c r="BG1978" s="110">
        <v>8600</v>
      </c>
      <c r="BH1978" s="110" t="s">
        <v>38</v>
      </c>
      <c r="BI1978" s="110">
        <v>2000</v>
      </c>
      <c r="BJ1978" s="110">
        <v>2000</v>
      </c>
      <c r="BK1978" s="110">
        <v>2000</v>
      </c>
      <c r="BL1978" s="110">
        <v>2000</v>
      </c>
      <c r="BN1978" s="110">
        <f t="shared" si="322"/>
        <v>8000</v>
      </c>
      <c r="BS1978" s="110">
        <v>3774</v>
      </c>
      <c r="BT1978" s="110" t="str">
        <f t="shared" si="316"/>
        <v>Mapeamento de área de risco de inundação em perímetros urbanos</v>
      </c>
      <c r="BU1978" s="111" t="str">
        <f t="shared" si="317"/>
        <v>Não</v>
      </c>
      <c r="BV1978" s="111" t="str">
        <f t="shared" si="318"/>
        <v>Não</v>
      </c>
      <c r="BW1978" s="111" t="str">
        <f t="shared" si="319"/>
        <v>Não</v>
      </c>
      <c r="BX1978" s="111" t="str">
        <f t="shared" si="320"/>
        <v>Não</v>
      </c>
      <c r="BY1978" s="110" t="s">
        <v>173</v>
      </c>
      <c r="BZ1978" s="110" t="s">
        <v>864</v>
      </c>
      <c r="CA1978" s="110" t="s">
        <v>121</v>
      </c>
      <c r="CB1978" s="110" t="s">
        <v>8122</v>
      </c>
      <c r="CG1978" s="110" t="str">
        <f t="shared" si="314"/>
        <v>6330Pinhais</v>
      </c>
      <c r="CH1978" s="110" t="str">
        <f t="shared" si="315"/>
        <v>6330-1</v>
      </c>
      <c r="CI1978" s="110">
        <v>1</v>
      </c>
      <c r="CJ1978" s="110">
        <v>6330</v>
      </c>
      <c r="CK1978" s="110" t="s">
        <v>33</v>
      </c>
      <c r="CL1978" s="110">
        <v>4119152</v>
      </c>
      <c r="CM1978" s="110" t="s">
        <v>515</v>
      </c>
      <c r="CN1978" s="110">
        <v>0</v>
      </c>
      <c r="CO1978" s="110">
        <v>0.5</v>
      </c>
      <c r="CP1978" s="110">
        <v>1</v>
      </c>
      <c r="CQ1978" s="110">
        <v>1</v>
      </c>
    </row>
    <row r="1979" spans="19:95" x14ac:dyDescent="0.2">
      <c r="S1979" s="98">
        <v>3775</v>
      </c>
      <c r="T1979" s="98">
        <v>69</v>
      </c>
      <c r="U1979" s="98" t="s">
        <v>4548</v>
      </c>
      <c r="V1979" s="98">
        <v>31</v>
      </c>
      <c r="W1979" s="98" t="s">
        <v>4603</v>
      </c>
      <c r="X1979" s="98">
        <v>3</v>
      </c>
      <c r="Y1979" s="98" t="s">
        <v>870</v>
      </c>
      <c r="Z1979" s="98">
        <v>23</v>
      </c>
      <c r="AA1979" s="98" t="s">
        <v>4549</v>
      </c>
      <c r="AB1979" s="98">
        <v>7016</v>
      </c>
      <c r="AC1979" s="98" t="s">
        <v>4604</v>
      </c>
      <c r="AD1979" s="98" t="s">
        <v>4605</v>
      </c>
      <c r="AE1979" s="98">
        <v>3775</v>
      </c>
      <c r="AF1979" s="98" t="s">
        <v>240</v>
      </c>
      <c r="AG1979" s="98" t="s">
        <v>6524</v>
      </c>
      <c r="AH1979" s="98" t="s">
        <v>2539</v>
      </c>
      <c r="AI1979" s="98" t="s">
        <v>53</v>
      </c>
      <c r="AJ1979" s="98">
        <v>4100</v>
      </c>
      <c r="AK1979" s="98" t="s">
        <v>34</v>
      </c>
      <c r="AL1979" s="98">
        <v>4102</v>
      </c>
      <c r="AO1979" s="98">
        <v>2024</v>
      </c>
      <c r="AP1979" s="98">
        <v>0</v>
      </c>
      <c r="AQ1979" s="98" t="s">
        <v>54</v>
      </c>
      <c r="AR1979" s="98" t="s">
        <v>54</v>
      </c>
      <c r="AS1979" s="98" t="s">
        <v>54</v>
      </c>
      <c r="AT1979" s="98" t="s">
        <v>54</v>
      </c>
      <c r="AV1979" s="98" t="s">
        <v>864</v>
      </c>
      <c r="AY1979" s="98" t="s">
        <v>56</v>
      </c>
      <c r="AZ1979" s="98" t="s">
        <v>4616</v>
      </c>
      <c r="BA1979" s="98" t="s">
        <v>4617</v>
      </c>
      <c r="BB1979" s="98" t="s">
        <v>6525</v>
      </c>
      <c r="BD1979" s="110" t="str">
        <f t="shared" si="321"/>
        <v>5337RGInt 01 Curitiba</v>
      </c>
      <c r="BE1979" s="110">
        <v>5337</v>
      </c>
      <c r="BF1979" s="110" t="s">
        <v>1414</v>
      </c>
      <c r="BG1979" s="110">
        <v>7018</v>
      </c>
      <c r="BH1979" s="110" t="s">
        <v>33</v>
      </c>
      <c r="BI1979" s="110">
        <v>2047</v>
      </c>
      <c r="BJ1979" s="110">
        <v>2483</v>
      </c>
      <c r="BK1979" s="110">
        <v>2569</v>
      </c>
      <c r="BL1979" s="110">
        <v>2493</v>
      </c>
      <c r="BN1979" s="110">
        <f t="shared" si="322"/>
        <v>9592</v>
      </c>
      <c r="BS1979" s="110">
        <v>3775</v>
      </c>
      <c r="BT1979" s="110" t="str">
        <f t="shared" si="316"/>
        <v>Mapeamento de áreas suscetíveis a movimentos gravitacionais de massa em áreas urbanas</v>
      </c>
      <c r="BU1979" s="111" t="str">
        <f t="shared" si="317"/>
        <v>Não</v>
      </c>
      <c r="BV1979" s="111" t="str">
        <f t="shared" si="318"/>
        <v>Não</v>
      </c>
      <c r="BW1979" s="111" t="str">
        <f t="shared" si="319"/>
        <v>Não</v>
      </c>
      <c r="BX1979" s="111" t="str">
        <f t="shared" si="320"/>
        <v>Não</v>
      </c>
      <c r="BY1979" s="110" t="s">
        <v>173</v>
      </c>
      <c r="BZ1979" s="110" t="s">
        <v>864</v>
      </c>
      <c r="CA1979" s="110" t="s">
        <v>121</v>
      </c>
      <c r="CB1979" s="110" t="s">
        <v>8375</v>
      </c>
      <c r="CG1979" s="110" t="str">
        <f t="shared" si="314"/>
        <v>6330 Total</v>
      </c>
      <c r="CH1979" s="110" t="str">
        <f t="shared" si="315"/>
        <v>6330 Total-1</v>
      </c>
      <c r="CI1979" s="110">
        <v>1</v>
      </c>
      <c r="CJ1979" s="110" t="s">
        <v>7677</v>
      </c>
      <c r="CN1979" s="110">
        <v>0</v>
      </c>
      <c r="CO1979" s="110">
        <v>0.5</v>
      </c>
      <c r="CP1979" s="110">
        <v>1</v>
      </c>
      <c r="CQ1979" s="110">
        <v>1</v>
      </c>
    </row>
    <row r="1980" spans="19:95" x14ac:dyDescent="0.2">
      <c r="S1980" s="98">
        <v>3777</v>
      </c>
      <c r="T1980" s="98">
        <v>69</v>
      </c>
      <c r="U1980" s="98" t="s">
        <v>4548</v>
      </c>
      <c r="V1980" s="98">
        <v>31</v>
      </c>
      <c r="W1980" s="98" t="s">
        <v>4603</v>
      </c>
      <c r="X1980" s="98">
        <v>3</v>
      </c>
      <c r="Y1980" s="98" t="s">
        <v>870</v>
      </c>
      <c r="Z1980" s="98">
        <v>23</v>
      </c>
      <c r="AA1980" s="98" t="s">
        <v>4549</v>
      </c>
      <c r="AB1980" s="98">
        <v>7016</v>
      </c>
      <c r="AC1980" s="98" t="s">
        <v>4604</v>
      </c>
      <c r="AD1980" s="98" t="s">
        <v>4605</v>
      </c>
      <c r="AE1980" s="98">
        <v>3777</v>
      </c>
      <c r="AF1980" s="98" t="s">
        <v>255</v>
      </c>
      <c r="AG1980" s="98" t="s">
        <v>6526</v>
      </c>
      <c r="AH1980" s="98" t="s">
        <v>995</v>
      </c>
      <c r="AI1980" s="98" t="s">
        <v>53</v>
      </c>
      <c r="AJ1980" s="98">
        <v>4100</v>
      </c>
      <c r="AO1980" s="98">
        <v>2024</v>
      </c>
      <c r="AP1980" s="98">
        <v>0</v>
      </c>
      <c r="AQ1980" s="98" t="s">
        <v>54</v>
      </c>
      <c r="AR1980" s="98" t="s">
        <v>54</v>
      </c>
      <c r="AS1980" s="98" t="s">
        <v>54</v>
      </c>
      <c r="AT1980" s="98" t="s">
        <v>54</v>
      </c>
      <c r="AV1980" s="98" t="s">
        <v>226</v>
      </c>
      <c r="AY1980" s="98" t="s">
        <v>56</v>
      </c>
      <c r="AZ1980" s="98" t="s">
        <v>4618</v>
      </c>
      <c r="BA1980" s="98" t="s">
        <v>4619</v>
      </c>
      <c r="BB1980" s="98" t="s">
        <v>4620</v>
      </c>
      <c r="BD1980" s="110" t="str">
        <f t="shared" si="321"/>
        <v>5337RGInt 02 Guarapuava</v>
      </c>
      <c r="BE1980" s="110">
        <v>5337</v>
      </c>
      <c r="BF1980" s="110" t="s">
        <v>1414</v>
      </c>
      <c r="BG1980" s="110">
        <v>7018</v>
      </c>
      <c r="BH1980" s="110" t="s">
        <v>34</v>
      </c>
      <c r="BI1980" s="110">
        <v>127</v>
      </c>
      <c r="BJ1980" s="110">
        <v>154</v>
      </c>
      <c r="BK1980" s="110">
        <v>159</v>
      </c>
      <c r="BL1980" s="110">
        <v>154</v>
      </c>
      <c r="BN1980" s="110">
        <f t="shared" si="322"/>
        <v>594</v>
      </c>
      <c r="BS1980" s="110">
        <v>3777</v>
      </c>
      <c r="BT1980" s="110" t="str">
        <f t="shared" si="316"/>
        <v>Plataforma com as ações do ZEE PR e ZEE PR - Litoral implantada</v>
      </c>
      <c r="BU1980" s="111" t="str">
        <f t="shared" si="317"/>
        <v>Não</v>
      </c>
      <c r="BV1980" s="111" t="str">
        <f t="shared" si="318"/>
        <v>Não</v>
      </c>
      <c r="BW1980" s="111" t="str">
        <f t="shared" si="319"/>
        <v>Não</v>
      </c>
      <c r="BX1980" s="111" t="str">
        <f t="shared" si="320"/>
        <v>Não</v>
      </c>
      <c r="BY1980" s="110" t="s">
        <v>256</v>
      </c>
      <c r="BZ1980" s="110" t="s">
        <v>8291</v>
      </c>
      <c r="CA1980" s="110" t="s">
        <v>155</v>
      </c>
      <c r="CB1980" s="110" t="s">
        <v>8122</v>
      </c>
      <c r="CG1980" s="110" t="str">
        <f t="shared" si="314"/>
        <v>6332Paranaguá</v>
      </c>
      <c r="CH1980" s="110" t="str">
        <f t="shared" si="315"/>
        <v>6332-1</v>
      </c>
      <c r="CI1980" s="110">
        <v>1</v>
      </c>
      <c r="CJ1980" s="110">
        <v>6332</v>
      </c>
      <c r="CK1980" s="110" t="s">
        <v>33</v>
      </c>
      <c r="CL1980" s="110">
        <v>4118204</v>
      </c>
      <c r="CM1980" s="110" t="s">
        <v>511</v>
      </c>
      <c r="CN1980" s="110">
        <v>0</v>
      </c>
      <c r="CO1980" s="110">
        <v>1920</v>
      </c>
      <c r="CP1980" s="110">
        <v>0</v>
      </c>
      <c r="CQ1980" s="110">
        <v>0</v>
      </c>
    </row>
    <row r="1981" spans="19:95" x14ac:dyDescent="0.2">
      <c r="S1981" s="98">
        <v>3760</v>
      </c>
      <c r="T1981" s="98">
        <v>69</v>
      </c>
      <c r="U1981" s="98" t="s">
        <v>4548</v>
      </c>
      <c r="V1981" s="98">
        <v>31</v>
      </c>
      <c r="W1981" s="98" t="s">
        <v>4603</v>
      </c>
      <c r="X1981" s="98">
        <v>3</v>
      </c>
      <c r="Y1981" s="98" t="s">
        <v>870</v>
      </c>
      <c r="Z1981" s="98">
        <v>23</v>
      </c>
      <c r="AA1981" s="98" t="s">
        <v>4549</v>
      </c>
      <c r="AB1981" s="98">
        <v>7016</v>
      </c>
      <c r="AC1981" s="98" t="s">
        <v>4604</v>
      </c>
      <c r="AD1981" s="98" t="s">
        <v>4605</v>
      </c>
      <c r="AE1981" s="98">
        <v>3760</v>
      </c>
      <c r="AF1981" s="98" t="s">
        <v>178</v>
      </c>
      <c r="AG1981" s="98" t="s">
        <v>4621</v>
      </c>
      <c r="AH1981" s="98" t="s">
        <v>995</v>
      </c>
      <c r="AI1981" s="98" t="s">
        <v>53</v>
      </c>
      <c r="AJ1981" s="98">
        <v>4100</v>
      </c>
      <c r="AO1981" s="98">
        <v>2024</v>
      </c>
      <c r="AP1981" s="98">
        <v>0</v>
      </c>
      <c r="AQ1981" s="98" t="s">
        <v>54</v>
      </c>
      <c r="AR1981" s="98" t="s">
        <v>54</v>
      </c>
      <c r="AS1981" s="98" t="s">
        <v>54</v>
      </c>
      <c r="AT1981" s="98" t="s">
        <v>54</v>
      </c>
      <c r="AU1981" s="98" t="s">
        <v>173</v>
      </c>
      <c r="AY1981" s="98" t="s">
        <v>54</v>
      </c>
      <c r="AZ1981" s="98" t="s">
        <v>4622</v>
      </c>
      <c r="BA1981" s="98" t="s">
        <v>4608</v>
      </c>
      <c r="BB1981" s="98" t="s">
        <v>4609</v>
      </c>
      <c r="BD1981" s="110" t="str">
        <f t="shared" si="321"/>
        <v>5337RGInt 03 Cascavel</v>
      </c>
      <c r="BE1981" s="110">
        <v>5337</v>
      </c>
      <c r="BF1981" s="110" t="s">
        <v>1414</v>
      </c>
      <c r="BG1981" s="110">
        <v>7018</v>
      </c>
      <c r="BH1981" s="110" t="s">
        <v>35</v>
      </c>
      <c r="BI1981" s="110">
        <v>586</v>
      </c>
      <c r="BJ1981" s="110">
        <v>711</v>
      </c>
      <c r="BK1981" s="110">
        <v>735</v>
      </c>
      <c r="BL1981" s="110">
        <v>713</v>
      </c>
      <c r="BN1981" s="110">
        <f t="shared" si="322"/>
        <v>2745</v>
      </c>
      <c r="BS1981" s="110">
        <v>3760</v>
      </c>
      <c r="BT1981" s="110" t="str">
        <f t="shared" si="316"/>
        <v>Plataforma online de serviços ambientais implantada</v>
      </c>
      <c r="BU1981" s="111" t="str">
        <f t="shared" si="317"/>
        <v>Não</v>
      </c>
      <c r="BV1981" s="111" t="str">
        <f t="shared" si="318"/>
        <v>Não</v>
      </c>
      <c r="BW1981" s="111" t="str">
        <f t="shared" si="319"/>
        <v>Não</v>
      </c>
      <c r="BX1981" s="111" t="str">
        <f t="shared" si="320"/>
        <v>Não</v>
      </c>
      <c r="BY1981" s="110" t="s">
        <v>173</v>
      </c>
      <c r="BZ1981" s="110" t="s">
        <v>244</v>
      </c>
      <c r="CA1981" s="110" t="s">
        <v>179</v>
      </c>
      <c r="CB1981" s="110" t="s">
        <v>8378</v>
      </c>
      <c r="CG1981" s="110" t="str">
        <f t="shared" si="314"/>
        <v>6332 Total</v>
      </c>
      <c r="CH1981" s="110" t="str">
        <f t="shared" si="315"/>
        <v>6332 Total-1</v>
      </c>
      <c r="CI1981" s="110">
        <v>1</v>
      </c>
      <c r="CJ1981" s="110" t="s">
        <v>7678</v>
      </c>
      <c r="CN1981" s="110">
        <v>0</v>
      </c>
      <c r="CO1981" s="110">
        <v>1920</v>
      </c>
      <c r="CP1981" s="110">
        <v>0</v>
      </c>
      <c r="CQ1981" s="110">
        <v>0</v>
      </c>
    </row>
    <row r="1982" spans="19:95" x14ac:dyDescent="0.2">
      <c r="S1982" s="98">
        <v>3772</v>
      </c>
      <c r="T1982" s="98">
        <v>69</v>
      </c>
      <c r="U1982" s="98" t="s">
        <v>4548</v>
      </c>
      <c r="V1982" s="98">
        <v>31</v>
      </c>
      <c r="W1982" s="98" t="s">
        <v>4603</v>
      </c>
      <c r="X1982" s="98">
        <v>3</v>
      </c>
      <c r="Y1982" s="98" t="s">
        <v>870</v>
      </c>
      <c r="Z1982" s="98">
        <v>23</v>
      </c>
      <c r="AA1982" s="98" t="s">
        <v>4549</v>
      </c>
      <c r="AB1982" s="98">
        <v>7016</v>
      </c>
      <c r="AC1982" s="98" t="s">
        <v>4604</v>
      </c>
      <c r="AD1982" s="98" t="s">
        <v>4605</v>
      </c>
      <c r="AE1982" s="98">
        <v>3772</v>
      </c>
      <c r="AF1982" s="98" t="s">
        <v>230</v>
      </c>
      <c r="AG1982" s="98" t="s">
        <v>4623</v>
      </c>
      <c r="AH1982" s="98" t="s">
        <v>4624</v>
      </c>
      <c r="AI1982" s="98" t="s">
        <v>53</v>
      </c>
      <c r="AJ1982" s="98">
        <v>4100</v>
      </c>
      <c r="AK1982" s="98" t="s">
        <v>33</v>
      </c>
      <c r="AL1982" s="98">
        <v>4101</v>
      </c>
      <c r="AO1982" s="98">
        <v>2024</v>
      </c>
      <c r="AP1982" s="98">
        <v>13</v>
      </c>
      <c r="AQ1982" s="98" t="s">
        <v>54</v>
      </c>
      <c r="AR1982" s="98" t="s">
        <v>54</v>
      </c>
      <c r="AS1982" s="98" t="s">
        <v>54</v>
      </c>
      <c r="AT1982" s="98" t="s">
        <v>54</v>
      </c>
      <c r="AU1982" s="98" t="s">
        <v>173</v>
      </c>
      <c r="AY1982" s="98" t="s">
        <v>56</v>
      </c>
      <c r="AZ1982" s="98" t="s">
        <v>4625</v>
      </c>
      <c r="BA1982" s="98" t="s">
        <v>4626</v>
      </c>
      <c r="BB1982" s="98" t="s">
        <v>4627</v>
      </c>
      <c r="BD1982" s="110" t="str">
        <f t="shared" si="321"/>
        <v>5337RGInt 04 Maringá</v>
      </c>
      <c r="BE1982" s="110">
        <v>5337</v>
      </c>
      <c r="BF1982" s="110" t="s">
        <v>1414</v>
      </c>
      <c r="BG1982" s="110">
        <v>7018</v>
      </c>
      <c r="BH1982" s="110" t="s">
        <v>36</v>
      </c>
      <c r="BI1982" s="110">
        <v>573</v>
      </c>
      <c r="BJ1982" s="110">
        <v>695</v>
      </c>
      <c r="BK1982" s="110">
        <v>719</v>
      </c>
      <c r="BL1982" s="110">
        <v>698</v>
      </c>
      <c r="BN1982" s="110">
        <f t="shared" si="322"/>
        <v>2685</v>
      </c>
      <c r="BS1982" s="110">
        <v>3772</v>
      </c>
      <c r="BT1982" s="110" t="str">
        <f t="shared" si="316"/>
        <v>Rede de estações de monitoramento de ar ampliada</v>
      </c>
      <c r="BU1982" s="111" t="str">
        <f t="shared" si="317"/>
        <v>Não</v>
      </c>
      <c r="BV1982" s="111" t="str">
        <f t="shared" si="318"/>
        <v>Não</v>
      </c>
      <c r="BW1982" s="111" t="str">
        <f t="shared" si="319"/>
        <v>Não</v>
      </c>
      <c r="BX1982" s="111" t="str">
        <f t="shared" si="320"/>
        <v>Não</v>
      </c>
      <c r="BY1982" s="110" t="s">
        <v>173</v>
      </c>
      <c r="BZ1982" s="110" t="s">
        <v>226</v>
      </c>
      <c r="CA1982" s="110" t="s">
        <v>121</v>
      </c>
      <c r="CB1982" s="110" t="s">
        <v>8379</v>
      </c>
      <c r="CG1982" s="110" t="str">
        <f t="shared" si="314"/>
        <v>6333Curitiba</v>
      </c>
      <c r="CH1982" s="110" t="str">
        <f t="shared" si="315"/>
        <v>6333-1</v>
      </c>
      <c r="CI1982" s="110">
        <v>1</v>
      </c>
      <c r="CJ1982" s="110">
        <v>6333</v>
      </c>
      <c r="CK1982" s="110" t="s">
        <v>33</v>
      </c>
      <c r="CL1982" s="110">
        <v>4106902</v>
      </c>
      <c r="CM1982" s="110" t="s">
        <v>128</v>
      </c>
      <c r="CN1982" s="110">
        <v>0</v>
      </c>
      <c r="CO1982" s="110">
        <v>900</v>
      </c>
      <c r="CP1982" s="110">
        <v>0</v>
      </c>
      <c r="CQ1982" s="110">
        <v>0</v>
      </c>
    </row>
    <row r="1983" spans="19:95" x14ac:dyDescent="0.2">
      <c r="S1983" s="98">
        <v>3771</v>
      </c>
      <c r="T1983" s="98">
        <v>69</v>
      </c>
      <c r="U1983" s="98" t="s">
        <v>4548</v>
      </c>
      <c r="V1983" s="98">
        <v>31</v>
      </c>
      <c r="W1983" s="98" t="s">
        <v>4603</v>
      </c>
      <c r="X1983" s="98">
        <v>3</v>
      </c>
      <c r="Y1983" s="98" t="s">
        <v>870</v>
      </c>
      <c r="Z1983" s="98">
        <v>23</v>
      </c>
      <c r="AA1983" s="98" t="s">
        <v>4549</v>
      </c>
      <c r="AB1983" s="98">
        <v>7016</v>
      </c>
      <c r="AC1983" s="98" t="s">
        <v>4604</v>
      </c>
      <c r="AD1983" s="98" t="s">
        <v>4605</v>
      </c>
      <c r="AE1983" s="98">
        <v>3771</v>
      </c>
      <c r="AF1983" s="98" t="s">
        <v>227</v>
      </c>
      <c r="AG1983" s="98" t="s">
        <v>6527</v>
      </c>
      <c r="AH1983" s="98" t="s">
        <v>4628</v>
      </c>
      <c r="AI1983" s="98" t="s">
        <v>53</v>
      </c>
      <c r="AJ1983" s="98">
        <v>4100</v>
      </c>
      <c r="AK1983" s="98" t="s">
        <v>33</v>
      </c>
      <c r="AL1983" s="98">
        <v>4101</v>
      </c>
      <c r="AO1983" s="98">
        <v>2024</v>
      </c>
      <c r="AP1983" s="98">
        <v>0</v>
      </c>
      <c r="AQ1983" s="98" t="s">
        <v>54</v>
      </c>
      <c r="AR1983" s="98" t="s">
        <v>54</v>
      </c>
      <c r="AS1983" s="98" t="s">
        <v>54</v>
      </c>
      <c r="AT1983" s="98" t="s">
        <v>54</v>
      </c>
      <c r="AV1983" s="98" t="s">
        <v>4217</v>
      </c>
      <c r="AY1983" s="98" t="s">
        <v>56</v>
      </c>
      <c r="AZ1983" s="98" t="s">
        <v>4629</v>
      </c>
      <c r="BA1983" s="98" t="s">
        <v>6528</v>
      </c>
      <c r="BB1983" s="98" t="s">
        <v>6529</v>
      </c>
      <c r="BD1983" s="110" t="str">
        <f t="shared" si="321"/>
        <v>5337RGInt 05 Londrina</v>
      </c>
      <c r="BE1983" s="110">
        <v>5337</v>
      </c>
      <c r="BF1983" s="110" t="s">
        <v>1414</v>
      </c>
      <c r="BG1983" s="110">
        <v>7018</v>
      </c>
      <c r="BH1983" s="110" t="s">
        <v>37</v>
      </c>
      <c r="BI1983" s="110">
        <v>700</v>
      </c>
      <c r="BJ1983" s="110">
        <v>849</v>
      </c>
      <c r="BK1983" s="110">
        <v>878</v>
      </c>
      <c r="BL1983" s="110">
        <v>852</v>
      </c>
      <c r="BN1983" s="110">
        <f t="shared" si="322"/>
        <v>3279</v>
      </c>
      <c r="BS1983" s="110">
        <v>3771</v>
      </c>
      <c r="BT1983" s="110" t="str">
        <f t="shared" si="316"/>
        <v>Rede de monitoramento de águas subterrâneas implantada</v>
      </c>
      <c r="BU1983" s="111" t="str">
        <f t="shared" si="317"/>
        <v>Não</v>
      </c>
      <c r="BV1983" s="111" t="str">
        <f t="shared" si="318"/>
        <v>Não</v>
      </c>
      <c r="BW1983" s="111" t="str">
        <f t="shared" si="319"/>
        <v>Não</v>
      </c>
      <c r="BX1983" s="111" t="str">
        <f t="shared" si="320"/>
        <v>Não</v>
      </c>
      <c r="BY1983" s="110" t="s">
        <v>173</v>
      </c>
      <c r="BZ1983" s="110" t="s">
        <v>8292</v>
      </c>
      <c r="CA1983" s="110" t="s">
        <v>121</v>
      </c>
      <c r="CB1983" s="110" t="s">
        <v>8375</v>
      </c>
      <c r="CG1983" s="110" t="str">
        <f t="shared" si="314"/>
        <v>6333 Total</v>
      </c>
      <c r="CH1983" s="110" t="str">
        <f t="shared" si="315"/>
        <v>6333 Total-1</v>
      </c>
      <c r="CI1983" s="110">
        <v>1</v>
      </c>
      <c r="CJ1983" s="110" t="s">
        <v>7679</v>
      </c>
      <c r="CN1983" s="110">
        <v>0</v>
      </c>
      <c r="CO1983" s="110">
        <v>900</v>
      </c>
      <c r="CP1983" s="110">
        <v>0</v>
      </c>
      <c r="CQ1983" s="110">
        <v>0</v>
      </c>
    </row>
    <row r="1984" spans="19:95" x14ac:dyDescent="0.2">
      <c r="S1984" s="98">
        <v>3773</v>
      </c>
      <c r="T1984" s="98">
        <v>69</v>
      </c>
      <c r="U1984" s="98" t="s">
        <v>4548</v>
      </c>
      <c r="V1984" s="98">
        <v>31</v>
      </c>
      <c r="W1984" s="98" t="s">
        <v>4603</v>
      </c>
      <c r="X1984" s="98">
        <v>3</v>
      </c>
      <c r="Y1984" s="98" t="s">
        <v>870</v>
      </c>
      <c r="Z1984" s="98">
        <v>23</v>
      </c>
      <c r="AA1984" s="98" t="s">
        <v>4549</v>
      </c>
      <c r="AB1984" s="98">
        <v>7016</v>
      </c>
      <c r="AC1984" s="98" t="s">
        <v>4604</v>
      </c>
      <c r="AD1984" s="98" t="s">
        <v>4605</v>
      </c>
      <c r="AE1984" s="98">
        <v>3773</v>
      </c>
      <c r="AF1984" s="98" t="s">
        <v>234</v>
      </c>
      <c r="AG1984" s="98" t="s">
        <v>6530</v>
      </c>
      <c r="AH1984" s="98" t="s">
        <v>4624</v>
      </c>
      <c r="AI1984" s="98" t="s">
        <v>53</v>
      </c>
      <c r="AJ1984" s="98">
        <v>4100</v>
      </c>
      <c r="AK1984" s="98" t="s">
        <v>33</v>
      </c>
      <c r="AL1984" s="98">
        <v>4101</v>
      </c>
      <c r="AO1984" s="98">
        <v>2024</v>
      </c>
      <c r="AP1984" s="98">
        <v>0</v>
      </c>
      <c r="AQ1984" s="98" t="s">
        <v>54</v>
      </c>
      <c r="AR1984" s="98" t="s">
        <v>54</v>
      </c>
      <c r="AS1984" s="98" t="s">
        <v>54</v>
      </c>
      <c r="AT1984" s="98" t="s">
        <v>54</v>
      </c>
      <c r="AV1984" s="98" t="s">
        <v>4217</v>
      </c>
      <c r="AY1984" s="98" t="s">
        <v>56</v>
      </c>
      <c r="AZ1984" s="98" t="s">
        <v>4630</v>
      </c>
      <c r="BA1984" s="98" t="s">
        <v>4626</v>
      </c>
      <c r="BB1984" s="98" t="s">
        <v>6531</v>
      </c>
      <c r="BD1984" s="110" t="str">
        <f t="shared" si="321"/>
        <v>5337RGInt 06 Ponta Grossa</v>
      </c>
      <c r="BE1984" s="110">
        <v>5337</v>
      </c>
      <c r="BF1984" s="110" t="s">
        <v>1414</v>
      </c>
      <c r="BG1984" s="110">
        <v>7018</v>
      </c>
      <c r="BH1984" s="110" t="s">
        <v>38</v>
      </c>
      <c r="BI1984" s="110">
        <v>0</v>
      </c>
      <c r="BJ1984" s="110">
        <v>0</v>
      </c>
      <c r="BK1984" s="110">
        <v>335</v>
      </c>
      <c r="BL1984" s="110">
        <v>325</v>
      </c>
      <c r="BN1984" s="110">
        <f t="shared" si="322"/>
        <v>660</v>
      </c>
      <c r="BS1984" s="110">
        <v>3773</v>
      </c>
      <c r="BT1984" s="110" t="str">
        <f t="shared" si="316"/>
        <v>Rede estações de monitoramento hidrometeorológico ampliada</v>
      </c>
      <c r="BU1984" s="111" t="str">
        <f t="shared" si="317"/>
        <v>Não</v>
      </c>
      <c r="BV1984" s="111" t="str">
        <f t="shared" si="318"/>
        <v>Não</v>
      </c>
      <c r="BW1984" s="111" t="str">
        <f t="shared" si="319"/>
        <v>Não</v>
      </c>
      <c r="BX1984" s="111" t="str">
        <f t="shared" si="320"/>
        <v>Não</v>
      </c>
      <c r="BY1984" s="110" t="s">
        <v>173</v>
      </c>
      <c r="BZ1984" s="110" t="s">
        <v>4217</v>
      </c>
      <c r="CA1984" s="110" t="s">
        <v>121</v>
      </c>
      <c r="CB1984" s="110" t="s">
        <v>8380</v>
      </c>
      <c r="CG1984" s="110" t="str">
        <f t="shared" si="314"/>
        <v>6334Paranaguá</v>
      </c>
      <c r="CH1984" s="110" t="str">
        <f t="shared" si="315"/>
        <v>6334-1</v>
      </c>
      <c r="CI1984" s="110">
        <v>1</v>
      </c>
      <c r="CJ1984" s="110">
        <v>6334</v>
      </c>
      <c r="CK1984" s="110" t="s">
        <v>33</v>
      </c>
      <c r="CL1984" s="110">
        <v>4118204</v>
      </c>
      <c r="CM1984" s="110" t="s">
        <v>511</v>
      </c>
      <c r="CN1984" s="110">
        <v>0</v>
      </c>
      <c r="CO1984" s="110">
        <v>1920</v>
      </c>
      <c r="CP1984" s="110">
        <v>0</v>
      </c>
      <c r="CQ1984" s="110">
        <v>0</v>
      </c>
    </row>
    <row r="1985" spans="19:95" x14ac:dyDescent="0.2">
      <c r="S1985" s="98">
        <v>3776</v>
      </c>
      <c r="T1985" s="98">
        <v>69</v>
      </c>
      <c r="U1985" s="98" t="s">
        <v>4548</v>
      </c>
      <c r="V1985" s="98">
        <v>31</v>
      </c>
      <c r="W1985" s="98" t="s">
        <v>4603</v>
      </c>
      <c r="X1985" s="98">
        <v>3</v>
      </c>
      <c r="Y1985" s="98" t="s">
        <v>870</v>
      </c>
      <c r="Z1985" s="98">
        <v>23</v>
      </c>
      <c r="AA1985" s="98" t="s">
        <v>4549</v>
      </c>
      <c r="AB1985" s="98">
        <v>7016</v>
      </c>
      <c r="AC1985" s="98" t="s">
        <v>4604</v>
      </c>
      <c r="AD1985" s="98" t="s">
        <v>4605</v>
      </c>
      <c r="AE1985" s="98">
        <v>3776</v>
      </c>
      <c r="AF1985" s="98" t="s">
        <v>248</v>
      </c>
      <c r="AG1985" s="98" t="s">
        <v>6532</v>
      </c>
      <c r="AH1985" s="98" t="s">
        <v>4631</v>
      </c>
      <c r="AI1985" s="98" t="s">
        <v>53</v>
      </c>
      <c r="AJ1985" s="98">
        <v>4100</v>
      </c>
      <c r="AK1985" s="98" t="s">
        <v>33</v>
      </c>
      <c r="AL1985" s="98">
        <v>4101</v>
      </c>
      <c r="AO1985" s="98">
        <v>2024</v>
      </c>
      <c r="AP1985" s="98">
        <v>125</v>
      </c>
      <c r="AQ1985" s="98" t="s">
        <v>54</v>
      </c>
      <c r="AR1985" s="98" t="s">
        <v>54</v>
      </c>
      <c r="AS1985" s="98" t="s">
        <v>54</v>
      </c>
      <c r="AT1985" s="98" t="s">
        <v>54</v>
      </c>
      <c r="AU1985" s="98" t="s">
        <v>249</v>
      </c>
      <c r="AY1985" s="98" t="s">
        <v>56</v>
      </c>
      <c r="AZ1985" s="98" t="s">
        <v>4632</v>
      </c>
      <c r="BA1985" s="98" t="s">
        <v>4608</v>
      </c>
      <c r="BB1985" s="98" t="s">
        <v>6533</v>
      </c>
      <c r="BD1985" s="110" t="str">
        <f t="shared" si="321"/>
        <v>5338RGInt 01 Curitiba</v>
      </c>
      <c r="BE1985" s="110">
        <v>5338</v>
      </c>
      <c r="BF1985" s="110" t="s">
        <v>1416</v>
      </c>
      <c r="BG1985" s="110">
        <v>7018</v>
      </c>
      <c r="BH1985" s="110" t="s">
        <v>33</v>
      </c>
      <c r="BI1985" s="110">
        <v>0</v>
      </c>
      <c r="BJ1985" s="110">
        <v>320</v>
      </c>
      <c r="BK1985" s="110">
        <v>300</v>
      </c>
      <c r="BL1985" s="110">
        <v>408</v>
      </c>
      <c r="BN1985" s="110">
        <f t="shared" si="322"/>
        <v>1028</v>
      </c>
      <c r="BS1985" s="110">
        <v>3776</v>
      </c>
      <c r="BT1985" s="110" t="str">
        <f t="shared" si="316"/>
        <v>Relatórios técnicos dos alertas de desmatamento ilegal emitidos</v>
      </c>
      <c r="BU1985" s="111" t="str">
        <f t="shared" si="317"/>
        <v>Não</v>
      </c>
      <c r="BV1985" s="111" t="str">
        <f t="shared" si="318"/>
        <v>Não</v>
      </c>
      <c r="BW1985" s="111" t="str">
        <f t="shared" si="319"/>
        <v>Não</v>
      </c>
      <c r="BX1985" s="111" t="str">
        <f t="shared" si="320"/>
        <v>Não</v>
      </c>
      <c r="BY1985" s="110" t="s">
        <v>249</v>
      </c>
      <c r="BZ1985" s="110" t="s">
        <v>4685</v>
      </c>
      <c r="CA1985" s="110" t="s">
        <v>250</v>
      </c>
      <c r="CB1985" s="110" t="s">
        <v>8374</v>
      </c>
      <c r="CG1985" s="110" t="str">
        <f t="shared" si="314"/>
        <v>6334 Total</v>
      </c>
      <c r="CH1985" s="110" t="str">
        <f t="shared" si="315"/>
        <v>6334 Total-1</v>
      </c>
      <c r="CI1985" s="110">
        <v>1</v>
      </c>
      <c r="CJ1985" s="110" t="s">
        <v>7680</v>
      </c>
      <c r="CN1985" s="110">
        <v>0</v>
      </c>
      <c r="CO1985" s="110">
        <v>1920</v>
      </c>
      <c r="CP1985" s="110">
        <v>0</v>
      </c>
      <c r="CQ1985" s="110">
        <v>0</v>
      </c>
    </row>
    <row r="1986" spans="19:95" x14ac:dyDescent="0.2">
      <c r="S1986" s="98">
        <v>3763</v>
      </c>
      <c r="T1986" s="98">
        <v>69</v>
      </c>
      <c r="U1986" s="98" t="s">
        <v>4548</v>
      </c>
      <c r="V1986" s="98">
        <v>31</v>
      </c>
      <c r="W1986" s="98" t="s">
        <v>4603</v>
      </c>
      <c r="X1986" s="98">
        <v>3</v>
      </c>
      <c r="Y1986" s="98" t="s">
        <v>870</v>
      </c>
      <c r="Z1986" s="98">
        <v>23</v>
      </c>
      <c r="AA1986" s="98" t="s">
        <v>4549</v>
      </c>
      <c r="AB1986" s="98">
        <v>7016</v>
      </c>
      <c r="AC1986" s="98" t="s">
        <v>4604</v>
      </c>
      <c r="AD1986" s="98" t="s">
        <v>4605</v>
      </c>
      <c r="AE1986" s="98">
        <v>3763</v>
      </c>
      <c r="AF1986" s="98" t="s">
        <v>193</v>
      </c>
      <c r="AG1986" s="98" t="s">
        <v>6534</v>
      </c>
      <c r="AH1986" s="98" t="s">
        <v>944</v>
      </c>
      <c r="AI1986" s="98" t="s">
        <v>53</v>
      </c>
      <c r="AJ1986" s="98">
        <v>4100</v>
      </c>
      <c r="AO1986" s="98">
        <v>2024</v>
      </c>
      <c r="AP1986" s="98">
        <v>0</v>
      </c>
      <c r="AQ1986" s="98" t="s">
        <v>54</v>
      </c>
      <c r="AR1986" s="98" t="s">
        <v>54</v>
      </c>
      <c r="AS1986" s="98" t="s">
        <v>54</v>
      </c>
      <c r="AT1986" s="98" t="s">
        <v>54</v>
      </c>
      <c r="AW1986" s="98" t="s">
        <v>155</v>
      </c>
      <c r="AY1986" s="98" t="s">
        <v>56</v>
      </c>
      <c r="AZ1986" s="98" t="s">
        <v>4633</v>
      </c>
      <c r="BA1986" s="98" t="s">
        <v>4608</v>
      </c>
      <c r="BB1986" s="98" t="s">
        <v>6535</v>
      </c>
      <c r="BD1986" s="110" t="str">
        <f t="shared" si="321"/>
        <v>5338RGInt 02 Guarapuava</v>
      </c>
      <c r="BE1986" s="110">
        <v>5338</v>
      </c>
      <c r="BF1986" s="110" t="s">
        <v>1416</v>
      </c>
      <c r="BG1986" s="110">
        <v>7018</v>
      </c>
      <c r="BH1986" s="110" t="s">
        <v>34</v>
      </c>
      <c r="BI1986" s="110">
        <v>0</v>
      </c>
      <c r="BJ1986" s="110">
        <v>20</v>
      </c>
      <c r="BK1986" s="110">
        <v>18</v>
      </c>
      <c r="BL1986" s="110">
        <v>25</v>
      </c>
      <c r="BN1986" s="110">
        <f t="shared" si="322"/>
        <v>63</v>
      </c>
      <c r="BS1986" s="110">
        <v>3763</v>
      </c>
      <c r="BT1986" s="110" t="str">
        <f t="shared" si="316"/>
        <v>Sistema de Gestão Ambiental (SGA) com novas funcionalidades e ampliação do seu escopo implantado</v>
      </c>
      <c r="BU1986" s="111" t="str">
        <f t="shared" si="317"/>
        <v>Não</v>
      </c>
      <c r="BV1986" s="111" t="str">
        <f t="shared" si="318"/>
        <v>Não</v>
      </c>
      <c r="BW1986" s="111" t="str">
        <f t="shared" si="319"/>
        <v>Não</v>
      </c>
      <c r="BX1986" s="111" t="str">
        <f t="shared" si="320"/>
        <v>Não</v>
      </c>
      <c r="BY1986" s="110" t="s">
        <v>173</v>
      </c>
      <c r="BZ1986" s="110" t="s">
        <v>244</v>
      </c>
      <c r="CA1986" s="110" t="s">
        <v>155</v>
      </c>
      <c r="CB1986" s="110" t="s">
        <v>8378</v>
      </c>
      <c r="CG1986" s="110" t="str">
        <f t="shared" si="314"/>
        <v>6337São José dos Pinhais</v>
      </c>
      <c r="CH1986" s="110" t="str">
        <f t="shared" si="315"/>
        <v>6337-1</v>
      </c>
      <c r="CI1986" s="110">
        <v>1</v>
      </c>
      <c r="CJ1986" s="110">
        <v>6337</v>
      </c>
      <c r="CK1986" s="110" t="s">
        <v>33</v>
      </c>
      <c r="CL1986" s="110">
        <v>4125506</v>
      </c>
      <c r="CM1986" s="110" t="s">
        <v>134</v>
      </c>
      <c r="CN1986" s="110">
        <v>0</v>
      </c>
      <c r="CO1986" s="110">
        <v>1.59</v>
      </c>
      <c r="CP1986" s="110">
        <v>7.16</v>
      </c>
      <c r="CQ1986" s="110">
        <v>7.16</v>
      </c>
    </row>
    <row r="1987" spans="19:95" x14ac:dyDescent="0.2">
      <c r="S1987" s="98">
        <v>3765</v>
      </c>
      <c r="T1987" s="98">
        <v>69</v>
      </c>
      <c r="U1987" s="98" t="s">
        <v>4548</v>
      </c>
      <c r="V1987" s="98">
        <v>31</v>
      </c>
      <c r="W1987" s="98" t="s">
        <v>4603</v>
      </c>
      <c r="X1987" s="98">
        <v>3</v>
      </c>
      <c r="Y1987" s="98" t="s">
        <v>870</v>
      </c>
      <c r="Z1987" s="98">
        <v>23</v>
      </c>
      <c r="AA1987" s="98" t="s">
        <v>4549</v>
      </c>
      <c r="AB1987" s="98">
        <v>7016</v>
      </c>
      <c r="AC1987" s="98" t="s">
        <v>4604</v>
      </c>
      <c r="AD1987" s="98" t="s">
        <v>4605</v>
      </c>
      <c r="AE1987" s="98">
        <v>3765</v>
      </c>
      <c r="AF1987" s="98" t="s">
        <v>200</v>
      </c>
      <c r="AG1987" s="98" t="s">
        <v>6536</v>
      </c>
      <c r="AH1987" s="98" t="s">
        <v>944</v>
      </c>
      <c r="AI1987" s="98" t="s">
        <v>53</v>
      </c>
      <c r="AJ1987" s="98">
        <v>4100</v>
      </c>
      <c r="AO1987" s="98">
        <v>2024</v>
      </c>
      <c r="AP1987" s="98">
        <v>0</v>
      </c>
      <c r="AQ1987" s="98" t="s">
        <v>54</v>
      </c>
      <c r="AR1987" s="98" t="s">
        <v>54</v>
      </c>
      <c r="AS1987" s="98" t="s">
        <v>54</v>
      </c>
      <c r="AT1987" s="98" t="s">
        <v>54</v>
      </c>
      <c r="AW1987" s="98" t="s">
        <v>155</v>
      </c>
      <c r="AY1987" s="98" t="s">
        <v>54</v>
      </c>
      <c r="AZ1987" s="98" t="s">
        <v>4635</v>
      </c>
      <c r="BA1987" s="98" t="s">
        <v>4608</v>
      </c>
      <c r="BB1987" s="98" t="s">
        <v>6537</v>
      </c>
      <c r="BD1987" s="110" t="str">
        <f t="shared" si="321"/>
        <v>5338RGInt 03 Cascavel</v>
      </c>
      <c r="BE1987" s="110">
        <v>5338</v>
      </c>
      <c r="BF1987" s="110" t="s">
        <v>1416</v>
      </c>
      <c r="BG1987" s="110">
        <v>7018</v>
      </c>
      <c r="BH1987" s="110" t="s">
        <v>35</v>
      </c>
      <c r="BI1987" s="110">
        <v>0</v>
      </c>
      <c r="BJ1987" s="110">
        <v>92</v>
      </c>
      <c r="BK1987" s="110">
        <v>86</v>
      </c>
      <c r="BL1987" s="110">
        <v>116</v>
      </c>
      <c r="BN1987" s="110">
        <f t="shared" si="322"/>
        <v>294</v>
      </c>
      <c r="BS1987" s="110">
        <v>3765</v>
      </c>
      <c r="BT1987" s="110" t="str">
        <f t="shared" si="316"/>
        <v>Sistema de Gestão da Qualidade do Ar aprimorado implantado</v>
      </c>
      <c r="BU1987" s="111" t="str">
        <f t="shared" si="317"/>
        <v>Não</v>
      </c>
      <c r="BV1987" s="111" t="str">
        <f t="shared" si="318"/>
        <v>Não</v>
      </c>
      <c r="BW1987" s="111" t="str">
        <f t="shared" si="319"/>
        <v>Não</v>
      </c>
      <c r="BX1987" s="111" t="str">
        <f t="shared" si="320"/>
        <v>Não</v>
      </c>
      <c r="BY1987" s="110" t="s">
        <v>173</v>
      </c>
      <c r="BZ1987" s="110" t="s">
        <v>8293</v>
      </c>
      <c r="CA1987" s="110" t="s">
        <v>155</v>
      </c>
      <c r="CB1987" s="110" t="s">
        <v>8375</v>
      </c>
      <c r="CG1987" s="110" t="str">
        <f t="shared" si="314"/>
        <v>6337 Total</v>
      </c>
      <c r="CH1987" s="110" t="str">
        <f t="shared" si="315"/>
        <v>6337 Total-1</v>
      </c>
      <c r="CI1987" s="110">
        <v>1</v>
      </c>
      <c r="CJ1987" s="110" t="s">
        <v>7681</v>
      </c>
      <c r="CN1987" s="110">
        <v>0</v>
      </c>
      <c r="CO1987" s="110">
        <v>1.59</v>
      </c>
      <c r="CP1987" s="110">
        <v>7.16</v>
      </c>
      <c r="CQ1987" s="110">
        <v>7.16</v>
      </c>
    </row>
    <row r="1988" spans="19:95" x14ac:dyDescent="0.2">
      <c r="S1988" s="98">
        <v>3766</v>
      </c>
      <c r="T1988" s="98">
        <v>69</v>
      </c>
      <c r="U1988" s="98" t="s">
        <v>4548</v>
      </c>
      <c r="V1988" s="98">
        <v>31</v>
      </c>
      <c r="W1988" s="98" t="s">
        <v>4603</v>
      </c>
      <c r="X1988" s="98">
        <v>3</v>
      </c>
      <c r="Y1988" s="98" t="s">
        <v>870</v>
      </c>
      <c r="Z1988" s="98">
        <v>23</v>
      </c>
      <c r="AA1988" s="98" t="s">
        <v>4549</v>
      </c>
      <c r="AB1988" s="98">
        <v>7016</v>
      </c>
      <c r="AC1988" s="98" t="s">
        <v>4604</v>
      </c>
      <c r="AD1988" s="98" t="s">
        <v>4605</v>
      </c>
      <c r="AE1988" s="98">
        <v>3766</v>
      </c>
      <c r="AF1988" s="98" t="s">
        <v>205</v>
      </c>
      <c r="AG1988" s="98" t="s">
        <v>6538</v>
      </c>
      <c r="AH1988" s="98" t="s">
        <v>944</v>
      </c>
      <c r="AI1988" s="98" t="s">
        <v>53</v>
      </c>
      <c r="AJ1988" s="98">
        <v>4100</v>
      </c>
      <c r="AO1988" s="98">
        <v>2024</v>
      </c>
      <c r="AP1988" s="98">
        <v>0</v>
      </c>
      <c r="AQ1988" s="98" t="s">
        <v>54</v>
      </c>
      <c r="AR1988" s="98" t="s">
        <v>54</v>
      </c>
      <c r="AS1988" s="98" t="s">
        <v>54</v>
      </c>
      <c r="AT1988" s="98" t="s">
        <v>54</v>
      </c>
      <c r="AV1988" s="98" t="s">
        <v>4198</v>
      </c>
      <c r="AY1988" s="98" t="s">
        <v>56</v>
      </c>
      <c r="AZ1988" s="98" t="s">
        <v>4636</v>
      </c>
      <c r="BA1988" s="98" t="s">
        <v>4608</v>
      </c>
      <c r="BB1988" s="98" t="s">
        <v>6537</v>
      </c>
      <c r="BD1988" s="110" t="str">
        <f t="shared" si="321"/>
        <v>5338RGInt 04 Maringá</v>
      </c>
      <c r="BE1988" s="110">
        <v>5338</v>
      </c>
      <c r="BF1988" s="110" t="s">
        <v>1416</v>
      </c>
      <c r="BG1988" s="110">
        <v>7018</v>
      </c>
      <c r="BH1988" s="110" t="s">
        <v>36</v>
      </c>
      <c r="BI1988" s="110">
        <v>0</v>
      </c>
      <c r="BJ1988" s="110">
        <v>90</v>
      </c>
      <c r="BK1988" s="110">
        <v>84</v>
      </c>
      <c r="BL1988" s="110">
        <v>114</v>
      </c>
      <c r="BN1988" s="110">
        <f t="shared" si="322"/>
        <v>288</v>
      </c>
      <c r="BS1988" s="110">
        <v>3766</v>
      </c>
      <c r="BT1988" s="110" t="str">
        <f t="shared" si="316"/>
        <v>Sistema de Gestão de Laboratório de Análises Ambientais implantado</v>
      </c>
      <c r="BU1988" s="111" t="str">
        <f t="shared" si="317"/>
        <v>Não</v>
      </c>
      <c r="BV1988" s="111" t="str">
        <f t="shared" si="318"/>
        <v>Não</v>
      </c>
      <c r="BW1988" s="111" t="str">
        <f t="shared" si="319"/>
        <v>Não</v>
      </c>
      <c r="BX1988" s="111" t="str">
        <f t="shared" si="320"/>
        <v>Não</v>
      </c>
      <c r="BY1988" s="110" t="s">
        <v>173</v>
      </c>
      <c r="BZ1988" s="110" t="s">
        <v>4198</v>
      </c>
      <c r="CA1988" s="110" t="s">
        <v>155</v>
      </c>
      <c r="CB1988" s="110" t="s">
        <v>8122</v>
      </c>
      <c r="CG1988" s="110" t="str">
        <f t="shared" si="314"/>
        <v>6338Castro</v>
      </c>
      <c r="CH1988" s="110" t="str">
        <f t="shared" si="315"/>
        <v>6338-1</v>
      </c>
      <c r="CI1988" s="110">
        <v>1</v>
      </c>
      <c r="CJ1988" s="110">
        <v>6338</v>
      </c>
      <c r="CK1988" s="110" t="s">
        <v>38</v>
      </c>
      <c r="CL1988" s="110">
        <v>4104907</v>
      </c>
      <c r="CM1988" s="110" t="s">
        <v>277</v>
      </c>
      <c r="CN1988" s="110">
        <v>0</v>
      </c>
      <c r="CO1988" s="110">
        <v>1</v>
      </c>
      <c r="CP1988" s="110">
        <v>1</v>
      </c>
      <c r="CQ1988" s="110">
        <v>1</v>
      </c>
    </row>
    <row r="1989" spans="19:95" x14ac:dyDescent="0.2">
      <c r="S1989" s="98">
        <v>3764</v>
      </c>
      <c r="T1989" s="98">
        <v>69</v>
      </c>
      <c r="U1989" s="98" t="s">
        <v>4548</v>
      </c>
      <c r="V1989" s="98">
        <v>31</v>
      </c>
      <c r="W1989" s="98" t="s">
        <v>4603</v>
      </c>
      <c r="X1989" s="98">
        <v>3</v>
      </c>
      <c r="Y1989" s="98" t="s">
        <v>870</v>
      </c>
      <c r="Z1989" s="98">
        <v>23</v>
      </c>
      <c r="AA1989" s="98" t="s">
        <v>4549</v>
      </c>
      <c r="AB1989" s="98">
        <v>7016</v>
      </c>
      <c r="AC1989" s="98" t="s">
        <v>4604</v>
      </c>
      <c r="AD1989" s="98" t="s">
        <v>4605</v>
      </c>
      <c r="AE1989" s="98">
        <v>3764</v>
      </c>
      <c r="AF1989" s="98" t="s">
        <v>6539</v>
      </c>
      <c r="AG1989" s="98" t="s">
        <v>6540</v>
      </c>
      <c r="AH1989" s="98" t="s">
        <v>944</v>
      </c>
      <c r="AI1989" s="98" t="s">
        <v>53</v>
      </c>
      <c r="AJ1989" s="98">
        <v>4100</v>
      </c>
      <c r="AO1989" s="98">
        <v>2024</v>
      </c>
      <c r="AP1989" s="98">
        <v>0</v>
      </c>
      <c r="AQ1989" s="98" t="s">
        <v>54</v>
      </c>
      <c r="AR1989" s="98" t="s">
        <v>54</v>
      </c>
      <c r="AS1989" s="98" t="s">
        <v>54</v>
      </c>
      <c r="AT1989" s="98" t="s">
        <v>54</v>
      </c>
      <c r="AU1989" s="98" t="s">
        <v>173</v>
      </c>
      <c r="AY1989" s="98" t="s">
        <v>54</v>
      </c>
      <c r="AZ1989" s="98" t="s">
        <v>4637</v>
      </c>
      <c r="BA1989" s="98" t="s">
        <v>4608</v>
      </c>
      <c r="BB1989" s="98" t="s">
        <v>6541</v>
      </c>
      <c r="BD1989" s="110" t="str">
        <f t="shared" si="321"/>
        <v>5338RGInt 05 Londrina</v>
      </c>
      <c r="BE1989" s="110">
        <v>5338</v>
      </c>
      <c r="BF1989" s="110" t="s">
        <v>1416</v>
      </c>
      <c r="BG1989" s="110">
        <v>7018</v>
      </c>
      <c r="BH1989" s="110" t="s">
        <v>37</v>
      </c>
      <c r="BI1989" s="110">
        <v>0</v>
      </c>
      <c r="BJ1989" s="110">
        <v>110</v>
      </c>
      <c r="BK1989" s="110">
        <v>102</v>
      </c>
      <c r="BL1989" s="110">
        <v>140</v>
      </c>
      <c r="BN1989" s="110">
        <f t="shared" si="322"/>
        <v>352</v>
      </c>
      <c r="BS1989" s="110">
        <v>3764</v>
      </c>
      <c r="BT1989" s="110" t="str">
        <f t="shared" si="316"/>
        <v>Sistema de Informação para Gestão da Fauna implantado para os técnicos do IAT, órgãos de controle e partes interessadas</v>
      </c>
      <c r="BU1989" s="111" t="str">
        <f t="shared" si="317"/>
        <v>Não</v>
      </c>
      <c r="BV1989" s="111" t="str">
        <f t="shared" si="318"/>
        <v>Não</v>
      </c>
      <c r="BW1989" s="111" t="str">
        <f t="shared" si="319"/>
        <v>Não</v>
      </c>
      <c r="BX1989" s="111" t="str">
        <f t="shared" si="320"/>
        <v>Não</v>
      </c>
      <c r="BY1989" s="110" t="s">
        <v>173</v>
      </c>
      <c r="BZ1989" s="110" t="s">
        <v>8294</v>
      </c>
      <c r="CA1989" s="110" t="s">
        <v>155</v>
      </c>
      <c r="CB1989" s="110" t="s">
        <v>8375</v>
      </c>
      <c r="CG1989" s="110" t="str">
        <f t="shared" si="314"/>
        <v>6338 Total</v>
      </c>
      <c r="CH1989" s="110" t="str">
        <f t="shared" si="315"/>
        <v>6338 Total-1</v>
      </c>
      <c r="CI1989" s="110">
        <v>1</v>
      </c>
      <c r="CJ1989" s="110" t="s">
        <v>7682</v>
      </c>
      <c r="CN1989" s="110">
        <v>0</v>
      </c>
      <c r="CO1989" s="110">
        <v>1</v>
      </c>
      <c r="CP1989" s="110">
        <v>1</v>
      </c>
      <c r="CQ1989" s="110">
        <v>1</v>
      </c>
    </row>
    <row r="1990" spans="19:95" x14ac:dyDescent="0.2">
      <c r="S1990" s="98">
        <v>3769</v>
      </c>
      <c r="T1990" s="98">
        <v>69</v>
      </c>
      <c r="U1990" s="98" t="s">
        <v>4548</v>
      </c>
      <c r="V1990" s="98">
        <v>31</v>
      </c>
      <c r="W1990" s="98" t="s">
        <v>4603</v>
      </c>
      <c r="X1990" s="98">
        <v>3</v>
      </c>
      <c r="Y1990" s="98" t="s">
        <v>870</v>
      </c>
      <c r="Z1990" s="98">
        <v>23</v>
      </c>
      <c r="AA1990" s="98" t="s">
        <v>4549</v>
      </c>
      <c r="AB1990" s="98">
        <v>7016</v>
      </c>
      <c r="AC1990" s="98" t="s">
        <v>4604</v>
      </c>
      <c r="AD1990" s="98" t="s">
        <v>4605</v>
      </c>
      <c r="AE1990" s="98">
        <v>3769</v>
      </c>
      <c r="AF1990" s="98" t="s">
        <v>220</v>
      </c>
      <c r="AG1990" s="98" t="s">
        <v>6542</v>
      </c>
      <c r="AH1990" s="98" t="s">
        <v>944</v>
      </c>
      <c r="AI1990" s="98" t="s">
        <v>53</v>
      </c>
      <c r="AJ1990" s="98">
        <v>4100</v>
      </c>
      <c r="AO1990" s="98">
        <v>2024</v>
      </c>
      <c r="AP1990" s="98">
        <v>0</v>
      </c>
      <c r="AQ1990" s="98" t="s">
        <v>54</v>
      </c>
      <c r="AR1990" s="98" t="s">
        <v>54</v>
      </c>
      <c r="AS1990" s="98" t="s">
        <v>54</v>
      </c>
      <c r="AT1990" s="98" t="s">
        <v>54</v>
      </c>
      <c r="AU1990" s="98" t="s">
        <v>173</v>
      </c>
      <c r="AY1990" s="98" t="s">
        <v>56</v>
      </c>
      <c r="AZ1990" s="98" t="s">
        <v>4638</v>
      </c>
      <c r="BA1990" s="98" t="s">
        <v>4608</v>
      </c>
      <c r="BB1990" s="98" t="s">
        <v>6543</v>
      </c>
      <c r="BD1990" s="110" t="str">
        <f t="shared" si="321"/>
        <v>5338RGInt 06 Ponta Grossa</v>
      </c>
      <c r="BE1990" s="110">
        <v>5338</v>
      </c>
      <c r="BF1990" s="110" t="s">
        <v>1416</v>
      </c>
      <c r="BG1990" s="110">
        <v>7018</v>
      </c>
      <c r="BH1990" s="110" t="s">
        <v>38</v>
      </c>
      <c r="BI1990" s="110">
        <v>0</v>
      </c>
      <c r="BJ1990" s="110">
        <v>42</v>
      </c>
      <c r="BK1990" s="110">
        <v>40</v>
      </c>
      <c r="BL1990" s="110">
        <v>53</v>
      </c>
      <c r="BN1990" s="110">
        <f t="shared" si="322"/>
        <v>135</v>
      </c>
      <c r="BS1990" s="110">
        <v>3769</v>
      </c>
      <c r="BT1990" s="110" t="str">
        <f t="shared" si="316"/>
        <v>Sistema de Informações para Gestão Ambiental e de Recursos Hídricos (SIGARH) aprimorado e implantado</v>
      </c>
      <c r="BU1990" s="111" t="str">
        <f t="shared" si="317"/>
        <v>Não</v>
      </c>
      <c r="BV1990" s="111" t="str">
        <f t="shared" si="318"/>
        <v>Não</v>
      </c>
      <c r="BW1990" s="111" t="str">
        <f t="shared" si="319"/>
        <v>Não</v>
      </c>
      <c r="BX1990" s="111" t="str">
        <f t="shared" si="320"/>
        <v>Não</v>
      </c>
      <c r="BY1990" s="110" t="s">
        <v>173</v>
      </c>
      <c r="BZ1990" s="110" t="s">
        <v>8292</v>
      </c>
      <c r="CA1990" s="110" t="s">
        <v>155</v>
      </c>
      <c r="CB1990" s="110" t="s">
        <v>8375</v>
      </c>
      <c r="CG1990" s="110" t="str">
        <f t="shared" si="314"/>
        <v>6340Pontal do Paraná</v>
      </c>
      <c r="CH1990" s="110" t="str">
        <f t="shared" si="315"/>
        <v>6340-1</v>
      </c>
      <c r="CI1990" s="110">
        <v>1</v>
      </c>
      <c r="CJ1990" s="110">
        <v>6340</v>
      </c>
      <c r="CK1990" s="110" t="s">
        <v>33</v>
      </c>
      <c r="CL1990" s="110">
        <v>4119954</v>
      </c>
      <c r="CM1990" s="110" t="s">
        <v>535</v>
      </c>
      <c r="CN1990" s="110">
        <v>0</v>
      </c>
      <c r="CO1990" s="110">
        <v>0</v>
      </c>
      <c r="CP1990" s="110">
        <v>90</v>
      </c>
      <c r="CQ1990" s="110">
        <v>0</v>
      </c>
    </row>
    <row r="1991" spans="19:95" x14ac:dyDescent="0.2">
      <c r="S1991" s="98">
        <v>3768</v>
      </c>
      <c r="T1991" s="98">
        <v>69</v>
      </c>
      <c r="U1991" s="98" t="s">
        <v>4548</v>
      </c>
      <c r="V1991" s="98">
        <v>31</v>
      </c>
      <c r="W1991" s="98" t="s">
        <v>4603</v>
      </c>
      <c r="X1991" s="98">
        <v>3</v>
      </c>
      <c r="Y1991" s="98" t="s">
        <v>870</v>
      </c>
      <c r="Z1991" s="98">
        <v>23</v>
      </c>
      <c r="AA1991" s="98" t="s">
        <v>4549</v>
      </c>
      <c r="AB1991" s="98">
        <v>7016</v>
      </c>
      <c r="AC1991" s="98" t="s">
        <v>4604</v>
      </c>
      <c r="AD1991" s="98" t="s">
        <v>4605</v>
      </c>
      <c r="AE1991" s="98">
        <v>3768</v>
      </c>
      <c r="AF1991" s="98" t="s">
        <v>217</v>
      </c>
      <c r="AG1991" s="98" t="s">
        <v>6544</v>
      </c>
      <c r="AH1991" s="98" t="s">
        <v>944</v>
      </c>
      <c r="AI1991" s="98" t="s">
        <v>53</v>
      </c>
      <c r="AJ1991" s="98">
        <v>4100</v>
      </c>
      <c r="AO1991" s="98">
        <v>2024</v>
      </c>
      <c r="AP1991" s="98">
        <v>0</v>
      </c>
      <c r="AQ1991" s="98" t="s">
        <v>54</v>
      </c>
      <c r="AR1991" s="98" t="s">
        <v>54</v>
      </c>
      <c r="AS1991" s="98" t="s">
        <v>54</v>
      </c>
      <c r="AT1991" s="98" t="s">
        <v>54</v>
      </c>
      <c r="AW1991" s="98" t="s">
        <v>155</v>
      </c>
      <c r="AY1991" s="98" t="s">
        <v>56</v>
      </c>
      <c r="AZ1991" s="98" t="s">
        <v>4639</v>
      </c>
      <c r="BA1991" s="98" t="s">
        <v>4608</v>
      </c>
      <c r="BB1991" s="98" t="s">
        <v>6545</v>
      </c>
      <c r="BD1991" s="110" t="str">
        <f t="shared" si="321"/>
        <v>5339RGInt 01 Curitiba</v>
      </c>
      <c r="BE1991" s="110">
        <v>5339</v>
      </c>
      <c r="BF1991" s="110" t="s">
        <v>1411</v>
      </c>
      <c r="BG1991" s="110">
        <v>7018</v>
      </c>
      <c r="BH1991" s="110" t="s">
        <v>33</v>
      </c>
      <c r="BI1991" s="110">
        <v>0</v>
      </c>
      <c r="BJ1991" s="110">
        <v>20</v>
      </c>
      <c r="BK1991" s="110">
        <v>16</v>
      </c>
      <c r="BL1991" s="110">
        <v>25</v>
      </c>
      <c r="BN1991" s="110">
        <f t="shared" si="322"/>
        <v>61</v>
      </c>
      <c r="BS1991" s="110">
        <v>3768</v>
      </c>
      <c r="BT1991" s="110" t="str">
        <f t="shared" si="316"/>
        <v>Sistema Estadual de Reposição Florestal Obrigatória (SERFLOR) aprimorado e implantado</v>
      </c>
      <c r="BU1991" s="111" t="str">
        <f t="shared" si="317"/>
        <v>Não</v>
      </c>
      <c r="BV1991" s="111" t="str">
        <f t="shared" si="318"/>
        <v>Não</v>
      </c>
      <c r="BW1991" s="111" t="str">
        <f t="shared" si="319"/>
        <v>Não</v>
      </c>
      <c r="BX1991" s="111" t="str">
        <f t="shared" si="320"/>
        <v>Não</v>
      </c>
      <c r="BY1991" s="110" t="s">
        <v>173</v>
      </c>
      <c r="BZ1991" s="110" t="s">
        <v>8295</v>
      </c>
      <c r="CA1991" s="110" t="s">
        <v>155</v>
      </c>
      <c r="CB1991" s="110" t="s">
        <v>8122</v>
      </c>
      <c r="CG1991" s="110" t="str">
        <f t="shared" si="314"/>
        <v>6340 Total</v>
      </c>
      <c r="CH1991" s="110" t="str">
        <f t="shared" si="315"/>
        <v>6340 Total-1</v>
      </c>
      <c r="CI1991" s="110">
        <v>1</v>
      </c>
      <c r="CJ1991" s="110" t="s">
        <v>7683</v>
      </c>
      <c r="CN1991" s="110">
        <v>0</v>
      </c>
      <c r="CO1991" s="110">
        <v>0</v>
      </c>
      <c r="CP1991" s="110">
        <v>90</v>
      </c>
      <c r="CQ1991" s="110">
        <v>0</v>
      </c>
    </row>
    <row r="1992" spans="19:95" x14ac:dyDescent="0.2">
      <c r="S1992" s="98">
        <v>3762</v>
      </c>
      <c r="T1992" s="98">
        <v>69</v>
      </c>
      <c r="U1992" s="98" t="s">
        <v>4548</v>
      </c>
      <c r="V1992" s="98">
        <v>31</v>
      </c>
      <c r="W1992" s="98" t="s">
        <v>4603</v>
      </c>
      <c r="X1992" s="98">
        <v>3</v>
      </c>
      <c r="Y1992" s="98" t="s">
        <v>870</v>
      </c>
      <c r="Z1992" s="98">
        <v>23</v>
      </c>
      <c r="AA1992" s="98" t="s">
        <v>4549</v>
      </c>
      <c r="AB1992" s="98">
        <v>7016</v>
      </c>
      <c r="AC1992" s="98" t="s">
        <v>4604</v>
      </c>
      <c r="AD1992" s="98" t="s">
        <v>4605</v>
      </c>
      <c r="AE1992" s="98">
        <v>3762</v>
      </c>
      <c r="AF1992" s="98" t="s">
        <v>189</v>
      </c>
      <c r="AG1992" s="98" t="s">
        <v>6546</v>
      </c>
      <c r="AH1992" s="98" t="s">
        <v>944</v>
      </c>
      <c r="AI1992" s="98" t="s">
        <v>53</v>
      </c>
      <c r="AJ1992" s="98">
        <v>4100</v>
      </c>
      <c r="AO1992" s="98">
        <v>2024</v>
      </c>
      <c r="AP1992" s="98">
        <v>2</v>
      </c>
      <c r="AQ1992" s="98" t="s">
        <v>54</v>
      </c>
      <c r="AR1992" s="98" t="s">
        <v>54</v>
      </c>
      <c r="AS1992" s="98" t="s">
        <v>54</v>
      </c>
      <c r="AT1992" s="98" t="s">
        <v>54</v>
      </c>
      <c r="AU1992" s="98" t="s">
        <v>173</v>
      </c>
      <c r="AY1992" s="98" t="s">
        <v>56</v>
      </c>
      <c r="AZ1992" s="98" t="s">
        <v>6547</v>
      </c>
      <c r="BA1992" s="98" t="s">
        <v>4608</v>
      </c>
      <c r="BB1992" s="98" t="s">
        <v>4634</v>
      </c>
      <c r="BD1992" s="110" t="str">
        <f t="shared" si="321"/>
        <v>5339RGInt 02 Guarapuava</v>
      </c>
      <c r="BE1992" s="110">
        <v>5339</v>
      </c>
      <c r="BF1992" s="110" t="s">
        <v>1411</v>
      </c>
      <c r="BG1992" s="110">
        <v>7018</v>
      </c>
      <c r="BH1992" s="110" t="s">
        <v>34</v>
      </c>
      <c r="BI1992" s="110">
        <v>0</v>
      </c>
      <c r="BJ1992" s="110">
        <v>2</v>
      </c>
      <c r="BK1992" s="110">
        <v>1</v>
      </c>
      <c r="BL1992" s="110">
        <v>1</v>
      </c>
      <c r="BN1992" s="110">
        <f t="shared" si="322"/>
        <v>4</v>
      </c>
      <c r="BS1992" s="110">
        <v>3762</v>
      </c>
      <c r="BT1992" s="110" t="str">
        <f t="shared" si="316"/>
        <v>Sistemas e aplicativos para gestão e controle ambiental implantados</v>
      </c>
      <c r="BU1992" s="111" t="str">
        <f t="shared" si="317"/>
        <v>Não</v>
      </c>
      <c r="BV1992" s="111" t="str">
        <f t="shared" si="318"/>
        <v>Não</v>
      </c>
      <c r="BW1992" s="111" t="str">
        <f t="shared" si="319"/>
        <v>Não</v>
      </c>
      <c r="BX1992" s="111" t="str">
        <f t="shared" si="320"/>
        <v>Não</v>
      </c>
      <c r="BY1992" s="110" t="s">
        <v>173</v>
      </c>
      <c r="BZ1992" s="110" t="s">
        <v>244</v>
      </c>
      <c r="CA1992" s="110" t="s">
        <v>8370</v>
      </c>
      <c r="CB1992" s="110" t="s">
        <v>8376</v>
      </c>
      <c r="CG1992" s="110" t="str">
        <f t="shared" si="314"/>
        <v>6341Castro</v>
      </c>
      <c r="CH1992" s="110" t="str">
        <f t="shared" si="315"/>
        <v>6341-1</v>
      </c>
      <c r="CI1992" s="110">
        <v>1</v>
      </c>
      <c r="CJ1992" s="110">
        <v>6341</v>
      </c>
      <c r="CK1992" s="110" t="s">
        <v>38</v>
      </c>
      <c r="CL1992" s="110">
        <v>4104907</v>
      </c>
      <c r="CM1992" s="110" t="s">
        <v>277</v>
      </c>
      <c r="CN1992" s="110">
        <v>0</v>
      </c>
      <c r="CO1992" s="110">
        <v>0</v>
      </c>
      <c r="CP1992" s="110">
        <v>250</v>
      </c>
      <c r="CQ1992" s="110">
        <v>0</v>
      </c>
    </row>
    <row r="1993" spans="19:95" x14ac:dyDescent="0.2">
      <c r="S1993" s="98">
        <v>3789</v>
      </c>
      <c r="T1993" s="98">
        <v>69</v>
      </c>
      <c r="U1993" s="98" t="s">
        <v>4548</v>
      </c>
      <c r="V1993" s="98">
        <v>31</v>
      </c>
      <c r="W1993" s="98" t="s">
        <v>4603</v>
      </c>
      <c r="X1993" s="98">
        <v>3</v>
      </c>
      <c r="Y1993" s="98" t="s">
        <v>870</v>
      </c>
      <c r="Z1993" s="98">
        <v>23</v>
      </c>
      <c r="AA1993" s="98" t="s">
        <v>4549</v>
      </c>
      <c r="AB1993" s="98">
        <v>8205</v>
      </c>
      <c r="AC1993" s="98" t="s">
        <v>4640</v>
      </c>
      <c r="AD1993" s="98" t="s">
        <v>6548</v>
      </c>
      <c r="AE1993" s="98">
        <v>3789</v>
      </c>
      <c r="AF1993" s="98" t="s">
        <v>336</v>
      </c>
      <c r="AG1993" s="98" t="s">
        <v>6549</v>
      </c>
      <c r="AH1993" s="98" t="s">
        <v>52</v>
      </c>
      <c r="AI1993" s="98" t="s">
        <v>53</v>
      </c>
      <c r="AJ1993" s="98">
        <v>4100</v>
      </c>
      <c r="AO1993" s="98">
        <v>2024</v>
      </c>
      <c r="AP1993" s="98">
        <v>6</v>
      </c>
      <c r="AQ1993" s="98" t="s">
        <v>54</v>
      </c>
      <c r="AR1993" s="98" t="s">
        <v>54</v>
      </c>
      <c r="AS1993" s="98" t="s">
        <v>54</v>
      </c>
      <c r="AT1993" s="98" t="s">
        <v>54</v>
      </c>
      <c r="AV1993" s="98" t="s">
        <v>226</v>
      </c>
      <c r="AY1993" s="98" t="s">
        <v>56</v>
      </c>
      <c r="AZ1993" s="98" t="s">
        <v>4641</v>
      </c>
      <c r="BA1993" s="98" t="s">
        <v>4642</v>
      </c>
      <c r="BB1993" s="98" t="s">
        <v>4643</v>
      </c>
      <c r="BD1993" s="110" t="str">
        <f t="shared" si="321"/>
        <v>5339RGInt 03 Cascavel</v>
      </c>
      <c r="BE1993" s="110">
        <v>5339</v>
      </c>
      <c r="BF1993" s="110" t="s">
        <v>1411</v>
      </c>
      <c r="BG1993" s="110">
        <v>7018</v>
      </c>
      <c r="BH1993" s="110" t="s">
        <v>35</v>
      </c>
      <c r="BI1993" s="110">
        <v>0</v>
      </c>
      <c r="BJ1993" s="110">
        <v>5</v>
      </c>
      <c r="BK1993" s="110">
        <v>4</v>
      </c>
      <c r="BL1993" s="110">
        <v>7</v>
      </c>
      <c r="BN1993" s="110">
        <f t="shared" si="322"/>
        <v>16</v>
      </c>
      <c r="BS1993" s="110">
        <v>3789</v>
      </c>
      <c r="BT1993" s="110" t="str">
        <f t="shared" si="316"/>
        <v>Ações de conservação objetivando a criação ou implementação de geoparques realizadas</v>
      </c>
      <c r="BU1993" s="111" t="str">
        <f t="shared" si="317"/>
        <v>Não</v>
      </c>
      <c r="BV1993" s="111" t="str">
        <f t="shared" si="318"/>
        <v>Não</v>
      </c>
      <c r="BW1993" s="111" t="str">
        <f t="shared" si="319"/>
        <v>Não</v>
      </c>
      <c r="BX1993" s="111" t="str">
        <f t="shared" si="320"/>
        <v>Não</v>
      </c>
      <c r="BY1993" s="110" t="s">
        <v>337</v>
      </c>
      <c r="BZ1993" s="110" t="s">
        <v>226</v>
      </c>
      <c r="CA1993" s="110" t="s">
        <v>121</v>
      </c>
      <c r="CB1993" s="110" t="s">
        <v>8378</v>
      </c>
      <c r="CG1993" s="110" t="str">
        <f t="shared" si="314"/>
        <v>6341 Total</v>
      </c>
      <c r="CH1993" s="110" t="str">
        <f t="shared" si="315"/>
        <v>6341 Total-1</v>
      </c>
      <c r="CI1993" s="110">
        <v>1</v>
      </c>
      <c r="CJ1993" s="110" t="s">
        <v>7684</v>
      </c>
      <c r="CN1993" s="110">
        <v>0</v>
      </c>
      <c r="CO1993" s="110">
        <v>0</v>
      </c>
      <c r="CP1993" s="110">
        <v>250</v>
      </c>
      <c r="CQ1993" s="110">
        <v>0</v>
      </c>
    </row>
    <row r="1994" spans="19:95" x14ac:dyDescent="0.2">
      <c r="S1994" s="98">
        <v>6303</v>
      </c>
      <c r="T1994" s="98">
        <v>69</v>
      </c>
      <c r="U1994" s="98" t="s">
        <v>4548</v>
      </c>
      <c r="V1994" s="98">
        <v>31</v>
      </c>
      <c r="W1994" s="98" t="s">
        <v>4603</v>
      </c>
      <c r="X1994" s="98">
        <v>3</v>
      </c>
      <c r="Y1994" s="98" t="s">
        <v>870</v>
      </c>
      <c r="Z1994" s="98">
        <v>23</v>
      </c>
      <c r="AA1994" s="98" t="s">
        <v>4549</v>
      </c>
      <c r="AB1994" s="98">
        <v>8205</v>
      </c>
      <c r="AC1994" s="98" t="s">
        <v>4640</v>
      </c>
      <c r="AD1994" s="98" t="s">
        <v>6548</v>
      </c>
      <c r="AE1994" s="98">
        <v>6303</v>
      </c>
      <c r="AF1994" s="98" t="s">
        <v>6550</v>
      </c>
      <c r="AG1994" s="98" t="s">
        <v>6551</v>
      </c>
      <c r="AH1994" s="98" t="s">
        <v>52</v>
      </c>
      <c r="AI1994" s="98" t="s">
        <v>53</v>
      </c>
      <c r="AJ1994" s="98">
        <v>4100</v>
      </c>
      <c r="AK1994" s="98" t="s">
        <v>34</v>
      </c>
      <c r="AL1994" s="98">
        <v>4102</v>
      </c>
      <c r="AM1994" s="98" t="s">
        <v>540</v>
      </c>
      <c r="AN1994" s="98">
        <v>4120606</v>
      </c>
      <c r="AO1994" s="98">
        <v>2024</v>
      </c>
      <c r="AP1994" s="98">
        <v>0</v>
      </c>
      <c r="AQ1994" s="98" t="s">
        <v>54</v>
      </c>
      <c r="AR1994" s="98" t="s">
        <v>54</v>
      </c>
      <c r="AS1994" s="98" t="s">
        <v>54</v>
      </c>
      <c r="AT1994" s="98" t="s">
        <v>54</v>
      </c>
      <c r="AV1994" s="98" t="s">
        <v>226</v>
      </c>
      <c r="AY1994" s="98" t="s">
        <v>56</v>
      </c>
      <c r="AZ1994" s="98" t="s">
        <v>6552</v>
      </c>
      <c r="BA1994" s="98" t="s">
        <v>4642</v>
      </c>
      <c r="BB1994" s="98" t="s">
        <v>6553</v>
      </c>
      <c r="BD1994" s="110" t="str">
        <f t="shared" si="321"/>
        <v>5339RGInt 04 Maringá</v>
      </c>
      <c r="BE1994" s="110">
        <v>5339</v>
      </c>
      <c r="BF1994" s="110" t="s">
        <v>1411</v>
      </c>
      <c r="BG1994" s="110">
        <v>7018</v>
      </c>
      <c r="BH1994" s="110" t="s">
        <v>36</v>
      </c>
      <c r="BI1994" s="110">
        <v>0</v>
      </c>
      <c r="BJ1994" s="110">
        <v>5</v>
      </c>
      <c r="BK1994" s="110">
        <v>4</v>
      </c>
      <c r="BL1994" s="110">
        <v>7</v>
      </c>
      <c r="BN1994" s="110">
        <f t="shared" si="322"/>
        <v>16</v>
      </c>
      <c r="BS1994" s="110">
        <v>6303</v>
      </c>
      <c r="BT1994" s="110" t="str">
        <f t="shared" si="316"/>
        <v>Ações executadas do Plano de Trabalho do Projeto Geoparque Prudentópolis</v>
      </c>
      <c r="BU1994" s="111" t="str">
        <f t="shared" si="317"/>
        <v>Não</v>
      </c>
      <c r="BV1994" s="111" t="str">
        <f t="shared" si="318"/>
        <v>Não</v>
      </c>
      <c r="BW1994" s="111" t="str">
        <f t="shared" si="319"/>
        <v>Não</v>
      </c>
      <c r="BX1994" s="111" t="str">
        <f t="shared" si="320"/>
        <v>Não</v>
      </c>
      <c r="BY1994" s="110" t="s">
        <v>337</v>
      </c>
      <c r="BZ1994" s="110" t="s">
        <v>226</v>
      </c>
      <c r="CA1994" s="110" t="s">
        <v>121</v>
      </c>
      <c r="CB1994" s="110" t="s">
        <v>8122</v>
      </c>
      <c r="CG1994" s="110" t="str">
        <f t="shared" si="314"/>
        <v>6342Curitiba</v>
      </c>
      <c r="CH1994" s="110" t="str">
        <f t="shared" si="315"/>
        <v>6342-1</v>
      </c>
      <c r="CI1994" s="110">
        <v>1</v>
      </c>
      <c r="CJ1994" s="110">
        <v>6342</v>
      </c>
      <c r="CK1994" s="110" t="s">
        <v>33</v>
      </c>
      <c r="CL1994" s="110">
        <v>4106902</v>
      </c>
      <c r="CM1994" s="110" t="s">
        <v>128</v>
      </c>
      <c r="CN1994" s="110">
        <v>0</v>
      </c>
      <c r="CO1994" s="110">
        <v>1944</v>
      </c>
      <c r="CP1994" s="110">
        <v>1296</v>
      </c>
      <c r="CQ1994" s="110">
        <v>0</v>
      </c>
    </row>
    <row r="1995" spans="19:95" x14ac:dyDescent="0.2">
      <c r="S1995" s="98">
        <v>3788</v>
      </c>
      <c r="T1995" s="98">
        <v>69</v>
      </c>
      <c r="U1995" s="98" t="s">
        <v>4548</v>
      </c>
      <c r="V1995" s="98">
        <v>31</v>
      </c>
      <c r="W1995" s="98" t="s">
        <v>4603</v>
      </c>
      <c r="X1995" s="98">
        <v>3</v>
      </c>
      <c r="Y1995" s="98" t="s">
        <v>870</v>
      </c>
      <c r="Z1995" s="98">
        <v>23</v>
      </c>
      <c r="AA1995" s="98" t="s">
        <v>4549</v>
      </c>
      <c r="AB1995" s="98">
        <v>8205</v>
      </c>
      <c r="AC1995" s="98" t="s">
        <v>4640</v>
      </c>
      <c r="AD1995" s="98" t="s">
        <v>6548</v>
      </c>
      <c r="AE1995" s="98">
        <v>3788</v>
      </c>
      <c r="AF1995" s="98" t="s">
        <v>325</v>
      </c>
      <c r="AG1995" s="98" t="s">
        <v>4644</v>
      </c>
      <c r="AH1995" s="98" t="s">
        <v>4645</v>
      </c>
      <c r="AI1995" s="98" t="s">
        <v>53</v>
      </c>
      <c r="AJ1995" s="98">
        <v>4100</v>
      </c>
      <c r="AO1995" s="98">
        <v>2024</v>
      </c>
      <c r="AP1995" s="98">
        <v>280</v>
      </c>
      <c r="AQ1995" s="98" t="s">
        <v>54</v>
      </c>
      <c r="AR1995" s="98" t="s">
        <v>54</v>
      </c>
      <c r="AS1995" s="98" t="s">
        <v>54</v>
      </c>
      <c r="AT1995" s="98" t="s">
        <v>54</v>
      </c>
      <c r="AV1995" s="98" t="s">
        <v>226</v>
      </c>
      <c r="AY1995" s="98" t="s">
        <v>56</v>
      </c>
      <c r="AZ1995" s="98" t="s">
        <v>4646</v>
      </c>
      <c r="BA1995" s="98" t="s">
        <v>4642</v>
      </c>
      <c r="BB1995" s="98" t="s">
        <v>4647</v>
      </c>
      <c r="BD1995" s="110" t="str">
        <f t="shared" si="321"/>
        <v>5339RGInt 05 Londrina</v>
      </c>
      <c r="BE1995" s="110">
        <v>5339</v>
      </c>
      <c r="BF1995" s="110" t="s">
        <v>1411</v>
      </c>
      <c r="BG1995" s="110">
        <v>7018</v>
      </c>
      <c r="BH1995" s="110" t="s">
        <v>37</v>
      </c>
      <c r="BI1995" s="110">
        <v>0</v>
      </c>
      <c r="BJ1995" s="110">
        <v>6</v>
      </c>
      <c r="BK1995" s="110">
        <v>5</v>
      </c>
      <c r="BL1995" s="110">
        <v>9</v>
      </c>
      <c r="BN1995" s="110">
        <f t="shared" si="322"/>
        <v>20</v>
      </c>
      <c r="BS1995" s="110">
        <v>3788</v>
      </c>
      <c r="BT1995" s="110" t="str">
        <f t="shared" si="316"/>
        <v>Regularização Fundiária em terras devolutas</v>
      </c>
      <c r="BU1995" s="111" t="str">
        <f t="shared" si="317"/>
        <v>Não</v>
      </c>
      <c r="BV1995" s="111" t="str">
        <f t="shared" si="318"/>
        <v>Não</v>
      </c>
      <c r="BW1995" s="111" t="str">
        <f t="shared" si="319"/>
        <v>Não</v>
      </c>
      <c r="BX1995" s="111" t="str">
        <f t="shared" si="320"/>
        <v>Não</v>
      </c>
      <c r="BY1995" s="110" t="s">
        <v>121</v>
      </c>
      <c r="BZ1995" s="110" t="s">
        <v>8296</v>
      </c>
      <c r="CA1995" s="110" t="s">
        <v>121</v>
      </c>
      <c r="CB1995" s="110" t="s">
        <v>8374</v>
      </c>
      <c r="CG1995" s="110" t="str">
        <f t="shared" si="314"/>
        <v>6342 Total</v>
      </c>
      <c r="CH1995" s="110" t="str">
        <f t="shared" si="315"/>
        <v>6342 Total-1</v>
      </c>
      <c r="CI1995" s="110">
        <v>1</v>
      </c>
      <c r="CJ1995" s="110" t="s">
        <v>7685</v>
      </c>
      <c r="CN1995" s="110">
        <v>0</v>
      </c>
      <c r="CO1995" s="110">
        <v>1944</v>
      </c>
      <c r="CP1995" s="110">
        <v>1296</v>
      </c>
      <c r="CQ1995" s="110">
        <v>0</v>
      </c>
    </row>
    <row r="1996" spans="19:95" x14ac:dyDescent="0.2">
      <c r="S1996" s="98">
        <v>6328</v>
      </c>
      <c r="T1996" s="98">
        <v>69</v>
      </c>
      <c r="U1996" s="98" t="s">
        <v>4548</v>
      </c>
      <c r="V1996" s="98">
        <v>31</v>
      </c>
      <c r="W1996" s="98" t="s">
        <v>4603</v>
      </c>
      <c r="X1996" s="98">
        <v>3</v>
      </c>
      <c r="Y1996" s="98" t="s">
        <v>870</v>
      </c>
      <c r="Z1996" s="98">
        <v>23</v>
      </c>
      <c r="AA1996" s="98" t="s">
        <v>4549</v>
      </c>
      <c r="AB1996" s="98">
        <v>8206</v>
      </c>
      <c r="AC1996" s="98" t="s">
        <v>4648</v>
      </c>
      <c r="AD1996" s="98" t="s">
        <v>4649</v>
      </c>
      <c r="AE1996" s="98">
        <v>6328</v>
      </c>
      <c r="AF1996" s="98" t="s">
        <v>6554</v>
      </c>
      <c r="AG1996" s="98" t="s">
        <v>6555</v>
      </c>
      <c r="AH1996" s="98" t="s">
        <v>772</v>
      </c>
      <c r="AI1996" s="98" t="s">
        <v>53</v>
      </c>
      <c r="AJ1996" s="98">
        <v>4100</v>
      </c>
      <c r="AK1996" s="98" t="s">
        <v>33</v>
      </c>
      <c r="AL1996" s="98">
        <v>4101</v>
      </c>
      <c r="AO1996" s="98">
        <v>2024</v>
      </c>
      <c r="AP1996" s="98">
        <v>0</v>
      </c>
      <c r="AQ1996" s="98" t="s">
        <v>54</v>
      </c>
      <c r="AR1996" s="98" t="s">
        <v>54</v>
      </c>
      <c r="AS1996" s="98" t="s">
        <v>54</v>
      </c>
      <c r="AT1996" s="98" t="s">
        <v>54</v>
      </c>
      <c r="AY1996" s="98" t="s">
        <v>56</v>
      </c>
      <c r="AZ1996" s="98" t="s">
        <v>6556</v>
      </c>
      <c r="BA1996" s="98" t="s">
        <v>6557</v>
      </c>
      <c r="BB1996" s="98" t="s">
        <v>6558</v>
      </c>
      <c r="BD1996" s="110" t="str">
        <f t="shared" si="321"/>
        <v>5339RGInt 06 Ponta Grossa</v>
      </c>
      <c r="BE1996" s="110">
        <v>5339</v>
      </c>
      <c r="BF1996" s="110" t="s">
        <v>1411</v>
      </c>
      <c r="BG1996" s="110">
        <v>7018</v>
      </c>
      <c r="BH1996" s="110" t="s">
        <v>38</v>
      </c>
      <c r="BI1996" s="110">
        <v>0</v>
      </c>
      <c r="BJ1996" s="110">
        <v>2</v>
      </c>
      <c r="BK1996" s="110">
        <v>2</v>
      </c>
      <c r="BL1996" s="110">
        <v>3</v>
      </c>
      <c r="BN1996" s="110">
        <f t="shared" si="322"/>
        <v>7</v>
      </c>
      <c r="BS1996" s="110">
        <v>6328</v>
      </c>
      <c r="BT1996" s="110" t="str">
        <f t="shared" si="316"/>
        <v>Atualização do Plano Diretor de Drenagem Urbana da bacia do Alto Iguaçu (Região Metropolitana de Curitiba)</v>
      </c>
      <c r="BU1996" s="111" t="str">
        <f t="shared" si="317"/>
        <v>Não</v>
      </c>
      <c r="BV1996" s="111" t="str">
        <f t="shared" si="318"/>
        <v>Não</v>
      </c>
      <c r="BW1996" s="111" t="str">
        <f t="shared" si="319"/>
        <v>Não</v>
      </c>
      <c r="BX1996" s="111" t="str">
        <f t="shared" si="320"/>
        <v>Não</v>
      </c>
      <c r="BY1996" s="110" t="s">
        <v>121</v>
      </c>
      <c r="BZ1996" s="110" t="s">
        <v>121</v>
      </c>
      <c r="CA1996" s="110" t="s">
        <v>121</v>
      </c>
      <c r="CB1996" s="110" t="s">
        <v>8377</v>
      </c>
      <c r="CG1996" s="110" t="str">
        <f t="shared" si="314"/>
        <v>6343Matinhos</v>
      </c>
      <c r="CH1996" s="110" t="str">
        <f t="shared" si="315"/>
        <v>6343-1</v>
      </c>
      <c r="CI1996" s="110">
        <v>1</v>
      </c>
      <c r="CJ1996" s="110">
        <v>6343</v>
      </c>
      <c r="CK1996" s="110" t="s">
        <v>33</v>
      </c>
      <c r="CL1996" s="110">
        <v>4115705</v>
      </c>
      <c r="CM1996" s="110" t="s">
        <v>147</v>
      </c>
      <c r="CN1996" s="110">
        <v>0</v>
      </c>
      <c r="CO1996" s="110">
        <v>80</v>
      </c>
      <c r="CP1996" s="110">
        <v>280</v>
      </c>
      <c r="CQ1996" s="110">
        <v>0</v>
      </c>
    </row>
    <row r="1997" spans="19:95" x14ac:dyDescent="0.2">
      <c r="S1997" s="98">
        <v>7261</v>
      </c>
      <c r="T1997" s="98">
        <v>69</v>
      </c>
      <c r="U1997" s="98" t="s">
        <v>4548</v>
      </c>
      <c r="V1997" s="98">
        <v>31</v>
      </c>
      <c r="W1997" s="98" t="s">
        <v>4603</v>
      </c>
      <c r="X1997" s="98">
        <v>3</v>
      </c>
      <c r="Y1997" s="98" t="s">
        <v>870</v>
      </c>
      <c r="Z1997" s="98">
        <v>23</v>
      </c>
      <c r="AA1997" s="98" t="s">
        <v>4549</v>
      </c>
      <c r="AB1997" s="98">
        <v>8206</v>
      </c>
      <c r="AC1997" s="98" t="s">
        <v>4648</v>
      </c>
      <c r="AD1997" s="98" t="s">
        <v>4649</v>
      </c>
      <c r="AE1997" s="98">
        <v>7261</v>
      </c>
      <c r="AF1997" s="98" t="s">
        <v>6559</v>
      </c>
      <c r="AG1997" s="98" t="s">
        <v>6560</v>
      </c>
      <c r="AH1997" s="98" t="s">
        <v>212</v>
      </c>
      <c r="AI1997" s="98" t="s">
        <v>53</v>
      </c>
      <c r="AJ1997" s="98">
        <v>4100</v>
      </c>
      <c r="AK1997" s="98" t="s">
        <v>37</v>
      </c>
      <c r="AL1997" s="98">
        <v>4105</v>
      </c>
      <c r="AM1997" s="98" t="s">
        <v>351</v>
      </c>
      <c r="AN1997" s="98">
        <v>4103305</v>
      </c>
      <c r="AO1997" s="98">
        <v>2024</v>
      </c>
      <c r="AP1997" s="98">
        <v>0</v>
      </c>
      <c r="AQ1997" s="98" t="s">
        <v>54</v>
      </c>
      <c r="AR1997" s="98" t="s">
        <v>54</v>
      </c>
      <c r="AS1997" s="98" t="s">
        <v>54</v>
      </c>
      <c r="AT1997" s="98" t="s">
        <v>54</v>
      </c>
      <c r="AY1997" s="98" t="s">
        <v>56</v>
      </c>
      <c r="AZ1997" s="98" t="s">
        <v>6561</v>
      </c>
      <c r="BA1997" s="98" t="s">
        <v>6562</v>
      </c>
      <c r="BB1997" s="98" t="s">
        <v>6563</v>
      </c>
      <c r="BD1997" s="110" t="str">
        <f t="shared" si="321"/>
        <v>5340RGInt 01 Curitiba</v>
      </c>
      <c r="BE1997" s="110">
        <v>5340</v>
      </c>
      <c r="BF1997" s="110" t="s">
        <v>4019</v>
      </c>
      <c r="BG1997" s="110">
        <v>8397</v>
      </c>
      <c r="BH1997" s="110" t="s">
        <v>33</v>
      </c>
      <c r="BI1997" s="110">
        <v>0</v>
      </c>
      <c r="BJ1997" s="110">
        <v>2</v>
      </c>
      <c r="BK1997" s="110">
        <v>1.34</v>
      </c>
      <c r="BL1997" s="110">
        <v>0</v>
      </c>
      <c r="BN1997" s="110">
        <f t="shared" si="322"/>
        <v>3.34</v>
      </c>
      <c r="BS1997" s="110">
        <v>7261</v>
      </c>
      <c r="BT1997" s="110" t="str">
        <f t="shared" si="316"/>
        <v>Construção de barracão de resíduos sólidos e aquisição de equipamentos, em Borrazópolis</v>
      </c>
      <c r="BU1997" s="111" t="str">
        <f t="shared" si="317"/>
        <v>Não</v>
      </c>
      <c r="BV1997" s="111" t="str">
        <f t="shared" si="318"/>
        <v>Não</v>
      </c>
      <c r="BW1997" s="111" t="str">
        <f t="shared" si="319"/>
        <v>Não</v>
      </c>
      <c r="BX1997" s="111" t="str">
        <f t="shared" si="320"/>
        <v>Não</v>
      </c>
      <c r="BY1997" s="110" t="s">
        <v>121</v>
      </c>
      <c r="BZ1997" s="110" t="s">
        <v>121</v>
      </c>
      <c r="CA1997" s="110" t="s">
        <v>121</v>
      </c>
      <c r="CB1997" s="110" t="s">
        <v>8375</v>
      </c>
      <c r="CG1997" s="110" t="str">
        <f t="shared" si="314"/>
        <v>6343 Total</v>
      </c>
      <c r="CH1997" s="110" t="str">
        <f t="shared" si="315"/>
        <v>6343 Total-1</v>
      </c>
      <c r="CI1997" s="110">
        <v>1</v>
      </c>
      <c r="CJ1997" s="110" t="s">
        <v>7686</v>
      </c>
      <c r="CN1997" s="110">
        <v>0</v>
      </c>
      <c r="CO1997" s="110">
        <v>80</v>
      </c>
      <c r="CP1997" s="110">
        <v>280</v>
      </c>
      <c r="CQ1997" s="110">
        <v>0</v>
      </c>
    </row>
    <row r="1998" spans="19:95" x14ac:dyDescent="0.2">
      <c r="S1998" s="98">
        <v>7262</v>
      </c>
      <c r="T1998" s="98">
        <v>69</v>
      </c>
      <c r="U1998" s="98" t="s">
        <v>4548</v>
      </c>
      <c r="V1998" s="98">
        <v>31</v>
      </c>
      <c r="W1998" s="98" t="s">
        <v>4603</v>
      </c>
      <c r="X1998" s="98">
        <v>3</v>
      </c>
      <c r="Y1998" s="98" t="s">
        <v>870</v>
      </c>
      <c r="Z1998" s="98">
        <v>23</v>
      </c>
      <c r="AA1998" s="98" t="s">
        <v>4549</v>
      </c>
      <c r="AB1998" s="98">
        <v>8206</v>
      </c>
      <c r="AC1998" s="98" t="s">
        <v>4648</v>
      </c>
      <c r="AD1998" s="98" t="s">
        <v>4649</v>
      </c>
      <c r="AE1998" s="98">
        <v>7262</v>
      </c>
      <c r="AF1998" s="98" t="s">
        <v>6564</v>
      </c>
      <c r="AG1998" s="98" t="s">
        <v>6565</v>
      </c>
      <c r="AH1998" s="98" t="s">
        <v>212</v>
      </c>
      <c r="AI1998" s="98" t="s">
        <v>53</v>
      </c>
      <c r="AJ1998" s="98">
        <v>4100</v>
      </c>
      <c r="AK1998" s="98" t="s">
        <v>33</v>
      </c>
      <c r="AL1998" s="98">
        <v>4101</v>
      </c>
      <c r="AM1998" s="98" t="s">
        <v>495</v>
      </c>
      <c r="AN1998" s="98">
        <v>4104204</v>
      </c>
      <c r="AO1998" s="98">
        <v>2024</v>
      </c>
      <c r="AP1998" s="98">
        <v>0</v>
      </c>
      <c r="AQ1998" s="98" t="s">
        <v>54</v>
      </c>
      <c r="AR1998" s="98" t="s">
        <v>54</v>
      </c>
      <c r="AS1998" s="98" t="s">
        <v>54</v>
      </c>
      <c r="AT1998" s="98" t="s">
        <v>54</v>
      </c>
      <c r="AY1998" s="98" t="s">
        <v>56</v>
      </c>
      <c r="AZ1998" s="98" t="s">
        <v>6561</v>
      </c>
      <c r="BA1998" s="98" t="s">
        <v>6562</v>
      </c>
      <c r="BB1998" s="98" t="s">
        <v>6563</v>
      </c>
      <c r="BD1998" s="110" t="str">
        <f t="shared" si="321"/>
        <v>5341(vazio)</v>
      </c>
      <c r="BE1998" s="110">
        <v>5341</v>
      </c>
      <c r="BF1998" s="110" t="s">
        <v>1421</v>
      </c>
      <c r="BG1998" s="110">
        <v>7018</v>
      </c>
      <c r="BH1998" s="110" t="s">
        <v>60</v>
      </c>
      <c r="BI1998" s="110">
        <v>1</v>
      </c>
      <c r="BJ1998" s="110">
        <v>3</v>
      </c>
      <c r="BK1998" s="110">
        <v>0</v>
      </c>
      <c r="BL1998" s="110">
        <v>0</v>
      </c>
      <c r="BN1998" s="110">
        <f t="shared" si="322"/>
        <v>4</v>
      </c>
      <c r="BS1998" s="110">
        <v>7262</v>
      </c>
      <c r="BT1998" s="110" t="str">
        <f t="shared" si="316"/>
        <v>Construção de barracão de resíduos sólidos e aquisição de equipamentos, em Campo Largo</v>
      </c>
      <c r="BU1998" s="111" t="str">
        <f t="shared" si="317"/>
        <v>Não</v>
      </c>
      <c r="BV1998" s="111" t="str">
        <f t="shared" si="318"/>
        <v>Não</v>
      </c>
      <c r="BW1998" s="111" t="str">
        <f t="shared" si="319"/>
        <v>Não</v>
      </c>
      <c r="BX1998" s="111" t="str">
        <f t="shared" si="320"/>
        <v>Não</v>
      </c>
      <c r="BY1998" s="110" t="s">
        <v>121</v>
      </c>
      <c r="BZ1998" s="110" t="s">
        <v>121</v>
      </c>
      <c r="CA1998" s="110" t="s">
        <v>121</v>
      </c>
      <c r="CB1998" s="110" t="s">
        <v>8375</v>
      </c>
      <c r="CG1998" s="110" t="str">
        <f t="shared" si="314"/>
        <v>6357Piraquara</v>
      </c>
      <c r="CH1998" s="110" t="str">
        <f t="shared" si="315"/>
        <v>6357-1</v>
      </c>
      <c r="CI1998" s="110">
        <v>1</v>
      </c>
      <c r="CJ1998" s="110">
        <v>6357</v>
      </c>
      <c r="CK1998" s="110" t="s">
        <v>33</v>
      </c>
      <c r="CL1998" s="110">
        <v>4119509</v>
      </c>
      <c r="CM1998" s="110" t="s">
        <v>519</v>
      </c>
      <c r="CN1998" s="110">
        <v>0</v>
      </c>
      <c r="CO1998" s="110">
        <v>347</v>
      </c>
      <c r="CP1998" s="110">
        <v>1500</v>
      </c>
      <c r="CQ1998" s="110">
        <v>1300</v>
      </c>
    </row>
    <row r="1999" spans="19:95" x14ac:dyDescent="0.2">
      <c r="S1999" s="98">
        <v>7263</v>
      </c>
      <c r="T1999" s="98">
        <v>69</v>
      </c>
      <c r="U1999" s="98" t="s">
        <v>4548</v>
      </c>
      <c r="V1999" s="98">
        <v>31</v>
      </c>
      <c r="W1999" s="98" t="s">
        <v>4603</v>
      </c>
      <c r="X1999" s="98">
        <v>3</v>
      </c>
      <c r="Y1999" s="98" t="s">
        <v>870</v>
      </c>
      <c r="Z1999" s="98">
        <v>23</v>
      </c>
      <c r="AA1999" s="98" t="s">
        <v>4549</v>
      </c>
      <c r="AB1999" s="98">
        <v>8206</v>
      </c>
      <c r="AC1999" s="98" t="s">
        <v>4648</v>
      </c>
      <c r="AD1999" s="98" t="s">
        <v>4649</v>
      </c>
      <c r="AE1999" s="98">
        <v>7263</v>
      </c>
      <c r="AF1999" s="98" t="s">
        <v>6566</v>
      </c>
      <c r="AG1999" s="98" t="s">
        <v>6567</v>
      </c>
      <c r="AH1999" s="98" t="s">
        <v>212</v>
      </c>
      <c r="AI1999" s="98" t="s">
        <v>53</v>
      </c>
      <c r="AJ1999" s="98">
        <v>4100</v>
      </c>
      <c r="AK1999" s="98" t="s">
        <v>35</v>
      </c>
      <c r="AL1999" s="98">
        <v>4103</v>
      </c>
      <c r="AM1999" s="98" t="s">
        <v>600</v>
      </c>
      <c r="AN1999" s="98">
        <v>4104808</v>
      </c>
      <c r="AO1999" s="98">
        <v>2024</v>
      </c>
      <c r="AP1999" s="98">
        <v>0</v>
      </c>
      <c r="AQ1999" s="98" t="s">
        <v>54</v>
      </c>
      <c r="AR1999" s="98" t="s">
        <v>54</v>
      </c>
      <c r="AS1999" s="98" t="s">
        <v>54</v>
      </c>
      <c r="AT1999" s="98" t="s">
        <v>54</v>
      </c>
      <c r="AY1999" s="98" t="s">
        <v>56</v>
      </c>
      <c r="AZ1999" s="98" t="s">
        <v>6561</v>
      </c>
      <c r="BA1999" s="98" t="s">
        <v>6562</v>
      </c>
      <c r="BB1999" s="98" t="s">
        <v>6563</v>
      </c>
      <c r="BD1999" s="110" t="str">
        <f t="shared" si="321"/>
        <v>5343(vazio)</v>
      </c>
      <c r="BE1999" s="110">
        <v>5343</v>
      </c>
      <c r="BF1999" s="110" t="s">
        <v>1406</v>
      </c>
      <c r="BG1999" s="110">
        <v>7018</v>
      </c>
      <c r="BH1999" s="110" t="s">
        <v>60</v>
      </c>
      <c r="BI1999" s="110">
        <v>1</v>
      </c>
      <c r="BJ1999" s="110">
        <v>2</v>
      </c>
      <c r="BK1999" s="110">
        <v>3</v>
      </c>
      <c r="BL1999" s="110">
        <v>0</v>
      </c>
      <c r="BN1999" s="110">
        <f t="shared" si="322"/>
        <v>6</v>
      </c>
      <c r="BS1999" s="110">
        <v>7263</v>
      </c>
      <c r="BT1999" s="110" t="str">
        <f t="shared" si="316"/>
        <v>Construção de barracão de resíduos sólidos, em Cascavel</v>
      </c>
      <c r="BU1999" s="111" t="str">
        <f t="shared" si="317"/>
        <v>Não</v>
      </c>
      <c r="BV1999" s="111" t="str">
        <f t="shared" si="318"/>
        <v>Não</v>
      </c>
      <c r="BW1999" s="111" t="str">
        <f t="shared" si="319"/>
        <v>Não</v>
      </c>
      <c r="BX1999" s="111" t="str">
        <f t="shared" si="320"/>
        <v>Não</v>
      </c>
      <c r="BY1999" s="110" t="s">
        <v>121</v>
      </c>
      <c r="BZ1999" s="110" t="s">
        <v>121</v>
      </c>
      <c r="CA1999" s="110" t="s">
        <v>121</v>
      </c>
      <c r="CB1999" s="110" t="s">
        <v>8375</v>
      </c>
      <c r="CG1999" s="110" t="str">
        <f t="shared" si="314"/>
        <v>6357 Total</v>
      </c>
      <c r="CH1999" s="110" t="str">
        <f t="shared" si="315"/>
        <v>6357 Total-1</v>
      </c>
      <c r="CI1999" s="110">
        <v>1</v>
      </c>
      <c r="CJ1999" s="110" t="s">
        <v>7687</v>
      </c>
      <c r="CN1999" s="110">
        <v>0</v>
      </c>
      <c r="CO1999" s="110">
        <v>347</v>
      </c>
      <c r="CP1999" s="110">
        <v>1500</v>
      </c>
      <c r="CQ1999" s="110">
        <v>1300</v>
      </c>
    </row>
    <row r="2000" spans="19:95" x14ac:dyDescent="0.2">
      <c r="S2000" s="98">
        <v>7264</v>
      </c>
      <c r="T2000" s="98">
        <v>69</v>
      </c>
      <c r="U2000" s="98" t="s">
        <v>4548</v>
      </c>
      <c r="V2000" s="98">
        <v>31</v>
      </c>
      <c r="W2000" s="98" t="s">
        <v>4603</v>
      </c>
      <c r="X2000" s="98">
        <v>3</v>
      </c>
      <c r="Y2000" s="98" t="s">
        <v>870</v>
      </c>
      <c r="Z2000" s="98">
        <v>23</v>
      </c>
      <c r="AA2000" s="98" t="s">
        <v>4549</v>
      </c>
      <c r="AB2000" s="98">
        <v>8206</v>
      </c>
      <c r="AC2000" s="98" t="s">
        <v>4648</v>
      </c>
      <c r="AD2000" s="98" t="s">
        <v>4649</v>
      </c>
      <c r="AE2000" s="98">
        <v>7264</v>
      </c>
      <c r="AF2000" s="98" t="s">
        <v>6568</v>
      </c>
      <c r="AG2000" s="98" t="s">
        <v>6569</v>
      </c>
      <c r="AH2000" s="98" t="s">
        <v>212</v>
      </c>
      <c r="AI2000" s="98" t="s">
        <v>53</v>
      </c>
      <c r="AJ2000" s="98">
        <v>4100</v>
      </c>
      <c r="AK2000" s="98" t="s">
        <v>37</v>
      </c>
      <c r="AL2000" s="98">
        <v>4105</v>
      </c>
      <c r="AM2000" s="98" t="s">
        <v>142</v>
      </c>
      <c r="AN2000" s="98">
        <v>4109807</v>
      </c>
      <c r="AO2000" s="98">
        <v>2024</v>
      </c>
      <c r="AP2000" s="98">
        <v>0</v>
      </c>
      <c r="AQ2000" s="98" t="s">
        <v>54</v>
      </c>
      <c r="AR2000" s="98" t="s">
        <v>54</v>
      </c>
      <c r="AS2000" s="98" t="s">
        <v>54</v>
      </c>
      <c r="AT2000" s="98" t="s">
        <v>54</v>
      </c>
      <c r="AY2000" s="98" t="s">
        <v>56</v>
      </c>
      <c r="AZ2000" s="98" t="s">
        <v>6561</v>
      </c>
      <c r="BA2000" s="98" t="s">
        <v>6562</v>
      </c>
      <c r="BB2000" s="98" t="s">
        <v>6563</v>
      </c>
      <c r="BD2000" s="110" t="str">
        <f t="shared" si="321"/>
        <v>5344RGInt 01 Curitiba</v>
      </c>
      <c r="BE2000" s="110">
        <v>5344</v>
      </c>
      <c r="BF2000" s="110" t="s">
        <v>1373</v>
      </c>
      <c r="BG2000" s="110">
        <v>8041</v>
      </c>
      <c r="BH2000" s="110" t="s">
        <v>33</v>
      </c>
      <c r="BI2000" s="110">
        <v>1606</v>
      </c>
      <c r="BJ2000" s="110">
        <v>1606</v>
      </c>
      <c r="BK2000" s="110">
        <v>1606</v>
      </c>
      <c r="BL2000" s="110">
        <v>1606</v>
      </c>
      <c r="BN2000" s="110">
        <f t="shared" si="322"/>
        <v>6424</v>
      </c>
      <c r="BS2000" s="110">
        <v>7264</v>
      </c>
      <c r="BT2000" s="110" t="str">
        <f t="shared" si="316"/>
        <v>Construção de barracão de resíduos sólidos, em Ibiporã</v>
      </c>
      <c r="BU2000" s="111" t="str">
        <f t="shared" si="317"/>
        <v>Não</v>
      </c>
      <c r="BV2000" s="111" t="str">
        <f t="shared" si="318"/>
        <v>Não</v>
      </c>
      <c r="BW2000" s="111" t="str">
        <f t="shared" si="319"/>
        <v>Não</v>
      </c>
      <c r="BX2000" s="111" t="str">
        <f t="shared" si="320"/>
        <v>Não</v>
      </c>
      <c r="BY2000" s="110" t="s">
        <v>121</v>
      </c>
      <c r="BZ2000" s="110" t="s">
        <v>121</v>
      </c>
      <c r="CA2000" s="110" t="s">
        <v>121</v>
      </c>
      <c r="CB2000" s="110" t="s">
        <v>8375</v>
      </c>
      <c r="CG2000" s="110" t="str">
        <f t="shared" si="314"/>
        <v>6358Campo do Tenente</v>
      </c>
      <c r="CH2000" s="110" t="str">
        <f t="shared" si="315"/>
        <v>6358-1</v>
      </c>
      <c r="CI2000" s="110">
        <v>1</v>
      </c>
      <c r="CJ2000" s="110">
        <v>6358</v>
      </c>
      <c r="CK2000" s="110" t="s">
        <v>33</v>
      </c>
      <c r="CL2000" s="110">
        <v>4104105</v>
      </c>
      <c r="CM2000" s="110" t="s">
        <v>5483</v>
      </c>
      <c r="CN2000" s="110">
        <v>0</v>
      </c>
      <c r="CO2000" s="110">
        <v>100</v>
      </c>
      <c r="CP2000" s="110">
        <v>404</v>
      </c>
      <c r="CQ2000" s="110">
        <v>0</v>
      </c>
    </row>
    <row r="2001" spans="19:95" x14ac:dyDescent="0.2">
      <c r="S2001" s="98">
        <v>6315</v>
      </c>
      <c r="T2001" s="98">
        <v>69</v>
      </c>
      <c r="U2001" s="98" t="s">
        <v>4548</v>
      </c>
      <c r="V2001" s="98">
        <v>31</v>
      </c>
      <c r="W2001" s="98" t="s">
        <v>4603</v>
      </c>
      <c r="X2001" s="98">
        <v>3</v>
      </c>
      <c r="Y2001" s="98" t="s">
        <v>870</v>
      </c>
      <c r="Z2001" s="98">
        <v>23</v>
      </c>
      <c r="AA2001" s="98" t="s">
        <v>4549</v>
      </c>
      <c r="AB2001" s="98">
        <v>8206</v>
      </c>
      <c r="AC2001" s="98" t="s">
        <v>4648</v>
      </c>
      <c r="AD2001" s="98" t="s">
        <v>4649</v>
      </c>
      <c r="AE2001" s="98">
        <v>6315</v>
      </c>
      <c r="AF2001" s="98" t="s">
        <v>6570</v>
      </c>
      <c r="AG2001" s="98" t="s">
        <v>6571</v>
      </c>
      <c r="AH2001" s="98" t="s">
        <v>6572</v>
      </c>
      <c r="AI2001" s="98" t="s">
        <v>53</v>
      </c>
      <c r="AJ2001" s="98">
        <v>4100</v>
      </c>
      <c r="AO2001" s="98">
        <v>2024</v>
      </c>
      <c r="AP2001" s="98">
        <v>0</v>
      </c>
      <c r="AQ2001" s="98" t="s">
        <v>54</v>
      </c>
      <c r="AR2001" s="98" t="s">
        <v>54</v>
      </c>
      <c r="AS2001" s="98" t="s">
        <v>54</v>
      </c>
      <c r="AT2001" s="98" t="s">
        <v>54</v>
      </c>
      <c r="AY2001" s="98" t="s">
        <v>56</v>
      </c>
      <c r="AZ2001" s="98" t="s">
        <v>6573</v>
      </c>
      <c r="BA2001" s="98" t="s">
        <v>6557</v>
      </c>
      <c r="BB2001" s="98" t="s">
        <v>6557</v>
      </c>
      <c r="BD2001" s="110" t="str">
        <f t="shared" si="321"/>
        <v>5344RGInt 02 Guarapuava</v>
      </c>
      <c r="BE2001" s="110">
        <v>5344</v>
      </c>
      <c r="BF2001" s="110" t="s">
        <v>1373</v>
      </c>
      <c r="BG2001" s="110">
        <v>8041</v>
      </c>
      <c r="BH2001" s="110" t="s">
        <v>34</v>
      </c>
      <c r="BI2001" s="110">
        <v>100</v>
      </c>
      <c r="BJ2001" s="110">
        <v>100</v>
      </c>
      <c r="BK2001" s="110">
        <v>100</v>
      </c>
      <c r="BL2001" s="110">
        <v>100</v>
      </c>
      <c r="BN2001" s="110">
        <f t="shared" si="322"/>
        <v>400</v>
      </c>
      <c r="BS2001" s="110">
        <v>6315</v>
      </c>
      <c r="BT2001" s="110" t="str">
        <f t="shared" si="316"/>
        <v>Contração de empresa para elaboração de anteprojeto de drenagem urbana e parques urbanos nos municípios do Estado</v>
      </c>
      <c r="BU2001" s="111" t="str">
        <f t="shared" si="317"/>
        <v>Não</v>
      </c>
      <c r="BV2001" s="111" t="str">
        <f t="shared" si="318"/>
        <v>Não</v>
      </c>
      <c r="BW2001" s="111" t="str">
        <f t="shared" si="319"/>
        <v>Não</v>
      </c>
      <c r="BX2001" s="111" t="str">
        <f t="shared" si="320"/>
        <v>Não</v>
      </c>
      <c r="BY2001" s="110" t="s">
        <v>121</v>
      </c>
      <c r="BZ2001" s="110" t="s">
        <v>121</v>
      </c>
      <c r="CA2001" s="110" t="s">
        <v>121</v>
      </c>
      <c r="CB2001" s="110" t="s">
        <v>8122</v>
      </c>
      <c r="CG2001" s="110" t="str">
        <f t="shared" si="314"/>
        <v>6358 Total</v>
      </c>
      <c r="CH2001" s="110" t="str">
        <f t="shared" si="315"/>
        <v>6358 Total-1</v>
      </c>
      <c r="CI2001" s="110">
        <v>1</v>
      </c>
      <c r="CJ2001" s="110" t="s">
        <v>7688</v>
      </c>
      <c r="CN2001" s="110">
        <v>0</v>
      </c>
      <c r="CO2001" s="110">
        <v>100</v>
      </c>
      <c r="CP2001" s="110">
        <v>404</v>
      </c>
      <c r="CQ2001" s="110">
        <v>0</v>
      </c>
    </row>
    <row r="2002" spans="19:95" x14ac:dyDescent="0.2">
      <c r="S2002" s="98">
        <v>6314</v>
      </c>
      <c r="T2002" s="98">
        <v>69</v>
      </c>
      <c r="U2002" s="98" t="s">
        <v>4548</v>
      </c>
      <c r="V2002" s="98">
        <v>31</v>
      </c>
      <c r="W2002" s="98" t="s">
        <v>4603</v>
      </c>
      <c r="X2002" s="98">
        <v>3</v>
      </c>
      <c r="Y2002" s="98" t="s">
        <v>870</v>
      </c>
      <c r="Z2002" s="98">
        <v>23</v>
      </c>
      <c r="AA2002" s="98" t="s">
        <v>4549</v>
      </c>
      <c r="AB2002" s="98">
        <v>8206</v>
      </c>
      <c r="AC2002" s="98" t="s">
        <v>4648</v>
      </c>
      <c r="AD2002" s="98" t="s">
        <v>4649</v>
      </c>
      <c r="AE2002" s="98">
        <v>6314</v>
      </c>
      <c r="AF2002" s="98" t="s">
        <v>6574</v>
      </c>
      <c r="AG2002" s="98" t="s">
        <v>6575</v>
      </c>
      <c r="AH2002" s="98" t="s">
        <v>4454</v>
      </c>
      <c r="AI2002" s="98" t="s">
        <v>53</v>
      </c>
      <c r="AJ2002" s="98">
        <v>4100</v>
      </c>
      <c r="AK2002" s="98" t="s">
        <v>33</v>
      </c>
      <c r="AL2002" s="98">
        <v>4101</v>
      </c>
      <c r="AM2002" s="98" t="s">
        <v>506</v>
      </c>
      <c r="AN2002" s="98">
        <v>4107652</v>
      </c>
      <c r="AO2002" s="98">
        <v>2024</v>
      </c>
      <c r="AP2002" s="98">
        <v>0</v>
      </c>
      <c r="AQ2002" s="98" t="s">
        <v>54</v>
      </c>
      <c r="AR2002" s="98" t="s">
        <v>54</v>
      </c>
      <c r="AS2002" s="98" t="s">
        <v>54</v>
      </c>
      <c r="AT2002" s="98" t="s">
        <v>54</v>
      </c>
      <c r="AY2002" s="98" t="s">
        <v>56</v>
      </c>
      <c r="AZ2002" s="98" t="s">
        <v>6576</v>
      </c>
      <c r="BA2002" s="98" t="s">
        <v>6557</v>
      </c>
      <c r="BB2002" s="98" t="s">
        <v>6558</v>
      </c>
      <c r="BD2002" s="110" t="str">
        <f t="shared" si="321"/>
        <v>5344RGInt 03 Cascavel</v>
      </c>
      <c r="BE2002" s="110">
        <v>5344</v>
      </c>
      <c r="BF2002" s="110" t="s">
        <v>1373</v>
      </c>
      <c r="BG2002" s="110">
        <v>8041</v>
      </c>
      <c r="BH2002" s="110" t="s">
        <v>35</v>
      </c>
      <c r="BI2002" s="110">
        <v>460</v>
      </c>
      <c r="BJ2002" s="110">
        <v>460</v>
      </c>
      <c r="BK2002" s="110">
        <v>460</v>
      </c>
      <c r="BL2002" s="110">
        <v>460</v>
      </c>
      <c r="BN2002" s="110">
        <f t="shared" si="322"/>
        <v>1840</v>
      </c>
      <c r="BS2002" s="110">
        <v>6314</v>
      </c>
      <c r="BT2002" s="110" t="str">
        <f t="shared" si="316"/>
        <v>Controle de cheias na Bacia do Rio Mascate, Fazenda Rio Grande</v>
      </c>
      <c r="BU2002" s="111" t="str">
        <f t="shared" si="317"/>
        <v>Não</v>
      </c>
      <c r="BV2002" s="111" t="str">
        <f t="shared" si="318"/>
        <v>Não</v>
      </c>
      <c r="BW2002" s="111" t="str">
        <f t="shared" si="319"/>
        <v>Não</v>
      </c>
      <c r="BX2002" s="111" t="str">
        <f t="shared" si="320"/>
        <v>Não</v>
      </c>
      <c r="BY2002" s="110" t="s">
        <v>121</v>
      </c>
      <c r="BZ2002" s="110" t="s">
        <v>121</v>
      </c>
      <c r="CA2002" s="110" t="s">
        <v>121</v>
      </c>
      <c r="CB2002" s="110" t="s">
        <v>8122</v>
      </c>
      <c r="CG2002" s="110" t="str">
        <f t="shared" si="314"/>
        <v>6359Capanema</v>
      </c>
      <c r="CH2002" s="110" t="str">
        <f t="shared" si="315"/>
        <v>6359-1</v>
      </c>
      <c r="CI2002" s="110">
        <v>1</v>
      </c>
      <c r="CJ2002" s="110">
        <v>6359</v>
      </c>
      <c r="CK2002" s="110" t="s">
        <v>35</v>
      </c>
      <c r="CL2002" s="110">
        <v>4104501</v>
      </c>
      <c r="CM2002" s="110" t="s">
        <v>1062</v>
      </c>
      <c r="CN2002" s="110">
        <v>0</v>
      </c>
      <c r="CO2002" s="110">
        <v>100</v>
      </c>
      <c r="CP2002" s="110">
        <v>404</v>
      </c>
      <c r="CQ2002" s="110">
        <v>0</v>
      </c>
    </row>
    <row r="2003" spans="19:95" x14ac:dyDescent="0.2">
      <c r="S2003" s="98">
        <v>6327</v>
      </c>
      <c r="T2003" s="98">
        <v>69</v>
      </c>
      <c r="U2003" s="98" t="s">
        <v>4548</v>
      </c>
      <c r="V2003" s="98">
        <v>31</v>
      </c>
      <c r="W2003" s="98" t="s">
        <v>4603</v>
      </c>
      <c r="X2003" s="98">
        <v>3</v>
      </c>
      <c r="Y2003" s="98" t="s">
        <v>870</v>
      </c>
      <c r="Z2003" s="98">
        <v>23</v>
      </c>
      <c r="AA2003" s="98" t="s">
        <v>4549</v>
      </c>
      <c r="AB2003" s="98">
        <v>8206</v>
      </c>
      <c r="AC2003" s="98" t="s">
        <v>4648</v>
      </c>
      <c r="AD2003" s="98" t="s">
        <v>4649</v>
      </c>
      <c r="AE2003" s="98">
        <v>6327</v>
      </c>
      <c r="AF2003" s="98" t="s">
        <v>6577</v>
      </c>
      <c r="AG2003" s="98" t="s">
        <v>6578</v>
      </c>
      <c r="AH2003" s="98" t="s">
        <v>778</v>
      </c>
      <c r="AI2003" s="98" t="s">
        <v>53</v>
      </c>
      <c r="AJ2003" s="98">
        <v>4100</v>
      </c>
      <c r="AK2003" s="98" t="s">
        <v>33</v>
      </c>
      <c r="AL2003" s="98">
        <v>4101</v>
      </c>
      <c r="AO2003" s="98">
        <v>2024</v>
      </c>
      <c r="AP2003" s="98">
        <v>0</v>
      </c>
      <c r="AQ2003" s="98" t="s">
        <v>54</v>
      </c>
      <c r="AR2003" s="98" t="s">
        <v>54</v>
      </c>
      <c r="AS2003" s="98" t="s">
        <v>54</v>
      </c>
      <c r="AT2003" s="98" t="s">
        <v>54</v>
      </c>
      <c r="AY2003" s="98" t="s">
        <v>56</v>
      </c>
      <c r="AZ2003" s="98" t="s">
        <v>6579</v>
      </c>
      <c r="BA2003" s="98" t="s">
        <v>6557</v>
      </c>
      <c r="BB2003" s="98" t="s">
        <v>6558</v>
      </c>
      <c r="BD2003" s="110" t="str">
        <f t="shared" si="321"/>
        <v>5344RGInt 04 Maringá</v>
      </c>
      <c r="BE2003" s="110">
        <v>5344</v>
      </c>
      <c r="BF2003" s="110" t="s">
        <v>1373</v>
      </c>
      <c r="BG2003" s="110">
        <v>8041</v>
      </c>
      <c r="BH2003" s="110" t="s">
        <v>36</v>
      </c>
      <c r="BI2003" s="110">
        <v>450</v>
      </c>
      <c r="BJ2003" s="110">
        <v>450</v>
      </c>
      <c r="BK2003" s="110">
        <v>450</v>
      </c>
      <c r="BL2003" s="110">
        <v>450</v>
      </c>
      <c r="BN2003" s="110">
        <f t="shared" si="322"/>
        <v>1800</v>
      </c>
      <c r="BS2003" s="110">
        <v>6327</v>
      </c>
      <c r="BT2003" s="110" t="str">
        <f t="shared" si="316"/>
        <v>Desassoreamento e Limpeza de rios e canais no Litoral</v>
      </c>
      <c r="BU2003" s="111" t="str">
        <f t="shared" si="317"/>
        <v>Não</v>
      </c>
      <c r="BV2003" s="111" t="str">
        <f t="shared" si="318"/>
        <v>Não</v>
      </c>
      <c r="BW2003" s="111" t="str">
        <f t="shared" si="319"/>
        <v>Não</v>
      </c>
      <c r="BX2003" s="111" t="str">
        <f t="shared" si="320"/>
        <v>Não</v>
      </c>
      <c r="BY2003" s="110" t="s">
        <v>121</v>
      </c>
      <c r="BZ2003" s="110" t="s">
        <v>121</v>
      </c>
      <c r="CA2003" s="110" t="s">
        <v>121</v>
      </c>
      <c r="CB2003" s="110" t="s">
        <v>8122</v>
      </c>
      <c r="CG2003" s="110" t="str">
        <f t="shared" si="314"/>
        <v>6359 Total</v>
      </c>
      <c r="CH2003" s="110" t="str">
        <f t="shared" si="315"/>
        <v>6359 Total-1</v>
      </c>
      <c r="CI2003" s="110">
        <v>1</v>
      </c>
      <c r="CJ2003" s="110" t="s">
        <v>7689</v>
      </c>
      <c r="CN2003" s="110">
        <v>0</v>
      </c>
      <c r="CO2003" s="110">
        <v>100</v>
      </c>
      <c r="CP2003" s="110">
        <v>404</v>
      </c>
      <c r="CQ2003" s="110">
        <v>0</v>
      </c>
    </row>
    <row r="2004" spans="19:95" x14ac:dyDescent="0.2">
      <c r="S2004" s="98">
        <v>3832</v>
      </c>
      <c r="T2004" s="98">
        <v>69</v>
      </c>
      <c r="U2004" s="98" t="s">
        <v>4548</v>
      </c>
      <c r="V2004" s="98">
        <v>31</v>
      </c>
      <c r="W2004" s="98" t="s">
        <v>4603</v>
      </c>
      <c r="X2004" s="98">
        <v>3</v>
      </c>
      <c r="Y2004" s="98" t="s">
        <v>870</v>
      </c>
      <c r="Z2004" s="98">
        <v>23</v>
      </c>
      <c r="AA2004" s="98" t="s">
        <v>4549</v>
      </c>
      <c r="AB2004" s="98">
        <v>8206</v>
      </c>
      <c r="AC2004" s="98" t="s">
        <v>4648</v>
      </c>
      <c r="AD2004" s="98" t="s">
        <v>4649</v>
      </c>
      <c r="AE2004" s="98">
        <v>3832</v>
      </c>
      <c r="AF2004" s="98" t="s">
        <v>436</v>
      </c>
      <c r="AG2004" s="98" t="s">
        <v>6580</v>
      </c>
      <c r="AH2004" s="98" t="s">
        <v>772</v>
      </c>
      <c r="AI2004" s="98" t="s">
        <v>53</v>
      </c>
      <c r="AJ2004" s="98">
        <v>4100</v>
      </c>
      <c r="AO2004" s="98">
        <v>2024</v>
      </c>
      <c r="AP2004" s="98">
        <v>3</v>
      </c>
      <c r="AQ2004" s="98" t="s">
        <v>54</v>
      </c>
      <c r="AR2004" s="98" t="s">
        <v>54</v>
      </c>
      <c r="AS2004" s="98" t="s">
        <v>54</v>
      </c>
      <c r="AT2004" s="98" t="s">
        <v>54</v>
      </c>
      <c r="AW2004" s="98" t="s">
        <v>6581</v>
      </c>
      <c r="AY2004" s="98" t="s">
        <v>56</v>
      </c>
      <c r="AZ2004" s="98" t="s">
        <v>4650</v>
      </c>
      <c r="BA2004" s="98" t="s">
        <v>4651</v>
      </c>
      <c r="BB2004" s="98" t="s">
        <v>4652</v>
      </c>
      <c r="BD2004" s="110" t="str">
        <f t="shared" si="321"/>
        <v>5344RGInt 05 Londrina</v>
      </c>
      <c r="BE2004" s="110">
        <v>5344</v>
      </c>
      <c r="BF2004" s="110" t="s">
        <v>1373</v>
      </c>
      <c r="BG2004" s="110">
        <v>8041</v>
      </c>
      <c r="BH2004" s="110" t="s">
        <v>37</v>
      </c>
      <c r="BI2004" s="110">
        <v>550</v>
      </c>
      <c r="BJ2004" s="110">
        <v>550</v>
      </c>
      <c r="BK2004" s="110">
        <v>550</v>
      </c>
      <c r="BL2004" s="110">
        <v>550</v>
      </c>
      <c r="BN2004" s="110">
        <f t="shared" si="322"/>
        <v>2200</v>
      </c>
      <c r="BS2004" s="110">
        <v>3832</v>
      </c>
      <c r="BT2004" s="110" t="str">
        <f t="shared" si="316"/>
        <v>Elaboração de Plano de Bacia Hidrográfica</v>
      </c>
      <c r="BU2004" s="111" t="str">
        <f t="shared" si="317"/>
        <v>Não</v>
      </c>
      <c r="BV2004" s="111" t="str">
        <f t="shared" si="318"/>
        <v>Não</v>
      </c>
      <c r="BW2004" s="111" t="str">
        <f t="shared" si="319"/>
        <v>Não</v>
      </c>
      <c r="BX2004" s="111" t="str">
        <f t="shared" si="320"/>
        <v>Não</v>
      </c>
      <c r="BY2004" s="110" t="s">
        <v>121</v>
      </c>
      <c r="BZ2004" s="110" t="s">
        <v>4217</v>
      </c>
      <c r="CA2004" s="110" t="s">
        <v>8371</v>
      </c>
      <c r="CB2004" s="110" t="s">
        <v>8379</v>
      </c>
      <c r="CG2004" s="110" t="str">
        <f t="shared" si="314"/>
        <v>6360Diamante do Norte</v>
      </c>
      <c r="CH2004" s="110" t="str">
        <f t="shared" si="315"/>
        <v>6360-1</v>
      </c>
      <c r="CI2004" s="110">
        <v>1</v>
      </c>
      <c r="CJ2004" s="110">
        <v>6360</v>
      </c>
      <c r="CK2004" s="110" t="s">
        <v>36</v>
      </c>
      <c r="CL2004" s="110">
        <v>4107108</v>
      </c>
      <c r="CM2004" s="110" t="s">
        <v>370</v>
      </c>
      <c r="CN2004" s="110">
        <v>0</v>
      </c>
      <c r="CO2004" s="110">
        <v>100</v>
      </c>
      <c r="CP2004" s="110">
        <v>404</v>
      </c>
      <c r="CQ2004" s="110">
        <v>0</v>
      </c>
    </row>
    <row r="2005" spans="19:95" x14ac:dyDescent="0.2">
      <c r="S2005" s="98">
        <v>7265</v>
      </c>
      <c r="T2005" s="98">
        <v>69</v>
      </c>
      <c r="U2005" s="98" t="s">
        <v>4548</v>
      </c>
      <c r="V2005" s="98">
        <v>31</v>
      </c>
      <c r="W2005" s="98" t="s">
        <v>4603</v>
      </c>
      <c r="X2005" s="98">
        <v>3</v>
      </c>
      <c r="Y2005" s="98" t="s">
        <v>870</v>
      </c>
      <c r="Z2005" s="98">
        <v>23</v>
      </c>
      <c r="AA2005" s="98" t="s">
        <v>4549</v>
      </c>
      <c r="AB2005" s="98">
        <v>8206</v>
      </c>
      <c r="AC2005" s="98" t="s">
        <v>4648</v>
      </c>
      <c r="AD2005" s="98" t="s">
        <v>4649</v>
      </c>
      <c r="AE2005" s="98">
        <v>7265</v>
      </c>
      <c r="AF2005" s="98" t="s">
        <v>4747</v>
      </c>
      <c r="AG2005" s="98" t="s">
        <v>6582</v>
      </c>
      <c r="AH2005" s="98" t="s">
        <v>212</v>
      </c>
      <c r="AI2005" s="98" t="s">
        <v>53</v>
      </c>
      <c r="AJ2005" s="98">
        <v>4100</v>
      </c>
      <c r="AK2005" s="98" t="s">
        <v>36</v>
      </c>
      <c r="AL2005" s="98">
        <v>4104</v>
      </c>
      <c r="AM2005" s="98" t="s">
        <v>485</v>
      </c>
      <c r="AN2005" s="98">
        <v>4113502</v>
      </c>
      <c r="AO2005" s="98">
        <v>2024</v>
      </c>
      <c r="AP2005" s="98">
        <v>0</v>
      </c>
      <c r="AQ2005" s="98" t="s">
        <v>54</v>
      </c>
      <c r="AR2005" s="98" t="s">
        <v>54</v>
      </c>
      <c r="AS2005" s="98" t="s">
        <v>54</v>
      </c>
      <c r="AT2005" s="98" t="s">
        <v>54</v>
      </c>
      <c r="AY2005" s="98" t="s">
        <v>56</v>
      </c>
      <c r="AZ2005" s="98" t="s">
        <v>6583</v>
      </c>
      <c r="BA2005" s="98" t="s">
        <v>6562</v>
      </c>
      <c r="BB2005" s="98" t="s">
        <v>6563</v>
      </c>
      <c r="BD2005" s="110" t="str">
        <f t="shared" si="321"/>
        <v>5344RGInt 06 Ponta Grossa</v>
      </c>
      <c r="BE2005" s="110">
        <v>5344</v>
      </c>
      <c r="BF2005" s="110" t="s">
        <v>1373</v>
      </c>
      <c r="BG2005" s="110">
        <v>8041</v>
      </c>
      <c r="BH2005" s="110" t="s">
        <v>38</v>
      </c>
      <c r="BI2005" s="110">
        <v>210</v>
      </c>
      <c r="BJ2005" s="110">
        <v>210</v>
      </c>
      <c r="BK2005" s="110">
        <v>210</v>
      </c>
      <c r="BL2005" s="110">
        <v>210</v>
      </c>
      <c r="BN2005" s="110">
        <f t="shared" si="322"/>
        <v>840</v>
      </c>
      <c r="BS2005" s="110">
        <v>7265</v>
      </c>
      <c r="BT2005" s="110" t="str">
        <f t="shared" si="316"/>
        <v>Implantação de parque linear e execução de obras de controle de erosão e escoamento pluvial, em Loanda</v>
      </c>
      <c r="BU2005" s="111" t="str">
        <f t="shared" si="317"/>
        <v>Não</v>
      </c>
      <c r="BV2005" s="111" t="str">
        <f t="shared" si="318"/>
        <v>Não</v>
      </c>
      <c r="BW2005" s="111" t="str">
        <f t="shared" si="319"/>
        <v>Não</v>
      </c>
      <c r="BX2005" s="111" t="str">
        <f t="shared" si="320"/>
        <v>Não</v>
      </c>
      <c r="BY2005" s="110" t="s">
        <v>121</v>
      </c>
      <c r="BZ2005" s="110" t="s">
        <v>121</v>
      </c>
      <c r="CA2005" s="110" t="s">
        <v>121</v>
      </c>
      <c r="CB2005" s="110" t="s">
        <v>8375</v>
      </c>
      <c r="CG2005" s="110" t="str">
        <f t="shared" si="314"/>
        <v>6360 Total</v>
      </c>
      <c r="CH2005" s="110" t="str">
        <f t="shared" si="315"/>
        <v>6360 Total-1</v>
      </c>
      <c r="CI2005" s="110">
        <v>1</v>
      </c>
      <c r="CJ2005" s="110" t="s">
        <v>7690</v>
      </c>
      <c r="CN2005" s="110">
        <v>0</v>
      </c>
      <c r="CO2005" s="110">
        <v>100</v>
      </c>
      <c r="CP2005" s="110">
        <v>404</v>
      </c>
      <c r="CQ2005" s="110">
        <v>0</v>
      </c>
    </row>
    <row r="2006" spans="19:95" x14ac:dyDescent="0.2">
      <c r="S2006" s="98">
        <v>3793</v>
      </c>
      <c r="T2006" s="98">
        <v>69</v>
      </c>
      <c r="U2006" s="98" t="s">
        <v>4548</v>
      </c>
      <c r="V2006" s="98">
        <v>31</v>
      </c>
      <c r="W2006" s="98" t="s">
        <v>4603</v>
      </c>
      <c r="X2006" s="98">
        <v>3</v>
      </c>
      <c r="Y2006" s="98" t="s">
        <v>870</v>
      </c>
      <c r="Z2006" s="98">
        <v>23</v>
      </c>
      <c r="AA2006" s="98" t="s">
        <v>4549</v>
      </c>
      <c r="AB2006" s="98">
        <v>8206</v>
      </c>
      <c r="AC2006" s="98" t="s">
        <v>4648</v>
      </c>
      <c r="AD2006" s="98" t="s">
        <v>4649</v>
      </c>
      <c r="AE2006" s="98">
        <v>3793</v>
      </c>
      <c r="AF2006" s="98" t="s">
        <v>352</v>
      </c>
      <c r="AG2006" s="98" t="s">
        <v>6584</v>
      </c>
      <c r="AH2006" s="98" t="s">
        <v>4654</v>
      </c>
      <c r="AI2006" s="98" t="s">
        <v>53</v>
      </c>
      <c r="AJ2006" s="98">
        <v>4100</v>
      </c>
      <c r="AO2006" s="98">
        <v>2024</v>
      </c>
      <c r="AP2006" s="98">
        <v>1</v>
      </c>
      <c r="AQ2006" s="98" t="s">
        <v>54</v>
      </c>
      <c r="AR2006" s="98" t="s">
        <v>54</v>
      </c>
      <c r="AS2006" s="98" t="s">
        <v>54</v>
      </c>
      <c r="AT2006" s="98" t="s">
        <v>54</v>
      </c>
      <c r="AW2006" s="98" t="s">
        <v>6585</v>
      </c>
      <c r="AY2006" s="98" t="s">
        <v>56</v>
      </c>
      <c r="AZ2006" s="98" t="s">
        <v>4655</v>
      </c>
      <c r="BA2006" s="98" t="s">
        <v>4656</v>
      </c>
      <c r="BB2006" s="98" t="s">
        <v>4657</v>
      </c>
      <c r="BD2006" s="110" t="str">
        <f t="shared" si="321"/>
        <v>5345RGInt 01 Curitiba</v>
      </c>
      <c r="BE2006" s="110">
        <v>5345</v>
      </c>
      <c r="BF2006" s="110" t="s">
        <v>1368</v>
      </c>
      <c r="BG2006" s="110">
        <v>8041</v>
      </c>
      <c r="BH2006" s="110" t="s">
        <v>33</v>
      </c>
      <c r="BI2006" s="110">
        <v>3580</v>
      </c>
      <c r="BJ2006" s="110">
        <v>3580</v>
      </c>
      <c r="BK2006" s="110">
        <v>3580</v>
      </c>
      <c r="BL2006" s="110">
        <v>3580</v>
      </c>
      <c r="BN2006" s="110">
        <f t="shared" si="322"/>
        <v>14320</v>
      </c>
      <c r="BS2006" s="110">
        <v>3793</v>
      </c>
      <c r="BT2006" s="110" t="str">
        <f t="shared" si="316"/>
        <v>Implementação de consórcios para a construção e operacionalização de aterros sanitários</v>
      </c>
      <c r="BU2006" s="111" t="str">
        <f t="shared" si="317"/>
        <v>Não</v>
      </c>
      <c r="BV2006" s="111" t="str">
        <f t="shared" si="318"/>
        <v>Não</v>
      </c>
      <c r="BW2006" s="111" t="str">
        <f t="shared" si="319"/>
        <v>Não</v>
      </c>
      <c r="BX2006" s="111" t="str">
        <f t="shared" si="320"/>
        <v>Não</v>
      </c>
      <c r="BY2006" s="110" t="s">
        <v>121</v>
      </c>
      <c r="BZ2006" s="110" t="s">
        <v>8284</v>
      </c>
      <c r="CA2006" s="110" t="s">
        <v>8372</v>
      </c>
      <c r="CB2006" s="110" t="s">
        <v>8374</v>
      </c>
      <c r="CG2006" s="110" t="str">
        <f t="shared" ref="CG2006:CG2069" si="323">CJ2006&amp;CM2006</f>
        <v>6361General Carneiro</v>
      </c>
      <c r="CH2006" s="110" t="str">
        <f t="shared" ref="CH2006:CH2069" si="324">CJ2006&amp;"-"&amp;CI2006</f>
        <v>6361-1</v>
      </c>
      <c r="CI2006" s="110">
        <v>1</v>
      </c>
      <c r="CJ2006" s="110">
        <v>6361</v>
      </c>
      <c r="CK2006" s="110" t="s">
        <v>33</v>
      </c>
      <c r="CL2006" s="110">
        <v>4108502</v>
      </c>
      <c r="CM2006" s="110" t="s">
        <v>2670</v>
      </c>
      <c r="CN2006" s="110">
        <v>0</v>
      </c>
      <c r="CO2006" s="110">
        <v>100</v>
      </c>
      <c r="CP2006" s="110">
        <v>404</v>
      </c>
      <c r="CQ2006" s="110">
        <v>0</v>
      </c>
    </row>
    <row r="2007" spans="19:95" x14ac:dyDescent="0.2">
      <c r="S2007" s="98">
        <v>3833</v>
      </c>
      <c r="T2007" s="98">
        <v>69</v>
      </c>
      <c r="U2007" s="98" t="s">
        <v>4548</v>
      </c>
      <c r="V2007" s="98">
        <v>31</v>
      </c>
      <c r="W2007" s="98" t="s">
        <v>4603</v>
      </c>
      <c r="X2007" s="98">
        <v>3</v>
      </c>
      <c r="Y2007" s="98" t="s">
        <v>870</v>
      </c>
      <c r="Z2007" s="98">
        <v>23</v>
      </c>
      <c r="AA2007" s="98" t="s">
        <v>4549</v>
      </c>
      <c r="AB2007" s="98">
        <v>8206</v>
      </c>
      <c r="AC2007" s="98" t="s">
        <v>4648</v>
      </c>
      <c r="AD2007" s="98" t="s">
        <v>4649</v>
      </c>
      <c r="AE2007" s="98">
        <v>3833</v>
      </c>
      <c r="AF2007" s="98" t="s">
        <v>442</v>
      </c>
      <c r="AG2007" s="98" t="s">
        <v>6586</v>
      </c>
      <c r="AH2007" s="98" t="s">
        <v>52</v>
      </c>
      <c r="AI2007" s="98" t="s">
        <v>53</v>
      </c>
      <c r="AJ2007" s="98">
        <v>4100</v>
      </c>
      <c r="AO2007" s="98">
        <v>2024</v>
      </c>
      <c r="AP2007" s="98">
        <v>1</v>
      </c>
      <c r="AQ2007" s="98" t="s">
        <v>54</v>
      </c>
      <c r="AR2007" s="98" t="s">
        <v>54</v>
      </c>
      <c r="AS2007" s="98" t="s">
        <v>54</v>
      </c>
      <c r="AT2007" s="98" t="s">
        <v>54</v>
      </c>
      <c r="AV2007" s="98" t="s">
        <v>4217</v>
      </c>
      <c r="AY2007" s="98" t="s">
        <v>56</v>
      </c>
      <c r="AZ2007" s="98" t="s">
        <v>4658</v>
      </c>
      <c r="BA2007" s="98" t="s">
        <v>4651</v>
      </c>
      <c r="BB2007" s="98" t="s">
        <v>4652</v>
      </c>
      <c r="BD2007" s="110" t="str">
        <f t="shared" si="321"/>
        <v>5345RGInt 02 Guarapuava</v>
      </c>
      <c r="BE2007" s="110">
        <v>5345</v>
      </c>
      <c r="BF2007" s="110" t="s">
        <v>1368</v>
      </c>
      <c r="BG2007" s="110">
        <v>8041</v>
      </c>
      <c r="BH2007" s="110" t="s">
        <v>34</v>
      </c>
      <c r="BI2007" s="110">
        <v>350</v>
      </c>
      <c r="BJ2007" s="110">
        <v>350</v>
      </c>
      <c r="BK2007" s="110">
        <v>350</v>
      </c>
      <c r="BL2007" s="110">
        <v>350</v>
      </c>
      <c r="BN2007" s="110">
        <f t="shared" si="322"/>
        <v>1400</v>
      </c>
      <c r="BS2007" s="110">
        <v>3833</v>
      </c>
      <c r="BT2007" s="110" t="str">
        <f t="shared" si="316"/>
        <v>Implementar e acompanhar as ações definidas nos Planos de Bacias Hidrográficas</v>
      </c>
      <c r="BU2007" s="111" t="str">
        <f t="shared" si="317"/>
        <v>Não</v>
      </c>
      <c r="BV2007" s="111" t="str">
        <f t="shared" si="318"/>
        <v>Não</v>
      </c>
      <c r="BW2007" s="111" t="str">
        <f t="shared" si="319"/>
        <v>Não</v>
      </c>
      <c r="BX2007" s="111" t="str">
        <f t="shared" si="320"/>
        <v>Não</v>
      </c>
      <c r="BY2007" s="110" t="s">
        <v>121</v>
      </c>
      <c r="BZ2007" s="110" t="s">
        <v>4217</v>
      </c>
      <c r="CA2007" s="110" t="s">
        <v>8371</v>
      </c>
      <c r="CB2007" s="110" t="s">
        <v>8374</v>
      </c>
      <c r="CG2007" s="110" t="str">
        <f t="shared" si="323"/>
        <v>6361 Total</v>
      </c>
      <c r="CH2007" s="110" t="str">
        <f t="shared" si="324"/>
        <v>6361 Total-1</v>
      </c>
      <c r="CI2007" s="110">
        <v>1</v>
      </c>
      <c r="CJ2007" s="110" t="s">
        <v>7691</v>
      </c>
      <c r="CN2007" s="110">
        <v>0</v>
      </c>
      <c r="CO2007" s="110">
        <v>100</v>
      </c>
      <c r="CP2007" s="110">
        <v>404</v>
      </c>
      <c r="CQ2007" s="110">
        <v>0</v>
      </c>
    </row>
    <row r="2008" spans="19:95" x14ac:dyDescent="0.2">
      <c r="S2008" s="98">
        <v>6330</v>
      </c>
      <c r="T2008" s="98">
        <v>69</v>
      </c>
      <c r="U2008" s="98" t="s">
        <v>4548</v>
      </c>
      <c r="V2008" s="98">
        <v>31</v>
      </c>
      <c r="W2008" s="98" t="s">
        <v>4603</v>
      </c>
      <c r="X2008" s="98">
        <v>3</v>
      </c>
      <c r="Y2008" s="98" t="s">
        <v>870</v>
      </c>
      <c r="Z2008" s="98">
        <v>23</v>
      </c>
      <c r="AA2008" s="98" t="s">
        <v>4549</v>
      </c>
      <c r="AB2008" s="98">
        <v>8206</v>
      </c>
      <c r="AC2008" s="98" t="s">
        <v>4648</v>
      </c>
      <c r="AD2008" s="98" t="s">
        <v>4649</v>
      </c>
      <c r="AE2008" s="98">
        <v>6330</v>
      </c>
      <c r="AF2008" s="98" t="s">
        <v>6587</v>
      </c>
      <c r="AG2008" s="98" t="s">
        <v>6588</v>
      </c>
      <c r="AH2008" s="98" t="s">
        <v>847</v>
      </c>
      <c r="AI2008" s="98" t="s">
        <v>53</v>
      </c>
      <c r="AJ2008" s="98">
        <v>4100</v>
      </c>
      <c r="AK2008" s="98" t="s">
        <v>33</v>
      </c>
      <c r="AL2008" s="98">
        <v>4101</v>
      </c>
      <c r="AM2008" s="98" t="s">
        <v>515</v>
      </c>
      <c r="AN2008" s="98">
        <v>4119152</v>
      </c>
      <c r="AO2008" s="98">
        <v>2024</v>
      </c>
      <c r="AP2008" s="98">
        <v>0</v>
      </c>
      <c r="AQ2008" s="98" t="s">
        <v>54</v>
      </c>
      <c r="AR2008" s="98" t="s">
        <v>54</v>
      </c>
      <c r="AS2008" s="98" t="s">
        <v>54</v>
      </c>
      <c r="AT2008" s="98" t="s">
        <v>54</v>
      </c>
      <c r="AY2008" s="98" t="s">
        <v>56</v>
      </c>
      <c r="AZ2008" s="98" t="s">
        <v>6589</v>
      </c>
      <c r="BA2008" s="98" t="s">
        <v>6557</v>
      </c>
      <c r="BB2008" s="98" t="s">
        <v>6558</v>
      </c>
      <c r="BD2008" s="110" t="str">
        <f t="shared" si="321"/>
        <v>5345RGInt 03 Cascavel</v>
      </c>
      <c r="BE2008" s="110">
        <v>5345</v>
      </c>
      <c r="BF2008" s="110" t="s">
        <v>1368</v>
      </c>
      <c r="BG2008" s="110">
        <v>8041</v>
      </c>
      <c r="BH2008" s="110" t="s">
        <v>35</v>
      </c>
      <c r="BI2008" s="110">
        <v>1710</v>
      </c>
      <c r="BJ2008" s="110">
        <v>1710</v>
      </c>
      <c r="BK2008" s="110">
        <v>1710</v>
      </c>
      <c r="BL2008" s="110">
        <v>1710</v>
      </c>
      <c r="BN2008" s="110">
        <f t="shared" si="322"/>
        <v>6840</v>
      </c>
      <c r="BS2008" s="110">
        <v>6330</v>
      </c>
      <c r="BT2008" s="110" t="str">
        <f t="shared" si="316"/>
        <v>Limpeza das Bacias do Parque Palmital</v>
      </c>
      <c r="BU2008" s="111" t="str">
        <f t="shared" si="317"/>
        <v>Não</v>
      </c>
      <c r="BV2008" s="111" t="str">
        <f t="shared" si="318"/>
        <v>Não</v>
      </c>
      <c r="BW2008" s="111" t="str">
        <f t="shared" si="319"/>
        <v>Não</v>
      </c>
      <c r="BX2008" s="111" t="str">
        <f t="shared" si="320"/>
        <v>Não</v>
      </c>
      <c r="BY2008" s="110" t="s">
        <v>121</v>
      </c>
      <c r="BZ2008" s="110" t="s">
        <v>121</v>
      </c>
      <c r="CA2008" s="110" t="s">
        <v>121</v>
      </c>
      <c r="CB2008" s="110" t="s">
        <v>8122</v>
      </c>
      <c r="CG2008" s="110" t="str">
        <f t="shared" si="323"/>
        <v>6362Icaraíma</v>
      </c>
      <c r="CH2008" s="110" t="str">
        <f t="shared" si="324"/>
        <v>6362-1</v>
      </c>
      <c r="CI2008" s="110">
        <v>1</v>
      </c>
      <c r="CJ2008" s="110">
        <v>6362</v>
      </c>
      <c r="CK2008" s="110" t="s">
        <v>36</v>
      </c>
      <c r="CL2008" s="110">
        <v>4109906</v>
      </c>
      <c r="CM2008" s="110" t="s">
        <v>5492</v>
      </c>
      <c r="CN2008" s="110">
        <v>0</v>
      </c>
      <c r="CO2008" s="110">
        <v>100</v>
      </c>
      <c r="CP2008" s="110">
        <v>404</v>
      </c>
      <c r="CQ2008" s="110">
        <v>0</v>
      </c>
    </row>
    <row r="2009" spans="19:95" x14ac:dyDescent="0.2">
      <c r="S2009" s="98">
        <v>3795</v>
      </c>
      <c r="T2009" s="98">
        <v>69</v>
      </c>
      <c r="U2009" s="98" t="s">
        <v>4548</v>
      </c>
      <c r="V2009" s="98">
        <v>31</v>
      </c>
      <c r="W2009" s="98" t="s">
        <v>4603</v>
      </c>
      <c r="X2009" s="98">
        <v>3</v>
      </c>
      <c r="Y2009" s="98" t="s">
        <v>870</v>
      </c>
      <c r="Z2009" s="98">
        <v>23</v>
      </c>
      <c r="AA2009" s="98" t="s">
        <v>4549</v>
      </c>
      <c r="AB2009" s="98">
        <v>8206</v>
      </c>
      <c r="AC2009" s="98" t="s">
        <v>4648</v>
      </c>
      <c r="AD2009" s="98" t="s">
        <v>4649</v>
      </c>
      <c r="AE2009" s="98">
        <v>3795</v>
      </c>
      <c r="AF2009" s="98" t="s">
        <v>359</v>
      </c>
      <c r="AG2009" s="98" t="s">
        <v>4660</v>
      </c>
      <c r="AH2009" s="98" t="s">
        <v>778</v>
      </c>
      <c r="AI2009" s="98" t="s">
        <v>53</v>
      </c>
      <c r="AJ2009" s="98">
        <v>4100</v>
      </c>
      <c r="AO2009" s="98">
        <v>2024</v>
      </c>
      <c r="AP2009" s="98">
        <v>20</v>
      </c>
      <c r="AQ2009" s="98" t="s">
        <v>54</v>
      </c>
      <c r="AR2009" s="98" t="s">
        <v>54</v>
      </c>
      <c r="AS2009" s="98" t="s">
        <v>54</v>
      </c>
      <c r="AT2009" s="98" t="s">
        <v>54</v>
      </c>
      <c r="AU2009" s="98" t="s">
        <v>360</v>
      </c>
      <c r="AY2009" s="98" t="s">
        <v>56</v>
      </c>
      <c r="AZ2009" s="98" t="s">
        <v>4661</v>
      </c>
      <c r="BA2009" s="98" t="s">
        <v>4662</v>
      </c>
      <c r="BB2009" s="98" t="s">
        <v>4615</v>
      </c>
      <c r="BD2009" s="110" t="str">
        <f t="shared" si="321"/>
        <v>5345RGInt 04 Maringá</v>
      </c>
      <c r="BE2009" s="110">
        <v>5345</v>
      </c>
      <c r="BF2009" s="110" t="s">
        <v>1368</v>
      </c>
      <c r="BG2009" s="110">
        <v>8041</v>
      </c>
      <c r="BH2009" s="110" t="s">
        <v>36</v>
      </c>
      <c r="BI2009" s="110">
        <v>1620</v>
      </c>
      <c r="BJ2009" s="110">
        <v>1620</v>
      </c>
      <c r="BK2009" s="110">
        <v>1620</v>
      </c>
      <c r="BL2009" s="110">
        <v>1620</v>
      </c>
      <c r="BN2009" s="110">
        <f t="shared" si="322"/>
        <v>6480</v>
      </c>
      <c r="BS2009" s="110">
        <v>3795</v>
      </c>
      <c r="BT2009" s="110" t="str">
        <f t="shared" si="316"/>
        <v>Municípios atendidos com ações para controle à erosão urbana</v>
      </c>
      <c r="BU2009" s="111" t="str">
        <f t="shared" si="317"/>
        <v>Não</v>
      </c>
      <c r="BV2009" s="111" t="str">
        <f t="shared" si="318"/>
        <v>Não</v>
      </c>
      <c r="BW2009" s="111" t="str">
        <f t="shared" si="319"/>
        <v>Não</v>
      </c>
      <c r="BX2009" s="111" t="str">
        <f t="shared" si="320"/>
        <v>Não</v>
      </c>
      <c r="BY2009" s="110" t="s">
        <v>360</v>
      </c>
      <c r="BZ2009" s="110" t="s">
        <v>8297</v>
      </c>
      <c r="CA2009" s="110" t="s">
        <v>121</v>
      </c>
      <c r="CB2009" s="110" t="s">
        <v>8374</v>
      </c>
      <c r="CG2009" s="110" t="str">
        <f t="shared" si="323"/>
        <v>6362 Total</v>
      </c>
      <c r="CH2009" s="110" t="str">
        <f t="shared" si="324"/>
        <v>6362 Total-1</v>
      </c>
      <c r="CI2009" s="110">
        <v>1</v>
      </c>
      <c r="CJ2009" s="110" t="s">
        <v>7692</v>
      </c>
      <c r="CN2009" s="110">
        <v>0</v>
      </c>
      <c r="CO2009" s="110">
        <v>100</v>
      </c>
      <c r="CP2009" s="110">
        <v>404</v>
      </c>
      <c r="CQ2009" s="110">
        <v>0</v>
      </c>
    </row>
    <row r="2010" spans="19:95" x14ac:dyDescent="0.2">
      <c r="S2010" s="98">
        <v>3792</v>
      </c>
      <c r="T2010" s="98">
        <v>69</v>
      </c>
      <c r="U2010" s="98" t="s">
        <v>4548</v>
      </c>
      <c r="V2010" s="98">
        <v>31</v>
      </c>
      <c r="W2010" s="98" t="s">
        <v>4603</v>
      </c>
      <c r="X2010" s="98">
        <v>3</v>
      </c>
      <c r="Y2010" s="98" t="s">
        <v>870</v>
      </c>
      <c r="Z2010" s="98">
        <v>23</v>
      </c>
      <c r="AA2010" s="98" t="s">
        <v>4549</v>
      </c>
      <c r="AB2010" s="98">
        <v>8206</v>
      </c>
      <c r="AC2010" s="98" t="s">
        <v>4648</v>
      </c>
      <c r="AD2010" s="98" t="s">
        <v>4649</v>
      </c>
      <c r="AE2010" s="98">
        <v>3792</v>
      </c>
      <c r="AF2010" s="98" t="s">
        <v>347</v>
      </c>
      <c r="AG2010" s="98" t="s">
        <v>4664</v>
      </c>
      <c r="AH2010" s="98" t="s">
        <v>778</v>
      </c>
      <c r="AI2010" s="98" t="s">
        <v>53</v>
      </c>
      <c r="AJ2010" s="98">
        <v>4100</v>
      </c>
      <c r="AO2010" s="98">
        <v>2024</v>
      </c>
      <c r="AP2010" s="98">
        <v>350</v>
      </c>
      <c r="AQ2010" s="98" t="s">
        <v>54</v>
      </c>
      <c r="AR2010" s="98" t="s">
        <v>56</v>
      </c>
      <c r="AS2010" s="98" t="s">
        <v>54</v>
      </c>
      <c r="AT2010" s="98" t="s">
        <v>54</v>
      </c>
      <c r="AV2010" s="98" t="s">
        <v>783</v>
      </c>
      <c r="AY2010" s="98" t="s">
        <v>56</v>
      </c>
      <c r="AZ2010" s="98" t="s">
        <v>4665</v>
      </c>
      <c r="BA2010" s="98" t="s">
        <v>4666</v>
      </c>
      <c r="BB2010" s="98" t="s">
        <v>4667</v>
      </c>
      <c r="BD2010" s="110" t="str">
        <f t="shared" si="321"/>
        <v>5345RGInt 05 Londrina</v>
      </c>
      <c r="BE2010" s="110">
        <v>5345</v>
      </c>
      <c r="BF2010" s="110" t="s">
        <v>1368</v>
      </c>
      <c r="BG2010" s="110">
        <v>8041</v>
      </c>
      <c r="BH2010" s="110" t="s">
        <v>37</v>
      </c>
      <c r="BI2010" s="110">
        <v>1800</v>
      </c>
      <c r="BJ2010" s="110">
        <v>1800</v>
      </c>
      <c r="BK2010" s="110">
        <v>1800</v>
      </c>
      <c r="BL2010" s="110">
        <v>1800</v>
      </c>
      <c r="BN2010" s="110">
        <f t="shared" si="322"/>
        <v>7200</v>
      </c>
      <c r="BS2010" s="110">
        <v>3792</v>
      </c>
      <c r="BT2010" s="110" t="str">
        <f t="shared" si="316"/>
        <v>Municípios atendidos com a formalização de convênios para apoiar a gestão de resíduos sólidos</v>
      </c>
      <c r="BU2010" s="111" t="str">
        <f t="shared" si="317"/>
        <v>Não</v>
      </c>
      <c r="BV2010" s="111" t="str">
        <f t="shared" si="318"/>
        <v>Não</v>
      </c>
      <c r="BW2010" s="111" t="str">
        <f t="shared" si="319"/>
        <v>Não</v>
      </c>
      <c r="BX2010" s="111" t="str">
        <f t="shared" si="320"/>
        <v>Sim</v>
      </c>
      <c r="BY2010" s="110" t="s">
        <v>348</v>
      </c>
      <c r="BZ2010" s="110" t="s">
        <v>8298</v>
      </c>
      <c r="CA2010" s="110" t="s">
        <v>8368</v>
      </c>
      <c r="CB2010" s="110" t="s">
        <v>8374</v>
      </c>
      <c r="CG2010" s="110" t="str">
        <f t="shared" si="323"/>
        <v>6363Itaguajé</v>
      </c>
      <c r="CH2010" s="110" t="str">
        <f t="shared" si="324"/>
        <v>6363-1</v>
      </c>
      <c r="CI2010" s="110">
        <v>1</v>
      </c>
      <c r="CJ2010" s="110">
        <v>6363</v>
      </c>
      <c r="CK2010" s="110" t="s">
        <v>36</v>
      </c>
      <c r="CL2010" s="110">
        <v>4110904</v>
      </c>
      <c r="CM2010" s="110" t="s">
        <v>2280</v>
      </c>
      <c r="CN2010" s="110">
        <v>0</v>
      </c>
      <c r="CO2010" s="110">
        <v>100</v>
      </c>
      <c r="CP2010" s="110">
        <v>404</v>
      </c>
      <c r="CQ2010" s="110">
        <v>0</v>
      </c>
    </row>
    <row r="2011" spans="19:95" x14ac:dyDescent="0.2">
      <c r="S2011" s="98">
        <v>3790</v>
      </c>
      <c r="T2011" s="98">
        <v>69</v>
      </c>
      <c r="U2011" s="98" t="s">
        <v>4548</v>
      </c>
      <c r="V2011" s="98">
        <v>31</v>
      </c>
      <c r="W2011" s="98" t="s">
        <v>4603</v>
      </c>
      <c r="X2011" s="98">
        <v>3</v>
      </c>
      <c r="Y2011" s="98" t="s">
        <v>870</v>
      </c>
      <c r="Z2011" s="98">
        <v>23</v>
      </c>
      <c r="AA2011" s="98" t="s">
        <v>4549</v>
      </c>
      <c r="AB2011" s="98">
        <v>8206</v>
      </c>
      <c r="AC2011" s="98" t="s">
        <v>4648</v>
      </c>
      <c r="AD2011" s="98" t="s">
        <v>4649</v>
      </c>
      <c r="AE2011" s="98">
        <v>3790</v>
      </c>
      <c r="AF2011" s="98" t="s">
        <v>340</v>
      </c>
      <c r="AG2011" s="98" t="s">
        <v>6590</v>
      </c>
      <c r="AH2011" s="98" t="s">
        <v>734</v>
      </c>
      <c r="AI2011" s="98" t="s">
        <v>53</v>
      </c>
      <c r="AJ2011" s="98">
        <v>4100</v>
      </c>
      <c r="AO2011" s="98">
        <v>2024</v>
      </c>
      <c r="AP2011" s="98">
        <v>67</v>
      </c>
      <c r="AQ2011" s="98" t="s">
        <v>54</v>
      </c>
      <c r="AR2011" s="98" t="s">
        <v>54</v>
      </c>
      <c r="AS2011" s="98" t="s">
        <v>54</v>
      </c>
      <c r="AT2011" s="98" t="s">
        <v>54</v>
      </c>
      <c r="AW2011" s="98" t="s">
        <v>6581</v>
      </c>
      <c r="AY2011" s="98" t="s">
        <v>56</v>
      </c>
      <c r="AZ2011" s="98" t="s">
        <v>4668</v>
      </c>
      <c r="BA2011" s="98" t="s">
        <v>4651</v>
      </c>
      <c r="BB2011" s="98" t="s">
        <v>4652</v>
      </c>
      <c r="BD2011" s="110" t="str">
        <f t="shared" si="321"/>
        <v>5345RGInt 06 Ponta Grossa</v>
      </c>
      <c r="BE2011" s="110">
        <v>5345</v>
      </c>
      <c r="BF2011" s="110" t="s">
        <v>1368</v>
      </c>
      <c r="BG2011" s="110">
        <v>8041</v>
      </c>
      <c r="BH2011" s="110" t="s">
        <v>38</v>
      </c>
      <c r="BI2011" s="110">
        <v>740</v>
      </c>
      <c r="BJ2011" s="110">
        <v>740</v>
      </c>
      <c r="BK2011" s="110">
        <v>740</v>
      </c>
      <c r="BL2011" s="110">
        <v>740</v>
      </c>
      <c r="BN2011" s="110">
        <f t="shared" si="322"/>
        <v>2960</v>
      </c>
      <c r="BS2011" s="110">
        <v>3790</v>
      </c>
      <c r="BT2011" s="110" t="str">
        <f t="shared" si="316"/>
        <v>Municípios beneficiados com convênios para conservação de nascentes</v>
      </c>
      <c r="BU2011" s="111" t="str">
        <f t="shared" si="317"/>
        <v>Não</v>
      </c>
      <c r="BV2011" s="111" t="str">
        <f t="shared" si="318"/>
        <v>Não</v>
      </c>
      <c r="BW2011" s="111" t="str">
        <f t="shared" si="319"/>
        <v>Não</v>
      </c>
      <c r="BX2011" s="111" t="str">
        <f t="shared" si="320"/>
        <v>Não</v>
      </c>
      <c r="BY2011" s="110" t="s">
        <v>121</v>
      </c>
      <c r="BZ2011" s="110" t="s">
        <v>4217</v>
      </c>
      <c r="CA2011" s="110" t="s">
        <v>8371</v>
      </c>
      <c r="CB2011" s="110" t="s">
        <v>8374</v>
      </c>
      <c r="CG2011" s="110" t="str">
        <f t="shared" si="323"/>
        <v>6363 Total</v>
      </c>
      <c r="CH2011" s="110" t="str">
        <f t="shared" si="324"/>
        <v>6363 Total-1</v>
      </c>
      <c r="CI2011" s="110">
        <v>1</v>
      </c>
      <c r="CJ2011" s="110" t="s">
        <v>7693</v>
      </c>
      <c r="CN2011" s="110">
        <v>0</v>
      </c>
      <c r="CO2011" s="110">
        <v>100</v>
      </c>
      <c r="CP2011" s="110">
        <v>404</v>
      </c>
      <c r="CQ2011" s="110">
        <v>0</v>
      </c>
    </row>
    <row r="2012" spans="19:95" x14ac:dyDescent="0.2">
      <c r="S2012" s="98">
        <v>6889</v>
      </c>
      <c r="T2012" s="98">
        <v>69</v>
      </c>
      <c r="U2012" s="98" t="s">
        <v>4548</v>
      </c>
      <c r="V2012" s="98">
        <v>31</v>
      </c>
      <c r="W2012" s="98" t="s">
        <v>4603</v>
      </c>
      <c r="X2012" s="98">
        <v>3</v>
      </c>
      <c r="Y2012" s="98" t="s">
        <v>870</v>
      </c>
      <c r="Z2012" s="98">
        <v>23</v>
      </c>
      <c r="AA2012" s="98" t="s">
        <v>4549</v>
      </c>
      <c r="AB2012" s="98">
        <v>8206</v>
      </c>
      <c r="AC2012" s="98" t="s">
        <v>4648</v>
      </c>
      <c r="AD2012" s="98" t="s">
        <v>4649</v>
      </c>
      <c r="AE2012" s="98">
        <v>6889</v>
      </c>
      <c r="AF2012" s="98" t="s">
        <v>6591</v>
      </c>
      <c r="AG2012" s="98" t="s">
        <v>6592</v>
      </c>
      <c r="AH2012" s="98" t="s">
        <v>734</v>
      </c>
      <c r="AI2012" s="98" t="s">
        <v>53</v>
      </c>
      <c r="AJ2012" s="98">
        <v>4100</v>
      </c>
      <c r="AO2012" s="98">
        <v>2024</v>
      </c>
      <c r="AP2012" s="98">
        <v>0</v>
      </c>
      <c r="AQ2012" s="98" t="s">
        <v>54</v>
      </c>
      <c r="AR2012" s="98" t="s">
        <v>54</v>
      </c>
      <c r="AS2012" s="98" t="s">
        <v>54</v>
      </c>
      <c r="AT2012" s="98" t="s">
        <v>54</v>
      </c>
      <c r="AY2012" s="98" t="s">
        <v>56</v>
      </c>
      <c r="AZ2012" s="98" t="s">
        <v>6593</v>
      </c>
      <c r="BA2012" s="98" t="s">
        <v>6594</v>
      </c>
      <c r="BB2012" s="98" t="s">
        <v>6563</v>
      </c>
      <c r="BD2012" s="110" t="str">
        <f t="shared" si="321"/>
        <v>5355RGInt 01 Curitiba</v>
      </c>
      <c r="BE2012" s="110">
        <v>5355</v>
      </c>
      <c r="BF2012" s="110" t="s">
        <v>2913</v>
      </c>
      <c r="BG2012" s="110">
        <v>8597</v>
      </c>
      <c r="BH2012" s="110" t="s">
        <v>33</v>
      </c>
      <c r="BI2012" s="110">
        <v>1309</v>
      </c>
      <c r="BJ2012" s="110">
        <v>1309</v>
      </c>
      <c r="BK2012" s="110">
        <v>1309</v>
      </c>
      <c r="BL2012" s="110">
        <v>1309</v>
      </c>
      <c r="BN2012" s="110">
        <f t="shared" si="322"/>
        <v>5236</v>
      </c>
      <c r="BS2012" s="110">
        <v>6889</v>
      </c>
      <c r="BT2012" s="110" t="str">
        <f t="shared" si="316"/>
        <v>Municípios beneficiados com recursos para controle de cheias</v>
      </c>
      <c r="BU2012" s="111" t="str">
        <f t="shared" si="317"/>
        <v>Não</v>
      </c>
      <c r="BV2012" s="111" t="str">
        <f t="shared" si="318"/>
        <v>Não</v>
      </c>
      <c r="BW2012" s="111" t="str">
        <f t="shared" si="319"/>
        <v>Não</v>
      </c>
      <c r="BX2012" s="111" t="str">
        <f t="shared" si="320"/>
        <v>Não</v>
      </c>
      <c r="BY2012" s="110" t="s">
        <v>121</v>
      </c>
      <c r="BZ2012" s="110" t="s">
        <v>121</v>
      </c>
      <c r="CA2012" s="110" t="s">
        <v>121</v>
      </c>
      <c r="CB2012" s="110" t="s">
        <v>8377</v>
      </c>
      <c r="CG2012" s="110" t="str">
        <f t="shared" si="323"/>
        <v>6364Paranaguá</v>
      </c>
      <c r="CH2012" s="110" t="str">
        <f t="shared" si="324"/>
        <v>6364-1</v>
      </c>
      <c r="CI2012" s="110">
        <v>1</v>
      </c>
      <c r="CJ2012" s="110">
        <v>6364</v>
      </c>
      <c r="CK2012" s="110" t="s">
        <v>33</v>
      </c>
      <c r="CL2012" s="110">
        <v>4118204</v>
      </c>
      <c r="CM2012" s="110" t="s">
        <v>511</v>
      </c>
      <c r="CN2012" s="110">
        <v>0</v>
      </c>
      <c r="CO2012" s="110">
        <v>100</v>
      </c>
      <c r="CP2012" s="110">
        <v>404</v>
      </c>
      <c r="CQ2012" s="110">
        <v>0</v>
      </c>
    </row>
    <row r="2013" spans="19:95" x14ac:dyDescent="0.2">
      <c r="S2013" s="98">
        <v>6305</v>
      </c>
      <c r="T2013" s="98">
        <v>69</v>
      </c>
      <c r="U2013" s="98" t="s">
        <v>4548</v>
      </c>
      <c r="V2013" s="98">
        <v>31</v>
      </c>
      <c r="W2013" s="98" t="s">
        <v>4603</v>
      </c>
      <c r="X2013" s="98">
        <v>3</v>
      </c>
      <c r="Y2013" s="98" t="s">
        <v>870</v>
      </c>
      <c r="Z2013" s="98">
        <v>23</v>
      </c>
      <c r="AA2013" s="98" t="s">
        <v>4549</v>
      </c>
      <c r="AB2013" s="98">
        <v>8206</v>
      </c>
      <c r="AC2013" s="98" t="s">
        <v>4648</v>
      </c>
      <c r="AD2013" s="98" t="s">
        <v>4649</v>
      </c>
      <c r="AE2013" s="98">
        <v>6305</v>
      </c>
      <c r="AF2013" s="98" t="s">
        <v>6595</v>
      </c>
      <c r="AG2013" s="98" t="s">
        <v>6596</v>
      </c>
      <c r="AH2013" s="98" t="s">
        <v>212</v>
      </c>
      <c r="AI2013" s="98" t="s">
        <v>53</v>
      </c>
      <c r="AJ2013" s="98">
        <v>4100</v>
      </c>
      <c r="AK2013" s="98" t="s">
        <v>33</v>
      </c>
      <c r="AL2013" s="98">
        <v>4101</v>
      </c>
      <c r="AM2013" s="98" t="s">
        <v>511</v>
      </c>
      <c r="AN2013" s="98">
        <v>4118204</v>
      </c>
      <c r="AO2013" s="98">
        <v>2024</v>
      </c>
      <c r="AP2013" s="98">
        <v>0</v>
      </c>
      <c r="AQ2013" s="98" t="s">
        <v>54</v>
      </c>
      <c r="AR2013" s="98" t="s">
        <v>54</v>
      </c>
      <c r="AS2013" s="98" t="s">
        <v>54</v>
      </c>
      <c r="AT2013" s="98" t="s">
        <v>54</v>
      </c>
      <c r="AY2013" s="98" t="s">
        <v>56</v>
      </c>
      <c r="AZ2013" s="98" t="s">
        <v>6597</v>
      </c>
      <c r="BA2013" s="98" t="s">
        <v>6598</v>
      </c>
      <c r="BB2013" s="98" t="s">
        <v>6599</v>
      </c>
      <c r="BD2013" s="110" t="str">
        <f t="shared" si="321"/>
        <v>5355RGInt 02 Guarapuava</v>
      </c>
      <c r="BE2013" s="110">
        <v>5355</v>
      </c>
      <c r="BF2013" s="110" t="s">
        <v>2913</v>
      </c>
      <c r="BG2013" s="110">
        <v>8597</v>
      </c>
      <c r="BH2013" s="110" t="s">
        <v>34</v>
      </c>
      <c r="BI2013" s="110">
        <v>985</v>
      </c>
      <c r="BJ2013" s="110">
        <v>985</v>
      </c>
      <c r="BK2013" s="110">
        <v>985</v>
      </c>
      <c r="BL2013" s="110">
        <v>985</v>
      </c>
      <c r="BN2013" s="110">
        <f t="shared" si="322"/>
        <v>3940</v>
      </c>
      <c r="BS2013" s="110">
        <v>6305</v>
      </c>
      <c r="BT2013" s="110" t="str">
        <f t="shared" si="316"/>
        <v>Obra de Reforma do Mercado do Peixe - Paranaguá - PR</v>
      </c>
      <c r="BU2013" s="111" t="str">
        <f t="shared" si="317"/>
        <v>Não</v>
      </c>
      <c r="BV2013" s="111" t="str">
        <f t="shared" si="318"/>
        <v>Não</v>
      </c>
      <c r="BW2013" s="111" t="str">
        <f t="shared" si="319"/>
        <v>Não</v>
      </c>
      <c r="BX2013" s="111" t="str">
        <f t="shared" si="320"/>
        <v>Não</v>
      </c>
      <c r="BY2013" s="110" t="s">
        <v>121</v>
      </c>
      <c r="BZ2013" s="110" t="s">
        <v>121</v>
      </c>
      <c r="CA2013" s="110" t="s">
        <v>121</v>
      </c>
      <c r="CB2013" s="110" t="s">
        <v>8122</v>
      </c>
      <c r="CG2013" s="110" t="str">
        <f t="shared" si="323"/>
        <v>6364 Total</v>
      </c>
      <c r="CH2013" s="110" t="str">
        <f t="shared" si="324"/>
        <v>6364 Total-1</v>
      </c>
      <c r="CI2013" s="110">
        <v>1</v>
      </c>
      <c r="CJ2013" s="110" t="s">
        <v>7694</v>
      </c>
      <c r="CN2013" s="110">
        <v>0</v>
      </c>
      <c r="CO2013" s="110">
        <v>100</v>
      </c>
      <c r="CP2013" s="110">
        <v>404</v>
      </c>
      <c r="CQ2013" s="110">
        <v>0</v>
      </c>
    </row>
    <row r="2014" spans="19:95" x14ac:dyDescent="0.2">
      <c r="S2014" s="98">
        <v>6304</v>
      </c>
      <c r="T2014" s="98">
        <v>69</v>
      </c>
      <c r="U2014" s="98" t="s">
        <v>4548</v>
      </c>
      <c r="V2014" s="98">
        <v>31</v>
      </c>
      <c r="W2014" s="98" t="s">
        <v>4603</v>
      </c>
      <c r="X2014" s="98">
        <v>3</v>
      </c>
      <c r="Y2014" s="98" t="s">
        <v>870</v>
      </c>
      <c r="Z2014" s="98">
        <v>23</v>
      </c>
      <c r="AA2014" s="98" t="s">
        <v>4549</v>
      </c>
      <c r="AB2014" s="98">
        <v>8206</v>
      </c>
      <c r="AC2014" s="98" t="s">
        <v>4648</v>
      </c>
      <c r="AD2014" s="98" t="s">
        <v>4649</v>
      </c>
      <c r="AE2014" s="98">
        <v>6304</v>
      </c>
      <c r="AF2014" s="98" t="s">
        <v>6600</v>
      </c>
      <c r="AG2014" s="98" t="s">
        <v>6601</v>
      </c>
      <c r="AH2014" s="98" t="s">
        <v>212</v>
      </c>
      <c r="AI2014" s="98" t="s">
        <v>53</v>
      </c>
      <c r="AJ2014" s="98">
        <v>4100</v>
      </c>
      <c r="AK2014" s="98" t="s">
        <v>33</v>
      </c>
      <c r="AL2014" s="98">
        <v>4101</v>
      </c>
      <c r="AM2014" s="98" t="s">
        <v>511</v>
      </c>
      <c r="AN2014" s="98">
        <v>4118204</v>
      </c>
      <c r="AO2014" s="98">
        <v>2024</v>
      </c>
      <c r="AP2014" s="98">
        <v>0</v>
      </c>
      <c r="AQ2014" s="98" t="s">
        <v>54</v>
      </c>
      <c r="AR2014" s="98" t="s">
        <v>54</v>
      </c>
      <c r="AS2014" s="98" t="s">
        <v>54</v>
      </c>
      <c r="AT2014" s="98" t="s">
        <v>54</v>
      </c>
      <c r="AY2014" s="98" t="s">
        <v>56</v>
      </c>
      <c r="AZ2014" s="98" t="s">
        <v>6597</v>
      </c>
      <c r="BA2014" s="98" t="s">
        <v>6598</v>
      </c>
      <c r="BB2014" s="98" t="s">
        <v>6599</v>
      </c>
      <c r="BD2014" s="110" t="str">
        <f t="shared" si="321"/>
        <v>5355RGInt 03 Cascavel</v>
      </c>
      <c r="BE2014" s="110">
        <v>5355</v>
      </c>
      <c r="BF2014" s="110" t="s">
        <v>2913</v>
      </c>
      <c r="BG2014" s="110">
        <v>8597</v>
      </c>
      <c r="BH2014" s="110" t="s">
        <v>35</v>
      </c>
      <c r="BI2014" s="110">
        <v>6361</v>
      </c>
      <c r="BJ2014" s="110">
        <v>6361</v>
      </c>
      <c r="BK2014" s="110">
        <v>6361</v>
      </c>
      <c r="BL2014" s="110">
        <v>6361</v>
      </c>
      <c r="BN2014" s="110">
        <f t="shared" si="322"/>
        <v>25444</v>
      </c>
      <c r="BS2014" s="110">
        <v>6304</v>
      </c>
      <c r="BT2014" s="110" t="str">
        <f t="shared" si="316"/>
        <v>Obra de Reforma e adequação da Infraestrutura do Parque Estadual da Ilha das Cobras para o funcionamento da Escola do Mar e Centro de Pesquisas - Paranaguá - PR</v>
      </c>
      <c r="BU2014" s="111" t="str">
        <f t="shared" si="317"/>
        <v>Não</v>
      </c>
      <c r="BV2014" s="111" t="str">
        <f t="shared" si="318"/>
        <v>Não</v>
      </c>
      <c r="BW2014" s="111" t="str">
        <f t="shared" si="319"/>
        <v>Não</v>
      </c>
      <c r="BX2014" s="111" t="str">
        <f t="shared" si="320"/>
        <v>Não</v>
      </c>
      <c r="BY2014" s="110" t="s">
        <v>121</v>
      </c>
      <c r="BZ2014" s="110" t="s">
        <v>121</v>
      </c>
      <c r="CA2014" s="110" t="s">
        <v>121</v>
      </c>
      <c r="CB2014" s="110" t="s">
        <v>8122</v>
      </c>
      <c r="CG2014" s="110" t="str">
        <f t="shared" si="323"/>
        <v>6365Porecatu</v>
      </c>
      <c r="CH2014" s="110" t="str">
        <f t="shared" si="324"/>
        <v>6365-1</v>
      </c>
      <c r="CI2014" s="110">
        <v>1</v>
      </c>
      <c r="CJ2014" s="110">
        <v>6365</v>
      </c>
      <c r="CK2014" s="110" t="s">
        <v>37</v>
      </c>
      <c r="CL2014" s="110">
        <v>4120002</v>
      </c>
      <c r="CM2014" s="110" t="s">
        <v>5267</v>
      </c>
      <c r="CN2014" s="110">
        <v>0</v>
      </c>
      <c r="CO2014" s="110">
        <v>100</v>
      </c>
      <c r="CP2014" s="110">
        <v>404</v>
      </c>
      <c r="CQ2014" s="110">
        <v>0</v>
      </c>
    </row>
    <row r="2015" spans="19:95" x14ac:dyDescent="0.2">
      <c r="S2015" s="98">
        <v>6890</v>
      </c>
      <c r="T2015" s="98">
        <v>69</v>
      </c>
      <c r="U2015" s="98" t="s">
        <v>4548</v>
      </c>
      <c r="V2015" s="98">
        <v>31</v>
      </c>
      <c r="W2015" s="98" t="s">
        <v>4603</v>
      </c>
      <c r="X2015" s="98">
        <v>3</v>
      </c>
      <c r="Y2015" s="98" t="s">
        <v>870</v>
      </c>
      <c r="Z2015" s="98">
        <v>23</v>
      </c>
      <c r="AA2015" s="98" t="s">
        <v>4549</v>
      </c>
      <c r="AB2015" s="98">
        <v>8206</v>
      </c>
      <c r="AC2015" s="98" t="s">
        <v>4648</v>
      </c>
      <c r="AD2015" s="98" t="s">
        <v>4649</v>
      </c>
      <c r="AE2015" s="98">
        <v>6890</v>
      </c>
      <c r="AF2015" s="98" t="s">
        <v>6602</v>
      </c>
      <c r="AG2015" s="98" t="s">
        <v>6603</v>
      </c>
      <c r="AH2015" s="98" t="s">
        <v>847</v>
      </c>
      <c r="AI2015" s="98" t="s">
        <v>53</v>
      </c>
      <c r="AJ2015" s="98">
        <v>4100</v>
      </c>
      <c r="AK2015" s="98" t="s">
        <v>33</v>
      </c>
      <c r="AL2015" s="98">
        <v>4101</v>
      </c>
      <c r="AM2015" s="98" t="s">
        <v>535</v>
      </c>
      <c r="AN2015" s="98">
        <v>4119954</v>
      </c>
      <c r="AO2015" s="98">
        <v>2024</v>
      </c>
      <c r="AP2015" s="98">
        <v>0</v>
      </c>
      <c r="AQ2015" s="98" t="s">
        <v>54</v>
      </c>
      <c r="AR2015" s="98" t="s">
        <v>54</v>
      </c>
      <c r="AS2015" s="98" t="s">
        <v>54</v>
      </c>
      <c r="AT2015" s="98" t="s">
        <v>54</v>
      </c>
      <c r="AY2015" s="98" t="s">
        <v>56</v>
      </c>
      <c r="AZ2015" s="98" t="s">
        <v>6604</v>
      </c>
      <c r="BA2015" s="98" t="s">
        <v>6594</v>
      </c>
      <c r="BB2015" s="98" t="s">
        <v>6563</v>
      </c>
      <c r="BD2015" s="110" t="str">
        <f t="shared" si="321"/>
        <v>5355RGInt 04 Maringá</v>
      </c>
      <c r="BE2015" s="110">
        <v>5355</v>
      </c>
      <c r="BF2015" s="110" t="s">
        <v>2913</v>
      </c>
      <c r="BG2015" s="110">
        <v>8597</v>
      </c>
      <c r="BH2015" s="110" t="s">
        <v>36</v>
      </c>
      <c r="BI2015" s="110">
        <v>4528</v>
      </c>
      <c r="BJ2015" s="110">
        <v>4528</v>
      </c>
      <c r="BK2015" s="110">
        <v>4528</v>
      </c>
      <c r="BL2015" s="110">
        <v>4528</v>
      </c>
      <c r="BN2015" s="110">
        <f t="shared" si="322"/>
        <v>18112</v>
      </c>
      <c r="BS2015" s="110">
        <v>6890</v>
      </c>
      <c r="BT2015" s="110" t="str">
        <f t="shared" si="316"/>
        <v>Obras de controle de Cheias no Rio Perry, em Pontal do Paraná</v>
      </c>
      <c r="BU2015" s="111" t="str">
        <f t="shared" si="317"/>
        <v>Não</v>
      </c>
      <c r="BV2015" s="111" t="str">
        <f t="shared" si="318"/>
        <v>Não</v>
      </c>
      <c r="BW2015" s="111" t="str">
        <f t="shared" si="319"/>
        <v>Não</v>
      </c>
      <c r="BX2015" s="111" t="str">
        <f t="shared" si="320"/>
        <v>Não</v>
      </c>
      <c r="BY2015" s="110" t="s">
        <v>121</v>
      </c>
      <c r="BZ2015" s="110" t="s">
        <v>121</v>
      </c>
      <c r="CA2015" s="110" t="s">
        <v>121</v>
      </c>
      <c r="CB2015" s="110" t="s">
        <v>8377</v>
      </c>
      <c r="CG2015" s="110" t="str">
        <f t="shared" si="323"/>
        <v>6365 Total</v>
      </c>
      <c r="CH2015" s="110" t="str">
        <f t="shared" si="324"/>
        <v>6365 Total-1</v>
      </c>
      <c r="CI2015" s="110">
        <v>1</v>
      </c>
      <c r="CJ2015" s="110" t="s">
        <v>7695</v>
      </c>
      <c r="CN2015" s="110">
        <v>0</v>
      </c>
      <c r="CO2015" s="110">
        <v>100</v>
      </c>
      <c r="CP2015" s="110">
        <v>404</v>
      </c>
      <c r="CQ2015" s="110">
        <v>0</v>
      </c>
    </row>
    <row r="2016" spans="19:95" x14ac:dyDescent="0.2">
      <c r="S2016" s="98">
        <v>6312</v>
      </c>
      <c r="T2016" s="98">
        <v>69</v>
      </c>
      <c r="U2016" s="98" t="s">
        <v>4548</v>
      </c>
      <c r="V2016" s="98">
        <v>31</v>
      </c>
      <c r="W2016" s="98" t="s">
        <v>4603</v>
      </c>
      <c r="X2016" s="98">
        <v>3</v>
      </c>
      <c r="Y2016" s="98" t="s">
        <v>870</v>
      </c>
      <c r="Z2016" s="98">
        <v>23</v>
      </c>
      <c r="AA2016" s="98" t="s">
        <v>4549</v>
      </c>
      <c r="AB2016" s="98">
        <v>8206</v>
      </c>
      <c r="AC2016" s="98" t="s">
        <v>4648</v>
      </c>
      <c r="AD2016" s="98" t="s">
        <v>4649</v>
      </c>
      <c r="AE2016" s="98">
        <v>6312</v>
      </c>
      <c r="AF2016" s="98" t="s">
        <v>6605</v>
      </c>
      <c r="AG2016" s="98" t="s">
        <v>6606</v>
      </c>
      <c r="AH2016" s="98" t="s">
        <v>847</v>
      </c>
      <c r="AI2016" s="98" t="s">
        <v>53</v>
      </c>
      <c r="AJ2016" s="98">
        <v>4100</v>
      </c>
      <c r="AK2016" s="98" t="s">
        <v>36</v>
      </c>
      <c r="AL2016" s="98">
        <v>4104</v>
      </c>
      <c r="AM2016" s="98" t="s">
        <v>339</v>
      </c>
      <c r="AN2016" s="98">
        <v>4100459</v>
      </c>
      <c r="AO2016" s="98">
        <v>2024</v>
      </c>
      <c r="AP2016" s="98">
        <v>0</v>
      </c>
      <c r="AQ2016" s="98" t="s">
        <v>54</v>
      </c>
      <c r="AR2016" s="98" t="s">
        <v>54</v>
      </c>
      <c r="AS2016" s="98" t="s">
        <v>54</v>
      </c>
      <c r="AT2016" s="98" t="s">
        <v>54</v>
      </c>
      <c r="AY2016" s="98" t="s">
        <v>56</v>
      </c>
      <c r="AZ2016" s="98" t="s">
        <v>6607</v>
      </c>
      <c r="BA2016" s="98" t="s">
        <v>6608</v>
      </c>
      <c r="BB2016" s="98" t="s">
        <v>6558</v>
      </c>
      <c r="BD2016" s="110" t="str">
        <f t="shared" si="321"/>
        <v>5355RGInt 05 Londrina</v>
      </c>
      <c r="BE2016" s="110">
        <v>5355</v>
      </c>
      <c r="BF2016" s="110" t="s">
        <v>2913</v>
      </c>
      <c r="BG2016" s="110">
        <v>8597</v>
      </c>
      <c r="BH2016" s="110" t="s">
        <v>37</v>
      </c>
      <c r="BI2016" s="110">
        <v>5497</v>
      </c>
      <c r="BJ2016" s="110">
        <v>5497</v>
      </c>
      <c r="BK2016" s="110">
        <v>5497</v>
      </c>
      <c r="BL2016" s="110">
        <v>5497</v>
      </c>
      <c r="BN2016" s="110">
        <f t="shared" si="322"/>
        <v>21988</v>
      </c>
      <c r="BS2016" s="110">
        <v>6312</v>
      </c>
      <c r="BT2016" s="110" t="str">
        <f t="shared" si="316"/>
        <v>Obras de infraestrutura em Altamira do Paraná para Implantação de Sistema de Abastecimento em Comunidades Rurais</v>
      </c>
      <c r="BU2016" s="111" t="str">
        <f t="shared" si="317"/>
        <v>Não</v>
      </c>
      <c r="BV2016" s="111" t="str">
        <f t="shared" si="318"/>
        <v>Não</v>
      </c>
      <c r="BW2016" s="111" t="str">
        <f t="shared" si="319"/>
        <v>Não</v>
      </c>
      <c r="BX2016" s="111" t="str">
        <f t="shared" si="320"/>
        <v>Não</v>
      </c>
      <c r="BY2016" s="110" t="s">
        <v>121</v>
      </c>
      <c r="BZ2016" s="110" t="s">
        <v>121</v>
      </c>
      <c r="CA2016" s="110" t="s">
        <v>121</v>
      </c>
      <c r="CB2016" s="110" t="s">
        <v>8122</v>
      </c>
      <c r="CG2016" s="110" t="str">
        <f t="shared" si="323"/>
        <v>6366Ribeirão Claro</v>
      </c>
      <c r="CH2016" s="110" t="str">
        <f t="shared" si="324"/>
        <v>6366-1</v>
      </c>
      <c r="CI2016" s="110">
        <v>1</v>
      </c>
      <c r="CJ2016" s="110">
        <v>6366</v>
      </c>
      <c r="CK2016" s="110" t="s">
        <v>37</v>
      </c>
      <c r="CL2016" s="110">
        <v>4121802</v>
      </c>
      <c r="CM2016" s="110" t="s">
        <v>3240</v>
      </c>
      <c r="CN2016" s="110">
        <v>0</v>
      </c>
      <c r="CO2016" s="110">
        <v>100</v>
      </c>
      <c r="CP2016" s="110">
        <v>404</v>
      </c>
      <c r="CQ2016" s="110">
        <v>0</v>
      </c>
    </row>
    <row r="2017" spans="19:95" x14ac:dyDescent="0.2">
      <c r="S2017" s="98">
        <v>6311</v>
      </c>
      <c r="T2017" s="98">
        <v>69</v>
      </c>
      <c r="U2017" s="98" t="s">
        <v>4548</v>
      </c>
      <c r="V2017" s="98">
        <v>31</v>
      </c>
      <c r="W2017" s="98" t="s">
        <v>4603</v>
      </c>
      <c r="X2017" s="98">
        <v>3</v>
      </c>
      <c r="Y2017" s="98" t="s">
        <v>870</v>
      </c>
      <c r="Z2017" s="98">
        <v>23</v>
      </c>
      <c r="AA2017" s="98" t="s">
        <v>4549</v>
      </c>
      <c r="AB2017" s="98">
        <v>8206</v>
      </c>
      <c r="AC2017" s="98" t="s">
        <v>4648</v>
      </c>
      <c r="AD2017" s="98" t="s">
        <v>4649</v>
      </c>
      <c r="AE2017" s="98">
        <v>6311</v>
      </c>
      <c r="AF2017" s="98" t="s">
        <v>6609</v>
      </c>
      <c r="AG2017" s="98" t="s">
        <v>6610</v>
      </c>
      <c r="AH2017" s="98" t="s">
        <v>847</v>
      </c>
      <c r="AI2017" s="98" t="s">
        <v>53</v>
      </c>
      <c r="AJ2017" s="98">
        <v>4100</v>
      </c>
      <c r="AK2017" s="98" t="s">
        <v>35</v>
      </c>
      <c r="AL2017" s="98">
        <v>4103</v>
      </c>
      <c r="AM2017" s="98" t="s">
        <v>1062</v>
      </c>
      <c r="AN2017" s="98">
        <v>4104501</v>
      </c>
      <c r="AO2017" s="98">
        <v>2024</v>
      </c>
      <c r="AP2017" s="98">
        <v>0</v>
      </c>
      <c r="AQ2017" s="98" t="s">
        <v>54</v>
      </c>
      <c r="AR2017" s="98" t="s">
        <v>54</v>
      </c>
      <c r="AS2017" s="98" t="s">
        <v>54</v>
      </c>
      <c r="AT2017" s="98" t="s">
        <v>54</v>
      </c>
      <c r="AY2017" s="98" t="s">
        <v>56</v>
      </c>
      <c r="AZ2017" s="98" t="s">
        <v>6611</v>
      </c>
      <c r="BA2017" s="98" t="s">
        <v>6608</v>
      </c>
      <c r="BB2017" s="98" t="s">
        <v>6558</v>
      </c>
      <c r="BD2017" s="110" t="str">
        <f t="shared" si="321"/>
        <v>5355RGInt 06 Ponta Grossa</v>
      </c>
      <c r="BE2017" s="110">
        <v>5355</v>
      </c>
      <c r="BF2017" s="110" t="s">
        <v>2913</v>
      </c>
      <c r="BG2017" s="110">
        <v>8597</v>
      </c>
      <c r="BH2017" s="110" t="s">
        <v>38</v>
      </c>
      <c r="BI2017" s="110">
        <v>2733</v>
      </c>
      <c r="BJ2017" s="110">
        <v>2733</v>
      </c>
      <c r="BK2017" s="110">
        <v>2733</v>
      </c>
      <c r="BL2017" s="110">
        <v>2733</v>
      </c>
      <c r="BN2017" s="110">
        <f t="shared" si="322"/>
        <v>10932</v>
      </c>
      <c r="BS2017" s="110">
        <v>6311</v>
      </c>
      <c r="BT2017" s="110" t="str">
        <f t="shared" si="316"/>
        <v>Obras de infraestrutura em Capanema para Implantação de Sistema de Abastecimento em Comunidades Rurais</v>
      </c>
      <c r="BU2017" s="111" t="str">
        <f t="shared" si="317"/>
        <v>Não</v>
      </c>
      <c r="BV2017" s="111" t="str">
        <f t="shared" si="318"/>
        <v>Não</v>
      </c>
      <c r="BW2017" s="111" t="str">
        <f t="shared" si="319"/>
        <v>Não</v>
      </c>
      <c r="BX2017" s="111" t="str">
        <f t="shared" si="320"/>
        <v>Não</v>
      </c>
      <c r="BY2017" s="110" t="s">
        <v>121</v>
      </c>
      <c r="BZ2017" s="110" t="s">
        <v>121</v>
      </c>
      <c r="CA2017" s="110" t="s">
        <v>121</v>
      </c>
      <c r="CB2017" s="110" t="s">
        <v>8122</v>
      </c>
      <c r="CG2017" s="110" t="str">
        <f t="shared" si="323"/>
        <v>6366 Total</v>
      </c>
      <c r="CH2017" s="110" t="str">
        <f t="shared" si="324"/>
        <v>6366 Total-1</v>
      </c>
      <c r="CI2017" s="110">
        <v>1</v>
      </c>
      <c r="CJ2017" s="110" t="s">
        <v>7696</v>
      </c>
      <c r="CN2017" s="110">
        <v>0</v>
      </c>
      <c r="CO2017" s="110">
        <v>100</v>
      </c>
      <c r="CP2017" s="110">
        <v>404</v>
      </c>
      <c r="CQ2017" s="110">
        <v>0</v>
      </c>
    </row>
    <row r="2018" spans="19:95" x14ac:dyDescent="0.2">
      <c r="S2018" s="98">
        <v>6310</v>
      </c>
      <c r="T2018" s="98">
        <v>69</v>
      </c>
      <c r="U2018" s="98" t="s">
        <v>4548</v>
      </c>
      <c r="V2018" s="98">
        <v>31</v>
      </c>
      <c r="W2018" s="98" t="s">
        <v>4603</v>
      </c>
      <c r="X2018" s="98">
        <v>3</v>
      </c>
      <c r="Y2018" s="98" t="s">
        <v>870</v>
      </c>
      <c r="Z2018" s="98">
        <v>23</v>
      </c>
      <c r="AA2018" s="98" t="s">
        <v>4549</v>
      </c>
      <c r="AB2018" s="98">
        <v>8206</v>
      </c>
      <c r="AC2018" s="98" t="s">
        <v>4648</v>
      </c>
      <c r="AD2018" s="98" t="s">
        <v>4649</v>
      </c>
      <c r="AE2018" s="98">
        <v>6310</v>
      </c>
      <c r="AF2018" s="98" t="s">
        <v>6612</v>
      </c>
      <c r="AG2018" s="98" t="s">
        <v>6613</v>
      </c>
      <c r="AH2018" s="98" t="s">
        <v>847</v>
      </c>
      <c r="AI2018" s="98" t="s">
        <v>53</v>
      </c>
      <c r="AJ2018" s="98">
        <v>4100</v>
      </c>
      <c r="AK2018" s="98" t="s">
        <v>35</v>
      </c>
      <c r="AL2018" s="98">
        <v>4103</v>
      </c>
      <c r="AM2018" s="98" t="s">
        <v>1107</v>
      </c>
      <c r="AN2018" s="98">
        <v>4106571</v>
      </c>
      <c r="AO2018" s="98">
        <v>2024</v>
      </c>
      <c r="AP2018" s="98">
        <v>0</v>
      </c>
      <c r="AQ2018" s="98" t="s">
        <v>54</v>
      </c>
      <c r="AR2018" s="98" t="s">
        <v>54</v>
      </c>
      <c r="AS2018" s="98" t="s">
        <v>54</v>
      </c>
      <c r="AT2018" s="98" t="s">
        <v>54</v>
      </c>
      <c r="AY2018" s="98" t="s">
        <v>56</v>
      </c>
      <c r="AZ2018" s="98" t="s">
        <v>6611</v>
      </c>
      <c r="BA2018" s="98" t="s">
        <v>6608</v>
      </c>
      <c r="BB2018" s="98" t="s">
        <v>6558</v>
      </c>
      <c r="BD2018" s="110" t="str">
        <f t="shared" si="321"/>
        <v>5358RGInt 01 Curitiba</v>
      </c>
      <c r="BE2018" s="110">
        <v>5358</v>
      </c>
      <c r="BF2018" s="110" t="s">
        <v>1937</v>
      </c>
      <c r="BG2018" s="110">
        <v>8383</v>
      </c>
      <c r="BH2018" s="110" t="s">
        <v>33</v>
      </c>
      <c r="BI2018" s="110">
        <v>121509</v>
      </c>
      <c r="BJ2018" s="110">
        <v>75000</v>
      </c>
      <c r="BK2018" s="110">
        <v>75000</v>
      </c>
      <c r="BL2018" s="110">
        <v>75000</v>
      </c>
      <c r="BN2018" s="110">
        <f t="shared" si="322"/>
        <v>346509</v>
      </c>
      <c r="BS2018" s="110">
        <v>6310</v>
      </c>
      <c r="BT2018" s="110" t="str">
        <f t="shared" si="316"/>
        <v>Obras de infraestrutura em Cruzeiro do Iguaçu para Implantação de Sistema de Abastecimento em Comunidades Rurais</v>
      </c>
      <c r="BU2018" s="111" t="str">
        <f t="shared" si="317"/>
        <v>Não</v>
      </c>
      <c r="BV2018" s="111" t="str">
        <f t="shared" si="318"/>
        <v>Não</v>
      </c>
      <c r="BW2018" s="111" t="str">
        <f t="shared" si="319"/>
        <v>Não</v>
      </c>
      <c r="BX2018" s="111" t="str">
        <f t="shared" si="320"/>
        <v>Não</v>
      </c>
      <c r="BY2018" s="110" t="s">
        <v>121</v>
      </c>
      <c r="BZ2018" s="110" t="s">
        <v>121</v>
      </c>
      <c r="CA2018" s="110" t="s">
        <v>121</v>
      </c>
      <c r="CB2018" s="110" t="s">
        <v>8122</v>
      </c>
      <c r="CG2018" s="110" t="str">
        <f t="shared" si="323"/>
        <v>6367Santa Helena</v>
      </c>
      <c r="CH2018" s="110" t="str">
        <f t="shared" si="324"/>
        <v>6367-1</v>
      </c>
      <c r="CI2018" s="110">
        <v>1</v>
      </c>
      <c r="CJ2018" s="110">
        <v>6367</v>
      </c>
      <c r="CK2018" s="110" t="s">
        <v>35</v>
      </c>
      <c r="CL2018" s="110">
        <v>4123501</v>
      </c>
      <c r="CM2018" s="110" t="s">
        <v>1269</v>
      </c>
      <c r="CN2018" s="110">
        <v>0</v>
      </c>
      <c r="CO2018" s="110">
        <v>100</v>
      </c>
      <c r="CP2018" s="110">
        <v>404</v>
      </c>
      <c r="CQ2018" s="110">
        <v>0</v>
      </c>
    </row>
    <row r="2019" spans="19:95" x14ac:dyDescent="0.2">
      <c r="S2019" s="98">
        <v>6313</v>
      </c>
      <c r="T2019" s="98">
        <v>69</v>
      </c>
      <c r="U2019" s="98" t="s">
        <v>4548</v>
      </c>
      <c r="V2019" s="98">
        <v>31</v>
      </c>
      <c r="W2019" s="98" t="s">
        <v>4603</v>
      </c>
      <c r="X2019" s="98">
        <v>3</v>
      </c>
      <c r="Y2019" s="98" t="s">
        <v>870</v>
      </c>
      <c r="Z2019" s="98">
        <v>23</v>
      </c>
      <c r="AA2019" s="98" t="s">
        <v>4549</v>
      </c>
      <c r="AB2019" s="98">
        <v>8206</v>
      </c>
      <c r="AC2019" s="98" t="s">
        <v>4648</v>
      </c>
      <c r="AD2019" s="98" t="s">
        <v>4649</v>
      </c>
      <c r="AE2019" s="98">
        <v>6313</v>
      </c>
      <c r="AF2019" s="98" t="s">
        <v>6614</v>
      </c>
      <c r="AG2019" s="98" t="s">
        <v>6615</v>
      </c>
      <c r="AH2019" s="98" t="s">
        <v>847</v>
      </c>
      <c r="AI2019" s="98" t="s">
        <v>53</v>
      </c>
      <c r="AJ2019" s="98">
        <v>4100</v>
      </c>
      <c r="AK2019" s="98" t="s">
        <v>35</v>
      </c>
      <c r="AL2019" s="98">
        <v>4103</v>
      </c>
      <c r="AM2019" s="98" t="s">
        <v>1224</v>
      </c>
      <c r="AN2019" s="98">
        <v>4117255</v>
      </c>
      <c r="AO2019" s="98">
        <v>2024</v>
      </c>
      <c r="AP2019" s="98">
        <v>0</v>
      </c>
      <c r="AQ2019" s="98" t="s">
        <v>54</v>
      </c>
      <c r="AR2019" s="98" t="s">
        <v>54</v>
      </c>
      <c r="AS2019" s="98" t="s">
        <v>54</v>
      </c>
      <c r="AT2019" s="98" t="s">
        <v>54</v>
      </c>
      <c r="AY2019" s="98" t="s">
        <v>56</v>
      </c>
      <c r="AZ2019" s="98" t="s">
        <v>6611</v>
      </c>
      <c r="BA2019" s="98" t="s">
        <v>6608</v>
      </c>
      <c r="BB2019" s="98" t="s">
        <v>6558</v>
      </c>
      <c r="BD2019" s="110" t="str">
        <f t="shared" si="321"/>
        <v>5358RGInt 02 Guarapuava</v>
      </c>
      <c r="BE2019" s="110">
        <v>5358</v>
      </c>
      <c r="BF2019" s="110" t="s">
        <v>1937</v>
      </c>
      <c r="BG2019" s="110">
        <v>8383</v>
      </c>
      <c r="BH2019" s="110" t="s">
        <v>34</v>
      </c>
      <c r="BI2019" s="110">
        <v>66555</v>
      </c>
      <c r="BJ2019" s="110">
        <v>75000</v>
      </c>
      <c r="BK2019" s="110">
        <v>75000</v>
      </c>
      <c r="BL2019" s="110">
        <v>75000</v>
      </c>
      <c r="BN2019" s="110">
        <f t="shared" si="322"/>
        <v>291555</v>
      </c>
      <c r="BS2019" s="110">
        <v>6313</v>
      </c>
      <c r="BT2019" s="110" t="str">
        <f t="shared" si="316"/>
        <v>Obras de infraestrutura em Nova Prata do Iguaçu para Implantação de Sistema de Abastecimento em Comunidades Rurais</v>
      </c>
      <c r="BU2019" s="111" t="str">
        <f t="shared" si="317"/>
        <v>Não</v>
      </c>
      <c r="BV2019" s="111" t="str">
        <f t="shared" si="318"/>
        <v>Não</v>
      </c>
      <c r="BW2019" s="111" t="str">
        <f t="shared" si="319"/>
        <v>Não</v>
      </c>
      <c r="BX2019" s="111" t="str">
        <f t="shared" si="320"/>
        <v>Não</v>
      </c>
      <c r="BY2019" s="110" t="s">
        <v>121</v>
      </c>
      <c r="BZ2019" s="110" t="s">
        <v>121</v>
      </c>
      <c r="CA2019" s="110" t="s">
        <v>121</v>
      </c>
      <c r="CB2019" s="110" t="s">
        <v>8122</v>
      </c>
      <c r="CG2019" s="110" t="str">
        <f t="shared" si="323"/>
        <v>6367 Total</v>
      </c>
      <c r="CH2019" s="110" t="str">
        <f t="shared" si="324"/>
        <v>6367 Total-1</v>
      </c>
      <c r="CI2019" s="110">
        <v>1</v>
      </c>
      <c r="CJ2019" s="110" t="s">
        <v>7697</v>
      </c>
      <c r="CN2019" s="110">
        <v>0</v>
      </c>
      <c r="CO2019" s="110">
        <v>100</v>
      </c>
      <c r="CP2019" s="110">
        <v>404</v>
      </c>
      <c r="CQ2019" s="110">
        <v>0</v>
      </c>
    </row>
    <row r="2020" spans="19:95" x14ac:dyDescent="0.2">
      <c r="S2020" s="98">
        <v>6308</v>
      </c>
      <c r="T2020" s="98">
        <v>69</v>
      </c>
      <c r="U2020" s="98" t="s">
        <v>4548</v>
      </c>
      <c r="V2020" s="98">
        <v>31</v>
      </c>
      <c r="W2020" s="98" t="s">
        <v>4603</v>
      </c>
      <c r="X2020" s="98">
        <v>3</v>
      </c>
      <c r="Y2020" s="98" t="s">
        <v>870</v>
      </c>
      <c r="Z2020" s="98">
        <v>23</v>
      </c>
      <c r="AA2020" s="98" t="s">
        <v>4549</v>
      </c>
      <c r="AB2020" s="98">
        <v>8206</v>
      </c>
      <c r="AC2020" s="98" t="s">
        <v>4648</v>
      </c>
      <c r="AD2020" s="98" t="s">
        <v>4649</v>
      </c>
      <c r="AE2020" s="98">
        <v>6308</v>
      </c>
      <c r="AF2020" s="98" t="s">
        <v>6616</v>
      </c>
      <c r="AG2020" s="98" t="s">
        <v>6617</v>
      </c>
      <c r="AH2020" s="98" t="s">
        <v>847</v>
      </c>
      <c r="AI2020" s="98" t="s">
        <v>53</v>
      </c>
      <c r="AJ2020" s="98">
        <v>4100</v>
      </c>
      <c r="AK2020" s="98" t="s">
        <v>34</v>
      </c>
      <c r="AL2020" s="98">
        <v>4102</v>
      </c>
      <c r="AM2020" s="98" t="s">
        <v>6618</v>
      </c>
      <c r="AN2020" s="98">
        <v>4117271</v>
      </c>
      <c r="AO2020" s="98">
        <v>2024</v>
      </c>
      <c r="AP2020" s="98">
        <v>0</v>
      </c>
      <c r="AQ2020" s="98" t="s">
        <v>54</v>
      </c>
      <c r="AR2020" s="98" t="s">
        <v>54</v>
      </c>
      <c r="AS2020" s="98" t="s">
        <v>54</v>
      </c>
      <c r="AT2020" s="98" t="s">
        <v>54</v>
      </c>
      <c r="AY2020" s="98" t="s">
        <v>56</v>
      </c>
      <c r="AZ2020" s="98" t="s">
        <v>6607</v>
      </c>
      <c r="BA2020" s="98" t="s">
        <v>6608</v>
      </c>
      <c r="BB2020" s="98" t="s">
        <v>6558</v>
      </c>
      <c r="BD2020" s="110" t="str">
        <f t="shared" si="321"/>
        <v>5358RGInt 03 Cascavel</v>
      </c>
      <c r="BE2020" s="110">
        <v>5358</v>
      </c>
      <c r="BF2020" s="110" t="s">
        <v>1937</v>
      </c>
      <c r="BG2020" s="110">
        <v>8383</v>
      </c>
      <c r="BH2020" s="110" t="s">
        <v>35</v>
      </c>
      <c r="BI2020" s="110">
        <v>181359</v>
      </c>
      <c r="BJ2020" s="110">
        <v>75000</v>
      </c>
      <c r="BK2020" s="110">
        <v>75000</v>
      </c>
      <c r="BL2020" s="110">
        <v>75000</v>
      </c>
      <c r="BN2020" s="110">
        <f t="shared" si="322"/>
        <v>406359</v>
      </c>
      <c r="BS2020" s="110">
        <v>6308</v>
      </c>
      <c r="BT2020" s="110" t="str">
        <f t="shared" si="316"/>
        <v>Obras de infraestrutura em Nova Tebas para Implantação de Sistema de Abastecimento em Comunidades Rurais</v>
      </c>
      <c r="BU2020" s="111" t="str">
        <f t="shared" si="317"/>
        <v>Não</v>
      </c>
      <c r="BV2020" s="111" t="str">
        <f t="shared" si="318"/>
        <v>Não</v>
      </c>
      <c r="BW2020" s="111" t="str">
        <f t="shared" si="319"/>
        <v>Não</v>
      </c>
      <c r="BX2020" s="111" t="str">
        <f t="shared" si="320"/>
        <v>Não</v>
      </c>
      <c r="BY2020" s="110" t="s">
        <v>121</v>
      </c>
      <c r="BZ2020" s="110" t="s">
        <v>121</v>
      </c>
      <c r="CA2020" s="110" t="s">
        <v>121</v>
      </c>
      <c r="CB2020" s="110" t="s">
        <v>8122</v>
      </c>
      <c r="CG2020" s="110" t="str">
        <f t="shared" si="323"/>
        <v>6368Santa Terezinha de Itaipu</v>
      </c>
      <c r="CH2020" s="110" t="str">
        <f t="shared" si="324"/>
        <v>6368-1</v>
      </c>
      <c r="CI2020" s="110">
        <v>1</v>
      </c>
      <c r="CJ2020" s="110">
        <v>6368</v>
      </c>
      <c r="CK2020" s="110" t="s">
        <v>35</v>
      </c>
      <c r="CL2020" s="110">
        <v>4124053</v>
      </c>
      <c r="CM2020" s="110" t="s">
        <v>1282</v>
      </c>
      <c r="CN2020" s="110">
        <v>0</v>
      </c>
      <c r="CO2020" s="110">
        <v>100</v>
      </c>
      <c r="CP2020" s="110">
        <v>404</v>
      </c>
      <c r="CQ2020" s="110">
        <v>0</v>
      </c>
    </row>
    <row r="2021" spans="19:95" x14ac:dyDescent="0.2">
      <c r="S2021" s="98">
        <v>6309</v>
      </c>
      <c r="T2021" s="98">
        <v>69</v>
      </c>
      <c r="U2021" s="98" t="s">
        <v>4548</v>
      </c>
      <c r="V2021" s="98">
        <v>31</v>
      </c>
      <c r="W2021" s="98" t="s">
        <v>4603</v>
      </c>
      <c r="X2021" s="98">
        <v>3</v>
      </c>
      <c r="Y2021" s="98" t="s">
        <v>870</v>
      </c>
      <c r="Z2021" s="98">
        <v>23</v>
      </c>
      <c r="AA2021" s="98" t="s">
        <v>4549</v>
      </c>
      <c r="AB2021" s="98">
        <v>8206</v>
      </c>
      <c r="AC2021" s="98" t="s">
        <v>4648</v>
      </c>
      <c r="AD2021" s="98" t="s">
        <v>4649</v>
      </c>
      <c r="AE2021" s="98">
        <v>6309</v>
      </c>
      <c r="AF2021" s="98" t="s">
        <v>6619</v>
      </c>
      <c r="AG2021" s="98" t="s">
        <v>6620</v>
      </c>
      <c r="AH2021" s="98" t="s">
        <v>847</v>
      </c>
      <c r="AI2021" s="98" t="s">
        <v>53</v>
      </c>
      <c r="AJ2021" s="98">
        <v>4100</v>
      </c>
      <c r="AK2021" s="98" t="s">
        <v>34</v>
      </c>
      <c r="AL2021" s="98">
        <v>4102</v>
      </c>
      <c r="AM2021" s="98" t="s">
        <v>5944</v>
      </c>
      <c r="AN2021" s="98">
        <v>4121752</v>
      </c>
      <c r="AO2021" s="98">
        <v>2024</v>
      </c>
      <c r="AP2021" s="98">
        <v>0</v>
      </c>
      <c r="AQ2021" s="98" t="s">
        <v>54</v>
      </c>
      <c r="AR2021" s="98" t="s">
        <v>54</v>
      </c>
      <c r="AS2021" s="98" t="s">
        <v>54</v>
      </c>
      <c r="AT2021" s="98" t="s">
        <v>54</v>
      </c>
      <c r="AY2021" s="98" t="s">
        <v>56</v>
      </c>
      <c r="AZ2021" s="98" t="s">
        <v>6607</v>
      </c>
      <c r="BA2021" s="98" t="s">
        <v>6608</v>
      </c>
      <c r="BB2021" s="98" t="s">
        <v>6558</v>
      </c>
      <c r="BD2021" s="110" t="str">
        <f t="shared" si="321"/>
        <v>5358RGInt 04 Maringá</v>
      </c>
      <c r="BE2021" s="110">
        <v>5358</v>
      </c>
      <c r="BF2021" s="110" t="s">
        <v>1937</v>
      </c>
      <c r="BG2021" s="110">
        <v>8383</v>
      </c>
      <c r="BH2021" s="110" t="s">
        <v>36</v>
      </c>
      <c r="BI2021" s="110">
        <v>104418</v>
      </c>
      <c r="BJ2021" s="110">
        <v>75000</v>
      </c>
      <c r="BK2021" s="110">
        <v>75000</v>
      </c>
      <c r="BL2021" s="110">
        <v>75000</v>
      </c>
      <c r="BN2021" s="110">
        <f t="shared" si="322"/>
        <v>329418</v>
      </c>
      <c r="BS2021" s="110">
        <v>6309</v>
      </c>
      <c r="BT2021" s="110" t="str">
        <f t="shared" si="316"/>
        <v>Obras de infraestrutura em Reserva do Iguaçu para Implantação de Sistema de Abastecimento em Comunidades Rurais</v>
      </c>
      <c r="BU2021" s="111" t="str">
        <f t="shared" si="317"/>
        <v>Não</v>
      </c>
      <c r="BV2021" s="111" t="str">
        <f t="shared" si="318"/>
        <v>Não</v>
      </c>
      <c r="BW2021" s="111" t="str">
        <f t="shared" si="319"/>
        <v>Não</v>
      </c>
      <c r="BX2021" s="111" t="str">
        <f t="shared" si="320"/>
        <v>Não</v>
      </c>
      <c r="BY2021" s="110" t="s">
        <v>121</v>
      </c>
      <c r="BZ2021" s="110" t="s">
        <v>121</v>
      </c>
      <c r="CA2021" s="110" t="s">
        <v>121</v>
      </c>
      <c r="CB2021" s="110" t="s">
        <v>8122</v>
      </c>
      <c r="CG2021" s="110" t="str">
        <f t="shared" si="323"/>
        <v>6368 Total</v>
      </c>
      <c r="CH2021" s="110" t="str">
        <f t="shared" si="324"/>
        <v>6368 Total-1</v>
      </c>
      <c r="CI2021" s="110">
        <v>1</v>
      </c>
      <c r="CJ2021" s="110" t="s">
        <v>7698</v>
      </c>
      <c r="CN2021" s="110">
        <v>0</v>
      </c>
      <c r="CO2021" s="110">
        <v>100</v>
      </c>
      <c r="CP2021" s="110">
        <v>404</v>
      </c>
      <c r="CQ2021" s="110">
        <v>0</v>
      </c>
    </row>
    <row r="2022" spans="19:95" x14ac:dyDescent="0.2">
      <c r="S2022" s="98">
        <v>7036</v>
      </c>
      <c r="T2022" s="98">
        <v>69</v>
      </c>
      <c r="U2022" s="98" t="s">
        <v>4548</v>
      </c>
      <c r="V2022" s="98">
        <v>31</v>
      </c>
      <c r="W2022" s="98" t="s">
        <v>4603</v>
      </c>
      <c r="X2022" s="98">
        <v>3</v>
      </c>
      <c r="Y2022" s="98" t="s">
        <v>870</v>
      </c>
      <c r="Z2022" s="98">
        <v>23</v>
      </c>
      <c r="AA2022" s="98" t="s">
        <v>4549</v>
      </c>
      <c r="AB2022" s="98">
        <v>8206</v>
      </c>
      <c r="AC2022" s="98" t="s">
        <v>4648</v>
      </c>
      <c r="AD2022" s="98" t="s">
        <v>4649</v>
      </c>
      <c r="AE2022" s="98">
        <v>7036</v>
      </c>
      <c r="AF2022" s="98" t="s">
        <v>4751</v>
      </c>
      <c r="AG2022" s="98" t="s">
        <v>6621</v>
      </c>
      <c r="AH2022" s="98" t="s">
        <v>212</v>
      </c>
      <c r="AI2022" s="98" t="s">
        <v>53</v>
      </c>
      <c r="AJ2022" s="98">
        <v>4100</v>
      </c>
      <c r="AK2022" s="98" t="s">
        <v>33</v>
      </c>
      <c r="AL2022" s="98">
        <v>4101</v>
      </c>
      <c r="AM2022" s="98" t="s">
        <v>458</v>
      </c>
      <c r="AN2022" s="98">
        <v>4105805</v>
      </c>
      <c r="AO2022" s="98">
        <v>2024</v>
      </c>
      <c r="AP2022" s="98">
        <v>0</v>
      </c>
      <c r="AQ2022" s="98" t="s">
        <v>54</v>
      </c>
      <c r="AR2022" s="98" t="s">
        <v>54</v>
      </c>
      <c r="AS2022" s="98" t="s">
        <v>54</v>
      </c>
      <c r="AT2022" s="98" t="s">
        <v>54</v>
      </c>
      <c r="AY2022" s="98" t="s">
        <v>56</v>
      </c>
      <c r="AZ2022" s="98" t="s">
        <v>6622</v>
      </c>
      <c r="BA2022" s="98" t="s">
        <v>6562</v>
      </c>
      <c r="BB2022" s="98" t="s">
        <v>6563</v>
      </c>
      <c r="BD2022" s="110" t="str">
        <f t="shared" si="321"/>
        <v>5358RGInt 05 Londrina</v>
      </c>
      <c r="BE2022" s="110">
        <v>5358</v>
      </c>
      <c r="BF2022" s="110" t="s">
        <v>1937</v>
      </c>
      <c r="BG2022" s="110">
        <v>8383</v>
      </c>
      <c r="BH2022" s="110" t="s">
        <v>37</v>
      </c>
      <c r="BI2022" s="110">
        <v>137499</v>
      </c>
      <c r="BJ2022" s="110">
        <v>75000</v>
      </c>
      <c r="BK2022" s="110">
        <v>75000</v>
      </c>
      <c r="BL2022" s="110">
        <v>75000</v>
      </c>
      <c r="BN2022" s="110">
        <f t="shared" si="322"/>
        <v>362499</v>
      </c>
      <c r="BS2022" s="110">
        <v>7036</v>
      </c>
      <c r="BT2022" s="110" t="str">
        <f t="shared" si="316"/>
        <v>Obras de infraestrutura para contenção de cheias do Rio Palmital, em Colombo</v>
      </c>
      <c r="BU2022" s="111" t="str">
        <f t="shared" si="317"/>
        <v>Não</v>
      </c>
      <c r="BV2022" s="111" t="str">
        <f t="shared" si="318"/>
        <v>Não</v>
      </c>
      <c r="BW2022" s="111" t="str">
        <f t="shared" si="319"/>
        <v>Não</v>
      </c>
      <c r="BX2022" s="111" t="str">
        <f t="shared" si="320"/>
        <v>Não</v>
      </c>
      <c r="BY2022" s="110" t="s">
        <v>121</v>
      </c>
      <c r="BZ2022" s="110" t="s">
        <v>121</v>
      </c>
      <c r="CA2022" s="110" t="s">
        <v>121</v>
      </c>
      <c r="CB2022" s="110" t="s">
        <v>8375</v>
      </c>
      <c r="CG2022" s="110" t="str">
        <f t="shared" si="323"/>
        <v>6369Sengés</v>
      </c>
      <c r="CH2022" s="110" t="str">
        <f t="shared" si="324"/>
        <v>6369-1</v>
      </c>
      <c r="CI2022" s="110">
        <v>1</v>
      </c>
      <c r="CJ2022" s="110">
        <v>6369</v>
      </c>
      <c r="CK2022" s="110" t="s">
        <v>38</v>
      </c>
      <c r="CL2022" s="110">
        <v>4126306</v>
      </c>
      <c r="CM2022" s="110" t="s">
        <v>556</v>
      </c>
      <c r="CN2022" s="110">
        <v>0</v>
      </c>
      <c r="CO2022" s="110">
        <v>100</v>
      </c>
      <c r="CP2022" s="110">
        <v>404</v>
      </c>
      <c r="CQ2022" s="110">
        <v>0</v>
      </c>
    </row>
    <row r="2023" spans="19:95" x14ac:dyDescent="0.2">
      <c r="S2023" s="98">
        <v>6892</v>
      </c>
      <c r="T2023" s="98">
        <v>69</v>
      </c>
      <c r="U2023" s="98" t="s">
        <v>4548</v>
      </c>
      <c r="V2023" s="98">
        <v>31</v>
      </c>
      <c r="W2023" s="98" t="s">
        <v>4603</v>
      </c>
      <c r="X2023" s="98">
        <v>3</v>
      </c>
      <c r="Y2023" s="98" t="s">
        <v>870</v>
      </c>
      <c r="Z2023" s="98">
        <v>23</v>
      </c>
      <c r="AA2023" s="98" t="s">
        <v>4549</v>
      </c>
      <c r="AB2023" s="98">
        <v>8206</v>
      </c>
      <c r="AC2023" s="98" t="s">
        <v>4648</v>
      </c>
      <c r="AD2023" s="98" t="s">
        <v>4649</v>
      </c>
      <c r="AE2023" s="98">
        <v>6892</v>
      </c>
      <c r="AF2023" s="98" t="s">
        <v>6623</v>
      </c>
      <c r="AG2023" s="98" t="s">
        <v>6624</v>
      </c>
      <c r="AH2023" s="98" t="s">
        <v>847</v>
      </c>
      <c r="AI2023" s="98" t="s">
        <v>53</v>
      </c>
      <c r="AJ2023" s="98">
        <v>4100</v>
      </c>
      <c r="AK2023" s="98" t="s">
        <v>33</v>
      </c>
      <c r="AL2023" s="98">
        <v>4101</v>
      </c>
      <c r="AM2023" s="98" t="s">
        <v>2252</v>
      </c>
      <c r="AN2023" s="98">
        <v>4109500</v>
      </c>
      <c r="AO2023" s="98">
        <v>2024</v>
      </c>
      <c r="AP2023" s="98">
        <v>0</v>
      </c>
      <c r="AQ2023" s="98" t="s">
        <v>54</v>
      </c>
      <c r="AR2023" s="98" t="s">
        <v>54</v>
      </c>
      <c r="AS2023" s="98" t="s">
        <v>54</v>
      </c>
      <c r="AT2023" s="98" t="s">
        <v>54</v>
      </c>
      <c r="AY2023" s="98" t="s">
        <v>56</v>
      </c>
      <c r="AZ2023" s="98" t="s">
        <v>6604</v>
      </c>
      <c r="BA2023" s="98" t="s">
        <v>6594</v>
      </c>
      <c r="BB2023" s="98" t="s">
        <v>6563</v>
      </c>
      <c r="BD2023" s="110" t="str">
        <f t="shared" si="321"/>
        <v>5358RGInt 06 Ponta Grossa</v>
      </c>
      <c r="BE2023" s="110">
        <v>5358</v>
      </c>
      <c r="BF2023" s="110" t="s">
        <v>1937</v>
      </c>
      <c r="BG2023" s="110">
        <v>8383</v>
      </c>
      <c r="BH2023" s="110" t="s">
        <v>38</v>
      </c>
      <c r="BI2023" s="110">
        <v>24813</v>
      </c>
      <c r="BJ2023" s="110">
        <v>75000</v>
      </c>
      <c r="BK2023" s="110">
        <v>75000</v>
      </c>
      <c r="BL2023" s="110">
        <v>75000</v>
      </c>
      <c r="BN2023" s="110">
        <f t="shared" si="322"/>
        <v>249813</v>
      </c>
      <c r="BS2023" s="110">
        <v>6892</v>
      </c>
      <c r="BT2023" s="110" t="str">
        <f t="shared" si="316"/>
        <v>Obras de recuperação do Canal de Varadouro, em Guaraqueçaba</v>
      </c>
      <c r="BU2023" s="111" t="str">
        <f t="shared" si="317"/>
        <v>Não</v>
      </c>
      <c r="BV2023" s="111" t="str">
        <f t="shared" si="318"/>
        <v>Não</v>
      </c>
      <c r="BW2023" s="111" t="str">
        <f t="shared" si="319"/>
        <v>Não</v>
      </c>
      <c r="BX2023" s="111" t="str">
        <f t="shared" si="320"/>
        <v>Não</v>
      </c>
      <c r="BY2023" s="110" t="s">
        <v>121</v>
      </c>
      <c r="BZ2023" s="110" t="s">
        <v>121</v>
      </c>
      <c r="CA2023" s="110" t="s">
        <v>121</v>
      </c>
      <c r="CB2023" s="110" t="s">
        <v>8377</v>
      </c>
      <c r="CG2023" s="110" t="str">
        <f t="shared" si="323"/>
        <v>6369 Total</v>
      </c>
      <c r="CH2023" s="110" t="str">
        <f t="shared" si="324"/>
        <v>6369 Total-1</v>
      </c>
      <c r="CI2023" s="110">
        <v>1</v>
      </c>
      <c r="CJ2023" s="110" t="s">
        <v>7699</v>
      </c>
      <c r="CN2023" s="110">
        <v>0</v>
      </c>
      <c r="CO2023" s="110">
        <v>100</v>
      </c>
      <c r="CP2023" s="110">
        <v>404</v>
      </c>
      <c r="CQ2023" s="110">
        <v>0</v>
      </c>
    </row>
    <row r="2024" spans="19:95" x14ac:dyDescent="0.2">
      <c r="S2024" s="98">
        <v>6306</v>
      </c>
      <c r="T2024" s="98">
        <v>69</v>
      </c>
      <c r="U2024" s="98" t="s">
        <v>4548</v>
      </c>
      <c r="V2024" s="98">
        <v>31</v>
      </c>
      <c r="W2024" s="98" t="s">
        <v>4603</v>
      </c>
      <c r="X2024" s="98">
        <v>3</v>
      </c>
      <c r="Y2024" s="98" t="s">
        <v>870</v>
      </c>
      <c r="Z2024" s="98">
        <v>23</v>
      </c>
      <c r="AA2024" s="98" t="s">
        <v>4549</v>
      </c>
      <c r="AB2024" s="98">
        <v>8206</v>
      </c>
      <c r="AC2024" s="98" t="s">
        <v>4648</v>
      </c>
      <c r="AD2024" s="98" t="s">
        <v>4649</v>
      </c>
      <c r="AE2024" s="98">
        <v>6306</v>
      </c>
      <c r="AF2024" s="98" t="s">
        <v>6625</v>
      </c>
      <c r="AG2024" s="98" t="s">
        <v>6626</v>
      </c>
      <c r="AH2024" s="98" t="s">
        <v>6627</v>
      </c>
      <c r="AI2024" s="98" t="s">
        <v>53</v>
      </c>
      <c r="AJ2024" s="98">
        <v>4100</v>
      </c>
      <c r="AO2024" s="98">
        <v>2024</v>
      </c>
      <c r="AP2024" s="98">
        <v>0</v>
      </c>
      <c r="AQ2024" s="98" t="s">
        <v>54</v>
      </c>
      <c r="AR2024" s="98" t="s">
        <v>54</v>
      </c>
      <c r="AS2024" s="98" t="s">
        <v>54</v>
      </c>
      <c r="AT2024" s="98" t="s">
        <v>54</v>
      </c>
      <c r="AY2024" s="98" t="s">
        <v>56</v>
      </c>
      <c r="AZ2024" s="98" t="s">
        <v>6628</v>
      </c>
      <c r="BA2024" s="98" t="s">
        <v>6598</v>
      </c>
      <c r="BB2024" s="98" t="s">
        <v>6599</v>
      </c>
      <c r="BD2024" s="110" t="str">
        <f t="shared" si="321"/>
        <v>5361RGInt 01 Curitiba</v>
      </c>
      <c r="BE2024" s="110">
        <v>5361</v>
      </c>
      <c r="BF2024" s="110" t="s">
        <v>1993</v>
      </c>
      <c r="BG2024" s="110">
        <v>8383</v>
      </c>
      <c r="BH2024" s="110" t="s">
        <v>33</v>
      </c>
      <c r="BI2024" s="110">
        <v>4525</v>
      </c>
      <c r="BJ2024" s="110">
        <v>4525</v>
      </c>
      <c r="BK2024" s="110">
        <v>4525</v>
      </c>
      <c r="BL2024" s="110">
        <v>4525</v>
      </c>
      <c r="BN2024" s="110">
        <f t="shared" si="322"/>
        <v>18100</v>
      </c>
      <c r="BS2024" s="110">
        <v>6306</v>
      </c>
      <c r="BT2024" s="110" t="str">
        <f t="shared" si="316"/>
        <v>Parques Urbanos implantados</v>
      </c>
      <c r="BU2024" s="111" t="str">
        <f t="shared" si="317"/>
        <v>Não</v>
      </c>
      <c r="BV2024" s="111" t="str">
        <f t="shared" si="318"/>
        <v>Não</v>
      </c>
      <c r="BW2024" s="111" t="str">
        <f t="shared" si="319"/>
        <v>Não</v>
      </c>
      <c r="BX2024" s="111" t="str">
        <f t="shared" si="320"/>
        <v>Não</v>
      </c>
      <c r="BY2024" s="110" t="s">
        <v>121</v>
      </c>
      <c r="BZ2024" s="110" t="s">
        <v>121</v>
      </c>
      <c r="CA2024" s="110" t="s">
        <v>121</v>
      </c>
      <c r="CB2024" s="110" t="s">
        <v>8122</v>
      </c>
      <c r="CG2024" s="110" t="str">
        <f t="shared" si="323"/>
        <v>6370Vitorino</v>
      </c>
      <c r="CH2024" s="110" t="str">
        <f t="shared" si="324"/>
        <v>6370-1</v>
      </c>
      <c r="CI2024" s="110">
        <v>1</v>
      </c>
      <c r="CJ2024" s="110">
        <v>6370</v>
      </c>
      <c r="CK2024" s="110" t="s">
        <v>35</v>
      </c>
      <c r="CL2024" s="110">
        <v>4128708</v>
      </c>
      <c r="CM2024" s="110" t="s">
        <v>435</v>
      </c>
      <c r="CN2024" s="110">
        <v>0</v>
      </c>
      <c r="CO2024" s="110">
        <v>100</v>
      </c>
      <c r="CP2024" s="110">
        <v>404</v>
      </c>
      <c r="CQ2024" s="110">
        <v>0</v>
      </c>
    </row>
    <row r="2025" spans="19:95" x14ac:dyDescent="0.2">
      <c r="S2025" s="98">
        <v>3797</v>
      </c>
      <c r="T2025" s="98">
        <v>69</v>
      </c>
      <c r="U2025" s="98" t="s">
        <v>4548</v>
      </c>
      <c r="V2025" s="98">
        <v>31</v>
      </c>
      <c r="W2025" s="98" t="s">
        <v>4603</v>
      </c>
      <c r="X2025" s="98">
        <v>3</v>
      </c>
      <c r="Y2025" s="98" t="s">
        <v>870</v>
      </c>
      <c r="Z2025" s="98">
        <v>23</v>
      </c>
      <c r="AA2025" s="98" t="s">
        <v>4549</v>
      </c>
      <c r="AB2025" s="98">
        <v>8206</v>
      </c>
      <c r="AC2025" s="98" t="s">
        <v>4648</v>
      </c>
      <c r="AD2025" s="98" t="s">
        <v>4649</v>
      </c>
      <c r="AE2025" s="98">
        <v>3797</v>
      </c>
      <c r="AF2025" s="98" t="s">
        <v>368</v>
      </c>
      <c r="AG2025" s="98" t="s">
        <v>6629</v>
      </c>
      <c r="AH2025" s="98" t="s">
        <v>212</v>
      </c>
      <c r="AI2025" s="98" t="s">
        <v>53</v>
      </c>
      <c r="AJ2025" s="98">
        <v>4100</v>
      </c>
      <c r="AO2025" s="98">
        <v>2024</v>
      </c>
      <c r="AP2025" s="98">
        <v>0</v>
      </c>
      <c r="AQ2025" s="98" t="s">
        <v>54</v>
      </c>
      <c r="AR2025" s="98" t="s">
        <v>56</v>
      </c>
      <c r="AS2025" s="98" t="s">
        <v>54</v>
      </c>
      <c r="AT2025" s="98" t="s">
        <v>54</v>
      </c>
      <c r="AU2025" s="98" t="s">
        <v>272</v>
      </c>
      <c r="AY2025" s="98" t="s">
        <v>56</v>
      </c>
      <c r="AZ2025" s="98" t="s">
        <v>4669</v>
      </c>
      <c r="BA2025" s="98" t="s">
        <v>4651</v>
      </c>
      <c r="BB2025" s="98" t="s">
        <v>4670</v>
      </c>
      <c r="BD2025" s="110" t="str">
        <f t="shared" si="321"/>
        <v>5361RGInt 02 Guarapuava</v>
      </c>
      <c r="BE2025" s="110">
        <v>5361</v>
      </c>
      <c r="BF2025" s="110" t="s">
        <v>1993</v>
      </c>
      <c r="BG2025" s="110">
        <v>8383</v>
      </c>
      <c r="BH2025" s="110" t="s">
        <v>34</v>
      </c>
      <c r="BI2025" s="110">
        <v>721</v>
      </c>
      <c r="BJ2025" s="110">
        <v>721</v>
      </c>
      <c r="BK2025" s="110">
        <v>721</v>
      </c>
      <c r="BL2025" s="110">
        <v>721</v>
      </c>
      <c r="BN2025" s="110">
        <f t="shared" si="322"/>
        <v>2884</v>
      </c>
      <c r="BS2025" s="110">
        <v>3797</v>
      </c>
      <c r="BT2025" s="110" t="str">
        <f t="shared" si="316"/>
        <v>Parque Urbano construído</v>
      </c>
      <c r="BU2025" s="111" t="str">
        <f t="shared" si="317"/>
        <v>Não</v>
      </c>
      <c r="BV2025" s="111" t="str">
        <f t="shared" si="318"/>
        <v>Não</v>
      </c>
      <c r="BW2025" s="111" t="str">
        <f t="shared" si="319"/>
        <v>Não</v>
      </c>
      <c r="BX2025" s="111" t="str">
        <f t="shared" si="320"/>
        <v>Sim</v>
      </c>
      <c r="BY2025" s="110" t="s">
        <v>272</v>
      </c>
      <c r="BZ2025" s="110" t="s">
        <v>8299</v>
      </c>
      <c r="CA2025" s="110" t="s">
        <v>121</v>
      </c>
      <c r="CB2025" s="110" t="s">
        <v>8376</v>
      </c>
      <c r="CG2025" s="110" t="str">
        <f t="shared" si="323"/>
        <v>6370 Total</v>
      </c>
      <c r="CH2025" s="110" t="str">
        <f t="shared" si="324"/>
        <v>6370 Total-1</v>
      </c>
      <c r="CI2025" s="110">
        <v>1</v>
      </c>
      <c r="CJ2025" s="110" t="s">
        <v>7700</v>
      </c>
      <c r="CN2025" s="110">
        <v>0</v>
      </c>
      <c r="CO2025" s="110">
        <v>100</v>
      </c>
      <c r="CP2025" s="110">
        <v>404</v>
      </c>
      <c r="CQ2025" s="110">
        <v>0</v>
      </c>
    </row>
    <row r="2026" spans="19:95" x14ac:dyDescent="0.2">
      <c r="S2026" s="98">
        <v>3794</v>
      </c>
      <c r="T2026" s="98">
        <v>69</v>
      </c>
      <c r="U2026" s="98" t="s">
        <v>4548</v>
      </c>
      <c r="V2026" s="98">
        <v>31</v>
      </c>
      <c r="W2026" s="98" t="s">
        <v>4603</v>
      </c>
      <c r="X2026" s="98">
        <v>3</v>
      </c>
      <c r="Y2026" s="98" t="s">
        <v>870</v>
      </c>
      <c r="Z2026" s="98">
        <v>23</v>
      </c>
      <c r="AA2026" s="98" t="s">
        <v>4549</v>
      </c>
      <c r="AB2026" s="98">
        <v>8206</v>
      </c>
      <c r="AC2026" s="98" t="s">
        <v>4648</v>
      </c>
      <c r="AD2026" s="98" t="s">
        <v>4649</v>
      </c>
      <c r="AE2026" s="98">
        <v>3794</v>
      </c>
      <c r="AF2026" s="98" t="s">
        <v>355</v>
      </c>
      <c r="AG2026" s="98" t="s">
        <v>4671</v>
      </c>
      <c r="AH2026" s="98" t="s">
        <v>4672</v>
      </c>
      <c r="AI2026" s="98" t="s">
        <v>53</v>
      </c>
      <c r="AJ2026" s="98">
        <v>4100</v>
      </c>
      <c r="AO2026" s="98">
        <v>2024</v>
      </c>
      <c r="AP2026" s="98">
        <v>130</v>
      </c>
      <c r="AQ2026" s="98" t="s">
        <v>54</v>
      </c>
      <c r="AR2026" s="98" t="s">
        <v>56</v>
      </c>
      <c r="AS2026" s="98" t="s">
        <v>54</v>
      </c>
      <c r="AT2026" s="98" t="s">
        <v>54</v>
      </c>
      <c r="AU2026" s="98" t="s">
        <v>249</v>
      </c>
      <c r="AY2026" s="98" t="s">
        <v>56</v>
      </c>
      <c r="AZ2026" s="98" t="s">
        <v>4673</v>
      </c>
      <c r="BA2026" s="98" t="s">
        <v>4662</v>
      </c>
      <c r="BB2026" s="98" t="s">
        <v>4674</v>
      </c>
      <c r="BD2026" s="110" t="str">
        <f t="shared" si="321"/>
        <v>5361RGInt 03 Cascavel</v>
      </c>
      <c r="BE2026" s="110">
        <v>5361</v>
      </c>
      <c r="BF2026" s="110" t="s">
        <v>1993</v>
      </c>
      <c r="BG2026" s="110">
        <v>8383</v>
      </c>
      <c r="BH2026" s="110" t="s">
        <v>35</v>
      </c>
      <c r="BI2026" s="110">
        <v>2651</v>
      </c>
      <c r="BJ2026" s="110">
        <v>2651</v>
      </c>
      <c r="BK2026" s="110">
        <v>2651</v>
      </c>
      <c r="BL2026" s="110">
        <v>2651</v>
      </c>
      <c r="BN2026" s="110">
        <f t="shared" si="322"/>
        <v>10604</v>
      </c>
      <c r="BS2026" s="110">
        <v>3794</v>
      </c>
      <c r="BT2026" s="110" t="str">
        <f t="shared" si="316"/>
        <v>Poços artesianos perfurados</v>
      </c>
      <c r="BU2026" s="111" t="str">
        <f t="shared" si="317"/>
        <v>Não</v>
      </c>
      <c r="BV2026" s="111" t="str">
        <f t="shared" si="318"/>
        <v>Não</v>
      </c>
      <c r="BW2026" s="111" t="str">
        <f t="shared" si="319"/>
        <v>Não</v>
      </c>
      <c r="BX2026" s="111" t="str">
        <f t="shared" si="320"/>
        <v>Sim</v>
      </c>
      <c r="BY2026" s="110" t="s">
        <v>249</v>
      </c>
      <c r="BZ2026" s="110" t="s">
        <v>8300</v>
      </c>
      <c r="CA2026" s="110" t="s">
        <v>121</v>
      </c>
      <c r="CB2026" s="110" t="s">
        <v>8374</v>
      </c>
      <c r="CG2026" s="110" t="str">
        <f t="shared" si="323"/>
        <v>6371Sertanópolis</v>
      </c>
      <c r="CH2026" s="110" t="str">
        <f t="shared" si="324"/>
        <v>6371-1</v>
      </c>
      <c r="CI2026" s="110">
        <v>1</v>
      </c>
      <c r="CJ2026" s="110">
        <v>6371</v>
      </c>
      <c r="CK2026" s="110" t="s">
        <v>37</v>
      </c>
      <c r="CL2026" s="110">
        <v>4126504</v>
      </c>
      <c r="CM2026" s="110" t="s">
        <v>2838</v>
      </c>
      <c r="CN2026" s="110">
        <v>0</v>
      </c>
      <c r="CO2026" s="110">
        <v>100</v>
      </c>
      <c r="CP2026" s="110">
        <v>277</v>
      </c>
      <c r="CQ2026" s="110">
        <v>0</v>
      </c>
    </row>
    <row r="2027" spans="19:95" x14ac:dyDescent="0.2">
      <c r="S2027" s="98">
        <v>6331</v>
      </c>
      <c r="T2027" s="98">
        <v>69</v>
      </c>
      <c r="U2027" s="98" t="s">
        <v>4548</v>
      </c>
      <c r="V2027" s="98">
        <v>31</v>
      </c>
      <c r="W2027" s="98" t="s">
        <v>4603</v>
      </c>
      <c r="X2027" s="98">
        <v>3</v>
      </c>
      <c r="Y2027" s="98" t="s">
        <v>870</v>
      </c>
      <c r="Z2027" s="98">
        <v>23</v>
      </c>
      <c r="AA2027" s="98" t="s">
        <v>4549</v>
      </c>
      <c r="AB2027" s="98">
        <v>8206</v>
      </c>
      <c r="AC2027" s="98" t="s">
        <v>4648</v>
      </c>
      <c r="AD2027" s="98" t="s">
        <v>4649</v>
      </c>
      <c r="AE2027" s="98">
        <v>6331</v>
      </c>
      <c r="AF2027" s="98" t="s">
        <v>6630</v>
      </c>
      <c r="AG2027" s="98" t="s">
        <v>6631</v>
      </c>
      <c r="AH2027" s="98" t="s">
        <v>778</v>
      </c>
      <c r="AI2027" s="98" t="s">
        <v>53</v>
      </c>
      <c r="AJ2027" s="98">
        <v>4100</v>
      </c>
      <c r="AO2027" s="98">
        <v>2024</v>
      </c>
      <c r="AP2027" s="98">
        <v>0</v>
      </c>
      <c r="AQ2027" s="98" t="s">
        <v>54</v>
      </c>
      <c r="AR2027" s="98" t="s">
        <v>54</v>
      </c>
      <c r="AS2027" s="98" t="s">
        <v>54</v>
      </c>
      <c r="AT2027" s="98" t="s">
        <v>54</v>
      </c>
      <c r="AY2027" s="98" t="s">
        <v>56</v>
      </c>
      <c r="AZ2027" s="98" t="s">
        <v>6632</v>
      </c>
      <c r="BA2027" s="98" t="s">
        <v>6557</v>
      </c>
      <c r="BB2027" s="98" t="s">
        <v>6558</v>
      </c>
      <c r="BD2027" s="110" t="str">
        <f t="shared" si="321"/>
        <v>5361RGInt 04 Maringá</v>
      </c>
      <c r="BE2027" s="110">
        <v>5361</v>
      </c>
      <c r="BF2027" s="110" t="s">
        <v>1993</v>
      </c>
      <c r="BG2027" s="110">
        <v>8383</v>
      </c>
      <c r="BH2027" s="110" t="s">
        <v>36</v>
      </c>
      <c r="BI2027" s="110">
        <v>2490</v>
      </c>
      <c r="BJ2027" s="110">
        <v>2490</v>
      </c>
      <c r="BK2027" s="110">
        <v>2490</v>
      </c>
      <c r="BL2027" s="110">
        <v>2490</v>
      </c>
      <c r="BN2027" s="110">
        <f t="shared" si="322"/>
        <v>9960</v>
      </c>
      <c r="BS2027" s="110">
        <v>6331</v>
      </c>
      <c r="BT2027" s="110" t="str">
        <f t="shared" ref="BT2027:BT2090" si="325">VLOOKUP(BS2027,$S:$AF,14,0)</f>
        <v>Projeto Náutico</v>
      </c>
      <c r="BU2027" s="111" t="str">
        <f t="shared" ref="BU2027:BU2090" si="326">PROPER(VLOOKUP($BS2027,$S:$BB,27,0))</f>
        <v>Não</v>
      </c>
      <c r="BV2027" s="111" t="str">
        <f t="shared" ref="BV2027:BV2090" si="327">PROPER(VLOOKUP($BS2027,$S:$BB,28,0))</f>
        <v>Não</v>
      </c>
      <c r="BW2027" s="111" t="str">
        <f t="shared" ref="BW2027:BW2090" si="328">PROPER(VLOOKUP($BS2027,$S:$BB,25,0))</f>
        <v>Não</v>
      </c>
      <c r="BX2027" s="111" t="str">
        <f t="shared" ref="BX2027:BX2090" si="329">PROPER(VLOOKUP($BS2027,$S:$BB,26,0))</f>
        <v>Não</v>
      </c>
      <c r="BY2027" s="110" t="s">
        <v>121</v>
      </c>
      <c r="BZ2027" s="110" t="s">
        <v>121</v>
      </c>
      <c r="CA2027" s="110" t="s">
        <v>121</v>
      </c>
      <c r="CB2027" s="110" t="s">
        <v>8122</v>
      </c>
      <c r="CG2027" s="110" t="str">
        <f t="shared" si="323"/>
        <v>6371 Total</v>
      </c>
      <c r="CH2027" s="110" t="str">
        <f t="shared" si="324"/>
        <v>6371 Total-1</v>
      </c>
      <c r="CI2027" s="110">
        <v>1</v>
      </c>
      <c r="CJ2027" s="110" t="s">
        <v>7701</v>
      </c>
      <c r="CN2027" s="110">
        <v>0</v>
      </c>
      <c r="CO2027" s="110">
        <v>100</v>
      </c>
      <c r="CP2027" s="110">
        <v>277</v>
      </c>
      <c r="CQ2027" s="110">
        <v>0</v>
      </c>
    </row>
    <row r="2028" spans="19:95" x14ac:dyDescent="0.2">
      <c r="S2028" s="98">
        <v>3791</v>
      </c>
      <c r="T2028" s="98">
        <v>69</v>
      </c>
      <c r="U2028" s="98" t="s">
        <v>4548</v>
      </c>
      <c r="V2028" s="98">
        <v>31</v>
      </c>
      <c r="W2028" s="98" t="s">
        <v>4603</v>
      </c>
      <c r="X2028" s="98">
        <v>3</v>
      </c>
      <c r="Y2028" s="98" t="s">
        <v>870</v>
      </c>
      <c r="Z2028" s="98">
        <v>23</v>
      </c>
      <c r="AA2028" s="98" t="s">
        <v>4549</v>
      </c>
      <c r="AB2028" s="98">
        <v>8206</v>
      </c>
      <c r="AC2028" s="98" t="s">
        <v>4648</v>
      </c>
      <c r="AD2028" s="98" t="s">
        <v>4649</v>
      </c>
      <c r="AE2028" s="98">
        <v>3791</v>
      </c>
      <c r="AF2028" s="98" t="s">
        <v>344</v>
      </c>
      <c r="AG2028" s="98" t="s">
        <v>6633</v>
      </c>
      <c r="AH2028" s="98" t="s">
        <v>4675</v>
      </c>
      <c r="AI2028" s="98" t="s">
        <v>53</v>
      </c>
      <c r="AJ2028" s="98">
        <v>4100</v>
      </c>
      <c r="AO2028" s="98">
        <v>2024</v>
      </c>
      <c r="AP2028" s="98">
        <v>1</v>
      </c>
      <c r="AQ2028" s="98" t="s">
        <v>54</v>
      </c>
      <c r="AR2028" s="98" t="s">
        <v>54</v>
      </c>
      <c r="AS2028" s="98" t="s">
        <v>54</v>
      </c>
      <c r="AT2028" s="98" t="s">
        <v>54</v>
      </c>
      <c r="AU2028" s="98" t="s">
        <v>249</v>
      </c>
      <c r="AY2028" s="98" t="s">
        <v>56</v>
      </c>
      <c r="AZ2028" s="98" t="s">
        <v>4676</v>
      </c>
      <c r="BA2028" s="98" t="s">
        <v>4651</v>
      </c>
      <c r="BB2028" s="98" t="s">
        <v>4677</v>
      </c>
      <c r="BD2028" s="110" t="str">
        <f t="shared" si="321"/>
        <v>5361RGInt 05 Londrina</v>
      </c>
      <c r="BE2028" s="110">
        <v>5361</v>
      </c>
      <c r="BF2028" s="110" t="s">
        <v>1993</v>
      </c>
      <c r="BG2028" s="110">
        <v>8383</v>
      </c>
      <c r="BH2028" s="110" t="s">
        <v>37</v>
      </c>
      <c r="BI2028" s="110">
        <v>2424</v>
      </c>
      <c r="BJ2028" s="110">
        <v>2424</v>
      </c>
      <c r="BK2028" s="110">
        <v>2424</v>
      </c>
      <c r="BL2028" s="110">
        <v>2424</v>
      </c>
      <c r="BN2028" s="110">
        <f t="shared" si="322"/>
        <v>9696</v>
      </c>
      <c r="BS2028" s="110">
        <v>3791</v>
      </c>
      <c r="BT2028" s="110" t="str">
        <f t="shared" si="325"/>
        <v>Projetos de recursos hídricos executados com Incentivos Ambientais Econômicos</v>
      </c>
      <c r="BU2028" s="111" t="str">
        <f t="shared" si="326"/>
        <v>Não</v>
      </c>
      <c r="BV2028" s="111" t="str">
        <f t="shared" si="327"/>
        <v>Não</v>
      </c>
      <c r="BW2028" s="111" t="str">
        <f t="shared" si="328"/>
        <v>Não</v>
      </c>
      <c r="BX2028" s="111" t="str">
        <f t="shared" si="329"/>
        <v>Não</v>
      </c>
      <c r="BY2028" s="110" t="s">
        <v>249</v>
      </c>
      <c r="BZ2028" s="110" t="s">
        <v>4217</v>
      </c>
      <c r="CA2028" s="110" t="s">
        <v>121</v>
      </c>
      <c r="CB2028" s="110" t="s">
        <v>8374</v>
      </c>
      <c r="CG2028" s="110" t="str">
        <f t="shared" si="323"/>
        <v>6372Curitiba</v>
      </c>
      <c r="CH2028" s="110" t="str">
        <f t="shared" si="324"/>
        <v>6372-1</v>
      </c>
      <c r="CI2028" s="110">
        <v>1</v>
      </c>
      <c r="CJ2028" s="110">
        <v>6372</v>
      </c>
      <c r="CK2028" s="110" t="s">
        <v>33</v>
      </c>
      <c r="CL2028" s="110">
        <v>4106902</v>
      </c>
      <c r="CM2028" s="110" t="s">
        <v>128</v>
      </c>
      <c r="CN2028" s="110">
        <v>0</v>
      </c>
      <c r="CO2028" s="110">
        <v>3225</v>
      </c>
      <c r="CP2028" s="110">
        <v>0</v>
      </c>
      <c r="CQ2028" s="110">
        <v>0</v>
      </c>
    </row>
    <row r="2029" spans="19:95" x14ac:dyDescent="0.2">
      <c r="S2029" s="98">
        <v>6893</v>
      </c>
      <c r="T2029" s="98">
        <v>69</v>
      </c>
      <c r="U2029" s="98" t="s">
        <v>4548</v>
      </c>
      <c r="V2029" s="98">
        <v>31</v>
      </c>
      <c r="W2029" s="98" t="s">
        <v>4603</v>
      </c>
      <c r="X2029" s="98">
        <v>3</v>
      </c>
      <c r="Y2029" s="98" t="s">
        <v>870</v>
      </c>
      <c r="Z2029" s="98">
        <v>23</v>
      </c>
      <c r="AA2029" s="98" t="s">
        <v>4549</v>
      </c>
      <c r="AB2029" s="98">
        <v>8206</v>
      </c>
      <c r="AC2029" s="98" t="s">
        <v>4648</v>
      </c>
      <c r="AD2029" s="98" t="s">
        <v>4649</v>
      </c>
      <c r="AE2029" s="98">
        <v>6893</v>
      </c>
      <c r="AF2029" s="98" t="s">
        <v>6634</v>
      </c>
      <c r="AG2029" s="98" t="s">
        <v>6635</v>
      </c>
      <c r="AH2029" s="98" t="s">
        <v>212</v>
      </c>
      <c r="AI2029" s="98" t="s">
        <v>53</v>
      </c>
      <c r="AJ2029" s="98">
        <v>4100</v>
      </c>
      <c r="AK2029" s="98" t="s">
        <v>37</v>
      </c>
      <c r="AL2029" s="98">
        <v>4105</v>
      </c>
      <c r="AM2029" s="98" t="s">
        <v>3240</v>
      </c>
      <c r="AN2029" s="98">
        <v>4121802</v>
      </c>
      <c r="AO2029" s="98">
        <v>2024</v>
      </c>
      <c r="AP2029" s="98">
        <v>0</v>
      </c>
      <c r="AQ2029" s="98" t="s">
        <v>54</v>
      </c>
      <c r="AR2029" s="98" t="s">
        <v>54</v>
      </c>
      <c r="AS2029" s="98" t="s">
        <v>54</v>
      </c>
      <c r="AT2029" s="98" t="s">
        <v>54</v>
      </c>
      <c r="AW2029" s="98" t="s">
        <v>1367</v>
      </c>
      <c r="AY2029" s="98" t="s">
        <v>56</v>
      </c>
      <c r="AZ2029" s="98" t="s">
        <v>6636</v>
      </c>
      <c r="BA2029" s="98" t="s">
        <v>6562</v>
      </c>
      <c r="BB2029" s="98" t="s">
        <v>6563</v>
      </c>
      <c r="BD2029" s="110" t="str">
        <f t="shared" si="321"/>
        <v>5361RGInt 06 Ponta Grossa</v>
      </c>
      <c r="BE2029" s="110">
        <v>5361</v>
      </c>
      <c r="BF2029" s="110" t="s">
        <v>1993</v>
      </c>
      <c r="BG2029" s="110">
        <v>8383</v>
      </c>
      <c r="BH2029" s="110" t="s">
        <v>38</v>
      </c>
      <c r="BI2029" s="110">
        <v>1270</v>
      </c>
      <c r="BJ2029" s="110">
        <v>1270</v>
      </c>
      <c r="BK2029" s="110">
        <v>1270</v>
      </c>
      <c r="BL2029" s="110">
        <v>1270</v>
      </c>
      <c r="BN2029" s="110">
        <f t="shared" si="322"/>
        <v>5080</v>
      </c>
      <c r="BS2029" s="110">
        <v>6893</v>
      </c>
      <c r="BT2029" s="110" t="str">
        <f t="shared" si="325"/>
        <v>Readequação do Aterro Sanitário, em Ribeirão Claro</v>
      </c>
      <c r="BU2029" s="111" t="str">
        <f t="shared" si="326"/>
        <v>Não</v>
      </c>
      <c r="BV2029" s="111" t="str">
        <f t="shared" si="327"/>
        <v>Não</v>
      </c>
      <c r="BW2029" s="111" t="str">
        <f t="shared" si="328"/>
        <v>Não</v>
      </c>
      <c r="BX2029" s="111" t="str">
        <f t="shared" si="329"/>
        <v>Não</v>
      </c>
      <c r="BY2029" s="110" t="s">
        <v>121</v>
      </c>
      <c r="BZ2029" s="110" t="s">
        <v>121</v>
      </c>
      <c r="CA2029" s="110" t="s">
        <v>8372</v>
      </c>
      <c r="CB2029" s="110" t="s">
        <v>8377</v>
      </c>
      <c r="CG2029" s="110" t="str">
        <f t="shared" si="323"/>
        <v>6372 Total</v>
      </c>
      <c r="CH2029" s="110" t="str">
        <f t="shared" si="324"/>
        <v>6372 Total-1</v>
      </c>
      <c r="CI2029" s="110">
        <v>1</v>
      </c>
      <c r="CJ2029" s="110" t="s">
        <v>7702</v>
      </c>
      <c r="CN2029" s="110">
        <v>0</v>
      </c>
      <c r="CO2029" s="110">
        <v>3225</v>
      </c>
      <c r="CP2029" s="110">
        <v>0</v>
      </c>
      <c r="CQ2029" s="110">
        <v>0</v>
      </c>
    </row>
    <row r="2030" spans="19:95" x14ac:dyDescent="0.2">
      <c r="S2030" s="98">
        <v>6320</v>
      </c>
      <c r="T2030" s="98">
        <v>69</v>
      </c>
      <c r="U2030" s="98" t="s">
        <v>4548</v>
      </c>
      <c r="V2030" s="98">
        <v>31</v>
      </c>
      <c r="W2030" s="98" t="s">
        <v>4603</v>
      </c>
      <c r="X2030" s="98">
        <v>3</v>
      </c>
      <c r="Y2030" s="98" t="s">
        <v>870</v>
      </c>
      <c r="Z2030" s="98">
        <v>23</v>
      </c>
      <c r="AA2030" s="98" t="s">
        <v>4549</v>
      </c>
      <c r="AB2030" s="98">
        <v>8206</v>
      </c>
      <c r="AC2030" s="98" t="s">
        <v>4648</v>
      </c>
      <c r="AD2030" s="98" t="s">
        <v>4649</v>
      </c>
      <c r="AE2030" s="98">
        <v>6320</v>
      </c>
      <c r="AF2030" s="98" t="s">
        <v>6637</v>
      </c>
      <c r="AG2030" s="98" t="s">
        <v>6638</v>
      </c>
      <c r="AH2030" s="98" t="s">
        <v>847</v>
      </c>
      <c r="AI2030" s="98" t="s">
        <v>53</v>
      </c>
      <c r="AJ2030" s="98">
        <v>4100</v>
      </c>
      <c r="AK2030" s="98" t="s">
        <v>33</v>
      </c>
      <c r="AL2030" s="98">
        <v>4101</v>
      </c>
      <c r="AM2030" s="98" t="s">
        <v>231</v>
      </c>
      <c r="AN2030" s="98">
        <v>4109609</v>
      </c>
      <c r="AO2030" s="98">
        <v>2024</v>
      </c>
      <c r="AP2030" s="98">
        <v>0</v>
      </c>
      <c r="AQ2030" s="98" t="s">
        <v>54</v>
      </c>
      <c r="AR2030" s="98" t="s">
        <v>54</v>
      </c>
      <c r="AS2030" s="98" t="s">
        <v>54</v>
      </c>
      <c r="AT2030" s="98" t="s">
        <v>54</v>
      </c>
      <c r="AY2030" s="98" t="s">
        <v>56</v>
      </c>
      <c r="AZ2030" s="98" t="s">
        <v>6579</v>
      </c>
      <c r="BA2030" s="98" t="s">
        <v>6608</v>
      </c>
      <c r="BB2030" s="98" t="s">
        <v>6558</v>
      </c>
      <c r="BD2030" s="110" t="str">
        <f t="shared" si="321"/>
        <v>5372RGInt 01 Curitiba</v>
      </c>
      <c r="BE2030" s="110">
        <v>5372</v>
      </c>
      <c r="BF2030" s="110" t="s">
        <v>3800</v>
      </c>
      <c r="BG2030" s="110">
        <v>8382</v>
      </c>
      <c r="BH2030" s="110" t="s">
        <v>33</v>
      </c>
      <c r="BI2030" s="110">
        <v>20</v>
      </c>
      <c r="BJ2030" s="110">
        <v>20</v>
      </c>
      <c r="BK2030" s="110">
        <v>20</v>
      </c>
      <c r="BL2030" s="110">
        <v>20</v>
      </c>
      <c r="BN2030" s="110">
        <f t="shared" si="322"/>
        <v>80</v>
      </c>
      <c r="BS2030" s="110">
        <v>6320</v>
      </c>
      <c r="BT2030" s="110" t="str">
        <f t="shared" si="325"/>
        <v>Recomposição da Orla de Guaratuba e engordamento da praia</v>
      </c>
      <c r="BU2030" s="111" t="str">
        <f t="shared" si="326"/>
        <v>Não</v>
      </c>
      <c r="BV2030" s="111" t="str">
        <f t="shared" si="327"/>
        <v>Não</v>
      </c>
      <c r="BW2030" s="111" t="str">
        <f t="shared" si="328"/>
        <v>Não</v>
      </c>
      <c r="BX2030" s="111" t="str">
        <f t="shared" si="329"/>
        <v>Não</v>
      </c>
      <c r="BY2030" s="110" t="s">
        <v>121</v>
      </c>
      <c r="BZ2030" s="110" t="s">
        <v>121</v>
      </c>
      <c r="CA2030" s="110" t="s">
        <v>121</v>
      </c>
      <c r="CB2030" s="110" t="s">
        <v>8122</v>
      </c>
      <c r="CG2030" s="110" t="str">
        <f t="shared" si="323"/>
        <v>6373Bela Vista do Paraíso</v>
      </c>
      <c r="CH2030" s="110" t="str">
        <f t="shared" si="324"/>
        <v>6373-1</v>
      </c>
      <c r="CI2030" s="110">
        <v>1</v>
      </c>
      <c r="CJ2030" s="110">
        <v>6373</v>
      </c>
      <c r="CK2030" s="110" t="s">
        <v>37</v>
      </c>
      <c r="CL2030" s="110">
        <v>4102802</v>
      </c>
      <c r="CM2030" s="110" t="s">
        <v>5243</v>
      </c>
      <c r="CN2030" s="110">
        <v>0</v>
      </c>
      <c r="CO2030" s="110">
        <v>100</v>
      </c>
      <c r="CP2030" s="110">
        <v>277</v>
      </c>
      <c r="CQ2030" s="110">
        <v>0</v>
      </c>
    </row>
    <row r="2031" spans="19:95" x14ac:dyDescent="0.2">
      <c r="S2031" s="98">
        <v>6307</v>
      </c>
      <c r="T2031" s="98">
        <v>69</v>
      </c>
      <c r="U2031" s="98" t="s">
        <v>4548</v>
      </c>
      <c r="V2031" s="98">
        <v>31</v>
      </c>
      <c r="W2031" s="98" t="s">
        <v>4603</v>
      </c>
      <c r="X2031" s="98">
        <v>3</v>
      </c>
      <c r="Y2031" s="98" t="s">
        <v>870</v>
      </c>
      <c r="Z2031" s="98">
        <v>23</v>
      </c>
      <c r="AA2031" s="98" t="s">
        <v>4549</v>
      </c>
      <c r="AB2031" s="98">
        <v>8206</v>
      </c>
      <c r="AC2031" s="98" t="s">
        <v>4648</v>
      </c>
      <c r="AD2031" s="98" t="s">
        <v>4649</v>
      </c>
      <c r="AE2031" s="98">
        <v>6307</v>
      </c>
      <c r="AF2031" s="98" t="s">
        <v>6639</v>
      </c>
      <c r="AG2031" s="98" t="s">
        <v>6640</v>
      </c>
      <c r="AH2031" s="98" t="s">
        <v>212</v>
      </c>
      <c r="AI2031" s="98" t="s">
        <v>53</v>
      </c>
      <c r="AJ2031" s="98">
        <v>4100</v>
      </c>
      <c r="AK2031" s="98" t="s">
        <v>33</v>
      </c>
      <c r="AL2031" s="98">
        <v>4101</v>
      </c>
      <c r="AM2031" s="98" t="s">
        <v>128</v>
      </c>
      <c r="AN2031" s="98">
        <v>4106902</v>
      </c>
      <c r="AO2031" s="98">
        <v>2024</v>
      </c>
      <c r="AP2031" s="98">
        <v>0</v>
      </c>
      <c r="AQ2031" s="98" t="s">
        <v>54</v>
      </c>
      <c r="AR2031" s="98" t="s">
        <v>54</v>
      </c>
      <c r="AS2031" s="98" t="s">
        <v>54</v>
      </c>
      <c r="AT2031" s="98" t="s">
        <v>54</v>
      </c>
      <c r="AY2031" s="98" t="s">
        <v>56</v>
      </c>
      <c r="AZ2031" s="98" t="s">
        <v>6597</v>
      </c>
      <c r="BA2031" s="98" t="s">
        <v>6598</v>
      </c>
      <c r="BB2031" s="98" t="s">
        <v>6641</v>
      </c>
      <c r="BD2031" s="110" t="str">
        <f t="shared" si="321"/>
        <v>5372RGInt 02 Guarapuava</v>
      </c>
      <c r="BE2031" s="110">
        <v>5372</v>
      </c>
      <c r="BF2031" s="110" t="s">
        <v>3800</v>
      </c>
      <c r="BG2031" s="110">
        <v>8382</v>
      </c>
      <c r="BH2031" s="110" t="s">
        <v>34</v>
      </c>
      <c r="BI2031" s="110">
        <v>20</v>
      </c>
      <c r="BJ2031" s="110">
        <v>20</v>
      </c>
      <c r="BK2031" s="110">
        <v>20</v>
      </c>
      <c r="BL2031" s="110">
        <v>20</v>
      </c>
      <c r="BN2031" s="110">
        <f t="shared" si="322"/>
        <v>80</v>
      </c>
      <c r="BS2031" s="110">
        <v>6307</v>
      </c>
      <c r="BT2031" s="110" t="str">
        <f t="shared" si="325"/>
        <v>Reforma do Prédio Sede - Águas, em Curitiba</v>
      </c>
      <c r="BU2031" s="111" t="str">
        <f t="shared" si="326"/>
        <v>Não</v>
      </c>
      <c r="BV2031" s="111" t="str">
        <f t="shared" si="327"/>
        <v>Não</v>
      </c>
      <c r="BW2031" s="111" t="str">
        <f t="shared" si="328"/>
        <v>Não</v>
      </c>
      <c r="BX2031" s="111" t="str">
        <f t="shared" si="329"/>
        <v>Não</v>
      </c>
      <c r="BY2031" s="110" t="s">
        <v>121</v>
      </c>
      <c r="BZ2031" s="110" t="s">
        <v>121</v>
      </c>
      <c r="CA2031" s="110" t="s">
        <v>121</v>
      </c>
      <c r="CB2031" s="110" t="s">
        <v>8122</v>
      </c>
      <c r="CG2031" s="110" t="str">
        <f t="shared" si="323"/>
        <v>6373 Total</v>
      </c>
      <c r="CH2031" s="110" t="str">
        <f t="shared" si="324"/>
        <v>6373 Total-1</v>
      </c>
      <c r="CI2031" s="110">
        <v>1</v>
      </c>
      <c r="CJ2031" s="110" t="s">
        <v>7703</v>
      </c>
      <c r="CN2031" s="110">
        <v>0</v>
      </c>
      <c r="CO2031" s="110">
        <v>100</v>
      </c>
      <c r="CP2031" s="110">
        <v>277</v>
      </c>
      <c r="CQ2031" s="110">
        <v>0</v>
      </c>
    </row>
    <row r="2032" spans="19:95" x14ac:dyDescent="0.2">
      <c r="S2032" s="98">
        <v>6894</v>
      </c>
      <c r="T2032" s="98">
        <v>69</v>
      </c>
      <c r="U2032" s="98" t="s">
        <v>4548</v>
      </c>
      <c r="V2032" s="98">
        <v>31</v>
      </c>
      <c r="W2032" s="98" t="s">
        <v>4603</v>
      </c>
      <c r="X2032" s="98">
        <v>3</v>
      </c>
      <c r="Y2032" s="98" t="s">
        <v>870</v>
      </c>
      <c r="Z2032" s="98">
        <v>23</v>
      </c>
      <c r="AA2032" s="98" t="s">
        <v>4549</v>
      </c>
      <c r="AB2032" s="98">
        <v>8206</v>
      </c>
      <c r="AC2032" s="98" t="s">
        <v>4648</v>
      </c>
      <c r="AD2032" s="98" t="s">
        <v>4649</v>
      </c>
      <c r="AE2032" s="98">
        <v>6894</v>
      </c>
      <c r="AF2032" s="98" t="s">
        <v>6642</v>
      </c>
      <c r="AG2032" s="98" t="s">
        <v>6643</v>
      </c>
      <c r="AH2032" s="98" t="s">
        <v>212</v>
      </c>
      <c r="AI2032" s="98" t="s">
        <v>53</v>
      </c>
      <c r="AJ2032" s="98">
        <v>4100</v>
      </c>
      <c r="AK2032" s="98" t="s">
        <v>33</v>
      </c>
      <c r="AL2032" s="98">
        <v>4101</v>
      </c>
      <c r="AM2032" s="98" t="s">
        <v>511</v>
      </c>
      <c r="AN2032" s="98">
        <v>4118204</v>
      </c>
      <c r="AO2032" s="98">
        <v>2024</v>
      </c>
      <c r="AP2032" s="98">
        <v>0</v>
      </c>
      <c r="AQ2032" s="98" t="s">
        <v>54</v>
      </c>
      <c r="AR2032" s="98" t="s">
        <v>54</v>
      </c>
      <c r="AS2032" s="98" t="s">
        <v>54</v>
      </c>
      <c r="AT2032" s="98" t="s">
        <v>54</v>
      </c>
      <c r="AY2032" s="98" t="s">
        <v>56</v>
      </c>
      <c r="AZ2032" s="98" t="s">
        <v>6583</v>
      </c>
      <c r="BA2032" s="98" t="s">
        <v>6594</v>
      </c>
      <c r="BB2032" s="98" t="s">
        <v>6563</v>
      </c>
      <c r="BD2032" s="110" t="str">
        <f t="shared" si="321"/>
        <v>5372RGInt 03 Cascavel</v>
      </c>
      <c r="BE2032" s="110">
        <v>5372</v>
      </c>
      <c r="BF2032" s="110" t="s">
        <v>3800</v>
      </c>
      <c r="BG2032" s="110">
        <v>8382</v>
      </c>
      <c r="BH2032" s="110" t="s">
        <v>35</v>
      </c>
      <c r="BI2032" s="110">
        <v>20</v>
      </c>
      <c r="BJ2032" s="110">
        <v>20</v>
      </c>
      <c r="BK2032" s="110">
        <v>20</v>
      </c>
      <c r="BL2032" s="110">
        <v>20</v>
      </c>
      <c r="BN2032" s="110">
        <f t="shared" si="322"/>
        <v>80</v>
      </c>
      <c r="BS2032" s="110">
        <v>6894</v>
      </c>
      <c r="BT2032" s="110" t="str">
        <f t="shared" si="325"/>
        <v>Requalificação da Orla de Paranaguá</v>
      </c>
      <c r="BU2032" s="111" t="str">
        <f t="shared" si="326"/>
        <v>Não</v>
      </c>
      <c r="BV2032" s="111" t="str">
        <f t="shared" si="327"/>
        <v>Não</v>
      </c>
      <c r="BW2032" s="111" t="str">
        <f t="shared" si="328"/>
        <v>Não</v>
      </c>
      <c r="BX2032" s="111" t="str">
        <f t="shared" si="329"/>
        <v>Não</v>
      </c>
      <c r="BY2032" s="110" t="s">
        <v>121</v>
      </c>
      <c r="BZ2032" s="110" t="s">
        <v>121</v>
      </c>
      <c r="CA2032" s="110" t="s">
        <v>121</v>
      </c>
      <c r="CB2032" s="110" t="s">
        <v>8377</v>
      </c>
      <c r="CG2032" s="110" t="str">
        <f t="shared" si="323"/>
        <v>6374Campina da Lagoa</v>
      </c>
      <c r="CH2032" s="110" t="str">
        <f t="shared" si="324"/>
        <v>6374-1</v>
      </c>
      <c r="CI2032" s="110">
        <v>1</v>
      </c>
      <c r="CJ2032" s="110">
        <v>6374</v>
      </c>
      <c r="CK2032" s="110" t="s">
        <v>36</v>
      </c>
      <c r="CL2032" s="110">
        <v>4103909</v>
      </c>
      <c r="CM2032" s="110" t="s">
        <v>1357</v>
      </c>
      <c r="CN2032" s="110">
        <v>0</v>
      </c>
      <c r="CO2032" s="110">
        <v>100</v>
      </c>
      <c r="CP2032" s="110">
        <v>277</v>
      </c>
      <c r="CQ2032" s="110">
        <v>0</v>
      </c>
    </row>
    <row r="2033" spans="19:95" x14ac:dyDescent="0.2">
      <c r="S2033" s="98">
        <v>6317</v>
      </c>
      <c r="T2033" s="98">
        <v>69</v>
      </c>
      <c r="U2033" s="98" t="s">
        <v>4548</v>
      </c>
      <c r="V2033" s="98">
        <v>31</v>
      </c>
      <c r="W2033" s="98" t="s">
        <v>4603</v>
      </c>
      <c r="X2033" s="98">
        <v>3</v>
      </c>
      <c r="Y2033" s="98" t="s">
        <v>870</v>
      </c>
      <c r="Z2033" s="98">
        <v>23</v>
      </c>
      <c r="AA2033" s="98" t="s">
        <v>4549</v>
      </c>
      <c r="AB2033" s="98">
        <v>8206</v>
      </c>
      <c r="AC2033" s="98" t="s">
        <v>4648</v>
      </c>
      <c r="AD2033" s="98" t="s">
        <v>4649</v>
      </c>
      <c r="AE2033" s="98">
        <v>6317</v>
      </c>
      <c r="AF2033" s="98" t="s">
        <v>6644</v>
      </c>
      <c r="AG2033" s="98" t="s">
        <v>6645</v>
      </c>
      <c r="AH2033" s="98" t="s">
        <v>212</v>
      </c>
      <c r="AI2033" s="98" t="s">
        <v>53</v>
      </c>
      <c r="AJ2033" s="98">
        <v>4100</v>
      </c>
      <c r="AK2033" s="98" t="s">
        <v>33</v>
      </c>
      <c r="AL2033" s="98">
        <v>4101</v>
      </c>
      <c r="AM2033" s="98" t="s">
        <v>231</v>
      </c>
      <c r="AN2033" s="98">
        <v>4109609</v>
      </c>
      <c r="AO2033" s="98">
        <v>2024</v>
      </c>
      <c r="AP2033" s="98">
        <v>0</v>
      </c>
      <c r="AQ2033" s="98" t="s">
        <v>54</v>
      </c>
      <c r="AR2033" s="98" t="s">
        <v>54</v>
      </c>
      <c r="AS2033" s="98" t="s">
        <v>54</v>
      </c>
      <c r="AT2033" s="98" t="s">
        <v>54</v>
      </c>
      <c r="AY2033" s="98" t="s">
        <v>56</v>
      </c>
      <c r="AZ2033" s="98" t="s">
        <v>6579</v>
      </c>
      <c r="BA2033" s="98" t="s">
        <v>6557</v>
      </c>
      <c r="BB2033" s="98" t="s">
        <v>6558</v>
      </c>
      <c r="BD2033" s="110" t="str">
        <f t="shared" ref="BD2033:BD2096" si="330">BE2033&amp;BH2033</f>
        <v>5372RGInt 04 Maringá</v>
      </c>
      <c r="BE2033" s="110">
        <v>5372</v>
      </c>
      <c r="BF2033" s="110" t="s">
        <v>3800</v>
      </c>
      <c r="BG2033" s="110">
        <v>8382</v>
      </c>
      <c r="BH2033" s="110" t="s">
        <v>36</v>
      </c>
      <c r="BI2033" s="110">
        <v>20</v>
      </c>
      <c r="BJ2033" s="110">
        <v>20</v>
      </c>
      <c r="BK2033" s="110">
        <v>20</v>
      </c>
      <c r="BL2033" s="110">
        <v>20</v>
      </c>
      <c r="BN2033" s="110">
        <f t="shared" ref="BN2033:BN2096" si="331">SUM(BI2033:BM2033)</f>
        <v>80</v>
      </c>
      <c r="BS2033" s="110">
        <v>6317</v>
      </c>
      <c r="BT2033" s="110" t="str">
        <f t="shared" si="325"/>
        <v>Requalificação da Orla Histórica de Guaratuba</v>
      </c>
      <c r="BU2033" s="111" t="str">
        <f t="shared" si="326"/>
        <v>Não</v>
      </c>
      <c r="BV2033" s="111" t="str">
        <f t="shared" si="327"/>
        <v>Não</v>
      </c>
      <c r="BW2033" s="111" t="str">
        <f t="shared" si="328"/>
        <v>Não</v>
      </c>
      <c r="BX2033" s="111" t="str">
        <f t="shared" si="329"/>
        <v>Não</v>
      </c>
      <c r="BY2033" s="110" t="s">
        <v>121</v>
      </c>
      <c r="BZ2033" s="110" t="s">
        <v>121</v>
      </c>
      <c r="CA2033" s="110" t="s">
        <v>121</v>
      </c>
      <c r="CB2033" s="110" t="s">
        <v>8122</v>
      </c>
      <c r="CG2033" s="110" t="str">
        <f t="shared" si="323"/>
        <v>6374 Total</v>
      </c>
      <c r="CH2033" s="110" t="str">
        <f t="shared" si="324"/>
        <v>6374 Total-1</v>
      </c>
      <c r="CI2033" s="110">
        <v>1</v>
      </c>
      <c r="CJ2033" s="110" t="s">
        <v>7704</v>
      </c>
      <c r="CN2033" s="110">
        <v>0</v>
      </c>
      <c r="CO2033" s="110">
        <v>100</v>
      </c>
      <c r="CP2033" s="110">
        <v>277</v>
      </c>
      <c r="CQ2033" s="110">
        <v>0</v>
      </c>
    </row>
    <row r="2034" spans="19:95" x14ac:dyDescent="0.2">
      <c r="S2034" s="98">
        <v>6321</v>
      </c>
      <c r="T2034" s="98">
        <v>69</v>
      </c>
      <c r="U2034" s="98" t="s">
        <v>4548</v>
      </c>
      <c r="V2034" s="98">
        <v>31</v>
      </c>
      <c r="W2034" s="98" t="s">
        <v>4603</v>
      </c>
      <c r="X2034" s="98">
        <v>3</v>
      </c>
      <c r="Y2034" s="98" t="s">
        <v>870</v>
      </c>
      <c r="Z2034" s="98">
        <v>23</v>
      </c>
      <c r="AA2034" s="98" t="s">
        <v>4549</v>
      </c>
      <c r="AB2034" s="98">
        <v>8206</v>
      </c>
      <c r="AC2034" s="98" t="s">
        <v>4648</v>
      </c>
      <c r="AD2034" s="98" t="s">
        <v>4649</v>
      </c>
      <c r="AE2034" s="98">
        <v>6321</v>
      </c>
      <c r="AF2034" s="98" t="s">
        <v>6646</v>
      </c>
      <c r="AG2034" s="98" t="s">
        <v>6647</v>
      </c>
      <c r="AH2034" s="98" t="s">
        <v>847</v>
      </c>
      <c r="AI2034" s="98" t="s">
        <v>53</v>
      </c>
      <c r="AJ2034" s="98">
        <v>4100</v>
      </c>
      <c r="AK2034" s="98" t="s">
        <v>33</v>
      </c>
      <c r="AL2034" s="98">
        <v>4101</v>
      </c>
      <c r="AM2034" s="98" t="s">
        <v>535</v>
      </c>
      <c r="AN2034" s="98">
        <v>4119954</v>
      </c>
      <c r="AO2034" s="98">
        <v>2024</v>
      </c>
      <c r="AP2034" s="98">
        <v>0</v>
      </c>
      <c r="AQ2034" s="98" t="s">
        <v>54</v>
      </c>
      <c r="AR2034" s="98" t="s">
        <v>54</v>
      </c>
      <c r="AS2034" s="98" t="s">
        <v>54</v>
      </c>
      <c r="AT2034" s="98" t="s">
        <v>54</v>
      </c>
      <c r="AY2034" s="98" t="s">
        <v>56</v>
      </c>
      <c r="AZ2034" s="98" t="s">
        <v>6579</v>
      </c>
      <c r="BA2034" s="98" t="s">
        <v>6557</v>
      </c>
      <c r="BB2034" s="98" t="s">
        <v>6558</v>
      </c>
      <c r="BD2034" s="110" t="str">
        <f t="shared" si="330"/>
        <v>5372RGInt 05 Londrina</v>
      </c>
      <c r="BE2034" s="110">
        <v>5372</v>
      </c>
      <c r="BF2034" s="110" t="s">
        <v>3800</v>
      </c>
      <c r="BG2034" s="110">
        <v>8382</v>
      </c>
      <c r="BH2034" s="110" t="s">
        <v>37</v>
      </c>
      <c r="BI2034" s="110">
        <v>20</v>
      </c>
      <c r="BJ2034" s="110">
        <v>20</v>
      </c>
      <c r="BK2034" s="110">
        <v>20</v>
      </c>
      <c r="BL2034" s="110">
        <v>20</v>
      </c>
      <c r="BN2034" s="110">
        <f t="shared" si="331"/>
        <v>80</v>
      </c>
      <c r="BS2034" s="110">
        <v>6321</v>
      </c>
      <c r="BT2034" s="110" t="str">
        <f t="shared" si="325"/>
        <v>Requalificação Orla de Pontal do Paraná - fase 1</v>
      </c>
      <c r="BU2034" s="111" t="str">
        <f t="shared" si="326"/>
        <v>Não</v>
      </c>
      <c r="BV2034" s="111" t="str">
        <f t="shared" si="327"/>
        <v>Não</v>
      </c>
      <c r="BW2034" s="111" t="str">
        <f t="shared" si="328"/>
        <v>Não</v>
      </c>
      <c r="BX2034" s="111" t="str">
        <f t="shared" si="329"/>
        <v>Não</v>
      </c>
      <c r="BY2034" s="110" t="s">
        <v>121</v>
      </c>
      <c r="BZ2034" s="110" t="s">
        <v>121</v>
      </c>
      <c r="CA2034" s="110" t="s">
        <v>121</v>
      </c>
      <c r="CB2034" s="110" t="s">
        <v>8122</v>
      </c>
      <c r="CG2034" s="110" t="str">
        <f t="shared" si="323"/>
        <v>6375Campina Grande do Sul</v>
      </c>
      <c r="CH2034" s="110" t="str">
        <f t="shared" si="324"/>
        <v>6375-1</v>
      </c>
      <c r="CI2034" s="110">
        <v>1</v>
      </c>
      <c r="CJ2034" s="110">
        <v>6375</v>
      </c>
      <c r="CK2034" s="110" t="s">
        <v>33</v>
      </c>
      <c r="CL2034" s="110">
        <v>4104006</v>
      </c>
      <c r="CM2034" s="110" t="s">
        <v>965</v>
      </c>
      <c r="CN2034" s="110">
        <v>0</v>
      </c>
      <c r="CO2034" s="110">
        <v>142</v>
      </c>
      <c r="CP2034" s="110">
        <v>500</v>
      </c>
      <c r="CQ2034" s="110">
        <v>0</v>
      </c>
    </row>
    <row r="2035" spans="19:95" x14ac:dyDescent="0.2">
      <c r="S2035" s="98">
        <v>6322</v>
      </c>
      <c r="T2035" s="98">
        <v>69</v>
      </c>
      <c r="U2035" s="98" t="s">
        <v>4548</v>
      </c>
      <c r="V2035" s="98">
        <v>31</v>
      </c>
      <c r="W2035" s="98" t="s">
        <v>4603</v>
      </c>
      <c r="X2035" s="98">
        <v>3</v>
      </c>
      <c r="Y2035" s="98" t="s">
        <v>870</v>
      </c>
      <c r="Z2035" s="98">
        <v>23</v>
      </c>
      <c r="AA2035" s="98" t="s">
        <v>4549</v>
      </c>
      <c r="AB2035" s="98">
        <v>8206</v>
      </c>
      <c r="AC2035" s="98" t="s">
        <v>4648</v>
      </c>
      <c r="AD2035" s="98" t="s">
        <v>4649</v>
      </c>
      <c r="AE2035" s="98">
        <v>6322</v>
      </c>
      <c r="AF2035" s="98" t="s">
        <v>6648</v>
      </c>
      <c r="AG2035" s="98" t="s">
        <v>6649</v>
      </c>
      <c r="AH2035" s="98" t="s">
        <v>847</v>
      </c>
      <c r="AI2035" s="98" t="s">
        <v>53</v>
      </c>
      <c r="AJ2035" s="98">
        <v>4100</v>
      </c>
      <c r="AK2035" s="98" t="s">
        <v>33</v>
      </c>
      <c r="AL2035" s="98">
        <v>4101</v>
      </c>
      <c r="AM2035" s="98" t="s">
        <v>535</v>
      </c>
      <c r="AN2035" s="98">
        <v>4119954</v>
      </c>
      <c r="AO2035" s="98">
        <v>2024</v>
      </c>
      <c r="AP2035" s="98">
        <v>0</v>
      </c>
      <c r="AQ2035" s="98" t="s">
        <v>54</v>
      </c>
      <c r="AR2035" s="98" t="s">
        <v>54</v>
      </c>
      <c r="AS2035" s="98" t="s">
        <v>54</v>
      </c>
      <c r="AT2035" s="98" t="s">
        <v>54</v>
      </c>
      <c r="AY2035" s="98" t="s">
        <v>56</v>
      </c>
      <c r="AZ2035" s="98" t="s">
        <v>6579</v>
      </c>
      <c r="BA2035" s="98" t="s">
        <v>6557</v>
      </c>
      <c r="BB2035" s="98" t="s">
        <v>6558</v>
      </c>
      <c r="BD2035" s="110" t="str">
        <f t="shared" si="330"/>
        <v>5372RGInt 06 Ponta Grossa</v>
      </c>
      <c r="BE2035" s="110">
        <v>5372</v>
      </c>
      <c r="BF2035" s="110" t="s">
        <v>3800</v>
      </c>
      <c r="BG2035" s="110">
        <v>8382</v>
      </c>
      <c r="BH2035" s="110" t="s">
        <v>38</v>
      </c>
      <c r="BI2035" s="110">
        <v>20</v>
      </c>
      <c r="BJ2035" s="110">
        <v>20</v>
      </c>
      <c r="BK2035" s="110">
        <v>20</v>
      </c>
      <c r="BL2035" s="110">
        <v>20</v>
      </c>
      <c r="BN2035" s="110">
        <f t="shared" si="331"/>
        <v>80</v>
      </c>
      <c r="BS2035" s="110">
        <v>6322</v>
      </c>
      <c r="BT2035" s="110" t="str">
        <f t="shared" si="325"/>
        <v>Requalificação Orla de Pontal do Paraná - fase 2</v>
      </c>
      <c r="BU2035" s="111" t="str">
        <f t="shared" si="326"/>
        <v>Não</v>
      </c>
      <c r="BV2035" s="111" t="str">
        <f t="shared" si="327"/>
        <v>Não</v>
      </c>
      <c r="BW2035" s="111" t="str">
        <f t="shared" si="328"/>
        <v>Não</v>
      </c>
      <c r="BX2035" s="111" t="str">
        <f t="shared" si="329"/>
        <v>Não</v>
      </c>
      <c r="BY2035" s="110" t="s">
        <v>121</v>
      </c>
      <c r="BZ2035" s="110" t="s">
        <v>121</v>
      </c>
      <c r="CA2035" s="110" t="s">
        <v>121</v>
      </c>
      <c r="CB2035" s="110" t="s">
        <v>8122</v>
      </c>
      <c r="CG2035" s="110" t="str">
        <f t="shared" si="323"/>
        <v>6375 Total</v>
      </c>
      <c r="CH2035" s="110" t="str">
        <f t="shared" si="324"/>
        <v>6375 Total-1</v>
      </c>
      <c r="CI2035" s="110">
        <v>1</v>
      </c>
      <c r="CJ2035" s="110" t="s">
        <v>7705</v>
      </c>
      <c r="CN2035" s="110">
        <v>0</v>
      </c>
      <c r="CO2035" s="110">
        <v>142</v>
      </c>
      <c r="CP2035" s="110">
        <v>500</v>
      </c>
      <c r="CQ2035" s="110">
        <v>0</v>
      </c>
    </row>
    <row r="2036" spans="19:95" x14ac:dyDescent="0.2">
      <c r="S2036" s="98">
        <v>6323</v>
      </c>
      <c r="T2036" s="98">
        <v>69</v>
      </c>
      <c r="U2036" s="98" t="s">
        <v>4548</v>
      </c>
      <c r="V2036" s="98">
        <v>31</v>
      </c>
      <c r="W2036" s="98" t="s">
        <v>4603</v>
      </c>
      <c r="X2036" s="98">
        <v>3</v>
      </c>
      <c r="Y2036" s="98" t="s">
        <v>870</v>
      </c>
      <c r="Z2036" s="98">
        <v>23</v>
      </c>
      <c r="AA2036" s="98" t="s">
        <v>4549</v>
      </c>
      <c r="AB2036" s="98">
        <v>8206</v>
      </c>
      <c r="AC2036" s="98" t="s">
        <v>4648</v>
      </c>
      <c r="AD2036" s="98" t="s">
        <v>4649</v>
      </c>
      <c r="AE2036" s="98">
        <v>6323</v>
      </c>
      <c r="AF2036" s="98" t="s">
        <v>6650</v>
      </c>
      <c r="AG2036" s="98" t="s">
        <v>6651</v>
      </c>
      <c r="AH2036" s="98" t="s">
        <v>847</v>
      </c>
      <c r="AI2036" s="98" t="s">
        <v>53</v>
      </c>
      <c r="AJ2036" s="98">
        <v>4100</v>
      </c>
      <c r="AK2036" s="98" t="s">
        <v>33</v>
      </c>
      <c r="AL2036" s="98">
        <v>4101</v>
      </c>
      <c r="AM2036" s="98" t="s">
        <v>535</v>
      </c>
      <c r="AN2036" s="98">
        <v>4119954</v>
      </c>
      <c r="AO2036" s="98">
        <v>2024</v>
      </c>
      <c r="AP2036" s="98">
        <v>0</v>
      </c>
      <c r="AQ2036" s="98" t="s">
        <v>54</v>
      </c>
      <c r="AR2036" s="98" t="s">
        <v>54</v>
      </c>
      <c r="AS2036" s="98" t="s">
        <v>54</v>
      </c>
      <c r="AT2036" s="98" t="s">
        <v>54</v>
      </c>
      <c r="AY2036" s="98" t="s">
        <v>56</v>
      </c>
      <c r="AZ2036" s="98" t="s">
        <v>6579</v>
      </c>
      <c r="BA2036" s="98" t="s">
        <v>6557</v>
      </c>
      <c r="BB2036" s="98" t="s">
        <v>6558</v>
      </c>
      <c r="BD2036" s="110" t="str">
        <f t="shared" si="330"/>
        <v>5373(vazio)</v>
      </c>
      <c r="BE2036" s="110">
        <v>5373</v>
      </c>
      <c r="BF2036" s="110" t="s">
        <v>3820</v>
      </c>
      <c r="BG2036" s="110">
        <v>8382</v>
      </c>
      <c r="BH2036" s="110" t="s">
        <v>60</v>
      </c>
      <c r="BI2036" s="110">
        <v>30</v>
      </c>
      <c r="BJ2036" s="110">
        <v>30</v>
      </c>
      <c r="BK2036" s="110">
        <v>30</v>
      </c>
      <c r="BL2036" s="110">
        <v>30</v>
      </c>
      <c r="BN2036" s="110">
        <f t="shared" si="331"/>
        <v>120</v>
      </c>
      <c r="BS2036" s="110">
        <v>6323</v>
      </c>
      <c r="BT2036" s="110" t="str">
        <f t="shared" si="325"/>
        <v>Requalificação Orla de Pontal do Paraná - fase 3</v>
      </c>
      <c r="BU2036" s="111" t="str">
        <f t="shared" si="326"/>
        <v>Não</v>
      </c>
      <c r="BV2036" s="111" t="str">
        <f t="shared" si="327"/>
        <v>Não</v>
      </c>
      <c r="BW2036" s="111" t="str">
        <f t="shared" si="328"/>
        <v>Não</v>
      </c>
      <c r="BX2036" s="111" t="str">
        <f t="shared" si="329"/>
        <v>Não</v>
      </c>
      <c r="BY2036" s="110" t="s">
        <v>121</v>
      </c>
      <c r="BZ2036" s="110" t="s">
        <v>121</v>
      </c>
      <c r="CA2036" s="110" t="s">
        <v>121</v>
      </c>
      <c r="CB2036" s="110" t="s">
        <v>8122</v>
      </c>
      <c r="CG2036" s="110" t="str">
        <f t="shared" si="323"/>
        <v>6376Campo Mourão</v>
      </c>
      <c r="CH2036" s="110" t="str">
        <f t="shared" si="324"/>
        <v>6376-1</v>
      </c>
      <c r="CI2036" s="110">
        <v>1</v>
      </c>
      <c r="CJ2036" s="110">
        <v>6376</v>
      </c>
      <c r="CK2036" s="110" t="s">
        <v>36</v>
      </c>
      <c r="CL2036" s="110">
        <v>4104303</v>
      </c>
      <c r="CM2036" s="110" t="s">
        <v>372</v>
      </c>
      <c r="CN2036" s="110">
        <v>0</v>
      </c>
      <c r="CO2036" s="110">
        <v>250</v>
      </c>
      <c r="CP2036" s="110">
        <v>1000</v>
      </c>
      <c r="CQ2036" s="110">
        <v>113</v>
      </c>
    </row>
    <row r="2037" spans="19:95" x14ac:dyDescent="0.2">
      <c r="S2037" s="98">
        <v>6324</v>
      </c>
      <c r="T2037" s="98">
        <v>69</v>
      </c>
      <c r="U2037" s="98" t="s">
        <v>4548</v>
      </c>
      <c r="V2037" s="98">
        <v>31</v>
      </c>
      <c r="W2037" s="98" t="s">
        <v>4603</v>
      </c>
      <c r="X2037" s="98">
        <v>3</v>
      </c>
      <c r="Y2037" s="98" t="s">
        <v>870</v>
      </c>
      <c r="Z2037" s="98">
        <v>23</v>
      </c>
      <c r="AA2037" s="98" t="s">
        <v>4549</v>
      </c>
      <c r="AB2037" s="98">
        <v>8206</v>
      </c>
      <c r="AC2037" s="98" t="s">
        <v>4648</v>
      </c>
      <c r="AD2037" s="98" t="s">
        <v>4649</v>
      </c>
      <c r="AE2037" s="98">
        <v>6324</v>
      </c>
      <c r="AF2037" s="98" t="s">
        <v>6652</v>
      </c>
      <c r="AG2037" s="98" t="s">
        <v>6653</v>
      </c>
      <c r="AH2037" s="98" t="s">
        <v>847</v>
      </c>
      <c r="AI2037" s="98" t="s">
        <v>53</v>
      </c>
      <c r="AJ2037" s="98">
        <v>4100</v>
      </c>
      <c r="AK2037" s="98" t="s">
        <v>33</v>
      </c>
      <c r="AL2037" s="98">
        <v>4101</v>
      </c>
      <c r="AM2037" s="98" t="s">
        <v>535</v>
      </c>
      <c r="AN2037" s="98">
        <v>4119954</v>
      </c>
      <c r="AO2037" s="98">
        <v>2024</v>
      </c>
      <c r="AP2037" s="98">
        <v>0</v>
      </c>
      <c r="AQ2037" s="98" t="s">
        <v>54</v>
      </c>
      <c r="AR2037" s="98" t="s">
        <v>54</v>
      </c>
      <c r="AS2037" s="98" t="s">
        <v>54</v>
      </c>
      <c r="AT2037" s="98" t="s">
        <v>54</v>
      </c>
      <c r="AY2037" s="98" t="s">
        <v>56</v>
      </c>
      <c r="AZ2037" s="98" t="s">
        <v>6579</v>
      </c>
      <c r="BA2037" s="98" t="s">
        <v>6557</v>
      </c>
      <c r="BB2037" s="98" t="s">
        <v>6558</v>
      </c>
      <c r="BD2037" s="110" t="str">
        <f t="shared" si="330"/>
        <v>5374(vazio)</v>
      </c>
      <c r="BE2037" s="110">
        <v>5374</v>
      </c>
      <c r="BF2037" s="110" t="s">
        <v>3672</v>
      </c>
      <c r="BG2037" s="110">
        <v>8392</v>
      </c>
      <c r="BH2037" s="110" t="s">
        <v>60</v>
      </c>
      <c r="BI2037" s="110">
        <v>30</v>
      </c>
      <c r="BJ2037" s="110">
        <v>30</v>
      </c>
      <c r="BK2037" s="110">
        <v>30</v>
      </c>
      <c r="BL2037" s="110">
        <v>30</v>
      </c>
      <c r="BN2037" s="110">
        <f t="shared" si="331"/>
        <v>120</v>
      </c>
      <c r="BS2037" s="110">
        <v>6324</v>
      </c>
      <c r="BT2037" s="110" t="str">
        <f t="shared" si="325"/>
        <v>Requalificação Orla de Pontal do Paraná - fase 4</v>
      </c>
      <c r="BU2037" s="111" t="str">
        <f t="shared" si="326"/>
        <v>Não</v>
      </c>
      <c r="BV2037" s="111" t="str">
        <f t="shared" si="327"/>
        <v>Não</v>
      </c>
      <c r="BW2037" s="111" t="str">
        <f t="shared" si="328"/>
        <v>Não</v>
      </c>
      <c r="BX2037" s="111" t="str">
        <f t="shared" si="329"/>
        <v>Não</v>
      </c>
      <c r="BY2037" s="110" t="s">
        <v>121</v>
      </c>
      <c r="BZ2037" s="110" t="s">
        <v>121</v>
      </c>
      <c r="CA2037" s="110" t="s">
        <v>121</v>
      </c>
      <c r="CB2037" s="110" t="s">
        <v>8122</v>
      </c>
      <c r="CG2037" s="110" t="str">
        <f t="shared" si="323"/>
        <v>6376 Total</v>
      </c>
      <c r="CH2037" s="110" t="str">
        <f t="shared" si="324"/>
        <v>6376 Total-1</v>
      </c>
      <c r="CI2037" s="110">
        <v>1</v>
      </c>
      <c r="CJ2037" s="110" t="s">
        <v>7706</v>
      </c>
      <c r="CN2037" s="110">
        <v>0</v>
      </c>
      <c r="CO2037" s="110">
        <v>250</v>
      </c>
      <c r="CP2037" s="110">
        <v>1000</v>
      </c>
      <c r="CQ2037" s="110">
        <v>113</v>
      </c>
    </row>
    <row r="2038" spans="19:95" x14ac:dyDescent="0.2">
      <c r="S2038" s="98">
        <v>6325</v>
      </c>
      <c r="T2038" s="98">
        <v>69</v>
      </c>
      <c r="U2038" s="98" t="s">
        <v>4548</v>
      </c>
      <c r="V2038" s="98">
        <v>31</v>
      </c>
      <c r="W2038" s="98" t="s">
        <v>4603</v>
      </c>
      <c r="X2038" s="98">
        <v>3</v>
      </c>
      <c r="Y2038" s="98" t="s">
        <v>870</v>
      </c>
      <c r="Z2038" s="98">
        <v>23</v>
      </c>
      <c r="AA2038" s="98" t="s">
        <v>4549</v>
      </c>
      <c r="AB2038" s="98">
        <v>8206</v>
      </c>
      <c r="AC2038" s="98" t="s">
        <v>4648</v>
      </c>
      <c r="AD2038" s="98" t="s">
        <v>4649</v>
      </c>
      <c r="AE2038" s="98">
        <v>6325</v>
      </c>
      <c r="AF2038" s="98" t="s">
        <v>6654</v>
      </c>
      <c r="AG2038" s="98" t="s">
        <v>6655</v>
      </c>
      <c r="AH2038" s="98" t="s">
        <v>847</v>
      </c>
      <c r="AI2038" s="98" t="s">
        <v>53</v>
      </c>
      <c r="AJ2038" s="98">
        <v>4100</v>
      </c>
      <c r="AK2038" s="98" t="s">
        <v>33</v>
      </c>
      <c r="AL2038" s="98">
        <v>4101</v>
      </c>
      <c r="AM2038" s="98" t="s">
        <v>535</v>
      </c>
      <c r="AN2038" s="98">
        <v>4119954</v>
      </c>
      <c r="AO2038" s="98">
        <v>2024</v>
      </c>
      <c r="AP2038" s="98">
        <v>0</v>
      </c>
      <c r="AQ2038" s="98" t="s">
        <v>54</v>
      </c>
      <c r="AR2038" s="98" t="s">
        <v>54</v>
      </c>
      <c r="AS2038" s="98" t="s">
        <v>54</v>
      </c>
      <c r="AT2038" s="98" t="s">
        <v>54</v>
      </c>
      <c r="AY2038" s="98" t="s">
        <v>56</v>
      </c>
      <c r="AZ2038" s="98" t="s">
        <v>6579</v>
      </c>
      <c r="BA2038" s="98" t="s">
        <v>6557</v>
      </c>
      <c r="BB2038" s="98" t="s">
        <v>6558</v>
      </c>
      <c r="BD2038" s="110" t="str">
        <f t="shared" si="330"/>
        <v>5375(vazio)</v>
      </c>
      <c r="BE2038" s="110">
        <v>5375</v>
      </c>
      <c r="BF2038" s="110" t="s">
        <v>3665</v>
      </c>
      <c r="BG2038" s="110">
        <v>8392</v>
      </c>
      <c r="BH2038" s="110" t="s">
        <v>60</v>
      </c>
      <c r="BI2038" s="110">
        <v>30</v>
      </c>
      <c r="BJ2038" s="110">
        <v>30</v>
      </c>
      <c r="BK2038" s="110">
        <v>30</v>
      </c>
      <c r="BL2038" s="110">
        <v>30</v>
      </c>
      <c r="BN2038" s="110">
        <f t="shared" si="331"/>
        <v>120</v>
      </c>
      <c r="BS2038" s="110">
        <v>6325</v>
      </c>
      <c r="BT2038" s="110" t="str">
        <f t="shared" si="325"/>
        <v>Requalificação Orla de Pontal do Paraná - fase 5</v>
      </c>
      <c r="BU2038" s="111" t="str">
        <f t="shared" si="326"/>
        <v>Não</v>
      </c>
      <c r="BV2038" s="111" t="str">
        <f t="shared" si="327"/>
        <v>Não</v>
      </c>
      <c r="BW2038" s="111" t="str">
        <f t="shared" si="328"/>
        <v>Não</v>
      </c>
      <c r="BX2038" s="111" t="str">
        <f t="shared" si="329"/>
        <v>Não</v>
      </c>
      <c r="BY2038" s="110" t="s">
        <v>121</v>
      </c>
      <c r="BZ2038" s="110" t="s">
        <v>121</v>
      </c>
      <c r="CA2038" s="110" t="s">
        <v>121</v>
      </c>
      <c r="CB2038" s="110" t="s">
        <v>8122</v>
      </c>
      <c r="CG2038" s="110" t="str">
        <f t="shared" si="323"/>
        <v>6377Curitiba</v>
      </c>
      <c r="CH2038" s="110" t="str">
        <f t="shared" si="324"/>
        <v>6377-1</v>
      </c>
      <c r="CI2038" s="110">
        <v>1</v>
      </c>
      <c r="CJ2038" s="110">
        <v>6377</v>
      </c>
      <c r="CK2038" s="110" t="s">
        <v>33</v>
      </c>
      <c r="CL2038" s="110">
        <v>4106902</v>
      </c>
      <c r="CM2038" s="110" t="s">
        <v>128</v>
      </c>
      <c r="CN2038" s="110">
        <v>0</v>
      </c>
      <c r="CO2038" s="110">
        <v>150</v>
      </c>
      <c r="CP2038" s="110">
        <v>200</v>
      </c>
      <c r="CQ2038" s="110">
        <v>1450</v>
      </c>
    </row>
    <row r="2039" spans="19:95" x14ac:dyDescent="0.2">
      <c r="S2039" s="98">
        <v>6326</v>
      </c>
      <c r="T2039" s="98">
        <v>69</v>
      </c>
      <c r="U2039" s="98" t="s">
        <v>4548</v>
      </c>
      <c r="V2039" s="98">
        <v>31</v>
      </c>
      <c r="W2039" s="98" t="s">
        <v>4603</v>
      </c>
      <c r="X2039" s="98">
        <v>3</v>
      </c>
      <c r="Y2039" s="98" t="s">
        <v>870</v>
      </c>
      <c r="Z2039" s="98">
        <v>23</v>
      </c>
      <c r="AA2039" s="98" t="s">
        <v>4549</v>
      </c>
      <c r="AB2039" s="98">
        <v>8206</v>
      </c>
      <c r="AC2039" s="98" t="s">
        <v>4648</v>
      </c>
      <c r="AD2039" s="98" t="s">
        <v>4649</v>
      </c>
      <c r="AE2039" s="98">
        <v>6326</v>
      </c>
      <c r="AF2039" s="98" t="s">
        <v>6656</v>
      </c>
      <c r="AG2039" s="98" t="s">
        <v>6657</v>
      </c>
      <c r="AH2039" s="98" t="s">
        <v>847</v>
      </c>
      <c r="AI2039" s="98" t="s">
        <v>53</v>
      </c>
      <c r="AJ2039" s="98">
        <v>4100</v>
      </c>
      <c r="AK2039" s="98" t="s">
        <v>33</v>
      </c>
      <c r="AL2039" s="98">
        <v>4101</v>
      </c>
      <c r="AM2039" s="98" t="s">
        <v>535</v>
      </c>
      <c r="AN2039" s="98">
        <v>4119954</v>
      </c>
      <c r="AO2039" s="98">
        <v>2024</v>
      </c>
      <c r="AP2039" s="98">
        <v>0</v>
      </c>
      <c r="AQ2039" s="98" t="s">
        <v>54</v>
      </c>
      <c r="AR2039" s="98" t="s">
        <v>54</v>
      </c>
      <c r="AS2039" s="98" t="s">
        <v>54</v>
      </c>
      <c r="AT2039" s="98" t="s">
        <v>54</v>
      </c>
      <c r="AY2039" s="98" t="s">
        <v>56</v>
      </c>
      <c r="AZ2039" s="98" t="s">
        <v>6579</v>
      </c>
      <c r="BA2039" s="98" t="s">
        <v>6557</v>
      </c>
      <c r="BB2039" s="98" t="s">
        <v>6558</v>
      </c>
      <c r="BD2039" s="110" t="str">
        <f t="shared" si="330"/>
        <v>5376(vazio)</v>
      </c>
      <c r="BE2039" s="110">
        <v>5376</v>
      </c>
      <c r="BF2039" s="110" t="s">
        <v>3727</v>
      </c>
      <c r="BG2039" s="110">
        <v>8690</v>
      </c>
      <c r="BH2039" s="110" t="s">
        <v>60</v>
      </c>
      <c r="BI2039" s="110">
        <v>12</v>
      </c>
      <c r="BJ2039" s="110">
        <v>12</v>
      </c>
      <c r="BK2039" s="110">
        <v>12</v>
      </c>
      <c r="BL2039" s="110">
        <v>12</v>
      </c>
      <c r="BN2039" s="110">
        <f t="shared" si="331"/>
        <v>48</v>
      </c>
      <c r="BS2039" s="110">
        <v>6326</v>
      </c>
      <c r="BT2039" s="110" t="str">
        <f t="shared" si="325"/>
        <v>Requalificação Orla de Pontal do Paraná - fase 6</v>
      </c>
      <c r="BU2039" s="111" t="str">
        <f t="shared" si="326"/>
        <v>Não</v>
      </c>
      <c r="BV2039" s="111" t="str">
        <f t="shared" si="327"/>
        <v>Não</v>
      </c>
      <c r="BW2039" s="111" t="str">
        <f t="shared" si="328"/>
        <v>Não</v>
      </c>
      <c r="BX2039" s="111" t="str">
        <f t="shared" si="329"/>
        <v>Não</v>
      </c>
      <c r="BY2039" s="110" t="s">
        <v>121</v>
      </c>
      <c r="BZ2039" s="110" t="s">
        <v>121</v>
      </c>
      <c r="CA2039" s="110" t="s">
        <v>121</v>
      </c>
      <c r="CB2039" s="110" t="s">
        <v>8122</v>
      </c>
      <c r="CG2039" s="110" t="str">
        <f t="shared" si="323"/>
        <v>6377 Total</v>
      </c>
      <c r="CH2039" s="110" t="str">
        <f t="shared" si="324"/>
        <v>6377 Total-1</v>
      </c>
      <c r="CI2039" s="110">
        <v>1</v>
      </c>
      <c r="CJ2039" s="110" t="s">
        <v>7707</v>
      </c>
      <c r="CN2039" s="110">
        <v>0</v>
      </c>
      <c r="CO2039" s="110">
        <v>150</v>
      </c>
      <c r="CP2039" s="110">
        <v>200</v>
      </c>
      <c r="CQ2039" s="110">
        <v>1450</v>
      </c>
    </row>
    <row r="2040" spans="19:95" x14ac:dyDescent="0.2">
      <c r="S2040" s="98">
        <v>3796</v>
      </c>
      <c r="T2040" s="98">
        <v>69</v>
      </c>
      <c r="U2040" s="98" t="s">
        <v>4548</v>
      </c>
      <c r="V2040" s="98">
        <v>31</v>
      </c>
      <c r="W2040" s="98" t="s">
        <v>4603</v>
      </c>
      <c r="X2040" s="98">
        <v>3</v>
      </c>
      <c r="Y2040" s="98" t="s">
        <v>870</v>
      </c>
      <c r="Z2040" s="98">
        <v>23</v>
      </c>
      <c r="AA2040" s="98" t="s">
        <v>4549</v>
      </c>
      <c r="AB2040" s="98">
        <v>8206</v>
      </c>
      <c r="AC2040" s="98" t="s">
        <v>4648</v>
      </c>
      <c r="AD2040" s="98" t="s">
        <v>4649</v>
      </c>
      <c r="AE2040" s="98">
        <v>3796</v>
      </c>
      <c r="AF2040" s="98" t="s">
        <v>363</v>
      </c>
      <c r="AG2040" s="98" t="s">
        <v>6658</v>
      </c>
      <c r="AH2040" s="98" t="s">
        <v>847</v>
      </c>
      <c r="AI2040" s="98" t="s">
        <v>53</v>
      </c>
      <c r="AJ2040" s="98">
        <v>4100</v>
      </c>
      <c r="AK2040" s="98" t="s">
        <v>33</v>
      </c>
      <c r="AL2040" s="98">
        <v>4101</v>
      </c>
      <c r="AM2040" s="98" t="s">
        <v>147</v>
      </c>
      <c r="AN2040" s="98">
        <v>4115705</v>
      </c>
      <c r="AO2040" s="98">
        <v>2024</v>
      </c>
      <c r="AP2040" s="98">
        <v>0.5</v>
      </c>
      <c r="AQ2040" s="98" t="s">
        <v>54</v>
      </c>
      <c r="AR2040" s="98" t="s">
        <v>54</v>
      </c>
      <c r="AS2040" s="98" t="s">
        <v>54</v>
      </c>
      <c r="AT2040" s="98" t="s">
        <v>54</v>
      </c>
      <c r="AU2040" s="98" t="s">
        <v>364</v>
      </c>
      <c r="AY2040" s="98" t="s">
        <v>56</v>
      </c>
      <c r="AZ2040" s="98" t="s">
        <v>4680</v>
      </c>
      <c r="BA2040" s="98" t="s">
        <v>4662</v>
      </c>
      <c r="BB2040" s="98" t="s">
        <v>4615</v>
      </c>
      <c r="BD2040" s="110" t="str">
        <f t="shared" si="330"/>
        <v>5377RGInt 01 Curitiba</v>
      </c>
      <c r="BE2040" s="110">
        <v>5377</v>
      </c>
      <c r="BF2040" s="110" t="s">
        <v>3562</v>
      </c>
      <c r="BG2040" s="110">
        <v>8690</v>
      </c>
      <c r="BH2040" s="110" t="s">
        <v>33</v>
      </c>
      <c r="BI2040" s="110">
        <v>90</v>
      </c>
      <c r="BJ2040" s="110">
        <v>90</v>
      </c>
      <c r="BK2040" s="110">
        <v>90</v>
      </c>
      <c r="BL2040" s="110">
        <v>90</v>
      </c>
      <c r="BN2040" s="110">
        <f t="shared" si="331"/>
        <v>360</v>
      </c>
      <c r="BS2040" s="110">
        <v>3796</v>
      </c>
      <c r="BT2040" s="110" t="str">
        <f t="shared" si="325"/>
        <v>Revitalização da Orla de Matinhos</v>
      </c>
      <c r="BU2040" s="111" t="str">
        <f t="shared" si="326"/>
        <v>Não</v>
      </c>
      <c r="BV2040" s="111" t="str">
        <f t="shared" si="327"/>
        <v>Não</v>
      </c>
      <c r="BW2040" s="111" t="str">
        <f t="shared" si="328"/>
        <v>Não</v>
      </c>
      <c r="BX2040" s="111" t="str">
        <f t="shared" si="329"/>
        <v>Não</v>
      </c>
      <c r="BY2040" s="110" t="s">
        <v>364</v>
      </c>
      <c r="BZ2040" s="110" t="s">
        <v>8301</v>
      </c>
      <c r="CA2040" s="110" t="s">
        <v>121</v>
      </c>
      <c r="CB2040" s="110" t="s">
        <v>8374</v>
      </c>
      <c r="CG2040" s="110" t="str">
        <f t="shared" si="323"/>
        <v>6378Iretama</v>
      </c>
      <c r="CH2040" s="110" t="str">
        <f t="shared" si="324"/>
        <v>6378-1</v>
      </c>
      <c r="CI2040" s="110">
        <v>1</v>
      </c>
      <c r="CJ2040" s="110">
        <v>6378</v>
      </c>
      <c r="CK2040" s="110" t="s">
        <v>36</v>
      </c>
      <c r="CL2040" s="110">
        <v>4110805</v>
      </c>
      <c r="CM2040" s="110" t="s">
        <v>474</v>
      </c>
      <c r="CN2040" s="110">
        <v>0</v>
      </c>
      <c r="CO2040" s="110">
        <v>77</v>
      </c>
      <c r="CP2040" s="110">
        <v>300</v>
      </c>
      <c r="CQ2040" s="110">
        <v>0</v>
      </c>
    </row>
    <row r="2041" spans="19:95" x14ac:dyDescent="0.2">
      <c r="S2041" s="98">
        <v>6895</v>
      </c>
      <c r="T2041" s="98">
        <v>69</v>
      </c>
      <c r="U2041" s="98" t="s">
        <v>4548</v>
      </c>
      <c r="V2041" s="98">
        <v>31</v>
      </c>
      <c r="W2041" s="98" t="s">
        <v>4603</v>
      </c>
      <c r="X2041" s="98">
        <v>3</v>
      </c>
      <c r="Y2041" s="98" t="s">
        <v>870</v>
      </c>
      <c r="Z2041" s="98">
        <v>23</v>
      </c>
      <c r="AA2041" s="98" t="s">
        <v>4549</v>
      </c>
      <c r="AB2041" s="98">
        <v>8206</v>
      </c>
      <c r="AC2041" s="98" t="s">
        <v>4648</v>
      </c>
      <c r="AD2041" s="98" t="s">
        <v>4649</v>
      </c>
      <c r="AE2041" s="98">
        <v>6895</v>
      </c>
      <c r="AF2041" s="98" t="s">
        <v>6659</v>
      </c>
      <c r="AG2041" s="98" t="s">
        <v>6660</v>
      </c>
      <c r="AH2041" s="98" t="s">
        <v>212</v>
      </c>
      <c r="AI2041" s="98" t="s">
        <v>53</v>
      </c>
      <c r="AJ2041" s="98">
        <v>4100</v>
      </c>
      <c r="AK2041" s="98" t="s">
        <v>37</v>
      </c>
      <c r="AL2041" s="98">
        <v>4105</v>
      </c>
      <c r="AM2041" s="98" t="s">
        <v>326</v>
      </c>
      <c r="AN2041" s="98">
        <v>4113700</v>
      </c>
      <c r="AO2041" s="98">
        <v>2024</v>
      </c>
      <c r="AP2041" s="98">
        <v>0</v>
      </c>
      <c r="AQ2041" s="98" t="s">
        <v>54</v>
      </c>
      <c r="AR2041" s="98" t="s">
        <v>54</v>
      </c>
      <c r="AS2041" s="98" t="s">
        <v>54</v>
      </c>
      <c r="AT2041" s="98" t="s">
        <v>54</v>
      </c>
      <c r="AY2041" s="98" t="s">
        <v>56</v>
      </c>
      <c r="AZ2041" s="98" t="s">
        <v>6604</v>
      </c>
      <c r="BA2041" s="98" t="s">
        <v>6594</v>
      </c>
      <c r="BB2041" s="98" t="s">
        <v>6563</v>
      </c>
      <c r="BD2041" s="110" t="str">
        <f t="shared" si="330"/>
        <v>5377RGInt 02 Guarapuava</v>
      </c>
      <c r="BE2041" s="110">
        <v>5377</v>
      </c>
      <c r="BF2041" s="110" t="s">
        <v>3562</v>
      </c>
      <c r="BG2041" s="110">
        <v>8690</v>
      </c>
      <c r="BH2041" s="110" t="s">
        <v>34</v>
      </c>
      <c r="BI2041" s="110">
        <v>85</v>
      </c>
      <c r="BJ2041" s="110">
        <v>85</v>
      </c>
      <c r="BK2041" s="110">
        <v>85</v>
      </c>
      <c r="BL2041" s="110">
        <v>85</v>
      </c>
      <c r="BN2041" s="110">
        <f t="shared" si="331"/>
        <v>340</v>
      </c>
      <c r="BS2041" s="110">
        <v>6895</v>
      </c>
      <c r="BT2041" s="110" t="str">
        <f t="shared" si="325"/>
        <v>Revitalização do Jardim Botânico, em município de Londrina</v>
      </c>
      <c r="BU2041" s="111" t="str">
        <f t="shared" si="326"/>
        <v>Não</v>
      </c>
      <c r="BV2041" s="111" t="str">
        <f t="shared" si="327"/>
        <v>Não</v>
      </c>
      <c r="BW2041" s="111" t="str">
        <f t="shared" si="328"/>
        <v>Não</v>
      </c>
      <c r="BX2041" s="111" t="str">
        <f t="shared" si="329"/>
        <v>Não</v>
      </c>
      <c r="BY2041" s="110" t="s">
        <v>121</v>
      </c>
      <c r="BZ2041" s="110" t="s">
        <v>121</v>
      </c>
      <c r="CA2041" s="110" t="s">
        <v>121</v>
      </c>
      <c r="CB2041" s="110" t="s">
        <v>8375</v>
      </c>
      <c r="CG2041" s="110" t="str">
        <f t="shared" si="323"/>
        <v>6378 Total</v>
      </c>
      <c r="CH2041" s="110" t="str">
        <f t="shared" si="324"/>
        <v>6378 Total-1</v>
      </c>
      <c r="CI2041" s="110">
        <v>1</v>
      </c>
      <c r="CJ2041" s="110" t="s">
        <v>7708</v>
      </c>
      <c r="CN2041" s="110">
        <v>0</v>
      </c>
      <c r="CO2041" s="110">
        <v>77</v>
      </c>
      <c r="CP2041" s="110">
        <v>300</v>
      </c>
      <c r="CQ2041" s="110">
        <v>0</v>
      </c>
    </row>
    <row r="2042" spans="19:95" x14ac:dyDescent="0.2">
      <c r="S2042" s="98">
        <v>6316</v>
      </c>
      <c r="T2042" s="98">
        <v>69</v>
      </c>
      <c r="U2042" s="98" t="s">
        <v>4548</v>
      </c>
      <c r="V2042" s="98">
        <v>31</v>
      </c>
      <c r="W2042" s="98" t="s">
        <v>4603</v>
      </c>
      <c r="X2042" s="98">
        <v>3</v>
      </c>
      <c r="Y2042" s="98" t="s">
        <v>870</v>
      </c>
      <c r="Z2042" s="98">
        <v>23</v>
      </c>
      <c r="AA2042" s="98" t="s">
        <v>4549</v>
      </c>
      <c r="AB2042" s="98">
        <v>8206</v>
      </c>
      <c r="AC2042" s="98" t="s">
        <v>4648</v>
      </c>
      <c r="AD2042" s="98" t="s">
        <v>4649</v>
      </c>
      <c r="AE2042" s="98">
        <v>6316</v>
      </c>
      <c r="AF2042" s="98" t="s">
        <v>6661</v>
      </c>
      <c r="AG2042" s="98" t="s">
        <v>6571</v>
      </c>
      <c r="AH2042" s="98" t="s">
        <v>847</v>
      </c>
      <c r="AI2042" s="98" t="s">
        <v>53</v>
      </c>
      <c r="AJ2042" s="98">
        <v>4100</v>
      </c>
      <c r="AK2042" s="98" t="s">
        <v>33</v>
      </c>
      <c r="AL2042" s="98">
        <v>4101</v>
      </c>
      <c r="AM2042" s="98" t="s">
        <v>147</v>
      </c>
      <c r="AN2042" s="98">
        <v>4115705</v>
      </c>
      <c r="AO2042" s="98">
        <v>2024</v>
      </c>
      <c r="AP2042" s="98">
        <v>0</v>
      </c>
      <c r="AQ2042" s="98" t="s">
        <v>54</v>
      </c>
      <c r="AR2042" s="98" t="s">
        <v>54</v>
      </c>
      <c r="AS2042" s="98" t="s">
        <v>54</v>
      </c>
      <c r="AT2042" s="98" t="s">
        <v>54</v>
      </c>
      <c r="AY2042" s="98" t="s">
        <v>56</v>
      </c>
      <c r="AZ2042" s="98" t="s">
        <v>6579</v>
      </c>
      <c r="BA2042" s="98" t="s">
        <v>6557</v>
      </c>
      <c r="BB2042" s="98" t="s">
        <v>6558</v>
      </c>
      <c r="BD2042" s="110" t="str">
        <f t="shared" si="330"/>
        <v>5377RGInt 03 Cascavel</v>
      </c>
      <c r="BE2042" s="110">
        <v>5377</v>
      </c>
      <c r="BF2042" s="110" t="s">
        <v>3562</v>
      </c>
      <c r="BG2042" s="110">
        <v>8690</v>
      </c>
      <c r="BH2042" s="110" t="s">
        <v>35</v>
      </c>
      <c r="BI2042" s="110">
        <v>85</v>
      </c>
      <c r="BJ2042" s="110">
        <v>85</v>
      </c>
      <c r="BK2042" s="110">
        <v>85</v>
      </c>
      <c r="BL2042" s="110">
        <v>85</v>
      </c>
      <c r="BN2042" s="110">
        <f t="shared" si="331"/>
        <v>340</v>
      </c>
      <c r="BS2042" s="110">
        <v>6316</v>
      </c>
      <c r="BT2042" s="110" t="str">
        <f t="shared" si="325"/>
        <v>Revitalização Orla Matinhos e Engorda da praia - fase 2</v>
      </c>
      <c r="BU2042" s="111" t="str">
        <f t="shared" si="326"/>
        <v>Não</v>
      </c>
      <c r="BV2042" s="111" t="str">
        <f t="shared" si="327"/>
        <v>Não</v>
      </c>
      <c r="BW2042" s="111" t="str">
        <f t="shared" si="328"/>
        <v>Não</v>
      </c>
      <c r="BX2042" s="111" t="str">
        <f t="shared" si="329"/>
        <v>Não</v>
      </c>
      <c r="BY2042" s="110" t="s">
        <v>121</v>
      </c>
      <c r="BZ2042" s="110" t="s">
        <v>121</v>
      </c>
      <c r="CA2042" s="110" t="s">
        <v>121</v>
      </c>
      <c r="CB2042" s="110" t="s">
        <v>8122</v>
      </c>
      <c r="CG2042" s="110" t="str">
        <f t="shared" si="323"/>
        <v>6380Jacarezinho</v>
      </c>
      <c r="CH2042" s="110" t="str">
        <f t="shared" si="324"/>
        <v>6380-1</v>
      </c>
      <c r="CI2042" s="110">
        <v>1</v>
      </c>
      <c r="CJ2042" s="110">
        <v>6380</v>
      </c>
      <c r="CK2042" s="110" t="s">
        <v>37</v>
      </c>
      <c r="CL2042" s="110">
        <v>4111803</v>
      </c>
      <c r="CM2042" s="110" t="s">
        <v>813</v>
      </c>
      <c r="CN2042" s="110">
        <v>0</v>
      </c>
      <c r="CO2042" s="110">
        <v>113</v>
      </c>
      <c r="CP2042" s="110">
        <v>1000</v>
      </c>
      <c r="CQ2042" s="110">
        <v>250</v>
      </c>
    </row>
    <row r="2043" spans="19:95" x14ac:dyDescent="0.2">
      <c r="S2043" s="98">
        <v>3785</v>
      </c>
      <c r="T2043" s="98">
        <v>69</v>
      </c>
      <c r="U2043" s="98" t="s">
        <v>4548</v>
      </c>
      <c r="V2043" s="98">
        <v>31</v>
      </c>
      <c r="W2043" s="98" t="s">
        <v>4603</v>
      </c>
      <c r="X2043" s="98">
        <v>3</v>
      </c>
      <c r="Y2043" s="98" t="s">
        <v>870</v>
      </c>
      <c r="Z2043" s="98">
        <v>23</v>
      </c>
      <c r="AA2043" s="98" t="s">
        <v>4549</v>
      </c>
      <c r="AB2043" s="98">
        <v>8283</v>
      </c>
      <c r="AC2043" s="98" t="s">
        <v>4681</v>
      </c>
      <c r="AD2043" s="98" t="s">
        <v>4682</v>
      </c>
      <c r="AE2043" s="98">
        <v>3785</v>
      </c>
      <c r="AF2043" s="98" t="s">
        <v>316</v>
      </c>
      <c r="AG2043" s="98" t="s">
        <v>4683</v>
      </c>
      <c r="AH2043" s="98" t="s">
        <v>4684</v>
      </c>
      <c r="AI2043" s="98" t="s">
        <v>53</v>
      </c>
      <c r="AJ2043" s="98">
        <v>4100</v>
      </c>
      <c r="AK2043" s="98" t="s">
        <v>33</v>
      </c>
      <c r="AL2043" s="98">
        <v>4101</v>
      </c>
      <c r="AO2043" s="98">
        <v>2024</v>
      </c>
      <c r="AP2043" s="98">
        <v>5</v>
      </c>
      <c r="AQ2043" s="98" t="s">
        <v>54</v>
      </c>
      <c r="AR2043" s="98" t="s">
        <v>54</v>
      </c>
      <c r="AS2043" s="98" t="s">
        <v>54</v>
      </c>
      <c r="AT2043" s="98" t="s">
        <v>54</v>
      </c>
      <c r="AV2043" s="98" t="s">
        <v>3058</v>
      </c>
      <c r="AY2043" s="98" t="s">
        <v>56</v>
      </c>
      <c r="AZ2043" s="98" t="s">
        <v>4686</v>
      </c>
      <c r="BA2043" s="98" t="s">
        <v>4687</v>
      </c>
      <c r="BB2043" s="98" t="s">
        <v>4688</v>
      </c>
      <c r="BD2043" s="110" t="str">
        <f t="shared" si="330"/>
        <v>5377RGInt 04 Maringá</v>
      </c>
      <c r="BE2043" s="110">
        <v>5377</v>
      </c>
      <c r="BF2043" s="110" t="s">
        <v>3562</v>
      </c>
      <c r="BG2043" s="110">
        <v>8690</v>
      </c>
      <c r="BH2043" s="110" t="s">
        <v>36</v>
      </c>
      <c r="BI2043" s="110">
        <v>80</v>
      </c>
      <c r="BJ2043" s="110">
        <v>80</v>
      </c>
      <c r="BK2043" s="110">
        <v>80</v>
      </c>
      <c r="BL2043" s="110">
        <v>80</v>
      </c>
      <c r="BN2043" s="110">
        <f t="shared" si="331"/>
        <v>320</v>
      </c>
      <c r="BS2043" s="110">
        <v>3785</v>
      </c>
      <c r="BT2043" s="110" t="str">
        <f t="shared" si="325"/>
        <v>Ampliação da diversidade de espécies produzidas nos Viveiros Florestais do Instituto Água e Terra pelo Programa Paraná Mais Verde</v>
      </c>
      <c r="BU2043" s="111" t="str">
        <f t="shared" si="326"/>
        <v>Não</v>
      </c>
      <c r="BV2043" s="111" t="str">
        <f t="shared" si="327"/>
        <v>Não</v>
      </c>
      <c r="BW2043" s="111" t="str">
        <f t="shared" si="328"/>
        <v>Não</v>
      </c>
      <c r="BX2043" s="111" t="str">
        <f t="shared" si="329"/>
        <v>Não</v>
      </c>
      <c r="BY2043" s="110" t="s">
        <v>276</v>
      </c>
      <c r="BZ2043" s="110" t="s">
        <v>8302</v>
      </c>
      <c r="CA2043" s="110" t="s">
        <v>305</v>
      </c>
      <c r="CB2043" s="110" t="s">
        <v>8374</v>
      </c>
      <c r="CG2043" s="110" t="str">
        <f t="shared" si="323"/>
        <v>6380 Total</v>
      </c>
      <c r="CH2043" s="110" t="str">
        <f t="shared" si="324"/>
        <v>6380 Total-1</v>
      </c>
      <c r="CI2043" s="110">
        <v>1</v>
      </c>
      <c r="CJ2043" s="110" t="s">
        <v>7709</v>
      </c>
      <c r="CN2043" s="110">
        <v>0</v>
      </c>
      <c r="CO2043" s="110">
        <v>113</v>
      </c>
      <c r="CP2043" s="110">
        <v>1000</v>
      </c>
      <c r="CQ2043" s="110">
        <v>250</v>
      </c>
    </row>
    <row r="2044" spans="19:95" x14ac:dyDescent="0.2">
      <c r="S2044" s="98">
        <v>3787</v>
      </c>
      <c r="T2044" s="98">
        <v>69</v>
      </c>
      <c r="U2044" s="98" t="s">
        <v>4548</v>
      </c>
      <c r="V2044" s="98">
        <v>31</v>
      </c>
      <c r="W2044" s="98" t="s">
        <v>4603</v>
      </c>
      <c r="X2044" s="98">
        <v>3</v>
      </c>
      <c r="Y2044" s="98" t="s">
        <v>870</v>
      </c>
      <c r="Z2044" s="98">
        <v>23</v>
      </c>
      <c r="AA2044" s="98" t="s">
        <v>4549</v>
      </c>
      <c r="AB2044" s="98">
        <v>8283</v>
      </c>
      <c r="AC2044" s="98" t="s">
        <v>4681</v>
      </c>
      <c r="AD2044" s="98" t="s">
        <v>4682</v>
      </c>
      <c r="AE2044" s="98">
        <v>3787</v>
      </c>
      <c r="AF2044" s="98" t="s">
        <v>323</v>
      </c>
      <c r="AG2044" s="98" t="s">
        <v>6662</v>
      </c>
      <c r="AH2044" s="98" t="s">
        <v>738</v>
      </c>
      <c r="AI2044" s="98" t="s">
        <v>53</v>
      </c>
      <c r="AJ2044" s="98">
        <v>4100</v>
      </c>
      <c r="AO2044" s="98">
        <v>2024</v>
      </c>
      <c r="AP2044" s="98">
        <v>5</v>
      </c>
      <c r="AQ2044" s="98" t="s">
        <v>54</v>
      </c>
      <c r="AR2044" s="98" t="s">
        <v>56</v>
      </c>
      <c r="AS2044" s="98" t="s">
        <v>54</v>
      </c>
      <c r="AT2044" s="98" t="s">
        <v>54</v>
      </c>
      <c r="AU2044" s="98" t="s">
        <v>276</v>
      </c>
      <c r="AY2044" s="98" t="s">
        <v>56</v>
      </c>
      <c r="AZ2044" s="98" t="s">
        <v>4689</v>
      </c>
      <c r="BA2044" s="98" t="s">
        <v>4690</v>
      </c>
      <c r="BB2044" s="98" t="s">
        <v>4691</v>
      </c>
      <c r="BD2044" s="110" t="str">
        <f t="shared" si="330"/>
        <v>5377RGInt 05 Londrina</v>
      </c>
      <c r="BE2044" s="110">
        <v>5377</v>
      </c>
      <c r="BF2044" s="110" t="s">
        <v>3562</v>
      </c>
      <c r="BG2044" s="110">
        <v>8690</v>
      </c>
      <c r="BH2044" s="110" t="s">
        <v>37</v>
      </c>
      <c r="BI2044" s="110">
        <v>80</v>
      </c>
      <c r="BJ2044" s="110">
        <v>80</v>
      </c>
      <c r="BK2044" s="110">
        <v>80</v>
      </c>
      <c r="BL2044" s="110">
        <v>80</v>
      </c>
      <c r="BN2044" s="110">
        <f t="shared" si="331"/>
        <v>320</v>
      </c>
      <c r="BS2044" s="110">
        <v>3787</v>
      </c>
      <c r="BT2044" s="110" t="str">
        <f t="shared" si="325"/>
        <v>Elaboração de planos para proteção da fauna nativa do Estado</v>
      </c>
      <c r="BU2044" s="111" t="str">
        <f t="shared" si="326"/>
        <v>Não</v>
      </c>
      <c r="BV2044" s="111" t="str">
        <f t="shared" si="327"/>
        <v>Não</v>
      </c>
      <c r="BW2044" s="111" t="str">
        <f t="shared" si="328"/>
        <v>Não</v>
      </c>
      <c r="BX2044" s="111" t="str">
        <f t="shared" si="329"/>
        <v>Sim</v>
      </c>
      <c r="BY2044" s="110" t="s">
        <v>276</v>
      </c>
      <c r="BZ2044" s="110" t="s">
        <v>8303</v>
      </c>
      <c r="CA2044" s="110" t="s">
        <v>121</v>
      </c>
      <c r="CB2044" s="110" t="s">
        <v>8374</v>
      </c>
      <c r="CG2044" s="110" t="str">
        <f t="shared" si="323"/>
        <v>6381Mangueirinha</v>
      </c>
      <c r="CH2044" s="110" t="str">
        <f t="shared" si="324"/>
        <v>6381-1</v>
      </c>
      <c r="CI2044" s="110">
        <v>1</v>
      </c>
      <c r="CJ2044" s="110">
        <v>6381</v>
      </c>
      <c r="CK2044" s="110" t="s">
        <v>35</v>
      </c>
      <c r="CL2044" s="110">
        <v>4114401</v>
      </c>
      <c r="CM2044" s="110" t="s">
        <v>497</v>
      </c>
      <c r="CN2044" s="110">
        <v>0</v>
      </c>
      <c r="CO2044" s="110">
        <v>77</v>
      </c>
      <c r="CP2044" s="110">
        <v>300</v>
      </c>
      <c r="CQ2044" s="110">
        <v>0</v>
      </c>
    </row>
    <row r="2045" spans="19:95" x14ac:dyDescent="0.2">
      <c r="S2045" s="98">
        <v>3778</v>
      </c>
      <c r="T2045" s="98">
        <v>69</v>
      </c>
      <c r="U2045" s="98" t="s">
        <v>4548</v>
      </c>
      <c r="V2045" s="98">
        <v>31</v>
      </c>
      <c r="W2045" s="98" t="s">
        <v>4603</v>
      </c>
      <c r="X2045" s="98">
        <v>3</v>
      </c>
      <c r="Y2045" s="98" t="s">
        <v>870</v>
      </c>
      <c r="Z2045" s="98">
        <v>23</v>
      </c>
      <c r="AA2045" s="98" t="s">
        <v>4549</v>
      </c>
      <c r="AB2045" s="98">
        <v>8283</v>
      </c>
      <c r="AC2045" s="98" t="s">
        <v>4681</v>
      </c>
      <c r="AD2045" s="98" t="s">
        <v>4682</v>
      </c>
      <c r="AE2045" s="98">
        <v>3778</v>
      </c>
      <c r="AF2045" s="98" t="s">
        <v>266</v>
      </c>
      <c r="AG2045" s="98" t="s">
        <v>4692</v>
      </c>
      <c r="AH2045" s="98" t="s">
        <v>590</v>
      </c>
      <c r="AI2045" s="98" t="s">
        <v>53</v>
      </c>
      <c r="AJ2045" s="98">
        <v>4100</v>
      </c>
      <c r="AO2045" s="98">
        <v>2024</v>
      </c>
      <c r="AP2045" s="98">
        <v>3</v>
      </c>
      <c r="AQ2045" s="98" t="s">
        <v>54</v>
      </c>
      <c r="AR2045" s="98" t="s">
        <v>56</v>
      </c>
      <c r="AS2045" s="98" t="s">
        <v>54</v>
      </c>
      <c r="AT2045" s="98" t="s">
        <v>54</v>
      </c>
      <c r="AW2045" s="98" t="s">
        <v>250</v>
      </c>
      <c r="AY2045" s="98" t="s">
        <v>56</v>
      </c>
      <c r="AZ2045" s="98" t="s">
        <v>4693</v>
      </c>
      <c r="BA2045" s="98" t="s">
        <v>4687</v>
      </c>
      <c r="BB2045" s="98" t="s">
        <v>4694</v>
      </c>
      <c r="BD2045" s="110" t="str">
        <f t="shared" si="330"/>
        <v>5377RGInt 06 Ponta Grossa</v>
      </c>
      <c r="BE2045" s="110">
        <v>5377</v>
      </c>
      <c r="BF2045" s="110" t="s">
        <v>3562</v>
      </c>
      <c r="BG2045" s="110">
        <v>8690</v>
      </c>
      <c r="BH2045" s="110" t="s">
        <v>38</v>
      </c>
      <c r="BI2045" s="110">
        <v>80</v>
      </c>
      <c r="BJ2045" s="110">
        <v>80</v>
      </c>
      <c r="BK2045" s="110">
        <v>80</v>
      </c>
      <c r="BL2045" s="110">
        <v>80</v>
      </c>
      <c r="BN2045" s="110">
        <f t="shared" si="331"/>
        <v>320</v>
      </c>
      <c r="BS2045" s="110">
        <v>3778</v>
      </c>
      <c r="BT2045" s="110" t="str">
        <f t="shared" si="325"/>
        <v>Elaboração de projetos de educação ambiental para conservação da biodiversidade e restauração ecológica</v>
      </c>
      <c r="BU2045" s="111" t="str">
        <f t="shared" si="326"/>
        <v>Não</v>
      </c>
      <c r="BV2045" s="111" t="str">
        <f t="shared" si="327"/>
        <v>Não</v>
      </c>
      <c r="BW2045" s="111" t="str">
        <f t="shared" si="328"/>
        <v>Não</v>
      </c>
      <c r="BX2045" s="111" t="str">
        <f t="shared" si="329"/>
        <v>Sim</v>
      </c>
      <c r="BY2045" s="110" t="s">
        <v>267</v>
      </c>
      <c r="BZ2045" s="110" t="s">
        <v>8304</v>
      </c>
      <c r="CA2045" s="110" t="s">
        <v>8369</v>
      </c>
      <c r="CB2045" s="110" t="s">
        <v>8374</v>
      </c>
      <c r="CG2045" s="110" t="str">
        <f t="shared" si="323"/>
        <v>6381 Total</v>
      </c>
      <c r="CH2045" s="110" t="str">
        <f t="shared" si="324"/>
        <v>6381 Total-1</v>
      </c>
      <c r="CI2045" s="110">
        <v>1</v>
      </c>
      <c r="CJ2045" s="110" t="s">
        <v>7710</v>
      </c>
      <c r="CN2045" s="110">
        <v>0</v>
      </c>
      <c r="CO2045" s="110">
        <v>77</v>
      </c>
      <c r="CP2045" s="110">
        <v>300</v>
      </c>
      <c r="CQ2045" s="110">
        <v>0</v>
      </c>
    </row>
    <row r="2046" spans="19:95" x14ac:dyDescent="0.2">
      <c r="S2046" s="98">
        <v>3780</v>
      </c>
      <c r="T2046" s="98">
        <v>69</v>
      </c>
      <c r="U2046" s="98" t="s">
        <v>4548</v>
      </c>
      <c r="V2046" s="98">
        <v>31</v>
      </c>
      <c r="W2046" s="98" t="s">
        <v>4603</v>
      </c>
      <c r="X2046" s="98">
        <v>3</v>
      </c>
      <c r="Y2046" s="98" t="s">
        <v>870</v>
      </c>
      <c r="Z2046" s="98">
        <v>23</v>
      </c>
      <c r="AA2046" s="98" t="s">
        <v>4549</v>
      </c>
      <c r="AB2046" s="98">
        <v>8283</v>
      </c>
      <c r="AC2046" s="98" t="s">
        <v>4681</v>
      </c>
      <c r="AD2046" s="98" t="s">
        <v>4682</v>
      </c>
      <c r="AE2046" s="98">
        <v>3780</v>
      </c>
      <c r="AF2046" s="98" t="s">
        <v>275</v>
      </c>
      <c r="AG2046" s="98" t="s">
        <v>4695</v>
      </c>
      <c r="AH2046" s="98" t="s">
        <v>590</v>
      </c>
      <c r="AI2046" s="98" t="s">
        <v>53</v>
      </c>
      <c r="AJ2046" s="98">
        <v>4100</v>
      </c>
      <c r="AO2046" s="98">
        <v>2024</v>
      </c>
      <c r="AP2046" s="98">
        <v>3</v>
      </c>
      <c r="AQ2046" s="98" t="s">
        <v>54</v>
      </c>
      <c r="AR2046" s="98" t="s">
        <v>56</v>
      </c>
      <c r="AS2046" s="98" t="s">
        <v>54</v>
      </c>
      <c r="AT2046" s="98" t="s">
        <v>54</v>
      </c>
      <c r="AU2046" s="98" t="s">
        <v>276</v>
      </c>
      <c r="AY2046" s="98" t="s">
        <v>56</v>
      </c>
      <c r="AZ2046" s="98" t="s">
        <v>4693</v>
      </c>
      <c r="BA2046" s="98" t="s">
        <v>4690</v>
      </c>
      <c r="BB2046" s="98" t="s">
        <v>4694</v>
      </c>
      <c r="BD2046" s="110" t="str">
        <f t="shared" si="330"/>
        <v>5378RGInt 01 Curitiba</v>
      </c>
      <c r="BE2046" s="110">
        <v>5378</v>
      </c>
      <c r="BF2046" s="110" t="s">
        <v>3709</v>
      </c>
      <c r="BG2046" s="110">
        <v>8690</v>
      </c>
      <c r="BH2046" s="110" t="s">
        <v>33</v>
      </c>
      <c r="BI2046" s="110">
        <v>2</v>
      </c>
      <c r="BJ2046" s="110">
        <v>2</v>
      </c>
      <c r="BK2046" s="110">
        <v>2</v>
      </c>
      <c r="BL2046" s="110">
        <v>2</v>
      </c>
      <c r="BN2046" s="110">
        <f t="shared" si="331"/>
        <v>8</v>
      </c>
      <c r="BS2046" s="110">
        <v>3780</v>
      </c>
      <c r="BT2046" s="110" t="str">
        <f t="shared" si="325"/>
        <v>Elaboração de projetos de educação ambiental para o Pró-Fauna</v>
      </c>
      <c r="BU2046" s="111" t="str">
        <f t="shared" si="326"/>
        <v>Não</v>
      </c>
      <c r="BV2046" s="111" t="str">
        <f t="shared" si="327"/>
        <v>Não</v>
      </c>
      <c r="BW2046" s="111" t="str">
        <f t="shared" si="328"/>
        <v>Não</v>
      </c>
      <c r="BX2046" s="111" t="str">
        <f t="shared" si="329"/>
        <v>Sim</v>
      </c>
      <c r="BY2046" s="110" t="s">
        <v>276</v>
      </c>
      <c r="BZ2046" s="110" t="s">
        <v>4685</v>
      </c>
      <c r="CA2046" s="110" t="s">
        <v>121</v>
      </c>
      <c r="CB2046" s="110" t="s">
        <v>8378</v>
      </c>
      <c r="CG2046" s="110" t="str">
        <f t="shared" si="323"/>
        <v>6382Palmeira</v>
      </c>
      <c r="CH2046" s="110" t="str">
        <f t="shared" si="324"/>
        <v>6382-1</v>
      </c>
      <c r="CI2046" s="110">
        <v>1</v>
      </c>
      <c r="CJ2046" s="110">
        <v>6382</v>
      </c>
      <c r="CK2046" s="110" t="s">
        <v>38</v>
      </c>
      <c r="CL2046" s="110">
        <v>4117701</v>
      </c>
      <c r="CM2046" s="110" t="s">
        <v>1692</v>
      </c>
      <c r="CN2046" s="110">
        <v>0</v>
      </c>
      <c r="CO2046" s="110">
        <v>50</v>
      </c>
      <c r="CP2046" s="110">
        <v>327</v>
      </c>
      <c r="CQ2046" s="110">
        <v>0</v>
      </c>
    </row>
    <row r="2047" spans="19:95" x14ac:dyDescent="0.2">
      <c r="S2047" s="98">
        <v>3779</v>
      </c>
      <c r="T2047" s="98">
        <v>69</v>
      </c>
      <c r="U2047" s="98" t="s">
        <v>4548</v>
      </c>
      <c r="V2047" s="98">
        <v>31</v>
      </c>
      <c r="W2047" s="98" t="s">
        <v>4603</v>
      </c>
      <c r="X2047" s="98">
        <v>3</v>
      </c>
      <c r="Y2047" s="98" t="s">
        <v>870</v>
      </c>
      <c r="Z2047" s="98">
        <v>23</v>
      </c>
      <c r="AA2047" s="98" t="s">
        <v>4549</v>
      </c>
      <c r="AB2047" s="98">
        <v>8283</v>
      </c>
      <c r="AC2047" s="98" t="s">
        <v>4681</v>
      </c>
      <c r="AD2047" s="98" t="s">
        <v>4682</v>
      </c>
      <c r="AE2047" s="98">
        <v>3779</v>
      </c>
      <c r="AF2047" s="98" t="s">
        <v>271</v>
      </c>
      <c r="AG2047" s="98" t="s">
        <v>4692</v>
      </c>
      <c r="AH2047" s="98" t="s">
        <v>590</v>
      </c>
      <c r="AI2047" s="98" t="s">
        <v>53</v>
      </c>
      <c r="AJ2047" s="98">
        <v>4100</v>
      </c>
      <c r="AO2047" s="98">
        <v>2024</v>
      </c>
      <c r="AP2047" s="98">
        <v>3</v>
      </c>
      <c r="AQ2047" s="98" t="s">
        <v>54</v>
      </c>
      <c r="AR2047" s="98" t="s">
        <v>56</v>
      </c>
      <c r="AS2047" s="98" t="s">
        <v>54</v>
      </c>
      <c r="AT2047" s="98" t="s">
        <v>54</v>
      </c>
      <c r="AU2047" s="98" t="s">
        <v>272</v>
      </c>
      <c r="AY2047" s="98" t="s">
        <v>56</v>
      </c>
      <c r="AZ2047" s="98" t="s">
        <v>4693</v>
      </c>
      <c r="BA2047" s="98" t="s">
        <v>4696</v>
      </c>
      <c r="BB2047" s="98" t="s">
        <v>4694</v>
      </c>
      <c r="BD2047" s="110" t="str">
        <f t="shared" si="330"/>
        <v>5379(vazio)</v>
      </c>
      <c r="BE2047" s="110">
        <v>5379</v>
      </c>
      <c r="BF2047" s="110" t="s">
        <v>3713</v>
      </c>
      <c r="BG2047" s="110">
        <v>8690</v>
      </c>
      <c r="BH2047" s="110" t="s">
        <v>60</v>
      </c>
      <c r="BI2047" s="110">
        <v>2</v>
      </c>
      <c r="BJ2047" s="110">
        <v>2</v>
      </c>
      <c r="BK2047" s="110">
        <v>2</v>
      </c>
      <c r="BL2047" s="110">
        <v>2</v>
      </c>
      <c r="BN2047" s="110">
        <f t="shared" si="331"/>
        <v>8</v>
      </c>
      <c r="BS2047" s="110">
        <v>3779</v>
      </c>
      <c r="BT2047" s="110" t="str">
        <f t="shared" si="325"/>
        <v>Elaboração de projetos de educação ambiental, sustentabilidade e turismo consciente em Unidades de Conservação</v>
      </c>
      <c r="BU2047" s="111" t="str">
        <f t="shared" si="326"/>
        <v>Não</v>
      </c>
      <c r="BV2047" s="111" t="str">
        <f t="shared" si="327"/>
        <v>Não</v>
      </c>
      <c r="BW2047" s="111" t="str">
        <f t="shared" si="328"/>
        <v>Não</v>
      </c>
      <c r="BX2047" s="111" t="str">
        <f t="shared" si="329"/>
        <v>Sim</v>
      </c>
      <c r="BY2047" s="110" t="s">
        <v>272</v>
      </c>
      <c r="BZ2047" s="110" t="s">
        <v>4198</v>
      </c>
      <c r="CA2047" s="110" t="s">
        <v>121</v>
      </c>
      <c r="CB2047" s="110" t="s">
        <v>8376</v>
      </c>
      <c r="CG2047" s="110" t="str">
        <f t="shared" si="323"/>
        <v>6382 Total</v>
      </c>
      <c r="CH2047" s="110" t="str">
        <f t="shared" si="324"/>
        <v>6382 Total-1</v>
      </c>
      <c r="CI2047" s="110">
        <v>1</v>
      </c>
      <c r="CJ2047" s="110" t="s">
        <v>7711</v>
      </c>
      <c r="CN2047" s="110">
        <v>0</v>
      </c>
      <c r="CO2047" s="110">
        <v>50</v>
      </c>
      <c r="CP2047" s="110">
        <v>327</v>
      </c>
      <c r="CQ2047" s="110">
        <v>0</v>
      </c>
    </row>
    <row r="2048" spans="19:95" x14ac:dyDescent="0.2">
      <c r="S2048" s="98">
        <v>3783</v>
      </c>
      <c r="T2048" s="98">
        <v>69</v>
      </c>
      <c r="U2048" s="98" t="s">
        <v>4548</v>
      </c>
      <c r="V2048" s="98">
        <v>31</v>
      </c>
      <c r="W2048" s="98" t="s">
        <v>4603</v>
      </c>
      <c r="X2048" s="98">
        <v>3</v>
      </c>
      <c r="Y2048" s="98" t="s">
        <v>870</v>
      </c>
      <c r="Z2048" s="98">
        <v>23</v>
      </c>
      <c r="AA2048" s="98" t="s">
        <v>4549</v>
      </c>
      <c r="AB2048" s="98">
        <v>8283</v>
      </c>
      <c r="AC2048" s="98" t="s">
        <v>4681</v>
      </c>
      <c r="AD2048" s="98" t="s">
        <v>4682</v>
      </c>
      <c r="AE2048" s="98">
        <v>3783</v>
      </c>
      <c r="AF2048" s="98" t="s">
        <v>304</v>
      </c>
      <c r="AG2048" s="98" t="s">
        <v>6663</v>
      </c>
      <c r="AH2048" s="98" t="s">
        <v>3433</v>
      </c>
      <c r="AI2048" s="98" t="s">
        <v>53</v>
      </c>
      <c r="AJ2048" s="98">
        <v>4100</v>
      </c>
      <c r="AO2048" s="98">
        <v>2024</v>
      </c>
      <c r="AP2048" s="98">
        <v>4</v>
      </c>
      <c r="AQ2048" s="98" t="s">
        <v>54</v>
      </c>
      <c r="AR2048" s="98" t="s">
        <v>54</v>
      </c>
      <c r="AS2048" s="98" t="s">
        <v>54</v>
      </c>
      <c r="AT2048" s="98" t="s">
        <v>54</v>
      </c>
      <c r="AV2048" s="98" t="s">
        <v>4335</v>
      </c>
      <c r="AY2048" s="98" t="s">
        <v>56</v>
      </c>
      <c r="AZ2048" s="98" t="s">
        <v>4697</v>
      </c>
      <c r="BA2048" s="98" t="s">
        <v>4696</v>
      </c>
      <c r="BB2048" s="98" t="s">
        <v>6664</v>
      </c>
      <c r="BD2048" s="110" t="str">
        <f t="shared" si="330"/>
        <v>5381(vazio)</v>
      </c>
      <c r="BE2048" s="110">
        <v>5381</v>
      </c>
      <c r="BF2048" s="110" t="s">
        <v>3718</v>
      </c>
      <c r="BG2048" s="110">
        <v>8690</v>
      </c>
      <c r="BH2048" s="110" t="s">
        <v>60</v>
      </c>
      <c r="BI2048" s="110">
        <v>6</v>
      </c>
      <c r="BJ2048" s="110">
        <v>6</v>
      </c>
      <c r="BK2048" s="110">
        <v>6</v>
      </c>
      <c r="BL2048" s="110">
        <v>6</v>
      </c>
      <c r="BN2048" s="110">
        <f t="shared" si="331"/>
        <v>24</v>
      </c>
      <c r="BS2048" s="110">
        <v>3783</v>
      </c>
      <c r="BT2048" s="110" t="str">
        <f t="shared" si="325"/>
        <v>Estruturação de Unidades de Conservação</v>
      </c>
      <c r="BU2048" s="111" t="str">
        <f t="shared" si="326"/>
        <v>Não</v>
      </c>
      <c r="BV2048" s="111" t="str">
        <f t="shared" si="327"/>
        <v>Não</v>
      </c>
      <c r="BW2048" s="111" t="str">
        <f t="shared" si="328"/>
        <v>Não</v>
      </c>
      <c r="BX2048" s="111" t="str">
        <f t="shared" si="329"/>
        <v>Não</v>
      </c>
      <c r="BY2048" s="110" t="s">
        <v>272</v>
      </c>
      <c r="BZ2048" s="110" t="s">
        <v>8305</v>
      </c>
      <c r="CA2048" s="110" t="s">
        <v>305</v>
      </c>
      <c r="CB2048" s="110" t="s">
        <v>8374</v>
      </c>
      <c r="CG2048" s="110" t="str">
        <f t="shared" si="323"/>
        <v>6383Paraíso do Norte</v>
      </c>
      <c r="CH2048" s="110" t="str">
        <f t="shared" si="324"/>
        <v>6383-1</v>
      </c>
      <c r="CI2048" s="110">
        <v>1</v>
      </c>
      <c r="CJ2048" s="110">
        <v>6383</v>
      </c>
      <c r="CK2048" s="110" t="s">
        <v>36</v>
      </c>
      <c r="CL2048" s="110">
        <v>4118006</v>
      </c>
      <c r="CM2048" s="110" t="s">
        <v>5264</v>
      </c>
      <c r="CN2048" s="110">
        <v>0</v>
      </c>
      <c r="CO2048" s="110">
        <v>50</v>
      </c>
      <c r="CP2048" s="110">
        <v>327</v>
      </c>
      <c r="CQ2048" s="110">
        <v>0</v>
      </c>
    </row>
    <row r="2049" spans="19:95" x14ac:dyDescent="0.2">
      <c r="S2049" s="98">
        <v>7044</v>
      </c>
      <c r="T2049" s="98">
        <v>69</v>
      </c>
      <c r="U2049" s="98" t="s">
        <v>4548</v>
      </c>
      <c r="V2049" s="98">
        <v>31</v>
      </c>
      <c r="W2049" s="98" t="s">
        <v>4603</v>
      </c>
      <c r="X2049" s="98">
        <v>3</v>
      </c>
      <c r="Y2049" s="98" t="s">
        <v>870</v>
      </c>
      <c r="Z2049" s="98">
        <v>23</v>
      </c>
      <c r="AA2049" s="98" t="s">
        <v>4549</v>
      </c>
      <c r="AB2049" s="98">
        <v>8283</v>
      </c>
      <c r="AC2049" s="98" t="s">
        <v>4681</v>
      </c>
      <c r="AD2049" s="98" t="s">
        <v>4682</v>
      </c>
      <c r="AE2049" s="98">
        <v>7044</v>
      </c>
      <c r="AF2049" s="98" t="s">
        <v>1446</v>
      </c>
      <c r="AG2049" s="98" t="s">
        <v>6520</v>
      </c>
      <c r="AH2049" s="98" t="s">
        <v>734</v>
      </c>
      <c r="AI2049" s="98" t="s">
        <v>53</v>
      </c>
      <c r="AJ2049" s="98">
        <v>4100</v>
      </c>
      <c r="AO2049" s="98">
        <v>2024</v>
      </c>
      <c r="AP2049" s="98">
        <v>0</v>
      </c>
      <c r="AQ2049" s="98" t="s">
        <v>54</v>
      </c>
      <c r="AR2049" s="98" t="s">
        <v>54</v>
      </c>
      <c r="AS2049" s="98" t="s">
        <v>54</v>
      </c>
      <c r="AT2049" s="98" t="s">
        <v>54</v>
      </c>
      <c r="AU2049" s="98" t="s">
        <v>1447</v>
      </c>
      <c r="AY2049" s="98" t="s">
        <v>56</v>
      </c>
      <c r="AZ2049" s="98" t="s">
        <v>6665</v>
      </c>
      <c r="BA2049" s="98" t="s">
        <v>4591</v>
      </c>
      <c r="BB2049" s="98" t="s">
        <v>4592</v>
      </c>
      <c r="BD2049" s="110" t="str">
        <f t="shared" si="330"/>
        <v>5382(vazio)</v>
      </c>
      <c r="BE2049" s="110">
        <v>5382</v>
      </c>
      <c r="BF2049" s="110" t="s">
        <v>3723</v>
      </c>
      <c r="BG2049" s="110">
        <v>8690</v>
      </c>
      <c r="BH2049" s="110" t="s">
        <v>60</v>
      </c>
      <c r="BI2049" s="110">
        <v>20</v>
      </c>
      <c r="BJ2049" s="110">
        <v>20</v>
      </c>
      <c r="BK2049" s="110">
        <v>20</v>
      </c>
      <c r="BL2049" s="110">
        <v>20</v>
      </c>
      <c r="BN2049" s="110">
        <f t="shared" si="331"/>
        <v>80</v>
      </c>
      <c r="BS2049" s="110">
        <v>7044</v>
      </c>
      <c r="BT2049" s="110" t="str">
        <f t="shared" si="325"/>
        <v>Municípios beneficiados com recursos para a castração de animais e outros atendimentos</v>
      </c>
      <c r="BU2049" s="111" t="str">
        <f t="shared" si="326"/>
        <v>Não</v>
      </c>
      <c r="BV2049" s="111" t="str">
        <f t="shared" si="327"/>
        <v>Não</v>
      </c>
      <c r="BW2049" s="111" t="str">
        <f t="shared" si="328"/>
        <v>Não</v>
      </c>
      <c r="BX2049" s="111" t="str">
        <f t="shared" si="329"/>
        <v>Não</v>
      </c>
      <c r="BY2049" s="110" t="s">
        <v>1447</v>
      </c>
      <c r="BZ2049" s="110" t="s">
        <v>121</v>
      </c>
      <c r="CA2049" s="110" t="s">
        <v>121</v>
      </c>
      <c r="CB2049" s="110" t="s">
        <v>8122</v>
      </c>
      <c r="CG2049" s="110" t="str">
        <f t="shared" si="323"/>
        <v>6383 Total</v>
      </c>
      <c r="CH2049" s="110" t="str">
        <f t="shared" si="324"/>
        <v>6383 Total-1</v>
      </c>
      <c r="CI2049" s="110">
        <v>1</v>
      </c>
      <c r="CJ2049" s="110" t="s">
        <v>7712</v>
      </c>
      <c r="CN2049" s="110">
        <v>0</v>
      </c>
      <c r="CO2049" s="110">
        <v>50</v>
      </c>
      <c r="CP2049" s="110">
        <v>327</v>
      </c>
      <c r="CQ2049" s="110">
        <v>0</v>
      </c>
    </row>
    <row r="2050" spans="19:95" x14ac:dyDescent="0.2">
      <c r="S2050" s="98">
        <v>3786</v>
      </c>
      <c r="T2050" s="98">
        <v>69</v>
      </c>
      <c r="U2050" s="98" t="s">
        <v>4548</v>
      </c>
      <c r="V2050" s="98">
        <v>31</v>
      </c>
      <c r="W2050" s="98" t="s">
        <v>4603</v>
      </c>
      <c r="X2050" s="98">
        <v>3</v>
      </c>
      <c r="Y2050" s="98" t="s">
        <v>870</v>
      </c>
      <c r="Z2050" s="98">
        <v>23</v>
      </c>
      <c r="AA2050" s="98" t="s">
        <v>4549</v>
      </c>
      <c r="AB2050" s="98">
        <v>8283</v>
      </c>
      <c r="AC2050" s="98" t="s">
        <v>4681</v>
      </c>
      <c r="AD2050" s="98" t="s">
        <v>4682</v>
      </c>
      <c r="AE2050" s="98">
        <v>3786</v>
      </c>
      <c r="AF2050" s="98" t="s">
        <v>319</v>
      </c>
      <c r="AG2050" s="98" t="s">
        <v>6666</v>
      </c>
      <c r="AH2050" s="98" t="s">
        <v>4675</v>
      </c>
      <c r="AI2050" s="98" t="s">
        <v>53</v>
      </c>
      <c r="AJ2050" s="98">
        <v>4100</v>
      </c>
      <c r="AO2050" s="98">
        <v>2024</v>
      </c>
      <c r="AP2050" s="98">
        <v>20</v>
      </c>
      <c r="AQ2050" s="98" t="s">
        <v>54</v>
      </c>
      <c r="AR2050" s="98" t="s">
        <v>54</v>
      </c>
      <c r="AS2050" s="98" t="s">
        <v>54</v>
      </c>
      <c r="AT2050" s="98" t="s">
        <v>54</v>
      </c>
      <c r="AU2050" s="98" t="s">
        <v>320</v>
      </c>
      <c r="AY2050" s="98" t="s">
        <v>56</v>
      </c>
      <c r="AZ2050" s="98" t="s">
        <v>4693</v>
      </c>
      <c r="BA2050" s="98" t="s">
        <v>4687</v>
      </c>
      <c r="BB2050" s="98" t="s">
        <v>4688</v>
      </c>
      <c r="BD2050" s="110" t="str">
        <f t="shared" si="330"/>
        <v>5383RGInt 01 Curitiba</v>
      </c>
      <c r="BE2050" s="110">
        <v>5383</v>
      </c>
      <c r="BF2050" s="110" t="s">
        <v>3731</v>
      </c>
      <c r="BG2050" s="110">
        <v>8690</v>
      </c>
      <c r="BH2050" s="110" t="s">
        <v>33</v>
      </c>
      <c r="BI2050" s="110">
        <v>6</v>
      </c>
      <c r="BJ2050" s="110">
        <v>6</v>
      </c>
      <c r="BK2050" s="110">
        <v>6</v>
      </c>
      <c r="BL2050" s="110">
        <v>6</v>
      </c>
      <c r="BN2050" s="110">
        <f t="shared" si="331"/>
        <v>24</v>
      </c>
      <c r="BS2050" s="110">
        <v>3786</v>
      </c>
      <c r="BT2050" s="110" t="str">
        <f t="shared" si="325"/>
        <v>Projeto Pró Biodiversidade e Projeto Sigabio executado</v>
      </c>
      <c r="BU2050" s="111" t="str">
        <f t="shared" si="326"/>
        <v>Não</v>
      </c>
      <c r="BV2050" s="111" t="str">
        <f t="shared" si="327"/>
        <v>Não</v>
      </c>
      <c r="BW2050" s="111" t="str">
        <f t="shared" si="328"/>
        <v>Não</v>
      </c>
      <c r="BX2050" s="111" t="str">
        <f t="shared" si="329"/>
        <v>Não</v>
      </c>
      <c r="BY2050" s="110" t="s">
        <v>320</v>
      </c>
      <c r="BZ2050" s="110" t="s">
        <v>8288</v>
      </c>
      <c r="CA2050" s="110" t="s">
        <v>305</v>
      </c>
      <c r="CB2050" s="110" t="s">
        <v>8374</v>
      </c>
      <c r="CG2050" s="110" t="str">
        <f t="shared" si="323"/>
        <v>6384Porecatu</v>
      </c>
      <c r="CH2050" s="110" t="str">
        <f t="shared" si="324"/>
        <v>6384-1</v>
      </c>
      <c r="CI2050" s="110">
        <v>1</v>
      </c>
      <c r="CJ2050" s="110">
        <v>6384</v>
      </c>
      <c r="CK2050" s="110" t="s">
        <v>37</v>
      </c>
      <c r="CL2050" s="110">
        <v>4120002</v>
      </c>
      <c r="CM2050" s="110" t="s">
        <v>5267</v>
      </c>
      <c r="CN2050" s="110">
        <v>0</v>
      </c>
      <c r="CO2050" s="110">
        <v>100</v>
      </c>
      <c r="CP2050" s="110">
        <v>277</v>
      </c>
      <c r="CQ2050" s="110">
        <v>0</v>
      </c>
    </row>
    <row r="2051" spans="19:95" x14ac:dyDescent="0.2">
      <c r="S2051" s="98">
        <v>3782</v>
      </c>
      <c r="T2051" s="98">
        <v>69</v>
      </c>
      <c r="U2051" s="98" t="s">
        <v>4548</v>
      </c>
      <c r="V2051" s="98">
        <v>31</v>
      </c>
      <c r="W2051" s="98" t="s">
        <v>4603</v>
      </c>
      <c r="X2051" s="98">
        <v>3</v>
      </c>
      <c r="Y2051" s="98" t="s">
        <v>870</v>
      </c>
      <c r="Z2051" s="98">
        <v>23</v>
      </c>
      <c r="AA2051" s="98" t="s">
        <v>4549</v>
      </c>
      <c r="AB2051" s="98">
        <v>8283</v>
      </c>
      <c r="AC2051" s="98" t="s">
        <v>4681</v>
      </c>
      <c r="AD2051" s="98" t="s">
        <v>4682</v>
      </c>
      <c r="AE2051" s="98">
        <v>3782</v>
      </c>
      <c r="AF2051" s="98" t="s">
        <v>296</v>
      </c>
      <c r="AG2051" s="98" t="s">
        <v>4698</v>
      </c>
      <c r="AH2051" s="98" t="s">
        <v>4675</v>
      </c>
      <c r="AI2051" s="98" t="s">
        <v>53</v>
      </c>
      <c r="AJ2051" s="98">
        <v>4100</v>
      </c>
      <c r="AO2051" s="98">
        <v>2024</v>
      </c>
      <c r="AP2051" s="98">
        <v>1</v>
      </c>
      <c r="AQ2051" s="98" t="s">
        <v>54</v>
      </c>
      <c r="AR2051" s="98" t="s">
        <v>54</v>
      </c>
      <c r="AS2051" s="98" t="s">
        <v>54</v>
      </c>
      <c r="AT2051" s="98" t="s">
        <v>54</v>
      </c>
      <c r="AU2051" s="98" t="s">
        <v>249</v>
      </c>
      <c r="AY2051" s="98" t="s">
        <v>56</v>
      </c>
      <c r="AZ2051" s="98" t="s">
        <v>4676</v>
      </c>
      <c r="BA2051" s="98" t="s">
        <v>4690</v>
      </c>
      <c r="BB2051" s="98" t="s">
        <v>4691</v>
      </c>
      <c r="BD2051" s="110" t="str">
        <f t="shared" si="330"/>
        <v>5384RGInt 01 Curitiba</v>
      </c>
      <c r="BE2051" s="110">
        <v>5384</v>
      </c>
      <c r="BF2051" s="110" t="s">
        <v>3747</v>
      </c>
      <c r="BG2051" s="110">
        <v>8690</v>
      </c>
      <c r="BH2051" s="110" t="s">
        <v>33</v>
      </c>
      <c r="BI2051" s="110">
        <v>2</v>
      </c>
      <c r="BJ2051" s="110">
        <v>2</v>
      </c>
      <c r="BK2051" s="110">
        <v>2</v>
      </c>
      <c r="BL2051" s="110">
        <v>2</v>
      </c>
      <c r="BN2051" s="110">
        <f t="shared" si="331"/>
        <v>8</v>
      </c>
      <c r="BS2051" s="110">
        <v>3782</v>
      </c>
      <c r="BT2051" s="110" t="str">
        <f t="shared" si="325"/>
        <v>Projetos executados com Incentivos Ambientais Econômicos</v>
      </c>
      <c r="BU2051" s="111" t="str">
        <f t="shared" si="326"/>
        <v>Não</v>
      </c>
      <c r="BV2051" s="111" t="str">
        <f t="shared" si="327"/>
        <v>Não</v>
      </c>
      <c r="BW2051" s="111" t="str">
        <f t="shared" si="328"/>
        <v>Não</v>
      </c>
      <c r="BX2051" s="111" t="str">
        <f t="shared" si="329"/>
        <v>Não</v>
      </c>
      <c r="BY2051" s="110" t="s">
        <v>249</v>
      </c>
      <c r="BZ2051" s="110" t="s">
        <v>8302</v>
      </c>
      <c r="CA2051" s="110" t="s">
        <v>8373</v>
      </c>
      <c r="CB2051" s="110" t="s">
        <v>8374</v>
      </c>
      <c r="CG2051" s="110" t="str">
        <f t="shared" si="323"/>
        <v>6384 Total</v>
      </c>
      <c r="CH2051" s="110" t="str">
        <f t="shared" si="324"/>
        <v>6384 Total-1</v>
      </c>
      <c r="CI2051" s="110">
        <v>1</v>
      </c>
      <c r="CJ2051" s="110" t="s">
        <v>7713</v>
      </c>
      <c r="CN2051" s="110">
        <v>0</v>
      </c>
      <c r="CO2051" s="110">
        <v>100</v>
      </c>
      <c r="CP2051" s="110">
        <v>277</v>
      </c>
      <c r="CQ2051" s="110">
        <v>0</v>
      </c>
    </row>
    <row r="2052" spans="19:95" x14ac:dyDescent="0.2">
      <c r="S2052" s="98">
        <v>3784</v>
      </c>
      <c r="T2052" s="98">
        <v>69</v>
      </c>
      <c r="U2052" s="98" t="s">
        <v>4548</v>
      </c>
      <c r="V2052" s="98">
        <v>31</v>
      </c>
      <c r="W2052" s="98" t="s">
        <v>4603</v>
      </c>
      <c r="X2052" s="98">
        <v>3</v>
      </c>
      <c r="Y2052" s="98" t="s">
        <v>870</v>
      </c>
      <c r="Z2052" s="98">
        <v>23</v>
      </c>
      <c r="AA2052" s="98" t="s">
        <v>4549</v>
      </c>
      <c r="AB2052" s="98">
        <v>8283</v>
      </c>
      <c r="AC2052" s="98" t="s">
        <v>4681</v>
      </c>
      <c r="AD2052" s="98" t="s">
        <v>4682</v>
      </c>
      <c r="AE2052" s="98">
        <v>3784</v>
      </c>
      <c r="AF2052" s="98" t="s">
        <v>310</v>
      </c>
      <c r="AG2052" s="98" t="s">
        <v>4699</v>
      </c>
      <c r="AH2052" s="98" t="s">
        <v>212</v>
      </c>
      <c r="AI2052" s="98" t="s">
        <v>53</v>
      </c>
      <c r="AJ2052" s="98">
        <v>4100</v>
      </c>
      <c r="AK2052" s="98" t="s">
        <v>33</v>
      </c>
      <c r="AL2052" s="98">
        <v>4101</v>
      </c>
      <c r="AM2052" s="98" t="s">
        <v>123</v>
      </c>
      <c r="AN2052" s="98">
        <v>4118709</v>
      </c>
      <c r="AO2052" s="98">
        <v>2024</v>
      </c>
      <c r="AP2052" s="98">
        <v>0</v>
      </c>
      <c r="AQ2052" s="98" t="s">
        <v>54</v>
      </c>
      <c r="AR2052" s="98" t="s">
        <v>54</v>
      </c>
      <c r="AS2052" s="98" t="s">
        <v>54</v>
      </c>
      <c r="AT2052" s="98" t="s">
        <v>54</v>
      </c>
      <c r="AW2052" s="98" t="s">
        <v>1198</v>
      </c>
      <c r="AY2052" s="98" t="s">
        <v>56</v>
      </c>
      <c r="AZ2052" s="98" t="s">
        <v>4700</v>
      </c>
      <c r="BA2052" s="98" t="s">
        <v>4687</v>
      </c>
      <c r="BB2052" s="98" t="s">
        <v>4688</v>
      </c>
      <c r="BD2052" s="110" t="str">
        <f t="shared" si="330"/>
        <v>5385RGInt 01 Curitiba</v>
      </c>
      <c r="BE2052" s="110">
        <v>5385</v>
      </c>
      <c r="BF2052" s="110" t="s">
        <v>3743</v>
      </c>
      <c r="BG2052" s="110">
        <v>8690</v>
      </c>
      <c r="BH2052" s="110" t="s">
        <v>33</v>
      </c>
      <c r="BI2052" s="110">
        <v>6</v>
      </c>
      <c r="BJ2052" s="110">
        <v>6</v>
      </c>
      <c r="BK2052" s="110">
        <v>6</v>
      </c>
      <c r="BL2052" s="110">
        <v>6</v>
      </c>
      <c r="BN2052" s="110">
        <f t="shared" si="331"/>
        <v>24</v>
      </c>
      <c r="BS2052" s="110">
        <v>3784</v>
      </c>
      <c r="BT2052" s="110" t="str">
        <f t="shared" si="325"/>
        <v>Reestruturação dos Viveiros Florestais do Instituto Água e Terra pelo Programa Paraná Mais Verde</v>
      </c>
      <c r="BU2052" s="111" t="str">
        <f t="shared" si="326"/>
        <v>Não</v>
      </c>
      <c r="BV2052" s="111" t="str">
        <f t="shared" si="327"/>
        <v>Não</v>
      </c>
      <c r="BW2052" s="111" t="str">
        <f t="shared" si="328"/>
        <v>Não</v>
      </c>
      <c r="BX2052" s="111" t="str">
        <f t="shared" si="329"/>
        <v>Não</v>
      </c>
      <c r="BY2052" s="110" t="s">
        <v>267</v>
      </c>
      <c r="BZ2052" s="110" t="s">
        <v>8306</v>
      </c>
      <c r="CA2052" s="110" t="s">
        <v>8373</v>
      </c>
      <c r="CB2052" s="110" t="s">
        <v>8374</v>
      </c>
      <c r="CG2052" s="110" t="str">
        <f t="shared" si="323"/>
        <v>6385Sertanópolis</v>
      </c>
      <c r="CH2052" s="110" t="str">
        <f t="shared" si="324"/>
        <v>6385-1</v>
      </c>
      <c r="CI2052" s="110">
        <v>1</v>
      </c>
      <c r="CJ2052" s="110">
        <v>6385</v>
      </c>
      <c r="CK2052" s="110" t="s">
        <v>37</v>
      </c>
      <c r="CL2052" s="110">
        <v>4126504</v>
      </c>
      <c r="CM2052" s="110" t="s">
        <v>2838</v>
      </c>
      <c r="CN2052" s="110">
        <v>0</v>
      </c>
      <c r="CO2052" s="110">
        <v>100</v>
      </c>
      <c r="CP2052" s="110">
        <v>277</v>
      </c>
      <c r="CQ2052" s="110">
        <v>0</v>
      </c>
    </row>
    <row r="2053" spans="19:95" x14ac:dyDescent="0.2">
      <c r="S2053" s="98">
        <v>6332</v>
      </c>
      <c r="T2053" s="98">
        <v>69</v>
      </c>
      <c r="U2053" s="98" t="s">
        <v>4548</v>
      </c>
      <c r="V2053" s="98">
        <v>31</v>
      </c>
      <c r="W2053" s="98" t="s">
        <v>4603</v>
      </c>
      <c r="X2053" s="98">
        <v>3</v>
      </c>
      <c r="Y2053" s="98" t="s">
        <v>870</v>
      </c>
      <c r="Z2053" s="98">
        <v>23</v>
      </c>
      <c r="AA2053" s="98" t="s">
        <v>4549</v>
      </c>
      <c r="AB2053" s="98">
        <v>8283</v>
      </c>
      <c r="AC2053" s="98" t="s">
        <v>4681</v>
      </c>
      <c r="AD2053" s="98" t="s">
        <v>4682</v>
      </c>
      <c r="AE2053" s="98">
        <v>6332</v>
      </c>
      <c r="AF2053" s="98" t="s">
        <v>6667</v>
      </c>
      <c r="AG2053" s="98" t="s">
        <v>6668</v>
      </c>
      <c r="AH2053" s="98" t="s">
        <v>212</v>
      </c>
      <c r="AI2053" s="98" t="s">
        <v>53</v>
      </c>
      <c r="AJ2053" s="98">
        <v>4100</v>
      </c>
      <c r="AK2053" s="98" t="s">
        <v>33</v>
      </c>
      <c r="AL2053" s="98">
        <v>4101</v>
      </c>
      <c r="AM2053" s="98" t="s">
        <v>511</v>
      </c>
      <c r="AN2053" s="98">
        <v>4118204</v>
      </c>
      <c r="AO2053" s="98">
        <v>2024</v>
      </c>
      <c r="AP2053" s="98">
        <v>0</v>
      </c>
      <c r="AQ2053" s="98" t="s">
        <v>54</v>
      </c>
      <c r="AR2053" s="98" t="s">
        <v>54</v>
      </c>
      <c r="AS2053" s="98" t="s">
        <v>54</v>
      </c>
      <c r="AT2053" s="98" t="s">
        <v>54</v>
      </c>
      <c r="AY2053" s="98" t="s">
        <v>56</v>
      </c>
      <c r="AZ2053" s="98" t="s">
        <v>6597</v>
      </c>
      <c r="BA2053" s="98" t="s">
        <v>6598</v>
      </c>
      <c r="BB2053" s="98" t="s">
        <v>6641</v>
      </c>
      <c r="BD2053" s="110" t="str">
        <f t="shared" si="330"/>
        <v>5386RGInt 01 Curitiba</v>
      </c>
      <c r="BE2053" s="110">
        <v>5386</v>
      </c>
      <c r="BF2053" s="110" t="s">
        <v>3735</v>
      </c>
      <c r="BG2053" s="110">
        <v>8690</v>
      </c>
      <c r="BH2053" s="110" t="s">
        <v>33</v>
      </c>
      <c r="BI2053" s="110">
        <v>2</v>
      </c>
      <c r="BJ2053" s="110">
        <v>2</v>
      </c>
      <c r="BK2053" s="110">
        <v>2</v>
      </c>
      <c r="BL2053" s="110">
        <v>2</v>
      </c>
      <c r="BN2053" s="110">
        <f t="shared" si="331"/>
        <v>8</v>
      </c>
      <c r="BS2053" s="110">
        <v>6332</v>
      </c>
      <c r="BT2053" s="110" t="str">
        <f t="shared" si="325"/>
        <v>Reforma do Escritório Regional Local do Instituto Água e Terra na Ilha do Mel</v>
      </c>
      <c r="BU2053" s="111" t="str">
        <f t="shared" si="326"/>
        <v>Não</v>
      </c>
      <c r="BV2053" s="111" t="str">
        <f t="shared" si="327"/>
        <v>Não</v>
      </c>
      <c r="BW2053" s="111" t="str">
        <f t="shared" si="328"/>
        <v>Não</v>
      </c>
      <c r="BX2053" s="111" t="str">
        <f t="shared" si="329"/>
        <v>Não</v>
      </c>
      <c r="BY2053" s="110" t="s">
        <v>121</v>
      </c>
      <c r="BZ2053" s="110" t="s">
        <v>121</v>
      </c>
      <c r="CA2053" s="110" t="s">
        <v>121</v>
      </c>
      <c r="CB2053" s="110" t="s">
        <v>8122</v>
      </c>
      <c r="CG2053" s="110" t="str">
        <f t="shared" si="323"/>
        <v>6385 Total</v>
      </c>
      <c r="CH2053" s="110" t="str">
        <f t="shared" si="324"/>
        <v>6385 Total-1</v>
      </c>
      <c r="CI2053" s="110">
        <v>1</v>
      </c>
      <c r="CJ2053" s="110" t="s">
        <v>7714</v>
      </c>
      <c r="CN2053" s="110">
        <v>0</v>
      </c>
      <c r="CO2053" s="110">
        <v>100</v>
      </c>
      <c r="CP2053" s="110">
        <v>277</v>
      </c>
      <c r="CQ2053" s="110">
        <v>0</v>
      </c>
    </row>
    <row r="2054" spans="19:95" x14ac:dyDescent="0.2">
      <c r="S2054" s="98">
        <v>3830</v>
      </c>
      <c r="T2054" s="98">
        <v>69</v>
      </c>
      <c r="U2054" s="98" t="s">
        <v>4548</v>
      </c>
      <c r="V2054" s="98">
        <v>31</v>
      </c>
      <c r="W2054" s="98" t="s">
        <v>4603</v>
      </c>
      <c r="X2054" s="98">
        <v>3</v>
      </c>
      <c r="Y2054" s="98" t="s">
        <v>870</v>
      </c>
      <c r="Z2054" s="98">
        <v>23</v>
      </c>
      <c r="AA2054" s="98" t="s">
        <v>4549</v>
      </c>
      <c r="AB2054" s="98">
        <v>8285</v>
      </c>
      <c r="AC2054" s="98" t="s">
        <v>4701</v>
      </c>
      <c r="AD2054" s="98" t="s">
        <v>4702</v>
      </c>
      <c r="AE2054" s="98">
        <v>3830</v>
      </c>
      <c r="AF2054" s="98" t="s">
        <v>429</v>
      </c>
      <c r="AG2054" s="98" t="s">
        <v>4703</v>
      </c>
      <c r="AH2054" s="98" t="s">
        <v>4704</v>
      </c>
      <c r="AI2054" s="98" t="s">
        <v>53</v>
      </c>
      <c r="AJ2054" s="98">
        <v>4100</v>
      </c>
      <c r="AO2054" s="98">
        <v>2024</v>
      </c>
      <c r="AP2054" s="98">
        <v>10</v>
      </c>
      <c r="AQ2054" s="98" t="s">
        <v>54</v>
      </c>
      <c r="AR2054" s="98" t="s">
        <v>54</v>
      </c>
      <c r="AS2054" s="98" t="s">
        <v>54</v>
      </c>
      <c r="AT2054" s="98" t="s">
        <v>54</v>
      </c>
      <c r="AU2054" s="98" t="s">
        <v>276</v>
      </c>
      <c r="AY2054" s="98" t="s">
        <v>56</v>
      </c>
      <c r="AZ2054" s="98" t="s">
        <v>4705</v>
      </c>
      <c r="BA2054" s="98" t="s">
        <v>4706</v>
      </c>
      <c r="BB2054" s="98" t="s">
        <v>4707</v>
      </c>
      <c r="BD2054" s="110" t="str">
        <f t="shared" si="330"/>
        <v>5387RGInt 01 Curitiba</v>
      </c>
      <c r="BE2054" s="110">
        <v>5387</v>
      </c>
      <c r="BF2054" s="110" t="s">
        <v>3739</v>
      </c>
      <c r="BG2054" s="110">
        <v>8690</v>
      </c>
      <c r="BH2054" s="110" t="s">
        <v>33</v>
      </c>
      <c r="BI2054" s="110">
        <v>12</v>
      </c>
      <c r="BJ2054" s="110">
        <v>12</v>
      </c>
      <c r="BK2054" s="110">
        <v>12</v>
      </c>
      <c r="BL2054" s="110">
        <v>12</v>
      </c>
      <c r="BN2054" s="110">
        <f t="shared" si="331"/>
        <v>48</v>
      </c>
      <c r="BS2054" s="110">
        <v>3830</v>
      </c>
      <c r="BT2054" s="110" t="str">
        <f t="shared" si="325"/>
        <v>Cadastro de Áreas de Soltura de Animais Silvestres (ASAS) e de Reabilitação de Animais Silvestres (ARAS) realizado</v>
      </c>
      <c r="BU2054" s="111" t="str">
        <f t="shared" si="326"/>
        <v>Não</v>
      </c>
      <c r="BV2054" s="111" t="str">
        <f t="shared" si="327"/>
        <v>Não</v>
      </c>
      <c r="BW2054" s="111" t="str">
        <f t="shared" si="328"/>
        <v>Não</v>
      </c>
      <c r="BX2054" s="111" t="str">
        <f t="shared" si="329"/>
        <v>Não</v>
      </c>
      <c r="BY2054" s="110" t="s">
        <v>276</v>
      </c>
      <c r="BZ2054" s="110" t="s">
        <v>8302</v>
      </c>
      <c r="CA2054" s="110" t="s">
        <v>121</v>
      </c>
      <c r="CB2054" s="110" t="s">
        <v>8374</v>
      </c>
      <c r="CG2054" s="110" t="str">
        <f t="shared" si="323"/>
        <v>6386Palotina</v>
      </c>
      <c r="CH2054" s="110" t="str">
        <f t="shared" si="324"/>
        <v>6386-1</v>
      </c>
      <c r="CI2054" s="110">
        <v>1</v>
      </c>
      <c r="CJ2054" s="110">
        <v>6386</v>
      </c>
      <c r="CK2054" s="110" t="s">
        <v>35</v>
      </c>
      <c r="CL2054" s="110">
        <v>4117909</v>
      </c>
      <c r="CM2054" s="110" t="s">
        <v>891</v>
      </c>
      <c r="CN2054" s="110">
        <v>0</v>
      </c>
      <c r="CO2054" s="110">
        <v>100</v>
      </c>
      <c r="CP2054" s="110">
        <v>200</v>
      </c>
      <c r="CQ2054" s="110">
        <v>0</v>
      </c>
    </row>
    <row r="2055" spans="19:95" x14ac:dyDescent="0.2">
      <c r="S2055" s="98">
        <v>3828</v>
      </c>
      <c r="T2055" s="98">
        <v>69</v>
      </c>
      <c r="U2055" s="98" t="s">
        <v>4548</v>
      </c>
      <c r="V2055" s="98">
        <v>31</v>
      </c>
      <c r="W2055" s="98" t="s">
        <v>4603</v>
      </c>
      <c r="X2055" s="98">
        <v>3</v>
      </c>
      <c r="Y2055" s="98" t="s">
        <v>870</v>
      </c>
      <c r="Z2055" s="98">
        <v>23</v>
      </c>
      <c r="AA2055" s="98" t="s">
        <v>4549</v>
      </c>
      <c r="AB2055" s="98">
        <v>8285</v>
      </c>
      <c r="AC2055" s="98" t="s">
        <v>4701</v>
      </c>
      <c r="AD2055" s="98" t="s">
        <v>4702</v>
      </c>
      <c r="AE2055" s="98">
        <v>3828</v>
      </c>
      <c r="AF2055" s="98" t="s">
        <v>423</v>
      </c>
      <c r="AG2055" s="98" t="s">
        <v>6669</v>
      </c>
      <c r="AH2055" s="98" t="s">
        <v>3231</v>
      </c>
      <c r="AI2055" s="98" t="s">
        <v>53</v>
      </c>
      <c r="AJ2055" s="98">
        <v>4100</v>
      </c>
      <c r="AK2055" s="98" t="s">
        <v>33</v>
      </c>
      <c r="AL2055" s="98">
        <v>4101</v>
      </c>
      <c r="AO2055" s="98">
        <v>2024</v>
      </c>
      <c r="AP2055" s="98">
        <v>1</v>
      </c>
      <c r="AQ2055" s="98" t="s">
        <v>54</v>
      </c>
      <c r="AR2055" s="98" t="s">
        <v>54</v>
      </c>
      <c r="AS2055" s="98" t="s">
        <v>54</v>
      </c>
      <c r="AT2055" s="98" t="s">
        <v>54</v>
      </c>
      <c r="AV2055" s="98" t="s">
        <v>4335</v>
      </c>
      <c r="AY2055" s="98" t="s">
        <v>56</v>
      </c>
      <c r="AZ2055" s="98" t="s">
        <v>4708</v>
      </c>
      <c r="BA2055" s="98" t="s">
        <v>4706</v>
      </c>
      <c r="BB2055" s="98" t="s">
        <v>4707</v>
      </c>
      <c r="BD2055" s="110" t="str">
        <f t="shared" si="330"/>
        <v>5388RGInt 01 Curitiba</v>
      </c>
      <c r="BE2055" s="110">
        <v>5388</v>
      </c>
      <c r="BF2055" s="110" t="s">
        <v>3584</v>
      </c>
      <c r="BG2055" s="110">
        <v>8690</v>
      </c>
      <c r="BH2055" s="110" t="s">
        <v>33</v>
      </c>
      <c r="BI2055" s="110">
        <v>2</v>
      </c>
      <c r="BJ2055" s="110">
        <v>2</v>
      </c>
      <c r="BK2055" s="110">
        <v>2</v>
      </c>
      <c r="BL2055" s="110">
        <v>2</v>
      </c>
      <c r="BN2055" s="110">
        <f t="shared" si="331"/>
        <v>8</v>
      </c>
      <c r="BS2055" s="110">
        <v>3828</v>
      </c>
      <c r="BT2055" s="110" t="str">
        <f t="shared" si="325"/>
        <v>Centros de Apoio à Fauna Silvestre (CAFS), Centro de Triagem e Reabilitação de Animais Silvestres (CETAS e CRAS) implantado e em funcionamento</v>
      </c>
      <c r="BU2055" s="111" t="str">
        <f t="shared" si="326"/>
        <v>Não</v>
      </c>
      <c r="BV2055" s="111" t="str">
        <f t="shared" si="327"/>
        <v>Não</v>
      </c>
      <c r="BW2055" s="111" t="str">
        <f t="shared" si="328"/>
        <v>Não</v>
      </c>
      <c r="BX2055" s="111" t="str">
        <f t="shared" si="329"/>
        <v>Não</v>
      </c>
      <c r="BY2055" s="110" t="s">
        <v>276</v>
      </c>
      <c r="BZ2055" s="110" t="s">
        <v>8303</v>
      </c>
      <c r="CA2055" s="110" t="s">
        <v>121</v>
      </c>
      <c r="CB2055" s="110" t="s">
        <v>8374</v>
      </c>
      <c r="CG2055" s="110" t="str">
        <f t="shared" si="323"/>
        <v>6386 Total</v>
      </c>
      <c r="CH2055" s="110" t="str">
        <f t="shared" si="324"/>
        <v>6386 Total-1</v>
      </c>
      <c r="CI2055" s="110">
        <v>1</v>
      </c>
      <c r="CJ2055" s="110" t="s">
        <v>7715</v>
      </c>
      <c r="CN2055" s="110">
        <v>0</v>
      </c>
      <c r="CO2055" s="110">
        <v>100</v>
      </c>
      <c r="CP2055" s="110">
        <v>200</v>
      </c>
      <c r="CQ2055" s="110">
        <v>0</v>
      </c>
    </row>
    <row r="2056" spans="19:95" x14ac:dyDescent="0.2">
      <c r="S2056" s="98">
        <v>3831</v>
      </c>
      <c r="T2056" s="98">
        <v>69</v>
      </c>
      <c r="U2056" s="98" t="s">
        <v>4548</v>
      </c>
      <c r="V2056" s="98">
        <v>31</v>
      </c>
      <c r="W2056" s="98" t="s">
        <v>4603</v>
      </c>
      <c r="X2056" s="98">
        <v>3</v>
      </c>
      <c r="Y2056" s="98" t="s">
        <v>870</v>
      </c>
      <c r="Z2056" s="98">
        <v>23</v>
      </c>
      <c r="AA2056" s="98" t="s">
        <v>4549</v>
      </c>
      <c r="AB2056" s="98">
        <v>8285</v>
      </c>
      <c r="AC2056" s="98" t="s">
        <v>4701</v>
      </c>
      <c r="AD2056" s="98" t="s">
        <v>4702</v>
      </c>
      <c r="AE2056" s="98">
        <v>3831</v>
      </c>
      <c r="AF2056" s="98" t="s">
        <v>432</v>
      </c>
      <c r="AG2056" s="98" t="s">
        <v>4709</v>
      </c>
      <c r="AH2056" s="98" t="s">
        <v>4710</v>
      </c>
      <c r="AI2056" s="98" t="s">
        <v>53</v>
      </c>
      <c r="AJ2056" s="98">
        <v>4100</v>
      </c>
      <c r="AO2056" s="98">
        <v>2024</v>
      </c>
      <c r="AP2056" s="98">
        <v>12</v>
      </c>
      <c r="AQ2056" s="98" t="s">
        <v>54</v>
      </c>
      <c r="AR2056" s="98" t="s">
        <v>54</v>
      </c>
      <c r="AS2056" s="98" t="s">
        <v>54</v>
      </c>
      <c r="AT2056" s="98" t="s">
        <v>54</v>
      </c>
      <c r="AU2056" s="98" t="s">
        <v>433</v>
      </c>
      <c r="AY2056" s="98" t="s">
        <v>54</v>
      </c>
      <c r="AZ2056" s="98" t="s">
        <v>4711</v>
      </c>
      <c r="BA2056" s="98" t="s">
        <v>4712</v>
      </c>
      <c r="BB2056" s="98" t="s">
        <v>4713</v>
      </c>
      <c r="BD2056" s="110" t="str">
        <f t="shared" si="330"/>
        <v>5389RGInt 01 Curitiba</v>
      </c>
      <c r="BE2056" s="110">
        <v>5389</v>
      </c>
      <c r="BF2056" s="110" t="s">
        <v>3752</v>
      </c>
      <c r="BG2056" s="110">
        <v>8690</v>
      </c>
      <c r="BH2056" s="110" t="s">
        <v>33</v>
      </c>
      <c r="BI2056" s="110">
        <v>6</v>
      </c>
      <c r="BJ2056" s="110">
        <v>6</v>
      </c>
      <c r="BK2056" s="110">
        <v>6</v>
      </c>
      <c r="BL2056" s="110">
        <v>6</v>
      </c>
      <c r="BN2056" s="110">
        <f t="shared" si="331"/>
        <v>24</v>
      </c>
      <c r="BS2056" s="110">
        <v>3831</v>
      </c>
      <c r="BT2056" s="110" t="str">
        <f t="shared" si="325"/>
        <v>Emissão de certificado para Descentralização de Licenciamento Ambiental</v>
      </c>
      <c r="BU2056" s="111" t="str">
        <f t="shared" si="326"/>
        <v>Não</v>
      </c>
      <c r="BV2056" s="111" t="str">
        <f t="shared" si="327"/>
        <v>Não</v>
      </c>
      <c r="BW2056" s="111" t="str">
        <f t="shared" si="328"/>
        <v>Não</v>
      </c>
      <c r="BX2056" s="111" t="str">
        <f t="shared" si="329"/>
        <v>Não</v>
      </c>
      <c r="BY2056" s="110" t="s">
        <v>433</v>
      </c>
      <c r="BZ2056" s="110" t="s">
        <v>121</v>
      </c>
      <c r="CA2056" s="110" t="s">
        <v>121</v>
      </c>
      <c r="CB2056" s="110" t="s">
        <v>8374</v>
      </c>
      <c r="CG2056" s="110" t="str">
        <f t="shared" si="323"/>
        <v>6387Pitanga</v>
      </c>
      <c r="CH2056" s="110" t="str">
        <f t="shared" si="324"/>
        <v>6387-1</v>
      </c>
      <c r="CI2056" s="110">
        <v>1</v>
      </c>
      <c r="CJ2056" s="110">
        <v>6387</v>
      </c>
      <c r="CK2056" s="110" t="s">
        <v>34</v>
      </c>
      <c r="CL2056" s="110">
        <v>4119608</v>
      </c>
      <c r="CM2056" s="110" t="s">
        <v>1906</v>
      </c>
      <c r="CN2056" s="110">
        <v>0</v>
      </c>
      <c r="CO2056" s="110">
        <v>50</v>
      </c>
      <c r="CP2056" s="110">
        <v>260</v>
      </c>
      <c r="CQ2056" s="110">
        <v>0</v>
      </c>
    </row>
    <row r="2057" spans="19:95" x14ac:dyDescent="0.2">
      <c r="S2057" s="98">
        <v>3824</v>
      </c>
      <c r="T2057" s="98">
        <v>69</v>
      </c>
      <c r="U2057" s="98" t="s">
        <v>4548</v>
      </c>
      <c r="V2057" s="98">
        <v>31</v>
      </c>
      <c r="W2057" s="98" t="s">
        <v>4603</v>
      </c>
      <c r="X2057" s="98">
        <v>3</v>
      </c>
      <c r="Y2057" s="98" t="s">
        <v>870</v>
      </c>
      <c r="Z2057" s="98">
        <v>23</v>
      </c>
      <c r="AA2057" s="98" t="s">
        <v>4549</v>
      </c>
      <c r="AB2057" s="98">
        <v>8285</v>
      </c>
      <c r="AC2057" s="98" t="s">
        <v>4701</v>
      </c>
      <c r="AD2057" s="98" t="s">
        <v>4702</v>
      </c>
      <c r="AE2057" s="98">
        <v>3824</v>
      </c>
      <c r="AF2057" s="98" t="s">
        <v>410</v>
      </c>
      <c r="AG2057" s="98" t="s">
        <v>4714</v>
      </c>
      <c r="AH2057" s="98" t="s">
        <v>4715</v>
      </c>
      <c r="AI2057" s="98" t="s">
        <v>53</v>
      </c>
      <c r="AJ2057" s="98">
        <v>4100</v>
      </c>
      <c r="AO2057" s="98">
        <v>2024</v>
      </c>
      <c r="AP2057" s="98">
        <v>50000</v>
      </c>
      <c r="AQ2057" s="98" t="s">
        <v>54</v>
      </c>
      <c r="AR2057" s="98" t="s">
        <v>54</v>
      </c>
      <c r="AS2057" s="98" t="s">
        <v>54</v>
      </c>
      <c r="AT2057" s="98" t="s">
        <v>54</v>
      </c>
      <c r="AU2057" s="98" t="s">
        <v>249</v>
      </c>
      <c r="AY2057" s="98" t="s">
        <v>56</v>
      </c>
      <c r="AZ2057" s="98" t="s">
        <v>4716</v>
      </c>
      <c r="BA2057" s="98" t="s">
        <v>4706</v>
      </c>
      <c r="BB2057" s="98" t="s">
        <v>4717</v>
      </c>
      <c r="BD2057" s="110" t="str">
        <f t="shared" si="330"/>
        <v>5390(vazio)</v>
      </c>
      <c r="BE2057" s="110">
        <v>5390</v>
      </c>
      <c r="BF2057" s="110" t="s">
        <v>3593</v>
      </c>
      <c r="BG2057" s="110">
        <v>8690</v>
      </c>
      <c r="BH2057" s="110" t="s">
        <v>60</v>
      </c>
      <c r="BI2057" s="110">
        <v>4</v>
      </c>
      <c r="BJ2057" s="110">
        <v>4</v>
      </c>
      <c r="BK2057" s="110">
        <v>4</v>
      </c>
      <c r="BL2057" s="110">
        <v>4</v>
      </c>
      <c r="BN2057" s="110">
        <f t="shared" si="331"/>
        <v>16</v>
      </c>
      <c r="BS2057" s="110">
        <v>3824</v>
      </c>
      <c r="BT2057" s="110" t="str">
        <f t="shared" si="325"/>
        <v>Imóveis rurais com Cadastro Ambiental Rural (CAR) analisados para proprietários e posseiros</v>
      </c>
      <c r="BU2057" s="111" t="str">
        <f t="shared" si="326"/>
        <v>Não</v>
      </c>
      <c r="BV2057" s="111" t="str">
        <f t="shared" si="327"/>
        <v>Não</v>
      </c>
      <c r="BW2057" s="111" t="str">
        <f t="shared" si="328"/>
        <v>Não</v>
      </c>
      <c r="BX2057" s="111" t="str">
        <f t="shared" si="329"/>
        <v>Não</v>
      </c>
      <c r="BY2057" s="110" t="s">
        <v>249</v>
      </c>
      <c r="BZ2057" s="110" t="s">
        <v>121</v>
      </c>
      <c r="CA2057" s="110" t="s">
        <v>305</v>
      </c>
      <c r="CB2057" s="110" t="s">
        <v>8374</v>
      </c>
      <c r="CG2057" s="110" t="str">
        <f t="shared" si="323"/>
        <v>6387 Total</v>
      </c>
      <c r="CH2057" s="110" t="str">
        <f t="shared" si="324"/>
        <v>6387 Total-1</v>
      </c>
      <c r="CI2057" s="110">
        <v>1</v>
      </c>
      <c r="CJ2057" s="110" t="s">
        <v>7716</v>
      </c>
      <c r="CN2057" s="110">
        <v>0</v>
      </c>
      <c r="CO2057" s="110">
        <v>50</v>
      </c>
      <c r="CP2057" s="110">
        <v>260</v>
      </c>
      <c r="CQ2057" s="110">
        <v>0</v>
      </c>
    </row>
    <row r="2058" spans="19:95" x14ac:dyDescent="0.2">
      <c r="S2058" s="98">
        <v>3829</v>
      </c>
      <c r="T2058" s="98">
        <v>69</v>
      </c>
      <c r="U2058" s="98" t="s">
        <v>4548</v>
      </c>
      <c r="V2058" s="98">
        <v>31</v>
      </c>
      <c r="W2058" s="98" t="s">
        <v>4603</v>
      </c>
      <c r="X2058" s="98">
        <v>3</v>
      </c>
      <c r="Y2058" s="98" t="s">
        <v>870</v>
      </c>
      <c r="Z2058" s="98">
        <v>23</v>
      </c>
      <c r="AA2058" s="98" t="s">
        <v>4549</v>
      </c>
      <c r="AB2058" s="98">
        <v>8285</v>
      </c>
      <c r="AC2058" s="98" t="s">
        <v>4701</v>
      </c>
      <c r="AD2058" s="98" t="s">
        <v>4702</v>
      </c>
      <c r="AE2058" s="98">
        <v>3829</v>
      </c>
      <c r="AF2058" s="98" t="s">
        <v>426</v>
      </c>
      <c r="AG2058" s="98" t="s">
        <v>4718</v>
      </c>
      <c r="AH2058" s="98" t="s">
        <v>4569</v>
      </c>
      <c r="AI2058" s="98" t="s">
        <v>53</v>
      </c>
      <c r="AJ2058" s="98">
        <v>4100</v>
      </c>
      <c r="AO2058" s="98">
        <v>2024</v>
      </c>
      <c r="AP2058" s="98">
        <v>875</v>
      </c>
      <c r="AQ2058" s="98" t="s">
        <v>54</v>
      </c>
      <c r="AR2058" s="98" t="s">
        <v>54</v>
      </c>
      <c r="AS2058" s="98" t="s">
        <v>54</v>
      </c>
      <c r="AT2058" s="98" t="s">
        <v>54</v>
      </c>
      <c r="AU2058" s="98" t="s">
        <v>276</v>
      </c>
      <c r="AY2058" s="98" t="s">
        <v>56</v>
      </c>
      <c r="AZ2058" s="98" t="s">
        <v>4719</v>
      </c>
      <c r="BA2058" s="98" t="s">
        <v>4706</v>
      </c>
      <c r="BB2058" s="98" t="s">
        <v>4707</v>
      </c>
      <c r="BD2058" s="110" t="str">
        <f t="shared" si="330"/>
        <v>5393(vazio)</v>
      </c>
      <c r="BE2058" s="110">
        <v>5393</v>
      </c>
      <c r="BF2058" s="110" t="s">
        <v>3669</v>
      </c>
      <c r="BG2058" s="110">
        <v>8392</v>
      </c>
      <c r="BH2058" s="110" t="s">
        <v>60</v>
      </c>
      <c r="BI2058" s="110">
        <v>20</v>
      </c>
      <c r="BJ2058" s="110">
        <v>20</v>
      </c>
      <c r="BK2058" s="110">
        <v>20</v>
      </c>
      <c r="BL2058" s="110">
        <v>20</v>
      </c>
      <c r="BN2058" s="110">
        <f t="shared" si="331"/>
        <v>80</v>
      </c>
      <c r="BS2058" s="110">
        <v>3829</v>
      </c>
      <c r="BT2058" s="110" t="str">
        <f t="shared" si="325"/>
        <v>Implantação de marcação individual de animais apreendidos</v>
      </c>
      <c r="BU2058" s="111" t="str">
        <f t="shared" si="326"/>
        <v>Não</v>
      </c>
      <c r="BV2058" s="111" t="str">
        <f t="shared" si="327"/>
        <v>Não</v>
      </c>
      <c r="BW2058" s="111" t="str">
        <f t="shared" si="328"/>
        <v>Não</v>
      </c>
      <c r="BX2058" s="111" t="str">
        <f t="shared" si="329"/>
        <v>Não</v>
      </c>
      <c r="BY2058" s="110" t="s">
        <v>276</v>
      </c>
      <c r="BZ2058" s="110" t="s">
        <v>3058</v>
      </c>
      <c r="CA2058" s="110" t="s">
        <v>121</v>
      </c>
      <c r="CB2058" s="110" t="s">
        <v>8374</v>
      </c>
      <c r="CG2058" s="110" t="str">
        <f t="shared" si="323"/>
        <v>6388Fazenda Rio Grande</v>
      </c>
      <c r="CH2058" s="110" t="str">
        <f t="shared" si="324"/>
        <v>6388-1</v>
      </c>
      <c r="CI2058" s="110">
        <v>1</v>
      </c>
      <c r="CJ2058" s="110">
        <v>6388</v>
      </c>
      <c r="CK2058" s="110" t="s">
        <v>33</v>
      </c>
      <c r="CL2058" s="110">
        <v>4107652</v>
      </c>
      <c r="CM2058" s="110" t="s">
        <v>506</v>
      </c>
      <c r="CN2058" s="110">
        <v>0</v>
      </c>
      <c r="CO2058" s="110">
        <v>50</v>
      </c>
      <c r="CP2058" s="110">
        <v>550</v>
      </c>
      <c r="CQ2058" s="110">
        <v>0</v>
      </c>
    </row>
    <row r="2059" spans="19:95" x14ac:dyDescent="0.2">
      <c r="S2059" s="98">
        <v>3826</v>
      </c>
      <c r="T2059" s="98">
        <v>69</v>
      </c>
      <c r="U2059" s="98" t="s">
        <v>4548</v>
      </c>
      <c r="V2059" s="98">
        <v>31</v>
      </c>
      <c r="W2059" s="98" t="s">
        <v>4603</v>
      </c>
      <c r="X2059" s="98">
        <v>3</v>
      </c>
      <c r="Y2059" s="98" t="s">
        <v>870</v>
      </c>
      <c r="Z2059" s="98">
        <v>23</v>
      </c>
      <c r="AA2059" s="98" t="s">
        <v>4549</v>
      </c>
      <c r="AB2059" s="98">
        <v>8285</v>
      </c>
      <c r="AC2059" s="98" t="s">
        <v>4701</v>
      </c>
      <c r="AD2059" s="98" t="s">
        <v>4702</v>
      </c>
      <c r="AE2059" s="98">
        <v>3826</v>
      </c>
      <c r="AF2059" s="98" t="s">
        <v>416</v>
      </c>
      <c r="AG2059" s="98" t="s">
        <v>4720</v>
      </c>
      <c r="AH2059" s="98" t="s">
        <v>182</v>
      </c>
      <c r="AI2059" s="98" t="s">
        <v>53</v>
      </c>
      <c r="AJ2059" s="98">
        <v>4100</v>
      </c>
      <c r="AO2059" s="98">
        <v>2024</v>
      </c>
      <c r="AP2059" s="98">
        <v>6</v>
      </c>
      <c r="AQ2059" s="98" t="s">
        <v>54</v>
      </c>
      <c r="AR2059" s="98" t="s">
        <v>54</v>
      </c>
      <c r="AS2059" s="98" t="s">
        <v>54</v>
      </c>
      <c r="AT2059" s="98" t="s">
        <v>54</v>
      </c>
      <c r="AU2059" s="98" t="s">
        <v>417</v>
      </c>
      <c r="AY2059" s="98" t="s">
        <v>56</v>
      </c>
      <c r="AZ2059" s="98" t="s">
        <v>4721</v>
      </c>
      <c r="BA2059" s="98" t="s">
        <v>4722</v>
      </c>
      <c r="BB2059" s="98" t="s">
        <v>4723</v>
      </c>
      <c r="BD2059" s="110" t="str">
        <f t="shared" si="330"/>
        <v>5394RGInt 01 Curitiba</v>
      </c>
      <c r="BE2059" s="110">
        <v>5394</v>
      </c>
      <c r="BF2059" s="110" t="s">
        <v>3637</v>
      </c>
      <c r="BG2059" s="110">
        <v>8392</v>
      </c>
      <c r="BH2059" s="110" t="s">
        <v>33</v>
      </c>
      <c r="BI2059" s="110">
        <v>5</v>
      </c>
      <c r="BJ2059" s="110">
        <v>5</v>
      </c>
      <c r="BK2059" s="110">
        <v>5</v>
      </c>
      <c r="BL2059" s="110">
        <v>5</v>
      </c>
      <c r="BN2059" s="110">
        <f t="shared" si="331"/>
        <v>20</v>
      </c>
      <c r="BS2059" s="110">
        <v>3826</v>
      </c>
      <c r="BT2059" s="110" t="str">
        <f t="shared" si="325"/>
        <v>Operações de fiscalização ambiental realizadas</v>
      </c>
      <c r="BU2059" s="111" t="str">
        <f t="shared" si="326"/>
        <v>Não</v>
      </c>
      <c r="BV2059" s="111" t="str">
        <f t="shared" si="327"/>
        <v>Não</v>
      </c>
      <c r="BW2059" s="111" t="str">
        <f t="shared" si="328"/>
        <v>Não</v>
      </c>
      <c r="BX2059" s="111" t="str">
        <f t="shared" si="329"/>
        <v>Não</v>
      </c>
      <c r="BY2059" s="110" t="s">
        <v>417</v>
      </c>
      <c r="BZ2059" s="110" t="s">
        <v>8307</v>
      </c>
      <c r="CA2059" s="110" t="s">
        <v>250</v>
      </c>
      <c r="CB2059" s="110" t="s">
        <v>8374</v>
      </c>
      <c r="CG2059" s="110" t="str">
        <f t="shared" si="323"/>
        <v>6388 Total</v>
      </c>
      <c r="CH2059" s="110" t="str">
        <f t="shared" si="324"/>
        <v>6388 Total-1</v>
      </c>
      <c r="CI2059" s="110">
        <v>1</v>
      </c>
      <c r="CJ2059" s="110" t="s">
        <v>7717</v>
      </c>
      <c r="CN2059" s="110">
        <v>0</v>
      </c>
      <c r="CO2059" s="110">
        <v>50</v>
      </c>
      <c r="CP2059" s="110">
        <v>550</v>
      </c>
      <c r="CQ2059" s="110">
        <v>0</v>
      </c>
    </row>
    <row r="2060" spans="19:95" x14ac:dyDescent="0.2">
      <c r="S2060" s="98">
        <v>3825</v>
      </c>
      <c r="T2060" s="98">
        <v>69</v>
      </c>
      <c r="U2060" s="98" t="s">
        <v>4548</v>
      </c>
      <c r="V2060" s="98">
        <v>31</v>
      </c>
      <c r="W2060" s="98" t="s">
        <v>4603</v>
      </c>
      <c r="X2060" s="98">
        <v>3</v>
      </c>
      <c r="Y2060" s="98" t="s">
        <v>870</v>
      </c>
      <c r="Z2060" s="98">
        <v>23</v>
      </c>
      <c r="AA2060" s="98" t="s">
        <v>4549</v>
      </c>
      <c r="AB2060" s="98">
        <v>8285</v>
      </c>
      <c r="AC2060" s="98" t="s">
        <v>4701</v>
      </c>
      <c r="AD2060" s="98" t="s">
        <v>4702</v>
      </c>
      <c r="AE2060" s="98">
        <v>3825</v>
      </c>
      <c r="AF2060" s="98" t="s">
        <v>413</v>
      </c>
      <c r="AG2060" s="98" t="s">
        <v>4725</v>
      </c>
      <c r="AH2060" s="98" t="s">
        <v>4726</v>
      </c>
      <c r="AI2060" s="98" t="s">
        <v>53</v>
      </c>
      <c r="AJ2060" s="98">
        <v>4100</v>
      </c>
      <c r="AK2060" s="98" t="s">
        <v>33</v>
      </c>
      <c r="AL2060" s="98">
        <v>4101</v>
      </c>
      <c r="AO2060" s="98">
        <v>2024</v>
      </c>
      <c r="AP2060" s="98">
        <v>0</v>
      </c>
      <c r="AQ2060" s="98" t="s">
        <v>54</v>
      </c>
      <c r="AR2060" s="98" t="s">
        <v>54</v>
      </c>
      <c r="AS2060" s="98" t="s">
        <v>54</v>
      </c>
      <c r="AT2060" s="98" t="s">
        <v>54</v>
      </c>
      <c r="AV2060" s="98" t="s">
        <v>4217</v>
      </c>
      <c r="AY2060" s="98" t="s">
        <v>56</v>
      </c>
      <c r="AZ2060" s="98" t="s">
        <v>4727</v>
      </c>
      <c r="BA2060" s="98" t="s">
        <v>4626</v>
      </c>
      <c r="BB2060" s="98" t="s">
        <v>4728</v>
      </c>
      <c r="BD2060" s="110" t="str">
        <f t="shared" si="330"/>
        <v>5394RGInt 02 Guarapuava</v>
      </c>
      <c r="BE2060" s="110">
        <v>5394</v>
      </c>
      <c r="BF2060" s="110" t="s">
        <v>3637</v>
      </c>
      <c r="BG2060" s="110">
        <v>8392</v>
      </c>
      <c r="BH2060" s="110" t="s">
        <v>34</v>
      </c>
      <c r="BI2060" s="110">
        <v>5</v>
      </c>
      <c r="BJ2060" s="110">
        <v>5</v>
      </c>
      <c r="BK2060" s="110">
        <v>5</v>
      </c>
      <c r="BL2060" s="110">
        <v>5</v>
      </c>
      <c r="BN2060" s="110">
        <f t="shared" si="331"/>
        <v>20</v>
      </c>
      <c r="BS2060" s="110">
        <v>3825</v>
      </c>
      <c r="BT2060" s="110" t="str">
        <f t="shared" si="325"/>
        <v>Realização de vistorias em barragens</v>
      </c>
      <c r="BU2060" s="111" t="str">
        <f t="shared" si="326"/>
        <v>Não</v>
      </c>
      <c r="BV2060" s="111" t="str">
        <f t="shared" si="327"/>
        <v>Não</v>
      </c>
      <c r="BW2060" s="111" t="str">
        <f t="shared" si="328"/>
        <v>Não</v>
      </c>
      <c r="BX2060" s="111" t="str">
        <f t="shared" si="329"/>
        <v>Não</v>
      </c>
      <c r="BY2060" s="110" t="s">
        <v>121</v>
      </c>
      <c r="BZ2060" s="110" t="s">
        <v>4217</v>
      </c>
      <c r="CA2060" s="110" t="s">
        <v>121</v>
      </c>
      <c r="CB2060" s="110" t="s">
        <v>8376</v>
      </c>
      <c r="CG2060" s="110" t="str">
        <f t="shared" si="323"/>
        <v>6389Irati</v>
      </c>
      <c r="CH2060" s="110" t="str">
        <f t="shared" si="324"/>
        <v>6389-1</v>
      </c>
      <c r="CI2060" s="110">
        <v>1</v>
      </c>
      <c r="CJ2060" s="110">
        <v>6389</v>
      </c>
      <c r="CK2060" s="110" t="s">
        <v>38</v>
      </c>
      <c r="CL2060" s="110">
        <v>4110706</v>
      </c>
      <c r="CM2060" s="110" t="s">
        <v>594</v>
      </c>
      <c r="CN2060" s="110">
        <v>0</v>
      </c>
      <c r="CO2060" s="110">
        <v>50</v>
      </c>
      <c r="CP2060" s="110">
        <v>850</v>
      </c>
      <c r="CQ2060" s="110">
        <v>100</v>
      </c>
    </row>
    <row r="2061" spans="19:95" x14ac:dyDescent="0.2">
      <c r="S2061" s="98">
        <v>3822</v>
      </c>
      <c r="T2061" s="98">
        <v>69</v>
      </c>
      <c r="U2061" s="98" t="s">
        <v>4548</v>
      </c>
      <c r="V2061" s="98">
        <v>31</v>
      </c>
      <c r="W2061" s="98" t="s">
        <v>4603</v>
      </c>
      <c r="X2061" s="98">
        <v>3</v>
      </c>
      <c r="Y2061" s="98" t="s">
        <v>870</v>
      </c>
      <c r="Z2061" s="98">
        <v>23</v>
      </c>
      <c r="AA2061" s="98" t="s">
        <v>4549</v>
      </c>
      <c r="AB2061" s="98">
        <v>8285</v>
      </c>
      <c r="AC2061" s="98" t="s">
        <v>4701</v>
      </c>
      <c r="AD2061" s="98" t="s">
        <v>4702</v>
      </c>
      <c r="AE2061" s="98">
        <v>3822</v>
      </c>
      <c r="AF2061" s="98" t="s">
        <v>406</v>
      </c>
      <c r="AG2061" s="98" t="s">
        <v>4729</v>
      </c>
      <c r="AH2061" s="98" t="s">
        <v>4730</v>
      </c>
      <c r="AI2061" s="98" t="s">
        <v>53</v>
      </c>
      <c r="AJ2061" s="98">
        <v>4100</v>
      </c>
      <c r="AO2061" s="98">
        <v>2024</v>
      </c>
      <c r="AP2061" s="98">
        <v>5</v>
      </c>
      <c r="AQ2061" s="98" t="s">
        <v>54</v>
      </c>
      <c r="AR2061" s="98" t="s">
        <v>54</v>
      </c>
      <c r="AS2061" s="98" t="s">
        <v>54</v>
      </c>
      <c r="AT2061" s="98" t="s">
        <v>54</v>
      </c>
      <c r="AV2061" s="98" t="s">
        <v>4217</v>
      </c>
      <c r="AY2061" s="98" t="s">
        <v>56</v>
      </c>
      <c r="AZ2061" s="98" t="s">
        <v>4731</v>
      </c>
      <c r="BA2061" s="98" t="s">
        <v>4732</v>
      </c>
      <c r="BB2061" s="98" t="s">
        <v>4733</v>
      </c>
      <c r="BD2061" s="110" t="str">
        <f t="shared" si="330"/>
        <v>5394RGInt 03 Cascavel</v>
      </c>
      <c r="BE2061" s="110">
        <v>5394</v>
      </c>
      <c r="BF2061" s="110" t="s">
        <v>3637</v>
      </c>
      <c r="BG2061" s="110">
        <v>8392</v>
      </c>
      <c r="BH2061" s="110" t="s">
        <v>35</v>
      </c>
      <c r="BI2061" s="110">
        <v>5</v>
      </c>
      <c r="BJ2061" s="110">
        <v>5</v>
      </c>
      <c r="BK2061" s="110">
        <v>5</v>
      </c>
      <c r="BL2061" s="110">
        <v>5</v>
      </c>
      <c r="BN2061" s="110">
        <f t="shared" si="331"/>
        <v>20</v>
      </c>
      <c r="BS2061" s="110">
        <v>3822</v>
      </c>
      <c r="BT2061" s="110" t="str">
        <f t="shared" si="325"/>
        <v>Treinamento para descentralização de procedimentos de outorgas com equipes regionais</v>
      </c>
      <c r="BU2061" s="111" t="str">
        <f t="shared" si="326"/>
        <v>Não</v>
      </c>
      <c r="BV2061" s="111" t="str">
        <f t="shared" si="327"/>
        <v>Não</v>
      </c>
      <c r="BW2061" s="111" t="str">
        <f t="shared" si="328"/>
        <v>Não</v>
      </c>
      <c r="BX2061" s="111" t="str">
        <f t="shared" si="329"/>
        <v>Não</v>
      </c>
      <c r="BY2061" s="110" t="s">
        <v>121</v>
      </c>
      <c r="BZ2061" s="110" t="s">
        <v>8308</v>
      </c>
      <c r="CA2061" s="110" t="s">
        <v>121</v>
      </c>
      <c r="CB2061" s="110" t="s">
        <v>8374</v>
      </c>
      <c r="CG2061" s="110" t="str">
        <f t="shared" si="323"/>
        <v>6389 Total</v>
      </c>
      <c r="CH2061" s="110" t="str">
        <f t="shared" si="324"/>
        <v>6389 Total-1</v>
      </c>
      <c r="CI2061" s="110">
        <v>1</v>
      </c>
      <c r="CJ2061" s="110" t="s">
        <v>7718</v>
      </c>
      <c r="CN2061" s="110">
        <v>0</v>
      </c>
      <c r="CO2061" s="110">
        <v>50</v>
      </c>
      <c r="CP2061" s="110">
        <v>850</v>
      </c>
      <c r="CQ2061" s="110">
        <v>100</v>
      </c>
    </row>
    <row r="2062" spans="19:95" x14ac:dyDescent="0.2">
      <c r="S2062" s="98">
        <v>3756</v>
      </c>
      <c r="T2062" s="98">
        <v>69</v>
      </c>
      <c r="U2062" s="98" t="s">
        <v>4548</v>
      </c>
      <c r="V2062" s="98">
        <v>31</v>
      </c>
      <c r="W2062" s="98" t="s">
        <v>4603</v>
      </c>
      <c r="X2062" s="98">
        <v>3</v>
      </c>
      <c r="Y2062" s="98" t="s">
        <v>870</v>
      </c>
      <c r="Z2062" s="98">
        <v>23</v>
      </c>
      <c r="AA2062" s="98" t="s">
        <v>4549</v>
      </c>
      <c r="AB2062" s="98">
        <v>8286</v>
      </c>
      <c r="AC2062" s="98" t="s">
        <v>4734</v>
      </c>
      <c r="AD2062" s="98" t="s">
        <v>4735</v>
      </c>
      <c r="AE2062" s="98">
        <v>3756</v>
      </c>
      <c r="AF2062" s="98" t="s">
        <v>160</v>
      </c>
      <c r="AG2062" s="98" t="s">
        <v>6670</v>
      </c>
      <c r="AH2062" s="98" t="s">
        <v>262</v>
      </c>
      <c r="AI2062" s="98" t="s">
        <v>53</v>
      </c>
      <c r="AJ2062" s="98">
        <v>4100</v>
      </c>
      <c r="AO2062" s="98">
        <v>2024</v>
      </c>
      <c r="AP2062" s="98">
        <v>1000</v>
      </c>
      <c r="AQ2062" s="98" t="s">
        <v>54</v>
      </c>
      <c r="AR2062" s="98" t="s">
        <v>54</v>
      </c>
      <c r="AS2062" s="98" t="s">
        <v>54</v>
      </c>
      <c r="AT2062" s="98" t="s">
        <v>54</v>
      </c>
      <c r="AV2062" s="98" t="s">
        <v>4679</v>
      </c>
      <c r="AY2062" s="98" t="s">
        <v>56</v>
      </c>
      <c r="AZ2062" s="98" t="s">
        <v>4736</v>
      </c>
      <c r="BA2062" s="98" t="s">
        <v>4737</v>
      </c>
      <c r="BB2062" s="98" t="s">
        <v>4738</v>
      </c>
      <c r="BD2062" s="110" t="str">
        <f t="shared" si="330"/>
        <v>5394RGInt 04 Maringá</v>
      </c>
      <c r="BE2062" s="110">
        <v>5394</v>
      </c>
      <c r="BF2062" s="110" t="s">
        <v>3637</v>
      </c>
      <c r="BG2062" s="110">
        <v>8392</v>
      </c>
      <c r="BH2062" s="110" t="s">
        <v>36</v>
      </c>
      <c r="BI2062" s="110">
        <v>5</v>
      </c>
      <c r="BJ2062" s="110">
        <v>5</v>
      </c>
      <c r="BK2062" s="110">
        <v>5</v>
      </c>
      <c r="BL2062" s="110">
        <v>5</v>
      </c>
      <c r="BN2062" s="110">
        <f t="shared" si="331"/>
        <v>20</v>
      </c>
      <c r="BS2062" s="110">
        <v>3756</v>
      </c>
      <c r="BT2062" s="110" t="str">
        <f t="shared" si="325"/>
        <v>Educação ambiental para conservação das regiões lindeiras às bacias hidrográficas</v>
      </c>
      <c r="BU2062" s="111" t="str">
        <f t="shared" si="326"/>
        <v>Não</v>
      </c>
      <c r="BV2062" s="111" t="str">
        <f t="shared" si="327"/>
        <v>Não</v>
      </c>
      <c r="BW2062" s="111" t="str">
        <f t="shared" si="328"/>
        <v>Não</v>
      </c>
      <c r="BX2062" s="111" t="str">
        <f t="shared" si="329"/>
        <v>Não</v>
      </c>
      <c r="BY2062" s="110" t="s">
        <v>158</v>
      </c>
      <c r="BZ2062" s="110" t="s">
        <v>8309</v>
      </c>
      <c r="CA2062" s="110" t="s">
        <v>121</v>
      </c>
      <c r="CB2062" s="110" t="s">
        <v>8377</v>
      </c>
      <c r="CG2062" s="110" t="str">
        <f t="shared" si="323"/>
        <v>6391Cianorte</v>
      </c>
      <c r="CH2062" s="110" t="str">
        <f t="shared" si="324"/>
        <v>6391-1</v>
      </c>
      <c r="CI2062" s="110">
        <v>1</v>
      </c>
      <c r="CJ2062" s="110">
        <v>6391</v>
      </c>
      <c r="CK2062" s="110" t="s">
        <v>36</v>
      </c>
      <c r="CL2062" s="110">
        <v>4105508</v>
      </c>
      <c r="CM2062" s="110" t="s">
        <v>454</v>
      </c>
      <c r="CN2062" s="110">
        <v>0</v>
      </c>
      <c r="CO2062" s="110">
        <v>50</v>
      </c>
      <c r="CP2062" s="110">
        <v>700</v>
      </c>
      <c r="CQ2062" s="110">
        <v>100</v>
      </c>
    </row>
    <row r="2063" spans="19:95" x14ac:dyDescent="0.2">
      <c r="S2063" s="98">
        <v>3757</v>
      </c>
      <c r="T2063" s="98">
        <v>69</v>
      </c>
      <c r="U2063" s="98" t="s">
        <v>4548</v>
      </c>
      <c r="V2063" s="98">
        <v>31</v>
      </c>
      <c r="W2063" s="98" t="s">
        <v>4603</v>
      </c>
      <c r="X2063" s="98">
        <v>3</v>
      </c>
      <c r="Y2063" s="98" t="s">
        <v>870</v>
      </c>
      <c r="Z2063" s="98">
        <v>23</v>
      </c>
      <c r="AA2063" s="98" t="s">
        <v>4549</v>
      </c>
      <c r="AB2063" s="98">
        <v>8286</v>
      </c>
      <c r="AC2063" s="98" t="s">
        <v>4734</v>
      </c>
      <c r="AD2063" s="98" t="s">
        <v>4735</v>
      </c>
      <c r="AE2063" s="98">
        <v>3757</v>
      </c>
      <c r="AF2063" s="98" t="s">
        <v>163</v>
      </c>
      <c r="AG2063" s="98" t="s">
        <v>6521</v>
      </c>
      <c r="AH2063" s="98" t="s">
        <v>782</v>
      </c>
      <c r="AI2063" s="98" t="s">
        <v>53</v>
      </c>
      <c r="AJ2063" s="98">
        <v>4100</v>
      </c>
      <c r="AO2063" s="98">
        <v>2024</v>
      </c>
      <c r="AP2063" s="98">
        <v>24</v>
      </c>
      <c r="AQ2063" s="98" t="s">
        <v>54</v>
      </c>
      <c r="AR2063" s="98" t="s">
        <v>54</v>
      </c>
      <c r="AS2063" s="98" t="s">
        <v>54</v>
      </c>
      <c r="AT2063" s="98" t="s">
        <v>54</v>
      </c>
      <c r="AU2063" s="98" t="s">
        <v>164</v>
      </c>
      <c r="AY2063" s="98" t="s">
        <v>56</v>
      </c>
      <c r="AZ2063" s="98" t="s">
        <v>4739</v>
      </c>
      <c r="BA2063" s="98" t="s">
        <v>4737</v>
      </c>
      <c r="BB2063" s="98" t="s">
        <v>4740</v>
      </c>
      <c r="BD2063" s="110" t="str">
        <f t="shared" si="330"/>
        <v>5394RGInt 05 Londrina</v>
      </c>
      <c r="BE2063" s="110">
        <v>5394</v>
      </c>
      <c r="BF2063" s="110" t="s">
        <v>3637</v>
      </c>
      <c r="BG2063" s="110">
        <v>8392</v>
      </c>
      <c r="BH2063" s="110" t="s">
        <v>37</v>
      </c>
      <c r="BI2063" s="110">
        <v>5</v>
      </c>
      <c r="BJ2063" s="110">
        <v>5</v>
      </c>
      <c r="BK2063" s="110">
        <v>5</v>
      </c>
      <c r="BL2063" s="110">
        <v>5</v>
      </c>
      <c r="BN2063" s="110">
        <f t="shared" si="331"/>
        <v>20</v>
      </c>
      <c r="BS2063" s="110">
        <v>3757</v>
      </c>
      <c r="BT2063" s="110" t="str">
        <f t="shared" si="325"/>
        <v>Realização de eventos de náutica e pesca</v>
      </c>
      <c r="BU2063" s="111" t="str">
        <f t="shared" si="326"/>
        <v>Não</v>
      </c>
      <c r="BV2063" s="111" t="str">
        <f t="shared" si="327"/>
        <v>Não</v>
      </c>
      <c r="BW2063" s="111" t="str">
        <f t="shared" si="328"/>
        <v>Não</v>
      </c>
      <c r="BX2063" s="111" t="str">
        <f t="shared" si="329"/>
        <v>Não</v>
      </c>
      <c r="BY2063" s="110" t="s">
        <v>164</v>
      </c>
      <c r="BZ2063" s="110" t="s">
        <v>8310</v>
      </c>
      <c r="CA2063" s="110" t="s">
        <v>121</v>
      </c>
      <c r="CB2063" s="110" t="s">
        <v>8374</v>
      </c>
      <c r="CG2063" s="110" t="str">
        <f t="shared" si="323"/>
        <v>6391 Total</v>
      </c>
      <c r="CH2063" s="110" t="str">
        <f t="shared" si="324"/>
        <v>6391 Total-1</v>
      </c>
      <c r="CI2063" s="110">
        <v>1</v>
      </c>
      <c r="CJ2063" s="110" t="s">
        <v>7719</v>
      </c>
      <c r="CN2063" s="110">
        <v>0</v>
      </c>
      <c r="CO2063" s="110">
        <v>50</v>
      </c>
      <c r="CP2063" s="110">
        <v>700</v>
      </c>
      <c r="CQ2063" s="110">
        <v>100</v>
      </c>
    </row>
    <row r="2064" spans="19:95" x14ac:dyDescent="0.2">
      <c r="S2064" s="98">
        <v>6334</v>
      </c>
      <c r="T2064" s="98">
        <v>69</v>
      </c>
      <c r="U2064" s="98" t="s">
        <v>4548</v>
      </c>
      <c r="V2064" s="98">
        <v>31</v>
      </c>
      <c r="W2064" s="98" t="s">
        <v>4603</v>
      </c>
      <c r="X2064" s="98">
        <v>3</v>
      </c>
      <c r="Y2064" s="98" t="s">
        <v>870</v>
      </c>
      <c r="Z2064" s="98">
        <v>23</v>
      </c>
      <c r="AA2064" s="98" t="s">
        <v>4549</v>
      </c>
      <c r="AB2064" s="98">
        <v>8286</v>
      </c>
      <c r="AC2064" s="98" t="s">
        <v>4734</v>
      </c>
      <c r="AD2064" s="98" t="s">
        <v>4735</v>
      </c>
      <c r="AE2064" s="98">
        <v>6334</v>
      </c>
      <c r="AF2064" s="98" t="s">
        <v>6667</v>
      </c>
      <c r="AG2064" s="98" t="s">
        <v>6668</v>
      </c>
      <c r="AH2064" s="98" t="s">
        <v>212</v>
      </c>
      <c r="AI2064" s="98" t="s">
        <v>53</v>
      </c>
      <c r="AJ2064" s="98">
        <v>4100</v>
      </c>
      <c r="AK2064" s="98" t="s">
        <v>33</v>
      </c>
      <c r="AL2064" s="98">
        <v>4101</v>
      </c>
      <c r="AM2064" s="98" t="s">
        <v>511</v>
      </c>
      <c r="AN2064" s="98">
        <v>4118204</v>
      </c>
      <c r="AO2064" s="98">
        <v>2024</v>
      </c>
      <c r="AP2064" s="98">
        <v>0</v>
      </c>
      <c r="AQ2064" s="98" t="s">
        <v>54</v>
      </c>
      <c r="AR2064" s="98" t="s">
        <v>54</v>
      </c>
      <c r="AS2064" s="98" t="s">
        <v>54</v>
      </c>
      <c r="AT2064" s="98" t="s">
        <v>54</v>
      </c>
      <c r="AY2064" s="98" t="s">
        <v>56</v>
      </c>
      <c r="AZ2064" s="98" t="s">
        <v>6597</v>
      </c>
      <c r="BA2064" s="98" t="s">
        <v>6598</v>
      </c>
      <c r="BB2064" s="98" t="s">
        <v>6641</v>
      </c>
      <c r="BD2064" s="110" t="str">
        <f t="shared" si="330"/>
        <v>5394RGInt 06 Ponta Grossa</v>
      </c>
      <c r="BE2064" s="110">
        <v>5394</v>
      </c>
      <c r="BF2064" s="110" t="s">
        <v>3637</v>
      </c>
      <c r="BG2064" s="110">
        <v>8392</v>
      </c>
      <c r="BH2064" s="110" t="s">
        <v>38</v>
      </c>
      <c r="BI2064" s="110">
        <v>5</v>
      </c>
      <c r="BJ2064" s="110">
        <v>5</v>
      </c>
      <c r="BK2064" s="110">
        <v>5</v>
      </c>
      <c r="BL2064" s="110">
        <v>5</v>
      </c>
      <c r="BN2064" s="110">
        <f t="shared" si="331"/>
        <v>20</v>
      </c>
      <c r="BS2064" s="110">
        <v>6334</v>
      </c>
      <c r="BT2064" s="110" t="str">
        <f t="shared" si="325"/>
        <v>Reforma do Escritório Regional Local do Instituto Água e Terra na Ilha do Mel</v>
      </c>
      <c r="BU2064" s="111" t="str">
        <f t="shared" si="326"/>
        <v>Não</v>
      </c>
      <c r="BV2064" s="111" t="str">
        <f t="shared" si="327"/>
        <v>Não</v>
      </c>
      <c r="BW2064" s="111" t="str">
        <f t="shared" si="328"/>
        <v>Não</v>
      </c>
      <c r="BX2064" s="111" t="str">
        <f t="shared" si="329"/>
        <v>Não</v>
      </c>
      <c r="BY2064" s="110" t="s">
        <v>121</v>
      </c>
      <c r="BZ2064" s="110" t="s">
        <v>121</v>
      </c>
      <c r="CA2064" s="110" t="s">
        <v>121</v>
      </c>
      <c r="CB2064" s="110" t="s">
        <v>8122</v>
      </c>
      <c r="CG2064" s="110" t="str">
        <f t="shared" si="323"/>
        <v>6392Guaíra</v>
      </c>
      <c r="CH2064" s="110" t="str">
        <f t="shared" si="324"/>
        <v>6392-1</v>
      </c>
      <c r="CI2064" s="110">
        <v>1</v>
      </c>
      <c r="CJ2064" s="110">
        <v>6392</v>
      </c>
      <c r="CK2064" s="110" t="s">
        <v>35</v>
      </c>
      <c r="CL2064" s="110">
        <v>4108809</v>
      </c>
      <c r="CM2064" s="110" t="s">
        <v>1160</v>
      </c>
      <c r="CN2064" s="110">
        <v>0</v>
      </c>
      <c r="CO2064" s="110">
        <v>100</v>
      </c>
      <c r="CP2064" s="110">
        <v>300</v>
      </c>
      <c r="CQ2064" s="110">
        <v>0</v>
      </c>
    </row>
    <row r="2065" spans="19:95" x14ac:dyDescent="0.2">
      <c r="S2065" s="98">
        <v>6333</v>
      </c>
      <c r="T2065" s="98">
        <v>69</v>
      </c>
      <c r="U2065" s="98" t="s">
        <v>4548</v>
      </c>
      <c r="V2065" s="98">
        <v>31</v>
      </c>
      <c r="W2065" s="98" t="s">
        <v>4603</v>
      </c>
      <c r="X2065" s="98">
        <v>3</v>
      </c>
      <c r="Y2065" s="98" t="s">
        <v>870</v>
      </c>
      <c r="Z2065" s="98">
        <v>23</v>
      </c>
      <c r="AA2065" s="98" t="s">
        <v>4549</v>
      </c>
      <c r="AB2065" s="98">
        <v>8286</v>
      </c>
      <c r="AC2065" s="98" t="s">
        <v>4734</v>
      </c>
      <c r="AD2065" s="98" t="s">
        <v>4735</v>
      </c>
      <c r="AE2065" s="98">
        <v>6333</v>
      </c>
      <c r="AF2065" s="98" t="s">
        <v>6639</v>
      </c>
      <c r="AG2065" s="98" t="s">
        <v>6640</v>
      </c>
      <c r="AH2065" s="98" t="s">
        <v>212</v>
      </c>
      <c r="AI2065" s="98" t="s">
        <v>53</v>
      </c>
      <c r="AJ2065" s="98">
        <v>4100</v>
      </c>
      <c r="AK2065" s="98" t="s">
        <v>33</v>
      </c>
      <c r="AL2065" s="98">
        <v>4101</v>
      </c>
      <c r="AM2065" s="98" t="s">
        <v>128</v>
      </c>
      <c r="AN2065" s="98">
        <v>4106902</v>
      </c>
      <c r="AO2065" s="98">
        <v>2024</v>
      </c>
      <c r="AP2065" s="98">
        <v>0</v>
      </c>
      <c r="AQ2065" s="98" t="s">
        <v>54</v>
      </c>
      <c r="AR2065" s="98" t="s">
        <v>54</v>
      </c>
      <c r="AS2065" s="98" t="s">
        <v>54</v>
      </c>
      <c r="AT2065" s="98" t="s">
        <v>54</v>
      </c>
      <c r="AY2065" s="98" t="s">
        <v>56</v>
      </c>
      <c r="AZ2065" s="98" t="s">
        <v>6597</v>
      </c>
      <c r="BA2065" s="98" t="s">
        <v>6598</v>
      </c>
      <c r="BB2065" s="98" t="s">
        <v>6641</v>
      </c>
      <c r="BD2065" s="110" t="str">
        <f t="shared" si="330"/>
        <v>5395RGInt 01 Curitiba</v>
      </c>
      <c r="BE2065" s="110">
        <v>5395</v>
      </c>
      <c r="BF2065" s="110" t="s">
        <v>3692</v>
      </c>
      <c r="BG2065" s="110">
        <v>8392</v>
      </c>
      <c r="BH2065" s="110" t="s">
        <v>33</v>
      </c>
      <c r="BI2065" s="110">
        <v>0</v>
      </c>
      <c r="BJ2065" s="110">
        <v>730</v>
      </c>
      <c r="BK2065" s="110">
        <v>0</v>
      </c>
      <c r="BL2065" s="110">
        <v>0</v>
      </c>
      <c r="BN2065" s="110">
        <f t="shared" si="331"/>
        <v>730</v>
      </c>
      <c r="BS2065" s="110">
        <v>6333</v>
      </c>
      <c r="BT2065" s="110" t="str">
        <f t="shared" si="325"/>
        <v>Reforma do Prédio Sede - Águas, em Curitiba</v>
      </c>
      <c r="BU2065" s="111" t="str">
        <f t="shared" si="326"/>
        <v>Não</v>
      </c>
      <c r="BV2065" s="111" t="str">
        <f t="shared" si="327"/>
        <v>Não</v>
      </c>
      <c r="BW2065" s="111" t="str">
        <f t="shared" si="328"/>
        <v>Não</v>
      </c>
      <c r="BX2065" s="111" t="str">
        <f t="shared" si="329"/>
        <v>Não</v>
      </c>
      <c r="BY2065" s="110" t="s">
        <v>121</v>
      </c>
      <c r="BZ2065" s="110" t="s">
        <v>121</v>
      </c>
      <c r="CA2065" s="110" t="s">
        <v>121</v>
      </c>
      <c r="CB2065" s="110" t="s">
        <v>8122</v>
      </c>
      <c r="CG2065" s="110" t="str">
        <f t="shared" si="323"/>
        <v>6392 Total</v>
      </c>
      <c r="CH2065" s="110" t="str">
        <f t="shared" si="324"/>
        <v>6392 Total-1</v>
      </c>
      <c r="CI2065" s="110">
        <v>1</v>
      </c>
      <c r="CJ2065" s="110" t="s">
        <v>7720</v>
      </c>
      <c r="CN2065" s="110">
        <v>0</v>
      </c>
      <c r="CO2065" s="110">
        <v>100</v>
      </c>
      <c r="CP2065" s="110">
        <v>300</v>
      </c>
      <c r="CQ2065" s="110">
        <v>0</v>
      </c>
    </row>
    <row r="2066" spans="19:95" x14ac:dyDescent="0.2">
      <c r="S2066" s="98">
        <v>3754</v>
      </c>
      <c r="T2066" s="98">
        <v>69</v>
      </c>
      <c r="U2066" s="98" t="s">
        <v>4548</v>
      </c>
      <c r="V2066" s="98">
        <v>31</v>
      </c>
      <c r="W2066" s="98" t="s">
        <v>4603</v>
      </c>
      <c r="X2066" s="98">
        <v>3</v>
      </c>
      <c r="Y2066" s="98" t="s">
        <v>870</v>
      </c>
      <c r="Z2066" s="98">
        <v>23</v>
      </c>
      <c r="AA2066" s="98" t="s">
        <v>4549</v>
      </c>
      <c r="AB2066" s="98">
        <v>8286</v>
      </c>
      <c r="AC2066" s="98" t="s">
        <v>4734</v>
      </c>
      <c r="AD2066" s="98" t="s">
        <v>4735</v>
      </c>
      <c r="AE2066" s="98">
        <v>3754</v>
      </c>
      <c r="AF2066" s="98" t="s">
        <v>157</v>
      </c>
      <c r="AG2066" s="98" t="s">
        <v>6671</v>
      </c>
      <c r="AH2066" s="98" t="s">
        <v>4742</v>
      </c>
      <c r="AI2066" s="98" t="s">
        <v>53</v>
      </c>
      <c r="AJ2066" s="98">
        <v>4100</v>
      </c>
      <c r="AO2066" s="98">
        <v>2024</v>
      </c>
      <c r="AP2066" s="98">
        <v>2500000</v>
      </c>
      <c r="AQ2066" s="98" t="s">
        <v>54</v>
      </c>
      <c r="AR2066" s="98" t="s">
        <v>54</v>
      </c>
      <c r="AS2066" s="98" t="s">
        <v>54</v>
      </c>
      <c r="AT2066" s="98" t="s">
        <v>54</v>
      </c>
      <c r="AU2066" s="98" t="s">
        <v>158</v>
      </c>
      <c r="AY2066" s="98" t="s">
        <v>56</v>
      </c>
      <c r="AZ2066" s="98" t="s">
        <v>4743</v>
      </c>
      <c r="BA2066" s="98" t="s">
        <v>4737</v>
      </c>
      <c r="BB2066" s="98" t="s">
        <v>4740</v>
      </c>
      <c r="BD2066" s="110" t="str">
        <f t="shared" si="330"/>
        <v>5396RGInt 01 Curitiba</v>
      </c>
      <c r="BE2066" s="110">
        <v>5396</v>
      </c>
      <c r="BF2066" s="110" t="s">
        <v>3598</v>
      </c>
      <c r="BG2066" s="110">
        <v>8392</v>
      </c>
      <c r="BH2066" s="110" t="s">
        <v>33</v>
      </c>
      <c r="BI2066" s="110">
        <v>1000</v>
      </c>
      <c r="BJ2066" s="110">
        <v>1000</v>
      </c>
      <c r="BK2066" s="110">
        <v>650</v>
      </c>
      <c r="BL2066" s="110">
        <v>0</v>
      </c>
      <c r="BN2066" s="110">
        <f t="shared" si="331"/>
        <v>2650</v>
      </c>
      <c r="BS2066" s="110">
        <v>3754</v>
      </c>
      <c r="BT2066" s="110" t="str">
        <f t="shared" si="325"/>
        <v>Soltura de peixes nativos com os cuidados ambientais pertinentes, nas bacias hidrográficas do Estado</v>
      </c>
      <c r="BU2066" s="111" t="str">
        <f t="shared" si="326"/>
        <v>Não</v>
      </c>
      <c r="BV2066" s="111" t="str">
        <f t="shared" si="327"/>
        <v>Não</v>
      </c>
      <c r="BW2066" s="111" t="str">
        <f t="shared" si="328"/>
        <v>Não</v>
      </c>
      <c r="BX2066" s="111" t="str">
        <f t="shared" si="329"/>
        <v>Não</v>
      </c>
      <c r="BY2066" s="110" t="s">
        <v>158</v>
      </c>
      <c r="BZ2066" s="110" t="s">
        <v>8301</v>
      </c>
      <c r="CA2066" s="110" t="s">
        <v>121</v>
      </c>
      <c r="CB2066" s="110" t="s">
        <v>8374</v>
      </c>
      <c r="CG2066" s="110" t="str">
        <f t="shared" si="323"/>
        <v>6393Loanda</v>
      </c>
      <c r="CH2066" s="110" t="str">
        <f t="shared" si="324"/>
        <v>6393-1</v>
      </c>
      <c r="CI2066" s="110">
        <v>1</v>
      </c>
      <c r="CJ2066" s="110">
        <v>6393</v>
      </c>
      <c r="CK2066" s="110" t="s">
        <v>36</v>
      </c>
      <c r="CL2066" s="110">
        <v>4113502</v>
      </c>
      <c r="CM2066" s="110" t="s">
        <v>485</v>
      </c>
      <c r="CN2066" s="110">
        <v>0</v>
      </c>
      <c r="CO2066" s="110">
        <v>100</v>
      </c>
      <c r="CP2066" s="110">
        <v>300</v>
      </c>
      <c r="CQ2066" s="110">
        <v>0</v>
      </c>
    </row>
    <row r="2067" spans="19:95" x14ac:dyDescent="0.2">
      <c r="S2067" s="98">
        <v>6897</v>
      </c>
      <c r="T2067" s="98">
        <v>69</v>
      </c>
      <c r="U2067" s="98" t="s">
        <v>4548</v>
      </c>
      <c r="V2067" s="98">
        <v>60</v>
      </c>
      <c r="W2067" s="98" t="s">
        <v>4744</v>
      </c>
      <c r="X2067" s="98">
        <v>3</v>
      </c>
      <c r="Y2067" s="98" t="s">
        <v>870</v>
      </c>
      <c r="Z2067" s="98">
        <v>23</v>
      </c>
      <c r="AA2067" s="98" t="s">
        <v>4549</v>
      </c>
      <c r="AB2067" s="98">
        <v>8960</v>
      </c>
      <c r="AC2067" s="98" t="s">
        <v>4745</v>
      </c>
      <c r="AD2067" s="98" t="s">
        <v>4746</v>
      </c>
      <c r="AE2067" s="98">
        <v>6897</v>
      </c>
      <c r="AF2067" s="98" t="s">
        <v>436</v>
      </c>
      <c r="AG2067" s="98" t="s">
        <v>6580</v>
      </c>
      <c r="AH2067" s="98" t="s">
        <v>772</v>
      </c>
      <c r="AI2067" s="98" t="s">
        <v>53</v>
      </c>
      <c r="AJ2067" s="98">
        <v>4100</v>
      </c>
      <c r="AO2067" s="98">
        <v>2024</v>
      </c>
      <c r="AP2067" s="98">
        <v>0</v>
      </c>
      <c r="AQ2067" s="98" t="s">
        <v>54</v>
      </c>
      <c r="AR2067" s="98" t="s">
        <v>54</v>
      </c>
      <c r="AS2067" s="98" t="s">
        <v>54</v>
      </c>
      <c r="AT2067" s="98" t="s">
        <v>54</v>
      </c>
      <c r="AV2067" s="98" t="s">
        <v>4217</v>
      </c>
      <c r="AY2067" s="98" t="s">
        <v>56</v>
      </c>
      <c r="AZ2067" s="98" t="s">
        <v>4650</v>
      </c>
      <c r="BA2067" s="98" t="s">
        <v>6594</v>
      </c>
      <c r="BB2067" s="98" t="s">
        <v>4677</v>
      </c>
      <c r="BD2067" s="110" t="str">
        <f t="shared" si="330"/>
        <v>5397RGInt 01 Curitiba</v>
      </c>
      <c r="BE2067" s="110">
        <v>5397</v>
      </c>
      <c r="BF2067" s="110" t="s">
        <v>3602</v>
      </c>
      <c r="BG2067" s="110">
        <v>8392</v>
      </c>
      <c r="BH2067" s="110" t="s">
        <v>33</v>
      </c>
      <c r="BI2067" s="110">
        <v>1</v>
      </c>
      <c r="BJ2067" s="110">
        <v>0</v>
      </c>
      <c r="BK2067" s="110">
        <v>0</v>
      </c>
      <c r="BL2067" s="110">
        <v>0</v>
      </c>
      <c r="BN2067" s="110">
        <f t="shared" si="331"/>
        <v>1</v>
      </c>
      <c r="BS2067" s="110">
        <v>6897</v>
      </c>
      <c r="BT2067" s="110" t="str">
        <f t="shared" si="325"/>
        <v>Elaboração de Plano de Bacia Hidrográfica</v>
      </c>
      <c r="BU2067" s="111" t="str">
        <f t="shared" si="326"/>
        <v>Não</v>
      </c>
      <c r="BV2067" s="111" t="str">
        <f t="shared" si="327"/>
        <v>Não</v>
      </c>
      <c r="BW2067" s="111" t="str">
        <f t="shared" si="328"/>
        <v>Não</v>
      </c>
      <c r="BX2067" s="111" t="str">
        <f t="shared" si="329"/>
        <v>Não</v>
      </c>
      <c r="BY2067" s="110" t="s">
        <v>121</v>
      </c>
      <c r="BZ2067" s="110" t="s">
        <v>4217</v>
      </c>
      <c r="CA2067" s="110" t="s">
        <v>8371</v>
      </c>
      <c r="CB2067" s="110" t="s">
        <v>8122</v>
      </c>
      <c r="CG2067" s="110" t="str">
        <f t="shared" si="323"/>
        <v>6393 Total</v>
      </c>
      <c r="CH2067" s="110" t="str">
        <f t="shared" si="324"/>
        <v>6393 Total-1</v>
      </c>
      <c r="CI2067" s="110">
        <v>1</v>
      </c>
      <c r="CJ2067" s="110" t="s">
        <v>7721</v>
      </c>
      <c r="CN2067" s="110">
        <v>0</v>
      </c>
      <c r="CO2067" s="110">
        <v>100</v>
      </c>
      <c r="CP2067" s="110">
        <v>300</v>
      </c>
      <c r="CQ2067" s="110">
        <v>0</v>
      </c>
    </row>
    <row r="2068" spans="19:95" x14ac:dyDescent="0.2">
      <c r="S2068" s="98">
        <v>6044</v>
      </c>
      <c r="T2068" s="98">
        <v>69</v>
      </c>
      <c r="U2068" s="98" t="s">
        <v>4548</v>
      </c>
      <c r="V2068" s="98">
        <v>60</v>
      </c>
      <c r="W2068" s="98" t="s">
        <v>4744</v>
      </c>
      <c r="X2068" s="98">
        <v>3</v>
      </c>
      <c r="Y2068" s="98" t="s">
        <v>870</v>
      </c>
      <c r="Z2068" s="98">
        <v>23</v>
      </c>
      <c r="AA2068" s="98" t="s">
        <v>4549</v>
      </c>
      <c r="AB2068" s="98">
        <v>8960</v>
      </c>
      <c r="AC2068" s="98" t="s">
        <v>4745</v>
      </c>
      <c r="AD2068" s="98" t="s">
        <v>4746</v>
      </c>
      <c r="AE2068" s="98">
        <v>6044</v>
      </c>
      <c r="AF2068" s="98" t="s">
        <v>4747</v>
      </c>
      <c r="AG2068" s="98" t="s">
        <v>6582</v>
      </c>
      <c r="AH2068" s="98" t="s">
        <v>212</v>
      </c>
      <c r="AI2068" s="98" t="s">
        <v>53</v>
      </c>
      <c r="AJ2068" s="98">
        <v>4100</v>
      </c>
      <c r="AK2068" s="98" t="s">
        <v>36</v>
      </c>
      <c r="AL2068" s="98">
        <v>4104</v>
      </c>
      <c r="AM2068" s="98" t="s">
        <v>485</v>
      </c>
      <c r="AN2068" s="98">
        <v>4113502</v>
      </c>
      <c r="AO2068" s="98">
        <v>2024</v>
      </c>
      <c r="AP2068" s="98">
        <v>345</v>
      </c>
      <c r="AQ2068" s="98" t="s">
        <v>54</v>
      </c>
      <c r="AR2068" s="98" t="s">
        <v>54</v>
      </c>
      <c r="AS2068" s="98" t="s">
        <v>54</v>
      </c>
      <c r="AT2068" s="98" t="s">
        <v>54</v>
      </c>
      <c r="AY2068" s="98" t="s">
        <v>56</v>
      </c>
      <c r="AZ2068" s="98" t="s">
        <v>4748</v>
      </c>
      <c r="BA2068" s="98" t="s">
        <v>4749</v>
      </c>
      <c r="BB2068" s="98" t="s">
        <v>4750</v>
      </c>
      <c r="BD2068" s="110" t="str">
        <f t="shared" si="330"/>
        <v>5398RGInt 01 Curitiba</v>
      </c>
      <c r="BE2068" s="110">
        <v>5398</v>
      </c>
      <c r="BF2068" s="110" t="s">
        <v>3606</v>
      </c>
      <c r="BG2068" s="110">
        <v>8392</v>
      </c>
      <c r="BH2068" s="110" t="s">
        <v>33</v>
      </c>
      <c r="BI2068" s="110">
        <v>1</v>
      </c>
      <c r="BJ2068" s="110">
        <v>0</v>
      </c>
      <c r="BK2068" s="110">
        <v>0</v>
      </c>
      <c r="BL2068" s="110">
        <v>0</v>
      </c>
      <c r="BN2068" s="110">
        <f t="shared" si="331"/>
        <v>1</v>
      </c>
      <c r="BS2068" s="110">
        <v>6044</v>
      </c>
      <c r="BT2068" s="110" t="str">
        <f t="shared" si="325"/>
        <v>Implantação de parque linear e execução de obras de controle de erosão e escoamento pluvial, em Loanda</v>
      </c>
      <c r="BU2068" s="111" t="str">
        <f t="shared" si="326"/>
        <v>Não</v>
      </c>
      <c r="BV2068" s="111" t="str">
        <f t="shared" si="327"/>
        <v>Não</v>
      </c>
      <c r="BW2068" s="111" t="str">
        <f t="shared" si="328"/>
        <v>Não</v>
      </c>
      <c r="BX2068" s="111" t="str">
        <f t="shared" si="329"/>
        <v>Não</v>
      </c>
      <c r="BY2068" s="110" t="s">
        <v>121</v>
      </c>
      <c r="BZ2068" s="110" t="s">
        <v>121</v>
      </c>
      <c r="CA2068" s="110" t="s">
        <v>121</v>
      </c>
      <c r="CB2068" s="110" t="s">
        <v>8377</v>
      </c>
      <c r="CG2068" s="110" t="str">
        <f t="shared" si="323"/>
        <v>6394Telêmaco Borba</v>
      </c>
      <c r="CH2068" s="110" t="str">
        <f t="shared" si="324"/>
        <v>6394-1</v>
      </c>
      <c r="CI2068" s="110">
        <v>1</v>
      </c>
      <c r="CJ2068" s="110">
        <v>6394</v>
      </c>
      <c r="CK2068" s="110" t="s">
        <v>38</v>
      </c>
      <c r="CL2068" s="110">
        <v>4127106</v>
      </c>
      <c r="CM2068" s="110" t="s">
        <v>559</v>
      </c>
      <c r="CN2068" s="110">
        <v>0</v>
      </c>
      <c r="CO2068" s="110">
        <v>50</v>
      </c>
      <c r="CP2068" s="110">
        <v>700</v>
      </c>
      <c r="CQ2068" s="110">
        <v>100</v>
      </c>
    </row>
    <row r="2069" spans="19:95" x14ac:dyDescent="0.2">
      <c r="S2069" s="98">
        <v>6043</v>
      </c>
      <c r="T2069" s="98">
        <v>69</v>
      </c>
      <c r="U2069" s="98" t="s">
        <v>4548</v>
      </c>
      <c r="V2069" s="98">
        <v>60</v>
      </c>
      <c r="W2069" s="98" t="s">
        <v>4744</v>
      </c>
      <c r="X2069" s="98">
        <v>3</v>
      </c>
      <c r="Y2069" s="98" t="s">
        <v>870</v>
      </c>
      <c r="Z2069" s="98">
        <v>23</v>
      </c>
      <c r="AA2069" s="98" t="s">
        <v>4549</v>
      </c>
      <c r="AB2069" s="98">
        <v>8960</v>
      </c>
      <c r="AC2069" s="98" t="s">
        <v>4745</v>
      </c>
      <c r="AD2069" s="98" t="s">
        <v>4746</v>
      </c>
      <c r="AE2069" s="98">
        <v>6043</v>
      </c>
      <c r="AF2069" s="98" t="s">
        <v>4751</v>
      </c>
      <c r="AG2069" s="98" t="s">
        <v>6621</v>
      </c>
      <c r="AH2069" s="98" t="s">
        <v>212</v>
      </c>
      <c r="AI2069" s="98" t="s">
        <v>53</v>
      </c>
      <c r="AJ2069" s="98">
        <v>4100</v>
      </c>
      <c r="AK2069" s="98" t="s">
        <v>33</v>
      </c>
      <c r="AL2069" s="98">
        <v>4101</v>
      </c>
      <c r="AM2069" s="98" t="s">
        <v>458</v>
      </c>
      <c r="AN2069" s="98">
        <v>4105805</v>
      </c>
      <c r="AO2069" s="98">
        <v>2024</v>
      </c>
      <c r="AP2069" s="98">
        <v>3592.5</v>
      </c>
      <c r="AQ2069" s="98" t="s">
        <v>54</v>
      </c>
      <c r="AR2069" s="98" t="s">
        <v>54</v>
      </c>
      <c r="AS2069" s="98" t="s">
        <v>54</v>
      </c>
      <c r="AT2069" s="98" t="s">
        <v>54</v>
      </c>
      <c r="AY2069" s="98" t="s">
        <v>56</v>
      </c>
      <c r="AZ2069" s="98" t="s">
        <v>4748</v>
      </c>
      <c r="BA2069" s="98" t="s">
        <v>4749</v>
      </c>
      <c r="BB2069" s="98" t="s">
        <v>4750</v>
      </c>
      <c r="BD2069" s="110" t="str">
        <f t="shared" si="330"/>
        <v>5399(vazio)</v>
      </c>
      <c r="BE2069" s="110">
        <v>5399</v>
      </c>
      <c r="BF2069" s="110" t="s">
        <v>3614</v>
      </c>
      <c r="BG2069" s="110">
        <v>8392</v>
      </c>
      <c r="BH2069" s="110" t="s">
        <v>60</v>
      </c>
      <c r="BI2069" s="110">
        <v>10</v>
      </c>
      <c r="BJ2069" s="110">
        <v>10</v>
      </c>
      <c r="BK2069" s="110">
        <v>10</v>
      </c>
      <c r="BL2069" s="110">
        <v>10</v>
      </c>
      <c r="BN2069" s="110">
        <f t="shared" si="331"/>
        <v>40</v>
      </c>
      <c r="BS2069" s="110">
        <v>6043</v>
      </c>
      <c r="BT2069" s="110" t="str">
        <f t="shared" si="325"/>
        <v>Obras de infraestrutura para contenção de cheias do Rio Palmital, em Colombo</v>
      </c>
      <c r="BU2069" s="111" t="str">
        <f t="shared" si="326"/>
        <v>Não</v>
      </c>
      <c r="BV2069" s="111" t="str">
        <f t="shared" si="327"/>
        <v>Não</v>
      </c>
      <c r="BW2069" s="111" t="str">
        <f t="shared" si="328"/>
        <v>Não</v>
      </c>
      <c r="BX2069" s="111" t="str">
        <f t="shared" si="329"/>
        <v>Não</v>
      </c>
      <c r="BY2069" s="110" t="s">
        <v>121</v>
      </c>
      <c r="BZ2069" s="110" t="s">
        <v>121</v>
      </c>
      <c r="CA2069" s="110" t="s">
        <v>121</v>
      </c>
      <c r="CB2069" s="110" t="s">
        <v>8375</v>
      </c>
      <c r="CG2069" s="110" t="str">
        <f t="shared" si="323"/>
        <v>6394 Total</v>
      </c>
      <c r="CH2069" s="110" t="str">
        <f t="shared" si="324"/>
        <v>6394 Total-1</v>
      </c>
      <c r="CI2069" s="110">
        <v>1</v>
      </c>
      <c r="CJ2069" s="110" t="s">
        <v>7722</v>
      </c>
      <c r="CN2069" s="110">
        <v>0</v>
      </c>
      <c r="CO2069" s="110">
        <v>50</v>
      </c>
      <c r="CP2069" s="110">
        <v>700</v>
      </c>
      <c r="CQ2069" s="110">
        <v>100</v>
      </c>
    </row>
    <row r="2070" spans="19:95" x14ac:dyDescent="0.2">
      <c r="S2070" s="98">
        <v>6898</v>
      </c>
      <c r="T2070" s="98">
        <v>69</v>
      </c>
      <c r="U2070" s="98" t="s">
        <v>4548</v>
      </c>
      <c r="V2070" s="98">
        <v>60</v>
      </c>
      <c r="W2070" s="98" t="s">
        <v>4744</v>
      </c>
      <c r="X2070" s="98">
        <v>3</v>
      </c>
      <c r="Y2070" s="98" t="s">
        <v>870</v>
      </c>
      <c r="Z2070" s="98">
        <v>23</v>
      </c>
      <c r="AA2070" s="98" t="s">
        <v>4549</v>
      </c>
      <c r="AB2070" s="98">
        <v>8960</v>
      </c>
      <c r="AC2070" s="98" t="s">
        <v>4745</v>
      </c>
      <c r="AD2070" s="98" t="s">
        <v>4746</v>
      </c>
      <c r="AE2070" s="98">
        <v>6898</v>
      </c>
      <c r="AF2070" s="98" t="s">
        <v>220</v>
      </c>
      <c r="AG2070" s="98" t="s">
        <v>6542</v>
      </c>
      <c r="AH2070" s="98" t="s">
        <v>944</v>
      </c>
      <c r="AI2070" s="98" t="s">
        <v>53</v>
      </c>
      <c r="AJ2070" s="98">
        <v>4100</v>
      </c>
      <c r="AO2070" s="98">
        <v>2024</v>
      </c>
      <c r="AP2070" s="98">
        <v>0</v>
      </c>
      <c r="AQ2070" s="98" t="s">
        <v>54</v>
      </c>
      <c r="AR2070" s="98" t="s">
        <v>54</v>
      </c>
      <c r="AS2070" s="98" t="s">
        <v>54</v>
      </c>
      <c r="AT2070" s="98" t="s">
        <v>54</v>
      </c>
      <c r="AU2070" s="98" t="s">
        <v>173</v>
      </c>
      <c r="AY2070" s="98" t="s">
        <v>56</v>
      </c>
      <c r="AZ2070" s="98" t="s">
        <v>4638</v>
      </c>
      <c r="BA2070" s="98" t="s">
        <v>4608</v>
      </c>
      <c r="BB2070" s="98" t="s">
        <v>4634</v>
      </c>
      <c r="BD2070" s="110" t="str">
        <f t="shared" si="330"/>
        <v>5403(vazio)</v>
      </c>
      <c r="BE2070" s="110">
        <v>5403</v>
      </c>
      <c r="BF2070" s="110" t="s">
        <v>3622</v>
      </c>
      <c r="BG2070" s="110">
        <v>8392</v>
      </c>
      <c r="BH2070" s="110" t="s">
        <v>60</v>
      </c>
      <c r="BI2070" s="110">
        <v>10</v>
      </c>
      <c r="BJ2070" s="110">
        <v>100</v>
      </c>
      <c r="BK2070" s="110">
        <v>100</v>
      </c>
      <c r="BL2070" s="110">
        <v>100</v>
      </c>
      <c r="BN2070" s="110">
        <f t="shared" si="331"/>
        <v>310</v>
      </c>
      <c r="BS2070" s="110">
        <v>6898</v>
      </c>
      <c r="BT2070" s="110" t="str">
        <f t="shared" si="325"/>
        <v>Sistema de Informações para Gestão Ambiental e de Recursos Hídricos (SIGARH) aprimorado e implantado</v>
      </c>
      <c r="BU2070" s="111" t="str">
        <f t="shared" si="326"/>
        <v>Não</v>
      </c>
      <c r="BV2070" s="111" t="str">
        <f t="shared" si="327"/>
        <v>Não</v>
      </c>
      <c r="BW2070" s="111" t="str">
        <f t="shared" si="328"/>
        <v>Não</v>
      </c>
      <c r="BX2070" s="111" t="str">
        <f t="shared" si="329"/>
        <v>Não</v>
      </c>
      <c r="BY2070" s="110" t="s">
        <v>173</v>
      </c>
      <c r="BZ2070" s="110" t="s">
        <v>8292</v>
      </c>
      <c r="CA2070" s="110" t="s">
        <v>155</v>
      </c>
      <c r="CB2070" s="110" t="s">
        <v>8375</v>
      </c>
      <c r="CG2070" s="110" t="str">
        <f t="shared" ref="CG2070:CG2133" si="332">CJ2070&amp;CM2070</f>
        <v>6395Colombo</v>
      </c>
      <c r="CH2070" s="110" t="str">
        <f t="shared" ref="CH2070:CH2133" si="333">CJ2070&amp;"-"&amp;CI2070</f>
        <v>6395-1</v>
      </c>
      <c r="CI2070" s="110">
        <v>1</v>
      </c>
      <c r="CJ2070" s="110">
        <v>6395</v>
      </c>
      <c r="CK2070" s="110" t="s">
        <v>33</v>
      </c>
      <c r="CL2070" s="110">
        <v>4105805</v>
      </c>
      <c r="CM2070" s="110" t="s">
        <v>458</v>
      </c>
      <c r="CN2070" s="110">
        <v>0</v>
      </c>
      <c r="CO2070" s="110">
        <v>150</v>
      </c>
      <c r="CP2070" s="110">
        <v>1250</v>
      </c>
      <c r="CQ2070" s="110">
        <v>1000</v>
      </c>
    </row>
    <row r="2071" spans="19:95" x14ac:dyDescent="0.2">
      <c r="S2071" s="98">
        <v>6339</v>
      </c>
      <c r="T2071" s="98">
        <v>69</v>
      </c>
      <c r="U2071" s="98" t="s">
        <v>4548</v>
      </c>
      <c r="V2071" s="98">
        <v>61</v>
      </c>
      <c r="W2071" s="98" t="s">
        <v>6672</v>
      </c>
      <c r="X2071" s="98">
        <v>3</v>
      </c>
      <c r="Y2071" s="98" t="s">
        <v>870</v>
      </c>
      <c r="Z2071" s="98">
        <v>23</v>
      </c>
      <c r="AA2071" s="98" t="s">
        <v>4549</v>
      </c>
      <c r="AB2071" s="98">
        <v>8294</v>
      </c>
      <c r="AC2071" s="98" t="s">
        <v>6673</v>
      </c>
      <c r="AD2071" s="98" t="s">
        <v>6674</v>
      </c>
      <c r="AE2071" s="98">
        <v>6339</v>
      </c>
      <c r="AF2071" s="98" t="s">
        <v>6675</v>
      </c>
      <c r="AG2071" s="98" t="s">
        <v>6676</v>
      </c>
      <c r="AH2071" s="98" t="s">
        <v>52</v>
      </c>
      <c r="AI2071" s="98" t="s">
        <v>53</v>
      </c>
      <c r="AJ2071" s="98">
        <v>4100</v>
      </c>
      <c r="AO2071" s="98">
        <v>2024</v>
      </c>
      <c r="AP2071" s="98">
        <v>0</v>
      </c>
      <c r="AQ2071" s="98" t="s">
        <v>54</v>
      </c>
      <c r="AR2071" s="98" t="s">
        <v>54</v>
      </c>
      <c r="AS2071" s="98" t="s">
        <v>54</v>
      </c>
      <c r="AT2071" s="98" t="s">
        <v>54</v>
      </c>
      <c r="AY2071" s="98" t="s">
        <v>56</v>
      </c>
      <c r="AZ2071" s="98" t="s">
        <v>6677</v>
      </c>
      <c r="BA2071" s="98" t="s">
        <v>6678</v>
      </c>
      <c r="BB2071" s="98" t="s">
        <v>6679</v>
      </c>
      <c r="BD2071" s="110" t="str">
        <f t="shared" si="330"/>
        <v>5406RGInt 01 Curitiba</v>
      </c>
      <c r="BE2071" s="110">
        <v>5406</v>
      </c>
      <c r="BF2071" s="110" t="s">
        <v>3640</v>
      </c>
      <c r="BG2071" s="110">
        <v>8392</v>
      </c>
      <c r="BH2071" s="110" t="s">
        <v>33</v>
      </c>
      <c r="BI2071" s="110">
        <v>2</v>
      </c>
      <c r="BJ2071" s="110">
        <v>0</v>
      </c>
      <c r="BK2071" s="110">
        <v>0</v>
      </c>
      <c r="BL2071" s="110">
        <v>0</v>
      </c>
      <c r="BN2071" s="110">
        <f t="shared" si="331"/>
        <v>2</v>
      </c>
      <c r="BS2071" s="110">
        <v>6339</v>
      </c>
      <c r="BT2071" s="110" t="str">
        <f t="shared" si="325"/>
        <v>Ações realizadas pelo Projeto de levantamento e controle de espécies exóticas invasoras em Unidades de Conservação estaduais</v>
      </c>
      <c r="BU2071" s="111" t="str">
        <f t="shared" si="326"/>
        <v>Não</v>
      </c>
      <c r="BV2071" s="111" t="str">
        <f t="shared" si="327"/>
        <v>Não</v>
      </c>
      <c r="BW2071" s="111" t="str">
        <f t="shared" si="328"/>
        <v>Não</v>
      </c>
      <c r="BX2071" s="111" t="str">
        <f t="shared" si="329"/>
        <v>Não</v>
      </c>
      <c r="BY2071" s="110" t="s">
        <v>121</v>
      </c>
      <c r="BZ2071" s="110" t="s">
        <v>121</v>
      </c>
      <c r="CA2071" s="110" t="s">
        <v>121</v>
      </c>
      <c r="CB2071" s="110" t="s">
        <v>8122</v>
      </c>
      <c r="CG2071" s="110" t="str">
        <f t="shared" si="332"/>
        <v>6395 Total</v>
      </c>
      <c r="CH2071" s="110" t="str">
        <f t="shared" si="333"/>
        <v>6395 Total-1</v>
      </c>
      <c r="CI2071" s="110">
        <v>1</v>
      </c>
      <c r="CJ2071" s="110" t="s">
        <v>7723</v>
      </c>
      <c r="CN2071" s="110">
        <v>0</v>
      </c>
      <c r="CO2071" s="110">
        <v>150</v>
      </c>
      <c r="CP2071" s="110">
        <v>1250</v>
      </c>
      <c r="CQ2071" s="110">
        <v>1000</v>
      </c>
    </row>
    <row r="2072" spans="19:95" x14ac:dyDescent="0.2">
      <c r="S2072" s="98">
        <v>6338</v>
      </c>
      <c r="T2072" s="98">
        <v>69</v>
      </c>
      <c r="U2072" s="98" t="s">
        <v>4548</v>
      </c>
      <c r="V2072" s="98">
        <v>61</v>
      </c>
      <c r="W2072" s="98" t="s">
        <v>6672</v>
      </c>
      <c r="X2072" s="98">
        <v>3</v>
      </c>
      <c r="Y2072" s="98" t="s">
        <v>870</v>
      </c>
      <c r="Z2072" s="98">
        <v>23</v>
      </c>
      <c r="AA2072" s="98" t="s">
        <v>4549</v>
      </c>
      <c r="AB2072" s="98">
        <v>8294</v>
      </c>
      <c r="AC2072" s="98" t="s">
        <v>6673</v>
      </c>
      <c r="AD2072" s="98" t="s">
        <v>6674</v>
      </c>
      <c r="AE2072" s="98">
        <v>6338</v>
      </c>
      <c r="AF2072" s="98" t="s">
        <v>6680</v>
      </c>
      <c r="AG2072" s="98" t="s">
        <v>6681</v>
      </c>
      <c r="AH2072" s="98" t="s">
        <v>52</v>
      </c>
      <c r="AI2072" s="98" t="s">
        <v>53</v>
      </c>
      <c r="AJ2072" s="98">
        <v>4100</v>
      </c>
      <c r="AK2072" s="98" t="s">
        <v>33</v>
      </c>
      <c r="AL2072" s="98">
        <v>4101</v>
      </c>
      <c r="AO2072" s="98">
        <v>2024</v>
      </c>
      <c r="AP2072" s="98">
        <v>0</v>
      </c>
      <c r="AQ2072" s="98" t="s">
        <v>54</v>
      </c>
      <c r="AR2072" s="98" t="s">
        <v>54</v>
      </c>
      <c r="AS2072" s="98" t="s">
        <v>54</v>
      </c>
      <c r="AT2072" s="98" t="s">
        <v>54</v>
      </c>
      <c r="AY2072" s="98" t="s">
        <v>56</v>
      </c>
      <c r="AZ2072" s="98" t="s">
        <v>6677</v>
      </c>
      <c r="BA2072" s="98" t="s">
        <v>6678</v>
      </c>
      <c r="BB2072" s="98" t="s">
        <v>6679</v>
      </c>
      <c r="BD2072" s="110" t="str">
        <f t="shared" si="330"/>
        <v>5406RGInt 02 Guarapuava</v>
      </c>
      <c r="BE2072" s="110">
        <v>5406</v>
      </c>
      <c r="BF2072" s="110" t="s">
        <v>3640</v>
      </c>
      <c r="BG2072" s="110">
        <v>8392</v>
      </c>
      <c r="BH2072" s="110" t="s">
        <v>34</v>
      </c>
      <c r="BI2072" s="110">
        <v>0</v>
      </c>
      <c r="BJ2072" s="110">
        <v>0</v>
      </c>
      <c r="BK2072" s="110">
        <v>0</v>
      </c>
      <c r="BL2072" s="110">
        <v>2</v>
      </c>
      <c r="BN2072" s="110">
        <f t="shared" si="331"/>
        <v>2</v>
      </c>
      <c r="BS2072" s="110">
        <v>6338</v>
      </c>
      <c r="BT2072" s="110" t="str">
        <f t="shared" si="325"/>
        <v>Execução do projeto de conservação do muriqui-do-sul com recurso da Petrobrás</v>
      </c>
      <c r="BU2072" s="111" t="str">
        <f t="shared" si="326"/>
        <v>Não</v>
      </c>
      <c r="BV2072" s="111" t="str">
        <f t="shared" si="327"/>
        <v>Não</v>
      </c>
      <c r="BW2072" s="111" t="str">
        <f t="shared" si="328"/>
        <v>Não</v>
      </c>
      <c r="BX2072" s="111" t="str">
        <f t="shared" si="329"/>
        <v>Não</v>
      </c>
      <c r="BY2072" s="110" t="s">
        <v>121</v>
      </c>
      <c r="BZ2072" s="110" t="s">
        <v>121</v>
      </c>
      <c r="CA2072" s="110" t="s">
        <v>121</v>
      </c>
      <c r="CB2072" s="110" t="s">
        <v>8122</v>
      </c>
      <c r="CG2072" s="110" t="str">
        <f t="shared" si="332"/>
        <v>6396Castro</v>
      </c>
      <c r="CH2072" s="110" t="str">
        <f t="shared" si="333"/>
        <v>6396-1</v>
      </c>
      <c r="CI2072" s="110">
        <v>1</v>
      </c>
      <c r="CJ2072" s="110">
        <v>6396</v>
      </c>
      <c r="CK2072" s="110" t="s">
        <v>38</v>
      </c>
      <c r="CL2072" s="110">
        <v>4104907</v>
      </c>
      <c r="CM2072" s="110" t="s">
        <v>277</v>
      </c>
      <c r="CN2072" s="110">
        <v>0</v>
      </c>
      <c r="CO2072" s="110">
        <v>116</v>
      </c>
      <c r="CP2072" s="110">
        <v>1000</v>
      </c>
      <c r="CQ2072" s="110">
        <v>0</v>
      </c>
    </row>
    <row r="2073" spans="19:95" x14ac:dyDescent="0.2">
      <c r="S2073" s="98">
        <v>6337</v>
      </c>
      <c r="T2073" s="98">
        <v>69</v>
      </c>
      <c r="U2073" s="98" t="s">
        <v>4548</v>
      </c>
      <c r="V2073" s="98">
        <v>61</v>
      </c>
      <c r="W2073" s="98" t="s">
        <v>6672</v>
      </c>
      <c r="X2073" s="98">
        <v>3</v>
      </c>
      <c r="Y2073" s="98" t="s">
        <v>870</v>
      </c>
      <c r="Z2073" s="98">
        <v>23</v>
      </c>
      <c r="AA2073" s="98" t="s">
        <v>4549</v>
      </c>
      <c r="AB2073" s="98">
        <v>8294</v>
      </c>
      <c r="AC2073" s="98" t="s">
        <v>6673</v>
      </c>
      <c r="AD2073" s="98" t="s">
        <v>6674</v>
      </c>
      <c r="AE2073" s="98">
        <v>6337</v>
      </c>
      <c r="AF2073" s="98" t="s">
        <v>6682</v>
      </c>
      <c r="AG2073" s="98" t="s">
        <v>6683</v>
      </c>
      <c r="AH2073" s="98" t="s">
        <v>847</v>
      </c>
      <c r="AI2073" s="98" t="s">
        <v>53</v>
      </c>
      <c r="AJ2073" s="98">
        <v>4100</v>
      </c>
      <c r="AK2073" s="98" t="s">
        <v>33</v>
      </c>
      <c r="AL2073" s="98">
        <v>4101</v>
      </c>
      <c r="AM2073" s="98" t="s">
        <v>134</v>
      </c>
      <c r="AN2073" s="98">
        <v>4125506</v>
      </c>
      <c r="AO2073" s="98">
        <v>2024</v>
      </c>
      <c r="AP2073" s="98">
        <v>0</v>
      </c>
      <c r="AQ2073" s="98" t="s">
        <v>54</v>
      </c>
      <c r="AR2073" s="98" t="s">
        <v>54</v>
      </c>
      <c r="AS2073" s="98" t="s">
        <v>54</v>
      </c>
      <c r="AT2073" s="98" t="s">
        <v>54</v>
      </c>
      <c r="AY2073" s="98" t="s">
        <v>56</v>
      </c>
      <c r="AZ2073" s="98" t="s">
        <v>6589</v>
      </c>
      <c r="BA2073" s="98" t="s">
        <v>6557</v>
      </c>
      <c r="BB2073" s="98" t="s">
        <v>6558</v>
      </c>
      <c r="BD2073" s="110" t="str">
        <f t="shared" si="330"/>
        <v>5406RGInt 03 Cascavel</v>
      </c>
      <c r="BE2073" s="110">
        <v>5406</v>
      </c>
      <c r="BF2073" s="110" t="s">
        <v>3640</v>
      </c>
      <c r="BG2073" s="110">
        <v>8392</v>
      </c>
      <c r="BH2073" s="110" t="s">
        <v>35</v>
      </c>
      <c r="BI2073" s="110">
        <v>0</v>
      </c>
      <c r="BJ2073" s="110">
        <v>1</v>
      </c>
      <c r="BK2073" s="110">
        <v>0</v>
      </c>
      <c r="BL2073" s="110">
        <v>1</v>
      </c>
      <c r="BN2073" s="110">
        <f t="shared" si="331"/>
        <v>2</v>
      </c>
      <c r="BS2073" s="110">
        <v>6337</v>
      </c>
      <c r="BT2073" s="110" t="str">
        <f t="shared" si="325"/>
        <v>Limpeza e dragagem do Canal Paralelo do Rio Iguaçu</v>
      </c>
      <c r="BU2073" s="111" t="str">
        <f t="shared" si="326"/>
        <v>Não</v>
      </c>
      <c r="BV2073" s="111" t="str">
        <f t="shared" si="327"/>
        <v>Não</v>
      </c>
      <c r="BW2073" s="111" t="str">
        <f t="shared" si="328"/>
        <v>Não</v>
      </c>
      <c r="BX2073" s="111" t="str">
        <f t="shared" si="329"/>
        <v>Não</v>
      </c>
      <c r="BY2073" s="110" t="s">
        <v>121</v>
      </c>
      <c r="BZ2073" s="110" t="s">
        <v>121</v>
      </c>
      <c r="CA2073" s="110" t="s">
        <v>121</v>
      </c>
      <c r="CB2073" s="110" t="s">
        <v>8122</v>
      </c>
      <c r="CG2073" s="110" t="str">
        <f t="shared" si="332"/>
        <v>6396 Total</v>
      </c>
      <c r="CH2073" s="110" t="str">
        <f t="shared" si="333"/>
        <v>6396 Total-1</v>
      </c>
      <c r="CI2073" s="110">
        <v>1</v>
      </c>
      <c r="CJ2073" s="110" t="s">
        <v>7724</v>
      </c>
      <c r="CN2073" s="110">
        <v>0</v>
      </c>
      <c r="CO2073" s="110">
        <v>116</v>
      </c>
      <c r="CP2073" s="110">
        <v>1000</v>
      </c>
      <c r="CQ2073" s="110">
        <v>0</v>
      </c>
    </row>
    <row r="2074" spans="19:95" x14ac:dyDescent="0.2">
      <c r="S2074" s="98">
        <v>6336</v>
      </c>
      <c r="T2074" s="98">
        <v>69</v>
      </c>
      <c r="U2074" s="98" t="s">
        <v>4548</v>
      </c>
      <c r="V2074" s="98">
        <v>61</v>
      </c>
      <c r="W2074" s="98" t="s">
        <v>6672</v>
      </c>
      <c r="X2074" s="98">
        <v>3</v>
      </c>
      <c r="Y2074" s="98" t="s">
        <v>870</v>
      </c>
      <c r="Z2074" s="98">
        <v>23</v>
      </c>
      <c r="AA2074" s="98" t="s">
        <v>4549</v>
      </c>
      <c r="AB2074" s="98">
        <v>8294</v>
      </c>
      <c r="AC2074" s="98" t="s">
        <v>6673</v>
      </c>
      <c r="AD2074" s="98" t="s">
        <v>6674</v>
      </c>
      <c r="AE2074" s="98">
        <v>6336</v>
      </c>
      <c r="AF2074" s="98" t="s">
        <v>6684</v>
      </c>
      <c r="AG2074" s="98" t="s">
        <v>6685</v>
      </c>
      <c r="AH2074" s="98" t="s">
        <v>6627</v>
      </c>
      <c r="AI2074" s="98" t="s">
        <v>53</v>
      </c>
      <c r="AJ2074" s="98">
        <v>4100</v>
      </c>
      <c r="AO2074" s="98">
        <v>2024</v>
      </c>
      <c r="AP2074" s="98">
        <v>0</v>
      </c>
      <c r="AQ2074" s="98" t="s">
        <v>54</v>
      </c>
      <c r="AR2074" s="98" t="s">
        <v>54</v>
      </c>
      <c r="AS2074" s="98" t="s">
        <v>54</v>
      </c>
      <c r="AT2074" s="98" t="s">
        <v>54</v>
      </c>
      <c r="AY2074" s="98" t="s">
        <v>56</v>
      </c>
      <c r="AZ2074" s="98" t="s">
        <v>6628</v>
      </c>
      <c r="BA2074" s="98" t="s">
        <v>6598</v>
      </c>
      <c r="BB2074" s="98" t="s">
        <v>6599</v>
      </c>
      <c r="BD2074" s="110" t="str">
        <f t="shared" si="330"/>
        <v>5406RGInt 04 Maringá</v>
      </c>
      <c r="BE2074" s="110">
        <v>5406</v>
      </c>
      <c r="BF2074" s="110" t="s">
        <v>3640</v>
      </c>
      <c r="BG2074" s="110">
        <v>8392</v>
      </c>
      <c r="BH2074" s="110" t="s">
        <v>36</v>
      </c>
      <c r="BI2074" s="110">
        <v>0</v>
      </c>
      <c r="BJ2074" s="110">
        <v>0</v>
      </c>
      <c r="BK2074" s="110">
        <v>1</v>
      </c>
      <c r="BL2074" s="110">
        <v>0</v>
      </c>
      <c r="BN2074" s="110">
        <f t="shared" si="331"/>
        <v>1</v>
      </c>
      <c r="BS2074" s="110">
        <v>6336</v>
      </c>
      <c r="BT2074" s="110" t="str">
        <f t="shared" si="325"/>
        <v>Parques Urbanos - recurso multa da Petrobrás</v>
      </c>
      <c r="BU2074" s="111" t="str">
        <f t="shared" si="326"/>
        <v>Não</v>
      </c>
      <c r="BV2074" s="111" t="str">
        <f t="shared" si="327"/>
        <v>Não</v>
      </c>
      <c r="BW2074" s="111" t="str">
        <f t="shared" si="328"/>
        <v>Não</v>
      </c>
      <c r="BX2074" s="111" t="str">
        <f t="shared" si="329"/>
        <v>Não</v>
      </c>
      <c r="BY2074" s="110" t="s">
        <v>121</v>
      </c>
      <c r="BZ2074" s="110" t="s">
        <v>121</v>
      </c>
      <c r="CA2074" s="110" t="s">
        <v>121</v>
      </c>
      <c r="CB2074" s="110" t="s">
        <v>8122</v>
      </c>
      <c r="CG2074" s="110" t="str">
        <f t="shared" si="332"/>
        <v>6397Piraquara</v>
      </c>
      <c r="CH2074" s="110" t="str">
        <f t="shared" si="333"/>
        <v>6397-1</v>
      </c>
      <c r="CI2074" s="110">
        <v>1</v>
      </c>
      <c r="CJ2074" s="110">
        <v>6397</v>
      </c>
      <c r="CK2074" s="110" t="s">
        <v>33</v>
      </c>
      <c r="CL2074" s="110">
        <v>4119509</v>
      </c>
      <c r="CM2074" s="110" t="s">
        <v>519</v>
      </c>
      <c r="CN2074" s="110">
        <v>0</v>
      </c>
      <c r="CO2074" s="110">
        <v>116</v>
      </c>
      <c r="CP2074" s="110">
        <v>1000</v>
      </c>
      <c r="CQ2074" s="110">
        <v>0</v>
      </c>
    </row>
    <row r="2075" spans="19:95" x14ac:dyDescent="0.2">
      <c r="S2075" s="98">
        <v>7024</v>
      </c>
      <c r="T2075" s="98">
        <v>69</v>
      </c>
      <c r="U2075" s="98" t="s">
        <v>4548</v>
      </c>
      <c r="V2075" s="98">
        <v>61</v>
      </c>
      <c r="W2075" s="98" t="s">
        <v>6672</v>
      </c>
      <c r="X2075" s="98">
        <v>3</v>
      </c>
      <c r="Y2075" s="98" t="s">
        <v>870</v>
      </c>
      <c r="Z2075" s="98">
        <v>23</v>
      </c>
      <c r="AA2075" s="98" t="s">
        <v>4549</v>
      </c>
      <c r="AB2075" s="98">
        <v>8294</v>
      </c>
      <c r="AC2075" s="98" t="s">
        <v>6673</v>
      </c>
      <c r="AD2075" s="98" t="s">
        <v>6674</v>
      </c>
      <c r="AE2075" s="98">
        <v>7024</v>
      </c>
      <c r="AF2075" s="98" t="s">
        <v>6686</v>
      </c>
      <c r="AG2075" s="98" t="s">
        <v>6687</v>
      </c>
      <c r="AH2075" s="98" t="s">
        <v>212</v>
      </c>
      <c r="AI2075" s="98" t="s">
        <v>53</v>
      </c>
      <c r="AJ2075" s="98">
        <v>4100</v>
      </c>
      <c r="AK2075" s="98" t="s">
        <v>37</v>
      </c>
      <c r="AL2075" s="98">
        <v>4105</v>
      </c>
      <c r="AM2075" s="98" t="s">
        <v>326</v>
      </c>
      <c r="AN2075" s="98">
        <v>4113700</v>
      </c>
      <c r="AO2075" s="98">
        <v>2024</v>
      </c>
      <c r="AP2075" s="98">
        <v>0</v>
      </c>
      <c r="AQ2075" s="98" t="s">
        <v>54</v>
      </c>
      <c r="AR2075" s="98" t="s">
        <v>54</v>
      </c>
      <c r="AS2075" s="98" t="s">
        <v>54</v>
      </c>
      <c r="AT2075" s="98" t="s">
        <v>54</v>
      </c>
      <c r="AY2075" s="98" t="s">
        <v>56</v>
      </c>
      <c r="AZ2075" s="98" t="s">
        <v>6688</v>
      </c>
      <c r="BA2075" s="98" t="s">
        <v>6689</v>
      </c>
      <c r="BB2075" s="98" t="s">
        <v>6690</v>
      </c>
      <c r="BD2075" s="110" t="str">
        <f t="shared" si="330"/>
        <v>5406RGInt 05 Londrina</v>
      </c>
      <c r="BE2075" s="110">
        <v>5406</v>
      </c>
      <c r="BF2075" s="110" t="s">
        <v>3640</v>
      </c>
      <c r="BG2075" s="110">
        <v>8392</v>
      </c>
      <c r="BH2075" s="110" t="s">
        <v>37</v>
      </c>
      <c r="BI2075" s="110">
        <v>0</v>
      </c>
      <c r="BJ2075" s="110">
        <v>0</v>
      </c>
      <c r="BK2075" s="110">
        <v>1</v>
      </c>
      <c r="BL2075" s="110">
        <v>0</v>
      </c>
      <c r="BN2075" s="110">
        <f t="shared" si="331"/>
        <v>1</v>
      </c>
      <c r="BS2075" s="110">
        <v>7024</v>
      </c>
      <c r="BT2075" s="110" t="str">
        <f t="shared" si="325"/>
        <v>Revitalização de edificações e equipamentos urbanos no Jardim Botânico, do Município de Londrina</v>
      </c>
      <c r="BU2075" s="111" t="str">
        <f t="shared" si="326"/>
        <v>Não</v>
      </c>
      <c r="BV2075" s="111" t="str">
        <f t="shared" si="327"/>
        <v>Não</v>
      </c>
      <c r="BW2075" s="111" t="str">
        <f t="shared" si="328"/>
        <v>Não</v>
      </c>
      <c r="BX2075" s="111" t="str">
        <f t="shared" si="329"/>
        <v>Não</v>
      </c>
      <c r="BY2075" s="110" t="s">
        <v>121</v>
      </c>
      <c r="BZ2075" s="110" t="s">
        <v>121</v>
      </c>
      <c r="CA2075" s="110" t="s">
        <v>121</v>
      </c>
      <c r="CB2075" s="110" t="s">
        <v>8378</v>
      </c>
      <c r="CG2075" s="110" t="str">
        <f t="shared" si="332"/>
        <v>6397 Total</v>
      </c>
      <c r="CH2075" s="110" t="str">
        <f t="shared" si="333"/>
        <v>6397 Total-1</v>
      </c>
      <c r="CI2075" s="110">
        <v>1</v>
      </c>
      <c r="CJ2075" s="110" t="s">
        <v>7725</v>
      </c>
      <c r="CN2075" s="110">
        <v>0</v>
      </c>
      <c r="CO2075" s="110">
        <v>116</v>
      </c>
      <c r="CP2075" s="110">
        <v>1000</v>
      </c>
      <c r="CQ2075" s="110">
        <v>0</v>
      </c>
    </row>
    <row r="2076" spans="19:95" x14ac:dyDescent="0.2">
      <c r="S2076" s="98">
        <v>6896</v>
      </c>
      <c r="T2076" s="98">
        <v>69</v>
      </c>
      <c r="U2076" s="98" t="s">
        <v>4548</v>
      </c>
      <c r="V2076" s="98">
        <v>61</v>
      </c>
      <c r="W2076" s="98" t="s">
        <v>6672</v>
      </c>
      <c r="X2076" s="98">
        <v>3</v>
      </c>
      <c r="Y2076" s="98" t="s">
        <v>870</v>
      </c>
      <c r="Z2076" s="98">
        <v>23</v>
      </c>
      <c r="AA2076" s="98" t="s">
        <v>4549</v>
      </c>
      <c r="AB2076" s="98">
        <v>8294</v>
      </c>
      <c r="AC2076" s="98" t="s">
        <v>6673</v>
      </c>
      <c r="AD2076" s="98" t="s">
        <v>6674</v>
      </c>
      <c r="AE2076" s="98">
        <v>6896</v>
      </c>
      <c r="AF2076" s="98" t="s">
        <v>220</v>
      </c>
      <c r="AG2076" s="98" t="s">
        <v>6542</v>
      </c>
      <c r="AH2076" s="98" t="s">
        <v>944</v>
      </c>
      <c r="AI2076" s="98" t="s">
        <v>53</v>
      </c>
      <c r="AJ2076" s="98">
        <v>4100</v>
      </c>
      <c r="AO2076" s="98">
        <v>2024</v>
      </c>
      <c r="AP2076" s="98">
        <v>0</v>
      </c>
      <c r="AQ2076" s="98" t="s">
        <v>54</v>
      </c>
      <c r="AR2076" s="98" t="s">
        <v>54</v>
      </c>
      <c r="AS2076" s="98" t="s">
        <v>54</v>
      </c>
      <c r="AT2076" s="98" t="s">
        <v>54</v>
      </c>
      <c r="AU2076" s="98" t="s">
        <v>173</v>
      </c>
      <c r="AY2076" s="98" t="s">
        <v>56</v>
      </c>
      <c r="AZ2076" s="98" t="s">
        <v>4638</v>
      </c>
      <c r="BA2076" s="98" t="s">
        <v>4608</v>
      </c>
      <c r="BB2076" s="98" t="s">
        <v>4634</v>
      </c>
      <c r="BD2076" s="110" t="str">
        <f t="shared" si="330"/>
        <v>5406RGInt 06 Ponta Grossa</v>
      </c>
      <c r="BE2076" s="110">
        <v>5406</v>
      </c>
      <c r="BF2076" s="110" t="s">
        <v>3640</v>
      </c>
      <c r="BG2076" s="110">
        <v>8392</v>
      </c>
      <c r="BH2076" s="110" t="s">
        <v>38</v>
      </c>
      <c r="BI2076" s="110">
        <v>0</v>
      </c>
      <c r="BJ2076" s="110">
        <v>1</v>
      </c>
      <c r="BK2076" s="110">
        <v>0</v>
      </c>
      <c r="BL2076" s="110">
        <v>0</v>
      </c>
      <c r="BN2076" s="110">
        <f t="shared" si="331"/>
        <v>1</v>
      </c>
      <c r="BS2076" s="110">
        <v>6896</v>
      </c>
      <c r="BT2076" s="110" t="str">
        <f t="shared" si="325"/>
        <v>Sistema de Informações para Gestão Ambiental e de Recursos Hídricos (SIGARH) aprimorado e implantado</v>
      </c>
      <c r="BU2076" s="111" t="str">
        <f t="shared" si="326"/>
        <v>Não</v>
      </c>
      <c r="BV2076" s="111" t="str">
        <f t="shared" si="327"/>
        <v>Não</v>
      </c>
      <c r="BW2076" s="111" t="str">
        <f t="shared" si="328"/>
        <v>Não</v>
      </c>
      <c r="BX2076" s="111" t="str">
        <f t="shared" si="329"/>
        <v>Não</v>
      </c>
      <c r="BY2076" s="110" t="s">
        <v>173</v>
      </c>
      <c r="BZ2076" s="110" t="s">
        <v>8292</v>
      </c>
      <c r="CA2076" s="110" t="s">
        <v>155</v>
      </c>
      <c r="CB2076" s="110" t="s">
        <v>8375</v>
      </c>
      <c r="CG2076" s="110" t="str">
        <f t="shared" si="332"/>
        <v>6398Uraí</v>
      </c>
      <c r="CH2076" s="110" t="str">
        <f t="shared" si="333"/>
        <v>6398-1</v>
      </c>
      <c r="CI2076" s="110">
        <v>1</v>
      </c>
      <c r="CJ2076" s="110">
        <v>6398</v>
      </c>
      <c r="CK2076" s="110" t="s">
        <v>37</v>
      </c>
      <c r="CL2076" s="110">
        <v>4128401</v>
      </c>
      <c r="CM2076" s="110" t="s">
        <v>571</v>
      </c>
      <c r="CN2076" s="110">
        <v>0</v>
      </c>
      <c r="CO2076" s="110">
        <v>30</v>
      </c>
      <c r="CP2076" s="110">
        <v>100</v>
      </c>
      <c r="CQ2076" s="110">
        <v>0</v>
      </c>
    </row>
    <row r="2077" spans="19:95" x14ac:dyDescent="0.2">
      <c r="S2077" s="98">
        <v>5126</v>
      </c>
      <c r="T2077" s="98">
        <v>77</v>
      </c>
      <c r="U2077" s="98" t="s">
        <v>4752</v>
      </c>
      <c r="V2077" s="98">
        <v>2</v>
      </c>
      <c r="W2077" s="98" t="s">
        <v>975</v>
      </c>
      <c r="X2077" s="98">
        <v>2</v>
      </c>
      <c r="Y2077" s="98" t="s">
        <v>4418</v>
      </c>
      <c r="Z2077" s="98">
        <v>17</v>
      </c>
      <c r="AA2077" s="98" t="s">
        <v>4753</v>
      </c>
      <c r="AB2077" s="98">
        <v>8070</v>
      </c>
      <c r="AC2077" s="98" t="s">
        <v>4754</v>
      </c>
      <c r="AD2077" s="98" t="s">
        <v>4755</v>
      </c>
      <c r="AE2077" s="98">
        <v>5126</v>
      </c>
      <c r="AF2077" s="98" t="s">
        <v>3634</v>
      </c>
      <c r="AG2077" s="98" t="s">
        <v>4756</v>
      </c>
      <c r="AH2077" s="98" t="s">
        <v>847</v>
      </c>
      <c r="AI2077" s="98" t="s">
        <v>53</v>
      </c>
      <c r="AJ2077" s="98">
        <v>4100</v>
      </c>
      <c r="AK2077" s="98" t="s">
        <v>35</v>
      </c>
      <c r="AL2077" s="98">
        <v>4103</v>
      </c>
      <c r="AM2077" s="98" t="s">
        <v>600</v>
      </c>
      <c r="AN2077" s="98">
        <v>4104808</v>
      </c>
      <c r="AO2077" s="98">
        <v>2024</v>
      </c>
      <c r="AP2077" s="98">
        <v>1</v>
      </c>
      <c r="AQ2077" s="98" t="s">
        <v>54</v>
      </c>
      <c r="AR2077" s="98" t="s">
        <v>56</v>
      </c>
      <c r="AS2077" s="98" t="s">
        <v>54</v>
      </c>
      <c r="AT2077" s="98" t="s">
        <v>54</v>
      </c>
      <c r="AW2077" s="98" t="s">
        <v>479</v>
      </c>
      <c r="AY2077" s="98" t="s">
        <v>56</v>
      </c>
      <c r="AZ2077" s="98" t="s">
        <v>4757</v>
      </c>
      <c r="BA2077" s="98" t="s">
        <v>4758</v>
      </c>
      <c r="BB2077" s="98" t="s">
        <v>856</v>
      </c>
      <c r="BD2077" s="110" t="str">
        <f t="shared" si="330"/>
        <v>5407(vazio)</v>
      </c>
      <c r="BE2077" s="110">
        <v>5407</v>
      </c>
      <c r="BF2077" s="110" t="s">
        <v>1576</v>
      </c>
      <c r="BG2077" s="110">
        <v>8328</v>
      </c>
      <c r="BH2077" s="110" t="s">
        <v>60</v>
      </c>
      <c r="BI2077" s="110">
        <v>0</v>
      </c>
      <c r="BJ2077" s="110">
        <v>1</v>
      </c>
      <c r="BK2077" s="110">
        <v>0</v>
      </c>
      <c r="BL2077" s="110">
        <v>0</v>
      </c>
      <c r="BN2077" s="110">
        <f t="shared" si="331"/>
        <v>1</v>
      </c>
      <c r="BS2077" s="110">
        <v>5126</v>
      </c>
      <c r="BT2077" s="110" t="str">
        <f t="shared" si="325"/>
        <v>Adequação da capacidade do Contorno Oeste de Cascavel, na Rodovia BR-163</v>
      </c>
      <c r="BU2077" s="111" t="str">
        <f t="shared" si="326"/>
        <v>Não</v>
      </c>
      <c r="BV2077" s="111" t="str">
        <f t="shared" si="327"/>
        <v>Não</v>
      </c>
      <c r="BW2077" s="111" t="str">
        <f t="shared" si="328"/>
        <v>Não</v>
      </c>
      <c r="BX2077" s="111" t="str">
        <f t="shared" si="329"/>
        <v>Sim</v>
      </c>
      <c r="BY2077" s="110" t="s">
        <v>964</v>
      </c>
      <c r="BZ2077" s="110" t="s">
        <v>213</v>
      </c>
      <c r="CA2077" s="110" t="s">
        <v>479</v>
      </c>
      <c r="CB2077" s="110" t="s">
        <v>8379</v>
      </c>
      <c r="CG2077" s="110" t="str">
        <f t="shared" si="332"/>
        <v>6398 Total</v>
      </c>
      <c r="CH2077" s="110" t="str">
        <f t="shared" si="333"/>
        <v>6398 Total-1</v>
      </c>
      <c r="CI2077" s="110">
        <v>1</v>
      </c>
      <c r="CJ2077" s="110" t="s">
        <v>7726</v>
      </c>
      <c r="CN2077" s="110">
        <v>0</v>
      </c>
      <c r="CO2077" s="110">
        <v>30</v>
      </c>
      <c r="CP2077" s="110">
        <v>100</v>
      </c>
      <c r="CQ2077" s="110">
        <v>0</v>
      </c>
    </row>
    <row r="2078" spans="19:95" x14ac:dyDescent="0.2">
      <c r="S2078" s="98">
        <v>4036</v>
      </c>
      <c r="T2078" s="98">
        <v>77</v>
      </c>
      <c r="U2078" s="98" t="s">
        <v>4752</v>
      </c>
      <c r="V2078" s="98">
        <v>2</v>
      </c>
      <c r="W2078" s="98" t="s">
        <v>975</v>
      </c>
      <c r="X2078" s="98">
        <v>2</v>
      </c>
      <c r="Y2078" s="98" t="s">
        <v>4418</v>
      </c>
      <c r="Z2078" s="98">
        <v>17</v>
      </c>
      <c r="AA2078" s="98" t="s">
        <v>4753</v>
      </c>
      <c r="AB2078" s="98">
        <v>8070</v>
      </c>
      <c r="AC2078" s="98" t="s">
        <v>4754</v>
      </c>
      <c r="AD2078" s="98" t="s">
        <v>4755</v>
      </c>
      <c r="AE2078" s="98">
        <v>4036</v>
      </c>
      <c r="AF2078" s="98" t="s">
        <v>963</v>
      </c>
      <c r="AG2078" s="98" t="s">
        <v>4759</v>
      </c>
      <c r="AH2078" s="98" t="s">
        <v>847</v>
      </c>
      <c r="AI2078" s="98" t="s">
        <v>53</v>
      </c>
      <c r="AJ2078" s="98">
        <v>4100</v>
      </c>
      <c r="AK2078" s="98" t="s">
        <v>35</v>
      </c>
      <c r="AL2078" s="98">
        <v>4103</v>
      </c>
      <c r="AM2078" s="98" t="s">
        <v>407</v>
      </c>
      <c r="AN2078" s="98">
        <v>4108304</v>
      </c>
      <c r="AO2078" s="98">
        <v>2024</v>
      </c>
      <c r="AP2078" s="98">
        <v>5</v>
      </c>
      <c r="AQ2078" s="98" t="s">
        <v>54</v>
      </c>
      <c r="AR2078" s="98" t="s">
        <v>54</v>
      </c>
      <c r="AS2078" s="98" t="s">
        <v>54</v>
      </c>
      <c r="AT2078" s="98" t="s">
        <v>54</v>
      </c>
      <c r="AV2078" s="98" t="s">
        <v>213</v>
      </c>
      <c r="AY2078" s="98" t="s">
        <v>56</v>
      </c>
      <c r="AZ2078" s="98" t="s">
        <v>4760</v>
      </c>
      <c r="BA2078" s="98" t="s">
        <v>4758</v>
      </c>
      <c r="BB2078" s="98" t="s">
        <v>856</v>
      </c>
      <c r="BD2078" s="110" t="str">
        <f t="shared" si="330"/>
        <v>5408RGInt 01 Curitiba</v>
      </c>
      <c r="BE2078" s="110">
        <v>5408</v>
      </c>
      <c r="BF2078" s="110" t="s">
        <v>3647</v>
      </c>
      <c r="BG2078" s="110">
        <v>8392</v>
      </c>
      <c r="BH2078" s="110" t="s">
        <v>33</v>
      </c>
      <c r="BI2078" s="110">
        <v>10</v>
      </c>
      <c r="BJ2078" s="110">
        <v>300</v>
      </c>
      <c r="BK2078" s="110">
        <v>300</v>
      </c>
      <c r="BL2078" s="110">
        <v>300</v>
      </c>
      <c r="BN2078" s="110">
        <f t="shared" si="331"/>
        <v>910</v>
      </c>
      <c r="BS2078" s="110">
        <v>4036</v>
      </c>
      <c r="BT2078" s="110" t="str">
        <f t="shared" si="325"/>
        <v>Duplicação e manutenção de segmento da BR 469/PR, no município de Foz do Iguaçu</v>
      </c>
      <c r="BU2078" s="111" t="str">
        <f t="shared" si="326"/>
        <v>Não</v>
      </c>
      <c r="BV2078" s="111" t="str">
        <f t="shared" si="327"/>
        <v>Não</v>
      </c>
      <c r="BW2078" s="111" t="str">
        <f t="shared" si="328"/>
        <v>Não</v>
      </c>
      <c r="BX2078" s="111" t="str">
        <f t="shared" si="329"/>
        <v>Não</v>
      </c>
      <c r="BY2078" s="110" t="s">
        <v>964</v>
      </c>
      <c r="BZ2078" s="110" t="s">
        <v>213</v>
      </c>
      <c r="CA2078" s="110" t="s">
        <v>479</v>
      </c>
      <c r="CB2078" s="110" t="s">
        <v>8374</v>
      </c>
      <c r="CG2078" s="110" t="str">
        <f t="shared" si="332"/>
        <v>6400Flor da Serra do Sul</v>
      </c>
      <c r="CH2078" s="110" t="str">
        <f t="shared" si="333"/>
        <v>6400-1</v>
      </c>
      <c r="CI2078" s="110">
        <v>1</v>
      </c>
      <c r="CJ2078" s="110">
        <v>6400</v>
      </c>
      <c r="CK2078" s="110" t="s">
        <v>35</v>
      </c>
      <c r="CL2078" s="110">
        <v>4107850</v>
      </c>
      <c r="CM2078" s="110" t="s">
        <v>5351</v>
      </c>
      <c r="CN2078" s="110">
        <v>0</v>
      </c>
      <c r="CO2078" s="110">
        <v>30</v>
      </c>
      <c r="CP2078" s="110">
        <v>100</v>
      </c>
      <c r="CQ2078" s="110">
        <v>0</v>
      </c>
    </row>
    <row r="2079" spans="19:95" x14ac:dyDescent="0.2">
      <c r="S2079" s="98">
        <v>5125</v>
      </c>
      <c r="T2079" s="98">
        <v>77</v>
      </c>
      <c r="U2079" s="98" t="s">
        <v>4752</v>
      </c>
      <c r="V2079" s="98">
        <v>2</v>
      </c>
      <c r="W2079" s="98" t="s">
        <v>975</v>
      </c>
      <c r="X2079" s="98">
        <v>2</v>
      </c>
      <c r="Y2079" s="98" t="s">
        <v>4418</v>
      </c>
      <c r="Z2079" s="98">
        <v>17</v>
      </c>
      <c r="AA2079" s="98" t="s">
        <v>4753</v>
      </c>
      <c r="AB2079" s="98">
        <v>8070</v>
      </c>
      <c r="AC2079" s="98" t="s">
        <v>4754</v>
      </c>
      <c r="AD2079" s="98" t="s">
        <v>4755</v>
      </c>
      <c r="AE2079" s="98">
        <v>5125</v>
      </c>
      <c r="AF2079" s="98" t="s">
        <v>3629</v>
      </c>
      <c r="AG2079" s="98" t="s">
        <v>4761</v>
      </c>
      <c r="AH2079" s="98" t="s">
        <v>847</v>
      </c>
      <c r="AI2079" s="98" t="s">
        <v>53</v>
      </c>
      <c r="AJ2079" s="98">
        <v>4100</v>
      </c>
      <c r="AK2079" s="98" t="s">
        <v>35</v>
      </c>
      <c r="AL2079" s="98">
        <v>4103</v>
      </c>
      <c r="AM2079" s="98" t="s">
        <v>407</v>
      </c>
      <c r="AN2079" s="98">
        <v>4108304</v>
      </c>
      <c r="AO2079" s="98">
        <v>2024</v>
      </c>
      <c r="AP2079" s="98">
        <v>8</v>
      </c>
      <c r="AQ2079" s="98" t="s">
        <v>54</v>
      </c>
      <c r="AR2079" s="98" t="s">
        <v>54</v>
      </c>
      <c r="AS2079" s="98" t="s">
        <v>54</v>
      </c>
      <c r="AT2079" s="98" t="s">
        <v>54</v>
      </c>
      <c r="AV2079" s="98" t="s">
        <v>213</v>
      </c>
      <c r="AY2079" s="98" t="s">
        <v>56</v>
      </c>
      <c r="AZ2079" s="98" t="s">
        <v>4757</v>
      </c>
      <c r="BA2079" s="98" t="s">
        <v>4758</v>
      </c>
      <c r="BB2079" s="98" t="s">
        <v>856</v>
      </c>
      <c r="BD2079" s="110" t="str">
        <f t="shared" si="330"/>
        <v>5408RGInt 02 Guarapuava</v>
      </c>
      <c r="BE2079" s="110">
        <v>5408</v>
      </c>
      <c r="BF2079" s="110" t="s">
        <v>3647</v>
      </c>
      <c r="BG2079" s="110">
        <v>8392</v>
      </c>
      <c r="BH2079" s="110" t="s">
        <v>34</v>
      </c>
      <c r="BI2079" s="110">
        <v>10</v>
      </c>
      <c r="BJ2079" s="110">
        <v>100</v>
      </c>
      <c r="BK2079" s="110">
        <v>100</v>
      </c>
      <c r="BL2079" s="110">
        <v>100</v>
      </c>
      <c r="BN2079" s="110">
        <f t="shared" si="331"/>
        <v>310</v>
      </c>
      <c r="BS2079" s="110">
        <v>5125</v>
      </c>
      <c r="BT2079" s="110" t="str">
        <f t="shared" si="325"/>
        <v>Implantação de acesso entre a ponte Brasil / Paraguai e a BR-277</v>
      </c>
      <c r="BU2079" s="111" t="str">
        <f t="shared" si="326"/>
        <v>Não</v>
      </c>
      <c r="BV2079" s="111" t="str">
        <f t="shared" si="327"/>
        <v>Não</v>
      </c>
      <c r="BW2079" s="111" t="str">
        <f t="shared" si="328"/>
        <v>Não</v>
      </c>
      <c r="BX2079" s="111" t="str">
        <f t="shared" si="329"/>
        <v>Não</v>
      </c>
      <c r="BY2079" s="110" t="s">
        <v>964</v>
      </c>
      <c r="BZ2079" s="110" t="s">
        <v>213</v>
      </c>
      <c r="CA2079" s="110" t="s">
        <v>479</v>
      </c>
      <c r="CB2079" s="110" t="s">
        <v>8374</v>
      </c>
      <c r="CG2079" s="110" t="str">
        <f t="shared" si="332"/>
        <v>6400 Total</v>
      </c>
      <c r="CH2079" s="110" t="str">
        <f t="shared" si="333"/>
        <v>6400 Total-1</v>
      </c>
      <c r="CI2079" s="110">
        <v>1</v>
      </c>
      <c r="CJ2079" s="110" t="s">
        <v>7727</v>
      </c>
      <c r="CN2079" s="110">
        <v>0</v>
      </c>
      <c r="CO2079" s="110">
        <v>30</v>
      </c>
      <c r="CP2079" s="110">
        <v>100</v>
      </c>
      <c r="CQ2079" s="110">
        <v>0</v>
      </c>
    </row>
    <row r="2080" spans="19:95" x14ac:dyDescent="0.2">
      <c r="S2080" s="98">
        <v>4238</v>
      </c>
      <c r="T2080" s="98">
        <v>77</v>
      </c>
      <c r="U2080" s="98" t="s">
        <v>4752</v>
      </c>
      <c r="V2080" s="98">
        <v>2</v>
      </c>
      <c r="W2080" s="98" t="s">
        <v>975</v>
      </c>
      <c r="X2080" s="98">
        <v>2</v>
      </c>
      <c r="Y2080" s="98" t="s">
        <v>4418</v>
      </c>
      <c r="Z2080" s="98">
        <v>17</v>
      </c>
      <c r="AA2080" s="98" t="s">
        <v>4753</v>
      </c>
      <c r="AB2080" s="98">
        <v>8070</v>
      </c>
      <c r="AC2080" s="98" t="s">
        <v>4754</v>
      </c>
      <c r="AD2080" s="98" t="s">
        <v>4755</v>
      </c>
      <c r="AE2080" s="98">
        <v>4238</v>
      </c>
      <c r="AF2080" s="98" t="s">
        <v>1665</v>
      </c>
      <c r="AG2080" s="98" t="s">
        <v>4762</v>
      </c>
      <c r="AH2080" s="98" t="s">
        <v>847</v>
      </c>
      <c r="AI2080" s="98" t="s">
        <v>53</v>
      </c>
      <c r="AJ2080" s="98">
        <v>4100</v>
      </c>
      <c r="AK2080" s="98" t="s">
        <v>34</v>
      </c>
      <c r="AL2080" s="98">
        <v>4102</v>
      </c>
      <c r="AM2080" s="98" t="s">
        <v>1008</v>
      </c>
      <c r="AN2080" s="98">
        <v>4113254</v>
      </c>
      <c r="AO2080" s="98">
        <v>2024</v>
      </c>
      <c r="AP2080" s="98">
        <v>0</v>
      </c>
      <c r="AQ2080" s="98" t="s">
        <v>54</v>
      </c>
      <c r="AR2080" s="98" t="s">
        <v>56</v>
      </c>
      <c r="AS2080" s="98" t="s">
        <v>54</v>
      </c>
      <c r="AT2080" s="98" t="s">
        <v>54</v>
      </c>
      <c r="AV2080" s="98" t="s">
        <v>213</v>
      </c>
      <c r="AY2080" s="98" t="s">
        <v>56</v>
      </c>
      <c r="AZ2080" s="98" t="s">
        <v>4757</v>
      </c>
      <c r="BA2080" s="98" t="s">
        <v>4763</v>
      </c>
      <c r="BB2080" s="98" t="s">
        <v>4764</v>
      </c>
      <c r="BD2080" s="110" t="str">
        <f t="shared" si="330"/>
        <v>5408RGInt 03 Cascavel</v>
      </c>
      <c r="BE2080" s="110">
        <v>5408</v>
      </c>
      <c r="BF2080" s="110" t="s">
        <v>3647</v>
      </c>
      <c r="BG2080" s="110">
        <v>8392</v>
      </c>
      <c r="BH2080" s="110" t="s">
        <v>35</v>
      </c>
      <c r="BI2080" s="110">
        <v>10</v>
      </c>
      <c r="BJ2080" s="110">
        <v>30</v>
      </c>
      <c r="BK2080" s="110">
        <v>30</v>
      </c>
      <c r="BL2080" s="110">
        <v>30</v>
      </c>
      <c r="BN2080" s="110">
        <f t="shared" si="331"/>
        <v>100</v>
      </c>
      <c r="BS2080" s="110">
        <v>4238</v>
      </c>
      <c r="BT2080" s="110" t="str">
        <f t="shared" si="325"/>
        <v>Implantação de sinalização viária de rodovias estaduais</v>
      </c>
      <c r="BU2080" s="111" t="str">
        <f t="shared" si="326"/>
        <v>Não</v>
      </c>
      <c r="BV2080" s="111" t="str">
        <f t="shared" si="327"/>
        <v>Não</v>
      </c>
      <c r="BW2080" s="111" t="str">
        <f t="shared" si="328"/>
        <v>Não</v>
      </c>
      <c r="BX2080" s="111" t="str">
        <f t="shared" si="329"/>
        <v>Sim</v>
      </c>
      <c r="BY2080" s="110" t="s">
        <v>1666</v>
      </c>
      <c r="BZ2080" s="110" t="s">
        <v>213</v>
      </c>
      <c r="CA2080" s="110" t="s">
        <v>479</v>
      </c>
      <c r="CB2080" s="110" t="s">
        <v>8376</v>
      </c>
      <c r="CG2080" s="110" t="str">
        <f t="shared" si="332"/>
        <v>6401Ouro Verde do Oeste</v>
      </c>
      <c r="CH2080" s="110" t="str">
        <f t="shared" si="333"/>
        <v>6401-1</v>
      </c>
      <c r="CI2080" s="110">
        <v>1</v>
      </c>
      <c r="CJ2080" s="110">
        <v>6401</v>
      </c>
      <c r="CK2080" s="110" t="s">
        <v>35</v>
      </c>
      <c r="CL2080" s="110">
        <v>4117453</v>
      </c>
      <c r="CM2080" s="110" t="s">
        <v>1229</v>
      </c>
      <c r="CN2080" s="110">
        <v>0</v>
      </c>
      <c r="CO2080" s="110">
        <v>30</v>
      </c>
      <c r="CP2080" s="110">
        <v>100</v>
      </c>
      <c r="CQ2080" s="110">
        <v>0</v>
      </c>
    </row>
    <row r="2081" spans="19:95" x14ac:dyDescent="0.2">
      <c r="S2081" s="98">
        <v>4239</v>
      </c>
      <c r="T2081" s="98">
        <v>77</v>
      </c>
      <c r="U2081" s="98" t="s">
        <v>4752</v>
      </c>
      <c r="V2081" s="98">
        <v>2</v>
      </c>
      <c r="W2081" s="98" t="s">
        <v>975</v>
      </c>
      <c r="X2081" s="98">
        <v>2</v>
      </c>
      <c r="Y2081" s="98" t="s">
        <v>4418</v>
      </c>
      <c r="Z2081" s="98">
        <v>17</v>
      </c>
      <c r="AA2081" s="98" t="s">
        <v>4753</v>
      </c>
      <c r="AB2081" s="98">
        <v>8070</v>
      </c>
      <c r="AC2081" s="98" t="s">
        <v>4754</v>
      </c>
      <c r="AD2081" s="98" t="s">
        <v>4755</v>
      </c>
      <c r="AE2081" s="98">
        <v>4239</v>
      </c>
      <c r="AF2081" s="98" t="s">
        <v>1674</v>
      </c>
      <c r="AG2081" s="98" t="s">
        <v>4765</v>
      </c>
      <c r="AH2081" s="98" t="s">
        <v>847</v>
      </c>
      <c r="AI2081" s="98" t="s">
        <v>53</v>
      </c>
      <c r="AJ2081" s="98">
        <v>4100</v>
      </c>
      <c r="AK2081" s="98" t="s">
        <v>35</v>
      </c>
      <c r="AL2081" s="98">
        <v>4103</v>
      </c>
      <c r="AM2081" s="98" t="s">
        <v>1124</v>
      </c>
      <c r="AN2081" s="98">
        <v>4107157</v>
      </c>
      <c r="AO2081" s="98">
        <v>2024</v>
      </c>
      <c r="AP2081" s="98">
        <v>1</v>
      </c>
      <c r="AQ2081" s="98" t="s">
        <v>54</v>
      </c>
      <c r="AR2081" s="98" t="s">
        <v>54</v>
      </c>
      <c r="AS2081" s="98" t="s">
        <v>54</v>
      </c>
      <c r="AT2081" s="98" t="s">
        <v>54</v>
      </c>
      <c r="AV2081" s="98" t="s">
        <v>213</v>
      </c>
      <c r="AY2081" s="98" t="s">
        <v>56</v>
      </c>
      <c r="AZ2081" s="98" t="s">
        <v>4757</v>
      </c>
      <c r="BA2081" s="98" t="s">
        <v>4758</v>
      </c>
      <c r="BB2081" s="98" t="s">
        <v>4764</v>
      </c>
      <c r="BD2081" s="110" t="str">
        <f t="shared" si="330"/>
        <v>5408RGInt 04 Maringá</v>
      </c>
      <c r="BE2081" s="110">
        <v>5408</v>
      </c>
      <c r="BF2081" s="110" t="s">
        <v>3647</v>
      </c>
      <c r="BG2081" s="110">
        <v>8392</v>
      </c>
      <c r="BH2081" s="110" t="s">
        <v>36</v>
      </c>
      <c r="BI2081" s="110">
        <v>10</v>
      </c>
      <c r="BJ2081" s="110">
        <v>30</v>
      </c>
      <c r="BK2081" s="110">
        <v>30</v>
      </c>
      <c r="BL2081" s="110">
        <v>30</v>
      </c>
      <c r="BN2081" s="110">
        <f t="shared" si="331"/>
        <v>100</v>
      </c>
      <c r="BS2081" s="110">
        <v>4239</v>
      </c>
      <c r="BT2081" s="110" t="str">
        <f t="shared" si="325"/>
        <v>Ligação viária intermunicipal Ramilândia / Santa Helena, passando por Missal e Diamante D'Oeste</v>
      </c>
      <c r="BU2081" s="111" t="str">
        <f t="shared" si="326"/>
        <v>Não</v>
      </c>
      <c r="BV2081" s="111" t="str">
        <f t="shared" si="327"/>
        <v>Não</v>
      </c>
      <c r="BW2081" s="111" t="str">
        <f t="shared" si="328"/>
        <v>Não</v>
      </c>
      <c r="BX2081" s="111" t="str">
        <f t="shared" si="329"/>
        <v>Não</v>
      </c>
      <c r="BY2081" s="110" t="s">
        <v>964</v>
      </c>
      <c r="BZ2081" s="110" t="s">
        <v>213</v>
      </c>
      <c r="CA2081" s="110" t="s">
        <v>479</v>
      </c>
      <c r="CB2081" s="110" t="s">
        <v>8374</v>
      </c>
      <c r="CG2081" s="110" t="str">
        <f t="shared" si="332"/>
        <v>6401 Total</v>
      </c>
      <c r="CH2081" s="110" t="str">
        <f t="shared" si="333"/>
        <v>6401 Total-1</v>
      </c>
      <c r="CI2081" s="110">
        <v>1</v>
      </c>
      <c r="CJ2081" s="110" t="s">
        <v>7728</v>
      </c>
      <c r="CN2081" s="110">
        <v>0</v>
      </c>
      <c r="CO2081" s="110">
        <v>30</v>
      </c>
      <c r="CP2081" s="110">
        <v>100</v>
      </c>
      <c r="CQ2081" s="110">
        <v>0</v>
      </c>
    </row>
    <row r="2082" spans="19:95" x14ac:dyDescent="0.2">
      <c r="S2082" s="98">
        <v>4241</v>
      </c>
      <c r="T2082" s="98">
        <v>77</v>
      </c>
      <c r="U2082" s="98" t="s">
        <v>4752</v>
      </c>
      <c r="V2082" s="98">
        <v>2</v>
      </c>
      <c r="W2082" s="98" t="s">
        <v>975</v>
      </c>
      <c r="X2082" s="98">
        <v>2</v>
      </c>
      <c r="Y2082" s="98" t="s">
        <v>4418</v>
      </c>
      <c r="Z2082" s="98">
        <v>17</v>
      </c>
      <c r="AA2082" s="98" t="s">
        <v>4753</v>
      </c>
      <c r="AB2082" s="98">
        <v>8070</v>
      </c>
      <c r="AC2082" s="98" t="s">
        <v>4754</v>
      </c>
      <c r="AD2082" s="98" t="s">
        <v>4755</v>
      </c>
      <c r="AE2082" s="98">
        <v>4241</v>
      </c>
      <c r="AF2082" s="98" t="s">
        <v>1687</v>
      </c>
      <c r="AG2082" s="98" t="s">
        <v>4766</v>
      </c>
      <c r="AH2082" s="98" t="s">
        <v>772</v>
      </c>
      <c r="AI2082" s="98" t="s">
        <v>53</v>
      </c>
      <c r="AJ2082" s="98">
        <v>4100</v>
      </c>
      <c r="AK2082" s="98" t="s">
        <v>35</v>
      </c>
      <c r="AL2082" s="98">
        <v>4103</v>
      </c>
      <c r="AM2082" s="98" t="s">
        <v>407</v>
      </c>
      <c r="AN2082" s="98">
        <v>4108304</v>
      </c>
      <c r="AO2082" s="98">
        <v>2024</v>
      </c>
      <c r="AP2082" s="98">
        <v>2</v>
      </c>
      <c r="AQ2082" s="98" t="s">
        <v>54</v>
      </c>
      <c r="AR2082" s="98" t="s">
        <v>54</v>
      </c>
      <c r="AS2082" s="98" t="s">
        <v>54</v>
      </c>
      <c r="AT2082" s="98" t="s">
        <v>54</v>
      </c>
      <c r="AW2082" s="98" t="s">
        <v>479</v>
      </c>
      <c r="AY2082" s="98" t="s">
        <v>56</v>
      </c>
      <c r="AZ2082" s="98" t="s">
        <v>4767</v>
      </c>
      <c r="BA2082" s="98" t="s">
        <v>4758</v>
      </c>
      <c r="BB2082" s="98" t="s">
        <v>4764</v>
      </c>
      <c r="BD2082" s="110" t="str">
        <f t="shared" si="330"/>
        <v>5408RGInt 05 Londrina</v>
      </c>
      <c r="BE2082" s="110">
        <v>5408</v>
      </c>
      <c r="BF2082" s="110" t="s">
        <v>3647</v>
      </c>
      <c r="BG2082" s="110">
        <v>8392</v>
      </c>
      <c r="BH2082" s="110" t="s">
        <v>37</v>
      </c>
      <c r="BI2082" s="110">
        <v>10</v>
      </c>
      <c r="BJ2082" s="110">
        <v>30</v>
      </c>
      <c r="BK2082" s="110">
        <v>30</v>
      </c>
      <c r="BL2082" s="110">
        <v>30</v>
      </c>
      <c r="BN2082" s="110">
        <f t="shared" si="331"/>
        <v>100</v>
      </c>
      <c r="BS2082" s="110">
        <v>4241</v>
      </c>
      <c r="BT2082" s="110" t="str">
        <f t="shared" si="325"/>
        <v>Realização de estudo de viabilidade técnica econômica e ambiental, para construção de ponte sobre o Rio Paraná</v>
      </c>
      <c r="BU2082" s="111" t="str">
        <f t="shared" si="326"/>
        <v>Não</v>
      </c>
      <c r="BV2082" s="111" t="str">
        <f t="shared" si="327"/>
        <v>Não</v>
      </c>
      <c r="BW2082" s="111" t="str">
        <f t="shared" si="328"/>
        <v>Não</v>
      </c>
      <c r="BX2082" s="111" t="str">
        <f t="shared" si="329"/>
        <v>Não</v>
      </c>
      <c r="BY2082" s="110" t="s">
        <v>964</v>
      </c>
      <c r="BZ2082" s="110" t="s">
        <v>213</v>
      </c>
      <c r="CA2082" s="110" t="s">
        <v>479</v>
      </c>
      <c r="CB2082" s="110" t="s">
        <v>8376</v>
      </c>
      <c r="CG2082" s="110" t="str">
        <f t="shared" si="332"/>
        <v>6402Porto Barreiro</v>
      </c>
      <c r="CH2082" s="110" t="str">
        <f t="shared" si="333"/>
        <v>6402-1</v>
      </c>
      <c r="CI2082" s="110">
        <v>1</v>
      </c>
      <c r="CJ2082" s="110">
        <v>6402</v>
      </c>
      <c r="CK2082" s="110" t="s">
        <v>35</v>
      </c>
      <c r="CL2082" s="110">
        <v>4120150</v>
      </c>
      <c r="CM2082" s="110" t="s">
        <v>5356</v>
      </c>
      <c r="CN2082" s="110">
        <v>0</v>
      </c>
      <c r="CO2082" s="110">
        <v>30</v>
      </c>
      <c r="CP2082" s="110">
        <v>100</v>
      </c>
      <c r="CQ2082" s="110">
        <v>0</v>
      </c>
    </row>
    <row r="2083" spans="19:95" x14ac:dyDescent="0.2">
      <c r="S2083" s="98">
        <v>5493</v>
      </c>
      <c r="T2083" s="98">
        <v>77</v>
      </c>
      <c r="U2083" s="98" t="s">
        <v>4752</v>
      </c>
      <c r="V2083" s="98">
        <v>2</v>
      </c>
      <c r="W2083" s="98" t="s">
        <v>975</v>
      </c>
      <c r="X2083" s="98">
        <v>2</v>
      </c>
      <c r="Y2083" s="98" t="s">
        <v>4418</v>
      </c>
      <c r="Z2083" s="98">
        <v>17</v>
      </c>
      <c r="AA2083" s="98" t="s">
        <v>4753</v>
      </c>
      <c r="AB2083" s="98">
        <v>8300</v>
      </c>
      <c r="AC2083" s="98" t="s">
        <v>4768</v>
      </c>
      <c r="AD2083" s="98" t="s">
        <v>1305</v>
      </c>
      <c r="AE2083" s="98">
        <v>5493</v>
      </c>
      <c r="AF2083" s="98" t="s">
        <v>4287</v>
      </c>
      <c r="AG2083" s="98" t="s">
        <v>4769</v>
      </c>
      <c r="AH2083" s="98" t="s">
        <v>262</v>
      </c>
      <c r="AI2083" s="98" t="s">
        <v>53</v>
      </c>
      <c r="AJ2083" s="98">
        <v>4100</v>
      </c>
      <c r="AO2083" s="98">
        <v>2024</v>
      </c>
      <c r="AP2083" s="98">
        <v>300</v>
      </c>
      <c r="AQ2083" s="98" t="s">
        <v>54</v>
      </c>
      <c r="AR2083" s="98" t="s">
        <v>54</v>
      </c>
      <c r="AS2083" s="98" t="s">
        <v>54</v>
      </c>
      <c r="AT2083" s="98" t="s">
        <v>54</v>
      </c>
      <c r="AV2083" s="98" t="s">
        <v>129</v>
      </c>
      <c r="AY2083" s="98" t="s">
        <v>56</v>
      </c>
      <c r="AZ2083" s="98" t="s">
        <v>4770</v>
      </c>
      <c r="BA2083" s="98" t="s">
        <v>4771</v>
      </c>
      <c r="BB2083" s="98" t="s">
        <v>4772</v>
      </c>
      <c r="BD2083" s="110" t="str">
        <f t="shared" si="330"/>
        <v>5408RGInt 06 Ponta Grossa</v>
      </c>
      <c r="BE2083" s="110">
        <v>5408</v>
      </c>
      <c r="BF2083" s="110" t="s">
        <v>3647</v>
      </c>
      <c r="BG2083" s="110">
        <v>8392</v>
      </c>
      <c r="BH2083" s="110" t="s">
        <v>38</v>
      </c>
      <c r="BI2083" s="110">
        <v>10</v>
      </c>
      <c r="BJ2083" s="110">
        <v>20</v>
      </c>
      <c r="BK2083" s="110">
        <v>20</v>
      </c>
      <c r="BL2083" s="110">
        <v>20</v>
      </c>
      <c r="BN2083" s="110">
        <f t="shared" si="331"/>
        <v>70</v>
      </c>
      <c r="BS2083" s="110">
        <v>5493</v>
      </c>
      <c r="BT2083" s="110" t="str">
        <f t="shared" si="325"/>
        <v>Capacitação técnica BIM para servidores estaduais/instituições partícipes</v>
      </c>
      <c r="BU2083" s="111" t="str">
        <f t="shared" si="326"/>
        <v>Não</v>
      </c>
      <c r="BV2083" s="111" t="str">
        <f t="shared" si="327"/>
        <v>Não</v>
      </c>
      <c r="BW2083" s="111" t="str">
        <f t="shared" si="328"/>
        <v>Não</v>
      </c>
      <c r="BX2083" s="111" t="str">
        <f t="shared" si="329"/>
        <v>Não</v>
      </c>
      <c r="BY2083" s="110" t="s">
        <v>4288</v>
      </c>
      <c r="BZ2083" s="110" t="s">
        <v>8311</v>
      </c>
      <c r="CA2083" s="110" t="s">
        <v>121</v>
      </c>
      <c r="CB2083" s="110" t="s">
        <v>8374</v>
      </c>
      <c r="CG2083" s="110" t="str">
        <f t="shared" si="332"/>
        <v>6402 Total</v>
      </c>
      <c r="CH2083" s="110" t="str">
        <f t="shared" si="333"/>
        <v>6402 Total-1</v>
      </c>
      <c r="CI2083" s="110">
        <v>1</v>
      </c>
      <c r="CJ2083" s="110" t="s">
        <v>7729</v>
      </c>
      <c r="CN2083" s="110">
        <v>0</v>
      </c>
      <c r="CO2083" s="110">
        <v>30</v>
      </c>
      <c r="CP2083" s="110">
        <v>100</v>
      </c>
      <c r="CQ2083" s="110">
        <v>0</v>
      </c>
    </row>
    <row r="2084" spans="19:95" x14ac:dyDescent="0.2">
      <c r="S2084" s="98">
        <v>5494</v>
      </c>
      <c r="T2084" s="98">
        <v>77</v>
      </c>
      <c r="U2084" s="98" t="s">
        <v>4752</v>
      </c>
      <c r="V2084" s="98">
        <v>2</v>
      </c>
      <c r="W2084" s="98" t="s">
        <v>975</v>
      </c>
      <c r="X2084" s="98">
        <v>2</v>
      </c>
      <c r="Y2084" s="98" t="s">
        <v>4418</v>
      </c>
      <c r="Z2084" s="98">
        <v>17</v>
      </c>
      <c r="AA2084" s="98" t="s">
        <v>4753</v>
      </c>
      <c r="AB2084" s="98">
        <v>8300</v>
      </c>
      <c r="AC2084" s="98" t="s">
        <v>4768</v>
      </c>
      <c r="AD2084" s="98" t="s">
        <v>1305</v>
      </c>
      <c r="AE2084" s="98">
        <v>5494</v>
      </c>
      <c r="AF2084" s="98" t="s">
        <v>4291</v>
      </c>
      <c r="AG2084" s="98" t="s">
        <v>4773</v>
      </c>
      <c r="AH2084" s="98" t="s">
        <v>262</v>
      </c>
      <c r="AI2084" s="98" t="s">
        <v>53</v>
      </c>
      <c r="AJ2084" s="98">
        <v>4100</v>
      </c>
      <c r="AO2084" s="98">
        <v>2024</v>
      </c>
      <c r="AP2084" s="98">
        <v>350</v>
      </c>
      <c r="AQ2084" s="98" t="s">
        <v>54</v>
      </c>
      <c r="AR2084" s="98" t="s">
        <v>54</v>
      </c>
      <c r="AS2084" s="98" t="s">
        <v>54</v>
      </c>
      <c r="AT2084" s="98" t="s">
        <v>54</v>
      </c>
      <c r="AU2084" s="98" t="s">
        <v>4288</v>
      </c>
      <c r="AY2084" s="98" t="s">
        <v>56</v>
      </c>
      <c r="AZ2084" s="98" t="s">
        <v>4770</v>
      </c>
      <c r="BA2084" s="98" t="s">
        <v>4771</v>
      </c>
      <c r="BB2084" s="98" t="s">
        <v>4772</v>
      </c>
      <c r="BD2084" s="110" t="str">
        <f t="shared" si="330"/>
        <v>5409RGInt 01 Curitiba</v>
      </c>
      <c r="BE2084" s="110">
        <v>5409</v>
      </c>
      <c r="BF2084" s="110" t="s">
        <v>3650</v>
      </c>
      <c r="BG2084" s="110">
        <v>8392</v>
      </c>
      <c r="BH2084" s="110" t="s">
        <v>33</v>
      </c>
      <c r="BI2084" s="110">
        <v>10</v>
      </c>
      <c r="BJ2084" s="110">
        <v>10</v>
      </c>
      <c r="BK2084" s="110">
        <v>10</v>
      </c>
      <c r="BL2084" s="110">
        <v>10</v>
      </c>
      <c r="BN2084" s="110">
        <f t="shared" si="331"/>
        <v>40</v>
      </c>
      <c r="BS2084" s="110">
        <v>5494</v>
      </c>
      <c r="BT2084" s="110" t="str">
        <f t="shared" si="325"/>
        <v>Capacitação técnica em BIM para servidores municipais de Prefeituras</v>
      </c>
      <c r="BU2084" s="111" t="str">
        <f t="shared" si="326"/>
        <v>Não</v>
      </c>
      <c r="BV2084" s="111" t="str">
        <f t="shared" si="327"/>
        <v>Não</v>
      </c>
      <c r="BW2084" s="111" t="str">
        <f t="shared" si="328"/>
        <v>Não</v>
      </c>
      <c r="BX2084" s="111" t="str">
        <f t="shared" si="329"/>
        <v>Não</v>
      </c>
      <c r="BY2084" s="110" t="s">
        <v>4288</v>
      </c>
      <c r="BZ2084" s="110" t="s">
        <v>8311</v>
      </c>
      <c r="CA2084" s="110" t="s">
        <v>121</v>
      </c>
      <c r="CB2084" s="110" t="s">
        <v>8374</v>
      </c>
      <c r="CG2084" s="110" t="str">
        <f t="shared" si="332"/>
        <v>6405Astorga</v>
      </c>
      <c r="CH2084" s="110" t="str">
        <f t="shared" si="333"/>
        <v>6405-1</v>
      </c>
      <c r="CI2084" s="110">
        <v>1</v>
      </c>
      <c r="CJ2084" s="110">
        <v>6405</v>
      </c>
      <c r="CK2084" s="110" t="s">
        <v>36</v>
      </c>
      <c r="CL2084" s="110">
        <v>4102109</v>
      </c>
      <c r="CM2084" s="110" t="s">
        <v>2070</v>
      </c>
      <c r="CN2084" s="110">
        <v>0</v>
      </c>
      <c r="CO2084" s="110">
        <v>142</v>
      </c>
      <c r="CP2084" s="110">
        <v>500</v>
      </c>
      <c r="CQ2084" s="110">
        <v>0</v>
      </c>
    </row>
    <row r="2085" spans="19:95" x14ac:dyDescent="0.2">
      <c r="S2085" s="98">
        <v>5496</v>
      </c>
      <c r="T2085" s="98">
        <v>77</v>
      </c>
      <c r="U2085" s="98" t="s">
        <v>4752</v>
      </c>
      <c r="V2085" s="98">
        <v>2</v>
      </c>
      <c r="W2085" s="98" t="s">
        <v>975</v>
      </c>
      <c r="X2085" s="98">
        <v>2</v>
      </c>
      <c r="Y2085" s="98" t="s">
        <v>4418</v>
      </c>
      <c r="Z2085" s="98">
        <v>17</v>
      </c>
      <c r="AA2085" s="98" t="s">
        <v>4753</v>
      </c>
      <c r="AB2085" s="98">
        <v>8300</v>
      </c>
      <c r="AC2085" s="98" t="s">
        <v>4768</v>
      </c>
      <c r="AD2085" s="98" t="s">
        <v>1305</v>
      </c>
      <c r="AE2085" s="98">
        <v>5496</v>
      </c>
      <c r="AF2085" s="98" t="s">
        <v>4297</v>
      </c>
      <c r="AG2085" s="98" t="s">
        <v>4774</v>
      </c>
      <c r="AH2085" s="98" t="s">
        <v>3582</v>
      </c>
      <c r="AI2085" s="98" t="s">
        <v>53</v>
      </c>
      <c r="AJ2085" s="98">
        <v>4100</v>
      </c>
      <c r="AO2085" s="98">
        <v>2024</v>
      </c>
      <c r="AP2085" s="98">
        <v>1</v>
      </c>
      <c r="AQ2085" s="98" t="s">
        <v>54</v>
      </c>
      <c r="AR2085" s="98" t="s">
        <v>54</v>
      </c>
      <c r="AS2085" s="98" t="s">
        <v>54</v>
      </c>
      <c r="AT2085" s="98" t="s">
        <v>54</v>
      </c>
      <c r="AV2085" s="98" t="s">
        <v>4198</v>
      </c>
      <c r="AY2085" s="98" t="s">
        <v>56</v>
      </c>
      <c r="AZ2085" s="98" t="s">
        <v>4775</v>
      </c>
      <c r="BA2085" s="98" t="s">
        <v>4771</v>
      </c>
      <c r="BB2085" s="98" t="s">
        <v>4772</v>
      </c>
      <c r="BD2085" s="110" t="str">
        <f t="shared" si="330"/>
        <v>5409RGInt 02 Guarapuava</v>
      </c>
      <c r="BE2085" s="110">
        <v>5409</v>
      </c>
      <c r="BF2085" s="110" t="s">
        <v>3650</v>
      </c>
      <c r="BG2085" s="110">
        <v>8392</v>
      </c>
      <c r="BH2085" s="110" t="s">
        <v>34</v>
      </c>
      <c r="BI2085" s="110">
        <v>10</v>
      </c>
      <c r="BJ2085" s="110">
        <v>10</v>
      </c>
      <c r="BK2085" s="110">
        <v>10</v>
      </c>
      <c r="BL2085" s="110">
        <v>10</v>
      </c>
      <c r="BN2085" s="110">
        <f t="shared" si="331"/>
        <v>40</v>
      </c>
      <c r="BS2085" s="110">
        <v>5496</v>
      </c>
      <c r="BT2085" s="110" t="str">
        <f t="shared" si="325"/>
        <v>Desenvolvimento de Cadernos Técnicos orientadores para etapas de implementação da estratégia BIM</v>
      </c>
      <c r="BU2085" s="111" t="str">
        <f t="shared" si="326"/>
        <v>Não</v>
      </c>
      <c r="BV2085" s="111" t="str">
        <f t="shared" si="327"/>
        <v>Não</v>
      </c>
      <c r="BW2085" s="111" t="str">
        <f t="shared" si="328"/>
        <v>Não</v>
      </c>
      <c r="BX2085" s="111" t="str">
        <f t="shared" si="329"/>
        <v>Não</v>
      </c>
      <c r="BY2085" s="110" t="s">
        <v>4288</v>
      </c>
      <c r="BZ2085" s="110" t="s">
        <v>8311</v>
      </c>
      <c r="CA2085" s="110" t="s">
        <v>121</v>
      </c>
      <c r="CB2085" s="110" t="s">
        <v>8374</v>
      </c>
      <c r="CG2085" s="110" t="str">
        <f t="shared" si="332"/>
        <v>6405 Total</v>
      </c>
      <c r="CH2085" s="110" t="str">
        <f t="shared" si="333"/>
        <v>6405 Total-1</v>
      </c>
      <c r="CI2085" s="110">
        <v>1</v>
      </c>
      <c r="CJ2085" s="110" t="s">
        <v>7730</v>
      </c>
      <c r="CN2085" s="110">
        <v>0</v>
      </c>
      <c r="CO2085" s="110">
        <v>142</v>
      </c>
      <c r="CP2085" s="110">
        <v>500</v>
      </c>
      <c r="CQ2085" s="110">
        <v>0</v>
      </c>
    </row>
    <row r="2086" spans="19:95" x14ac:dyDescent="0.2">
      <c r="S2086" s="98">
        <v>5495</v>
      </c>
      <c r="T2086" s="98">
        <v>77</v>
      </c>
      <c r="U2086" s="98" t="s">
        <v>4752</v>
      </c>
      <c r="V2086" s="98">
        <v>2</v>
      </c>
      <c r="W2086" s="98" t="s">
        <v>975</v>
      </c>
      <c r="X2086" s="98">
        <v>2</v>
      </c>
      <c r="Y2086" s="98" t="s">
        <v>4418</v>
      </c>
      <c r="Z2086" s="98">
        <v>17</v>
      </c>
      <c r="AA2086" s="98" t="s">
        <v>4753</v>
      </c>
      <c r="AB2086" s="98">
        <v>8300</v>
      </c>
      <c r="AC2086" s="98" t="s">
        <v>4768</v>
      </c>
      <c r="AD2086" s="98" t="s">
        <v>1305</v>
      </c>
      <c r="AE2086" s="98">
        <v>5495</v>
      </c>
      <c r="AF2086" s="98" t="s">
        <v>4294</v>
      </c>
      <c r="AG2086" s="98" t="s">
        <v>4776</v>
      </c>
      <c r="AH2086" s="98" t="s">
        <v>2366</v>
      </c>
      <c r="AI2086" s="98" t="s">
        <v>53</v>
      </c>
      <c r="AJ2086" s="98">
        <v>4100</v>
      </c>
      <c r="AO2086" s="98">
        <v>2024</v>
      </c>
      <c r="AP2086" s="98">
        <v>400</v>
      </c>
      <c r="AQ2086" s="98" t="s">
        <v>54</v>
      </c>
      <c r="AR2086" s="98" t="s">
        <v>54</v>
      </c>
      <c r="AS2086" s="98" t="s">
        <v>54</v>
      </c>
      <c r="AT2086" s="98" t="s">
        <v>54</v>
      </c>
      <c r="AU2086" s="98" t="s">
        <v>4288</v>
      </c>
      <c r="AY2086" s="98" t="s">
        <v>56</v>
      </c>
      <c r="AZ2086" s="98" t="s">
        <v>4777</v>
      </c>
      <c r="BA2086" s="98" t="s">
        <v>4771</v>
      </c>
      <c r="BB2086" s="98" t="s">
        <v>4772</v>
      </c>
      <c r="BD2086" s="110" t="str">
        <f t="shared" si="330"/>
        <v>5409RGInt 03 Cascavel</v>
      </c>
      <c r="BE2086" s="110">
        <v>5409</v>
      </c>
      <c r="BF2086" s="110" t="s">
        <v>3650</v>
      </c>
      <c r="BG2086" s="110">
        <v>8392</v>
      </c>
      <c r="BH2086" s="110" t="s">
        <v>35</v>
      </c>
      <c r="BI2086" s="110">
        <v>10</v>
      </c>
      <c r="BJ2086" s="110">
        <v>10</v>
      </c>
      <c r="BK2086" s="110">
        <v>10</v>
      </c>
      <c r="BL2086" s="110">
        <v>10</v>
      </c>
      <c r="BN2086" s="110">
        <f t="shared" si="331"/>
        <v>40</v>
      </c>
      <c r="BS2086" s="110">
        <v>5495</v>
      </c>
      <c r="BT2086" s="110" t="str">
        <f t="shared" si="325"/>
        <v>Promoção de eventos técnicos de fomento ao BIM abertos ao público</v>
      </c>
      <c r="BU2086" s="111" t="str">
        <f t="shared" si="326"/>
        <v>Não</v>
      </c>
      <c r="BV2086" s="111" t="str">
        <f t="shared" si="327"/>
        <v>Não</v>
      </c>
      <c r="BW2086" s="111" t="str">
        <f t="shared" si="328"/>
        <v>Não</v>
      </c>
      <c r="BX2086" s="111" t="str">
        <f t="shared" si="329"/>
        <v>Não</v>
      </c>
      <c r="BY2086" s="110" t="s">
        <v>4288</v>
      </c>
      <c r="BZ2086" s="110" t="s">
        <v>8311</v>
      </c>
      <c r="CA2086" s="110" t="s">
        <v>121</v>
      </c>
      <c r="CB2086" s="110" t="s">
        <v>8374</v>
      </c>
      <c r="CG2086" s="110" t="str">
        <f t="shared" si="332"/>
        <v>6406Guaratuba</v>
      </c>
      <c r="CH2086" s="110" t="str">
        <f t="shared" si="333"/>
        <v>6406-1</v>
      </c>
      <c r="CI2086" s="110">
        <v>1</v>
      </c>
      <c r="CJ2086" s="110">
        <v>6406</v>
      </c>
      <c r="CK2086" s="110" t="s">
        <v>33</v>
      </c>
      <c r="CL2086" s="110">
        <v>4109609</v>
      </c>
      <c r="CM2086" s="110" t="s">
        <v>231</v>
      </c>
      <c r="CN2086" s="110">
        <v>0</v>
      </c>
      <c r="CO2086" s="110">
        <v>250</v>
      </c>
      <c r="CP2086" s="110">
        <v>1000</v>
      </c>
      <c r="CQ2086" s="110">
        <v>113</v>
      </c>
    </row>
    <row r="2087" spans="19:95" x14ac:dyDescent="0.2">
      <c r="S2087" s="98">
        <v>4245</v>
      </c>
      <c r="T2087" s="98">
        <v>77</v>
      </c>
      <c r="U2087" s="98" t="s">
        <v>4752</v>
      </c>
      <c r="V2087" s="98">
        <v>3</v>
      </c>
      <c r="W2087" s="98" t="s">
        <v>4778</v>
      </c>
      <c r="X2087" s="98">
        <v>2</v>
      </c>
      <c r="Y2087" s="98" t="s">
        <v>4418</v>
      </c>
      <c r="Z2087" s="98">
        <v>17</v>
      </c>
      <c r="AA2087" s="98" t="s">
        <v>4753</v>
      </c>
      <c r="AB2087" s="98">
        <v>8302</v>
      </c>
      <c r="AC2087" s="98" t="s">
        <v>4779</v>
      </c>
      <c r="AD2087" s="98" t="s">
        <v>4780</v>
      </c>
      <c r="AE2087" s="98">
        <v>4245</v>
      </c>
      <c r="AF2087" s="98" t="s">
        <v>1690</v>
      </c>
      <c r="AG2087" s="98" t="s">
        <v>4781</v>
      </c>
      <c r="AH2087" s="98" t="s">
        <v>772</v>
      </c>
      <c r="AI2087" s="98" t="s">
        <v>53</v>
      </c>
      <c r="AJ2087" s="98">
        <v>4100</v>
      </c>
      <c r="AO2087" s="98">
        <v>2024</v>
      </c>
      <c r="AP2087" s="98">
        <v>5</v>
      </c>
      <c r="AQ2087" s="98" t="s">
        <v>54</v>
      </c>
      <c r="AR2087" s="98" t="s">
        <v>56</v>
      </c>
      <c r="AS2087" s="98" t="s">
        <v>54</v>
      </c>
      <c r="AT2087" s="98" t="s">
        <v>54</v>
      </c>
      <c r="AV2087" s="98" t="s">
        <v>735</v>
      </c>
      <c r="AY2087" s="98" t="s">
        <v>56</v>
      </c>
      <c r="AZ2087" s="98" t="s">
        <v>4782</v>
      </c>
      <c r="BA2087" s="98" t="s">
        <v>4783</v>
      </c>
      <c r="BB2087" s="98" t="s">
        <v>1195</v>
      </c>
      <c r="BD2087" s="110" t="str">
        <f t="shared" si="330"/>
        <v>5409RGInt 04 Maringá</v>
      </c>
      <c r="BE2087" s="110">
        <v>5409</v>
      </c>
      <c r="BF2087" s="110" t="s">
        <v>3650</v>
      </c>
      <c r="BG2087" s="110">
        <v>8392</v>
      </c>
      <c r="BH2087" s="110" t="s">
        <v>36</v>
      </c>
      <c r="BI2087" s="110">
        <v>10</v>
      </c>
      <c r="BJ2087" s="110">
        <v>10</v>
      </c>
      <c r="BK2087" s="110">
        <v>10</v>
      </c>
      <c r="BL2087" s="110">
        <v>10</v>
      </c>
      <c r="BN2087" s="110">
        <f t="shared" si="331"/>
        <v>40</v>
      </c>
      <c r="BS2087" s="110">
        <v>4245</v>
      </c>
      <c r="BT2087" s="110" t="str">
        <f t="shared" si="325"/>
        <v>Plano Estadual de Logística e Transporte do Paraná (PELT/PR)</v>
      </c>
      <c r="BU2087" s="111" t="str">
        <f t="shared" si="326"/>
        <v>Não</v>
      </c>
      <c r="BV2087" s="111" t="str">
        <f t="shared" si="327"/>
        <v>Não</v>
      </c>
      <c r="BW2087" s="111" t="str">
        <f t="shared" si="328"/>
        <v>Não</v>
      </c>
      <c r="BX2087" s="111" t="str">
        <f t="shared" si="329"/>
        <v>Sim</v>
      </c>
      <c r="BY2087" s="110" t="s">
        <v>1691</v>
      </c>
      <c r="BZ2087" s="110" t="s">
        <v>8312</v>
      </c>
      <c r="CA2087" s="110" t="s">
        <v>479</v>
      </c>
      <c r="CB2087" s="110" t="s">
        <v>8374</v>
      </c>
      <c r="CG2087" s="110" t="str">
        <f t="shared" si="332"/>
        <v>6406 Total</v>
      </c>
      <c r="CH2087" s="110" t="str">
        <f t="shared" si="333"/>
        <v>6406 Total-1</v>
      </c>
      <c r="CI2087" s="110">
        <v>1</v>
      </c>
      <c r="CJ2087" s="110" t="s">
        <v>7731</v>
      </c>
      <c r="CN2087" s="110">
        <v>0</v>
      </c>
      <c r="CO2087" s="110">
        <v>250</v>
      </c>
      <c r="CP2087" s="110">
        <v>1000</v>
      </c>
      <c r="CQ2087" s="110">
        <v>113</v>
      </c>
    </row>
    <row r="2088" spans="19:95" x14ac:dyDescent="0.2">
      <c r="S2088" s="98">
        <v>4247</v>
      </c>
      <c r="T2088" s="98">
        <v>77</v>
      </c>
      <c r="U2088" s="98" t="s">
        <v>4752</v>
      </c>
      <c r="V2088" s="98">
        <v>4</v>
      </c>
      <c r="W2088" s="98" t="s">
        <v>4784</v>
      </c>
      <c r="X2088" s="98">
        <v>2</v>
      </c>
      <c r="Y2088" s="98" t="s">
        <v>4418</v>
      </c>
      <c r="Z2088" s="98">
        <v>17</v>
      </c>
      <c r="AA2088" s="98" t="s">
        <v>4753</v>
      </c>
      <c r="AB2088" s="98">
        <v>8386</v>
      </c>
      <c r="AC2088" s="98" t="s">
        <v>4785</v>
      </c>
      <c r="AD2088" s="98" t="s">
        <v>6691</v>
      </c>
      <c r="AE2088" s="98">
        <v>4247</v>
      </c>
      <c r="AF2088" s="98" t="s">
        <v>1706</v>
      </c>
      <c r="AG2088" s="98" t="s">
        <v>6692</v>
      </c>
      <c r="AH2088" s="98" t="s">
        <v>734</v>
      </c>
      <c r="AI2088" s="98" t="s">
        <v>53</v>
      </c>
      <c r="AJ2088" s="98">
        <v>4100</v>
      </c>
      <c r="AK2088" s="98" t="s">
        <v>33</v>
      </c>
      <c r="AL2088" s="98">
        <v>4101</v>
      </c>
      <c r="AO2088" s="98">
        <v>2024</v>
      </c>
      <c r="AP2088" s="98">
        <v>2</v>
      </c>
      <c r="AQ2088" s="98" t="s">
        <v>54</v>
      </c>
      <c r="AR2088" s="98" t="s">
        <v>56</v>
      </c>
      <c r="AS2088" s="98" t="s">
        <v>54</v>
      </c>
      <c r="AT2088" s="98" t="s">
        <v>54</v>
      </c>
      <c r="AV2088" s="98" t="s">
        <v>226</v>
      </c>
      <c r="AY2088" s="98" t="s">
        <v>56</v>
      </c>
      <c r="AZ2088" s="98" t="s">
        <v>4786</v>
      </c>
      <c r="BA2088" s="98" t="s">
        <v>4787</v>
      </c>
      <c r="BB2088" s="98" t="s">
        <v>1195</v>
      </c>
      <c r="BD2088" s="110" t="str">
        <f t="shared" si="330"/>
        <v>5409RGInt 05 Londrina</v>
      </c>
      <c r="BE2088" s="110">
        <v>5409</v>
      </c>
      <c r="BF2088" s="110" t="s">
        <v>3650</v>
      </c>
      <c r="BG2088" s="110">
        <v>8392</v>
      </c>
      <c r="BH2088" s="110" t="s">
        <v>37</v>
      </c>
      <c r="BI2088" s="110">
        <v>10</v>
      </c>
      <c r="BJ2088" s="110">
        <v>10</v>
      </c>
      <c r="BK2088" s="110">
        <v>10</v>
      </c>
      <c r="BL2088" s="110">
        <v>10</v>
      </c>
      <c r="BN2088" s="110">
        <f t="shared" si="331"/>
        <v>40</v>
      </c>
      <c r="BS2088" s="110">
        <v>4247</v>
      </c>
      <c r="BT2088" s="110" t="str">
        <f t="shared" si="325"/>
        <v>Municípios beneficiados com bens para construção e reforma de pontes em sua Malha Viária</v>
      </c>
      <c r="BU2088" s="111" t="str">
        <f t="shared" si="326"/>
        <v>Não</v>
      </c>
      <c r="BV2088" s="111" t="str">
        <f t="shared" si="327"/>
        <v>Não</v>
      </c>
      <c r="BW2088" s="111" t="str">
        <f t="shared" si="328"/>
        <v>Não</v>
      </c>
      <c r="BX2088" s="111" t="str">
        <f t="shared" si="329"/>
        <v>Sim</v>
      </c>
      <c r="BY2088" s="110" t="s">
        <v>1707</v>
      </c>
      <c r="BZ2088" s="110" t="s">
        <v>8134</v>
      </c>
      <c r="CA2088" s="110" t="s">
        <v>479</v>
      </c>
      <c r="CB2088" s="110" t="s">
        <v>8374</v>
      </c>
      <c r="CG2088" s="110" t="str">
        <f t="shared" si="332"/>
        <v>6407Londrina</v>
      </c>
      <c r="CH2088" s="110" t="str">
        <f t="shared" si="333"/>
        <v>6407-1</v>
      </c>
      <c r="CI2088" s="110">
        <v>1</v>
      </c>
      <c r="CJ2088" s="110">
        <v>6407</v>
      </c>
      <c r="CK2088" s="110" t="s">
        <v>37</v>
      </c>
      <c r="CL2088" s="110">
        <v>4113700</v>
      </c>
      <c r="CM2088" s="110" t="s">
        <v>326</v>
      </c>
      <c r="CN2088" s="110">
        <v>0</v>
      </c>
      <c r="CO2088" s="110">
        <v>150</v>
      </c>
      <c r="CP2088" s="110">
        <v>1000</v>
      </c>
      <c r="CQ2088" s="110">
        <v>213</v>
      </c>
    </row>
    <row r="2089" spans="19:95" x14ac:dyDescent="0.2">
      <c r="S2089" s="98">
        <v>4248</v>
      </c>
      <c r="T2089" s="98">
        <v>77</v>
      </c>
      <c r="U2089" s="98" t="s">
        <v>4752</v>
      </c>
      <c r="V2089" s="98">
        <v>4</v>
      </c>
      <c r="W2089" s="98" t="s">
        <v>4784</v>
      </c>
      <c r="X2089" s="98">
        <v>2</v>
      </c>
      <c r="Y2089" s="98" t="s">
        <v>4418</v>
      </c>
      <c r="Z2089" s="98">
        <v>17</v>
      </c>
      <c r="AA2089" s="98" t="s">
        <v>4753</v>
      </c>
      <c r="AB2089" s="98">
        <v>8386</v>
      </c>
      <c r="AC2089" s="98" t="s">
        <v>4785</v>
      </c>
      <c r="AD2089" s="98" t="s">
        <v>6691</v>
      </c>
      <c r="AE2089" s="98">
        <v>4248</v>
      </c>
      <c r="AF2089" s="98" t="s">
        <v>1712</v>
      </c>
      <c r="AG2089" s="98" t="s">
        <v>6693</v>
      </c>
      <c r="AH2089" s="98" t="s">
        <v>734</v>
      </c>
      <c r="AI2089" s="98" t="s">
        <v>53</v>
      </c>
      <c r="AJ2089" s="98">
        <v>4100</v>
      </c>
      <c r="AK2089" s="98" t="s">
        <v>33</v>
      </c>
      <c r="AL2089" s="98">
        <v>4101</v>
      </c>
      <c r="AO2089" s="98">
        <v>2024</v>
      </c>
      <c r="AP2089" s="98">
        <v>1</v>
      </c>
      <c r="AQ2089" s="98" t="s">
        <v>54</v>
      </c>
      <c r="AR2089" s="98" t="s">
        <v>56</v>
      </c>
      <c r="AS2089" s="98" t="s">
        <v>54</v>
      </c>
      <c r="AT2089" s="98" t="s">
        <v>54</v>
      </c>
      <c r="AV2089" s="98" t="s">
        <v>213</v>
      </c>
      <c r="AY2089" s="98" t="s">
        <v>56</v>
      </c>
      <c r="AZ2089" s="98" t="s">
        <v>4788</v>
      </c>
      <c r="BA2089" s="98" t="s">
        <v>4787</v>
      </c>
      <c r="BB2089" s="98" t="s">
        <v>1195</v>
      </c>
      <c r="BD2089" s="110" t="str">
        <f t="shared" si="330"/>
        <v>5409RGInt 06 Ponta Grossa</v>
      </c>
      <c r="BE2089" s="110">
        <v>5409</v>
      </c>
      <c r="BF2089" s="110" t="s">
        <v>3650</v>
      </c>
      <c r="BG2089" s="110">
        <v>8392</v>
      </c>
      <c r="BH2089" s="110" t="s">
        <v>38</v>
      </c>
      <c r="BI2089" s="110">
        <v>10</v>
      </c>
      <c r="BJ2089" s="110">
        <v>10</v>
      </c>
      <c r="BK2089" s="110">
        <v>10</v>
      </c>
      <c r="BL2089" s="110">
        <v>10</v>
      </c>
      <c r="BN2089" s="110">
        <f t="shared" si="331"/>
        <v>40</v>
      </c>
      <c r="BS2089" s="110">
        <v>4248</v>
      </c>
      <c r="BT2089" s="110" t="str">
        <f t="shared" si="325"/>
        <v>Municípios beneficiados com recursos para implantação e melhoria de obras de artes especiais em sua Malha Viária</v>
      </c>
      <c r="BU2089" s="111" t="str">
        <f t="shared" si="326"/>
        <v>Não</v>
      </c>
      <c r="BV2089" s="111" t="str">
        <f t="shared" si="327"/>
        <v>Não</v>
      </c>
      <c r="BW2089" s="111" t="str">
        <f t="shared" si="328"/>
        <v>Não</v>
      </c>
      <c r="BX2089" s="111" t="str">
        <f t="shared" si="329"/>
        <v>Sim</v>
      </c>
      <c r="BY2089" s="110" t="s">
        <v>121</v>
      </c>
      <c r="BZ2089" s="110" t="s">
        <v>8134</v>
      </c>
      <c r="CA2089" s="110" t="s">
        <v>479</v>
      </c>
      <c r="CB2089" s="110" t="s">
        <v>8374</v>
      </c>
      <c r="CG2089" s="110" t="str">
        <f t="shared" si="332"/>
        <v>6407 Total</v>
      </c>
      <c r="CH2089" s="110" t="str">
        <f t="shared" si="333"/>
        <v>6407 Total-1</v>
      </c>
      <c r="CI2089" s="110">
        <v>1</v>
      </c>
      <c r="CJ2089" s="110" t="s">
        <v>7732</v>
      </c>
      <c r="CN2089" s="110">
        <v>0</v>
      </c>
      <c r="CO2089" s="110">
        <v>150</v>
      </c>
      <c r="CP2089" s="110">
        <v>1000</v>
      </c>
      <c r="CQ2089" s="110">
        <v>213</v>
      </c>
    </row>
    <row r="2090" spans="19:95" x14ac:dyDescent="0.2">
      <c r="S2090" s="98">
        <v>4246</v>
      </c>
      <c r="T2090" s="98">
        <v>77</v>
      </c>
      <c r="U2090" s="98" t="s">
        <v>4752</v>
      </c>
      <c r="V2090" s="98">
        <v>4</v>
      </c>
      <c r="W2090" s="98" t="s">
        <v>4784</v>
      </c>
      <c r="X2090" s="98">
        <v>2</v>
      </c>
      <c r="Y2090" s="98" t="s">
        <v>4418</v>
      </c>
      <c r="Z2090" s="98">
        <v>17</v>
      </c>
      <c r="AA2090" s="98" t="s">
        <v>4753</v>
      </c>
      <c r="AB2090" s="98">
        <v>8386</v>
      </c>
      <c r="AC2090" s="98" t="s">
        <v>4785</v>
      </c>
      <c r="AD2090" s="98" t="s">
        <v>6691</v>
      </c>
      <c r="AE2090" s="98">
        <v>4246</v>
      </c>
      <c r="AF2090" s="98" t="s">
        <v>1695</v>
      </c>
      <c r="AG2090" s="98" t="s">
        <v>4789</v>
      </c>
      <c r="AH2090" s="98" t="s">
        <v>734</v>
      </c>
      <c r="AI2090" s="98" t="s">
        <v>53</v>
      </c>
      <c r="AJ2090" s="98">
        <v>4100</v>
      </c>
      <c r="AK2090" s="98" t="s">
        <v>33</v>
      </c>
      <c r="AL2090" s="98">
        <v>4101</v>
      </c>
      <c r="AO2090" s="98">
        <v>2024</v>
      </c>
      <c r="AP2090" s="98">
        <v>7</v>
      </c>
      <c r="AQ2090" s="98" t="s">
        <v>54</v>
      </c>
      <c r="AR2090" s="98" t="s">
        <v>56</v>
      </c>
      <c r="AS2090" s="98" t="s">
        <v>54</v>
      </c>
      <c r="AT2090" s="98" t="s">
        <v>54</v>
      </c>
      <c r="AV2090" s="98" t="s">
        <v>226</v>
      </c>
      <c r="AY2090" s="98" t="s">
        <v>56</v>
      </c>
      <c r="AZ2090" s="98" t="s">
        <v>4790</v>
      </c>
      <c r="BA2090" s="98" t="s">
        <v>4787</v>
      </c>
      <c r="BB2090" s="98" t="s">
        <v>1195</v>
      </c>
      <c r="BD2090" s="110" t="str">
        <f t="shared" si="330"/>
        <v>5411(vazio)</v>
      </c>
      <c r="BE2090" s="110">
        <v>5411</v>
      </c>
      <c r="BF2090" s="110" t="s">
        <v>3656</v>
      </c>
      <c r="BG2090" s="110">
        <v>8392</v>
      </c>
      <c r="BH2090" s="110" t="s">
        <v>60</v>
      </c>
      <c r="BI2090" s="110">
        <v>100</v>
      </c>
      <c r="BJ2090" s="110">
        <v>0</v>
      </c>
      <c r="BK2090" s="110">
        <v>0</v>
      </c>
      <c r="BL2090" s="110">
        <v>0</v>
      </c>
      <c r="BN2090" s="110">
        <f t="shared" si="331"/>
        <v>100</v>
      </c>
      <c r="BS2090" s="110">
        <v>4246</v>
      </c>
      <c r="BT2090" s="110" t="str">
        <f t="shared" si="325"/>
        <v>Municípios beneficiados com recursos para restauração e pavimentação de sua Malha Viária</v>
      </c>
      <c r="BU2090" s="111" t="str">
        <f t="shared" si="326"/>
        <v>Não</v>
      </c>
      <c r="BV2090" s="111" t="str">
        <f t="shared" si="327"/>
        <v>Não</v>
      </c>
      <c r="BW2090" s="111" t="str">
        <f t="shared" si="328"/>
        <v>Não</v>
      </c>
      <c r="BX2090" s="111" t="str">
        <f t="shared" si="329"/>
        <v>Sim</v>
      </c>
      <c r="BY2090" s="110" t="s">
        <v>1696</v>
      </c>
      <c r="BZ2090" s="110" t="s">
        <v>8134</v>
      </c>
      <c r="CA2090" s="110" t="s">
        <v>479</v>
      </c>
      <c r="CB2090" s="110" t="s">
        <v>8374</v>
      </c>
      <c r="CG2090" s="110" t="str">
        <f t="shared" si="332"/>
        <v>6411Cascavel</v>
      </c>
      <c r="CH2090" s="110" t="str">
        <f t="shared" si="333"/>
        <v>6411-1</v>
      </c>
      <c r="CI2090" s="110">
        <v>1</v>
      </c>
      <c r="CJ2090" s="110">
        <v>6411</v>
      </c>
      <c r="CK2090" s="110" t="s">
        <v>35</v>
      </c>
      <c r="CL2090" s="110">
        <v>4104808</v>
      </c>
      <c r="CM2090" s="110" t="s">
        <v>600</v>
      </c>
      <c r="CN2090" s="110">
        <v>0</v>
      </c>
      <c r="CO2090" s="110">
        <v>300</v>
      </c>
      <c r="CP2090" s="110">
        <v>1200</v>
      </c>
      <c r="CQ2090" s="110">
        <v>400</v>
      </c>
    </row>
    <row r="2091" spans="19:95" x14ac:dyDescent="0.2">
      <c r="S2091" s="98">
        <v>5244</v>
      </c>
      <c r="T2091" s="98">
        <v>77</v>
      </c>
      <c r="U2091" s="98" t="s">
        <v>4752</v>
      </c>
      <c r="V2091" s="98">
        <v>4</v>
      </c>
      <c r="W2091" s="98" t="s">
        <v>4784</v>
      </c>
      <c r="X2091" s="98">
        <v>2</v>
      </c>
      <c r="Y2091" s="98" t="s">
        <v>4418</v>
      </c>
      <c r="Z2091" s="98">
        <v>17</v>
      </c>
      <c r="AA2091" s="98" t="s">
        <v>4753</v>
      </c>
      <c r="AB2091" s="98">
        <v>8387</v>
      </c>
      <c r="AC2091" s="98" t="s">
        <v>4791</v>
      </c>
      <c r="AD2091" s="98" t="s">
        <v>4792</v>
      </c>
      <c r="AE2091" s="98">
        <v>5244</v>
      </c>
      <c r="AF2091" s="98" t="s">
        <v>3815</v>
      </c>
      <c r="AG2091" s="98" t="s">
        <v>6694</v>
      </c>
      <c r="AH2091" s="98" t="s">
        <v>734</v>
      </c>
      <c r="AI2091" s="98" t="s">
        <v>53</v>
      </c>
      <c r="AJ2091" s="98">
        <v>4100</v>
      </c>
      <c r="AK2091" s="98" t="s">
        <v>33</v>
      </c>
      <c r="AL2091" s="98">
        <v>4101</v>
      </c>
      <c r="AO2091" s="98">
        <v>2024</v>
      </c>
      <c r="AP2091" s="98">
        <v>1</v>
      </c>
      <c r="AQ2091" s="98" t="s">
        <v>54</v>
      </c>
      <c r="AR2091" s="98" t="s">
        <v>56</v>
      </c>
      <c r="AS2091" s="98" t="s">
        <v>54</v>
      </c>
      <c r="AT2091" s="98" t="s">
        <v>54</v>
      </c>
      <c r="AV2091" s="98" t="s">
        <v>213</v>
      </c>
      <c r="AY2091" s="98" t="s">
        <v>56</v>
      </c>
      <c r="AZ2091" s="98" t="s">
        <v>4790</v>
      </c>
      <c r="BA2091" s="98" t="s">
        <v>4787</v>
      </c>
      <c r="BB2091" s="98" t="s">
        <v>1195</v>
      </c>
      <c r="BD2091" s="110" t="str">
        <f t="shared" si="330"/>
        <v>5412RGInt 01 Curitiba</v>
      </c>
      <c r="BE2091" s="110">
        <v>5412</v>
      </c>
      <c r="BF2091" s="110" t="s">
        <v>3676</v>
      </c>
      <c r="BG2091" s="110">
        <v>8392</v>
      </c>
      <c r="BH2091" s="110" t="s">
        <v>33</v>
      </c>
      <c r="BI2091" s="110">
        <v>1</v>
      </c>
      <c r="BJ2091" s="110">
        <v>1</v>
      </c>
      <c r="BK2091" s="110">
        <v>0</v>
      </c>
      <c r="BL2091" s="110">
        <v>1</v>
      </c>
      <c r="BN2091" s="110">
        <f t="shared" si="331"/>
        <v>3</v>
      </c>
      <c r="BS2091" s="110">
        <v>5244</v>
      </c>
      <c r="BT2091" s="110" t="str">
        <f t="shared" ref="BT2091:BT2154" si="334">VLOOKUP(BS2091,$S:$AF,14,0)</f>
        <v>Municípios beneficiados com recursos para aquisição de equipamentos e/ou obras e serviços nos aeroportos e aeródromos públicos</v>
      </c>
      <c r="BU2091" s="111" t="str">
        <f t="shared" ref="BU2091:BU2154" si="335">PROPER(VLOOKUP($BS2091,$S:$BB,27,0))</f>
        <v>Não</v>
      </c>
      <c r="BV2091" s="111" t="str">
        <f t="shared" ref="BV2091:BV2154" si="336">PROPER(VLOOKUP($BS2091,$S:$BB,28,0))</f>
        <v>Não</v>
      </c>
      <c r="BW2091" s="111" t="str">
        <f t="shared" ref="BW2091:BW2154" si="337">PROPER(VLOOKUP($BS2091,$S:$BB,25,0))</f>
        <v>Não</v>
      </c>
      <c r="BX2091" s="111" t="str">
        <f t="shared" ref="BX2091:BX2154" si="338">PROPER(VLOOKUP($BS2091,$S:$BB,26,0))</f>
        <v>Sim</v>
      </c>
      <c r="BY2091" s="110" t="s">
        <v>121</v>
      </c>
      <c r="BZ2091" s="110" t="s">
        <v>8134</v>
      </c>
      <c r="CA2091" s="110" t="s">
        <v>3816</v>
      </c>
      <c r="CB2091" s="110" t="s">
        <v>8374</v>
      </c>
      <c r="CG2091" s="110" t="str">
        <f t="shared" si="332"/>
        <v>6411 Total</v>
      </c>
      <c r="CH2091" s="110" t="str">
        <f t="shared" si="333"/>
        <v>6411 Total-1</v>
      </c>
      <c r="CI2091" s="110">
        <v>1</v>
      </c>
      <c r="CJ2091" s="110" t="s">
        <v>7733</v>
      </c>
      <c r="CN2091" s="110">
        <v>0</v>
      </c>
      <c r="CO2091" s="110">
        <v>300</v>
      </c>
      <c r="CP2091" s="110">
        <v>1200</v>
      </c>
      <c r="CQ2091" s="110">
        <v>400</v>
      </c>
    </row>
    <row r="2092" spans="19:95" x14ac:dyDescent="0.2">
      <c r="S2092" s="98">
        <v>5246</v>
      </c>
      <c r="T2092" s="98">
        <v>77</v>
      </c>
      <c r="U2092" s="98" t="s">
        <v>4752</v>
      </c>
      <c r="V2092" s="98">
        <v>4</v>
      </c>
      <c r="W2092" s="98" t="s">
        <v>4784</v>
      </c>
      <c r="X2092" s="98">
        <v>2</v>
      </c>
      <c r="Y2092" s="98" t="s">
        <v>4418</v>
      </c>
      <c r="Z2092" s="98">
        <v>17</v>
      </c>
      <c r="AA2092" s="98" t="s">
        <v>4753</v>
      </c>
      <c r="AB2092" s="98">
        <v>8388</v>
      </c>
      <c r="AC2092" s="98" t="s">
        <v>4793</v>
      </c>
      <c r="AD2092" s="98" t="s">
        <v>4794</v>
      </c>
      <c r="AE2092" s="98">
        <v>5246</v>
      </c>
      <c r="AF2092" s="98" t="s">
        <v>3819</v>
      </c>
      <c r="AG2092" s="98" t="s">
        <v>4795</v>
      </c>
      <c r="AH2092" s="98" t="s">
        <v>734</v>
      </c>
      <c r="AI2092" s="98" t="s">
        <v>53</v>
      </c>
      <c r="AJ2092" s="98">
        <v>4100</v>
      </c>
      <c r="AK2092" s="98" t="s">
        <v>33</v>
      </c>
      <c r="AL2092" s="98">
        <v>4101</v>
      </c>
      <c r="AO2092" s="98">
        <v>2024</v>
      </c>
      <c r="AP2092" s="98">
        <v>1</v>
      </c>
      <c r="AQ2092" s="98" t="s">
        <v>54</v>
      </c>
      <c r="AR2092" s="98" t="s">
        <v>56</v>
      </c>
      <c r="AS2092" s="98" t="s">
        <v>54</v>
      </c>
      <c r="AT2092" s="98" t="s">
        <v>54</v>
      </c>
      <c r="AV2092" s="98" t="s">
        <v>226</v>
      </c>
      <c r="AY2092" s="98" t="s">
        <v>56</v>
      </c>
      <c r="AZ2092" s="98" t="s">
        <v>4790</v>
      </c>
      <c r="BA2092" s="98" t="s">
        <v>4787</v>
      </c>
      <c r="BB2092" s="98" t="s">
        <v>1195</v>
      </c>
      <c r="BD2092" s="110" t="str">
        <f t="shared" si="330"/>
        <v>5413RGInt 01 Curitiba</v>
      </c>
      <c r="BE2092" s="110">
        <v>5413</v>
      </c>
      <c r="BF2092" s="110" t="s">
        <v>3688</v>
      </c>
      <c r="BG2092" s="110">
        <v>8392</v>
      </c>
      <c r="BH2092" s="110" t="s">
        <v>33</v>
      </c>
      <c r="BI2092" s="110">
        <v>0</v>
      </c>
      <c r="BJ2092" s="110">
        <v>630</v>
      </c>
      <c r="BK2092" s="110">
        <v>0</v>
      </c>
      <c r="BL2092" s="110">
        <v>0</v>
      </c>
      <c r="BN2092" s="110">
        <f t="shared" si="331"/>
        <v>630</v>
      </c>
      <c r="BS2092" s="110">
        <v>5246</v>
      </c>
      <c r="BT2092" s="110" t="str">
        <f t="shared" si="334"/>
        <v>Municípios beneficiados com recursos para aquisição ou/e reforma de balsas</v>
      </c>
      <c r="BU2092" s="111" t="str">
        <f t="shared" si="335"/>
        <v>Não</v>
      </c>
      <c r="BV2092" s="111" t="str">
        <f t="shared" si="336"/>
        <v>Não</v>
      </c>
      <c r="BW2092" s="111" t="str">
        <f t="shared" si="337"/>
        <v>Não</v>
      </c>
      <c r="BX2092" s="111" t="str">
        <f t="shared" si="338"/>
        <v>Sim</v>
      </c>
      <c r="BY2092" s="110" t="s">
        <v>2402</v>
      </c>
      <c r="BZ2092" s="110" t="s">
        <v>8134</v>
      </c>
      <c r="CA2092" s="110" t="s">
        <v>121</v>
      </c>
      <c r="CB2092" s="110" t="s">
        <v>8374</v>
      </c>
      <c r="CG2092" s="110" t="str">
        <f t="shared" si="332"/>
        <v>6413Foz do Iguaçu</v>
      </c>
      <c r="CH2092" s="110" t="str">
        <f t="shared" si="333"/>
        <v>6413-1</v>
      </c>
      <c r="CI2092" s="110">
        <v>1</v>
      </c>
      <c r="CJ2092" s="110">
        <v>6413</v>
      </c>
      <c r="CK2092" s="110" t="s">
        <v>35</v>
      </c>
      <c r="CL2092" s="110">
        <v>4108304</v>
      </c>
      <c r="CM2092" s="110" t="s">
        <v>407</v>
      </c>
      <c r="CN2092" s="110">
        <v>0</v>
      </c>
      <c r="CO2092" s="110">
        <v>300</v>
      </c>
      <c r="CP2092" s="110">
        <v>1200</v>
      </c>
      <c r="CQ2092" s="110">
        <v>400</v>
      </c>
    </row>
    <row r="2093" spans="19:95" x14ac:dyDescent="0.2">
      <c r="S2093" s="98">
        <v>3874</v>
      </c>
      <c r="T2093" s="98">
        <v>77</v>
      </c>
      <c r="U2093" s="98" t="s">
        <v>4752</v>
      </c>
      <c r="V2093" s="98">
        <v>30</v>
      </c>
      <c r="W2093" s="98" t="s">
        <v>4796</v>
      </c>
      <c r="X2093" s="98">
        <v>2</v>
      </c>
      <c r="Y2093" s="98" t="s">
        <v>4418</v>
      </c>
      <c r="Z2093" s="98">
        <v>17</v>
      </c>
      <c r="AA2093" s="98" t="s">
        <v>4753</v>
      </c>
      <c r="AB2093" s="98">
        <v>7007</v>
      </c>
      <c r="AC2093" s="98" t="s">
        <v>4797</v>
      </c>
      <c r="AD2093" s="98" t="s">
        <v>4798</v>
      </c>
      <c r="AE2093" s="98">
        <v>3874</v>
      </c>
      <c r="AF2093" s="98" t="s">
        <v>477</v>
      </c>
      <c r="AG2093" s="98" t="s">
        <v>4799</v>
      </c>
      <c r="AH2093" s="98" t="s">
        <v>847</v>
      </c>
      <c r="AI2093" s="98" t="s">
        <v>53</v>
      </c>
      <c r="AJ2093" s="98">
        <v>4100</v>
      </c>
      <c r="AK2093" s="98" t="s">
        <v>33</v>
      </c>
      <c r="AL2093" s="98">
        <v>4101</v>
      </c>
      <c r="AM2093" s="98" t="s">
        <v>171</v>
      </c>
      <c r="AN2093" s="98">
        <v>4100400</v>
      </c>
      <c r="AO2093" s="98">
        <v>2024</v>
      </c>
      <c r="AP2093" s="98">
        <v>2</v>
      </c>
      <c r="AQ2093" s="98" t="s">
        <v>54</v>
      </c>
      <c r="AR2093" s="98" t="s">
        <v>54</v>
      </c>
      <c r="AS2093" s="98" t="s">
        <v>54</v>
      </c>
      <c r="AT2093" s="98" t="s">
        <v>54</v>
      </c>
      <c r="AW2093" s="98" t="s">
        <v>479</v>
      </c>
      <c r="AY2093" s="98" t="s">
        <v>56</v>
      </c>
      <c r="AZ2093" s="98" t="s">
        <v>4790</v>
      </c>
      <c r="BA2093" s="98" t="s">
        <v>4758</v>
      </c>
      <c r="BB2093" s="98" t="s">
        <v>856</v>
      </c>
      <c r="BD2093" s="110" t="str">
        <f t="shared" si="330"/>
        <v>5414RGInt 01 Curitiba</v>
      </c>
      <c r="BE2093" s="110">
        <v>5414</v>
      </c>
      <c r="BF2093" s="110" t="s">
        <v>3702</v>
      </c>
      <c r="BG2093" s="110">
        <v>8392</v>
      </c>
      <c r="BH2093" s="110" t="s">
        <v>33</v>
      </c>
      <c r="BI2093" s="110">
        <v>30000</v>
      </c>
      <c r="BJ2093" s="110">
        <v>1000000</v>
      </c>
      <c r="BK2093" s="110">
        <v>1000000</v>
      </c>
      <c r="BL2093" s="110">
        <v>1000000</v>
      </c>
      <c r="BN2093" s="110">
        <f t="shared" si="331"/>
        <v>3030000</v>
      </c>
      <c r="BS2093" s="110">
        <v>3874</v>
      </c>
      <c r="BT2093" s="110" t="str">
        <f t="shared" si="334"/>
        <v>Ampliação da capacidade da Rodovia Estadual PR 092, trecho 2.1-A, ponte do Rio Barigui, Rodovia dos Minérios, entre Curitiba e Almirante Tamandaré</v>
      </c>
      <c r="BU2093" s="111" t="str">
        <f t="shared" si="335"/>
        <v>Não</v>
      </c>
      <c r="BV2093" s="111" t="str">
        <f t="shared" si="336"/>
        <v>Não</v>
      </c>
      <c r="BW2093" s="111" t="str">
        <f t="shared" si="337"/>
        <v>Não</v>
      </c>
      <c r="BX2093" s="111" t="str">
        <f t="shared" si="338"/>
        <v>Não</v>
      </c>
      <c r="BY2093" s="110" t="s">
        <v>478</v>
      </c>
      <c r="BZ2093" s="110" t="s">
        <v>213</v>
      </c>
      <c r="CA2093" s="110" t="s">
        <v>479</v>
      </c>
      <c r="CB2093" s="110" t="s">
        <v>8379</v>
      </c>
      <c r="CG2093" s="110" t="str">
        <f t="shared" si="332"/>
        <v>6413 Total</v>
      </c>
      <c r="CH2093" s="110" t="str">
        <f t="shared" si="333"/>
        <v>6413 Total-1</v>
      </c>
      <c r="CI2093" s="110">
        <v>1</v>
      </c>
      <c r="CJ2093" s="110" t="s">
        <v>7734</v>
      </c>
      <c r="CN2093" s="110">
        <v>0</v>
      </c>
      <c r="CO2093" s="110">
        <v>300</v>
      </c>
      <c r="CP2093" s="110">
        <v>1200</v>
      </c>
      <c r="CQ2093" s="110">
        <v>400</v>
      </c>
    </row>
    <row r="2094" spans="19:95" x14ac:dyDescent="0.2">
      <c r="S2094" s="98">
        <v>5754</v>
      </c>
      <c r="T2094" s="98">
        <v>77</v>
      </c>
      <c r="U2094" s="98" t="s">
        <v>4752</v>
      </c>
      <c r="V2094" s="98">
        <v>30</v>
      </c>
      <c r="W2094" s="98" t="s">
        <v>4796</v>
      </c>
      <c r="X2094" s="98">
        <v>2</v>
      </c>
      <c r="Y2094" s="98" t="s">
        <v>4418</v>
      </c>
      <c r="Z2094" s="98">
        <v>17</v>
      </c>
      <c r="AA2094" s="98" t="s">
        <v>4753</v>
      </c>
      <c r="AB2094" s="98">
        <v>7007</v>
      </c>
      <c r="AC2094" s="98" t="s">
        <v>4797</v>
      </c>
      <c r="AD2094" s="98" t="s">
        <v>4798</v>
      </c>
      <c r="AE2094" s="98">
        <v>5754</v>
      </c>
      <c r="AF2094" s="98" t="s">
        <v>4469</v>
      </c>
      <c r="AG2094" s="98" t="s">
        <v>4800</v>
      </c>
      <c r="AH2094" s="98" t="s">
        <v>847</v>
      </c>
      <c r="AI2094" s="98" t="s">
        <v>53</v>
      </c>
      <c r="AJ2094" s="98">
        <v>4100</v>
      </c>
      <c r="AK2094" s="98" t="s">
        <v>33</v>
      </c>
      <c r="AL2094" s="98">
        <v>4101</v>
      </c>
      <c r="AM2094" s="98" t="s">
        <v>171</v>
      </c>
      <c r="AN2094" s="98">
        <v>4100400</v>
      </c>
      <c r="AO2094" s="98">
        <v>2024</v>
      </c>
      <c r="AP2094" s="98">
        <v>1.2</v>
      </c>
      <c r="AQ2094" s="98" t="s">
        <v>54</v>
      </c>
      <c r="AR2094" s="98" t="s">
        <v>54</v>
      </c>
      <c r="AS2094" s="98" t="s">
        <v>54</v>
      </c>
      <c r="AT2094" s="98" t="s">
        <v>54</v>
      </c>
      <c r="AV2094" s="98" t="s">
        <v>213</v>
      </c>
      <c r="AY2094" s="98" t="s">
        <v>56</v>
      </c>
      <c r="AZ2094" s="98" t="s">
        <v>4790</v>
      </c>
      <c r="BA2094" s="98" t="s">
        <v>4758</v>
      </c>
      <c r="BB2094" s="98" t="s">
        <v>856</v>
      </c>
      <c r="BD2094" s="110" t="str">
        <f t="shared" si="330"/>
        <v>5419RGInt 05 Londrina</v>
      </c>
      <c r="BE2094" s="110">
        <v>5419</v>
      </c>
      <c r="BF2094" s="110" t="s">
        <v>3047</v>
      </c>
      <c r="BG2094" s="110">
        <v>8116</v>
      </c>
      <c r="BH2094" s="110" t="s">
        <v>37</v>
      </c>
      <c r="BI2094" s="110">
        <v>5246</v>
      </c>
      <c r="BJ2094" s="110">
        <v>0</v>
      </c>
      <c r="BK2094" s="110">
        <v>0</v>
      </c>
      <c r="BL2094" s="110">
        <v>0</v>
      </c>
      <c r="BN2094" s="110">
        <f t="shared" si="331"/>
        <v>5246</v>
      </c>
      <c r="BS2094" s="110">
        <v>5754</v>
      </c>
      <c r="BT2094" s="110" t="str">
        <f t="shared" si="334"/>
        <v>Duplicação e restauração da PR-092, trecho 2.1.b km, no perímetro urbano entre Curitiba e Almirante Tamandaré</v>
      </c>
      <c r="BU2094" s="111" t="str">
        <f t="shared" si="335"/>
        <v>Não</v>
      </c>
      <c r="BV2094" s="111" t="str">
        <f t="shared" si="336"/>
        <v>Não</v>
      </c>
      <c r="BW2094" s="111" t="str">
        <f t="shared" si="337"/>
        <v>Não</v>
      </c>
      <c r="BX2094" s="111" t="str">
        <f t="shared" si="338"/>
        <v>Não</v>
      </c>
      <c r="BY2094" s="110" t="s">
        <v>121</v>
      </c>
      <c r="BZ2094" s="110" t="s">
        <v>213</v>
      </c>
      <c r="CA2094" s="110" t="s">
        <v>121</v>
      </c>
      <c r="CB2094" s="110" t="s">
        <v>8374</v>
      </c>
      <c r="CG2094" s="110" t="str">
        <f t="shared" si="332"/>
        <v>6418Santo Antônio da Platina</v>
      </c>
      <c r="CH2094" s="110" t="str">
        <f t="shared" si="333"/>
        <v>6418-1</v>
      </c>
      <c r="CI2094" s="110">
        <v>1</v>
      </c>
      <c r="CJ2094" s="110">
        <v>6418</v>
      </c>
      <c r="CK2094" s="110" t="s">
        <v>37</v>
      </c>
      <c r="CL2094" s="110">
        <v>4124103</v>
      </c>
      <c r="CM2094" s="110" t="s">
        <v>591</v>
      </c>
      <c r="CN2094" s="110">
        <v>0</v>
      </c>
      <c r="CO2094" s="110">
        <v>185</v>
      </c>
      <c r="CP2094" s="110">
        <v>1500</v>
      </c>
      <c r="CQ2094" s="110">
        <v>500</v>
      </c>
    </row>
    <row r="2095" spans="19:95" x14ac:dyDescent="0.2">
      <c r="S2095" s="98">
        <v>4696</v>
      </c>
      <c r="T2095" s="98">
        <v>77</v>
      </c>
      <c r="U2095" s="98" t="s">
        <v>4752</v>
      </c>
      <c r="V2095" s="98">
        <v>30</v>
      </c>
      <c r="W2095" s="98" t="s">
        <v>4796</v>
      </c>
      <c r="X2095" s="98">
        <v>2</v>
      </c>
      <c r="Y2095" s="98" t="s">
        <v>4418</v>
      </c>
      <c r="Z2095" s="98">
        <v>17</v>
      </c>
      <c r="AA2095" s="98" t="s">
        <v>4753</v>
      </c>
      <c r="AB2095" s="98">
        <v>7022</v>
      </c>
      <c r="AC2095" s="98" t="s">
        <v>4801</v>
      </c>
      <c r="AD2095" s="98" t="s">
        <v>6695</v>
      </c>
      <c r="AE2095" s="98">
        <v>4696</v>
      </c>
      <c r="AF2095" s="98" t="s">
        <v>2509</v>
      </c>
      <c r="AG2095" s="98" t="s">
        <v>6696</v>
      </c>
      <c r="AH2095" s="98" t="s">
        <v>847</v>
      </c>
      <c r="AI2095" s="98" t="s">
        <v>53</v>
      </c>
      <c r="AJ2095" s="98">
        <v>4100</v>
      </c>
      <c r="AK2095" s="98" t="s">
        <v>33</v>
      </c>
      <c r="AL2095" s="98">
        <v>4101</v>
      </c>
      <c r="AM2095" s="98" t="s">
        <v>458</v>
      </c>
      <c r="AN2095" s="98">
        <v>4105805</v>
      </c>
      <c r="AO2095" s="98">
        <v>2024</v>
      </c>
      <c r="AP2095" s="98">
        <v>1.04</v>
      </c>
      <c r="AQ2095" s="98" t="s">
        <v>54</v>
      </c>
      <c r="AR2095" s="98" t="s">
        <v>54</v>
      </c>
      <c r="AS2095" s="98" t="s">
        <v>54</v>
      </c>
      <c r="AT2095" s="98" t="s">
        <v>54</v>
      </c>
      <c r="AW2095" s="98" t="s">
        <v>479</v>
      </c>
      <c r="AY2095" s="98" t="s">
        <v>56</v>
      </c>
      <c r="AZ2095" s="98" t="s">
        <v>4790</v>
      </c>
      <c r="BA2095" s="98" t="s">
        <v>4758</v>
      </c>
      <c r="BB2095" s="98" t="s">
        <v>856</v>
      </c>
      <c r="BD2095" s="110" t="str">
        <f t="shared" si="330"/>
        <v>5420RGInt 05 Londrina</v>
      </c>
      <c r="BE2095" s="110">
        <v>5420</v>
      </c>
      <c r="BF2095" s="110" t="s">
        <v>3062</v>
      </c>
      <c r="BG2095" s="110">
        <v>8116</v>
      </c>
      <c r="BH2095" s="110" t="s">
        <v>37</v>
      </c>
      <c r="BI2095" s="110">
        <v>1116</v>
      </c>
      <c r="BJ2095" s="110">
        <v>0</v>
      </c>
      <c r="BK2095" s="110">
        <v>0</v>
      </c>
      <c r="BL2095" s="110">
        <v>0</v>
      </c>
      <c r="BN2095" s="110">
        <f t="shared" si="331"/>
        <v>1116</v>
      </c>
      <c r="BS2095" s="110">
        <v>4696</v>
      </c>
      <c r="BT2095" s="110" t="str">
        <f t="shared" si="334"/>
        <v>Duplicação da rodovia PR-417, no trecho Curitiba/Colombo</v>
      </c>
      <c r="BU2095" s="111" t="str">
        <f t="shared" si="335"/>
        <v>Não</v>
      </c>
      <c r="BV2095" s="111" t="str">
        <f t="shared" si="336"/>
        <v>Não</v>
      </c>
      <c r="BW2095" s="111" t="str">
        <f t="shared" si="337"/>
        <v>Não</v>
      </c>
      <c r="BX2095" s="111" t="str">
        <f t="shared" si="338"/>
        <v>Não</v>
      </c>
      <c r="BY2095" s="110" t="s">
        <v>121</v>
      </c>
      <c r="BZ2095" s="110" t="s">
        <v>213</v>
      </c>
      <c r="CA2095" s="110" t="s">
        <v>479</v>
      </c>
      <c r="CB2095" s="110" t="s">
        <v>8377</v>
      </c>
      <c r="CG2095" s="110" t="str">
        <f t="shared" si="332"/>
        <v>6418 Total</v>
      </c>
      <c r="CH2095" s="110" t="str">
        <f t="shared" si="333"/>
        <v>6418 Total-1</v>
      </c>
      <c r="CI2095" s="110">
        <v>1</v>
      </c>
      <c r="CJ2095" s="110" t="s">
        <v>7735</v>
      </c>
      <c r="CN2095" s="110">
        <v>0</v>
      </c>
      <c r="CO2095" s="110">
        <v>185</v>
      </c>
      <c r="CP2095" s="110">
        <v>1500</v>
      </c>
      <c r="CQ2095" s="110">
        <v>500</v>
      </c>
    </row>
    <row r="2096" spans="19:95" x14ac:dyDescent="0.2">
      <c r="S2096" s="98">
        <v>5320</v>
      </c>
      <c r="T2096" s="98">
        <v>77</v>
      </c>
      <c r="U2096" s="98" t="s">
        <v>4752</v>
      </c>
      <c r="V2096" s="98">
        <v>30</v>
      </c>
      <c r="W2096" s="98" t="s">
        <v>4796</v>
      </c>
      <c r="X2096" s="98">
        <v>2</v>
      </c>
      <c r="Y2096" s="98" t="s">
        <v>4418</v>
      </c>
      <c r="Z2096" s="98">
        <v>17</v>
      </c>
      <c r="AA2096" s="98" t="s">
        <v>4753</v>
      </c>
      <c r="AB2096" s="98">
        <v>7022</v>
      </c>
      <c r="AC2096" s="98" t="s">
        <v>4801</v>
      </c>
      <c r="AD2096" s="98" t="s">
        <v>6695</v>
      </c>
      <c r="AE2096" s="98">
        <v>5320</v>
      </c>
      <c r="AF2096" s="98" t="s">
        <v>3977</v>
      </c>
      <c r="AG2096" s="98" t="s">
        <v>6697</v>
      </c>
      <c r="AH2096" s="98" t="s">
        <v>847</v>
      </c>
      <c r="AI2096" s="98" t="s">
        <v>53</v>
      </c>
      <c r="AJ2096" s="98">
        <v>4100</v>
      </c>
      <c r="AK2096" s="98" t="s">
        <v>35</v>
      </c>
      <c r="AL2096" s="98">
        <v>4103</v>
      </c>
      <c r="AM2096" s="98" t="s">
        <v>578</v>
      </c>
      <c r="AN2096" s="98">
        <v>4127700</v>
      </c>
      <c r="AO2096" s="98">
        <v>2024</v>
      </c>
      <c r="AP2096" s="98">
        <v>1.29</v>
      </c>
      <c r="AQ2096" s="98" t="s">
        <v>54</v>
      </c>
      <c r="AR2096" s="98" t="s">
        <v>56</v>
      </c>
      <c r="AS2096" s="98" t="s">
        <v>54</v>
      </c>
      <c r="AT2096" s="98" t="s">
        <v>54</v>
      </c>
      <c r="AW2096" s="98" t="s">
        <v>479</v>
      </c>
      <c r="AY2096" s="98" t="s">
        <v>56</v>
      </c>
      <c r="AZ2096" s="98" t="s">
        <v>4790</v>
      </c>
      <c r="BA2096" s="98" t="s">
        <v>4758</v>
      </c>
      <c r="BB2096" s="98" t="s">
        <v>856</v>
      </c>
      <c r="BD2096" s="110" t="str">
        <f t="shared" si="330"/>
        <v>5421RGInt 05 Londrina</v>
      </c>
      <c r="BE2096" s="110">
        <v>5421</v>
      </c>
      <c r="BF2096" s="110" t="s">
        <v>3056</v>
      </c>
      <c r="BG2096" s="110">
        <v>8116</v>
      </c>
      <c r="BH2096" s="110" t="s">
        <v>37</v>
      </c>
      <c r="BI2096" s="110">
        <v>1076</v>
      </c>
      <c r="BJ2096" s="110">
        <v>0</v>
      </c>
      <c r="BK2096" s="110">
        <v>0</v>
      </c>
      <c r="BL2096" s="110">
        <v>0</v>
      </c>
      <c r="BN2096" s="110">
        <f t="shared" si="331"/>
        <v>1076</v>
      </c>
      <c r="BS2096" s="110">
        <v>5320</v>
      </c>
      <c r="BT2096" s="110" t="str">
        <f t="shared" si="334"/>
        <v>Duplicação e restauração da rodovia PR-317, no trecho do entroncamento da rodovia BR-163, em Toledo (rua 1º de maio)</v>
      </c>
      <c r="BU2096" s="111" t="str">
        <f t="shared" si="335"/>
        <v>Não</v>
      </c>
      <c r="BV2096" s="111" t="str">
        <f t="shared" si="336"/>
        <v>Não</v>
      </c>
      <c r="BW2096" s="111" t="str">
        <f t="shared" si="337"/>
        <v>Não</v>
      </c>
      <c r="BX2096" s="111" t="str">
        <f t="shared" si="338"/>
        <v>Sim</v>
      </c>
      <c r="BY2096" s="110" t="s">
        <v>121</v>
      </c>
      <c r="BZ2096" s="110" t="s">
        <v>213</v>
      </c>
      <c r="CA2096" s="110" t="s">
        <v>479</v>
      </c>
      <c r="CB2096" s="110" t="s">
        <v>8374</v>
      </c>
      <c r="CG2096" s="110" t="str">
        <f t="shared" si="332"/>
        <v>6424São José dos Pinhais</v>
      </c>
      <c r="CH2096" s="110" t="str">
        <f t="shared" si="333"/>
        <v>6424-1</v>
      </c>
      <c r="CI2096" s="110">
        <v>1</v>
      </c>
      <c r="CJ2096" s="110">
        <v>6424</v>
      </c>
      <c r="CK2096" s="110" t="s">
        <v>33</v>
      </c>
      <c r="CL2096" s="110">
        <v>4125506</v>
      </c>
      <c r="CM2096" s="110" t="s">
        <v>134</v>
      </c>
      <c r="CN2096" s="110">
        <v>0</v>
      </c>
      <c r="CO2096" s="110">
        <v>300</v>
      </c>
      <c r="CP2096" s="110">
        <v>350</v>
      </c>
      <c r="CQ2096" s="110">
        <v>0</v>
      </c>
    </row>
    <row r="2097" spans="19:95" x14ac:dyDescent="0.2">
      <c r="S2097" s="98">
        <v>3902</v>
      </c>
      <c r="T2097" s="98">
        <v>77</v>
      </c>
      <c r="U2097" s="98" t="s">
        <v>4752</v>
      </c>
      <c r="V2097" s="98">
        <v>30</v>
      </c>
      <c r="W2097" s="98" t="s">
        <v>4796</v>
      </c>
      <c r="X2097" s="98">
        <v>2</v>
      </c>
      <c r="Y2097" s="98" t="s">
        <v>4418</v>
      </c>
      <c r="Z2097" s="98">
        <v>17</v>
      </c>
      <c r="AA2097" s="98" t="s">
        <v>4753</v>
      </c>
      <c r="AB2097" s="98">
        <v>7022</v>
      </c>
      <c r="AC2097" s="98" t="s">
        <v>4801</v>
      </c>
      <c r="AD2097" s="98" t="s">
        <v>6695</v>
      </c>
      <c r="AE2097" s="98">
        <v>3902</v>
      </c>
      <c r="AF2097" s="98" t="s">
        <v>554</v>
      </c>
      <c r="AG2097" s="98" t="s">
        <v>4802</v>
      </c>
      <c r="AH2097" s="98" t="s">
        <v>847</v>
      </c>
      <c r="AI2097" s="98" t="s">
        <v>53</v>
      </c>
      <c r="AJ2097" s="98">
        <v>4100</v>
      </c>
      <c r="AK2097" s="98" t="s">
        <v>36</v>
      </c>
      <c r="AL2097" s="98">
        <v>4104</v>
      </c>
      <c r="AM2097" s="98" t="s">
        <v>223</v>
      </c>
      <c r="AN2097" s="98">
        <v>4126256</v>
      </c>
      <c r="AO2097" s="98">
        <v>2024</v>
      </c>
      <c r="AP2097" s="98">
        <v>0.6</v>
      </c>
      <c r="AQ2097" s="98" t="s">
        <v>54</v>
      </c>
      <c r="AR2097" s="98" t="s">
        <v>54</v>
      </c>
      <c r="AS2097" s="98" t="s">
        <v>54</v>
      </c>
      <c r="AT2097" s="98" t="s">
        <v>54</v>
      </c>
      <c r="AW2097" s="98" t="s">
        <v>479</v>
      </c>
      <c r="AY2097" s="98" t="s">
        <v>56</v>
      </c>
      <c r="AZ2097" s="98" t="s">
        <v>4790</v>
      </c>
      <c r="BA2097" s="98" t="s">
        <v>4758</v>
      </c>
      <c r="BB2097" s="98" t="s">
        <v>856</v>
      </c>
      <c r="BD2097" s="110" t="str">
        <f t="shared" ref="BD2097:BD2160" si="339">BE2097&amp;BH2097</f>
        <v>5422RGInt 05 Londrina</v>
      </c>
      <c r="BE2097" s="110">
        <v>5422</v>
      </c>
      <c r="BF2097" s="110" t="s">
        <v>3054</v>
      </c>
      <c r="BG2097" s="110">
        <v>8116</v>
      </c>
      <c r="BH2097" s="110" t="s">
        <v>37</v>
      </c>
      <c r="BI2097" s="110">
        <v>800</v>
      </c>
      <c r="BJ2097" s="110">
        <v>0</v>
      </c>
      <c r="BK2097" s="110">
        <v>0</v>
      </c>
      <c r="BL2097" s="110">
        <v>0</v>
      </c>
      <c r="BN2097" s="110">
        <f t="shared" ref="BN2097:BN2160" si="340">SUM(BI2097:BM2097)</f>
        <v>800</v>
      </c>
      <c r="BS2097" s="110">
        <v>3902</v>
      </c>
      <c r="BT2097" s="110" t="str">
        <f t="shared" si="334"/>
        <v>Implantação de retornos em desnível, no perímetro urbano de Sarandi</v>
      </c>
      <c r="BU2097" s="111" t="str">
        <f t="shared" si="335"/>
        <v>Não</v>
      </c>
      <c r="BV2097" s="111" t="str">
        <f t="shared" si="336"/>
        <v>Não</v>
      </c>
      <c r="BW2097" s="111" t="str">
        <f t="shared" si="337"/>
        <v>Não</v>
      </c>
      <c r="BX2097" s="111" t="str">
        <f t="shared" si="338"/>
        <v>Não</v>
      </c>
      <c r="BY2097" s="110" t="s">
        <v>121</v>
      </c>
      <c r="BZ2097" s="110" t="s">
        <v>213</v>
      </c>
      <c r="CA2097" s="110" t="s">
        <v>479</v>
      </c>
      <c r="CB2097" s="110" t="s">
        <v>8376</v>
      </c>
      <c r="CG2097" s="110" t="str">
        <f t="shared" si="332"/>
        <v>6424 Total</v>
      </c>
      <c r="CH2097" s="110" t="str">
        <f t="shared" si="333"/>
        <v>6424 Total-1</v>
      </c>
      <c r="CI2097" s="110">
        <v>1</v>
      </c>
      <c r="CJ2097" s="110" t="s">
        <v>7736</v>
      </c>
      <c r="CN2097" s="110">
        <v>0</v>
      </c>
      <c r="CO2097" s="110">
        <v>300</v>
      </c>
      <c r="CP2097" s="110">
        <v>350</v>
      </c>
      <c r="CQ2097" s="110">
        <v>0</v>
      </c>
    </row>
    <row r="2098" spans="19:95" x14ac:dyDescent="0.2">
      <c r="S2098" s="98">
        <v>5323</v>
      </c>
      <c r="T2098" s="98">
        <v>77</v>
      </c>
      <c r="U2098" s="98" t="s">
        <v>4752</v>
      </c>
      <c r="V2098" s="98">
        <v>30</v>
      </c>
      <c r="W2098" s="98" t="s">
        <v>4796</v>
      </c>
      <c r="X2098" s="98">
        <v>2</v>
      </c>
      <c r="Y2098" s="98" t="s">
        <v>4418</v>
      </c>
      <c r="Z2098" s="98">
        <v>17</v>
      </c>
      <c r="AA2098" s="98" t="s">
        <v>4753</v>
      </c>
      <c r="AB2098" s="98">
        <v>7022</v>
      </c>
      <c r="AC2098" s="98" t="s">
        <v>4801</v>
      </c>
      <c r="AD2098" s="98" t="s">
        <v>6695</v>
      </c>
      <c r="AE2098" s="98">
        <v>5323</v>
      </c>
      <c r="AF2098" s="98" t="s">
        <v>3989</v>
      </c>
      <c r="AG2098" s="98" t="s">
        <v>6698</v>
      </c>
      <c r="AH2098" s="98" t="s">
        <v>847</v>
      </c>
      <c r="AI2098" s="98" t="s">
        <v>53</v>
      </c>
      <c r="AJ2098" s="98">
        <v>4100</v>
      </c>
      <c r="AK2098" s="98" t="s">
        <v>36</v>
      </c>
      <c r="AL2098" s="98">
        <v>4104</v>
      </c>
      <c r="AM2098" s="98" t="s">
        <v>503</v>
      </c>
      <c r="AN2098" s="98">
        <v>4115200</v>
      </c>
      <c r="AO2098" s="98">
        <v>2024</v>
      </c>
      <c r="AP2098" s="98">
        <v>0.7</v>
      </c>
      <c r="AQ2098" s="98" t="s">
        <v>54</v>
      </c>
      <c r="AR2098" s="98" t="s">
        <v>56</v>
      </c>
      <c r="AS2098" s="98" t="s">
        <v>54</v>
      </c>
      <c r="AT2098" s="98" t="s">
        <v>54</v>
      </c>
      <c r="AV2098" s="98" t="s">
        <v>213</v>
      </c>
      <c r="AY2098" s="98" t="s">
        <v>56</v>
      </c>
      <c r="AZ2098" s="98" t="s">
        <v>4790</v>
      </c>
      <c r="BA2098" s="98" t="s">
        <v>4758</v>
      </c>
      <c r="BB2098" s="98" t="s">
        <v>856</v>
      </c>
      <c r="BD2098" s="110" t="str">
        <f t="shared" si="339"/>
        <v>5423RGInt 05 Londrina</v>
      </c>
      <c r="BE2098" s="110">
        <v>5423</v>
      </c>
      <c r="BF2098" s="110" t="s">
        <v>3075</v>
      </c>
      <c r="BG2098" s="110">
        <v>8116</v>
      </c>
      <c r="BH2098" s="110" t="s">
        <v>37</v>
      </c>
      <c r="BI2098" s="110">
        <v>1737</v>
      </c>
      <c r="BJ2098" s="110">
        <v>0</v>
      </c>
      <c r="BK2098" s="110">
        <v>0</v>
      </c>
      <c r="BL2098" s="110">
        <v>0</v>
      </c>
      <c r="BN2098" s="110">
        <f t="shared" si="340"/>
        <v>1737</v>
      </c>
      <c r="BS2098" s="110">
        <v>5323</v>
      </c>
      <c r="BT2098" s="110" t="str">
        <f t="shared" si="334"/>
        <v>Implantação de viaduto entre a rodovia BR-376 e o cruzamento com rodovia PR-317, em Maringá (Catuaí)</v>
      </c>
      <c r="BU2098" s="111" t="str">
        <f t="shared" si="335"/>
        <v>Não</v>
      </c>
      <c r="BV2098" s="111" t="str">
        <f t="shared" si="336"/>
        <v>Não</v>
      </c>
      <c r="BW2098" s="111" t="str">
        <f t="shared" si="337"/>
        <v>Não</v>
      </c>
      <c r="BX2098" s="111" t="str">
        <f t="shared" si="338"/>
        <v>Sim</v>
      </c>
      <c r="BY2098" s="110" t="s">
        <v>121</v>
      </c>
      <c r="BZ2098" s="110" t="s">
        <v>213</v>
      </c>
      <c r="CA2098" s="110" t="s">
        <v>479</v>
      </c>
      <c r="CB2098" s="110" t="s">
        <v>8374</v>
      </c>
      <c r="CG2098" s="110" t="str">
        <f t="shared" si="332"/>
        <v>6438Campo Largo</v>
      </c>
      <c r="CH2098" s="110" t="str">
        <f t="shared" si="333"/>
        <v>6438-1</v>
      </c>
      <c r="CI2098" s="110">
        <v>1</v>
      </c>
      <c r="CJ2098" s="110">
        <v>6438</v>
      </c>
      <c r="CK2098" s="110" t="s">
        <v>33</v>
      </c>
      <c r="CL2098" s="110">
        <v>4104204</v>
      </c>
      <c r="CM2098" s="110" t="s">
        <v>495</v>
      </c>
      <c r="CN2098" s="110">
        <v>0</v>
      </c>
      <c r="CO2098" s="110">
        <v>200</v>
      </c>
      <c r="CP2098" s="110">
        <v>1000</v>
      </c>
      <c r="CQ2098" s="110">
        <v>398</v>
      </c>
    </row>
    <row r="2099" spans="19:95" x14ac:dyDescent="0.2">
      <c r="S2099" s="98">
        <v>4697</v>
      </c>
      <c r="T2099" s="98">
        <v>77</v>
      </c>
      <c r="U2099" s="98" t="s">
        <v>4752</v>
      </c>
      <c r="V2099" s="98">
        <v>30</v>
      </c>
      <c r="W2099" s="98" t="s">
        <v>4796</v>
      </c>
      <c r="X2099" s="98">
        <v>2</v>
      </c>
      <c r="Y2099" s="98" t="s">
        <v>4418</v>
      </c>
      <c r="Z2099" s="98">
        <v>17</v>
      </c>
      <c r="AA2099" s="98" t="s">
        <v>4753</v>
      </c>
      <c r="AB2099" s="98">
        <v>7022</v>
      </c>
      <c r="AC2099" s="98" t="s">
        <v>4801</v>
      </c>
      <c r="AD2099" s="98" t="s">
        <v>6695</v>
      </c>
      <c r="AE2099" s="98">
        <v>4697</v>
      </c>
      <c r="AF2099" s="98" t="s">
        <v>2510</v>
      </c>
      <c r="AG2099" s="98" t="s">
        <v>6699</v>
      </c>
      <c r="AH2099" s="98" t="s">
        <v>847</v>
      </c>
      <c r="AI2099" s="98" t="s">
        <v>53</v>
      </c>
      <c r="AJ2099" s="98">
        <v>4100</v>
      </c>
      <c r="AK2099" s="98" t="s">
        <v>35</v>
      </c>
      <c r="AL2099" s="98">
        <v>4103</v>
      </c>
      <c r="AM2099" s="98" t="s">
        <v>456</v>
      </c>
      <c r="AN2099" s="98">
        <v>4105706</v>
      </c>
      <c r="AO2099" s="98">
        <v>2024</v>
      </c>
      <c r="AP2099" s="98">
        <v>5</v>
      </c>
      <c r="AQ2099" s="98" t="s">
        <v>54</v>
      </c>
      <c r="AR2099" s="98" t="s">
        <v>54</v>
      </c>
      <c r="AS2099" s="98" t="s">
        <v>54</v>
      </c>
      <c r="AT2099" s="98" t="s">
        <v>54</v>
      </c>
      <c r="AW2099" s="98" t="s">
        <v>479</v>
      </c>
      <c r="AY2099" s="98" t="s">
        <v>56</v>
      </c>
      <c r="AZ2099" s="98" t="s">
        <v>4790</v>
      </c>
      <c r="BA2099" s="98" t="s">
        <v>4758</v>
      </c>
      <c r="BB2099" s="98" t="s">
        <v>856</v>
      </c>
      <c r="BD2099" s="110" t="str">
        <f t="shared" si="339"/>
        <v>5425RGInt 05 Londrina</v>
      </c>
      <c r="BE2099" s="110">
        <v>5425</v>
      </c>
      <c r="BF2099" s="110" t="s">
        <v>3052</v>
      </c>
      <c r="BG2099" s="110">
        <v>8116</v>
      </c>
      <c r="BH2099" s="110" t="s">
        <v>37</v>
      </c>
      <c r="BI2099" s="110">
        <v>136</v>
      </c>
      <c r="BJ2099" s="110">
        <v>0</v>
      </c>
      <c r="BK2099" s="110">
        <v>0</v>
      </c>
      <c r="BL2099" s="110">
        <v>0</v>
      </c>
      <c r="BN2099" s="110">
        <f t="shared" si="340"/>
        <v>136</v>
      </c>
      <c r="BS2099" s="110">
        <v>4697</v>
      </c>
      <c r="BT2099" s="110" t="str">
        <f t="shared" si="334"/>
        <v>Restauração em whitetopping na rodovia PRC-280, no trecho Palmas/Clevelândia</v>
      </c>
      <c r="BU2099" s="111" t="str">
        <f t="shared" si="335"/>
        <v>Não</v>
      </c>
      <c r="BV2099" s="111" t="str">
        <f t="shared" si="336"/>
        <v>Não</v>
      </c>
      <c r="BW2099" s="111" t="str">
        <f t="shared" si="337"/>
        <v>Não</v>
      </c>
      <c r="BX2099" s="111" t="str">
        <f t="shared" si="338"/>
        <v>Não</v>
      </c>
      <c r="BY2099" s="110" t="s">
        <v>2511</v>
      </c>
      <c r="BZ2099" s="110" t="s">
        <v>213</v>
      </c>
      <c r="CA2099" s="110" t="s">
        <v>479</v>
      </c>
      <c r="CB2099" s="110" t="s">
        <v>8376</v>
      </c>
      <c r="CG2099" s="110" t="str">
        <f t="shared" si="332"/>
        <v>6438 Total</v>
      </c>
      <c r="CH2099" s="110" t="str">
        <f t="shared" si="333"/>
        <v>6438 Total-1</v>
      </c>
      <c r="CI2099" s="110">
        <v>1</v>
      </c>
      <c r="CJ2099" s="110" t="s">
        <v>7737</v>
      </c>
      <c r="CN2099" s="110">
        <v>0</v>
      </c>
      <c r="CO2099" s="110">
        <v>200</v>
      </c>
      <c r="CP2099" s="110">
        <v>1000</v>
      </c>
      <c r="CQ2099" s="110">
        <v>398</v>
      </c>
    </row>
    <row r="2100" spans="19:95" x14ac:dyDescent="0.2">
      <c r="S2100" s="98">
        <v>4684</v>
      </c>
      <c r="T2100" s="98">
        <v>77</v>
      </c>
      <c r="U2100" s="98" t="s">
        <v>4752</v>
      </c>
      <c r="V2100" s="98">
        <v>30</v>
      </c>
      <c r="W2100" s="98" t="s">
        <v>4796</v>
      </c>
      <c r="X2100" s="98">
        <v>2</v>
      </c>
      <c r="Y2100" s="98" t="s">
        <v>4418</v>
      </c>
      <c r="Z2100" s="98">
        <v>17</v>
      </c>
      <c r="AA2100" s="98" t="s">
        <v>4753</v>
      </c>
      <c r="AB2100" s="98">
        <v>7031</v>
      </c>
      <c r="AC2100" s="98" t="s">
        <v>4803</v>
      </c>
      <c r="AD2100" s="98" t="s">
        <v>4804</v>
      </c>
      <c r="AE2100" s="98">
        <v>4684</v>
      </c>
      <c r="AF2100" s="98" t="s">
        <v>2508</v>
      </c>
      <c r="AG2100" s="98" t="s">
        <v>6700</v>
      </c>
      <c r="AH2100" s="98" t="s">
        <v>847</v>
      </c>
      <c r="AI2100" s="98" t="s">
        <v>53</v>
      </c>
      <c r="AJ2100" s="98">
        <v>4100</v>
      </c>
      <c r="AK2100" s="98" t="s">
        <v>36</v>
      </c>
      <c r="AL2100" s="98">
        <v>4104</v>
      </c>
      <c r="AM2100" s="98" t="s">
        <v>377</v>
      </c>
      <c r="AN2100" s="98">
        <v>4110003</v>
      </c>
      <c r="AO2100" s="98">
        <v>2024</v>
      </c>
      <c r="AP2100" s="98">
        <v>10</v>
      </c>
      <c r="AQ2100" s="98" t="s">
        <v>54</v>
      </c>
      <c r="AR2100" s="98" t="s">
        <v>54</v>
      </c>
      <c r="AS2100" s="98" t="s">
        <v>54</v>
      </c>
      <c r="AT2100" s="98" t="s">
        <v>54</v>
      </c>
      <c r="AW2100" s="98" t="s">
        <v>479</v>
      </c>
      <c r="AY2100" s="98" t="s">
        <v>56</v>
      </c>
      <c r="AZ2100" s="98" t="s">
        <v>4790</v>
      </c>
      <c r="BA2100" s="98" t="s">
        <v>4758</v>
      </c>
      <c r="BB2100" s="98" t="s">
        <v>856</v>
      </c>
      <c r="BD2100" s="110" t="str">
        <f t="shared" si="339"/>
        <v>5426RGInt 05 Londrina</v>
      </c>
      <c r="BE2100" s="110">
        <v>5426</v>
      </c>
      <c r="BF2100" s="110" t="s">
        <v>3049</v>
      </c>
      <c r="BG2100" s="110">
        <v>8116</v>
      </c>
      <c r="BH2100" s="110" t="s">
        <v>37</v>
      </c>
      <c r="BI2100" s="110">
        <v>222</v>
      </c>
      <c r="BJ2100" s="110">
        <v>0</v>
      </c>
      <c r="BK2100" s="110">
        <v>0</v>
      </c>
      <c r="BL2100" s="110">
        <v>0</v>
      </c>
      <c r="BN2100" s="110">
        <f t="shared" si="340"/>
        <v>222</v>
      </c>
      <c r="BS2100" s="110">
        <v>4684</v>
      </c>
      <c r="BT2100" s="110" t="str">
        <f t="shared" si="334"/>
        <v>Duplicação da rodovia PR-317, no trecho Maringá/Iguaraçu</v>
      </c>
      <c r="BU2100" s="111" t="str">
        <f t="shared" si="335"/>
        <v>Não</v>
      </c>
      <c r="BV2100" s="111" t="str">
        <f t="shared" si="336"/>
        <v>Não</v>
      </c>
      <c r="BW2100" s="111" t="str">
        <f t="shared" si="337"/>
        <v>Não</v>
      </c>
      <c r="BX2100" s="111" t="str">
        <f t="shared" si="338"/>
        <v>Não</v>
      </c>
      <c r="BY2100" s="110" t="s">
        <v>121</v>
      </c>
      <c r="BZ2100" s="110" t="s">
        <v>213</v>
      </c>
      <c r="CA2100" s="110" t="s">
        <v>479</v>
      </c>
      <c r="CB2100" s="110" t="s">
        <v>8376</v>
      </c>
      <c r="CG2100" s="110" t="str">
        <f t="shared" si="332"/>
        <v>6441Guarapuava</v>
      </c>
      <c r="CH2100" s="110" t="str">
        <f t="shared" si="333"/>
        <v>6441-1</v>
      </c>
      <c r="CI2100" s="110">
        <v>1</v>
      </c>
      <c r="CJ2100" s="110">
        <v>6441</v>
      </c>
      <c r="CK2100" s="110" t="s">
        <v>34</v>
      </c>
      <c r="CL2100" s="110">
        <v>4109401</v>
      </c>
      <c r="CM2100" s="110" t="s">
        <v>526</v>
      </c>
      <c r="CN2100" s="110">
        <v>0</v>
      </c>
      <c r="CO2100" s="110">
        <v>300</v>
      </c>
      <c r="CP2100" s="110">
        <v>447</v>
      </c>
      <c r="CQ2100" s="110">
        <v>0</v>
      </c>
    </row>
    <row r="2101" spans="19:95" x14ac:dyDescent="0.2">
      <c r="S2101" s="98">
        <v>4705</v>
      </c>
      <c r="T2101" s="98">
        <v>77</v>
      </c>
      <c r="U2101" s="98" t="s">
        <v>4752</v>
      </c>
      <c r="V2101" s="98">
        <v>30</v>
      </c>
      <c r="W2101" s="98" t="s">
        <v>4796</v>
      </c>
      <c r="X2101" s="98">
        <v>2</v>
      </c>
      <c r="Y2101" s="98" t="s">
        <v>4418</v>
      </c>
      <c r="Z2101" s="98">
        <v>17</v>
      </c>
      <c r="AA2101" s="98" t="s">
        <v>4753</v>
      </c>
      <c r="AB2101" s="98">
        <v>7032</v>
      </c>
      <c r="AC2101" s="98" t="s">
        <v>4805</v>
      </c>
      <c r="AD2101" s="98" t="s">
        <v>4806</v>
      </c>
      <c r="AE2101" s="98">
        <v>4705</v>
      </c>
      <c r="AF2101" s="98" t="s">
        <v>2512</v>
      </c>
      <c r="AG2101" s="98" t="s">
        <v>4807</v>
      </c>
      <c r="AH2101" s="98" t="s">
        <v>847</v>
      </c>
      <c r="AI2101" s="98" t="s">
        <v>53</v>
      </c>
      <c r="AJ2101" s="98">
        <v>4100</v>
      </c>
      <c r="AK2101" s="98" t="s">
        <v>33</v>
      </c>
      <c r="AL2101" s="98">
        <v>4101</v>
      </c>
      <c r="AM2101" s="98" t="s">
        <v>231</v>
      </c>
      <c r="AN2101" s="98">
        <v>4109609</v>
      </c>
      <c r="AO2101" s="98">
        <v>2024</v>
      </c>
      <c r="AP2101" s="98">
        <v>6</v>
      </c>
      <c r="AQ2101" s="98" t="s">
        <v>54</v>
      </c>
      <c r="AR2101" s="98" t="s">
        <v>54</v>
      </c>
      <c r="AS2101" s="98" t="s">
        <v>54</v>
      </c>
      <c r="AT2101" s="98" t="s">
        <v>54</v>
      </c>
      <c r="AU2101" s="98" t="s">
        <v>2513</v>
      </c>
      <c r="AY2101" s="98" t="s">
        <v>56</v>
      </c>
      <c r="AZ2101" s="98" t="s">
        <v>4808</v>
      </c>
      <c r="BA2101" s="98" t="s">
        <v>4758</v>
      </c>
      <c r="BB2101" s="98" t="s">
        <v>856</v>
      </c>
      <c r="BD2101" s="110" t="str">
        <f t="shared" si="339"/>
        <v>5427RGInt 05 Londrina</v>
      </c>
      <c r="BE2101" s="110">
        <v>5427</v>
      </c>
      <c r="BF2101" s="110" t="s">
        <v>3060</v>
      </c>
      <c r="BG2101" s="110">
        <v>8116</v>
      </c>
      <c r="BH2101" s="110" t="s">
        <v>37</v>
      </c>
      <c r="BI2101" s="110">
        <v>72</v>
      </c>
      <c r="BJ2101" s="110">
        <v>0</v>
      </c>
      <c r="BK2101" s="110">
        <v>0</v>
      </c>
      <c r="BL2101" s="110">
        <v>0</v>
      </c>
      <c r="BN2101" s="110">
        <f t="shared" si="340"/>
        <v>72</v>
      </c>
      <c r="BS2101" s="110">
        <v>4705</v>
      </c>
      <c r="BT2101" s="110" t="str">
        <f t="shared" si="334"/>
        <v>Implantação da ponte de Guaratuba e seus acessos, no trecho da rodovia PR-412, entre Matinhos e Guaratuba</v>
      </c>
      <c r="BU2101" s="111" t="str">
        <f t="shared" si="335"/>
        <v>Não</v>
      </c>
      <c r="BV2101" s="111" t="str">
        <f t="shared" si="336"/>
        <v>Não</v>
      </c>
      <c r="BW2101" s="111" t="str">
        <f t="shared" si="337"/>
        <v>Não</v>
      </c>
      <c r="BX2101" s="111" t="str">
        <f t="shared" si="338"/>
        <v>Não</v>
      </c>
      <c r="BY2101" s="110" t="s">
        <v>2513</v>
      </c>
      <c r="BZ2101" s="110" t="s">
        <v>8313</v>
      </c>
      <c r="CA2101" s="110" t="s">
        <v>479</v>
      </c>
      <c r="CB2101" s="110" t="s">
        <v>8374</v>
      </c>
      <c r="CG2101" s="110" t="str">
        <f t="shared" si="332"/>
        <v>6441 Total</v>
      </c>
      <c r="CH2101" s="110" t="str">
        <f t="shared" si="333"/>
        <v>6441 Total-1</v>
      </c>
      <c r="CI2101" s="110">
        <v>1</v>
      </c>
      <c r="CJ2101" s="110" t="s">
        <v>7738</v>
      </c>
      <c r="CN2101" s="110">
        <v>0</v>
      </c>
      <c r="CO2101" s="110">
        <v>300</v>
      </c>
      <c r="CP2101" s="110">
        <v>447</v>
      </c>
      <c r="CQ2101" s="110">
        <v>0</v>
      </c>
    </row>
    <row r="2102" spans="19:95" x14ac:dyDescent="0.2">
      <c r="S2102" s="98">
        <v>3980</v>
      </c>
      <c r="T2102" s="98">
        <v>77</v>
      </c>
      <c r="U2102" s="98" t="s">
        <v>4752</v>
      </c>
      <c r="V2102" s="98">
        <v>30</v>
      </c>
      <c r="W2102" s="98" t="s">
        <v>4796</v>
      </c>
      <c r="X2102" s="98">
        <v>2</v>
      </c>
      <c r="Y2102" s="98" t="s">
        <v>4418</v>
      </c>
      <c r="Z2102" s="98">
        <v>17</v>
      </c>
      <c r="AA2102" s="98" t="s">
        <v>4753</v>
      </c>
      <c r="AB2102" s="98">
        <v>7066</v>
      </c>
      <c r="AC2102" s="98" t="s">
        <v>4809</v>
      </c>
      <c r="AD2102" s="98" t="s">
        <v>4810</v>
      </c>
      <c r="AE2102" s="98">
        <v>3980</v>
      </c>
      <c r="AF2102" s="98" t="s">
        <v>799</v>
      </c>
      <c r="AG2102" s="98" t="s">
        <v>4811</v>
      </c>
      <c r="AH2102" s="98" t="s">
        <v>847</v>
      </c>
      <c r="AI2102" s="98" t="s">
        <v>53</v>
      </c>
      <c r="AJ2102" s="98">
        <v>4100</v>
      </c>
      <c r="AK2102" s="98" t="s">
        <v>38</v>
      </c>
      <c r="AL2102" s="98">
        <v>4106</v>
      </c>
      <c r="AM2102" s="98" t="s">
        <v>365</v>
      </c>
      <c r="AN2102" s="98">
        <v>4112009</v>
      </c>
      <c r="AO2102" s="98">
        <v>2024</v>
      </c>
      <c r="AP2102" s="98">
        <v>63</v>
      </c>
      <c r="AQ2102" s="98" t="s">
        <v>54</v>
      </c>
      <c r="AR2102" s="98" t="s">
        <v>54</v>
      </c>
      <c r="AS2102" s="98" t="s">
        <v>54</v>
      </c>
      <c r="AT2102" s="98" t="s">
        <v>54</v>
      </c>
      <c r="AW2102" s="98" t="s">
        <v>479</v>
      </c>
      <c r="AY2102" s="98" t="s">
        <v>56</v>
      </c>
      <c r="AZ2102" s="98" t="s">
        <v>4788</v>
      </c>
      <c r="BA2102" s="98" t="s">
        <v>4758</v>
      </c>
      <c r="BB2102" s="98" t="s">
        <v>856</v>
      </c>
      <c r="BD2102" s="110" t="str">
        <f t="shared" si="339"/>
        <v>5428RGInt 05 Londrina</v>
      </c>
      <c r="BE2102" s="110">
        <v>5428</v>
      </c>
      <c r="BF2102" s="110" t="s">
        <v>3071</v>
      </c>
      <c r="BG2102" s="110">
        <v>8116</v>
      </c>
      <c r="BH2102" s="110" t="s">
        <v>37</v>
      </c>
      <c r="BI2102" s="110">
        <v>697</v>
      </c>
      <c r="BJ2102" s="110">
        <v>0</v>
      </c>
      <c r="BK2102" s="110">
        <v>0</v>
      </c>
      <c r="BL2102" s="110">
        <v>0</v>
      </c>
      <c r="BN2102" s="110">
        <f t="shared" si="340"/>
        <v>697</v>
      </c>
      <c r="BS2102" s="110">
        <v>3980</v>
      </c>
      <c r="BT2102" s="110" t="str">
        <f t="shared" si="334"/>
        <v>Ampliação da capacidade e segurança da rodovia PR-092, no trecho de acesso a Jaguariaíva</v>
      </c>
      <c r="BU2102" s="111" t="str">
        <f t="shared" si="335"/>
        <v>Não</v>
      </c>
      <c r="BV2102" s="111" t="str">
        <f t="shared" si="336"/>
        <v>Não</v>
      </c>
      <c r="BW2102" s="111" t="str">
        <f t="shared" si="337"/>
        <v>Não</v>
      </c>
      <c r="BX2102" s="111" t="str">
        <f t="shared" si="338"/>
        <v>Não</v>
      </c>
      <c r="BY2102" s="110" t="s">
        <v>121</v>
      </c>
      <c r="BZ2102" s="110" t="s">
        <v>213</v>
      </c>
      <c r="CA2102" s="110" t="s">
        <v>479</v>
      </c>
      <c r="CB2102" s="110" t="s">
        <v>8379</v>
      </c>
      <c r="CG2102" s="110" t="str">
        <f t="shared" si="332"/>
        <v>6445Curitiba</v>
      </c>
      <c r="CH2102" s="110" t="str">
        <f t="shared" si="333"/>
        <v>6445-1</v>
      </c>
      <c r="CI2102" s="110">
        <v>1</v>
      </c>
      <c r="CJ2102" s="110">
        <v>6445</v>
      </c>
      <c r="CK2102" s="110" t="s">
        <v>33</v>
      </c>
      <c r="CL2102" s="110">
        <v>4106902</v>
      </c>
      <c r="CM2102" s="110" t="s">
        <v>128</v>
      </c>
      <c r="CN2102" s="110">
        <v>0</v>
      </c>
      <c r="CO2102" s="110">
        <v>300</v>
      </c>
      <c r="CP2102" s="110">
        <v>1200</v>
      </c>
      <c r="CQ2102" s="110">
        <v>1000</v>
      </c>
    </row>
    <row r="2103" spans="19:95" x14ac:dyDescent="0.2">
      <c r="S2103" s="98">
        <v>3953</v>
      </c>
      <c r="T2103" s="98">
        <v>77</v>
      </c>
      <c r="U2103" s="98" t="s">
        <v>4752</v>
      </c>
      <c r="V2103" s="98">
        <v>30</v>
      </c>
      <c r="W2103" s="98" t="s">
        <v>4796</v>
      </c>
      <c r="X2103" s="98">
        <v>2</v>
      </c>
      <c r="Y2103" s="98" t="s">
        <v>4418</v>
      </c>
      <c r="Z2103" s="98">
        <v>17</v>
      </c>
      <c r="AA2103" s="98" t="s">
        <v>4753</v>
      </c>
      <c r="AB2103" s="98">
        <v>7066</v>
      </c>
      <c r="AC2103" s="98" t="s">
        <v>4809</v>
      </c>
      <c r="AD2103" s="98" t="s">
        <v>4810</v>
      </c>
      <c r="AE2103" s="98">
        <v>3953</v>
      </c>
      <c r="AF2103" s="98" t="s">
        <v>705</v>
      </c>
      <c r="AG2103" s="98" t="s">
        <v>4812</v>
      </c>
      <c r="AH2103" s="98" t="s">
        <v>847</v>
      </c>
      <c r="AI2103" s="98" t="s">
        <v>53</v>
      </c>
      <c r="AJ2103" s="98">
        <v>4100</v>
      </c>
      <c r="AK2103" s="98" t="s">
        <v>36</v>
      </c>
      <c r="AL2103" s="98">
        <v>4104</v>
      </c>
      <c r="AM2103" s="98" t="s">
        <v>321</v>
      </c>
      <c r="AN2103" s="98">
        <v>4107306</v>
      </c>
      <c r="AO2103" s="98">
        <v>2024</v>
      </c>
      <c r="AP2103" s="98">
        <v>10</v>
      </c>
      <c r="AQ2103" s="98" t="s">
        <v>54</v>
      </c>
      <c r="AR2103" s="98" t="s">
        <v>54</v>
      </c>
      <c r="AS2103" s="98" t="s">
        <v>54</v>
      </c>
      <c r="AT2103" s="98" t="s">
        <v>54</v>
      </c>
      <c r="AW2103" s="98" t="s">
        <v>479</v>
      </c>
      <c r="AY2103" s="98" t="s">
        <v>56</v>
      </c>
      <c r="AZ2103" s="98" t="s">
        <v>4788</v>
      </c>
      <c r="BA2103" s="98" t="s">
        <v>4758</v>
      </c>
      <c r="BB2103" s="98" t="s">
        <v>856</v>
      </c>
      <c r="BD2103" s="110" t="str">
        <f t="shared" si="339"/>
        <v>5429RGInt 02 Guarapuava</v>
      </c>
      <c r="BE2103" s="110">
        <v>5429</v>
      </c>
      <c r="BF2103" s="110" t="s">
        <v>3120</v>
      </c>
      <c r="BG2103" s="110">
        <v>8125</v>
      </c>
      <c r="BH2103" s="110" t="s">
        <v>34</v>
      </c>
      <c r="BI2103" s="110">
        <v>300</v>
      </c>
      <c r="BJ2103" s="110">
        <v>0</v>
      </c>
      <c r="BK2103" s="110">
        <v>0</v>
      </c>
      <c r="BL2103" s="110">
        <v>0</v>
      </c>
      <c r="BN2103" s="110">
        <f t="shared" si="340"/>
        <v>300</v>
      </c>
      <c r="BS2103" s="110">
        <v>3953</v>
      </c>
      <c r="BT2103" s="110" t="str">
        <f t="shared" si="334"/>
        <v>Ampliação da capacidade e segurança da Rodovia PR-323, trecho entre Doutor Camargo e Iporã</v>
      </c>
      <c r="BU2103" s="111" t="str">
        <f t="shared" si="335"/>
        <v>Não</v>
      </c>
      <c r="BV2103" s="111" t="str">
        <f t="shared" si="336"/>
        <v>Não</v>
      </c>
      <c r="BW2103" s="111" t="str">
        <f t="shared" si="337"/>
        <v>Não</v>
      </c>
      <c r="BX2103" s="111" t="str">
        <f t="shared" si="338"/>
        <v>Não</v>
      </c>
      <c r="BY2103" s="110" t="s">
        <v>121</v>
      </c>
      <c r="BZ2103" s="110" t="s">
        <v>213</v>
      </c>
      <c r="CA2103" s="110" t="s">
        <v>479</v>
      </c>
      <c r="CB2103" s="110" t="s">
        <v>8122</v>
      </c>
      <c r="CG2103" s="110" t="str">
        <f t="shared" si="332"/>
        <v>6445 Total</v>
      </c>
      <c r="CH2103" s="110" t="str">
        <f t="shared" si="333"/>
        <v>6445 Total-1</v>
      </c>
      <c r="CI2103" s="110">
        <v>1</v>
      </c>
      <c r="CJ2103" s="110" t="s">
        <v>7739</v>
      </c>
      <c r="CN2103" s="110">
        <v>0</v>
      </c>
      <c r="CO2103" s="110">
        <v>300</v>
      </c>
      <c r="CP2103" s="110">
        <v>1200</v>
      </c>
      <c r="CQ2103" s="110">
        <v>1000</v>
      </c>
    </row>
    <row r="2104" spans="19:95" x14ac:dyDescent="0.2">
      <c r="S2104" s="98">
        <v>3959</v>
      </c>
      <c r="T2104" s="98">
        <v>77</v>
      </c>
      <c r="U2104" s="98" t="s">
        <v>4752</v>
      </c>
      <c r="V2104" s="98">
        <v>30</v>
      </c>
      <c r="W2104" s="98" t="s">
        <v>4796</v>
      </c>
      <c r="X2104" s="98">
        <v>2</v>
      </c>
      <c r="Y2104" s="98" t="s">
        <v>4418</v>
      </c>
      <c r="Z2104" s="98">
        <v>17</v>
      </c>
      <c r="AA2104" s="98" t="s">
        <v>4753</v>
      </c>
      <c r="AB2104" s="98">
        <v>7066</v>
      </c>
      <c r="AC2104" s="98" t="s">
        <v>4809</v>
      </c>
      <c r="AD2104" s="98" t="s">
        <v>4810</v>
      </c>
      <c r="AE2104" s="98">
        <v>3959</v>
      </c>
      <c r="AF2104" s="98" t="s">
        <v>718</v>
      </c>
      <c r="AG2104" s="98" t="s">
        <v>4813</v>
      </c>
      <c r="AH2104" s="98" t="s">
        <v>847</v>
      </c>
      <c r="AI2104" s="98" t="s">
        <v>53</v>
      </c>
      <c r="AJ2104" s="98">
        <v>4100</v>
      </c>
      <c r="AK2104" s="98" t="s">
        <v>35</v>
      </c>
      <c r="AL2104" s="98">
        <v>4103</v>
      </c>
      <c r="AM2104" s="98" t="s">
        <v>341</v>
      </c>
      <c r="AN2104" s="98">
        <v>4114609</v>
      </c>
      <c r="AO2104" s="98">
        <v>2024</v>
      </c>
      <c r="AP2104" s="98">
        <v>6</v>
      </c>
      <c r="AQ2104" s="98" t="s">
        <v>54</v>
      </c>
      <c r="AR2104" s="98" t="s">
        <v>54</v>
      </c>
      <c r="AS2104" s="98" t="s">
        <v>54</v>
      </c>
      <c r="AT2104" s="98" t="s">
        <v>54</v>
      </c>
      <c r="AV2104" s="98" t="s">
        <v>213</v>
      </c>
      <c r="AY2104" s="98" t="s">
        <v>56</v>
      </c>
      <c r="AZ2104" s="98" t="s">
        <v>4788</v>
      </c>
      <c r="BA2104" s="98" t="s">
        <v>4758</v>
      </c>
      <c r="BB2104" s="98" t="s">
        <v>856</v>
      </c>
      <c r="BD2104" s="110" t="str">
        <f t="shared" si="339"/>
        <v>5430RGInt 02 Guarapuava</v>
      </c>
      <c r="BE2104" s="110">
        <v>5430</v>
      </c>
      <c r="BF2104" s="110" t="s">
        <v>3117</v>
      </c>
      <c r="BG2104" s="110">
        <v>8125</v>
      </c>
      <c r="BH2104" s="110" t="s">
        <v>34</v>
      </c>
      <c r="BI2104" s="110">
        <v>660</v>
      </c>
      <c r="BJ2104" s="110">
        <v>0</v>
      </c>
      <c r="BK2104" s="110">
        <v>0</v>
      </c>
      <c r="BL2104" s="110">
        <v>0</v>
      </c>
      <c r="BN2104" s="110">
        <f t="shared" si="340"/>
        <v>660</v>
      </c>
      <c r="BS2104" s="110">
        <v>3959</v>
      </c>
      <c r="BT2104" s="110" t="str">
        <f t="shared" si="334"/>
        <v>Contorno Oeste na rodovia PR-467/BR-163, em Oeste Marechal Cândido Rondon</v>
      </c>
      <c r="BU2104" s="111" t="str">
        <f t="shared" si="335"/>
        <v>Não</v>
      </c>
      <c r="BV2104" s="111" t="str">
        <f t="shared" si="336"/>
        <v>Não</v>
      </c>
      <c r="BW2104" s="111" t="str">
        <f t="shared" si="337"/>
        <v>Não</v>
      </c>
      <c r="BX2104" s="111" t="str">
        <f t="shared" si="338"/>
        <v>Não</v>
      </c>
      <c r="BY2104" s="110" t="s">
        <v>121</v>
      </c>
      <c r="BZ2104" s="110" t="s">
        <v>213</v>
      </c>
      <c r="CA2104" s="110" t="s">
        <v>479</v>
      </c>
      <c r="CB2104" s="110" t="s">
        <v>8379</v>
      </c>
      <c r="CG2104" s="110" t="str">
        <f t="shared" si="332"/>
        <v>6450Ponta Grossa</v>
      </c>
      <c r="CH2104" s="110" t="str">
        <f t="shared" si="333"/>
        <v>6450-1</v>
      </c>
      <c r="CI2104" s="110">
        <v>1</v>
      </c>
      <c r="CJ2104" s="110">
        <v>6450</v>
      </c>
      <c r="CK2104" s="110" t="s">
        <v>38</v>
      </c>
      <c r="CL2104" s="110">
        <v>4119905</v>
      </c>
      <c r="CM2104" s="110" t="s">
        <v>531</v>
      </c>
      <c r="CN2104" s="110">
        <v>0</v>
      </c>
      <c r="CO2104" s="110">
        <v>2964.63</v>
      </c>
      <c r="CP2104" s="110">
        <v>0</v>
      </c>
      <c r="CQ2104" s="110">
        <v>0</v>
      </c>
    </row>
    <row r="2105" spans="19:95" x14ac:dyDescent="0.2">
      <c r="S2105" s="98">
        <v>3960</v>
      </c>
      <c r="T2105" s="98">
        <v>77</v>
      </c>
      <c r="U2105" s="98" t="s">
        <v>4752</v>
      </c>
      <c r="V2105" s="98">
        <v>30</v>
      </c>
      <c r="W2105" s="98" t="s">
        <v>4796</v>
      </c>
      <c r="X2105" s="98">
        <v>2</v>
      </c>
      <c r="Y2105" s="98" t="s">
        <v>4418</v>
      </c>
      <c r="Z2105" s="98">
        <v>17</v>
      </c>
      <c r="AA2105" s="98" t="s">
        <v>4753</v>
      </c>
      <c r="AB2105" s="98">
        <v>7066</v>
      </c>
      <c r="AC2105" s="98" t="s">
        <v>4809</v>
      </c>
      <c r="AD2105" s="98" t="s">
        <v>4810</v>
      </c>
      <c r="AE2105" s="98">
        <v>3960</v>
      </c>
      <c r="AF2105" s="98" t="s">
        <v>722</v>
      </c>
      <c r="AG2105" s="98" t="s">
        <v>6701</v>
      </c>
      <c r="AH2105" s="98" t="s">
        <v>847</v>
      </c>
      <c r="AI2105" s="98" t="s">
        <v>53</v>
      </c>
      <c r="AJ2105" s="98">
        <v>4100</v>
      </c>
      <c r="AK2105" s="98" t="s">
        <v>37</v>
      </c>
      <c r="AL2105" s="98">
        <v>4105</v>
      </c>
      <c r="AM2105" s="98" t="s">
        <v>349</v>
      </c>
      <c r="AN2105" s="98">
        <v>4115754</v>
      </c>
      <c r="AO2105" s="98">
        <v>2024</v>
      </c>
      <c r="AP2105" s="98">
        <v>10</v>
      </c>
      <c r="AQ2105" s="98" t="s">
        <v>54</v>
      </c>
      <c r="AR2105" s="98" t="s">
        <v>56</v>
      </c>
      <c r="AS2105" s="98" t="s">
        <v>54</v>
      </c>
      <c r="AT2105" s="98" t="s">
        <v>54</v>
      </c>
      <c r="AV2105" s="98" t="s">
        <v>213</v>
      </c>
      <c r="AY2105" s="98" t="s">
        <v>56</v>
      </c>
      <c r="AZ2105" s="98" t="s">
        <v>4788</v>
      </c>
      <c r="BA2105" s="98" t="s">
        <v>4758</v>
      </c>
      <c r="BB2105" s="98" t="s">
        <v>856</v>
      </c>
      <c r="BD2105" s="110" t="str">
        <f t="shared" si="339"/>
        <v>5431RGInt 02 Guarapuava</v>
      </c>
      <c r="BE2105" s="110">
        <v>5431</v>
      </c>
      <c r="BF2105" s="110" t="s">
        <v>3104</v>
      </c>
      <c r="BG2105" s="110">
        <v>8125</v>
      </c>
      <c r="BH2105" s="110" t="s">
        <v>34</v>
      </c>
      <c r="BI2105" s="110">
        <v>36</v>
      </c>
      <c r="BJ2105" s="110">
        <v>0</v>
      </c>
      <c r="BK2105" s="110">
        <v>0</v>
      </c>
      <c r="BL2105" s="110">
        <v>0</v>
      </c>
      <c r="BN2105" s="110">
        <f t="shared" si="340"/>
        <v>36</v>
      </c>
      <c r="BS2105" s="110">
        <v>3960</v>
      </c>
      <c r="BT2105" s="110" t="str">
        <f t="shared" si="334"/>
        <v>Duplicação e Ampliação capacidade e segurança da rodovia PR-445, no trecho de Mauá da Serra</v>
      </c>
      <c r="BU2105" s="111" t="str">
        <f t="shared" si="335"/>
        <v>Não</v>
      </c>
      <c r="BV2105" s="111" t="str">
        <f t="shared" si="336"/>
        <v>Não</v>
      </c>
      <c r="BW2105" s="111" t="str">
        <f t="shared" si="337"/>
        <v>Não</v>
      </c>
      <c r="BX2105" s="111" t="str">
        <f t="shared" si="338"/>
        <v>Sim</v>
      </c>
      <c r="BY2105" s="110" t="s">
        <v>121</v>
      </c>
      <c r="BZ2105" s="110" t="s">
        <v>213</v>
      </c>
      <c r="CA2105" s="110" t="s">
        <v>479</v>
      </c>
      <c r="CB2105" s="110" t="s">
        <v>8376</v>
      </c>
      <c r="CG2105" s="110" t="str">
        <f t="shared" si="332"/>
        <v>6450 Total</v>
      </c>
      <c r="CH2105" s="110" t="str">
        <f t="shared" si="333"/>
        <v>6450 Total-1</v>
      </c>
      <c r="CI2105" s="110">
        <v>1</v>
      </c>
      <c r="CJ2105" s="110" t="s">
        <v>7740</v>
      </c>
      <c r="CN2105" s="110">
        <v>0</v>
      </c>
      <c r="CO2105" s="110">
        <v>2964.63</v>
      </c>
      <c r="CP2105" s="110">
        <v>0</v>
      </c>
      <c r="CQ2105" s="110">
        <v>0</v>
      </c>
    </row>
    <row r="2106" spans="19:95" x14ac:dyDescent="0.2">
      <c r="S2106" s="98">
        <v>3985</v>
      </c>
      <c r="T2106" s="98">
        <v>77</v>
      </c>
      <c r="U2106" s="98" t="s">
        <v>4752</v>
      </c>
      <c r="V2106" s="98">
        <v>30</v>
      </c>
      <c r="W2106" s="98" t="s">
        <v>4796</v>
      </c>
      <c r="X2106" s="98">
        <v>2</v>
      </c>
      <c r="Y2106" s="98" t="s">
        <v>4418</v>
      </c>
      <c r="Z2106" s="98">
        <v>17</v>
      </c>
      <c r="AA2106" s="98" t="s">
        <v>4753</v>
      </c>
      <c r="AB2106" s="98">
        <v>7066</v>
      </c>
      <c r="AC2106" s="98" t="s">
        <v>4809</v>
      </c>
      <c r="AD2106" s="98" t="s">
        <v>4810</v>
      </c>
      <c r="AE2106" s="98">
        <v>3985</v>
      </c>
      <c r="AF2106" s="98" t="s">
        <v>825</v>
      </c>
      <c r="AG2106" s="98" t="s">
        <v>6702</v>
      </c>
      <c r="AH2106" s="98" t="s">
        <v>847</v>
      </c>
      <c r="AI2106" s="98" t="s">
        <v>53</v>
      </c>
      <c r="AJ2106" s="98">
        <v>4100</v>
      </c>
      <c r="AK2106" s="98" t="s">
        <v>36</v>
      </c>
      <c r="AL2106" s="98">
        <v>4104</v>
      </c>
      <c r="AM2106" s="98" t="s">
        <v>372</v>
      </c>
      <c r="AN2106" s="98">
        <v>4104303</v>
      </c>
      <c r="AO2106" s="98">
        <v>2024</v>
      </c>
      <c r="AP2106" s="98">
        <v>1.24</v>
      </c>
      <c r="AQ2106" s="98" t="s">
        <v>54</v>
      </c>
      <c r="AR2106" s="98" t="s">
        <v>54</v>
      </c>
      <c r="AS2106" s="98" t="s">
        <v>54</v>
      </c>
      <c r="AT2106" s="98" t="s">
        <v>54</v>
      </c>
      <c r="AV2106" s="98" t="s">
        <v>213</v>
      </c>
      <c r="AY2106" s="98" t="s">
        <v>56</v>
      </c>
      <c r="AZ2106" s="98" t="s">
        <v>4788</v>
      </c>
      <c r="BA2106" s="98" t="s">
        <v>4758</v>
      </c>
      <c r="BB2106" s="98" t="s">
        <v>856</v>
      </c>
      <c r="BD2106" s="110" t="str">
        <f t="shared" si="339"/>
        <v>5432RGInt 06 Ponta Grossa</v>
      </c>
      <c r="BE2106" s="110">
        <v>5432</v>
      </c>
      <c r="BF2106" s="110" t="s">
        <v>3113</v>
      </c>
      <c r="BG2106" s="110">
        <v>8125</v>
      </c>
      <c r="BH2106" s="110" t="s">
        <v>38</v>
      </c>
      <c r="BI2106" s="110">
        <v>125</v>
      </c>
      <c r="BJ2106" s="110">
        <v>0</v>
      </c>
      <c r="BK2106" s="110">
        <v>0</v>
      </c>
      <c r="BL2106" s="110">
        <v>0</v>
      </c>
      <c r="BN2106" s="110">
        <f t="shared" si="340"/>
        <v>125</v>
      </c>
      <c r="BS2106" s="110">
        <v>3985</v>
      </c>
      <c r="BT2106" s="110" t="str">
        <f t="shared" si="334"/>
        <v>Duplicação, restauração e implantação de marginais da PR-317, em Campo Mourão</v>
      </c>
      <c r="BU2106" s="111" t="str">
        <f t="shared" si="335"/>
        <v>Não</v>
      </c>
      <c r="BV2106" s="111" t="str">
        <f t="shared" si="336"/>
        <v>Não</v>
      </c>
      <c r="BW2106" s="111" t="str">
        <f t="shared" si="337"/>
        <v>Não</v>
      </c>
      <c r="BX2106" s="111" t="str">
        <f t="shared" si="338"/>
        <v>Não</v>
      </c>
      <c r="BY2106" s="110" t="s">
        <v>121</v>
      </c>
      <c r="BZ2106" s="110" t="s">
        <v>213</v>
      </c>
      <c r="CA2106" s="110" t="s">
        <v>479</v>
      </c>
      <c r="CB2106" s="110" t="s">
        <v>8376</v>
      </c>
      <c r="CG2106" s="110" t="str">
        <f t="shared" si="332"/>
        <v>6451Curitiba</v>
      </c>
      <c r="CH2106" s="110" t="str">
        <f t="shared" si="333"/>
        <v>6451-1</v>
      </c>
      <c r="CI2106" s="110">
        <v>1</v>
      </c>
      <c r="CJ2106" s="110">
        <v>6451</v>
      </c>
      <c r="CK2106" s="110" t="s">
        <v>33</v>
      </c>
      <c r="CL2106" s="110">
        <v>4106902</v>
      </c>
      <c r="CM2106" s="110" t="s">
        <v>128</v>
      </c>
      <c r="CN2106" s="110">
        <v>0</v>
      </c>
      <c r="CO2106" s="110">
        <v>300</v>
      </c>
      <c r="CP2106" s="110">
        <v>1200</v>
      </c>
      <c r="CQ2106" s="110">
        <v>1000</v>
      </c>
    </row>
    <row r="2107" spans="19:95" x14ac:dyDescent="0.2">
      <c r="S2107" s="98">
        <v>3954</v>
      </c>
      <c r="T2107" s="98">
        <v>77</v>
      </c>
      <c r="U2107" s="98" t="s">
        <v>4752</v>
      </c>
      <c r="V2107" s="98">
        <v>30</v>
      </c>
      <c r="W2107" s="98" t="s">
        <v>4796</v>
      </c>
      <c r="X2107" s="98">
        <v>2</v>
      </c>
      <c r="Y2107" s="98" t="s">
        <v>4418</v>
      </c>
      <c r="Z2107" s="98">
        <v>17</v>
      </c>
      <c r="AA2107" s="98" t="s">
        <v>4753</v>
      </c>
      <c r="AB2107" s="98">
        <v>7066</v>
      </c>
      <c r="AC2107" s="98" t="s">
        <v>4809</v>
      </c>
      <c r="AD2107" s="98" t="s">
        <v>4810</v>
      </c>
      <c r="AE2107" s="98">
        <v>3954</v>
      </c>
      <c r="AF2107" s="98" t="s">
        <v>708</v>
      </c>
      <c r="AG2107" s="98" t="s">
        <v>4814</v>
      </c>
      <c r="AH2107" s="98" t="s">
        <v>847</v>
      </c>
      <c r="AI2107" s="98" t="s">
        <v>53</v>
      </c>
      <c r="AJ2107" s="98">
        <v>4100</v>
      </c>
      <c r="AK2107" s="98" t="s">
        <v>37</v>
      </c>
      <c r="AL2107" s="98">
        <v>4105</v>
      </c>
      <c r="AM2107" s="98" t="s">
        <v>326</v>
      </c>
      <c r="AN2107" s="98">
        <v>4113700</v>
      </c>
      <c r="AO2107" s="98">
        <v>2024</v>
      </c>
      <c r="AP2107" s="98">
        <v>0.3</v>
      </c>
      <c r="AQ2107" s="98" t="s">
        <v>54</v>
      </c>
      <c r="AR2107" s="98" t="s">
        <v>54</v>
      </c>
      <c r="AS2107" s="98" t="s">
        <v>54</v>
      </c>
      <c r="AT2107" s="98" t="s">
        <v>54</v>
      </c>
      <c r="AV2107" s="98" t="s">
        <v>213</v>
      </c>
      <c r="AY2107" s="98" t="s">
        <v>56</v>
      </c>
      <c r="AZ2107" s="98" t="s">
        <v>4788</v>
      </c>
      <c r="BA2107" s="98" t="s">
        <v>4758</v>
      </c>
      <c r="BB2107" s="98" t="s">
        <v>856</v>
      </c>
      <c r="BD2107" s="110" t="str">
        <f t="shared" si="339"/>
        <v>5436RGInt 01 Curitiba</v>
      </c>
      <c r="BE2107" s="110">
        <v>5436</v>
      </c>
      <c r="BF2107" s="110" t="s">
        <v>3696</v>
      </c>
      <c r="BG2107" s="110">
        <v>8392</v>
      </c>
      <c r="BH2107" s="110" t="s">
        <v>33</v>
      </c>
      <c r="BI2107" s="110">
        <v>0</v>
      </c>
      <c r="BJ2107" s="110">
        <v>5000</v>
      </c>
      <c r="BK2107" s="110">
        <v>4300</v>
      </c>
      <c r="BL2107" s="110">
        <v>0</v>
      </c>
      <c r="BN2107" s="110">
        <f t="shared" si="340"/>
        <v>9300</v>
      </c>
      <c r="BS2107" s="110">
        <v>3954</v>
      </c>
      <c r="BT2107" s="110" t="str">
        <f t="shared" si="334"/>
        <v>Implantação de interseção em desnível da BR-369, Avenida Jockey Clube, em Londrina</v>
      </c>
      <c r="BU2107" s="111" t="str">
        <f t="shared" si="335"/>
        <v>Não</v>
      </c>
      <c r="BV2107" s="111" t="str">
        <f t="shared" si="336"/>
        <v>Não</v>
      </c>
      <c r="BW2107" s="111" t="str">
        <f t="shared" si="337"/>
        <v>Não</v>
      </c>
      <c r="BX2107" s="111" t="str">
        <f t="shared" si="338"/>
        <v>Não</v>
      </c>
      <c r="BY2107" s="110" t="s">
        <v>121</v>
      </c>
      <c r="BZ2107" s="110" t="s">
        <v>213</v>
      </c>
      <c r="CA2107" s="110" t="s">
        <v>479</v>
      </c>
      <c r="CB2107" s="110" t="s">
        <v>8376</v>
      </c>
      <c r="CG2107" s="110" t="str">
        <f t="shared" si="332"/>
        <v>6451 Total</v>
      </c>
      <c r="CH2107" s="110" t="str">
        <f t="shared" si="333"/>
        <v>6451 Total-1</v>
      </c>
      <c r="CI2107" s="110">
        <v>1</v>
      </c>
      <c r="CJ2107" s="110" t="s">
        <v>7741</v>
      </c>
      <c r="CN2107" s="110">
        <v>0</v>
      </c>
      <c r="CO2107" s="110">
        <v>300</v>
      </c>
      <c r="CP2107" s="110">
        <v>1200</v>
      </c>
      <c r="CQ2107" s="110">
        <v>1000</v>
      </c>
    </row>
    <row r="2108" spans="19:95" x14ac:dyDescent="0.2">
      <c r="S2108" s="98">
        <v>5074</v>
      </c>
      <c r="T2108" s="98">
        <v>77</v>
      </c>
      <c r="U2108" s="98" t="s">
        <v>4752</v>
      </c>
      <c r="V2108" s="98">
        <v>30</v>
      </c>
      <c r="W2108" s="98" t="s">
        <v>4796</v>
      </c>
      <c r="X2108" s="98">
        <v>2</v>
      </c>
      <c r="Y2108" s="98" t="s">
        <v>4418</v>
      </c>
      <c r="Z2108" s="98">
        <v>17</v>
      </c>
      <c r="AA2108" s="98" t="s">
        <v>4753</v>
      </c>
      <c r="AB2108" s="98">
        <v>7066</v>
      </c>
      <c r="AC2108" s="98" t="s">
        <v>4809</v>
      </c>
      <c r="AD2108" s="98" t="s">
        <v>4810</v>
      </c>
      <c r="AE2108" s="98">
        <v>5074</v>
      </c>
      <c r="AF2108" s="98" t="s">
        <v>3476</v>
      </c>
      <c r="AG2108" s="98" t="s">
        <v>4815</v>
      </c>
      <c r="AH2108" s="98" t="s">
        <v>847</v>
      </c>
      <c r="AI2108" s="98" t="s">
        <v>53</v>
      </c>
      <c r="AJ2108" s="98">
        <v>4100</v>
      </c>
      <c r="AK2108" s="98" t="s">
        <v>33</v>
      </c>
      <c r="AL2108" s="98">
        <v>4101</v>
      </c>
      <c r="AM2108" s="98" t="s">
        <v>134</v>
      </c>
      <c r="AN2108" s="98">
        <v>4125506</v>
      </c>
      <c r="AO2108" s="98">
        <v>2024</v>
      </c>
      <c r="AP2108" s="98">
        <v>1.2</v>
      </c>
      <c r="AQ2108" s="98" t="s">
        <v>54</v>
      </c>
      <c r="AR2108" s="98" t="s">
        <v>54</v>
      </c>
      <c r="AS2108" s="98" t="s">
        <v>54</v>
      </c>
      <c r="AT2108" s="98" t="s">
        <v>54</v>
      </c>
      <c r="AW2108" s="98" t="s">
        <v>479</v>
      </c>
      <c r="AY2108" s="98" t="s">
        <v>56</v>
      </c>
      <c r="AZ2108" s="98" t="s">
        <v>4788</v>
      </c>
      <c r="BA2108" s="98" t="s">
        <v>4758</v>
      </c>
      <c r="BB2108" s="98" t="s">
        <v>856</v>
      </c>
      <c r="BD2108" s="110" t="str">
        <f t="shared" si="339"/>
        <v>5437RGInt 01 Curitiba</v>
      </c>
      <c r="BE2108" s="110">
        <v>5437</v>
      </c>
      <c r="BF2108" s="110" t="s">
        <v>3589</v>
      </c>
      <c r="BG2108" s="110">
        <v>8690</v>
      </c>
      <c r="BH2108" s="110" t="s">
        <v>33</v>
      </c>
      <c r="BI2108" s="110">
        <v>1</v>
      </c>
      <c r="BJ2108" s="110">
        <v>1</v>
      </c>
      <c r="BK2108" s="110">
        <v>1</v>
      </c>
      <c r="BL2108" s="110">
        <v>1</v>
      </c>
      <c r="BN2108" s="110">
        <f t="shared" si="340"/>
        <v>4</v>
      </c>
      <c r="BS2108" s="110">
        <v>5074</v>
      </c>
      <c r="BT2108" s="110" t="str">
        <f t="shared" si="334"/>
        <v>Implantação de viaduto e melhorias nas condições de trafegabilidade na BR-376, em São José dos Pinhais</v>
      </c>
      <c r="BU2108" s="111" t="str">
        <f t="shared" si="335"/>
        <v>Não</v>
      </c>
      <c r="BV2108" s="111" t="str">
        <f t="shared" si="336"/>
        <v>Não</v>
      </c>
      <c r="BW2108" s="111" t="str">
        <f t="shared" si="337"/>
        <v>Não</v>
      </c>
      <c r="BX2108" s="111" t="str">
        <f t="shared" si="338"/>
        <v>Não</v>
      </c>
      <c r="BY2108" s="110" t="s">
        <v>121</v>
      </c>
      <c r="BZ2108" s="110" t="s">
        <v>213</v>
      </c>
      <c r="CA2108" s="110" t="s">
        <v>479</v>
      </c>
      <c r="CB2108" s="110" t="s">
        <v>8122</v>
      </c>
      <c r="CG2108" s="110" t="str">
        <f t="shared" si="332"/>
        <v>6454Bandeirantes</v>
      </c>
      <c r="CH2108" s="110" t="str">
        <f t="shared" si="333"/>
        <v>6454-1</v>
      </c>
      <c r="CI2108" s="110">
        <v>1</v>
      </c>
      <c r="CJ2108" s="110">
        <v>6454</v>
      </c>
      <c r="CK2108" s="110" t="s">
        <v>37</v>
      </c>
      <c r="CL2108" s="110">
        <v>4102406</v>
      </c>
      <c r="CM2108" s="110" t="s">
        <v>2013</v>
      </c>
      <c r="CN2108" s="110">
        <v>0</v>
      </c>
      <c r="CO2108" s="110">
        <v>890</v>
      </c>
      <c r="CP2108" s="110">
        <v>0</v>
      </c>
      <c r="CQ2108" s="110">
        <v>0</v>
      </c>
    </row>
    <row r="2109" spans="19:95" x14ac:dyDescent="0.2">
      <c r="S2109" s="98">
        <v>5042</v>
      </c>
      <c r="T2109" s="98">
        <v>77</v>
      </c>
      <c r="U2109" s="98" t="s">
        <v>4752</v>
      </c>
      <c r="V2109" s="98">
        <v>30</v>
      </c>
      <c r="W2109" s="98" t="s">
        <v>4796</v>
      </c>
      <c r="X2109" s="98">
        <v>2</v>
      </c>
      <c r="Y2109" s="98" t="s">
        <v>4418</v>
      </c>
      <c r="Z2109" s="98">
        <v>17</v>
      </c>
      <c r="AA2109" s="98" t="s">
        <v>4753</v>
      </c>
      <c r="AB2109" s="98">
        <v>7066</v>
      </c>
      <c r="AC2109" s="98" t="s">
        <v>4809</v>
      </c>
      <c r="AD2109" s="98" t="s">
        <v>4810</v>
      </c>
      <c r="AE2109" s="98">
        <v>5042</v>
      </c>
      <c r="AF2109" s="98" t="s">
        <v>3382</v>
      </c>
      <c r="AG2109" s="98" t="s">
        <v>4816</v>
      </c>
      <c r="AH2109" s="98" t="s">
        <v>847</v>
      </c>
      <c r="AI2109" s="98" t="s">
        <v>53</v>
      </c>
      <c r="AJ2109" s="98">
        <v>4100</v>
      </c>
      <c r="AK2109" s="98" t="s">
        <v>37</v>
      </c>
      <c r="AL2109" s="98">
        <v>4105</v>
      </c>
      <c r="AM2109" s="98" t="s">
        <v>2013</v>
      </c>
      <c r="AN2109" s="98">
        <v>4102406</v>
      </c>
      <c r="AO2109" s="98">
        <v>2024</v>
      </c>
      <c r="AP2109" s="98">
        <v>0.2</v>
      </c>
      <c r="AQ2109" s="98" t="s">
        <v>54</v>
      </c>
      <c r="AR2109" s="98" t="s">
        <v>54</v>
      </c>
      <c r="AS2109" s="98" t="s">
        <v>54</v>
      </c>
      <c r="AT2109" s="98" t="s">
        <v>54</v>
      </c>
      <c r="AW2109" s="98" t="s">
        <v>479</v>
      </c>
      <c r="AY2109" s="98" t="s">
        <v>56</v>
      </c>
      <c r="AZ2109" s="98" t="s">
        <v>4788</v>
      </c>
      <c r="BA2109" s="98" t="s">
        <v>4817</v>
      </c>
      <c r="BB2109" s="98" t="s">
        <v>856</v>
      </c>
      <c r="BD2109" s="110" t="str">
        <f t="shared" si="339"/>
        <v>5438(vazio)</v>
      </c>
      <c r="BE2109" s="110">
        <v>5438</v>
      </c>
      <c r="BF2109" s="110" t="s">
        <v>805</v>
      </c>
      <c r="BG2109" s="110">
        <v>8039</v>
      </c>
      <c r="BH2109" s="110" t="s">
        <v>60</v>
      </c>
      <c r="BI2109" s="110">
        <v>0</v>
      </c>
      <c r="BJ2109" s="110">
        <v>5000</v>
      </c>
      <c r="BK2109" s="110">
        <v>7000</v>
      </c>
      <c r="BL2109" s="110">
        <v>9000</v>
      </c>
      <c r="BN2109" s="110">
        <f t="shared" si="340"/>
        <v>21000</v>
      </c>
      <c r="BS2109" s="110">
        <v>5042</v>
      </c>
      <c r="BT2109" s="110" t="str">
        <f t="shared" si="334"/>
        <v>Implantação do acesso ao Santuário São Miguel Arcanjo, em Bandeirantes</v>
      </c>
      <c r="BU2109" s="111" t="str">
        <f t="shared" si="335"/>
        <v>Não</v>
      </c>
      <c r="BV2109" s="111" t="str">
        <f t="shared" si="336"/>
        <v>Não</v>
      </c>
      <c r="BW2109" s="111" t="str">
        <f t="shared" si="337"/>
        <v>Não</v>
      </c>
      <c r="BX2109" s="111" t="str">
        <f t="shared" si="338"/>
        <v>Não</v>
      </c>
      <c r="BY2109" s="110" t="s">
        <v>121</v>
      </c>
      <c r="BZ2109" s="110" t="s">
        <v>213</v>
      </c>
      <c r="CA2109" s="110" t="s">
        <v>479</v>
      </c>
      <c r="CB2109" s="110" t="s">
        <v>8122</v>
      </c>
      <c r="CG2109" s="110" t="str">
        <f t="shared" si="332"/>
        <v>6454 Total</v>
      </c>
      <c r="CH2109" s="110" t="str">
        <f t="shared" si="333"/>
        <v>6454 Total-1</v>
      </c>
      <c r="CI2109" s="110">
        <v>1</v>
      </c>
      <c r="CJ2109" s="110" t="s">
        <v>7742</v>
      </c>
      <c r="CN2109" s="110">
        <v>0</v>
      </c>
      <c r="CO2109" s="110">
        <v>890</v>
      </c>
      <c r="CP2109" s="110">
        <v>0</v>
      </c>
      <c r="CQ2109" s="110">
        <v>0</v>
      </c>
    </row>
    <row r="2110" spans="19:95" x14ac:dyDescent="0.2">
      <c r="S2110" s="98">
        <v>3961</v>
      </c>
      <c r="T2110" s="98">
        <v>77</v>
      </c>
      <c r="U2110" s="98" t="s">
        <v>4752</v>
      </c>
      <c r="V2110" s="98">
        <v>30</v>
      </c>
      <c r="W2110" s="98" t="s">
        <v>4796</v>
      </c>
      <c r="X2110" s="98">
        <v>2</v>
      </c>
      <c r="Y2110" s="98" t="s">
        <v>4418</v>
      </c>
      <c r="Z2110" s="98">
        <v>17</v>
      </c>
      <c r="AA2110" s="98" t="s">
        <v>4753</v>
      </c>
      <c r="AB2110" s="98">
        <v>7066</v>
      </c>
      <c r="AC2110" s="98" t="s">
        <v>4809</v>
      </c>
      <c r="AD2110" s="98" t="s">
        <v>4810</v>
      </c>
      <c r="AE2110" s="98">
        <v>3961</v>
      </c>
      <c r="AF2110" s="98" t="s">
        <v>733</v>
      </c>
      <c r="AG2110" s="98" t="s">
        <v>4818</v>
      </c>
      <c r="AH2110" s="98" t="s">
        <v>847</v>
      </c>
      <c r="AI2110" s="98" t="s">
        <v>53</v>
      </c>
      <c r="AJ2110" s="98">
        <v>4100</v>
      </c>
      <c r="AK2110" s="98" t="s">
        <v>35</v>
      </c>
      <c r="AL2110" s="98">
        <v>4103</v>
      </c>
      <c r="AM2110" s="98" t="s">
        <v>356</v>
      </c>
      <c r="AN2110" s="98">
        <v>4102000</v>
      </c>
      <c r="AO2110" s="98">
        <v>2024</v>
      </c>
      <c r="AP2110" s="98">
        <v>6</v>
      </c>
      <c r="AQ2110" s="98" t="s">
        <v>54</v>
      </c>
      <c r="AR2110" s="98" t="s">
        <v>54</v>
      </c>
      <c r="AS2110" s="98" t="s">
        <v>54</v>
      </c>
      <c r="AT2110" s="98" t="s">
        <v>54</v>
      </c>
      <c r="AW2110" s="98" t="s">
        <v>479</v>
      </c>
      <c r="AY2110" s="98" t="s">
        <v>56</v>
      </c>
      <c r="AZ2110" s="98" t="s">
        <v>4788</v>
      </c>
      <c r="BA2110" s="98" t="s">
        <v>4758</v>
      </c>
      <c r="BB2110" s="98" t="s">
        <v>856</v>
      </c>
      <c r="BD2110" s="110" t="str">
        <f t="shared" si="339"/>
        <v>5439(vazio)</v>
      </c>
      <c r="BE2110" s="110">
        <v>5439</v>
      </c>
      <c r="BF2110" s="110" t="s">
        <v>814</v>
      </c>
      <c r="BG2110" s="110">
        <v>8039</v>
      </c>
      <c r="BH2110" s="110" t="s">
        <v>60</v>
      </c>
      <c r="BI2110" s="110">
        <v>1750</v>
      </c>
      <c r="BJ2110" s="110">
        <v>1750</v>
      </c>
      <c r="BK2110" s="110">
        <v>1190</v>
      </c>
      <c r="BL2110" s="110">
        <v>1750</v>
      </c>
      <c r="BN2110" s="110">
        <f t="shared" si="340"/>
        <v>6440</v>
      </c>
      <c r="BS2110" s="110">
        <v>3961</v>
      </c>
      <c r="BT2110" s="110" t="str">
        <f t="shared" si="334"/>
        <v>Pavimentação da rodovia PR-239, no trecho do entroncamento da PR-317, em Bragantina</v>
      </c>
      <c r="BU2110" s="111" t="str">
        <f t="shared" si="335"/>
        <v>Não</v>
      </c>
      <c r="BV2110" s="111" t="str">
        <f t="shared" si="336"/>
        <v>Não</v>
      </c>
      <c r="BW2110" s="111" t="str">
        <f t="shared" si="337"/>
        <v>Não</v>
      </c>
      <c r="BX2110" s="111" t="str">
        <f t="shared" si="338"/>
        <v>Não</v>
      </c>
      <c r="BY2110" s="110" t="s">
        <v>121</v>
      </c>
      <c r="BZ2110" s="110" t="s">
        <v>213</v>
      </c>
      <c r="CA2110" s="110" t="s">
        <v>479</v>
      </c>
      <c r="CB2110" s="110" t="s">
        <v>8379</v>
      </c>
      <c r="CG2110" s="110" t="str">
        <f t="shared" si="332"/>
        <v>6456Cornélio Procópio</v>
      </c>
      <c r="CH2110" s="110" t="str">
        <f t="shared" si="333"/>
        <v>6456-1</v>
      </c>
      <c r="CI2110" s="110">
        <v>1</v>
      </c>
      <c r="CJ2110" s="110">
        <v>6456</v>
      </c>
      <c r="CK2110" s="110" t="s">
        <v>37</v>
      </c>
      <c r="CL2110" s="110">
        <v>4106407</v>
      </c>
      <c r="CM2110" s="110" t="s">
        <v>2227</v>
      </c>
      <c r="CN2110" s="110">
        <v>0</v>
      </c>
      <c r="CO2110" s="110">
        <v>362.4</v>
      </c>
      <c r="CP2110" s="110">
        <v>0</v>
      </c>
      <c r="CQ2110" s="110">
        <v>0</v>
      </c>
    </row>
    <row r="2111" spans="19:95" x14ac:dyDescent="0.2">
      <c r="S2111" s="98">
        <v>3988</v>
      </c>
      <c r="T2111" s="98">
        <v>77</v>
      </c>
      <c r="U2111" s="98" t="s">
        <v>4752</v>
      </c>
      <c r="V2111" s="98">
        <v>30</v>
      </c>
      <c r="W2111" s="98" t="s">
        <v>4796</v>
      </c>
      <c r="X2111" s="98">
        <v>2</v>
      </c>
      <c r="Y2111" s="98" t="s">
        <v>4418</v>
      </c>
      <c r="Z2111" s="98">
        <v>17</v>
      </c>
      <c r="AA2111" s="98" t="s">
        <v>4753</v>
      </c>
      <c r="AB2111" s="98">
        <v>7067</v>
      </c>
      <c r="AC2111" s="98" t="s">
        <v>4819</v>
      </c>
      <c r="AD2111" s="98" t="s">
        <v>6703</v>
      </c>
      <c r="AE2111" s="98">
        <v>3988</v>
      </c>
      <c r="AF2111" s="98" t="s">
        <v>834</v>
      </c>
      <c r="AG2111" s="98" t="s">
        <v>4820</v>
      </c>
      <c r="AH2111" s="98" t="s">
        <v>847</v>
      </c>
      <c r="AI2111" s="98" t="s">
        <v>53</v>
      </c>
      <c r="AJ2111" s="98">
        <v>4100</v>
      </c>
      <c r="AK2111" s="98" t="s">
        <v>37</v>
      </c>
      <c r="AL2111" s="98">
        <v>4105</v>
      </c>
      <c r="AM2111" s="98" t="s">
        <v>379</v>
      </c>
      <c r="AN2111" s="98">
        <v>4126603</v>
      </c>
      <c r="AO2111" s="98">
        <v>2024</v>
      </c>
      <c r="AP2111" s="98">
        <v>0.2</v>
      </c>
      <c r="AQ2111" s="98" t="s">
        <v>54</v>
      </c>
      <c r="AR2111" s="98" t="s">
        <v>56</v>
      </c>
      <c r="AS2111" s="98" t="s">
        <v>54</v>
      </c>
      <c r="AT2111" s="98" t="s">
        <v>54</v>
      </c>
      <c r="AW2111" s="98" t="s">
        <v>479</v>
      </c>
      <c r="AY2111" s="98" t="s">
        <v>56</v>
      </c>
      <c r="AZ2111" s="98" t="s">
        <v>4788</v>
      </c>
      <c r="BA2111" s="98" t="s">
        <v>4758</v>
      </c>
      <c r="BB2111" s="98" t="s">
        <v>856</v>
      </c>
      <c r="BD2111" s="110" t="str">
        <f t="shared" si="339"/>
        <v>5441(vazio)</v>
      </c>
      <c r="BE2111" s="110">
        <v>5441</v>
      </c>
      <c r="BF2111" s="110" t="s">
        <v>1275</v>
      </c>
      <c r="BG2111" s="110">
        <v>8027</v>
      </c>
      <c r="BH2111" s="110" t="s">
        <v>60</v>
      </c>
      <c r="BI2111" s="110">
        <v>5</v>
      </c>
      <c r="BJ2111" s="110">
        <v>0</v>
      </c>
      <c r="BK2111" s="110">
        <v>0</v>
      </c>
      <c r="BL2111" s="110">
        <v>3</v>
      </c>
      <c r="BN2111" s="110">
        <f t="shared" si="340"/>
        <v>8</v>
      </c>
      <c r="BS2111" s="110">
        <v>3988</v>
      </c>
      <c r="BT2111" s="110" t="str">
        <f t="shared" si="334"/>
        <v>Ampliação da Capacidade da Rodovia PR-092, no trecho urbano de Siqueira Campos</v>
      </c>
      <c r="BU2111" s="111" t="str">
        <f t="shared" si="335"/>
        <v>Não</v>
      </c>
      <c r="BV2111" s="111" t="str">
        <f t="shared" si="336"/>
        <v>Não</v>
      </c>
      <c r="BW2111" s="111" t="str">
        <f t="shared" si="337"/>
        <v>Não</v>
      </c>
      <c r="BX2111" s="111" t="str">
        <f t="shared" si="338"/>
        <v>Sim</v>
      </c>
      <c r="BY2111" s="110" t="s">
        <v>121</v>
      </c>
      <c r="BZ2111" s="110" t="s">
        <v>213</v>
      </c>
      <c r="CA2111" s="110" t="s">
        <v>479</v>
      </c>
      <c r="CB2111" s="110" t="s">
        <v>8122</v>
      </c>
      <c r="CG2111" s="110" t="str">
        <f t="shared" si="332"/>
        <v>6456 Total</v>
      </c>
      <c r="CH2111" s="110" t="str">
        <f t="shared" si="333"/>
        <v>6456 Total-1</v>
      </c>
      <c r="CI2111" s="110">
        <v>1</v>
      </c>
      <c r="CJ2111" s="110" t="s">
        <v>7743</v>
      </c>
      <c r="CN2111" s="110">
        <v>0</v>
      </c>
      <c r="CO2111" s="110">
        <v>362.4</v>
      </c>
      <c r="CP2111" s="110">
        <v>0</v>
      </c>
      <c r="CQ2111" s="110">
        <v>0</v>
      </c>
    </row>
    <row r="2112" spans="19:95" x14ac:dyDescent="0.2">
      <c r="S2112" s="98">
        <v>3998</v>
      </c>
      <c r="T2112" s="98">
        <v>77</v>
      </c>
      <c r="U2112" s="98" t="s">
        <v>4752</v>
      </c>
      <c r="V2112" s="98">
        <v>30</v>
      </c>
      <c r="W2112" s="98" t="s">
        <v>4796</v>
      </c>
      <c r="X2112" s="98">
        <v>2</v>
      </c>
      <c r="Y2112" s="98" t="s">
        <v>4418</v>
      </c>
      <c r="Z2112" s="98">
        <v>17</v>
      </c>
      <c r="AA2112" s="98" t="s">
        <v>4753</v>
      </c>
      <c r="AB2112" s="98">
        <v>7067</v>
      </c>
      <c r="AC2112" s="98" t="s">
        <v>4819</v>
      </c>
      <c r="AD2112" s="98" t="s">
        <v>6703</v>
      </c>
      <c r="AE2112" s="98">
        <v>3998</v>
      </c>
      <c r="AF2112" s="98" t="s">
        <v>846</v>
      </c>
      <c r="AG2112" s="98" t="s">
        <v>6704</v>
      </c>
      <c r="AH2112" s="98" t="s">
        <v>847</v>
      </c>
      <c r="AI2112" s="98" t="s">
        <v>53</v>
      </c>
      <c r="AJ2112" s="98">
        <v>4100</v>
      </c>
      <c r="AK2112" s="98" t="s">
        <v>38</v>
      </c>
      <c r="AL2112" s="98">
        <v>4106</v>
      </c>
      <c r="AM2112" s="98" t="s">
        <v>384</v>
      </c>
      <c r="AN2112" s="98">
        <v>4121703</v>
      </c>
      <c r="AO2112" s="98">
        <v>2024</v>
      </c>
      <c r="AP2112" s="98">
        <v>4.2</v>
      </c>
      <c r="AQ2112" s="98" t="s">
        <v>54</v>
      </c>
      <c r="AR2112" s="98" t="s">
        <v>54</v>
      </c>
      <c r="AS2112" s="98" t="s">
        <v>54</v>
      </c>
      <c r="AT2112" s="98" t="s">
        <v>54</v>
      </c>
      <c r="AW2112" s="98" t="s">
        <v>479</v>
      </c>
      <c r="AY2112" s="98" t="s">
        <v>56</v>
      </c>
      <c r="AZ2112" s="98" t="s">
        <v>4788</v>
      </c>
      <c r="BA2112" s="98" t="s">
        <v>4758</v>
      </c>
      <c r="BB2112" s="98" t="s">
        <v>856</v>
      </c>
      <c r="BD2112" s="110" t="str">
        <f t="shared" si="339"/>
        <v>5444(vazio)</v>
      </c>
      <c r="BE2112" s="110">
        <v>5444</v>
      </c>
      <c r="BF2112" s="110" t="s">
        <v>1270</v>
      </c>
      <c r="BG2112" s="110">
        <v>8027</v>
      </c>
      <c r="BH2112" s="110" t="s">
        <v>60</v>
      </c>
      <c r="BI2112" s="110">
        <v>5</v>
      </c>
      <c r="BJ2112" s="110">
        <v>3</v>
      </c>
      <c r="BK2112" s="110">
        <v>0</v>
      </c>
      <c r="BL2112" s="110">
        <v>0</v>
      </c>
      <c r="BN2112" s="110">
        <f t="shared" si="340"/>
        <v>8</v>
      </c>
      <c r="BS2112" s="110">
        <v>3998</v>
      </c>
      <c r="BT2112" s="110" t="str">
        <f t="shared" si="334"/>
        <v>Ampliação da capacidade da rodovia PR-160, no trecho Imbaú/Reserva</v>
      </c>
      <c r="BU2112" s="111" t="str">
        <f t="shared" si="335"/>
        <v>Não</v>
      </c>
      <c r="BV2112" s="111" t="str">
        <f t="shared" si="336"/>
        <v>Não</v>
      </c>
      <c r="BW2112" s="111" t="str">
        <f t="shared" si="337"/>
        <v>Não</v>
      </c>
      <c r="BX2112" s="111" t="str">
        <f t="shared" si="338"/>
        <v>Não</v>
      </c>
      <c r="BY2112" s="110" t="s">
        <v>121</v>
      </c>
      <c r="BZ2112" s="110" t="s">
        <v>213</v>
      </c>
      <c r="CA2112" s="110" t="s">
        <v>479</v>
      </c>
      <c r="CB2112" s="110" t="s">
        <v>8376</v>
      </c>
      <c r="CG2112" s="110" t="str">
        <f t="shared" si="332"/>
        <v>6457Bandeirantes</v>
      </c>
      <c r="CH2112" s="110" t="str">
        <f t="shared" si="333"/>
        <v>6457-1</v>
      </c>
      <c r="CI2112" s="110">
        <v>1</v>
      </c>
      <c r="CJ2112" s="110">
        <v>6457</v>
      </c>
      <c r="CK2112" s="110" t="s">
        <v>37</v>
      </c>
      <c r="CL2112" s="110">
        <v>4102406</v>
      </c>
      <c r="CM2112" s="110" t="s">
        <v>2013</v>
      </c>
      <c r="CN2112" s="110">
        <v>0</v>
      </c>
      <c r="CO2112" s="110">
        <v>752</v>
      </c>
      <c r="CP2112" s="110">
        <v>0</v>
      </c>
      <c r="CQ2112" s="110">
        <v>0</v>
      </c>
    </row>
    <row r="2113" spans="19:95" x14ac:dyDescent="0.2">
      <c r="S2113" s="98">
        <v>4006</v>
      </c>
      <c r="T2113" s="98">
        <v>77</v>
      </c>
      <c r="U2113" s="98" t="s">
        <v>4752</v>
      </c>
      <c r="V2113" s="98">
        <v>30</v>
      </c>
      <c r="W2113" s="98" t="s">
        <v>4796</v>
      </c>
      <c r="X2113" s="98">
        <v>2</v>
      </c>
      <c r="Y2113" s="98" t="s">
        <v>4418</v>
      </c>
      <c r="Z2113" s="98">
        <v>17</v>
      </c>
      <c r="AA2113" s="98" t="s">
        <v>4753</v>
      </c>
      <c r="AB2113" s="98">
        <v>7067</v>
      </c>
      <c r="AC2113" s="98" t="s">
        <v>4819</v>
      </c>
      <c r="AD2113" s="98" t="s">
        <v>6703</v>
      </c>
      <c r="AE2113" s="98">
        <v>4006</v>
      </c>
      <c r="AF2113" s="98" t="s">
        <v>890</v>
      </c>
      <c r="AG2113" s="98" t="s">
        <v>4821</v>
      </c>
      <c r="AH2113" s="98" t="s">
        <v>847</v>
      </c>
      <c r="AI2113" s="98" t="s">
        <v>53</v>
      </c>
      <c r="AJ2113" s="98">
        <v>4100</v>
      </c>
      <c r="AK2113" s="98" t="s">
        <v>38</v>
      </c>
      <c r="AL2113" s="98">
        <v>4106</v>
      </c>
      <c r="AM2113" s="98" t="s">
        <v>277</v>
      </c>
      <c r="AN2113" s="98">
        <v>4104907</v>
      </c>
      <c r="AO2113" s="98">
        <v>2024</v>
      </c>
      <c r="AP2113" s="98">
        <v>3.62</v>
      </c>
      <c r="AQ2113" s="98" t="s">
        <v>54</v>
      </c>
      <c r="AR2113" s="98" t="s">
        <v>54</v>
      </c>
      <c r="AS2113" s="98" t="s">
        <v>54</v>
      </c>
      <c r="AT2113" s="98" t="s">
        <v>54</v>
      </c>
      <c r="AW2113" s="98" t="s">
        <v>479</v>
      </c>
      <c r="AY2113" s="98" t="s">
        <v>56</v>
      </c>
      <c r="AZ2113" s="98" t="s">
        <v>4788</v>
      </c>
      <c r="BA2113" s="98" t="s">
        <v>4758</v>
      </c>
      <c r="BB2113" s="98" t="s">
        <v>856</v>
      </c>
      <c r="BD2113" s="110" t="str">
        <f t="shared" si="339"/>
        <v>5446(vazio)</v>
      </c>
      <c r="BE2113" s="110">
        <v>5446</v>
      </c>
      <c r="BF2113" s="110" t="s">
        <v>1288</v>
      </c>
      <c r="BG2113" s="110">
        <v>8027</v>
      </c>
      <c r="BH2113" s="110" t="s">
        <v>60</v>
      </c>
      <c r="BI2113" s="110">
        <v>5</v>
      </c>
      <c r="BJ2113" s="110">
        <v>3</v>
      </c>
      <c r="BK2113" s="110">
        <v>0</v>
      </c>
      <c r="BL2113" s="110">
        <v>0</v>
      </c>
      <c r="BN2113" s="110">
        <f t="shared" si="340"/>
        <v>8</v>
      </c>
      <c r="BS2113" s="110">
        <v>4006</v>
      </c>
      <c r="BT2113" s="110" t="str">
        <f t="shared" si="334"/>
        <v>Implantação do contorno norte de Castro, na ligação entre as rodovias PR-151 e PR-090</v>
      </c>
      <c r="BU2113" s="111" t="str">
        <f t="shared" si="335"/>
        <v>Não</v>
      </c>
      <c r="BV2113" s="111" t="str">
        <f t="shared" si="336"/>
        <v>Não</v>
      </c>
      <c r="BW2113" s="111" t="str">
        <f t="shared" si="337"/>
        <v>Não</v>
      </c>
      <c r="BX2113" s="111" t="str">
        <f t="shared" si="338"/>
        <v>Não</v>
      </c>
      <c r="BY2113" s="110" t="s">
        <v>121</v>
      </c>
      <c r="BZ2113" s="110" t="s">
        <v>213</v>
      </c>
      <c r="CA2113" s="110" t="s">
        <v>479</v>
      </c>
      <c r="CB2113" s="110" t="s">
        <v>8379</v>
      </c>
      <c r="CG2113" s="110" t="str">
        <f t="shared" si="332"/>
        <v>6457 Total</v>
      </c>
      <c r="CH2113" s="110" t="str">
        <f t="shared" si="333"/>
        <v>6457 Total-1</v>
      </c>
      <c r="CI2113" s="110">
        <v>1</v>
      </c>
      <c r="CJ2113" s="110" t="s">
        <v>7744</v>
      </c>
      <c r="CN2113" s="110">
        <v>0</v>
      </c>
      <c r="CO2113" s="110">
        <v>752</v>
      </c>
      <c r="CP2113" s="110">
        <v>0</v>
      </c>
      <c r="CQ2113" s="110">
        <v>0</v>
      </c>
    </row>
    <row r="2114" spans="19:95" x14ac:dyDescent="0.2">
      <c r="S2114" s="98">
        <v>4009</v>
      </c>
      <c r="T2114" s="98">
        <v>77</v>
      </c>
      <c r="U2114" s="98" t="s">
        <v>4752</v>
      </c>
      <c r="V2114" s="98">
        <v>30</v>
      </c>
      <c r="W2114" s="98" t="s">
        <v>4796</v>
      </c>
      <c r="X2114" s="98">
        <v>2</v>
      </c>
      <c r="Y2114" s="98" t="s">
        <v>4418</v>
      </c>
      <c r="Z2114" s="98">
        <v>17</v>
      </c>
      <c r="AA2114" s="98" t="s">
        <v>4753</v>
      </c>
      <c r="AB2114" s="98">
        <v>7067</v>
      </c>
      <c r="AC2114" s="98" t="s">
        <v>4819</v>
      </c>
      <c r="AD2114" s="98" t="s">
        <v>6703</v>
      </c>
      <c r="AE2114" s="98">
        <v>4009</v>
      </c>
      <c r="AF2114" s="98" t="s">
        <v>901</v>
      </c>
      <c r="AG2114" s="98" t="s">
        <v>4822</v>
      </c>
      <c r="AH2114" s="98" t="s">
        <v>847</v>
      </c>
      <c r="AI2114" s="98" t="s">
        <v>53</v>
      </c>
      <c r="AJ2114" s="98">
        <v>4100</v>
      </c>
      <c r="AK2114" s="98" t="s">
        <v>33</v>
      </c>
      <c r="AL2114" s="98">
        <v>4101</v>
      </c>
      <c r="AM2114" s="98" t="s">
        <v>395</v>
      </c>
      <c r="AN2114" s="98">
        <v>4125605</v>
      </c>
      <c r="AO2114" s="98">
        <v>2024</v>
      </c>
      <c r="AP2114" s="98">
        <v>4</v>
      </c>
      <c r="AQ2114" s="98" t="s">
        <v>54</v>
      </c>
      <c r="AR2114" s="98" t="s">
        <v>56</v>
      </c>
      <c r="AS2114" s="98" t="s">
        <v>54</v>
      </c>
      <c r="AT2114" s="98" t="s">
        <v>54</v>
      </c>
      <c r="AW2114" s="98" t="s">
        <v>479</v>
      </c>
      <c r="AY2114" s="98" t="s">
        <v>56</v>
      </c>
      <c r="AZ2114" s="98" t="s">
        <v>4788</v>
      </c>
      <c r="BA2114" s="98" t="s">
        <v>4758</v>
      </c>
      <c r="BB2114" s="98" t="s">
        <v>856</v>
      </c>
      <c r="BD2114" s="110" t="str">
        <f t="shared" si="339"/>
        <v>5448RGInt 06 Ponta Grossa</v>
      </c>
      <c r="BE2114" s="110">
        <v>5448</v>
      </c>
      <c r="BF2114" s="110" t="s">
        <v>3208</v>
      </c>
      <c r="BG2114" s="110">
        <v>8153</v>
      </c>
      <c r="BH2114" s="110" t="s">
        <v>38</v>
      </c>
      <c r="BI2114" s="110">
        <v>215</v>
      </c>
      <c r="BJ2114" s="110">
        <v>0</v>
      </c>
      <c r="BK2114" s="110">
        <v>0</v>
      </c>
      <c r="BL2114" s="110">
        <v>0</v>
      </c>
      <c r="BN2114" s="110">
        <f t="shared" si="340"/>
        <v>215</v>
      </c>
      <c r="BS2114" s="110">
        <v>4009</v>
      </c>
      <c r="BT2114" s="110" t="str">
        <f t="shared" si="334"/>
        <v>Pavimentação asfáltica na rodovia PR-364, no trecho de acesso a São Mateus do Sul</v>
      </c>
      <c r="BU2114" s="111" t="str">
        <f t="shared" si="335"/>
        <v>Não</v>
      </c>
      <c r="BV2114" s="111" t="str">
        <f t="shared" si="336"/>
        <v>Não</v>
      </c>
      <c r="BW2114" s="111" t="str">
        <f t="shared" si="337"/>
        <v>Não</v>
      </c>
      <c r="BX2114" s="111" t="str">
        <f t="shared" si="338"/>
        <v>Sim</v>
      </c>
      <c r="BY2114" s="110" t="s">
        <v>121</v>
      </c>
      <c r="BZ2114" s="110" t="s">
        <v>213</v>
      </c>
      <c r="CA2114" s="110" t="s">
        <v>479</v>
      </c>
      <c r="CB2114" s="110" t="s">
        <v>8379</v>
      </c>
      <c r="CG2114" s="110" t="str">
        <f t="shared" si="332"/>
        <v>6459Londrina</v>
      </c>
      <c r="CH2114" s="110" t="str">
        <f t="shared" si="333"/>
        <v>6459-1</v>
      </c>
      <c r="CI2114" s="110">
        <v>1</v>
      </c>
      <c r="CJ2114" s="110">
        <v>6459</v>
      </c>
      <c r="CK2114" s="110" t="s">
        <v>37</v>
      </c>
      <c r="CL2114" s="110">
        <v>4113700</v>
      </c>
      <c r="CM2114" s="110" t="s">
        <v>326</v>
      </c>
      <c r="CN2114" s="110">
        <v>0</v>
      </c>
      <c r="CO2114" s="110">
        <v>300</v>
      </c>
      <c r="CP2114" s="110">
        <v>1200</v>
      </c>
      <c r="CQ2114" s="110">
        <v>800</v>
      </c>
    </row>
    <row r="2115" spans="19:95" x14ac:dyDescent="0.2">
      <c r="S2115" s="98">
        <v>4013</v>
      </c>
      <c r="T2115" s="98">
        <v>77</v>
      </c>
      <c r="U2115" s="98" t="s">
        <v>4752</v>
      </c>
      <c r="V2115" s="98">
        <v>30</v>
      </c>
      <c r="W2115" s="98" t="s">
        <v>4796</v>
      </c>
      <c r="X2115" s="98">
        <v>2</v>
      </c>
      <c r="Y2115" s="98" t="s">
        <v>4418</v>
      </c>
      <c r="Z2115" s="98">
        <v>17</v>
      </c>
      <c r="AA2115" s="98" t="s">
        <v>4753</v>
      </c>
      <c r="AB2115" s="98">
        <v>7067</v>
      </c>
      <c r="AC2115" s="98" t="s">
        <v>4819</v>
      </c>
      <c r="AD2115" s="98" t="s">
        <v>6703</v>
      </c>
      <c r="AE2115" s="98">
        <v>4013</v>
      </c>
      <c r="AF2115" s="98" t="s">
        <v>922</v>
      </c>
      <c r="AG2115" s="98" t="s">
        <v>4823</v>
      </c>
      <c r="AH2115" s="98" t="s">
        <v>847</v>
      </c>
      <c r="AI2115" s="98" t="s">
        <v>53</v>
      </c>
      <c r="AJ2115" s="98">
        <v>4100</v>
      </c>
      <c r="AK2115" s="98" t="s">
        <v>34</v>
      </c>
      <c r="AL2115" s="98">
        <v>4102</v>
      </c>
      <c r="AM2115" s="98" t="s">
        <v>401</v>
      </c>
      <c r="AN2115" s="98">
        <v>4115739</v>
      </c>
      <c r="AO2115" s="98">
        <v>2024</v>
      </c>
      <c r="AP2115" s="98">
        <v>10</v>
      </c>
      <c r="AQ2115" s="98" t="s">
        <v>54</v>
      </c>
      <c r="AR2115" s="98" t="s">
        <v>54</v>
      </c>
      <c r="AS2115" s="98" t="s">
        <v>54</v>
      </c>
      <c r="AT2115" s="98" t="s">
        <v>54</v>
      </c>
      <c r="AW2115" s="98" t="s">
        <v>479</v>
      </c>
      <c r="AY2115" s="98" t="s">
        <v>56</v>
      </c>
      <c r="AZ2115" s="98" t="s">
        <v>4788</v>
      </c>
      <c r="BA2115" s="98" t="s">
        <v>4758</v>
      </c>
      <c r="BB2115" s="98" t="s">
        <v>856</v>
      </c>
      <c r="BD2115" s="110" t="str">
        <f t="shared" si="339"/>
        <v>5449RGInt 01 Curitiba</v>
      </c>
      <c r="BE2115" s="110">
        <v>5449</v>
      </c>
      <c r="BF2115" s="110" t="s">
        <v>3205</v>
      </c>
      <c r="BG2115" s="110">
        <v>8153</v>
      </c>
      <c r="BH2115" s="110" t="s">
        <v>33</v>
      </c>
      <c r="BI2115" s="110">
        <v>2946</v>
      </c>
      <c r="BJ2115" s="110">
        <v>0</v>
      </c>
      <c r="BK2115" s="110">
        <v>0</v>
      </c>
      <c r="BL2115" s="110">
        <v>0</v>
      </c>
      <c r="BN2115" s="110">
        <f t="shared" si="340"/>
        <v>2946</v>
      </c>
      <c r="BS2115" s="110">
        <v>4013</v>
      </c>
      <c r="BT2115" s="110" t="str">
        <f t="shared" si="334"/>
        <v>Pavimentação da rodovia PR-239, no trecho de Pitanga/Mato Rico</v>
      </c>
      <c r="BU2115" s="111" t="str">
        <f t="shared" si="335"/>
        <v>Não</v>
      </c>
      <c r="BV2115" s="111" t="str">
        <f t="shared" si="336"/>
        <v>Não</v>
      </c>
      <c r="BW2115" s="111" t="str">
        <f t="shared" si="337"/>
        <v>Não</v>
      </c>
      <c r="BX2115" s="111" t="str">
        <f t="shared" si="338"/>
        <v>Não</v>
      </c>
      <c r="BY2115" s="110" t="s">
        <v>923</v>
      </c>
      <c r="BZ2115" s="110" t="s">
        <v>213</v>
      </c>
      <c r="CA2115" s="110" t="s">
        <v>479</v>
      </c>
      <c r="CB2115" s="110" t="s">
        <v>8379</v>
      </c>
      <c r="CG2115" s="110" t="str">
        <f t="shared" si="332"/>
        <v>6459 Total</v>
      </c>
      <c r="CH2115" s="110" t="str">
        <f t="shared" si="333"/>
        <v>6459 Total-1</v>
      </c>
      <c r="CI2115" s="110">
        <v>1</v>
      </c>
      <c r="CJ2115" s="110" t="s">
        <v>7745</v>
      </c>
      <c r="CN2115" s="110">
        <v>0</v>
      </c>
      <c r="CO2115" s="110">
        <v>300</v>
      </c>
      <c r="CP2115" s="110">
        <v>1200</v>
      </c>
      <c r="CQ2115" s="110">
        <v>800</v>
      </c>
    </row>
    <row r="2116" spans="19:95" x14ac:dyDescent="0.2">
      <c r="S2116" s="98">
        <v>4254</v>
      </c>
      <c r="T2116" s="98">
        <v>77</v>
      </c>
      <c r="U2116" s="98" t="s">
        <v>4752</v>
      </c>
      <c r="V2116" s="98">
        <v>30</v>
      </c>
      <c r="W2116" s="98" t="s">
        <v>4796</v>
      </c>
      <c r="X2116" s="98">
        <v>2</v>
      </c>
      <c r="Y2116" s="98" t="s">
        <v>4418</v>
      </c>
      <c r="Z2116" s="98">
        <v>17</v>
      </c>
      <c r="AA2116" s="98" t="s">
        <v>4753</v>
      </c>
      <c r="AB2116" s="98">
        <v>8396</v>
      </c>
      <c r="AC2116" s="98" t="s">
        <v>4824</v>
      </c>
      <c r="AD2116" s="98" t="s">
        <v>4825</v>
      </c>
      <c r="AE2116" s="98">
        <v>4254</v>
      </c>
      <c r="AF2116" s="98" t="s">
        <v>1722</v>
      </c>
      <c r="AG2116" s="98" t="s">
        <v>4826</v>
      </c>
      <c r="AH2116" s="98" t="s">
        <v>790</v>
      </c>
      <c r="AI2116" s="98" t="s">
        <v>53</v>
      </c>
      <c r="AJ2116" s="98">
        <v>4100</v>
      </c>
      <c r="AO2116" s="98">
        <v>2024</v>
      </c>
      <c r="AP2116" s="98">
        <v>700</v>
      </c>
      <c r="AQ2116" s="98" t="s">
        <v>54</v>
      </c>
      <c r="AR2116" s="98" t="s">
        <v>54</v>
      </c>
      <c r="AS2116" s="98" t="s">
        <v>54</v>
      </c>
      <c r="AT2116" s="98" t="s">
        <v>54</v>
      </c>
      <c r="AV2116" s="98" t="s">
        <v>55</v>
      </c>
      <c r="AY2116" s="98" t="s">
        <v>56</v>
      </c>
      <c r="AZ2116" s="98" t="s">
        <v>4827</v>
      </c>
      <c r="BA2116" s="98" t="s">
        <v>4828</v>
      </c>
      <c r="BB2116" s="98" t="s">
        <v>856</v>
      </c>
      <c r="BD2116" s="110" t="str">
        <f t="shared" si="339"/>
        <v>5450RGInt 03 Cascavel</v>
      </c>
      <c r="BE2116" s="110">
        <v>5450</v>
      </c>
      <c r="BF2116" s="110" t="s">
        <v>6159</v>
      </c>
      <c r="BG2116" s="110">
        <v>8153</v>
      </c>
      <c r="BH2116" s="110" t="s">
        <v>35</v>
      </c>
      <c r="BI2116" s="110">
        <v>1477</v>
      </c>
      <c r="BJ2116" s="110">
        <v>0</v>
      </c>
      <c r="BK2116" s="110">
        <v>0</v>
      </c>
      <c r="BL2116" s="110">
        <v>0</v>
      </c>
      <c r="BN2116" s="110">
        <f t="shared" si="340"/>
        <v>1477</v>
      </c>
      <c r="BS2116" s="110">
        <v>4254</v>
      </c>
      <c r="BT2116" s="110" t="str">
        <f t="shared" si="334"/>
        <v>Atendimento de patrulhamento rodoviário em todo o Estado do Paraná</v>
      </c>
      <c r="BU2116" s="111" t="str">
        <f t="shared" si="335"/>
        <v>Não</v>
      </c>
      <c r="BV2116" s="111" t="str">
        <f t="shared" si="336"/>
        <v>Não</v>
      </c>
      <c r="BW2116" s="111" t="str">
        <f t="shared" si="337"/>
        <v>Não</v>
      </c>
      <c r="BX2116" s="111" t="str">
        <f t="shared" si="338"/>
        <v>Não</v>
      </c>
      <c r="BY2116" s="110" t="s">
        <v>121</v>
      </c>
      <c r="BZ2116" s="110" t="s">
        <v>8234</v>
      </c>
      <c r="CA2116" s="110" t="s">
        <v>121</v>
      </c>
      <c r="CB2116" s="110" t="s">
        <v>8376</v>
      </c>
      <c r="CG2116" s="110" t="str">
        <f t="shared" si="332"/>
        <v>6462Ponta Grossa</v>
      </c>
      <c r="CH2116" s="110" t="str">
        <f t="shared" si="333"/>
        <v>6462-1</v>
      </c>
      <c r="CI2116" s="110">
        <v>1</v>
      </c>
      <c r="CJ2116" s="110">
        <v>6462</v>
      </c>
      <c r="CK2116" s="110" t="s">
        <v>38</v>
      </c>
      <c r="CL2116" s="110">
        <v>4119905</v>
      </c>
      <c r="CM2116" s="110" t="s">
        <v>531</v>
      </c>
      <c r="CN2116" s="110">
        <v>0</v>
      </c>
      <c r="CO2116" s="110">
        <v>150</v>
      </c>
      <c r="CP2116" s="110">
        <v>180.6</v>
      </c>
      <c r="CQ2116" s="110">
        <v>0</v>
      </c>
    </row>
    <row r="2117" spans="19:95" x14ac:dyDescent="0.2">
      <c r="S2117" s="98">
        <v>6263</v>
      </c>
      <c r="T2117" s="98">
        <v>77</v>
      </c>
      <c r="U2117" s="98" t="s">
        <v>4752</v>
      </c>
      <c r="V2117" s="98">
        <v>30</v>
      </c>
      <c r="W2117" s="98" t="s">
        <v>4796</v>
      </c>
      <c r="X2117" s="98">
        <v>2</v>
      </c>
      <c r="Y2117" s="98" t="s">
        <v>4418</v>
      </c>
      <c r="Z2117" s="98">
        <v>17</v>
      </c>
      <c r="AA2117" s="98" t="s">
        <v>4753</v>
      </c>
      <c r="AB2117" s="98">
        <v>8397</v>
      </c>
      <c r="AC2117" s="98" t="s">
        <v>4829</v>
      </c>
      <c r="AD2117" s="98" t="s">
        <v>4830</v>
      </c>
      <c r="AE2117" s="98">
        <v>6263</v>
      </c>
      <c r="AF2117" s="98" t="s">
        <v>6705</v>
      </c>
      <c r="AG2117" s="98" t="s">
        <v>6706</v>
      </c>
      <c r="AH2117" s="98" t="s">
        <v>847</v>
      </c>
      <c r="AI2117" s="98" t="s">
        <v>53</v>
      </c>
      <c r="AJ2117" s="98">
        <v>4100</v>
      </c>
      <c r="AK2117" s="98" t="s">
        <v>38</v>
      </c>
      <c r="AL2117" s="98">
        <v>4106</v>
      </c>
      <c r="AM2117" s="98" t="s">
        <v>531</v>
      </c>
      <c r="AN2117" s="98">
        <v>4119905</v>
      </c>
      <c r="AO2117" s="98">
        <v>2024</v>
      </c>
      <c r="AP2117" s="98">
        <v>0</v>
      </c>
      <c r="AQ2117" s="98" t="s">
        <v>54</v>
      </c>
      <c r="AR2117" s="98" t="s">
        <v>54</v>
      </c>
      <c r="AS2117" s="98" t="s">
        <v>54</v>
      </c>
      <c r="AT2117" s="98" t="s">
        <v>54</v>
      </c>
      <c r="AV2117" s="98" t="s">
        <v>213</v>
      </c>
      <c r="AY2117" s="98" t="s">
        <v>56</v>
      </c>
      <c r="AZ2117" s="98" t="s">
        <v>4790</v>
      </c>
      <c r="BA2117" s="98" t="s">
        <v>4758</v>
      </c>
      <c r="BB2117" s="98" t="s">
        <v>856</v>
      </c>
      <c r="BD2117" s="110" t="str">
        <f t="shared" si="339"/>
        <v>5451RGInt 02 Guarapuava</v>
      </c>
      <c r="BE2117" s="110">
        <v>5451</v>
      </c>
      <c r="BF2117" s="110" t="s">
        <v>3177</v>
      </c>
      <c r="BG2117" s="110">
        <v>8153</v>
      </c>
      <c r="BH2117" s="110" t="s">
        <v>34</v>
      </c>
      <c r="BI2117" s="110">
        <v>140</v>
      </c>
      <c r="BJ2117" s="110">
        <v>0</v>
      </c>
      <c r="BK2117" s="110">
        <v>0</v>
      </c>
      <c r="BL2117" s="110">
        <v>0</v>
      </c>
      <c r="BN2117" s="110">
        <f t="shared" si="340"/>
        <v>140</v>
      </c>
      <c r="BS2117" s="110">
        <v>6263</v>
      </c>
      <c r="BT2117" s="110" t="str">
        <f t="shared" si="334"/>
        <v>Ampliação da capacidade da rodovia PR-151, no trecho Ponta Grossa (entr. PR-438)-Palmeira</v>
      </c>
      <c r="BU2117" s="111" t="str">
        <f t="shared" si="335"/>
        <v>Não</v>
      </c>
      <c r="BV2117" s="111" t="str">
        <f t="shared" si="336"/>
        <v>Não</v>
      </c>
      <c r="BW2117" s="111" t="str">
        <f t="shared" si="337"/>
        <v>Não</v>
      </c>
      <c r="BX2117" s="111" t="str">
        <f t="shared" si="338"/>
        <v>Não</v>
      </c>
      <c r="BY2117" s="110" t="s">
        <v>121</v>
      </c>
      <c r="BZ2117" s="110" t="s">
        <v>213</v>
      </c>
      <c r="CA2117" s="110" t="s">
        <v>479</v>
      </c>
      <c r="CB2117" s="110" t="s">
        <v>8122</v>
      </c>
      <c r="CG2117" s="110" t="str">
        <f t="shared" si="332"/>
        <v>6462 Total</v>
      </c>
      <c r="CH2117" s="110" t="str">
        <f t="shared" si="333"/>
        <v>6462 Total-1</v>
      </c>
      <c r="CI2117" s="110">
        <v>1</v>
      </c>
      <c r="CJ2117" s="110" t="s">
        <v>7746</v>
      </c>
      <c r="CN2117" s="110">
        <v>0</v>
      </c>
      <c r="CO2117" s="110">
        <v>150</v>
      </c>
      <c r="CP2117" s="110">
        <v>180.6</v>
      </c>
      <c r="CQ2117" s="110">
        <v>0</v>
      </c>
    </row>
    <row r="2118" spans="19:95" x14ac:dyDescent="0.2">
      <c r="S2118" s="98">
        <v>5758</v>
      </c>
      <c r="T2118" s="98">
        <v>77</v>
      </c>
      <c r="U2118" s="98" t="s">
        <v>4752</v>
      </c>
      <c r="V2118" s="98">
        <v>30</v>
      </c>
      <c r="W2118" s="98" t="s">
        <v>4796</v>
      </c>
      <c r="X2118" s="98">
        <v>2</v>
      </c>
      <c r="Y2118" s="98" t="s">
        <v>4418</v>
      </c>
      <c r="Z2118" s="98">
        <v>17</v>
      </c>
      <c r="AA2118" s="98" t="s">
        <v>4753</v>
      </c>
      <c r="AB2118" s="98">
        <v>8397</v>
      </c>
      <c r="AC2118" s="98" t="s">
        <v>4829</v>
      </c>
      <c r="AD2118" s="98" t="s">
        <v>4830</v>
      </c>
      <c r="AE2118" s="98">
        <v>5758</v>
      </c>
      <c r="AF2118" s="98" t="s">
        <v>4478</v>
      </c>
      <c r="AG2118" s="98" t="s">
        <v>6707</v>
      </c>
      <c r="AH2118" s="98" t="s">
        <v>847</v>
      </c>
      <c r="AI2118" s="98" t="s">
        <v>53</v>
      </c>
      <c r="AJ2118" s="98">
        <v>4100</v>
      </c>
      <c r="AK2118" s="98" t="s">
        <v>36</v>
      </c>
      <c r="AL2118" s="98">
        <v>4104</v>
      </c>
      <c r="AM2118" s="98" t="s">
        <v>517</v>
      </c>
      <c r="AN2118" s="98">
        <v>4118402</v>
      </c>
      <c r="AO2118" s="98">
        <v>2024</v>
      </c>
      <c r="AP2118" s="98">
        <v>0.8</v>
      </c>
      <c r="AQ2118" s="98" t="s">
        <v>54</v>
      </c>
      <c r="AR2118" s="98" t="s">
        <v>54</v>
      </c>
      <c r="AS2118" s="98" t="s">
        <v>54</v>
      </c>
      <c r="AT2118" s="98" t="s">
        <v>54</v>
      </c>
      <c r="AV2118" s="98" t="s">
        <v>213</v>
      </c>
      <c r="AY2118" s="98" t="s">
        <v>56</v>
      </c>
      <c r="AZ2118" s="98" t="s">
        <v>4790</v>
      </c>
      <c r="BA2118" s="98" t="s">
        <v>4758</v>
      </c>
      <c r="BB2118" s="98" t="s">
        <v>856</v>
      </c>
      <c r="BD2118" s="110" t="str">
        <f t="shared" si="339"/>
        <v>5452RGInt 06 Ponta Grossa</v>
      </c>
      <c r="BE2118" s="110">
        <v>5452</v>
      </c>
      <c r="BF2118" s="110" t="s">
        <v>3182</v>
      </c>
      <c r="BG2118" s="110">
        <v>8153</v>
      </c>
      <c r="BH2118" s="110" t="s">
        <v>38</v>
      </c>
      <c r="BI2118" s="110">
        <v>2500</v>
      </c>
      <c r="BJ2118" s="110">
        <v>0</v>
      </c>
      <c r="BK2118" s="110">
        <v>0</v>
      </c>
      <c r="BL2118" s="110">
        <v>0</v>
      </c>
      <c r="BN2118" s="110">
        <f t="shared" si="340"/>
        <v>2500</v>
      </c>
      <c r="BS2118" s="110">
        <v>5758</v>
      </c>
      <c r="BT2118" s="110" t="str">
        <f t="shared" si="334"/>
        <v>Correção de curva da PR-218, em Paranavaí</v>
      </c>
      <c r="BU2118" s="111" t="str">
        <f t="shared" si="335"/>
        <v>Não</v>
      </c>
      <c r="BV2118" s="111" t="str">
        <f t="shared" si="336"/>
        <v>Não</v>
      </c>
      <c r="BW2118" s="111" t="str">
        <f t="shared" si="337"/>
        <v>Não</v>
      </c>
      <c r="BX2118" s="111" t="str">
        <f t="shared" si="338"/>
        <v>Não</v>
      </c>
      <c r="BY2118" s="110" t="s">
        <v>121</v>
      </c>
      <c r="BZ2118" s="110" t="s">
        <v>213</v>
      </c>
      <c r="CA2118" s="110" t="s">
        <v>121</v>
      </c>
      <c r="CB2118" s="110" t="s">
        <v>8379</v>
      </c>
      <c r="CG2118" s="110" t="str">
        <f t="shared" si="332"/>
        <v>6463Ponta Grossa</v>
      </c>
      <c r="CH2118" s="110" t="str">
        <f t="shared" si="333"/>
        <v>6463-1</v>
      </c>
      <c r="CI2118" s="110">
        <v>1</v>
      </c>
      <c r="CJ2118" s="110">
        <v>6463</v>
      </c>
      <c r="CK2118" s="110" t="s">
        <v>38</v>
      </c>
      <c r="CL2118" s="110">
        <v>4119905</v>
      </c>
      <c r="CM2118" s="110" t="s">
        <v>531</v>
      </c>
      <c r="CN2118" s="110">
        <v>1410</v>
      </c>
      <c r="CO2118" s="110">
        <v>408.9</v>
      </c>
      <c r="CP2118" s="110">
        <v>0</v>
      </c>
      <c r="CQ2118" s="110">
        <v>0</v>
      </c>
    </row>
    <row r="2119" spans="19:95" x14ac:dyDescent="0.2">
      <c r="S2119" s="98">
        <v>5319</v>
      </c>
      <c r="T2119" s="98">
        <v>77</v>
      </c>
      <c r="U2119" s="98" t="s">
        <v>4752</v>
      </c>
      <c r="V2119" s="98">
        <v>30</v>
      </c>
      <c r="W2119" s="98" t="s">
        <v>4796</v>
      </c>
      <c r="X2119" s="98">
        <v>2</v>
      </c>
      <c r="Y2119" s="98" t="s">
        <v>4418</v>
      </c>
      <c r="Z2119" s="98">
        <v>17</v>
      </c>
      <c r="AA2119" s="98" t="s">
        <v>4753</v>
      </c>
      <c r="AB2119" s="98">
        <v>8397</v>
      </c>
      <c r="AC2119" s="98" t="s">
        <v>4829</v>
      </c>
      <c r="AD2119" s="98" t="s">
        <v>4830</v>
      </c>
      <c r="AE2119" s="98">
        <v>5319</v>
      </c>
      <c r="AF2119" s="98" t="s">
        <v>3970</v>
      </c>
      <c r="AG2119" s="98" t="s">
        <v>4831</v>
      </c>
      <c r="AH2119" s="98" t="s">
        <v>847</v>
      </c>
      <c r="AI2119" s="98" t="s">
        <v>53</v>
      </c>
      <c r="AJ2119" s="98">
        <v>4100</v>
      </c>
      <c r="AK2119" s="98" t="s">
        <v>35</v>
      </c>
      <c r="AL2119" s="98">
        <v>4103</v>
      </c>
      <c r="AO2119" s="98">
        <v>2024</v>
      </c>
      <c r="AP2119" s="98">
        <v>1</v>
      </c>
      <c r="AQ2119" s="98" t="s">
        <v>54</v>
      </c>
      <c r="AR2119" s="98" t="s">
        <v>54</v>
      </c>
      <c r="AS2119" s="98" t="s">
        <v>54</v>
      </c>
      <c r="AT2119" s="98" t="s">
        <v>54</v>
      </c>
      <c r="AV2119" s="98" t="s">
        <v>213</v>
      </c>
      <c r="AY2119" s="98" t="s">
        <v>56</v>
      </c>
      <c r="AZ2119" s="98" t="s">
        <v>4790</v>
      </c>
      <c r="BA2119" s="98" t="s">
        <v>4758</v>
      </c>
      <c r="BB2119" s="98" t="s">
        <v>856</v>
      </c>
      <c r="BD2119" s="110" t="str">
        <f t="shared" si="339"/>
        <v>5453RGInt 06 Ponta Grossa</v>
      </c>
      <c r="BE2119" s="110">
        <v>5453</v>
      </c>
      <c r="BF2119" s="110" t="s">
        <v>3201</v>
      </c>
      <c r="BG2119" s="110">
        <v>8153</v>
      </c>
      <c r="BH2119" s="110" t="s">
        <v>38</v>
      </c>
      <c r="BI2119" s="110">
        <v>251</v>
      </c>
      <c r="BJ2119" s="110">
        <v>0</v>
      </c>
      <c r="BK2119" s="110">
        <v>0</v>
      </c>
      <c r="BL2119" s="110">
        <v>0</v>
      </c>
      <c r="BN2119" s="110">
        <f t="shared" si="340"/>
        <v>251</v>
      </c>
      <c r="BS2119" s="110">
        <v>5319</v>
      </c>
      <c r="BT2119" s="110" t="str">
        <f t="shared" si="334"/>
        <v>Duplicação da PR-180 Francisco Beltrão-Marmeleiro e vias marginais da rodovia Sebastião Rodrigues Junior</v>
      </c>
      <c r="BU2119" s="111" t="str">
        <f t="shared" si="335"/>
        <v>Não</v>
      </c>
      <c r="BV2119" s="111" t="str">
        <f t="shared" si="336"/>
        <v>Não</v>
      </c>
      <c r="BW2119" s="111" t="str">
        <f t="shared" si="337"/>
        <v>Não</v>
      </c>
      <c r="BX2119" s="111" t="str">
        <f t="shared" si="338"/>
        <v>Não</v>
      </c>
      <c r="BY2119" s="110" t="s">
        <v>3971</v>
      </c>
      <c r="BZ2119" s="110" t="s">
        <v>213</v>
      </c>
      <c r="CA2119" s="110" t="s">
        <v>479</v>
      </c>
      <c r="CB2119" s="110" t="s">
        <v>8378</v>
      </c>
      <c r="CG2119" s="110" t="str">
        <f t="shared" si="332"/>
        <v>6463 Total</v>
      </c>
      <c r="CH2119" s="110" t="str">
        <f t="shared" si="333"/>
        <v>6463 Total-1</v>
      </c>
      <c r="CI2119" s="110">
        <v>1</v>
      </c>
      <c r="CJ2119" s="110" t="s">
        <v>7747</v>
      </c>
      <c r="CN2119" s="110">
        <v>1410</v>
      </c>
      <c r="CO2119" s="110">
        <v>408.9</v>
      </c>
      <c r="CP2119" s="110">
        <v>0</v>
      </c>
      <c r="CQ2119" s="110">
        <v>0</v>
      </c>
    </row>
    <row r="2120" spans="19:95" x14ac:dyDescent="0.2">
      <c r="S2120" s="98">
        <v>6265</v>
      </c>
      <c r="T2120" s="98">
        <v>77</v>
      </c>
      <c r="U2120" s="98" t="s">
        <v>4752</v>
      </c>
      <c r="V2120" s="98">
        <v>30</v>
      </c>
      <c r="W2120" s="98" t="s">
        <v>4796</v>
      </c>
      <c r="X2120" s="98">
        <v>2</v>
      </c>
      <c r="Y2120" s="98" t="s">
        <v>4418</v>
      </c>
      <c r="Z2120" s="98">
        <v>17</v>
      </c>
      <c r="AA2120" s="98" t="s">
        <v>4753</v>
      </c>
      <c r="AB2120" s="98">
        <v>8397</v>
      </c>
      <c r="AC2120" s="98" t="s">
        <v>4829</v>
      </c>
      <c r="AD2120" s="98" t="s">
        <v>4830</v>
      </c>
      <c r="AE2120" s="98">
        <v>6265</v>
      </c>
      <c r="AF2120" s="98" t="s">
        <v>6708</v>
      </c>
      <c r="AG2120" s="98" t="s">
        <v>6709</v>
      </c>
      <c r="AH2120" s="98" t="s">
        <v>847</v>
      </c>
      <c r="AI2120" s="98" t="s">
        <v>53</v>
      </c>
      <c r="AJ2120" s="98">
        <v>4100</v>
      </c>
      <c r="AK2120" s="98" t="s">
        <v>37</v>
      </c>
      <c r="AL2120" s="98">
        <v>4105</v>
      </c>
      <c r="AM2120" s="98" t="s">
        <v>2222</v>
      </c>
      <c r="AN2120" s="98">
        <v>4122404</v>
      </c>
      <c r="AO2120" s="98">
        <v>2024</v>
      </c>
      <c r="AP2120" s="98">
        <v>0</v>
      </c>
      <c r="AQ2120" s="98" t="s">
        <v>54</v>
      </c>
      <c r="AR2120" s="98" t="s">
        <v>54</v>
      </c>
      <c r="AS2120" s="98" t="s">
        <v>54</v>
      </c>
      <c r="AT2120" s="98" t="s">
        <v>54</v>
      </c>
      <c r="AW2120" s="98" t="s">
        <v>479</v>
      </c>
      <c r="AY2120" s="98" t="s">
        <v>56</v>
      </c>
      <c r="AZ2120" s="98" t="s">
        <v>4790</v>
      </c>
      <c r="BA2120" s="98" t="s">
        <v>4758</v>
      </c>
      <c r="BB2120" s="98" t="s">
        <v>856</v>
      </c>
      <c r="BD2120" s="110" t="str">
        <f t="shared" si="339"/>
        <v>5454(vazio)</v>
      </c>
      <c r="BE2120" s="110">
        <v>5454</v>
      </c>
      <c r="BF2120" s="110" t="s">
        <v>2474</v>
      </c>
      <c r="BG2120" s="110">
        <v>8607</v>
      </c>
      <c r="BH2120" s="110" t="s">
        <v>60</v>
      </c>
      <c r="BI2120" s="110">
        <v>200</v>
      </c>
      <c r="BJ2120" s="110">
        <v>200</v>
      </c>
      <c r="BK2120" s="110">
        <v>200</v>
      </c>
      <c r="BL2120" s="110">
        <v>200</v>
      </c>
      <c r="BN2120" s="110">
        <f t="shared" si="340"/>
        <v>800</v>
      </c>
      <c r="BS2120" s="110">
        <v>6265</v>
      </c>
      <c r="BT2120" s="110" t="str">
        <f t="shared" si="334"/>
        <v>Duplicação da rodovia PR-323, entroncamento entre BR-369 e entroncamento PR-170, em Rolândia</v>
      </c>
      <c r="BU2120" s="111" t="str">
        <f t="shared" si="335"/>
        <v>Não</v>
      </c>
      <c r="BV2120" s="111" t="str">
        <f t="shared" si="336"/>
        <v>Não</v>
      </c>
      <c r="BW2120" s="111" t="str">
        <f t="shared" si="337"/>
        <v>Não</v>
      </c>
      <c r="BX2120" s="111" t="str">
        <f t="shared" si="338"/>
        <v>Não</v>
      </c>
      <c r="BY2120" s="110" t="s">
        <v>121</v>
      </c>
      <c r="BZ2120" s="110" t="s">
        <v>213</v>
      </c>
      <c r="CA2120" s="110" t="s">
        <v>479</v>
      </c>
      <c r="CB2120" s="110" t="s">
        <v>8122</v>
      </c>
      <c r="CG2120" s="110" t="str">
        <f t="shared" si="332"/>
        <v>6464Ponta Grossa</v>
      </c>
      <c r="CH2120" s="110" t="str">
        <f t="shared" si="333"/>
        <v>6464-1</v>
      </c>
      <c r="CI2120" s="110">
        <v>1</v>
      </c>
      <c r="CJ2120" s="110">
        <v>6464</v>
      </c>
      <c r="CK2120" s="110" t="s">
        <v>38</v>
      </c>
      <c r="CL2120" s="110">
        <v>4119905</v>
      </c>
      <c r="CM2120" s="110" t="s">
        <v>531</v>
      </c>
      <c r="CN2120" s="110">
        <v>1482.32</v>
      </c>
      <c r="CO2120" s="110">
        <v>482.31</v>
      </c>
      <c r="CP2120" s="110">
        <v>0</v>
      </c>
      <c r="CQ2120" s="110">
        <v>0</v>
      </c>
    </row>
    <row r="2121" spans="19:95" x14ac:dyDescent="0.2">
      <c r="S2121" s="98">
        <v>4333</v>
      </c>
      <c r="T2121" s="98">
        <v>77</v>
      </c>
      <c r="U2121" s="98" t="s">
        <v>4752</v>
      </c>
      <c r="V2121" s="98">
        <v>30</v>
      </c>
      <c r="W2121" s="98" t="s">
        <v>4796</v>
      </c>
      <c r="X2121" s="98">
        <v>2</v>
      </c>
      <c r="Y2121" s="98" t="s">
        <v>4418</v>
      </c>
      <c r="Z2121" s="98">
        <v>17</v>
      </c>
      <c r="AA2121" s="98" t="s">
        <v>4753</v>
      </c>
      <c r="AB2121" s="98">
        <v>8397</v>
      </c>
      <c r="AC2121" s="98" t="s">
        <v>4829</v>
      </c>
      <c r="AD2121" s="98" t="s">
        <v>4830</v>
      </c>
      <c r="AE2121" s="98">
        <v>4333</v>
      </c>
      <c r="AF2121" s="98" t="s">
        <v>1811</v>
      </c>
      <c r="AG2121" s="98" t="s">
        <v>6710</v>
      </c>
      <c r="AH2121" s="98" t="s">
        <v>847</v>
      </c>
      <c r="AI2121" s="98" t="s">
        <v>53</v>
      </c>
      <c r="AJ2121" s="98">
        <v>4100</v>
      </c>
      <c r="AK2121" s="98" t="s">
        <v>38</v>
      </c>
      <c r="AL2121" s="98">
        <v>4106</v>
      </c>
      <c r="AM2121" s="98" t="s">
        <v>1692</v>
      </c>
      <c r="AN2121" s="98">
        <v>4117701</v>
      </c>
      <c r="AO2121" s="98">
        <v>2024</v>
      </c>
      <c r="AP2121" s="98">
        <v>5</v>
      </c>
      <c r="AQ2121" s="98" t="s">
        <v>54</v>
      </c>
      <c r="AR2121" s="98" t="s">
        <v>54</v>
      </c>
      <c r="AS2121" s="98" t="s">
        <v>54</v>
      </c>
      <c r="AT2121" s="98" t="s">
        <v>54</v>
      </c>
      <c r="AV2121" s="98" t="s">
        <v>226</v>
      </c>
      <c r="AY2121" s="98" t="s">
        <v>56</v>
      </c>
      <c r="AZ2121" s="98" t="s">
        <v>4790</v>
      </c>
      <c r="BA2121" s="98" t="s">
        <v>4758</v>
      </c>
      <c r="BB2121" s="98" t="s">
        <v>856</v>
      </c>
      <c r="BD2121" s="110" t="str">
        <f t="shared" si="339"/>
        <v>5455(vazio)</v>
      </c>
      <c r="BE2121" s="110">
        <v>5455</v>
      </c>
      <c r="BF2121" s="110" t="s">
        <v>2476</v>
      </c>
      <c r="BG2121" s="110">
        <v>8607</v>
      </c>
      <c r="BH2121" s="110" t="s">
        <v>60</v>
      </c>
      <c r="BI2121" s="110">
        <v>250</v>
      </c>
      <c r="BJ2121" s="110">
        <v>250</v>
      </c>
      <c r="BK2121" s="110">
        <v>250</v>
      </c>
      <c r="BL2121" s="110">
        <v>250</v>
      </c>
      <c r="BN2121" s="110">
        <f t="shared" si="340"/>
        <v>1000</v>
      </c>
      <c r="BS2121" s="110">
        <v>4333</v>
      </c>
      <c r="BT2121" s="110" t="str">
        <f t="shared" si="334"/>
        <v>Duplicação e ampliação da capacidade da rodovia PR-151, no trecho Ponta Grossa/Palmeira</v>
      </c>
      <c r="BU2121" s="111" t="str">
        <f t="shared" si="335"/>
        <v>Não</v>
      </c>
      <c r="BV2121" s="111" t="str">
        <f t="shared" si="336"/>
        <v>Não</v>
      </c>
      <c r="BW2121" s="111" t="str">
        <f t="shared" si="337"/>
        <v>Não</v>
      </c>
      <c r="BX2121" s="111" t="str">
        <f t="shared" si="338"/>
        <v>Não</v>
      </c>
      <c r="BY2121" s="110" t="s">
        <v>1812</v>
      </c>
      <c r="BZ2121" s="110" t="s">
        <v>8134</v>
      </c>
      <c r="CA2121" s="110" t="s">
        <v>479</v>
      </c>
      <c r="CB2121" s="110" t="s">
        <v>8374</v>
      </c>
      <c r="CG2121" s="110" t="str">
        <f t="shared" si="332"/>
        <v>6464 Total</v>
      </c>
      <c r="CH2121" s="110" t="str">
        <f t="shared" si="333"/>
        <v>6464 Total-1</v>
      </c>
      <c r="CI2121" s="110">
        <v>1</v>
      </c>
      <c r="CJ2121" s="110" t="s">
        <v>7748</v>
      </c>
      <c r="CN2121" s="110">
        <v>1482.32</v>
      </c>
      <c r="CO2121" s="110">
        <v>482.31</v>
      </c>
      <c r="CP2121" s="110">
        <v>0</v>
      </c>
      <c r="CQ2121" s="110">
        <v>0</v>
      </c>
    </row>
    <row r="2122" spans="19:95" x14ac:dyDescent="0.2">
      <c r="S2122" s="98">
        <v>6264</v>
      </c>
      <c r="T2122" s="98">
        <v>77</v>
      </c>
      <c r="U2122" s="98" t="s">
        <v>4752</v>
      </c>
      <c r="V2122" s="98">
        <v>30</v>
      </c>
      <c r="W2122" s="98" t="s">
        <v>4796</v>
      </c>
      <c r="X2122" s="98">
        <v>2</v>
      </c>
      <c r="Y2122" s="98" t="s">
        <v>4418</v>
      </c>
      <c r="Z2122" s="98">
        <v>17</v>
      </c>
      <c r="AA2122" s="98" t="s">
        <v>4753</v>
      </c>
      <c r="AB2122" s="98">
        <v>8397</v>
      </c>
      <c r="AC2122" s="98" t="s">
        <v>4829</v>
      </c>
      <c r="AD2122" s="98" t="s">
        <v>4830</v>
      </c>
      <c r="AE2122" s="98">
        <v>6264</v>
      </c>
      <c r="AF2122" s="98" t="s">
        <v>6711</v>
      </c>
      <c r="AG2122" s="98" t="s">
        <v>6712</v>
      </c>
      <c r="AH2122" s="98" t="s">
        <v>847</v>
      </c>
      <c r="AI2122" s="98" t="s">
        <v>53</v>
      </c>
      <c r="AJ2122" s="98">
        <v>4100</v>
      </c>
      <c r="AK2122" s="98" t="s">
        <v>33</v>
      </c>
      <c r="AL2122" s="98">
        <v>4101</v>
      </c>
      <c r="AM2122" s="98" t="s">
        <v>231</v>
      </c>
      <c r="AN2122" s="98">
        <v>4109609</v>
      </c>
      <c r="AO2122" s="98">
        <v>2024</v>
      </c>
      <c r="AP2122" s="98">
        <v>0</v>
      </c>
      <c r="AQ2122" s="98" t="s">
        <v>54</v>
      </c>
      <c r="AR2122" s="98" t="s">
        <v>56</v>
      </c>
      <c r="AS2122" s="98" t="s">
        <v>54</v>
      </c>
      <c r="AT2122" s="98" t="s">
        <v>54</v>
      </c>
      <c r="AV2122" s="98" t="s">
        <v>213</v>
      </c>
      <c r="AY2122" s="98" t="s">
        <v>56</v>
      </c>
      <c r="AZ2122" s="98" t="s">
        <v>4790</v>
      </c>
      <c r="BA2122" s="98" t="s">
        <v>4758</v>
      </c>
      <c r="BB2122" s="98" t="s">
        <v>856</v>
      </c>
      <c r="BD2122" s="110" t="str">
        <f t="shared" si="339"/>
        <v>5456(vazio)</v>
      </c>
      <c r="BE2122" s="110">
        <v>5456</v>
      </c>
      <c r="BF2122" s="110" t="s">
        <v>2477</v>
      </c>
      <c r="BG2122" s="110">
        <v>8607</v>
      </c>
      <c r="BH2122" s="110" t="s">
        <v>60</v>
      </c>
      <c r="BI2122" s="110">
        <v>695</v>
      </c>
      <c r="BJ2122" s="110">
        <v>695</v>
      </c>
      <c r="BK2122" s="110">
        <v>695</v>
      </c>
      <c r="BL2122" s="110">
        <v>695</v>
      </c>
      <c r="BN2122" s="110">
        <f t="shared" si="340"/>
        <v>2780</v>
      </c>
      <c r="BS2122" s="110">
        <v>6264</v>
      </c>
      <c r="BT2122" s="110" t="str">
        <f t="shared" si="334"/>
        <v>Duplicação e ampliação da capacidade da rodoviária PR-412, entre Guaratuba (Coroados) - divisa PR/SC</v>
      </c>
      <c r="BU2122" s="111" t="str">
        <f t="shared" si="335"/>
        <v>Não</v>
      </c>
      <c r="BV2122" s="111" t="str">
        <f t="shared" si="336"/>
        <v>Não</v>
      </c>
      <c r="BW2122" s="111" t="str">
        <f t="shared" si="337"/>
        <v>Não</v>
      </c>
      <c r="BX2122" s="111" t="str">
        <f t="shared" si="338"/>
        <v>Sim</v>
      </c>
      <c r="BY2122" s="110" t="s">
        <v>121</v>
      </c>
      <c r="BZ2122" s="110" t="s">
        <v>213</v>
      </c>
      <c r="CA2122" s="110" t="s">
        <v>479</v>
      </c>
      <c r="CB2122" s="110" t="s">
        <v>8122</v>
      </c>
      <c r="CG2122" s="110" t="str">
        <f t="shared" si="332"/>
        <v>6465Telêmaco Borba</v>
      </c>
      <c r="CH2122" s="110" t="str">
        <f t="shared" si="333"/>
        <v>6465-1</v>
      </c>
      <c r="CI2122" s="110">
        <v>1</v>
      </c>
      <c r="CJ2122" s="110">
        <v>6465</v>
      </c>
      <c r="CK2122" s="110" t="s">
        <v>38</v>
      </c>
      <c r="CL2122" s="110">
        <v>4127106</v>
      </c>
      <c r="CM2122" s="110" t="s">
        <v>559</v>
      </c>
      <c r="CN2122" s="110">
        <v>0</v>
      </c>
      <c r="CO2122" s="110">
        <v>0</v>
      </c>
      <c r="CP2122" s="110">
        <v>0</v>
      </c>
      <c r="CQ2122" s="110">
        <v>100</v>
      </c>
    </row>
    <row r="2123" spans="19:95" x14ac:dyDescent="0.2">
      <c r="S2123" s="98">
        <v>4334</v>
      </c>
      <c r="T2123" s="98">
        <v>77</v>
      </c>
      <c r="U2123" s="98" t="s">
        <v>4752</v>
      </c>
      <c r="V2123" s="98">
        <v>30</v>
      </c>
      <c r="W2123" s="98" t="s">
        <v>4796</v>
      </c>
      <c r="X2123" s="98">
        <v>2</v>
      </c>
      <c r="Y2123" s="98" t="s">
        <v>4418</v>
      </c>
      <c r="Z2123" s="98">
        <v>17</v>
      </c>
      <c r="AA2123" s="98" t="s">
        <v>4753</v>
      </c>
      <c r="AB2123" s="98">
        <v>8397</v>
      </c>
      <c r="AC2123" s="98" t="s">
        <v>4829</v>
      </c>
      <c r="AD2123" s="98" t="s">
        <v>4830</v>
      </c>
      <c r="AE2123" s="98">
        <v>4334</v>
      </c>
      <c r="AF2123" s="98" t="s">
        <v>1819</v>
      </c>
      <c r="AG2123" s="98" t="s">
        <v>6713</v>
      </c>
      <c r="AH2123" s="98" t="s">
        <v>847</v>
      </c>
      <c r="AI2123" s="98" t="s">
        <v>53</v>
      </c>
      <c r="AJ2123" s="98">
        <v>4100</v>
      </c>
      <c r="AK2123" s="98" t="s">
        <v>33</v>
      </c>
      <c r="AL2123" s="98">
        <v>4101</v>
      </c>
      <c r="AM2123" s="98" t="s">
        <v>231</v>
      </c>
      <c r="AN2123" s="98">
        <v>4109609</v>
      </c>
      <c r="AO2123" s="98">
        <v>2024</v>
      </c>
      <c r="AP2123" s="98">
        <v>2.8</v>
      </c>
      <c r="AQ2123" s="98" t="s">
        <v>54</v>
      </c>
      <c r="AR2123" s="98" t="s">
        <v>54</v>
      </c>
      <c r="AS2123" s="98" t="s">
        <v>54</v>
      </c>
      <c r="AT2123" s="98" t="s">
        <v>54</v>
      </c>
      <c r="AV2123" s="98" t="s">
        <v>213</v>
      </c>
      <c r="AY2123" s="98" t="s">
        <v>56</v>
      </c>
      <c r="AZ2123" s="98" t="s">
        <v>4790</v>
      </c>
      <c r="BA2123" s="98" t="s">
        <v>4758</v>
      </c>
      <c r="BB2123" s="98" t="s">
        <v>856</v>
      </c>
      <c r="BD2123" s="110" t="str">
        <f t="shared" si="339"/>
        <v>5457(vazio)</v>
      </c>
      <c r="BE2123" s="110">
        <v>5457</v>
      </c>
      <c r="BF2123" s="110" t="s">
        <v>1279</v>
      </c>
      <c r="BG2123" s="110">
        <v>8027</v>
      </c>
      <c r="BH2123" s="110" t="s">
        <v>60</v>
      </c>
      <c r="BI2123" s="110">
        <v>5</v>
      </c>
      <c r="BJ2123" s="110">
        <v>3</v>
      </c>
      <c r="BK2123" s="110">
        <v>0</v>
      </c>
      <c r="BL2123" s="110">
        <v>0</v>
      </c>
      <c r="BN2123" s="110">
        <f t="shared" si="340"/>
        <v>8</v>
      </c>
      <c r="BS2123" s="110">
        <v>4334</v>
      </c>
      <c r="BT2123" s="110" t="str">
        <f t="shared" si="334"/>
        <v>Duplicação e ampliação da capacidade da rodoviária PR-412, entre Guaratuba e Coroados</v>
      </c>
      <c r="BU2123" s="111" t="str">
        <f t="shared" si="335"/>
        <v>Não</v>
      </c>
      <c r="BV2123" s="111" t="str">
        <f t="shared" si="336"/>
        <v>Não</v>
      </c>
      <c r="BW2123" s="111" t="str">
        <f t="shared" si="337"/>
        <v>Não</v>
      </c>
      <c r="BX2123" s="111" t="str">
        <f t="shared" si="338"/>
        <v>Não</v>
      </c>
      <c r="BY2123" s="110" t="s">
        <v>121</v>
      </c>
      <c r="BZ2123" s="110" t="s">
        <v>213</v>
      </c>
      <c r="CA2123" s="110" t="s">
        <v>479</v>
      </c>
      <c r="CB2123" s="110" t="s">
        <v>8374</v>
      </c>
      <c r="CG2123" s="110" t="str">
        <f t="shared" si="332"/>
        <v>6465 Total</v>
      </c>
      <c r="CH2123" s="110" t="str">
        <f t="shared" si="333"/>
        <v>6465 Total-1</v>
      </c>
      <c r="CI2123" s="110">
        <v>1</v>
      </c>
      <c r="CJ2123" s="110" t="s">
        <v>7749</v>
      </c>
      <c r="CN2123" s="110">
        <v>0</v>
      </c>
      <c r="CO2123" s="110">
        <v>0</v>
      </c>
      <c r="CP2123" s="110">
        <v>0</v>
      </c>
      <c r="CQ2123" s="110">
        <v>100</v>
      </c>
    </row>
    <row r="2124" spans="19:95" x14ac:dyDescent="0.2">
      <c r="S2124" s="98">
        <v>6182</v>
      </c>
      <c r="T2124" s="98">
        <v>77</v>
      </c>
      <c r="U2124" s="98" t="s">
        <v>4752</v>
      </c>
      <c r="V2124" s="98">
        <v>30</v>
      </c>
      <c r="W2124" s="98" t="s">
        <v>4796</v>
      </c>
      <c r="X2124" s="98">
        <v>2</v>
      </c>
      <c r="Y2124" s="98" t="s">
        <v>4418</v>
      </c>
      <c r="Z2124" s="98">
        <v>17</v>
      </c>
      <c r="AA2124" s="98" t="s">
        <v>4753</v>
      </c>
      <c r="AB2124" s="98">
        <v>8397</v>
      </c>
      <c r="AC2124" s="98" t="s">
        <v>4829</v>
      </c>
      <c r="AD2124" s="98" t="s">
        <v>4830</v>
      </c>
      <c r="AE2124" s="98">
        <v>6182</v>
      </c>
      <c r="AF2124" s="98" t="s">
        <v>4832</v>
      </c>
      <c r="AG2124" s="98" t="s">
        <v>4833</v>
      </c>
      <c r="AH2124" s="98" t="s">
        <v>847</v>
      </c>
      <c r="AI2124" s="98" t="s">
        <v>53</v>
      </c>
      <c r="AJ2124" s="98">
        <v>4100</v>
      </c>
      <c r="AK2124" s="98" t="s">
        <v>37</v>
      </c>
      <c r="AL2124" s="98">
        <v>4105</v>
      </c>
      <c r="AM2124" s="98" t="s">
        <v>2606</v>
      </c>
      <c r="AN2124" s="98">
        <v>4101507</v>
      </c>
      <c r="AO2124" s="98">
        <v>2024</v>
      </c>
      <c r="AP2124" s="98">
        <v>0</v>
      </c>
      <c r="AQ2124" s="98" t="s">
        <v>54</v>
      </c>
      <c r="AR2124" s="98" t="s">
        <v>54</v>
      </c>
      <c r="AS2124" s="98" t="s">
        <v>54</v>
      </c>
      <c r="AT2124" s="98" t="s">
        <v>54</v>
      </c>
      <c r="AW2124" s="98" t="s">
        <v>479</v>
      </c>
      <c r="AY2124" s="98" t="s">
        <v>56</v>
      </c>
      <c r="AZ2124" s="98" t="s">
        <v>4790</v>
      </c>
      <c r="BA2124" s="98" t="s">
        <v>4758</v>
      </c>
      <c r="BB2124" s="98" t="s">
        <v>856</v>
      </c>
      <c r="BD2124" s="110" t="str">
        <f t="shared" si="339"/>
        <v>5458(vazio)</v>
      </c>
      <c r="BE2124" s="110">
        <v>5458</v>
      </c>
      <c r="BF2124" s="110" t="s">
        <v>1283</v>
      </c>
      <c r="BG2124" s="110">
        <v>8027</v>
      </c>
      <c r="BH2124" s="110" t="s">
        <v>60</v>
      </c>
      <c r="BI2124" s="110">
        <v>5</v>
      </c>
      <c r="BJ2124" s="110">
        <v>3</v>
      </c>
      <c r="BK2124" s="110">
        <v>0</v>
      </c>
      <c r="BL2124" s="110">
        <v>0</v>
      </c>
      <c r="BN2124" s="110">
        <f t="shared" si="340"/>
        <v>8</v>
      </c>
      <c r="BS2124" s="110">
        <v>6182</v>
      </c>
      <c r="BT2124" s="110" t="str">
        <f t="shared" si="334"/>
        <v>Duplicação e implantação de marginais na rodovia PR-218, entre km 237,32, final da pista dupla em Arapongas e p km 247,72 acesso à Sabáudia</v>
      </c>
      <c r="BU2124" s="111" t="str">
        <f t="shared" si="335"/>
        <v>Não</v>
      </c>
      <c r="BV2124" s="111" t="str">
        <f t="shared" si="336"/>
        <v>Não</v>
      </c>
      <c r="BW2124" s="111" t="str">
        <f t="shared" si="337"/>
        <v>Não</v>
      </c>
      <c r="BX2124" s="111" t="str">
        <f t="shared" si="338"/>
        <v>Não</v>
      </c>
      <c r="BY2124" s="110" t="s">
        <v>121</v>
      </c>
      <c r="BZ2124" s="110" t="s">
        <v>213</v>
      </c>
      <c r="CA2124" s="110" t="s">
        <v>479</v>
      </c>
      <c r="CB2124" s="110" t="s">
        <v>8122</v>
      </c>
      <c r="CG2124" s="110" t="str">
        <f t="shared" si="332"/>
        <v>6466Palmas</v>
      </c>
      <c r="CH2124" s="110" t="str">
        <f t="shared" si="333"/>
        <v>6466-1</v>
      </c>
      <c r="CI2124" s="110">
        <v>1</v>
      </c>
      <c r="CJ2124" s="110">
        <v>6466</v>
      </c>
      <c r="CK2124" s="110" t="s">
        <v>35</v>
      </c>
      <c r="CL2124" s="110">
        <v>4117602</v>
      </c>
      <c r="CM2124" s="110" t="s">
        <v>2337</v>
      </c>
      <c r="CN2124" s="110">
        <v>0</v>
      </c>
      <c r="CO2124" s="110">
        <v>0</v>
      </c>
      <c r="CP2124" s="110">
        <v>0</v>
      </c>
      <c r="CQ2124" s="110">
        <v>100</v>
      </c>
    </row>
    <row r="2125" spans="19:95" x14ac:dyDescent="0.2">
      <c r="S2125" s="98">
        <v>6273</v>
      </c>
      <c r="T2125" s="98">
        <v>77</v>
      </c>
      <c r="U2125" s="98" t="s">
        <v>4752</v>
      </c>
      <c r="V2125" s="98">
        <v>30</v>
      </c>
      <c r="W2125" s="98" t="s">
        <v>4796</v>
      </c>
      <c r="X2125" s="98">
        <v>2</v>
      </c>
      <c r="Y2125" s="98" t="s">
        <v>4418</v>
      </c>
      <c r="Z2125" s="98">
        <v>17</v>
      </c>
      <c r="AA2125" s="98" t="s">
        <v>4753</v>
      </c>
      <c r="AB2125" s="98">
        <v>8397</v>
      </c>
      <c r="AC2125" s="98" t="s">
        <v>4829</v>
      </c>
      <c r="AD2125" s="98" t="s">
        <v>4830</v>
      </c>
      <c r="AE2125" s="98">
        <v>6273</v>
      </c>
      <c r="AF2125" s="98" t="s">
        <v>6714</v>
      </c>
      <c r="AG2125" s="98" t="s">
        <v>6715</v>
      </c>
      <c r="AH2125" s="98" t="s">
        <v>847</v>
      </c>
      <c r="AI2125" s="98" t="s">
        <v>53</v>
      </c>
      <c r="AJ2125" s="98">
        <v>4100</v>
      </c>
      <c r="AK2125" s="98" t="s">
        <v>34</v>
      </c>
      <c r="AL2125" s="98">
        <v>4102</v>
      </c>
      <c r="AM2125" s="98" t="s">
        <v>526</v>
      </c>
      <c r="AN2125" s="98">
        <v>4109401</v>
      </c>
      <c r="AO2125" s="98">
        <v>2024</v>
      </c>
      <c r="AP2125" s="98">
        <v>0</v>
      </c>
      <c r="AQ2125" s="98" t="s">
        <v>54</v>
      </c>
      <c r="AR2125" s="98" t="s">
        <v>56</v>
      </c>
      <c r="AS2125" s="98" t="s">
        <v>54</v>
      </c>
      <c r="AT2125" s="98" t="s">
        <v>54</v>
      </c>
      <c r="AW2125" s="98" t="s">
        <v>479</v>
      </c>
      <c r="AY2125" s="98" t="s">
        <v>56</v>
      </c>
      <c r="AZ2125" s="98" t="s">
        <v>4790</v>
      </c>
      <c r="BA2125" s="98" t="s">
        <v>4758</v>
      </c>
      <c r="BB2125" s="98" t="s">
        <v>856</v>
      </c>
      <c r="BD2125" s="110" t="str">
        <f t="shared" si="339"/>
        <v>5460(vazio)</v>
      </c>
      <c r="BE2125" s="110">
        <v>5460</v>
      </c>
      <c r="BF2125" s="110" t="s">
        <v>1188</v>
      </c>
      <c r="BG2125" s="110">
        <v>8032</v>
      </c>
      <c r="BH2125" s="110" t="s">
        <v>60</v>
      </c>
      <c r="BI2125" s="110">
        <v>3</v>
      </c>
      <c r="BJ2125" s="110">
        <v>24</v>
      </c>
      <c r="BK2125" s="110">
        <v>0</v>
      </c>
      <c r="BL2125" s="110">
        <v>0</v>
      </c>
      <c r="BN2125" s="110">
        <f t="shared" si="340"/>
        <v>27</v>
      </c>
      <c r="BS2125" s="110">
        <v>6273</v>
      </c>
      <c r="BT2125" s="110" t="str">
        <f t="shared" si="334"/>
        <v>Duplicação e restauração da rodovia PR-170/PRC-466, Palmeirinha - Guarapuava</v>
      </c>
      <c r="BU2125" s="111" t="str">
        <f t="shared" si="335"/>
        <v>Não</v>
      </c>
      <c r="BV2125" s="111" t="str">
        <f t="shared" si="336"/>
        <v>Não</v>
      </c>
      <c r="BW2125" s="111" t="str">
        <f t="shared" si="337"/>
        <v>Não</v>
      </c>
      <c r="BX2125" s="111" t="str">
        <f t="shared" si="338"/>
        <v>Sim</v>
      </c>
      <c r="BY2125" s="110" t="s">
        <v>121</v>
      </c>
      <c r="BZ2125" s="110" t="s">
        <v>213</v>
      </c>
      <c r="CA2125" s="110" t="s">
        <v>479</v>
      </c>
      <c r="CB2125" s="110" t="s">
        <v>8377</v>
      </c>
      <c r="CG2125" s="110" t="str">
        <f t="shared" si="332"/>
        <v>6466 Total</v>
      </c>
      <c r="CH2125" s="110" t="str">
        <f t="shared" si="333"/>
        <v>6466 Total-1</v>
      </c>
      <c r="CI2125" s="110">
        <v>1</v>
      </c>
      <c r="CJ2125" s="110" t="s">
        <v>7750</v>
      </c>
      <c r="CN2125" s="110">
        <v>0</v>
      </c>
      <c r="CO2125" s="110">
        <v>0</v>
      </c>
      <c r="CP2125" s="110">
        <v>0</v>
      </c>
      <c r="CQ2125" s="110">
        <v>100</v>
      </c>
    </row>
    <row r="2126" spans="19:95" x14ac:dyDescent="0.2">
      <c r="S2126" s="98">
        <v>5814</v>
      </c>
      <c r="T2126" s="98">
        <v>77</v>
      </c>
      <c r="U2126" s="98" t="s">
        <v>4752</v>
      </c>
      <c r="V2126" s="98">
        <v>30</v>
      </c>
      <c r="W2126" s="98" t="s">
        <v>4796</v>
      </c>
      <c r="X2126" s="98">
        <v>2</v>
      </c>
      <c r="Y2126" s="98" t="s">
        <v>4418</v>
      </c>
      <c r="Z2126" s="98">
        <v>17</v>
      </c>
      <c r="AA2126" s="98" t="s">
        <v>4753</v>
      </c>
      <c r="AB2126" s="98">
        <v>8397</v>
      </c>
      <c r="AC2126" s="98" t="s">
        <v>4829</v>
      </c>
      <c r="AD2126" s="98" t="s">
        <v>4830</v>
      </c>
      <c r="AE2126" s="98">
        <v>5814</v>
      </c>
      <c r="AF2126" s="98" t="s">
        <v>4498</v>
      </c>
      <c r="AG2126" s="98" t="s">
        <v>4834</v>
      </c>
      <c r="AH2126" s="98" t="s">
        <v>847</v>
      </c>
      <c r="AI2126" s="98" t="s">
        <v>53</v>
      </c>
      <c r="AJ2126" s="98">
        <v>4100</v>
      </c>
      <c r="AK2126" s="98" t="s">
        <v>34</v>
      </c>
      <c r="AL2126" s="98">
        <v>4102</v>
      </c>
      <c r="AM2126" s="98" t="s">
        <v>1906</v>
      </c>
      <c r="AN2126" s="98">
        <v>4119608</v>
      </c>
      <c r="AO2126" s="98">
        <v>2024</v>
      </c>
      <c r="AP2126" s="98">
        <v>6</v>
      </c>
      <c r="AQ2126" s="98" t="s">
        <v>54</v>
      </c>
      <c r="AR2126" s="98" t="s">
        <v>54</v>
      </c>
      <c r="AS2126" s="98" t="s">
        <v>54</v>
      </c>
      <c r="AT2126" s="98" t="s">
        <v>54</v>
      </c>
      <c r="AX2126" s="98" t="s">
        <v>2642</v>
      </c>
      <c r="AY2126" s="98" t="s">
        <v>56</v>
      </c>
      <c r="AZ2126" s="98" t="s">
        <v>4790</v>
      </c>
      <c r="BA2126" s="98" t="s">
        <v>4758</v>
      </c>
      <c r="BB2126" s="98" t="s">
        <v>856</v>
      </c>
      <c r="BD2126" s="110" t="str">
        <f t="shared" si="339"/>
        <v>5461RGInt 01 Curitiba</v>
      </c>
      <c r="BE2126" s="110">
        <v>5461</v>
      </c>
      <c r="BF2126" s="110" t="s">
        <v>1220</v>
      </c>
      <c r="BG2126" s="110">
        <v>8032</v>
      </c>
      <c r="BH2126" s="110" t="s">
        <v>33</v>
      </c>
      <c r="BI2126" s="110">
        <v>0</v>
      </c>
      <c r="BJ2126" s="110">
        <v>1</v>
      </c>
      <c r="BK2126" s="110">
        <v>0</v>
      </c>
      <c r="BL2126" s="110">
        <v>0</v>
      </c>
      <c r="BN2126" s="110">
        <f t="shared" si="340"/>
        <v>1</v>
      </c>
      <c r="BS2126" s="110">
        <v>5814</v>
      </c>
      <c r="BT2126" s="110" t="str">
        <f t="shared" si="334"/>
        <v>Duplicação e restauração da rodovia PR-170/PRC-466, Pitanga-Turvo</v>
      </c>
      <c r="BU2126" s="111" t="str">
        <f t="shared" si="335"/>
        <v>Não</v>
      </c>
      <c r="BV2126" s="111" t="str">
        <f t="shared" si="336"/>
        <v>Não</v>
      </c>
      <c r="BW2126" s="111" t="str">
        <f t="shared" si="337"/>
        <v>Não</v>
      </c>
      <c r="BX2126" s="111" t="str">
        <f t="shared" si="338"/>
        <v>Não</v>
      </c>
      <c r="BY2126" s="110" t="s">
        <v>121</v>
      </c>
      <c r="BZ2126" s="110" t="s">
        <v>213</v>
      </c>
      <c r="CA2126" s="110" t="s">
        <v>121</v>
      </c>
      <c r="CB2126" s="110" t="s">
        <v>8374</v>
      </c>
      <c r="CG2126" s="110" t="str">
        <f t="shared" si="332"/>
        <v>6467Assis Chateaubriand</v>
      </c>
      <c r="CH2126" s="110" t="str">
        <f t="shared" si="333"/>
        <v>6467-1</v>
      </c>
      <c r="CI2126" s="110">
        <v>1</v>
      </c>
      <c r="CJ2126" s="110">
        <v>6467</v>
      </c>
      <c r="CK2126" s="110" t="s">
        <v>35</v>
      </c>
      <c r="CL2126" s="110">
        <v>4102000</v>
      </c>
      <c r="CM2126" s="110" t="s">
        <v>356</v>
      </c>
      <c r="CN2126" s="110">
        <v>0</v>
      </c>
      <c r="CO2126" s="110">
        <v>200</v>
      </c>
      <c r="CP2126" s="110">
        <v>1000</v>
      </c>
      <c r="CQ2126" s="110">
        <v>0</v>
      </c>
    </row>
    <row r="2127" spans="19:95" x14ac:dyDescent="0.2">
      <c r="S2127" s="98">
        <v>4341</v>
      </c>
      <c r="T2127" s="98">
        <v>77</v>
      </c>
      <c r="U2127" s="98" t="s">
        <v>4752</v>
      </c>
      <c r="V2127" s="98">
        <v>30</v>
      </c>
      <c r="W2127" s="98" t="s">
        <v>4796</v>
      </c>
      <c r="X2127" s="98">
        <v>2</v>
      </c>
      <c r="Y2127" s="98" t="s">
        <v>4418</v>
      </c>
      <c r="Z2127" s="98">
        <v>17</v>
      </c>
      <c r="AA2127" s="98" t="s">
        <v>4753</v>
      </c>
      <c r="AB2127" s="98">
        <v>8397</v>
      </c>
      <c r="AC2127" s="98" t="s">
        <v>4829</v>
      </c>
      <c r="AD2127" s="98" t="s">
        <v>4830</v>
      </c>
      <c r="AE2127" s="98">
        <v>4341</v>
      </c>
      <c r="AF2127" s="98" t="s">
        <v>1838</v>
      </c>
      <c r="AG2127" s="98" t="s">
        <v>6716</v>
      </c>
      <c r="AH2127" s="98" t="s">
        <v>847</v>
      </c>
      <c r="AI2127" s="98" t="s">
        <v>53</v>
      </c>
      <c r="AJ2127" s="98">
        <v>4100</v>
      </c>
      <c r="AK2127" s="98" t="s">
        <v>34</v>
      </c>
      <c r="AL2127" s="98">
        <v>4102</v>
      </c>
      <c r="AM2127" s="98" t="s">
        <v>526</v>
      </c>
      <c r="AN2127" s="98">
        <v>4109401</v>
      </c>
      <c r="AO2127" s="98">
        <v>2024</v>
      </c>
      <c r="AP2127" s="98">
        <v>7</v>
      </c>
      <c r="AQ2127" s="98" t="s">
        <v>54</v>
      </c>
      <c r="AR2127" s="98" t="s">
        <v>54</v>
      </c>
      <c r="AS2127" s="98" t="s">
        <v>54</v>
      </c>
      <c r="AT2127" s="98" t="s">
        <v>54</v>
      </c>
      <c r="AW2127" s="98" t="s">
        <v>479</v>
      </c>
      <c r="AY2127" s="98" t="s">
        <v>56</v>
      </c>
      <c r="AZ2127" s="98" t="s">
        <v>4790</v>
      </c>
      <c r="BA2127" s="98" t="s">
        <v>4758</v>
      </c>
      <c r="BB2127" s="98" t="s">
        <v>856</v>
      </c>
      <c r="BD2127" s="110" t="str">
        <f t="shared" si="339"/>
        <v>5462RGInt 01 Curitiba</v>
      </c>
      <c r="BE2127" s="110">
        <v>5462</v>
      </c>
      <c r="BF2127" s="110" t="s">
        <v>1218</v>
      </c>
      <c r="BG2127" s="110">
        <v>8032</v>
      </c>
      <c r="BH2127" s="110" t="s">
        <v>33</v>
      </c>
      <c r="BI2127" s="110">
        <v>0</v>
      </c>
      <c r="BJ2127" s="110">
        <v>1</v>
      </c>
      <c r="BK2127" s="110">
        <v>0</v>
      </c>
      <c r="BL2127" s="110">
        <v>0</v>
      </c>
      <c r="BN2127" s="110">
        <f t="shared" si="340"/>
        <v>1</v>
      </c>
      <c r="BS2127" s="110">
        <v>4341</v>
      </c>
      <c r="BT2127" s="110" t="str">
        <f t="shared" si="334"/>
        <v>Duplicação e restauração da rodovia PR-170/PRC-466, Turvo - Guarapuava</v>
      </c>
      <c r="BU2127" s="111" t="str">
        <f t="shared" si="335"/>
        <v>Não</v>
      </c>
      <c r="BV2127" s="111" t="str">
        <f t="shared" si="336"/>
        <v>Não</v>
      </c>
      <c r="BW2127" s="111" t="str">
        <f t="shared" si="337"/>
        <v>Não</v>
      </c>
      <c r="BX2127" s="111" t="str">
        <f t="shared" si="338"/>
        <v>Não</v>
      </c>
      <c r="BY2127" s="110" t="s">
        <v>121</v>
      </c>
      <c r="BZ2127" s="110" t="s">
        <v>213</v>
      </c>
      <c r="CA2127" s="110" t="s">
        <v>479</v>
      </c>
      <c r="CB2127" s="110" t="s">
        <v>8374</v>
      </c>
      <c r="CG2127" s="110" t="str">
        <f t="shared" si="332"/>
        <v>6467 Total</v>
      </c>
      <c r="CH2127" s="110" t="str">
        <f t="shared" si="333"/>
        <v>6467 Total-1</v>
      </c>
      <c r="CI2127" s="110">
        <v>1</v>
      </c>
      <c r="CJ2127" s="110" t="s">
        <v>7751</v>
      </c>
      <c r="CN2127" s="110">
        <v>0</v>
      </c>
      <c r="CO2127" s="110">
        <v>200</v>
      </c>
      <c r="CP2127" s="110">
        <v>1000</v>
      </c>
      <c r="CQ2127" s="110">
        <v>0</v>
      </c>
    </row>
    <row r="2128" spans="19:95" x14ac:dyDescent="0.2">
      <c r="S2128" s="98">
        <v>6272</v>
      </c>
      <c r="T2128" s="98">
        <v>77</v>
      </c>
      <c r="U2128" s="98" t="s">
        <v>4752</v>
      </c>
      <c r="V2128" s="98">
        <v>30</v>
      </c>
      <c r="W2128" s="98" t="s">
        <v>4796</v>
      </c>
      <c r="X2128" s="98">
        <v>2</v>
      </c>
      <c r="Y2128" s="98" t="s">
        <v>4418</v>
      </c>
      <c r="Z2128" s="98">
        <v>17</v>
      </c>
      <c r="AA2128" s="98" t="s">
        <v>4753</v>
      </c>
      <c r="AB2128" s="98">
        <v>8397</v>
      </c>
      <c r="AC2128" s="98" t="s">
        <v>4829</v>
      </c>
      <c r="AD2128" s="98" t="s">
        <v>4830</v>
      </c>
      <c r="AE2128" s="98">
        <v>6272</v>
      </c>
      <c r="AF2128" s="98" t="s">
        <v>6717</v>
      </c>
      <c r="AG2128" s="98" t="s">
        <v>6718</v>
      </c>
      <c r="AH2128" s="98" t="s">
        <v>847</v>
      </c>
      <c r="AI2128" s="98" t="s">
        <v>53</v>
      </c>
      <c r="AJ2128" s="98">
        <v>4100</v>
      </c>
      <c r="AK2128" s="98" t="s">
        <v>34</v>
      </c>
      <c r="AL2128" s="98">
        <v>4102</v>
      </c>
      <c r="AM2128" s="98" t="s">
        <v>6719</v>
      </c>
      <c r="AN2128" s="98">
        <v>4127965</v>
      </c>
      <c r="AO2128" s="98">
        <v>2024</v>
      </c>
      <c r="AP2128" s="98">
        <v>0</v>
      </c>
      <c r="AQ2128" s="98" t="s">
        <v>54</v>
      </c>
      <c r="AR2128" s="98" t="s">
        <v>56</v>
      </c>
      <c r="AS2128" s="98" t="s">
        <v>54</v>
      </c>
      <c r="AT2128" s="98" t="s">
        <v>54</v>
      </c>
      <c r="AW2128" s="98" t="s">
        <v>479</v>
      </c>
      <c r="AY2128" s="98" t="s">
        <v>56</v>
      </c>
      <c r="AZ2128" s="98" t="s">
        <v>4790</v>
      </c>
      <c r="BA2128" s="98" t="s">
        <v>4758</v>
      </c>
      <c r="BB2128" s="98" t="s">
        <v>856</v>
      </c>
      <c r="BD2128" s="110" t="str">
        <f t="shared" si="339"/>
        <v>5463(vazio)</v>
      </c>
      <c r="BE2128" s="110">
        <v>5463</v>
      </c>
      <c r="BF2128" s="110" t="s">
        <v>1192</v>
      </c>
      <c r="BG2128" s="110">
        <v>8032</v>
      </c>
      <c r="BH2128" s="110" t="s">
        <v>60</v>
      </c>
      <c r="BI2128" s="110">
        <v>2</v>
      </c>
      <c r="BJ2128" s="110">
        <v>3</v>
      </c>
      <c r="BK2128" s="110">
        <v>0</v>
      </c>
      <c r="BL2128" s="110">
        <v>0</v>
      </c>
      <c r="BN2128" s="110">
        <f t="shared" si="340"/>
        <v>5</v>
      </c>
      <c r="BS2128" s="110">
        <v>6272</v>
      </c>
      <c r="BT2128" s="110" t="str">
        <f t="shared" si="334"/>
        <v>Duplicação e restauração da rodovia PR-170/PRC-466, Turvo - Palmeirinha</v>
      </c>
      <c r="BU2128" s="111" t="str">
        <f t="shared" si="335"/>
        <v>Não</v>
      </c>
      <c r="BV2128" s="111" t="str">
        <f t="shared" si="336"/>
        <v>Não</v>
      </c>
      <c r="BW2128" s="111" t="str">
        <f t="shared" si="337"/>
        <v>Não</v>
      </c>
      <c r="BX2128" s="111" t="str">
        <f t="shared" si="338"/>
        <v>Sim</v>
      </c>
      <c r="BY2128" s="110" t="s">
        <v>121</v>
      </c>
      <c r="BZ2128" s="110" t="s">
        <v>213</v>
      </c>
      <c r="CA2128" s="110" t="s">
        <v>479</v>
      </c>
      <c r="CB2128" s="110" t="s">
        <v>8377</v>
      </c>
      <c r="CG2128" s="110" t="str">
        <f t="shared" si="332"/>
        <v>6468Ponta Grossa</v>
      </c>
      <c r="CH2128" s="110" t="str">
        <f t="shared" si="333"/>
        <v>6468-1</v>
      </c>
      <c r="CI2128" s="110">
        <v>1</v>
      </c>
      <c r="CJ2128" s="110">
        <v>6468</v>
      </c>
      <c r="CK2128" s="110" t="s">
        <v>38</v>
      </c>
      <c r="CL2128" s="110">
        <v>4119905</v>
      </c>
      <c r="CM2128" s="110" t="s">
        <v>531</v>
      </c>
      <c r="CN2128" s="110">
        <v>8000.92</v>
      </c>
      <c r="CO2128" s="110">
        <v>8000.92</v>
      </c>
      <c r="CP2128" s="110">
        <v>0</v>
      </c>
      <c r="CQ2128" s="110">
        <v>0</v>
      </c>
    </row>
    <row r="2129" spans="19:95" x14ac:dyDescent="0.2">
      <c r="S2129" s="98">
        <v>6181</v>
      </c>
      <c r="T2129" s="98">
        <v>77</v>
      </c>
      <c r="U2129" s="98" t="s">
        <v>4752</v>
      </c>
      <c r="V2129" s="98">
        <v>30</v>
      </c>
      <c r="W2129" s="98" t="s">
        <v>4796</v>
      </c>
      <c r="X2129" s="98">
        <v>2</v>
      </c>
      <c r="Y2129" s="98" t="s">
        <v>4418</v>
      </c>
      <c r="Z2129" s="98">
        <v>17</v>
      </c>
      <c r="AA2129" s="98" t="s">
        <v>4753</v>
      </c>
      <c r="AB2129" s="98">
        <v>8397</v>
      </c>
      <c r="AC2129" s="98" t="s">
        <v>4829</v>
      </c>
      <c r="AD2129" s="98" t="s">
        <v>4830</v>
      </c>
      <c r="AE2129" s="98">
        <v>6181</v>
      </c>
      <c r="AF2129" s="98" t="s">
        <v>6720</v>
      </c>
      <c r="AG2129" s="98" t="s">
        <v>6721</v>
      </c>
      <c r="AH2129" s="98" t="s">
        <v>847</v>
      </c>
      <c r="AI2129" s="98" t="s">
        <v>53</v>
      </c>
      <c r="AJ2129" s="98">
        <v>4100</v>
      </c>
      <c r="AK2129" s="98" t="s">
        <v>37</v>
      </c>
      <c r="AL2129" s="98">
        <v>4105</v>
      </c>
      <c r="AM2129" s="98" t="s">
        <v>349</v>
      </c>
      <c r="AN2129" s="98">
        <v>4115754</v>
      </c>
      <c r="AO2129" s="98">
        <v>2024</v>
      </c>
      <c r="AP2129" s="98">
        <v>0</v>
      </c>
      <c r="AQ2129" s="98" t="s">
        <v>54</v>
      </c>
      <c r="AR2129" s="98" t="s">
        <v>54</v>
      </c>
      <c r="AS2129" s="98" t="s">
        <v>54</v>
      </c>
      <c r="AT2129" s="98" t="s">
        <v>54</v>
      </c>
      <c r="AW2129" s="98" t="s">
        <v>479</v>
      </c>
      <c r="AY2129" s="98" t="s">
        <v>56</v>
      </c>
      <c r="AZ2129" s="98" t="s">
        <v>4790</v>
      </c>
      <c r="BA2129" s="98" t="s">
        <v>4758</v>
      </c>
      <c r="BB2129" s="98" t="s">
        <v>856</v>
      </c>
      <c r="BD2129" s="110" t="str">
        <f t="shared" si="339"/>
        <v>5464(vazio)</v>
      </c>
      <c r="BE2129" s="110">
        <v>5464</v>
      </c>
      <c r="BF2129" s="110" t="s">
        <v>1196</v>
      </c>
      <c r="BG2129" s="110">
        <v>8032</v>
      </c>
      <c r="BH2129" s="110" t="s">
        <v>60</v>
      </c>
      <c r="BI2129" s="110">
        <v>2</v>
      </c>
      <c r="BJ2129" s="110">
        <v>3</v>
      </c>
      <c r="BK2129" s="110">
        <v>0</v>
      </c>
      <c r="BL2129" s="110">
        <v>0</v>
      </c>
      <c r="BN2129" s="110">
        <f t="shared" si="340"/>
        <v>5</v>
      </c>
      <c r="BS2129" s="110">
        <v>6181</v>
      </c>
      <c r="BT2129" s="110" t="str">
        <f t="shared" si="334"/>
        <v>Duplicação e restauração da rodovia PR-445 no trecho Irerê e Mauá da Serra, no Estado do Paraná</v>
      </c>
      <c r="BU2129" s="111" t="str">
        <f t="shared" si="335"/>
        <v>Não</v>
      </c>
      <c r="BV2129" s="111" t="str">
        <f t="shared" si="336"/>
        <v>Não</v>
      </c>
      <c r="BW2129" s="111" t="str">
        <f t="shared" si="337"/>
        <v>Não</v>
      </c>
      <c r="BX2129" s="111" t="str">
        <f t="shared" si="338"/>
        <v>Não</v>
      </c>
      <c r="BY2129" s="110" t="s">
        <v>121</v>
      </c>
      <c r="BZ2129" s="110" t="s">
        <v>213</v>
      </c>
      <c r="CA2129" s="110" t="s">
        <v>479</v>
      </c>
      <c r="CB2129" s="110" t="s">
        <v>8122</v>
      </c>
      <c r="CG2129" s="110" t="str">
        <f t="shared" si="332"/>
        <v>6468 Total</v>
      </c>
      <c r="CH2129" s="110" t="str">
        <f t="shared" si="333"/>
        <v>6468 Total-1</v>
      </c>
      <c r="CI2129" s="110">
        <v>1</v>
      </c>
      <c r="CJ2129" s="110" t="s">
        <v>7752</v>
      </c>
      <c r="CN2129" s="110">
        <v>8000.92</v>
      </c>
      <c r="CO2129" s="110">
        <v>8000.92</v>
      </c>
      <c r="CP2129" s="110">
        <v>0</v>
      </c>
      <c r="CQ2129" s="110">
        <v>0</v>
      </c>
    </row>
    <row r="2130" spans="19:95" x14ac:dyDescent="0.2">
      <c r="S2130" s="98">
        <v>4343</v>
      </c>
      <c r="T2130" s="98">
        <v>77</v>
      </c>
      <c r="U2130" s="98" t="s">
        <v>4752</v>
      </c>
      <c r="V2130" s="98">
        <v>30</v>
      </c>
      <c r="W2130" s="98" t="s">
        <v>4796</v>
      </c>
      <c r="X2130" s="98">
        <v>2</v>
      </c>
      <c r="Y2130" s="98" t="s">
        <v>4418</v>
      </c>
      <c r="Z2130" s="98">
        <v>17</v>
      </c>
      <c r="AA2130" s="98" t="s">
        <v>4753</v>
      </c>
      <c r="AB2130" s="98">
        <v>8397</v>
      </c>
      <c r="AC2130" s="98" t="s">
        <v>4829</v>
      </c>
      <c r="AD2130" s="98" t="s">
        <v>4830</v>
      </c>
      <c r="AE2130" s="98">
        <v>4343</v>
      </c>
      <c r="AF2130" s="98" t="s">
        <v>1844</v>
      </c>
      <c r="AG2130" s="98" t="s">
        <v>6722</v>
      </c>
      <c r="AH2130" s="98" t="s">
        <v>847</v>
      </c>
      <c r="AI2130" s="98" t="s">
        <v>53</v>
      </c>
      <c r="AJ2130" s="98">
        <v>4100</v>
      </c>
      <c r="AK2130" s="98" t="s">
        <v>33</v>
      </c>
      <c r="AL2130" s="98">
        <v>4101</v>
      </c>
      <c r="AM2130" s="98" t="s">
        <v>965</v>
      </c>
      <c r="AN2130" s="98">
        <v>4104006</v>
      </c>
      <c r="AO2130" s="98">
        <v>2024</v>
      </c>
      <c r="AP2130" s="98">
        <v>2</v>
      </c>
      <c r="AQ2130" s="98" t="s">
        <v>54</v>
      </c>
      <c r="AR2130" s="98" t="s">
        <v>54</v>
      </c>
      <c r="AS2130" s="98" t="s">
        <v>54</v>
      </c>
      <c r="AT2130" s="98" t="s">
        <v>54</v>
      </c>
      <c r="AW2130" s="98" t="s">
        <v>479</v>
      </c>
      <c r="AY2130" s="98" t="s">
        <v>56</v>
      </c>
      <c r="AZ2130" s="98" t="s">
        <v>4788</v>
      </c>
      <c r="BA2130" s="98" t="s">
        <v>4758</v>
      </c>
      <c r="BB2130" s="98" t="s">
        <v>856</v>
      </c>
      <c r="BD2130" s="110" t="str">
        <f t="shared" si="339"/>
        <v>5466RGInt 04 Maringá</v>
      </c>
      <c r="BE2130" s="110">
        <v>5466</v>
      </c>
      <c r="BF2130" s="110" t="s">
        <v>1208</v>
      </c>
      <c r="BG2130" s="110">
        <v>8032</v>
      </c>
      <c r="BH2130" s="110" t="s">
        <v>36</v>
      </c>
      <c r="BI2130" s="110">
        <v>1</v>
      </c>
      <c r="BJ2130" s="110">
        <v>2</v>
      </c>
      <c r="BK2130" s="110">
        <v>0</v>
      </c>
      <c r="BL2130" s="110">
        <v>0</v>
      </c>
      <c r="BN2130" s="110">
        <f t="shared" si="340"/>
        <v>3</v>
      </c>
      <c r="BS2130" s="110">
        <v>4343</v>
      </c>
      <c r="BT2130" s="110" t="str">
        <f t="shared" si="334"/>
        <v>Duplicação e restauração da rodovia PR-506, no trecho de Campina Grande do Sul</v>
      </c>
      <c r="BU2130" s="111" t="str">
        <f t="shared" si="335"/>
        <v>Não</v>
      </c>
      <c r="BV2130" s="111" t="str">
        <f t="shared" si="336"/>
        <v>Não</v>
      </c>
      <c r="BW2130" s="111" t="str">
        <f t="shared" si="337"/>
        <v>Não</v>
      </c>
      <c r="BX2130" s="111" t="str">
        <f t="shared" si="338"/>
        <v>Não</v>
      </c>
      <c r="BY2130" s="110" t="s">
        <v>121</v>
      </c>
      <c r="BZ2130" s="110" t="s">
        <v>213</v>
      </c>
      <c r="CA2130" s="110" t="s">
        <v>479</v>
      </c>
      <c r="CB2130" s="110" t="s">
        <v>8374</v>
      </c>
      <c r="CG2130" s="110" t="str">
        <f t="shared" si="332"/>
        <v>6469Guaratuba</v>
      </c>
      <c r="CH2130" s="110" t="str">
        <f t="shared" si="333"/>
        <v>6469-1</v>
      </c>
      <c r="CI2130" s="110">
        <v>1</v>
      </c>
      <c r="CJ2130" s="110">
        <v>6469</v>
      </c>
      <c r="CK2130" s="110" t="s">
        <v>33</v>
      </c>
      <c r="CL2130" s="110">
        <v>4109609</v>
      </c>
      <c r="CM2130" s="110" t="s">
        <v>231</v>
      </c>
      <c r="CN2130" s="110">
        <v>0</v>
      </c>
      <c r="CO2130" s="110">
        <v>0</v>
      </c>
      <c r="CP2130" s="110">
        <v>0</v>
      </c>
      <c r="CQ2130" s="110">
        <v>100</v>
      </c>
    </row>
    <row r="2131" spans="19:95" x14ac:dyDescent="0.2">
      <c r="S2131" s="98">
        <v>4348</v>
      </c>
      <c r="T2131" s="98">
        <v>77</v>
      </c>
      <c r="U2131" s="98" t="s">
        <v>4752</v>
      </c>
      <c r="V2131" s="98">
        <v>30</v>
      </c>
      <c r="W2131" s="98" t="s">
        <v>4796</v>
      </c>
      <c r="X2131" s="98">
        <v>2</v>
      </c>
      <c r="Y2131" s="98" t="s">
        <v>4418</v>
      </c>
      <c r="Z2131" s="98">
        <v>17</v>
      </c>
      <c r="AA2131" s="98" t="s">
        <v>4753</v>
      </c>
      <c r="AB2131" s="98">
        <v>8397</v>
      </c>
      <c r="AC2131" s="98" t="s">
        <v>4829</v>
      </c>
      <c r="AD2131" s="98" t="s">
        <v>4830</v>
      </c>
      <c r="AE2131" s="98">
        <v>4348</v>
      </c>
      <c r="AF2131" s="98" t="s">
        <v>1863</v>
      </c>
      <c r="AG2131" s="98" t="s">
        <v>6723</v>
      </c>
      <c r="AH2131" s="98" t="s">
        <v>847</v>
      </c>
      <c r="AI2131" s="98" t="s">
        <v>53</v>
      </c>
      <c r="AJ2131" s="98">
        <v>4100</v>
      </c>
      <c r="AK2131" s="98" t="s">
        <v>33</v>
      </c>
      <c r="AL2131" s="98">
        <v>4101</v>
      </c>
      <c r="AM2131" s="98" t="s">
        <v>147</v>
      </c>
      <c r="AN2131" s="98">
        <v>4115705</v>
      </c>
      <c r="AO2131" s="98">
        <v>2024</v>
      </c>
      <c r="AP2131" s="98">
        <v>3</v>
      </c>
      <c r="AQ2131" s="98" t="s">
        <v>54</v>
      </c>
      <c r="AR2131" s="98" t="s">
        <v>54</v>
      </c>
      <c r="AS2131" s="98" t="s">
        <v>54</v>
      </c>
      <c r="AT2131" s="98" t="s">
        <v>54</v>
      </c>
      <c r="AW2131" s="98" t="s">
        <v>479</v>
      </c>
      <c r="AY2131" s="98" t="s">
        <v>56</v>
      </c>
      <c r="AZ2131" s="98" t="s">
        <v>4790</v>
      </c>
      <c r="BA2131" s="98" t="s">
        <v>4758</v>
      </c>
      <c r="BB2131" s="98" t="s">
        <v>856</v>
      </c>
      <c r="BD2131" s="110" t="str">
        <f t="shared" si="339"/>
        <v>5466RGInt 05 Londrina</v>
      </c>
      <c r="BE2131" s="110">
        <v>5466</v>
      </c>
      <c r="BF2131" s="110" t="s">
        <v>1208</v>
      </c>
      <c r="BG2131" s="110">
        <v>8032</v>
      </c>
      <c r="BH2131" s="110" t="s">
        <v>37</v>
      </c>
      <c r="BI2131" s="110">
        <v>1</v>
      </c>
      <c r="BJ2131" s="110">
        <v>2</v>
      </c>
      <c r="BK2131" s="110">
        <v>0</v>
      </c>
      <c r="BL2131" s="110">
        <v>0</v>
      </c>
      <c r="BN2131" s="110">
        <f t="shared" si="340"/>
        <v>3</v>
      </c>
      <c r="BS2131" s="110">
        <v>4348</v>
      </c>
      <c r="BT2131" s="110" t="str">
        <f t="shared" si="334"/>
        <v>Duplicação e restauração e ampliação capacidade rodoviária PR-412, no trecho Matinhos a Praia de Leste</v>
      </c>
      <c r="BU2131" s="111" t="str">
        <f t="shared" si="335"/>
        <v>Não</v>
      </c>
      <c r="BV2131" s="111" t="str">
        <f t="shared" si="336"/>
        <v>Não</v>
      </c>
      <c r="BW2131" s="111" t="str">
        <f t="shared" si="337"/>
        <v>Não</v>
      </c>
      <c r="BX2131" s="111" t="str">
        <f t="shared" si="338"/>
        <v>Não</v>
      </c>
      <c r="BY2131" s="110" t="s">
        <v>121</v>
      </c>
      <c r="BZ2131" s="110" t="s">
        <v>213</v>
      </c>
      <c r="CA2131" s="110" t="s">
        <v>479</v>
      </c>
      <c r="CB2131" s="110" t="s">
        <v>8374</v>
      </c>
      <c r="CG2131" s="110" t="str">
        <f t="shared" si="332"/>
        <v>6469 Total</v>
      </c>
      <c r="CH2131" s="110" t="str">
        <f t="shared" si="333"/>
        <v>6469 Total-1</v>
      </c>
      <c r="CI2131" s="110">
        <v>1</v>
      </c>
      <c r="CJ2131" s="110" t="s">
        <v>7753</v>
      </c>
      <c r="CN2131" s="110">
        <v>0</v>
      </c>
      <c r="CO2131" s="110">
        <v>0</v>
      </c>
      <c r="CP2131" s="110">
        <v>0</v>
      </c>
      <c r="CQ2131" s="110">
        <v>100</v>
      </c>
    </row>
    <row r="2132" spans="19:95" x14ac:dyDescent="0.2">
      <c r="S2132" s="98">
        <v>4349</v>
      </c>
      <c r="T2132" s="98">
        <v>77</v>
      </c>
      <c r="U2132" s="98" t="s">
        <v>4752</v>
      </c>
      <c r="V2132" s="98">
        <v>30</v>
      </c>
      <c r="W2132" s="98" t="s">
        <v>4796</v>
      </c>
      <c r="X2132" s="98">
        <v>2</v>
      </c>
      <c r="Y2132" s="98" t="s">
        <v>4418</v>
      </c>
      <c r="Z2132" s="98">
        <v>17</v>
      </c>
      <c r="AA2132" s="98" t="s">
        <v>4753</v>
      </c>
      <c r="AB2132" s="98">
        <v>8397</v>
      </c>
      <c r="AC2132" s="98" t="s">
        <v>4829</v>
      </c>
      <c r="AD2132" s="98" t="s">
        <v>4830</v>
      </c>
      <c r="AE2132" s="98">
        <v>4349</v>
      </c>
      <c r="AF2132" s="98" t="s">
        <v>1871</v>
      </c>
      <c r="AG2132" s="98" t="s">
        <v>4835</v>
      </c>
      <c r="AH2132" s="98" t="s">
        <v>847</v>
      </c>
      <c r="AI2132" s="98" t="s">
        <v>53</v>
      </c>
      <c r="AJ2132" s="98">
        <v>4100</v>
      </c>
      <c r="AK2132" s="98" t="s">
        <v>33</v>
      </c>
      <c r="AL2132" s="98">
        <v>4101</v>
      </c>
      <c r="AM2132" s="98" t="s">
        <v>567</v>
      </c>
      <c r="AN2132" s="98">
        <v>4128203</v>
      </c>
      <c r="AO2132" s="98">
        <v>2024</v>
      </c>
      <c r="AP2132" s="98">
        <v>0.22</v>
      </c>
      <c r="AQ2132" s="98" t="s">
        <v>54</v>
      </c>
      <c r="AR2132" s="98" t="s">
        <v>54</v>
      </c>
      <c r="AS2132" s="98" t="s">
        <v>54</v>
      </c>
      <c r="AT2132" s="98" t="s">
        <v>54</v>
      </c>
      <c r="AV2132" s="98" t="s">
        <v>213</v>
      </c>
      <c r="AY2132" s="98" t="s">
        <v>56</v>
      </c>
      <c r="AZ2132" s="98" t="s">
        <v>4790</v>
      </c>
      <c r="BA2132" s="98" t="s">
        <v>4758</v>
      </c>
      <c r="BB2132" s="98" t="s">
        <v>856</v>
      </c>
      <c r="BD2132" s="110" t="str">
        <f t="shared" si="339"/>
        <v>5467(vazio)</v>
      </c>
      <c r="BE2132" s="110">
        <v>5467</v>
      </c>
      <c r="BF2132" s="110" t="s">
        <v>1205</v>
      </c>
      <c r="BG2132" s="110">
        <v>8032</v>
      </c>
      <c r="BH2132" s="110" t="s">
        <v>60</v>
      </c>
      <c r="BI2132" s="110">
        <v>5</v>
      </c>
      <c r="BJ2132" s="110">
        <v>10</v>
      </c>
      <c r="BK2132" s="110">
        <v>0</v>
      </c>
      <c r="BL2132" s="110">
        <v>0</v>
      </c>
      <c r="BN2132" s="110">
        <f t="shared" si="340"/>
        <v>15</v>
      </c>
      <c r="BS2132" s="110">
        <v>4349</v>
      </c>
      <c r="BT2132" s="110" t="str">
        <f t="shared" si="334"/>
        <v>Estabilização de taludes na rodovia PRC-466, em União da Vitória</v>
      </c>
      <c r="BU2132" s="111" t="str">
        <f t="shared" si="335"/>
        <v>Não</v>
      </c>
      <c r="BV2132" s="111" t="str">
        <f t="shared" si="336"/>
        <v>Não</v>
      </c>
      <c r="BW2132" s="111" t="str">
        <f t="shared" si="337"/>
        <v>Não</v>
      </c>
      <c r="BX2132" s="111" t="str">
        <f t="shared" si="338"/>
        <v>Não</v>
      </c>
      <c r="BY2132" s="110" t="s">
        <v>121</v>
      </c>
      <c r="BZ2132" s="110" t="s">
        <v>213</v>
      </c>
      <c r="CA2132" s="110" t="s">
        <v>479</v>
      </c>
      <c r="CB2132" s="110" t="s">
        <v>8379</v>
      </c>
      <c r="CG2132" s="110" t="str">
        <f t="shared" si="332"/>
        <v>6470Matinhos</v>
      </c>
      <c r="CH2132" s="110" t="str">
        <f t="shared" si="333"/>
        <v>6470-1</v>
      </c>
      <c r="CI2132" s="110">
        <v>1</v>
      </c>
      <c r="CJ2132" s="110">
        <v>6470</v>
      </c>
      <c r="CK2132" s="110" t="s">
        <v>33</v>
      </c>
      <c r="CL2132" s="110">
        <v>4115705</v>
      </c>
      <c r="CM2132" s="110" t="s">
        <v>147</v>
      </c>
      <c r="CN2132" s="110">
        <v>0</v>
      </c>
      <c r="CO2132" s="110">
        <v>0</v>
      </c>
      <c r="CP2132" s="110">
        <v>0</v>
      </c>
      <c r="CQ2132" s="110">
        <v>100</v>
      </c>
    </row>
    <row r="2133" spans="19:95" x14ac:dyDescent="0.2">
      <c r="S2133" s="98">
        <v>6275</v>
      </c>
      <c r="T2133" s="98">
        <v>77</v>
      </c>
      <c r="U2133" s="98" t="s">
        <v>4752</v>
      </c>
      <c r="V2133" s="98">
        <v>30</v>
      </c>
      <c r="W2133" s="98" t="s">
        <v>4796</v>
      </c>
      <c r="X2133" s="98">
        <v>2</v>
      </c>
      <c r="Y2133" s="98" t="s">
        <v>4418</v>
      </c>
      <c r="Z2133" s="98">
        <v>17</v>
      </c>
      <c r="AA2133" s="98" t="s">
        <v>4753</v>
      </c>
      <c r="AB2133" s="98">
        <v>8397</v>
      </c>
      <c r="AC2133" s="98" t="s">
        <v>4829</v>
      </c>
      <c r="AD2133" s="98" t="s">
        <v>4830</v>
      </c>
      <c r="AE2133" s="98">
        <v>6275</v>
      </c>
      <c r="AF2133" s="98" t="s">
        <v>6724</v>
      </c>
      <c r="AG2133" s="98" t="s">
        <v>6725</v>
      </c>
      <c r="AH2133" s="98" t="s">
        <v>847</v>
      </c>
      <c r="AI2133" s="98" t="s">
        <v>53</v>
      </c>
      <c r="AJ2133" s="98">
        <v>4100</v>
      </c>
      <c r="AO2133" s="98">
        <v>2024</v>
      </c>
      <c r="AP2133" s="98">
        <v>0</v>
      </c>
      <c r="AQ2133" s="98" t="s">
        <v>54</v>
      </c>
      <c r="AR2133" s="98" t="s">
        <v>56</v>
      </c>
      <c r="AS2133" s="98" t="s">
        <v>54</v>
      </c>
      <c r="AT2133" s="98" t="s">
        <v>54</v>
      </c>
      <c r="AW2133" s="98" t="s">
        <v>479</v>
      </c>
      <c r="AY2133" s="98" t="s">
        <v>56</v>
      </c>
      <c r="AZ2133" s="98" t="s">
        <v>4790</v>
      </c>
      <c r="BA2133" s="98" t="s">
        <v>4758</v>
      </c>
      <c r="BB2133" s="98" t="s">
        <v>856</v>
      </c>
      <c r="BD2133" s="110" t="str">
        <f t="shared" si="339"/>
        <v>5468(vazio)</v>
      </c>
      <c r="BE2133" s="110">
        <v>5468</v>
      </c>
      <c r="BF2133" s="110" t="s">
        <v>2373</v>
      </c>
      <c r="BG2133" s="110">
        <v>8055</v>
      </c>
      <c r="BH2133" s="110" t="s">
        <v>60</v>
      </c>
      <c r="BI2133" s="110">
        <v>8</v>
      </c>
      <c r="BJ2133" s="110">
        <v>8</v>
      </c>
      <c r="BK2133" s="110">
        <v>8</v>
      </c>
      <c r="BL2133" s="110">
        <v>8</v>
      </c>
      <c r="BN2133" s="110">
        <f t="shared" si="340"/>
        <v>32</v>
      </c>
      <c r="BS2133" s="110">
        <v>6275</v>
      </c>
      <c r="BT2133" s="110" t="str">
        <f t="shared" si="334"/>
        <v>Estudos de viabilidade e de impacto (EIA RIMA/EVTEA) de obras de Infraestrutura para ampliação de capacidade e recuperação de pavimento das Rodovias Estaduais</v>
      </c>
      <c r="BU2133" s="111" t="str">
        <f t="shared" si="335"/>
        <v>Não</v>
      </c>
      <c r="BV2133" s="111" t="str">
        <f t="shared" si="336"/>
        <v>Não</v>
      </c>
      <c r="BW2133" s="111" t="str">
        <f t="shared" si="337"/>
        <v>Não</v>
      </c>
      <c r="BX2133" s="111" t="str">
        <f t="shared" si="338"/>
        <v>Sim</v>
      </c>
      <c r="BY2133" s="110" t="s">
        <v>121</v>
      </c>
      <c r="BZ2133" s="110" t="s">
        <v>213</v>
      </c>
      <c r="CA2133" s="110" t="s">
        <v>479</v>
      </c>
      <c r="CB2133" s="110" t="s">
        <v>8122</v>
      </c>
      <c r="CG2133" s="110" t="str">
        <f t="shared" si="332"/>
        <v>6470 Total</v>
      </c>
      <c r="CH2133" s="110" t="str">
        <f t="shared" si="333"/>
        <v>6470 Total-1</v>
      </c>
      <c r="CI2133" s="110">
        <v>1</v>
      </c>
      <c r="CJ2133" s="110" t="s">
        <v>7754</v>
      </c>
      <c r="CN2133" s="110">
        <v>0</v>
      </c>
      <c r="CO2133" s="110">
        <v>0</v>
      </c>
      <c r="CP2133" s="110">
        <v>0</v>
      </c>
      <c r="CQ2133" s="110">
        <v>100</v>
      </c>
    </row>
    <row r="2134" spans="19:95" x14ac:dyDescent="0.2">
      <c r="S2134" s="98">
        <v>5184</v>
      </c>
      <c r="T2134" s="98">
        <v>77</v>
      </c>
      <c r="U2134" s="98" t="s">
        <v>4752</v>
      </c>
      <c r="V2134" s="98">
        <v>30</v>
      </c>
      <c r="W2134" s="98" t="s">
        <v>4796</v>
      </c>
      <c r="X2134" s="98">
        <v>2</v>
      </c>
      <c r="Y2134" s="98" t="s">
        <v>4418</v>
      </c>
      <c r="Z2134" s="98">
        <v>17</v>
      </c>
      <c r="AA2134" s="98" t="s">
        <v>4753</v>
      </c>
      <c r="AB2134" s="98">
        <v>8397</v>
      </c>
      <c r="AC2134" s="98" t="s">
        <v>4829</v>
      </c>
      <c r="AD2134" s="98" t="s">
        <v>4830</v>
      </c>
      <c r="AE2134" s="98">
        <v>5184</v>
      </c>
      <c r="AF2134" s="98" t="s">
        <v>3783</v>
      </c>
      <c r="AG2134" s="98" t="s">
        <v>6726</v>
      </c>
      <c r="AH2134" s="98" t="s">
        <v>847</v>
      </c>
      <c r="AI2134" s="98" t="s">
        <v>53</v>
      </c>
      <c r="AJ2134" s="98">
        <v>4100</v>
      </c>
      <c r="AK2134" s="98" t="s">
        <v>36</v>
      </c>
      <c r="AL2134" s="98">
        <v>4104</v>
      </c>
      <c r="AM2134" s="98" t="s">
        <v>3274</v>
      </c>
      <c r="AN2134" s="98">
        <v>4124608</v>
      </c>
      <c r="AO2134" s="98">
        <v>2024</v>
      </c>
      <c r="AP2134" s="98">
        <v>0.2</v>
      </c>
      <c r="AQ2134" s="98" t="s">
        <v>54</v>
      </c>
      <c r="AR2134" s="98" t="s">
        <v>54</v>
      </c>
      <c r="AS2134" s="98" t="s">
        <v>54</v>
      </c>
      <c r="AT2134" s="98" t="s">
        <v>54</v>
      </c>
      <c r="AV2134" s="98" t="s">
        <v>213</v>
      </c>
      <c r="AY2134" s="98" t="s">
        <v>56</v>
      </c>
      <c r="AZ2134" s="98" t="s">
        <v>4790</v>
      </c>
      <c r="BA2134" s="98" t="s">
        <v>4758</v>
      </c>
      <c r="BB2134" s="98" t="s">
        <v>856</v>
      </c>
      <c r="BD2134" s="110" t="str">
        <f t="shared" si="339"/>
        <v>5469(vazio)</v>
      </c>
      <c r="BE2134" s="110">
        <v>5469</v>
      </c>
      <c r="BF2134" s="110" t="s">
        <v>2370</v>
      </c>
      <c r="BG2134" s="110">
        <v>8055</v>
      </c>
      <c r="BH2134" s="110" t="s">
        <v>60</v>
      </c>
      <c r="BI2134" s="110">
        <v>30</v>
      </c>
      <c r="BJ2134" s="110">
        <v>35</v>
      </c>
      <c r="BK2134" s="110">
        <v>40</v>
      </c>
      <c r="BL2134" s="110">
        <v>45</v>
      </c>
      <c r="BN2134" s="110">
        <f t="shared" si="340"/>
        <v>150</v>
      </c>
      <c r="BS2134" s="110">
        <v>5184</v>
      </c>
      <c r="BT2134" s="110" t="str">
        <f t="shared" si="334"/>
        <v>Implantação da Ponte Japurá, no trecho entre em São Carlos do Ivaí/Japurá PR-498</v>
      </c>
      <c r="BU2134" s="111" t="str">
        <f t="shared" si="335"/>
        <v>Não</v>
      </c>
      <c r="BV2134" s="111" t="str">
        <f t="shared" si="336"/>
        <v>Não</v>
      </c>
      <c r="BW2134" s="111" t="str">
        <f t="shared" si="337"/>
        <v>Não</v>
      </c>
      <c r="BX2134" s="111" t="str">
        <f t="shared" si="338"/>
        <v>Não</v>
      </c>
      <c r="BY2134" s="110" t="s">
        <v>121</v>
      </c>
      <c r="BZ2134" s="110" t="s">
        <v>213</v>
      </c>
      <c r="CA2134" s="110" t="s">
        <v>121</v>
      </c>
      <c r="CB2134" s="110" t="s">
        <v>8377</v>
      </c>
      <c r="CG2134" s="110" t="str">
        <f t="shared" ref="CG2134:CG2197" si="341">CJ2134&amp;CM2134</f>
        <v>6471Marechal Cândido Rondon</v>
      </c>
      <c r="CH2134" s="110" t="str">
        <f t="shared" ref="CH2134:CH2197" si="342">CJ2134&amp;"-"&amp;CI2134</f>
        <v>6471-1</v>
      </c>
      <c r="CI2134" s="110">
        <v>1</v>
      </c>
      <c r="CJ2134" s="110">
        <v>6471</v>
      </c>
      <c r="CK2134" s="110" t="s">
        <v>35</v>
      </c>
      <c r="CL2134" s="110">
        <v>4114609</v>
      </c>
      <c r="CM2134" s="110" t="s">
        <v>341</v>
      </c>
      <c r="CN2134" s="110">
        <v>0</v>
      </c>
      <c r="CO2134" s="110">
        <v>0</v>
      </c>
      <c r="CP2134" s="110">
        <v>0</v>
      </c>
      <c r="CQ2134" s="110">
        <v>100</v>
      </c>
    </row>
    <row r="2135" spans="19:95" x14ac:dyDescent="0.2">
      <c r="S2135" s="98">
        <v>4379</v>
      </c>
      <c r="T2135" s="98">
        <v>77</v>
      </c>
      <c r="U2135" s="98" t="s">
        <v>4752</v>
      </c>
      <c r="V2135" s="98">
        <v>30</v>
      </c>
      <c r="W2135" s="98" t="s">
        <v>4796</v>
      </c>
      <c r="X2135" s="98">
        <v>2</v>
      </c>
      <c r="Y2135" s="98" t="s">
        <v>4418</v>
      </c>
      <c r="Z2135" s="98">
        <v>17</v>
      </c>
      <c r="AA2135" s="98" t="s">
        <v>4753</v>
      </c>
      <c r="AB2135" s="98">
        <v>8397</v>
      </c>
      <c r="AC2135" s="98" t="s">
        <v>4829</v>
      </c>
      <c r="AD2135" s="98" t="s">
        <v>4830</v>
      </c>
      <c r="AE2135" s="98">
        <v>4379</v>
      </c>
      <c r="AF2135" s="98" t="s">
        <v>1953</v>
      </c>
      <c r="AG2135" s="98" t="s">
        <v>4836</v>
      </c>
      <c r="AH2135" s="98" t="s">
        <v>847</v>
      </c>
      <c r="AI2135" s="98" t="s">
        <v>53</v>
      </c>
      <c r="AJ2135" s="98">
        <v>4100</v>
      </c>
      <c r="AK2135" s="98" t="s">
        <v>33</v>
      </c>
      <c r="AL2135" s="98">
        <v>4101</v>
      </c>
      <c r="AM2135" s="98" t="s">
        <v>1839</v>
      </c>
      <c r="AN2135" s="98">
        <v>4127601</v>
      </c>
      <c r="AO2135" s="98">
        <v>2024</v>
      </c>
      <c r="AP2135" s="98">
        <v>2</v>
      </c>
      <c r="AQ2135" s="98" t="s">
        <v>54</v>
      </c>
      <c r="AR2135" s="98" t="s">
        <v>54</v>
      </c>
      <c r="AS2135" s="98" t="s">
        <v>54</v>
      </c>
      <c r="AT2135" s="98" t="s">
        <v>54</v>
      </c>
      <c r="AV2135" s="98" t="s">
        <v>213</v>
      </c>
      <c r="AY2135" s="98" t="s">
        <v>56</v>
      </c>
      <c r="AZ2135" s="98" t="s">
        <v>4790</v>
      </c>
      <c r="BA2135" s="98" t="s">
        <v>4758</v>
      </c>
      <c r="BB2135" s="98" t="s">
        <v>856</v>
      </c>
      <c r="BD2135" s="110" t="str">
        <f t="shared" si="339"/>
        <v>5470(vazio)</v>
      </c>
      <c r="BE2135" s="110">
        <v>5470</v>
      </c>
      <c r="BF2135" s="110" t="s">
        <v>5106</v>
      </c>
      <c r="BG2135" s="110">
        <v>8032</v>
      </c>
      <c r="BH2135" s="110" t="s">
        <v>60</v>
      </c>
      <c r="BI2135" s="110">
        <v>0</v>
      </c>
      <c r="BJ2135" s="110">
        <v>1</v>
      </c>
      <c r="BK2135" s="110">
        <v>0</v>
      </c>
      <c r="BL2135" s="110">
        <v>0</v>
      </c>
      <c r="BN2135" s="110">
        <f t="shared" si="340"/>
        <v>1</v>
      </c>
      <c r="BS2135" s="110">
        <v>4379</v>
      </c>
      <c r="BT2135" s="110" t="str">
        <f t="shared" si="334"/>
        <v>Implantação da rodovia municipal de Lagoinhas/Saltinho, em Tijucas do sul</v>
      </c>
      <c r="BU2135" s="111" t="str">
        <f t="shared" si="335"/>
        <v>Não</v>
      </c>
      <c r="BV2135" s="111" t="str">
        <f t="shared" si="336"/>
        <v>Não</v>
      </c>
      <c r="BW2135" s="111" t="str">
        <f t="shared" si="337"/>
        <v>Não</v>
      </c>
      <c r="BX2135" s="111" t="str">
        <f t="shared" si="338"/>
        <v>Não</v>
      </c>
      <c r="BY2135" s="110" t="s">
        <v>121</v>
      </c>
      <c r="BZ2135" s="110" t="s">
        <v>213</v>
      </c>
      <c r="CA2135" s="110" t="s">
        <v>479</v>
      </c>
      <c r="CB2135" s="110" t="s">
        <v>8374</v>
      </c>
      <c r="CG2135" s="110" t="str">
        <f t="shared" si="341"/>
        <v>6471 Total</v>
      </c>
      <c r="CH2135" s="110" t="str">
        <f t="shared" si="342"/>
        <v>6471 Total-1</v>
      </c>
      <c r="CI2135" s="110">
        <v>1</v>
      </c>
      <c r="CJ2135" s="110" t="s">
        <v>7755</v>
      </c>
      <c r="CN2135" s="110">
        <v>0</v>
      </c>
      <c r="CO2135" s="110">
        <v>0</v>
      </c>
      <c r="CP2135" s="110">
        <v>0</v>
      </c>
      <c r="CQ2135" s="110">
        <v>100</v>
      </c>
    </row>
    <row r="2136" spans="19:95" x14ac:dyDescent="0.2">
      <c r="S2136" s="98">
        <v>4380</v>
      </c>
      <c r="T2136" s="98">
        <v>77</v>
      </c>
      <c r="U2136" s="98" t="s">
        <v>4752</v>
      </c>
      <c r="V2136" s="98">
        <v>30</v>
      </c>
      <c r="W2136" s="98" t="s">
        <v>4796</v>
      </c>
      <c r="X2136" s="98">
        <v>2</v>
      </c>
      <c r="Y2136" s="98" t="s">
        <v>4418</v>
      </c>
      <c r="Z2136" s="98">
        <v>17</v>
      </c>
      <c r="AA2136" s="98" t="s">
        <v>4753</v>
      </c>
      <c r="AB2136" s="98">
        <v>8397</v>
      </c>
      <c r="AC2136" s="98" t="s">
        <v>4829</v>
      </c>
      <c r="AD2136" s="98" t="s">
        <v>4830</v>
      </c>
      <c r="AE2136" s="98">
        <v>4380</v>
      </c>
      <c r="AF2136" s="98" t="s">
        <v>1955</v>
      </c>
      <c r="AG2136" s="98" t="s">
        <v>6727</v>
      </c>
      <c r="AH2136" s="98" t="s">
        <v>847</v>
      </c>
      <c r="AI2136" s="98" t="s">
        <v>53</v>
      </c>
      <c r="AJ2136" s="98">
        <v>4100</v>
      </c>
      <c r="AK2136" s="98" t="s">
        <v>33</v>
      </c>
      <c r="AL2136" s="98">
        <v>4101</v>
      </c>
      <c r="AM2136" s="98" t="s">
        <v>1850</v>
      </c>
      <c r="AN2136" s="98">
        <v>4105201</v>
      </c>
      <c r="AO2136" s="98">
        <v>2024</v>
      </c>
      <c r="AP2136" s="98">
        <v>1</v>
      </c>
      <c r="AQ2136" s="98" t="s">
        <v>54</v>
      </c>
      <c r="AR2136" s="98" t="s">
        <v>54</v>
      </c>
      <c r="AS2136" s="98" t="s">
        <v>54</v>
      </c>
      <c r="AT2136" s="98" t="s">
        <v>54</v>
      </c>
      <c r="AW2136" s="98" t="s">
        <v>479</v>
      </c>
      <c r="AY2136" s="98" t="s">
        <v>56</v>
      </c>
      <c r="AZ2136" s="98" t="s">
        <v>4788</v>
      </c>
      <c r="BA2136" s="98" t="s">
        <v>4758</v>
      </c>
      <c r="BB2136" s="98" t="s">
        <v>856</v>
      </c>
      <c r="BD2136" s="110" t="str">
        <f t="shared" si="339"/>
        <v>5471(vazio)</v>
      </c>
      <c r="BE2136" s="110">
        <v>5471</v>
      </c>
      <c r="BF2136" s="110" t="s">
        <v>2362</v>
      </c>
      <c r="BG2136" s="110">
        <v>8055</v>
      </c>
      <c r="BH2136" s="110" t="s">
        <v>60</v>
      </c>
      <c r="BI2136" s="110">
        <v>150</v>
      </c>
      <c r="BJ2136" s="110">
        <v>150</v>
      </c>
      <c r="BK2136" s="110">
        <v>150</v>
      </c>
      <c r="BL2136" s="110">
        <v>150</v>
      </c>
      <c r="BN2136" s="110">
        <f t="shared" si="340"/>
        <v>600</v>
      </c>
      <c r="BS2136" s="110">
        <v>4380</v>
      </c>
      <c r="BT2136" s="110" t="str">
        <f t="shared" si="334"/>
        <v>Implantação da rodovia PR-092, no trecho Cerro Azul/Doutor Ulysses</v>
      </c>
      <c r="BU2136" s="111" t="str">
        <f t="shared" si="335"/>
        <v>Não</v>
      </c>
      <c r="BV2136" s="111" t="str">
        <f t="shared" si="336"/>
        <v>Não</v>
      </c>
      <c r="BW2136" s="111" t="str">
        <f t="shared" si="337"/>
        <v>Não</v>
      </c>
      <c r="BX2136" s="111" t="str">
        <f t="shared" si="338"/>
        <v>Não</v>
      </c>
      <c r="BY2136" s="110" t="s">
        <v>1956</v>
      </c>
      <c r="BZ2136" s="110" t="s">
        <v>213</v>
      </c>
      <c r="CA2136" s="110" t="s">
        <v>479</v>
      </c>
      <c r="CB2136" s="110" t="s">
        <v>8374</v>
      </c>
      <c r="CG2136" s="110" t="str">
        <f t="shared" si="341"/>
        <v>6472Cascavel</v>
      </c>
      <c r="CH2136" s="110" t="str">
        <f t="shared" si="342"/>
        <v>6472-1</v>
      </c>
      <c r="CI2136" s="110">
        <v>1</v>
      </c>
      <c r="CJ2136" s="110">
        <v>6472</v>
      </c>
      <c r="CK2136" s="110" t="s">
        <v>35</v>
      </c>
      <c r="CL2136" s="110">
        <v>4104808</v>
      </c>
      <c r="CM2136" s="110" t="s">
        <v>600</v>
      </c>
      <c r="CN2136" s="110">
        <v>0</v>
      </c>
      <c r="CO2136" s="110">
        <v>250</v>
      </c>
      <c r="CP2136" s="110">
        <v>500</v>
      </c>
      <c r="CQ2136" s="110">
        <v>0</v>
      </c>
    </row>
    <row r="2137" spans="19:95" x14ac:dyDescent="0.2">
      <c r="S2137" s="98">
        <v>4383</v>
      </c>
      <c r="T2137" s="98">
        <v>77</v>
      </c>
      <c r="U2137" s="98" t="s">
        <v>4752</v>
      </c>
      <c r="V2137" s="98">
        <v>30</v>
      </c>
      <c r="W2137" s="98" t="s">
        <v>4796</v>
      </c>
      <c r="X2137" s="98">
        <v>2</v>
      </c>
      <c r="Y2137" s="98" t="s">
        <v>4418</v>
      </c>
      <c r="Z2137" s="98">
        <v>17</v>
      </c>
      <c r="AA2137" s="98" t="s">
        <v>4753</v>
      </c>
      <c r="AB2137" s="98">
        <v>8397</v>
      </c>
      <c r="AC2137" s="98" t="s">
        <v>4829</v>
      </c>
      <c r="AD2137" s="98" t="s">
        <v>4830</v>
      </c>
      <c r="AE2137" s="98">
        <v>4383</v>
      </c>
      <c r="AF2137" s="98" t="s">
        <v>1966</v>
      </c>
      <c r="AG2137" s="98" t="s">
        <v>4837</v>
      </c>
      <c r="AH2137" s="98" t="s">
        <v>847</v>
      </c>
      <c r="AI2137" s="98" t="s">
        <v>53</v>
      </c>
      <c r="AJ2137" s="98">
        <v>4100</v>
      </c>
      <c r="AK2137" s="98" t="s">
        <v>38</v>
      </c>
      <c r="AL2137" s="98">
        <v>4106</v>
      </c>
      <c r="AM2137" s="98" t="s">
        <v>1864</v>
      </c>
      <c r="AN2137" s="98">
        <v>4121505</v>
      </c>
      <c r="AO2137" s="98">
        <v>2024</v>
      </c>
      <c r="AP2137" s="98">
        <v>4</v>
      </c>
      <c r="AQ2137" s="98" t="s">
        <v>54</v>
      </c>
      <c r="AR2137" s="98" t="s">
        <v>54</v>
      </c>
      <c r="AS2137" s="98" t="s">
        <v>54</v>
      </c>
      <c r="AT2137" s="98" t="s">
        <v>54</v>
      </c>
      <c r="AW2137" s="98" t="s">
        <v>479</v>
      </c>
      <c r="AY2137" s="98" t="s">
        <v>56</v>
      </c>
      <c r="AZ2137" s="98" t="s">
        <v>4790</v>
      </c>
      <c r="BA2137" s="98" t="s">
        <v>4758</v>
      </c>
      <c r="BB2137" s="98" t="s">
        <v>856</v>
      </c>
      <c r="BD2137" s="110" t="str">
        <f t="shared" si="339"/>
        <v>5472(vazio)</v>
      </c>
      <c r="BE2137" s="110">
        <v>5472</v>
      </c>
      <c r="BF2137" s="110" t="s">
        <v>2365</v>
      </c>
      <c r="BG2137" s="110">
        <v>8055</v>
      </c>
      <c r="BH2137" s="110" t="s">
        <v>60</v>
      </c>
      <c r="BI2137" s="110">
        <v>8000</v>
      </c>
      <c r="BJ2137" s="110">
        <v>8000</v>
      </c>
      <c r="BK2137" s="110">
        <v>8000</v>
      </c>
      <c r="BL2137" s="110">
        <v>8000</v>
      </c>
      <c r="BN2137" s="110">
        <f t="shared" si="340"/>
        <v>32000</v>
      </c>
      <c r="BS2137" s="110">
        <v>4383</v>
      </c>
      <c r="BT2137" s="110" t="str">
        <f t="shared" si="334"/>
        <v>Implantação da rodovia PR-990, no entroncamento da rodovia PR-364 e a cidade de Rebouças</v>
      </c>
      <c r="BU2137" s="111" t="str">
        <f t="shared" si="335"/>
        <v>Não</v>
      </c>
      <c r="BV2137" s="111" t="str">
        <f t="shared" si="336"/>
        <v>Não</v>
      </c>
      <c r="BW2137" s="111" t="str">
        <f t="shared" si="337"/>
        <v>Não</v>
      </c>
      <c r="BX2137" s="111" t="str">
        <f t="shared" si="338"/>
        <v>Não</v>
      </c>
      <c r="BY2137" s="110" t="s">
        <v>121</v>
      </c>
      <c r="BZ2137" s="110" t="s">
        <v>213</v>
      </c>
      <c r="CA2137" s="110" t="s">
        <v>479</v>
      </c>
      <c r="CB2137" s="110" t="s">
        <v>8374</v>
      </c>
      <c r="CG2137" s="110" t="str">
        <f t="shared" si="341"/>
        <v>6472 Total</v>
      </c>
      <c r="CH2137" s="110" t="str">
        <f t="shared" si="342"/>
        <v>6472 Total-1</v>
      </c>
      <c r="CI2137" s="110">
        <v>1</v>
      </c>
      <c r="CJ2137" s="110" t="s">
        <v>7756</v>
      </c>
      <c r="CN2137" s="110">
        <v>0</v>
      </c>
      <c r="CO2137" s="110">
        <v>250</v>
      </c>
      <c r="CP2137" s="110">
        <v>500</v>
      </c>
      <c r="CQ2137" s="110">
        <v>0</v>
      </c>
    </row>
    <row r="2138" spans="19:95" x14ac:dyDescent="0.2">
      <c r="S2138" s="98">
        <v>4384</v>
      </c>
      <c r="T2138" s="98">
        <v>77</v>
      </c>
      <c r="U2138" s="98" t="s">
        <v>4752</v>
      </c>
      <c r="V2138" s="98">
        <v>30</v>
      </c>
      <c r="W2138" s="98" t="s">
        <v>4796</v>
      </c>
      <c r="X2138" s="98">
        <v>2</v>
      </c>
      <c r="Y2138" s="98" t="s">
        <v>4418</v>
      </c>
      <c r="Z2138" s="98">
        <v>17</v>
      </c>
      <c r="AA2138" s="98" t="s">
        <v>4753</v>
      </c>
      <c r="AB2138" s="98">
        <v>8397</v>
      </c>
      <c r="AC2138" s="98" t="s">
        <v>4829</v>
      </c>
      <c r="AD2138" s="98" t="s">
        <v>4830</v>
      </c>
      <c r="AE2138" s="98">
        <v>4384</v>
      </c>
      <c r="AF2138" s="98" t="s">
        <v>1968</v>
      </c>
      <c r="AG2138" s="98" t="s">
        <v>6728</v>
      </c>
      <c r="AH2138" s="98" t="s">
        <v>847</v>
      </c>
      <c r="AI2138" s="98" t="s">
        <v>53</v>
      </c>
      <c r="AJ2138" s="98">
        <v>4100</v>
      </c>
      <c r="AK2138" s="98" t="s">
        <v>33</v>
      </c>
      <c r="AL2138" s="98">
        <v>4101</v>
      </c>
      <c r="AM2138" s="98" t="s">
        <v>535</v>
      </c>
      <c r="AN2138" s="98">
        <v>4119954</v>
      </c>
      <c r="AO2138" s="98">
        <v>2024</v>
      </c>
      <c r="AP2138" s="98">
        <v>1</v>
      </c>
      <c r="AQ2138" s="98" t="s">
        <v>54</v>
      </c>
      <c r="AR2138" s="98" t="s">
        <v>54</v>
      </c>
      <c r="AS2138" s="98" t="s">
        <v>54</v>
      </c>
      <c r="AT2138" s="98" t="s">
        <v>54</v>
      </c>
      <c r="AV2138" s="98" t="s">
        <v>213</v>
      </c>
      <c r="AY2138" s="98" t="s">
        <v>56</v>
      </c>
      <c r="AZ2138" s="98" t="s">
        <v>4790</v>
      </c>
      <c r="BA2138" s="98" t="s">
        <v>4758</v>
      </c>
      <c r="BB2138" s="98" t="s">
        <v>856</v>
      </c>
      <c r="BD2138" s="110" t="str">
        <f t="shared" si="339"/>
        <v>5473(vazio)</v>
      </c>
      <c r="BE2138" s="110">
        <v>5473</v>
      </c>
      <c r="BF2138" s="110" t="s">
        <v>2375</v>
      </c>
      <c r="BG2138" s="110">
        <v>8055</v>
      </c>
      <c r="BH2138" s="110" t="s">
        <v>60</v>
      </c>
      <c r="BI2138" s="110">
        <v>7024</v>
      </c>
      <c r="BJ2138" s="110">
        <v>7024</v>
      </c>
      <c r="BK2138" s="110">
        <v>7024</v>
      </c>
      <c r="BL2138" s="110">
        <v>7024</v>
      </c>
      <c r="BN2138" s="110">
        <f t="shared" si="340"/>
        <v>28096</v>
      </c>
      <c r="BS2138" s="110">
        <v>4384</v>
      </c>
      <c r="BT2138" s="110" t="str">
        <f t="shared" si="334"/>
        <v>Implantação de Binário na rua Iguaçú na rodovia PR-412, em Pontal do Paraná</v>
      </c>
      <c r="BU2138" s="111" t="str">
        <f t="shared" si="335"/>
        <v>Não</v>
      </c>
      <c r="BV2138" s="111" t="str">
        <f t="shared" si="336"/>
        <v>Não</v>
      </c>
      <c r="BW2138" s="111" t="str">
        <f t="shared" si="337"/>
        <v>Não</v>
      </c>
      <c r="BX2138" s="111" t="str">
        <f t="shared" si="338"/>
        <v>Não</v>
      </c>
      <c r="BY2138" s="110" t="s">
        <v>121</v>
      </c>
      <c r="BZ2138" s="110" t="s">
        <v>213</v>
      </c>
      <c r="CA2138" s="110" t="s">
        <v>479</v>
      </c>
      <c r="CB2138" s="110" t="s">
        <v>8376</v>
      </c>
      <c r="CG2138" s="110" t="str">
        <f t="shared" si="341"/>
        <v>6473Pato Branco</v>
      </c>
      <c r="CH2138" s="110" t="str">
        <f t="shared" si="342"/>
        <v>6473-1</v>
      </c>
      <c r="CI2138" s="110">
        <v>1</v>
      </c>
      <c r="CJ2138" s="110">
        <v>6473</v>
      </c>
      <c r="CK2138" s="110" t="s">
        <v>35</v>
      </c>
      <c r="CL2138" s="110">
        <v>4118501</v>
      </c>
      <c r="CM2138" s="110" t="s">
        <v>138</v>
      </c>
      <c r="CN2138" s="110">
        <v>0</v>
      </c>
      <c r="CO2138" s="110">
        <v>0</v>
      </c>
      <c r="CP2138" s="110">
        <v>0</v>
      </c>
      <c r="CQ2138" s="110">
        <v>100</v>
      </c>
    </row>
    <row r="2139" spans="19:95" x14ac:dyDescent="0.2">
      <c r="S2139" s="98">
        <v>4385</v>
      </c>
      <c r="T2139" s="98">
        <v>77</v>
      </c>
      <c r="U2139" s="98" t="s">
        <v>4752</v>
      </c>
      <c r="V2139" s="98">
        <v>30</v>
      </c>
      <c r="W2139" s="98" t="s">
        <v>4796</v>
      </c>
      <c r="X2139" s="98">
        <v>2</v>
      </c>
      <c r="Y2139" s="98" t="s">
        <v>4418</v>
      </c>
      <c r="Z2139" s="98">
        <v>17</v>
      </c>
      <c r="AA2139" s="98" t="s">
        <v>4753</v>
      </c>
      <c r="AB2139" s="98">
        <v>8397</v>
      </c>
      <c r="AC2139" s="98" t="s">
        <v>4829</v>
      </c>
      <c r="AD2139" s="98" t="s">
        <v>4830</v>
      </c>
      <c r="AE2139" s="98">
        <v>4385</v>
      </c>
      <c r="AF2139" s="98" t="s">
        <v>1973</v>
      </c>
      <c r="AG2139" s="98" t="s">
        <v>4838</v>
      </c>
      <c r="AH2139" s="98" t="s">
        <v>847</v>
      </c>
      <c r="AI2139" s="98" t="s">
        <v>53</v>
      </c>
      <c r="AJ2139" s="98">
        <v>4100</v>
      </c>
      <c r="AK2139" s="98" t="s">
        <v>35</v>
      </c>
      <c r="AL2139" s="98">
        <v>4103</v>
      </c>
      <c r="AM2139" s="98" t="s">
        <v>1282</v>
      </c>
      <c r="AN2139" s="98">
        <v>4124053</v>
      </c>
      <c r="AO2139" s="98">
        <v>2024</v>
      </c>
      <c r="AP2139" s="98">
        <v>0.5</v>
      </c>
      <c r="AQ2139" s="98" t="s">
        <v>54</v>
      </c>
      <c r="AR2139" s="98" t="s">
        <v>54</v>
      </c>
      <c r="AS2139" s="98" t="s">
        <v>54</v>
      </c>
      <c r="AT2139" s="98" t="s">
        <v>54</v>
      </c>
      <c r="AV2139" s="98" t="s">
        <v>213</v>
      </c>
      <c r="AY2139" s="98" t="s">
        <v>56</v>
      </c>
      <c r="AZ2139" s="98" t="s">
        <v>4790</v>
      </c>
      <c r="BA2139" s="98" t="s">
        <v>4758</v>
      </c>
      <c r="BB2139" s="98" t="s">
        <v>856</v>
      </c>
      <c r="BD2139" s="110" t="str">
        <f t="shared" si="339"/>
        <v>5474(vazio)</v>
      </c>
      <c r="BE2139" s="110">
        <v>5474</v>
      </c>
      <c r="BF2139" s="110" t="s">
        <v>2357</v>
      </c>
      <c r="BG2139" s="110">
        <v>8055</v>
      </c>
      <c r="BH2139" s="110" t="s">
        <v>60</v>
      </c>
      <c r="BI2139" s="110">
        <v>12600</v>
      </c>
      <c r="BJ2139" s="110">
        <v>12600</v>
      </c>
      <c r="BK2139" s="110">
        <v>12600</v>
      </c>
      <c r="BL2139" s="110">
        <v>12600</v>
      </c>
      <c r="BN2139" s="110">
        <f t="shared" si="340"/>
        <v>50400</v>
      </c>
      <c r="BS2139" s="110">
        <v>4385</v>
      </c>
      <c r="BT2139" s="110" t="str">
        <f t="shared" si="334"/>
        <v>Implantação de iluminação pública viária e melhorias na rodovia BR-277, no trecho Santa Terezinha de Itaipu/São Miguel do Iguaçu</v>
      </c>
      <c r="BU2139" s="111" t="str">
        <f t="shared" si="335"/>
        <v>Não</v>
      </c>
      <c r="BV2139" s="111" t="str">
        <f t="shared" si="336"/>
        <v>Não</v>
      </c>
      <c r="BW2139" s="111" t="str">
        <f t="shared" si="337"/>
        <v>Não</v>
      </c>
      <c r="BX2139" s="111" t="str">
        <f t="shared" si="338"/>
        <v>Não</v>
      </c>
      <c r="BY2139" s="110" t="s">
        <v>121</v>
      </c>
      <c r="BZ2139" s="110" t="s">
        <v>213</v>
      </c>
      <c r="CA2139" s="110" t="s">
        <v>479</v>
      </c>
      <c r="CB2139" s="110" t="s">
        <v>8379</v>
      </c>
      <c r="CG2139" s="110" t="str">
        <f t="shared" si="341"/>
        <v>6473 Total</v>
      </c>
      <c r="CH2139" s="110" t="str">
        <f t="shared" si="342"/>
        <v>6473 Total-1</v>
      </c>
      <c r="CI2139" s="110">
        <v>1</v>
      </c>
      <c r="CJ2139" s="110" t="s">
        <v>7757</v>
      </c>
      <c r="CN2139" s="110">
        <v>0</v>
      </c>
      <c r="CO2139" s="110">
        <v>0</v>
      </c>
      <c r="CP2139" s="110">
        <v>0</v>
      </c>
      <c r="CQ2139" s="110">
        <v>100</v>
      </c>
    </row>
    <row r="2140" spans="19:95" x14ac:dyDescent="0.2">
      <c r="S2140" s="98">
        <v>4389</v>
      </c>
      <c r="T2140" s="98">
        <v>77</v>
      </c>
      <c r="U2140" s="98" t="s">
        <v>4752</v>
      </c>
      <c r="V2140" s="98">
        <v>30</v>
      </c>
      <c r="W2140" s="98" t="s">
        <v>4796</v>
      </c>
      <c r="X2140" s="98">
        <v>2</v>
      </c>
      <c r="Y2140" s="98" t="s">
        <v>4418</v>
      </c>
      <c r="Z2140" s="98">
        <v>17</v>
      </c>
      <c r="AA2140" s="98" t="s">
        <v>4753</v>
      </c>
      <c r="AB2140" s="98">
        <v>8397</v>
      </c>
      <c r="AC2140" s="98" t="s">
        <v>4829</v>
      </c>
      <c r="AD2140" s="98" t="s">
        <v>4830</v>
      </c>
      <c r="AE2140" s="98">
        <v>4389</v>
      </c>
      <c r="AF2140" s="98" t="s">
        <v>1992</v>
      </c>
      <c r="AG2140" s="98" t="s">
        <v>4839</v>
      </c>
      <c r="AH2140" s="98" t="s">
        <v>847</v>
      </c>
      <c r="AI2140" s="98" t="s">
        <v>53</v>
      </c>
      <c r="AJ2140" s="98">
        <v>4100</v>
      </c>
      <c r="AK2140" s="98" t="s">
        <v>38</v>
      </c>
      <c r="AL2140" s="98">
        <v>4106</v>
      </c>
      <c r="AM2140" s="98" t="s">
        <v>559</v>
      </c>
      <c r="AN2140" s="98">
        <v>4127106</v>
      </c>
      <c r="AO2140" s="98">
        <v>2024</v>
      </c>
      <c r="AP2140" s="98">
        <v>4</v>
      </c>
      <c r="AQ2140" s="98" t="s">
        <v>54</v>
      </c>
      <c r="AR2140" s="98" t="s">
        <v>54</v>
      </c>
      <c r="AS2140" s="98" t="s">
        <v>54</v>
      </c>
      <c r="AT2140" s="98" t="s">
        <v>54</v>
      </c>
      <c r="AV2140" s="98" t="s">
        <v>213</v>
      </c>
      <c r="AY2140" s="98" t="s">
        <v>56</v>
      </c>
      <c r="AZ2140" s="98" t="s">
        <v>4790</v>
      </c>
      <c r="BA2140" s="98" t="s">
        <v>4758</v>
      </c>
      <c r="BB2140" s="98" t="s">
        <v>856</v>
      </c>
      <c r="BD2140" s="110" t="str">
        <f t="shared" si="339"/>
        <v>5476RGInt 01 Curitiba</v>
      </c>
      <c r="BE2140" s="110">
        <v>5476</v>
      </c>
      <c r="BF2140" s="110" t="s">
        <v>3573</v>
      </c>
      <c r="BG2140" s="110">
        <v>8690</v>
      </c>
      <c r="BH2140" s="110" t="s">
        <v>33</v>
      </c>
      <c r="BI2140" s="110">
        <v>2</v>
      </c>
      <c r="BJ2140" s="110">
        <v>1</v>
      </c>
      <c r="BK2140" s="110">
        <v>1</v>
      </c>
      <c r="BL2140" s="110">
        <v>1</v>
      </c>
      <c r="BN2140" s="110">
        <f t="shared" si="340"/>
        <v>5</v>
      </c>
      <c r="BS2140" s="110">
        <v>4389</v>
      </c>
      <c r="BT2140" s="110" t="str">
        <f t="shared" si="334"/>
        <v>Implantação de terceiras faixas no trecho de Telêmaco Borba/Imbaú</v>
      </c>
      <c r="BU2140" s="111" t="str">
        <f t="shared" si="335"/>
        <v>Não</v>
      </c>
      <c r="BV2140" s="111" t="str">
        <f t="shared" si="336"/>
        <v>Não</v>
      </c>
      <c r="BW2140" s="111" t="str">
        <f t="shared" si="337"/>
        <v>Não</v>
      </c>
      <c r="BX2140" s="111" t="str">
        <f t="shared" si="338"/>
        <v>Não</v>
      </c>
      <c r="BY2140" s="110" t="s">
        <v>121</v>
      </c>
      <c r="BZ2140" s="110" t="s">
        <v>213</v>
      </c>
      <c r="CA2140" s="110" t="s">
        <v>479</v>
      </c>
      <c r="CB2140" s="110" t="s">
        <v>8376</v>
      </c>
      <c r="CG2140" s="110" t="str">
        <f t="shared" si="341"/>
        <v>6474Tijucas do Sul</v>
      </c>
      <c r="CH2140" s="110" t="str">
        <f t="shared" si="342"/>
        <v>6474-1</v>
      </c>
      <c r="CI2140" s="110">
        <v>1</v>
      </c>
      <c r="CJ2140" s="110">
        <v>6474</v>
      </c>
      <c r="CK2140" s="110" t="s">
        <v>33</v>
      </c>
      <c r="CL2140" s="110">
        <v>4127601</v>
      </c>
      <c r="CM2140" s="110" t="s">
        <v>1839</v>
      </c>
      <c r="CN2140" s="110">
        <v>0</v>
      </c>
      <c r="CO2140" s="110">
        <v>0</v>
      </c>
      <c r="CP2140" s="110">
        <v>0</v>
      </c>
      <c r="CQ2140" s="110">
        <v>100</v>
      </c>
    </row>
    <row r="2141" spans="19:95" x14ac:dyDescent="0.2">
      <c r="S2141" s="98">
        <v>4292</v>
      </c>
      <c r="T2141" s="98">
        <v>77</v>
      </c>
      <c r="U2141" s="98" t="s">
        <v>4752</v>
      </c>
      <c r="V2141" s="98">
        <v>30</v>
      </c>
      <c r="W2141" s="98" t="s">
        <v>4796</v>
      </c>
      <c r="X2141" s="98">
        <v>2</v>
      </c>
      <c r="Y2141" s="98" t="s">
        <v>4418</v>
      </c>
      <c r="Z2141" s="98">
        <v>17</v>
      </c>
      <c r="AA2141" s="98" t="s">
        <v>4753</v>
      </c>
      <c r="AB2141" s="98">
        <v>8397</v>
      </c>
      <c r="AC2141" s="98" t="s">
        <v>4829</v>
      </c>
      <c r="AD2141" s="98" t="s">
        <v>4830</v>
      </c>
      <c r="AE2141" s="98">
        <v>4292</v>
      </c>
      <c r="AF2141" s="98" t="s">
        <v>1773</v>
      </c>
      <c r="AG2141" s="98" t="s">
        <v>4840</v>
      </c>
      <c r="AH2141" s="98" t="s">
        <v>847</v>
      </c>
      <c r="AI2141" s="98" t="s">
        <v>53</v>
      </c>
      <c r="AJ2141" s="98">
        <v>4100</v>
      </c>
      <c r="AK2141" s="98" t="s">
        <v>36</v>
      </c>
      <c r="AL2141" s="98">
        <v>4104</v>
      </c>
      <c r="AM2141" s="98" t="s">
        <v>140</v>
      </c>
      <c r="AN2141" s="98">
        <v>4114203</v>
      </c>
      <c r="AO2141" s="98">
        <v>2024</v>
      </c>
      <c r="AP2141" s="98">
        <v>1</v>
      </c>
      <c r="AQ2141" s="98" t="s">
        <v>54</v>
      </c>
      <c r="AR2141" s="98" t="s">
        <v>54</v>
      </c>
      <c r="AS2141" s="98" t="s">
        <v>54</v>
      </c>
      <c r="AT2141" s="98" t="s">
        <v>54</v>
      </c>
      <c r="AV2141" s="98" t="s">
        <v>213</v>
      </c>
      <c r="AY2141" s="98" t="s">
        <v>56</v>
      </c>
      <c r="AZ2141" s="98" t="s">
        <v>4790</v>
      </c>
      <c r="BA2141" s="98" t="s">
        <v>4758</v>
      </c>
      <c r="BB2141" s="98" t="s">
        <v>856</v>
      </c>
      <c r="BD2141" s="110" t="str">
        <f t="shared" si="339"/>
        <v>5477RGInt 01 Curitiba</v>
      </c>
      <c r="BE2141" s="110">
        <v>5477</v>
      </c>
      <c r="BF2141" s="110" t="s">
        <v>3568</v>
      </c>
      <c r="BG2141" s="110">
        <v>8690</v>
      </c>
      <c r="BH2141" s="110" t="s">
        <v>33</v>
      </c>
      <c r="BI2141" s="110">
        <v>82</v>
      </c>
      <c r="BJ2141" s="110">
        <v>82</v>
      </c>
      <c r="BK2141" s="110">
        <v>82</v>
      </c>
      <c r="BL2141" s="110">
        <v>82</v>
      </c>
      <c r="BN2141" s="110">
        <f t="shared" si="340"/>
        <v>328</v>
      </c>
      <c r="BS2141" s="110">
        <v>4292</v>
      </c>
      <c r="BT2141" s="110" t="str">
        <f t="shared" si="334"/>
        <v>Implantação de três viadutos e trincheiras na rodovia PR-444, em Mandaguari</v>
      </c>
      <c r="BU2141" s="111" t="str">
        <f t="shared" si="335"/>
        <v>Não</v>
      </c>
      <c r="BV2141" s="111" t="str">
        <f t="shared" si="336"/>
        <v>Não</v>
      </c>
      <c r="BW2141" s="111" t="str">
        <f t="shared" si="337"/>
        <v>Não</v>
      </c>
      <c r="BX2141" s="111" t="str">
        <f t="shared" si="338"/>
        <v>Não</v>
      </c>
      <c r="BY2141" s="110" t="s">
        <v>121</v>
      </c>
      <c r="BZ2141" s="110" t="s">
        <v>8134</v>
      </c>
      <c r="CA2141" s="110" t="s">
        <v>479</v>
      </c>
      <c r="CB2141" s="110" t="s">
        <v>8378</v>
      </c>
      <c r="CG2141" s="110" t="str">
        <f t="shared" si="341"/>
        <v>6474 Total</v>
      </c>
      <c r="CH2141" s="110" t="str">
        <f t="shared" si="342"/>
        <v>6474 Total-1</v>
      </c>
      <c r="CI2141" s="110">
        <v>1</v>
      </c>
      <c r="CJ2141" s="110" t="s">
        <v>7758</v>
      </c>
      <c r="CN2141" s="110">
        <v>0</v>
      </c>
      <c r="CO2141" s="110">
        <v>0</v>
      </c>
      <c r="CP2141" s="110">
        <v>0</v>
      </c>
      <c r="CQ2141" s="110">
        <v>100</v>
      </c>
    </row>
    <row r="2142" spans="19:95" x14ac:dyDescent="0.2">
      <c r="S2142" s="98">
        <v>4386</v>
      </c>
      <c r="T2142" s="98">
        <v>77</v>
      </c>
      <c r="U2142" s="98" t="s">
        <v>4752</v>
      </c>
      <c r="V2142" s="98">
        <v>30</v>
      </c>
      <c r="W2142" s="98" t="s">
        <v>4796</v>
      </c>
      <c r="X2142" s="98">
        <v>2</v>
      </c>
      <c r="Y2142" s="98" t="s">
        <v>4418</v>
      </c>
      <c r="Z2142" s="98">
        <v>17</v>
      </c>
      <c r="AA2142" s="98" t="s">
        <v>4753</v>
      </c>
      <c r="AB2142" s="98">
        <v>8397</v>
      </c>
      <c r="AC2142" s="98" t="s">
        <v>4829</v>
      </c>
      <c r="AD2142" s="98" t="s">
        <v>4830</v>
      </c>
      <c r="AE2142" s="98">
        <v>4386</v>
      </c>
      <c r="AF2142" s="98" t="s">
        <v>1979</v>
      </c>
      <c r="AG2142" s="98" t="s">
        <v>6729</v>
      </c>
      <c r="AH2142" s="98" t="s">
        <v>847</v>
      </c>
      <c r="AI2142" s="98" t="s">
        <v>53</v>
      </c>
      <c r="AJ2142" s="98">
        <v>4100</v>
      </c>
      <c r="AK2142" s="98" t="s">
        <v>38</v>
      </c>
      <c r="AL2142" s="98">
        <v>4106</v>
      </c>
      <c r="AM2142" s="98" t="s">
        <v>594</v>
      </c>
      <c r="AN2142" s="98">
        <v>4110706</v>
      </c>
      <c r="AO2142" s="98">
        <v>2024</v>
      </c>
      <c r="AP2142" s="98">
        <v>0.6</v>
      </c>
      <c r="AQ2142" s="98" t="s">
        <v>54</v>
      </c>
      <c r="AR2142" s="98" t="s">
        <v>54</v>
      </c>
      <c r="AS2142" s="98" t="s">
        <v>54</v>
      </c>
      <c r="AT2142" s="98" t="s">
        <v>54</v>
      </c>
      <c r="AV2142" s="98" t="s">
        <v>213</v>
      </c>
      <c r="AY2142" s="98" t="s">
        <v>56</v>
      </c>
      <c r="AZ2142" s="98" t="s">
        <v>4790</v>
      </c>
      <c r="BA2142" s="98" t="s">
        <v>4758</v>
      </c>
      <c r="BB2142" s="98" t="s">
        <v>856</v>
      </c>
      <c r="BD2142" s="110" t="str">
        <f t="shared" si="339"/>
        <v>5477RGInt 02 Guarapuava</v>
      </c>
      <c r="BE2142" s="110">
        <v>5477</v>
      </c>
      <c r="BF2142" s="110" t="s">
        <v>3568</v>
      </c>
      <c r="BG2142" s="110">
        <v>8690</v>
      </c>
      <c r="BH2142" s="110" t="s">
        <v>34</v>
      </c>
      <c r="BI2142" s="110">
        <v>80</v>
      </c>
      <c r="BJ2142" s="110">
        <v>80</v>
      </c>
      <c r="BK2142" s="110">
        <v>80</v>
      </c>
      <c r="BL2142" s="110">
        <v>80</v>
      </c>
      <c r="BN2142" s="110">
        <f t="shared" si="340"/>
        <v>320</v>
      </c>
      <c r="BS2142" s="110">
        <v>4386</v>
      </c>
      <c r="BT2142" s="110" t="str">
        <f t="shared" si="334"/>
        <v>Implantação de variante na rodovia PR-364, em Irati</v>
      </c>
      <c r="BU2142" s="111" t="str">
        <f t="shared" si="335"/>
        <v>Não</v>
      </c>
      <c r="BV2142" s="111" t="str">
        <f t="shared" si="336"/>
        <v>Não</v>
      </c>
      <c r="BW2142" s="111" t="str">
        <f t="shared" si="337"/>
        <v>Não</v>
      </c>
      <c r="BX2142" s="111" t="str">
        <f t="shared" si="338"/>
        <v>Não</v>
      </c>
      <c r="BY2142" s="110" t="s">
        <v>121</v>
      </c>
      <c r="BZ2142" s="110" t="s">
        <v>213</v>
      </c>
      <c r="CA2142" s="110" t="s">
        <v>121</v>
      </c>
      <c r="CB2142" s="110" t="s">
        <v>8376</v>
      </c>
      <c r="CG2142" s="110" t="str">
        <f t="shared" si="341"/>
        <v>6475Ponta Grossa</v>
      </c>
      <c r="CH2142" s="110" t="str">
        <f t="shared" si="342"/>
        <v>6475-1</v>
      </c>
      <c r="CI2142" s="110">
        <v>1</v>
      </c>
      <c r="CJ2142" s="110">
        <v>6475</v>
      </c>
      <c r="CK2142" s="110" t="s">
        <v>38</v>
      </c>
      <c r="CL2142" s="110">
        <v>4119905</v>
      </c>
      <c r="CM2142" s="110" t="s">
        <v>531</v>
      </c>
      <c r="CN2142" s="110">
        <v>0</v>
      </c>
      <c r="CO2142" s="110">
        <v>0</v>
      </c>
      <c r="CP2142" s="110">
        <v>0</v>
      </c>
      <c r="CQ2142" s="110">
        <v>100</v>
      </c>
    </row>
    <row r="2143" spans="19:95" x14ac:dyDescent="0.2">
      <c r="S2143" s="98">
        <v>4387</v>
      </c>
      <c r="T2143" s="98">
        <v>77</v>
      </c>
      <c r="U2143" s="98" t="s">
        <v>4752</v>
      </c>
      <c r="V2143" s="98">
        <v>30</v>
      </c>
      <c r="W2143" s="98" t="s">
        <v>4796</v>
      </c>
      <c r="X2143" s="98">
        <v>2</v>
      </c>
      <c r="Y2143" s="98" t="s">
        <v>4418</v>
      </c>
      <c r="Z2143" s="98">
        <v>17</v>
      </c>
      <c r="AA2143" s="98" t="s">
        <v>4753</v>
      </c>
      <c r="AB2143" s="98">
        <v>8397</v>
      </c>
      <c r="AC2143" s="98" t="s">
        <v>4829</v>
      </c>
      <c r="AD2143" s="98" t="s">
        <v>4830</v>
      </c>
      <c r="AE2143" s="98">
        <v>4387</v>
      </c>
      <c r="AF2143" s="98" t="s">
        <v>1983</v>
      </c>
      <c r="AG2143" s="98" t="s">
        <v>4841</v>
      </c>
      <c r="AH2143" s="98" t="s">
        <v>847</v>
      </c>
      <c r="AI2143" s="98" t="s">
        <v>53</v>
      </c>
      <c r="AJ2143" s="98">
        <v>4100</v>
      </c>
      <c r="AK2143" s="98" t="s">
        <v>34</v>
      </c>
      <c r="AL2143" s="98">
        <v>4102</v>
      </c>
      <c r="AM2143" s="98" t="s">
        <v>1906</v>
      </c>
      <c r="AN2143" s="98">
        <v>4119608</v>
      </c>
      <c r="AO2143" s="98">
        <v>2024</v>
      </c>
      <c r="AP2143" s="98">
        <v>4</v>
      </c>
      <c r="AQ2143" s="98" t="s">
        <v>54</v>
      </c>
      <c r="AR2143" s="98" t="s">
        <v>54</v>
      </c>
      <c r="AS2143" s="98" t="s">
        <v>54</v>
      </c>
      <c r="AT2143" s="98" t="s">
        <v>54</v>
      </c>
      <c r="AW2143" s="98" t="s">
        <v>479</v>
      </c>
      <c r="AY2143" s="98" t="s">
        <v>56</v>
      </c>
      <c r="AZ2143" s="98" t="s">
        <v>4790</v>
      </c>
      <c r="BA2143" s="98" t="s">
        <v>4758</v>
      </c>
      <c r="BB2143" s="98" t="s">
        <v>856</v>
      </c>
      <c r="BD2143" s="110" t="str">
        <f t="shared" si="339"/>
        <v>5477RGInt 03 Cascavel</v>
      </c>
      <c r="BE2143" s="110">
        <v>5477</v>
      </c>
      <c r="BF2143" s="110" t="s">
        <v>3568</v>
      </c>
      <c r="BG2143" s="110">
        <v>8690</v>
      </c>
      <c r="BH2143" s="110" t="s">
        <v>35</v>
      </c>
      <c r="BI2143" s="110">
        <v>80</v>
      </c>
      <c r="BJ2143" s="110">
        <v>80</v>
      </c>
      <c r="BK2143" s="110">
        <v>80</v>
      </c>
      <c r="BL2143" s="110">
        <v>80</v>
      </c>
      <c r="BN2143" s="110">
        <f t="shared" si="340"/>
        <v>320</v>
      </c>
      <c r="BS2143" s="110">
        <v>4387</v>
      </c>
      <c r="BT2143" s="110" t="str">
        <f t="shared" si="334"/>
        <v>Implantação de vias marginais da rodovia PRC-466, em Pitanga</v>
      </c>
      <c r="BU2143" s="111" t="str">
        <f t="shared" si="335"/>
        <v>Não</v>
      </c>
      <c r="BV2143" s="111" t="str">
        <f t="shared" si="336"/>
        <v>Não</v>
      </c>
      <c r="BW2143" s="111" t="str">
        <f t="shared" si="337"/>
        <v>Não</v>
      </c>
      <c r="BX2143" s="111" t="str">
        <f t="shared" si="338"/>
        <v>Não</v>
      </c>
      <c r="BY2143" s="110" t="s">
        <v>923</v>
      </c>
      <c r="BZ2143" s="110" t="s">
        <v>213</v>
      </c>
      <c r="CA2143" s="110" t="s">
        <v>479</v>
      </c>
      <c r="CB2143" s="110" t="s">
        <v>8376</v>
      </c>
      <c r="CG2143" s="110" t="str">
        <f t="shared" si="341"/>
        <v>6475 Total</v>
      </c>
      <c r="CH2143" s="110" t="str">
        <f t="shared" si="342"/>
        <v>6475 Total-1</v>
      </c>
      <c r="CI2143" s="110">
        <v>1</v>
      </c>
      <c r="CJ2143" s="110" t="s">
        <v>7759</v>
      </c>
      <c r="CN2143" s="110">
        <v>0</v>
      </c>
      <c r="CO2143" s="110">
        <v>0</v>
      </c>
      <c r="CP2143" s="110">
        <v>0</v>
      </c>
      <c r="CQ2143" s="110">
        <v>100</v>
      </c>
    </row>
    <row r="2144" spans="19:95" x14ac:dyDescent="0.2">
      <c r="S2144" s="98">
        <v>5189</v>
      </c>
      <c r="T2144" s="98">
        <v>77</v>
      </c>
      <c r="U2144" s="98" t="s">
        <v>4752</v>
      </c>
      <c r="V2144" s="98">
        <v>30</v>
      </c>
      <c r="W2144" s="98" t="s">
        <v>4796</v>
      </c>
      <c r="X2144" s="98">
        <v>2</v>
      </c>
      <c r="Y2144" s="98" t="s">
        <v>4418</v>
      </c>
      <c r="Z2144" s="98">
        <v>17</v>
      </c>
      <c r="AA2144" s="98" t="s">
        <v>4753</v>
      </c>
      <c r="AB2144" s="98">
        <v>8397</v>
      </c>
      <c r="AC2144" s="98" t="s">
        <v>4829</v>
      </c>
      <c r="AD2144" s="98" t="s">
        <v>4830</v>
      </c>
      <c r="AE2144" s="98">
        <v>5189</v>
      </c>
      <c r="AF2144" s="98" t="s">
        <v>3795</v>
      </c>
      <c r="AG2144" s="98" t="s">
        <v>6730</v>
      </c>
      <c r="AH2144" s="98" t="s">
        <v>847</v>
      </c>
      <c r="AI2144" s="98" t="s">
        <v>53</v>
      </c>
      <c r="AJ2144" s="98">
        <v>4100</v>
      </c>
      <c r="AK2144" s="98" t="s">
        <v>35</v>
      </c>
      <c r="AL2144" s="98">
        <v>4103</v>
      </c>
      <c r="AM2144" s="98" t="s">
        <v>138</v>
      </c>
      <c r="AN2144" s="98">
        <v>4118501</v>
      </c>
      <c r="AO2144" s="98">
        <v>2024</v>
      </c>
      <c r="AP2144" s="98">
        <v>0</v>
      </c>
      <c r="AQ2144" s="98" t="s">
        <v>54</v>
      </c>
      <c r="AR2144" s="98" t="s">
        <v>56</v>
      </c>
      <c r="AS2144" s="98" t="s">
        <v>54</v>
      </c>
      <c r="AT2144" s="98" t="s">
        <v>54</v>
      </c>
      <c r="AV2144" s="98" t="s">
        <v>213</v>
      </c>
      <c r="AY2144" s="98" t="s">
        <v>56</v>
      </c>
      <c r="AZ2144" s="98" t="s">
        <v>4790</v>
      </c>
      <c r="BA2144" s="98" t="s">
        <v>4758</v>
      </c>
      <c r="BB2144" s="98" t="s">
        <v>856</v>
      </c>
      <c r="BD2144" s="110" t="str">
        <f t="shared" si="339"/>
        <v>5477RGInt 04 Maringá</v>
      </c>
      <c r="BE2144" s="110">
        <v>5477</v>
      </c>
      <c r="BF2144" s="110" t="s">
        <v>3568</v>
      </c>
      <c r="BG2144" s="110">
        <v>8690</v>
      </c>
      <c r="BH2144" s="110" t="s">
        <v>36</v>
      </c>
      <c r="BI2144" s="110">
        <v>80</v>
      </c>
      <c r="BJ2144" s="110">
        <v>80</v>
      </c>
      <c r="BK2144" s="110">
        <v>80</v>
      </c>
      <c r="BL2144" s="110">
        <v>80</v>
      </c>
      <c r="BN2144" s="110">
        <f t="shared" si="340"/>
        <v>320</v>
      </c>
      <c r="BS2144" s="110">
        <v>5189</v>
      </c>
      <c r="BT2144" s="110" t="str">
        <f t="shared" si="334"/>
        <v>Implantação do contorno noroeste de Pato Branco</v>
      </c>
      <c r="BU2144" s="111" t="str">
        <f t="shared" si="335"/>
        <v>Não</v>
      </c>
      <c r="BV2144" s="111" t="str">
        <f t="shared" si="336"/>
        <v>Não</v>
      </c>
      <c r="BW2144" s="111" t="str">
        <f t="shared" si="337"/>
        <v>Não</v>
      </c>
      <c r="BX2144" s="111" t="str">
        <f t="shared" si="338"/>
        <v>Sim</v>
      </c>
      <c r="BY2144" s="110" t="s">
        <v>121</v>
      </c>
      <c r="BZ2144" s="110" t="s">
        <v>213</v>
      </c>
      <c r="CA2144" s="110" t="s">
        <v>121</v>
      </c>
      <c r="CB2144" s="110" t="s">
        <v>8378</v>
      </c>
      <c r="CG2144" s="110" t="str">
        <f t="shared" si="341"/>
        <v>6476Medianeira</v>
      </c>
      <c r="CH2144" s="110" t="str">
        <f t="shared" si="342"/>
        <v>6476-1</v>
      </c>
      <c r="CI2144" s="110">
        <v>1</v>
      </c>
      <c r="CJ2144" s="110">
        <v>6476</v>
      </c>
      <c r="CK2144" s="110" t="s">
        <v>35</v>
      </c>
      <c r="CL2144" s="110">
        <v>4115804</v>
      </c>
      <c r="CM2144" s="110" t="s">
        <v>533</v>
      </c>
      <c r="CN2144" s="110">
        <v>0</v>
      </c>
      <c r="CO2144" s="110">
        <v>200</v>
      </c>
      <c r="CP2144" s="110">
        <v>1000</v>
      </c>
      <c r="CQ2144" s="110">
        <v>0</v>
      </c>
    </row>
    <row r="2145" spans="19:95" x14ac:dyDescent="0.2">
      <c r="S2145" s="98">
        <v>6269</v>
      </c>
      <c r="T2145" s="98">
        <v>77</v>
      </c>
      <c r="U2145" s="98" t="s">
        <v>4752</v>
      </c>
      <c r="V2145" s="98">
        <v>30</v>
      </c>
      <c r="W2145" s="98" t="s">
        <v>4796</v>
      </c>
      <c r="X2145" s="98">
        <v>2</v>
      </c>
      <c r="Y2145" s="98" t="s">
        <v>4418</v>
      </c>
      <c r="Z2145" s="98">
        <v>17</v>
      </c>
      <c r="AA2145" s="98" t="s">
        <v>4753</v>
      </c>
      <c r="AB2145" s="98">
        <v>8397</v>
      </c>
      <c r="AC2145" s="98" t="s">
        <v>4829</v>
      </c>
      <c r="AD2145" s="98" t="s">
        <v>4830</v>
      </c>
      <c r="AE2145" s="98">
        <v>6269</v>
      </c>
      <c r="AF2145" s="98" t="s">
        <v>6731</v>
      </c>
      <c r="AG2145" s="98" t="s">
        <v>6732</v>
      </c>
      <c r="AH2145" s="98" t="s">
        <v>847</v>
      </c>
      <c r="AI2145" s="98" t="s">
        <v>53</v>
      </c>
      <c r="AJ2145" s="98">
        <v>4100</v>
      </c>
      <c r="AK2145" s="98" t="s">
        <v>37</v>
      </c>
      <c r="AL2145" s="98">
        <v>4105</v>
      </c>
      <c r="AM2145" s="98" t="s">
        <v>2227</v>
      </c>
      <c r="AN2145" s="98">
        <v>4106407</v>
      </c>
      <c r="AO2145" s="98">
        <v>2024</v>
      </c>
      <c r="AP2145" s="98">
        <v>0</v>
      </c>
      <c r="AQ2145" s="98" t="s">
        <v>54</v>
      </c>
      <c r="AR2145" s="98" t="s">
        <v>54</v>
      </c>
      <c r="AS2145" s="98" t="s">
        <v>54</v>
      </c>
      <c r="AT2145" s="98" t="s">
        <v>54</v>
      </c>
      <c r="AV2145" s="98" t="s">
        <v>213</v>
      </c>
      <c r="AY2145" s="98" t="s">
        <v>56</v>
      </c>
      <c r="AZ2145" s="98" t="s">
        <v>4790</v>
      </c>
      <c r="BA2145" s="98" t="s">
        <v>4758</v>
      </c>
      <c r="BB2145" s="98" t="s">
        <v>856</v>
      </c>
      <c r="BD2145" s="110" t="str">
        <f t="shared" si="339"/>
        <v>5477RGInt 05 Londrina</v>
      </c>
      <c r="BE2145" s="110">
        <v>5477</v>
      </c>
      <c r="BF2145" s="110" t="s">
        <v>3568</v>
      </c>
      <c r="BG2145" s="110">
        <v>8690</v>
      </c>
      <c r="BH2145" s="110" t="s">
        <v>37</v>
      </c>
      <c r="BI2145" s="110">
        <v>80</v>
      </c>
      <c r="BJ2145" s="110">
        <v>80</v>
      </c>
      <c r="BK2145" s="110">
        <v>80</v>
      </c>
      <c r="BL2145" s="110">
        <v>80</v>
      </c>
      <c r="BN2145" s="110">
        <f t="shared" si="340"/>
        <v>320</v>
      </c>
      <c r="BS2145" s="110">
        <v>6269</v>
      </c>
      <c r="BT2145" s="110" t="str">
        <f t="shared" si="334"/>
        <v>Implantação do Trevo de Acesso ao Hospital Regional de Cornélio Procópio e Melhorias na PR-160</v>
      </c>
      <c r="BU2145" s="111" t="str">
        <f t="shared" si="335"/>
        <v>Não</v>
      </c>
      <c r="BV2145" s="111" t="str">
        <f t="shared" si="336"/>
        <v>Não</v>
      </c>
      <c r="BW2145" s="111" t="str">
        <f t="shared" si="337"/>
        <v>Não</v>
      </c>
      <c r="BX2145" s="111" t="str">
        <f t="shared" si="338"/>
        <v>Não</v>
      </c>
      <c r="BY2145" s="110" t="s">
        <v>121</v>
      </c>
      <c r="BZ2145" s="110" t="s">
        <v>213</v>
      </c>
      <c r="CA2145" s="110" t="s">
        <v>479</v>
      </c>
      <c r="CB2145" s="110" t="s">
        <v>8122</v>
      </c>
      <c r="CG2145" s="110" t="str">
        <f t="shared" si="341"/>
        <v>6476 Total</v>
      </c>
      <c r="CH2145" s="110" t="str">
        <f t="shared" si="342"/>
        <v>6476 Total-1</v>
      </c>
      <c r="CI2145" s="110">
        <v>1</v>
      </c>
      <c r="CJ2145" s="110" t="s">
        <v>7760</v>
      </c>
      <c r="CN2145" s="110">
        <v>0</v>
      </c>
      <c r="CO2145" s="110">
        <v>200</v>
      </c>
      <c r="CP2145" s="110">
        <v>1000</v>
      </c>
      <c r="CQ2145" s="110">
        <v>0</v>
      </c>
    </row>
    <row r="2146" spans="19:95" x14ac:dyDescent="0.2">
      <c r="S2146" s="98">
        <v>6183</v>
      </c>
      <c r="T2146" s="98">
        <v>77</v>
      </c>
      <c r="U2146" s="98" t="s">
        <v>4752</v>
      </c>
      <c r="V2146" s="98">
        <v>30</v>
      </c>
      <c r="W2146" s="98" t="s">
        <v>4796</v>
      </c>
      <c r="X2146" s="98">
        <v>2</v>
      </c>
      <c r="Y2146" s="98" t="s">
        <v>4418</v>
      </c>
      <c r="Z2146" s="98">
        <v>17</v>
      </c>
      <c r="AA2146" s="98" t="s">
        <v>4753</v>
      </c>
      <c r="AB2146" s="98">
        <v>8397</v>
      </c>
      <c r="AC2146" s="98" t="s">
        <v>4829</v>
      </c>
      <c r="AD2146" s="98" t="s">
        <v>4830</v>
      </c>
      <c r="AE2146" s="98">
        <v>6183</v>
      </c>
      <c r="AF2146" s="98" t="s">
        <v>4842</v>
      </c>
      <c r="AG2146" s="98" t="s">
        <v>4843</v>
      </c>
      <c r="AH2146" s="98" t="s">
        <v>847</v>
      </c>
      <c r="AI2146" s="98" t="s">
        <v>53</v>
      </c>
      <c r="AJ2146" s="98">
        <v>4100</v>
      </c>
      <c r="AK2146" s="98" t="s">
        <v>37</v>
      </c>
      <c r="AL2146" s="98">
        <v>4105</v>
      </c>
      <c r="AM2146" s="98" t="s">
        <v>2822</v>
      </c>
      <c r="AN2146" s="98">
        <v>4125407</v>
      </c>
      <c r="AO2146" s="98">
        <v>2024</v>
      </c>
      <c r="AP2146" s="98">
        <v>0</v>
      </c>
      <c r="AQ2146" s="98" t="s">
        <v>54</v>
      </c>
      <c r="AR2146" s="98" t="s">
        <v>54</v>
      </c>
      <c r="AS2146" s="98" t="s">
        <v>54</v>
      </c>
      <c r="AT2146" s="98" t="s">
        <v>54</v>
      </c>
      <c r="AV2146" s="98" t="s">
        <v>213</v>
      </c>
      <c r="AY2146" s="98" t="s">
        <v>56</v>
      </c>
      <c r="AZ2146" s="98" t="s">
        <v>4790</v>
      </c>
      <c r="BA2146" s="98" t="s">
        <v>4758</v>
      </c>
      <c r="BB2146" s="98" t="s">
        <v>856</v>
      </c>
      <c r="BD2146" s="110" t="str">
        <f t="shared" si="339"/>
        <v>5477RGInt 06 Ponta Grossa</v>
      </c>
      <c r="BE2146" s="110">
        <v>5477</v>
      </c>
      <c r="BF2146" s="110" t="s">
        <v>3568</v>
      </c>
      <c r="BG2146" s="110">
        <v>8690</v>
      </c>
      <c r="BH2146" s="110" t="s">
        <v>38</v>
      </c>
      <c r="BI2146" s="110">
        <v>80</v>
      </c>
      <c r="BJ2146" s="110">
        <v>80</v>
      </c>
      <c r="BK2146" s="110">
        <v>80</v>
      </c>
      <c r="BL2146" s="110">
        <v>80</v>
      </c>
      <c r="BN2146" s="110">
        <f t="shared" si="340"/>
        <v>320</v>
      </c>
      <c r="BS2146" s="110">
        <v>6183</v>
      </c>
      <c r="BT2146" s="110" t="str">
        <f t="shared" si="334"/>
        <v>Pavimentação da PR-151, Sengés - São José da Boa Vista</v>
      </c>
      <c r="BU2146" s="111" t="str">
        <f t="shared" si="335"/>
        <v>Não</v>
      </c>
      <c r="BV2146" s="111" t="str">
        <f t="shared" si="336"/>
        <v>Não</v>
      </c>
      <c r="BW2146" s="111" t="str">
        <f t="shared" si="337"/>
        <v>Não</v>
      </c>
      <c r="BX2146" s="111" t="str">
        <f t="shared" si="338"/>
        <v>Não</v>
      </c>
      <c r="BY2146" s="110" t="s">
        <v>121</v>
      </c>
      <c r="BZ2146" s="110" t="s">
        <v>213</v>
      </c>
      <c r="CA2146" s="110" t="s">
        <v>479</v>
      </c>
      <c r="CB2146" s="110" t="s">
        <v>8375</v>
      </c>
      <c r="CG2146" s="110" t="str">
        <f t="shared" si="341"/>
        <v>6477Castro</v>
      </c>
      <c r="CH2146" s="110" t="str">
        <f t="shared" si="342"/>
        <v>6477-1</v>
      </c>
      <c r="CI2146" s="110">
        <v>1</v>
      </c>
      <c r="CJ2146" s="110">
        <v>6477</v>
      </c>
      <c r="CK2146" s="110" t="s">
        <v>38</v>
      </c>
      <c r="CL2146" s="110">
        <v>4104907</v>
      </c>
      <c r="CM2146" s="110" t="s">
        <v>277</v>
      </c>
      <c r="CN2146" s="110">
        <v>0</v>
      </c>
      <c r="CO2146" s="110">
        <v>0</v>
      </c>
      <c r="CP2146" s="110">
        <v>0</v>
      </c>
      <c r="CQ2146" s="110">
        <v>100</v>
      </c>
    </row>
    <row r="2147" spans="19:95" x14ac:dyDescent="0.2">
      <c r="S2147" s="98">
        <v>5755</v>
      </c>
      <c r="T2147" s="98">
        <v>77</v>
      </c>
      <c r="U2147" s="98" t="s">
        <v>4752</v>
      </c>
      <c r="V2147" s="98">
        <v>30</v>
      </c>
      <c r="W2147" s="98" t="s">
        <v>4796</v>
      </c>
      <c r="X2147" s="98">
        <v>2</v>
      </c>
      <c r="Y2147" s="98" t="s">
        <v>4418</v>
      </c>
      <c r="Z2147" s="98">
        <v>17</v>
      </c>
      <c r="AA2147" s="98" t="s">
        <v>4753</v>
      </c>
      <c r="AB2147" s="98">
        <v>8397</v>
      </c>
      <c r="AC2147" s="98" t="s">
        <v>4829</v>
      </c>
      <c r="AD2147" s="98" t="s">
        <v>4830</v>
      </c>
      <c r="AE2147" s="98">
        <v>5755</v>
      </c>
      <c r="AF2147" s="98" t="s">
        <v>4470</v>
      </c>
      <c r="AG2147" s="98" t="s">
        <v>6733</v>
      </c>
      <c r="AH2147" s="98" t="s">
        <v>847</v>
      </c>
      <c r="AI2147" s="98" t="s">
        <v>53</v>
      </c>
      <c r="AJ2147" s="98">
        <v>4100</v>
      </c>
      <c r="AK2147" s="98" t="s">
        <v>33</v>
      </c>
      <c r="AL2147" s="98">
        <v>4101</v>
      </c>
      <c r="AM2147" s="98" t="s">
        <v>4534</v>
      </c>
      <c r="AN2147" s="98">
        <v>4102307</v>
      </c>
      <c r="AO2147" s="98">
        <v>2024</v>
      </c>
      <c r="AP2147" s="98">
        <v>6</v>
      </c>
      <c r="AQ2147" s="98" t="s">
        <v>54</v>
      </c>
      <c r="AR2147" s="98" t="s">
        <v>54</v>
      </c>
      <c r="AS2147" s="98" t="s">
        <v>54</v>
      </c>
      <c r="AT2147" s="98" t="s">
        <v>54</v>
      </c>
      <c r="AX2147" s="98" t="s">
        <v>2642</v>
      </c>
      <c r="AY2147" s="98" t="s">
        <v>56</v>
      </c>
      <c r="AZ2147" s="98" t="s">
        <v>4790</v>
      </c>
      <c r="BA2147" s="98" t="s">
        <v>4758</v>
      </c>
      <c r="BB2147" s="98" t="s">
        <v>4758</v>
      </c>
      <c r="BD2147" s="110" t="str">
        <f t="shared" si="339"/>
        <v>5478RGInt 01 Curitiba</v>
      </c>
      <c r="BE2147" s="110">
        <v>5478</v>
      </c>
      <c r="BF2147" s="110" t="s">
        <v>3642</v>
      </c>
      <c r="BG2147" s="110">
        <v>8392</v>
      </c>
      <c r="BH2147" s="110" t="s">
        <v>33</v>
      </c>
      <c r="BI2147" s="110">
        <v>1</v>
      </c>
      <c r="BJ2147" s="110">
        <v>0</v>
      </c>
      <c r="BK2147" s="110">
        <v>0</v>
      </c>
      <c r="BL2147" s="110">
        <v>0</v>
      </c>
      <c r="BN2147" s="110">
        <f t="shared" si="340"/>
        <v>1</v>
      </c>
      <c r="BS2147" s="110">
        <v>5755</v>
      </c>
      <c r="BT2147" s="110" t="str">
        <f t="shared" si="334"/>
        <v>Pavimentação da PR-510/PR-512, Balsa Nova - Mariental</v>
      </c>
      <c r="BU2147" s="111" t="str">
        <f t="shared" si="335"/>
        <v>Não</v>
      </c>
      <c r="BV2147" s="111" t="str">
        <f t="shared" si="336"/>
        <v>Não</v>
      </c>
      <c r="BW2147" s="111" t="str">
        <f t="shared" si="337"/>
        <v>Não</v>
      </c>
      <c r="BX2147" s="111" t="str">
        <f t="shared" si="338"/>
        <v>Não</v>
      </c>
      <c r="BY2147" s="110" t="s">
        <v>121</v>
      </c>
      <c r="BZ2147" s="110" t="s">
        <v>213</v>
      </c>
      <c r="CA2147" s="110" t="s">
        <v>121</v>
      </c>
      <c r="CB2147" s="110" t="s">
        <v>8377</v>
      </c>
      <c r="CG2147" s="110" t="str">
        <f t="shared" si="341"/>
        <v>6477 Total</v>
      </c>
      <c r="CH2147" s="110" t="str">
        <f t="shared" si="342"/>
        <v>6477 Total-1</v>
      </c>
      <c r="CI2147" s="110">
        <v>1</v>
      </c>
      <c r="CJ2147" s="110" t="s">
        <v>7761</v>
      </c>
      <c r="CN2147" s="110">
        <v>0</v>
      </c>
      <c r="CO2147" s="110">
        <v>0</v>
      </c>
      <c r="CP2147" s="110">
        <v>0</v>
      </c>
      <c r="CQ2147" s="110">
        <v>100</v>
      </c>
    </row>
    <row r="2148" spans="19:95" x14ac:dyDescent="0.2">
      <c r="S2148" s="98">
        <v>4390</v>
      </c>
      <c r="T2148" s="98">
        <v>77</v>
      </c>
      <c r="U2148" s="98" t="s">
        <v>4752</v>
      </c>
      <c r="V2148" s="98">
        <v>30</v>
      </c>
      <c r="W2148" s="98" t="s">
        <v>4796</v>
      </c>
      <c r="X2148" s="98">
        <v>2</v>
      </c>
      <c r="Y2148" s="98" t="s">
        <v>4418</v>
      </c>
      <c r="Z2148" s="98">
        <v>17</v>
      </c>
      <c r="AA2148" s="98" t="s">
        <v>4753</v>
      </c>
      <c r="AB2148" s="98">
        <v>8397</v>
      </c>
      <c r="AC2148" s="98" t="s">
        <v>4829</v>
      </c>
      <c r="AD2148" s="98" t="s">
        <v>4830</v>
      </c>
      <c r="AE2148" s="98">
        <v>4390</v>
      </c>
      <c r="AF2148" s="98" t="s">
        <v>1998</v>
      </c>
      <c r="AG2148" s="98" t="s">
        <v>6734</v>
      </c>
      <c r="AH2148" s="98" t="s">
        <v>847</v>
      </c>
      <c r="AI2148" s="98" t="s">
        <v>53</v>
      </c>
      <c r="AJ2148" s="98">
        <v>4100</v>
      </c>
      <c r="AK2148" s="98" t="s">
        <v>35</v>
      </c>
      <c r="AL2148" s="98">
        <v>4103</v>
      </c>
      <c r="AM2148" s="98" t="s">
        <v>891</v>
      </c>
      <c r="AN2148" s="98">
        <v>4117909</v>
      </c>
      <c r="AO2148" s="98">
        <v>2024</v>
      </c>
      <c r="AP2148" s="98">
        <v>4.66</v>
      </c>
      <c r="AQ2148" s="98" t="s">
        <v>54</v>
      </c>
      <c r="AR2148" s="98" t="s">
        <v>54</v>
      </c>
      <c r="AS2148" s="98" t="s">
        <v>54</v>
      </c>
      <c r="AT2148" s="98" t="s">
        <v>54</v>
      </c>
      <c r="AV2148" s="98" t="s">
        <v>213</v>
      </c>
      <c r="AY2148" s="98" t="s">
        <v>56</v>
      </c>
      <c r="AZ2148" s="98" t="s">
        <v>4790</v>
      </c>
      <c r="BA2148" s="98" t="s">
        <v>4758</v>
      </c>
      <c r="BB2148" s="98" t="s">
        <v>856</v>
      </c>
      <c r="BD2148" s="110" t="str">
        <f t="shared" si="339"/>
        <v>5479RGInt 01 Curitiba</v>
      </c>
      <c r="BE2148" s="110">
        <v>5479</v>
      </c>
      <c r="BF2148" s="110" t="s">
        <v>3626</v>
      </c>
      <c r="BG2148" s="110">
        <v>8392</v>
      </c>
      <c r="BH2148" s="110" t="s">
        <v>33</v>
      </c>
      <c r="BI2148" s="110">
        <v>5</v>
      </c>
      <c r="BJ2148" s="110">
        <v>5</v>
      </c>
      <c r="BK2148" s="110">
        <v>5</v>
      </c>
      <c r="BL2148" s="110">
        <v>5</v>
      </c>
      <c r="BN2148" s="110">
        <f t="shared" si="340"/>
        <v>20</v>
      </c>
      <c r="BS2148" s="110">
        <v>4390</v>
      </c>
      <c r="BT2148" s="110" t="str">
        <f t="shared" si="334"/>
        <v>Pavimentação da rodovia PR-182, no contorno leste de Palotina</v>
      </c>
      <c r="BU2148" s="111" t="str">
        <f t="shared" si="335"/>
        <v>Não</v>
      </c>
      <c r="BV2148" s="111" t="str">
        <f t="shared" si="336"/>
        <v>Não</v>
      </c>
      <c r="BW2148" s="111" t="str">
        <f t="shared" si="337"/>
        <v>Não</v>
      </c>
      <c r="BX2148" s="111" t="str">
        <f t="shared" si="338"/>
        <v>Não</v>
      </c>
      <c r="BY2148" s="110" t="s">
        <v>121</v>
      </c>
      <c r="BZ2148" s="110" t="s">
        <v>213</v>
      </c>
      <c r="CA2148" s="110" t="s">
        <v>121</v>
      </c>
      <c r="CB2148" s="110" t="s">
        <v>8379</v>
      </c>
      <c r="CG2148" s="110" t="str">
        <f t="shared" si="341"/>
        <v>6478Maringá</v>
      </c>
      <c r="CH2148" s="110" t="str">
        <f t="shared" si="342"/>
        <v>6478-1</v>
      </c>
      <c r="CI2148" s="110">
        <v>1</v>
      </c>
      <c r="CJ2148" s="110">
        <v>6478</v>
      </c>
      <c r="CK2148" s="110" t="s">
        <v>36</v>
      </c>
      <c r="CL2148" s="110">
        <v>4115200</v>
      </c>
      <c r="CM2148" s="110" t="s">
        <v>503</v>
      </c>
      <c r="CN2148" s="110">
        <v>0</v>
      </c>
      <c r="CO2148" s="110">
        <v>150</v>
      </c>
      <c r="CP2148" s="110">
        <v>0</v>
      </c>
      <c r="CQ2148" s="110">
        <v>0</v>
      </c>
    </row>
    <row r="2149" spans="19:95" x14ac:dyDescent="0.2">
      <c r="S2149" s="98">
        <v>4401</v>
      </c>
      <c r="T2149" s="98">
        <v>77</v>
      </c>
      <c r="U2149" s="98" t="s">
        <v>4752</v>
      </c>
      <c r="V2149" s="98">
        <v>30</v>
      </c>
      <c r="W2149" s="98" t="s">
        <v>4796</v>
      </c>
      <c r="X2149" s="98">
        <v>2</v>
      </c>
      <c r="Y2149" s="98" t="s">
        <v>4418</v>
      </c>
      <c r="Z2149" s="98">
        <v>17</v>
      </c>
      <c r="AA2149" s="98" t="s">
        <v>4753</v>
      </c>
      <c r="AB2149" s="98">
        <v>8397</v>
      </c>
      <c r="AC2149" s="98" t="s">
        <v>4829</v>
      </c>
      <c r="AD2149" s="98" t="s">
        <v>4830</v>
      </c>
      <c r="AE2149" s="98">
        <v>4401</v>
      </c>
      <c r="AF2149" s="98" t="s">
        <v>2031</v>
      </c>
      <c r="AG2149" s="98" t="s">
        <v>6735</v>
      </c>
      <c r="AH2149" s="98" t="s">
        <v>847</v>
      </c>
      <c r="AI2149" s="98" t="s">
        <v>53</v>
      </c>
      <c r="AJ2149" s="98">
        <v>4100</v>
      </c>
      <c r="AK2149" s="98" t="s">
        <v>34</v>
      </c>
      <c r="AL2149" s="98">
        <v>4102</v>
      </c>
      <c r="AM2149" s="98" t="s">
        <v>401</v>
      </c>
      <c r="AN2149" s="98">
        <v>4115739</v>
      </c>
      <c r="AO2149" s="98">
        <v>2024</v>
      </c>
      <c r="AP2149" s="98">
        <v>5</v>
      </c>
      <c r="AQ2149" s="98" t="s">
        <v>54</v>
      </c>
      <c r="AR2149" s="98" t="s">
        <v>54</v>
      </c>
      <c r="AS2149" s="98" t="s">
        <v>54</v>
      </c>
      <c r="AT2149" s="98" t="s">
        <v>54</v>
      </c>
      <c r="AU2149" s="98" t="s">
        <v>923</v>
      </c>
      <c r="AY2149" s="98" t="s">
        <v>56</v>
      </c>
      <c r="AZ2149" s="98" t="s">
        <v>4790</v>
      </c>
      <c r="BA2149" s="98" t="s">
        <v>4758</v>
      </c>
      <c r="BB2149" s="98" t="s">
        <v>856</v>
      </c>
      <c r="BD2149" s="110" t="str">
        <f t="shared" si="339"/>
        <v>5479RGInt 02 Guarapuava</v>
      </c>
      <c r="BE2149" s="110">
        <v>5479</v>
      </c>
      <c r="BF2149" s="110" t="s">
        <v>3626</v>
      </c>
      <c r="BG2149" s="110">
        <v>8392</v>
      </c>
      <c r="BH2149" s="110" t="s">
        <v>34</v>
      </c>
      <c r="BI2149" s="110">
        <v>5</v>
      </c>
      <c r="BJ2149" s="110">
        <v>5</v>
      </c>
      <c r="BK2149" s="110">
        <v>5</v>
      </c>
      <c r="BL2149" s="110">
        <v>5</v>
      </c>
      <c r="BN2149" s="110">
        <f t="shared" si="340"/>
        <v>20</v>
      </c>
      <c r="BS2149" s="110">
        <v>4401</v>
      </c>
      <c r="BT2149" s="110" t="str">
        <f t="shared" si="334"/>
        <v>Pavimentação da rodovia PR-239, no trecho de Mato Rico a Roncador</v>
      </c>
      <c r="BU2149" s="111" t="str">
        <f t="shared" si="335"/>
        <v>Não</v>
      </c>
      <c r="BV2149" s="111" t="str">
        <f t="shared" si="336"/>
        <v>Não</v>
      </c>
      <c r="BW2149" s="111" t="str">
        <f t="shared" si="337"/>
        <v>Não</v>
      </c>
      <c r="BX2149" s="111" t="str">
        <f t="shared" si="338"/>
        <v>Não</v>
      </c>
      <c r="BY2149" s="110" t="s">
        <v>923</v>
      </c>
      <c r="BZ2149" s="110" t="s">
        <v>213</v>
      </c>
      <c r="CA2149" s="110" t="s">
        <v>121</v>
      </c>
      <c r="CB2149" s="110" t="s">
        <v>8374</v>
      </c>
      <c r="CG2149" s="110" t="str">
        <f t="shared" si="341"/>
        <v>6478 Total</v>
      </c>
      <c r="CH2149" s="110" t="str">
        <f t="shared" si="342"/>
        <v>6478 Total-1</v>
      </c>
      <c r="CI2149" s="110">
        <v>1</v>
      </c>
      <c r="CJ2149" s="110" t="s">
        <v>7762</v>
      </c>
      <c r="CN2149" s="110">
        <v>0</v>
      </c>
      <c r="CO2149" s="110">
        <v>150</v>
      </c>
      <c r="CP2149" s="110">
        <v>0</v>
      </c>
      <c r="CQ2149" s="110">
        <v>0</v>
      </c>
    </row>
    <row r="2150" spans="19:95" x14ac:dyDescent="0.2">
      <c r="S2150" s="98">
        <v>6268</v>
      </c>
      <c r="T2150" s="98">
        <v>77</v>
      </c>
      <c r="U2150" s="98" t="s">
        <v>4752</v>
      </c>
      <c r="V2150" s="98">
        <v>30</v>
      </c>
      <c r="W2150" s="98" t="s">
        <v>4796</v>
      </c>
      <c r="X2150" s="98">
        <v>2</v>
      </c>
      <c r="Y2150" s="98" t="s">
        <v>4418</v>
      </c>
      <c r="Z2150" s="98">
        <v>17</v>
      </c>
      <c r="AA2150" s="98" t="s">
        <v>4753</v>
      </c>
      <c r="AB2150" s="98">
        <v>8397</v>
      </c>
      <c r="AC2150" s="98" t="s">
        <v>4829</v>
      </c>
      <c r="AD2150" s="98" t="s">
        <v>4830</v>
      </c>
      <c r="AE2150" s="98">
        <v>6268</v>
      </c>
      <c r="AF2150" s="98" t="s">
        <v>6736</v>
      </c>
      <c r="AG2150" s="98" t="s">
        <v>6737</v>
      </c>
      <c r="AH2150" s="98" t="s">
        <v>847</v>
      </c>
      <c r="AI2150" s="98" t="s">
        <v>53</v>
      </c>
      <c r="AJ2150" s="98">
        <v>4100</v>
      </c>
      <c r="AK2150" s="98" t="s">
        <v>36</v>
      </c>
      <c r="AL2150" s="98">
        <v>4104</v>
      </c>
      <c r="AM2150" s="98" t="s">
        <v>6738</v>
      </c>
      <c r="AN2150" s="98">
        <v>4102505</v>
      </c>
      <c r="AO2150" s="98">
        <v>2024</v>
      </c>
      <c r="AP2150" s="98">
        <v>0</v>
      </c>
      <c r="AQ2150" s="98" t="s">
        <v>54</v>
      </c>
      <c r="AR2150" s="98" t="s">
        <v>56</v>
      </c>
      <c r="AS2150" s="98" t="s">
        <v>54</v>
      </c>
      <c r="AT2150" s="98" t="s">
        <v>54</v>
      </c>
      <c r="AV2150" s="98" t="s">
        <v>213</v>
      </c>
      <c r="AY2150" s="98" t="s">
        <v>56</v>
      </c>
      <c r="AZ2150" s="98" t="s">
        <v>4790</v>
      </c>
      <c r="BA2150" s="98" t="s">
        <v>4758</v>
      </c>
      <c r="BB2150" s="98" t="s">
        <v>856</v>
      </c>
      <c r="BD2150" s="110" t="str">
        <f t="shared" si="339"/>
        <v>5479RGInt 03 Cascavel</v>
      </c>
      <c r="BE2150" s="110">
        <v>5479</v>
      </c>
      <c r="BF2150" s="110" t="s">
        <v>3626</v>
      </c>
      <c r="BG2150" s="110">
        <v>8392</v>
      </c>
      <c r="BH2150" s="110" t="s">
        <v>35</v>
      </c>
      <c r="BI2150" s="110">
        <v>5</v>
      </c>
      <c r="BJ2150" s="110">
        <v>5</v>
      </c>
      <c r="BK2150" s="110">
        <v>5</v>
      </c>
      <c r="BL2150" s="110">
        <v>5</v>
      </c>
      <c r="BN2150" s="110">
        <f t="shared" si="340"/>
        <v>20</v>
      </c>
      <c r="BS2150" s="110">
        <v>6268</v>
      </c>
      <c r="BT2150" s="110" t="str">
        <f t="shared" si="334"/>
        <v>Pavimentação da Rodovia PR-462 -entre a ponte do Rio do Óleo, em Barbosa Ferraz, e o entroncamento com a BR-487, em Iretama</v>
      </c>
      <c r="BU2150" s="111" t="str">
        <f t="shared" si="335"/>
        <v>Não</v>
      </c>
      <c r="BV2150" s="111" t="str">
        <f t="shared" si="336"/>
        <v>Não</v>
      </c>
      <c r="BW2150" s="111" t="str">
        <f t="shared" si="337"/>
        <v>Não</v>
      </c>
      <c r="BX2150" s="111" t="str">
        <f t="shared" si="338"/>
        <v>Sim</v>
      </c>
      <c r="BY2150" s="110" t="s">
        <v>121</v>
      </c>
      <c r="BZ2150" s="110" t="s">
        <v>213</v>
      </c>
      <c r="CA2150" s="110" t="s">
        <v>479</v>
      </c>
      <c r="CB2150" s="110" t="s">
        <v>8122</v>
      </c>
      <c r="CG2150" s="110" t="str">
        <f t="shared" si="341"/>
        <v>6479Ivaiporã</v>
      </c>
      <c r="CH2150" s="110" t="str">
        <f t="shared" si="342"/>
        <v>6479-1</v>
      </c>
      <c r="CI2150" s="110">
        <v>1</v>
      </c>
      <c r="CJ2150" s="110">
        <v>6479</v>
      </c>
      <c r="CK2150" s="110" t="s">
        <v>37</v>
      </c>
      <c r="CL2150" s="110">
        <v>4111506</v>
      </c>
      <c r="CM2150" s="110" t="s">
        <v>2130</v>
      </c>
      <c r="CN2150" s="110">
        <v>0</v>
      </c>
      <c r="CO2150" s="110">
        <v>384</v>
      </c>
      <c r="CP2150" s="110">
        <v>384</v>
      </c>
      <c r="CQ2150" s="110">
        <v>384</v>
      </c>
    </row>
    <row r="2151" spans="19:95" x14ac:dyDescent="0.2">
      <c r="S2151" s="98">
        <v>5762</v>
      </c>
      <c r="T2151" s="98">
        <v>77</v>
      </c>
      <c r="U2151" s="98" t="s">
        <v>4752</v>
      </c>
      <c r="V2151" s="98">
        <v>30</v>
      </c>
      <c r="W2151" s="98" t="s">
        <v>4796</v>
      </c>
      <c r="X2151" s="98">
        <v>2</v>
      </c>
      <c r="Y2151" s="98" t="s">
        <v>4418</v>
      </c>
      <c r="Z2151" s="98">
        <v>17</v>
      </c>
      <c r="AA2151" s="98" t="s">
        <v>4753</v>
      </c>
      <c r="AB2151" s="98">
        <v>8397</v>
      </c>
      <c r="AC2151" s="98" t="s">
        <v>4829</v>
      </c>
      <c r="AD2151" s="98" t="s">
        <v>4830</v>
      </c>
      <c r="AE2151" s="98">
        <v>5762</v>
      </c>
      <c r="AF2151" s="98" t="s">
        <v>4488</v>
      </c>
      <c r="AG2151" s="98" t="s">
        <v>6739</v>
      </c>
      <c r="AH2151" s="98" t="s">
        <v>847</v>
      </c>
      <c r="AI2151" s="98" t="s">
        <v>53</v>
      </c>
      <c r="AJ2151" s="98">
        <v>4100</v>
      </c>
      <c r="AK2151" s="98" t="s">
        <v>35</v>
      </c>
      <c r="AL2151" s="98">
        <v>4103</v>
      </c>
      <c r="AM2151" s="98" t="s">
        <v>456</v>
      </c>
      <c r="AN2151" s="98">
        <v>4105706</v>
      </c>
      <c r="AO2151" s="98">
        <v>2024</v>
      </c>
      <c r="AP2151" s="98">
        <v>4</v>
      </c>
      <c r="AQ2151" s="98" t="s">
        <v>54</v>
      </c>
      <c r="AR2151" s="98" t="s">
        <v>54</v>
      </c>
      <c r="AS2151" s="98" t="s">
        <v>54</v>
      </c>
      <c r="AT2151" s="98" t="s">
        <v>54</v>
      </c>
      <c r="AX2151" s="98" t="s">
        <v>2642</v>
      </c>
      <c r="AY2151" s="98" t="s">
        <v>56</v>
      </c>
      <c r="AZ2151" s="98" t="s">
        <v>4790</v>
      </c>
      <c r="BA2151" s="98" t="s">
        <v>4758</v>
      </c>
      <c r="BB2151" s="98" t="s">
        <v>856</v>
      </c>
      <c r="BD2151" s="110" t="str">
        <f t="shared" si="339"/>
        <v>5479RGInt 04 Maringá</v>
      </c>
      <c r="BE2151" s="110">
        <v>5479</v>
      </c>
      <c r="BF2151" s="110" t="s">
        <v>3626</v>
      </c>
      <c r="BG2151" s="110">
        <v>8392</v>
      </c>
      <c r="BH2151" s="110" t="s">
        <v>36</v>
      </c>
      <c r="BI2151" s="110">
        <v>5</v>
      </c>
      <c r="BJ2151" s="110">
        <v>5</v>
      </c>
      <c r="BK2151" s="110">
        <v>5</v>
      </c>
      <c r="BL2151" s="110">
        <v>5</v>
      </c>
      <c r="BN2151" s="110">
        <f t="shared" si="340"/>
        <v>20</v>
      </c>
      <c r="BS2151" s="110">
        <v>5762</v>
      </c>
      <c r="BT2151" s="110" t="str">
        <f t="shared" si="334"/>
        <v>Pavimentação das rodovias PR-574 e PR-575: Jotaesse, Palmitópolis, Cafelândia</v>
      </c>
      <c r="BU2151" s="111" t="str">
        <f t="shared" si="335"/>
        <v>Não</v>
      </c>
      <c r="BV2151" s="111" t="str">
        <f t="shared" si="336"/>
        <v>Não</v>
      </c>
      <c r="BW2151" s="111" t="str">
        <f t="shared" si="337"/>
        <v>Não</v>
      </c>
      <c r="BX2151" s="111" t="str">
        <f t="shared" si="338"/>
        <v>Não</v>
      </c>
      <c r="BY2151" s="110" t="s">
        <v>121</v>
      </c>
      <c r="BZ2151" s="110" t="s">
        <v>213</v>
      </c>
      <c r="CA2151" s="110" t="s">
        <v>121</v>
      </c>
      <c r="CB2151" s="110" t="s">
        <v>8374</v>
      </c>
      <c r="CG2151" s="110" t="str">
        <f t="shared" si="341"/>
        <v>6479 Total</v>
      </c>
      <c r="CH2151" s="110" t="str">
        <f t="shared" si="342"/>
        <v>6479 Total-1</v>
      </c>
      <c r="CI2151" s="110">
        <v>1</v>
      </c>
      <c r="CJ2151" s="110" t="s">
        <v>7763</v>
      </c>
      <c r="CN2151" s="110">
        <v>0</v>
      </c>
      <c r="CO2151" s="110">
        <v>384</v>
      </c>
      <c r="CP2151" s="110">
        <v>384</v>
      </c>
      <c r="CQ2151" s="110">
        <v>384</v>
      </c>
    </row>
    <row r="2152" spans="19:95" x14ac:dyDescent="0.2">
      <c r="S2152" s="98">
        <v>6868</v>
      </c>
      <c r="T2152" s="98">
        <v>77</v>
      </c>
      <c r="U2152" s="98" t="s">
        <v>4752</v>
      </c>
      <c r="V2152" s="98">
        <v>30</v>
      </c>
      <c r="W2152" s="98" t="s">
        <v>4796</v>
      </c>
      <c r="X2152" s="98">
        <v>2</v>
      </c>
      <c r="Y2152" s="98" t="s">
        <v>4418</v>
      </c>
      <c r="Z2152" s="98">
        <v>17</v>
      </c>
      <c r="AA2152" s="98" t="s">
        <v>4753</v>
      </c>
      <c r="AB2152" s="98">
        <v>8397</v>
      </c>
      <c r="AC2152" s="98" t="s">
        <v>4829</v>
      </c>
      <c r="AD2152" s="98" t="s">
        <v>4830</v>
      </c>
      <c r="AE2152" s="98">
        <v>6868</v>
      </c>
      <c r="AF2152" s="98" t="s">
        <v>6740</v>
      </c>
      <c r="AG2152" s="98" t="s">
        <v>6741</v>
      </c>
      <c r="AH2152" s="98" t="s">
        <v>847</v>
      </c>
      <c r="AI2152" s="98" t="s">
        <v>53</v>
      </c>
      <c r="AJ2152" s="98">
        <v>4100</v>
      </c>
      <c r="AK2152" s="98" t="s">
        <v>37</v>
      </c>
      <c r="AL2152" s="98">
        <v>4105</v>
      </c>
      <c r="AM2152" s="98" t="s">
        <v>2034</v>
      </c>
      <c r="AN2152" s="98">
        <v>4109708</v>
      </c>
      <c r="AO2152" s="98">
        <v>2024</v>
      </c>
      <c r="AP2152" s="98">
        <v>0</v>
      </c>
      <c r="AQ2152" s="98" t="s">
        <v>54</v>
      </c>
      <c r="AR2152" s="98" t="s">
        <v>54</v>
      </c>
      <c r="AS2152" s="98" t="s">
        <v>54</v>
      </c>
      <c r="AT2152" s="98" t="s">
        <v>54</v>
      </c>
      <c r="AV2152" s="98" t="s">
        <v>244</v>
      </c>
      <c r="AY2152" s="98" t="s">
        <v>56</v>
      </c>
      <c r="AZ2152" s="98" t="s">
        <v>6742</v>
      </c>
      <c r="BA2152" s="98" t="s">
        <v>4758</v>
      </c>
      <c r="BB2152" s="98" t="s">
        <v>856</v>
      </c>
      <c r="BD2152" s="110" t="str">
        <f t="shared" si="339"/>
        <v>5479RGInt 05 Londrina</v>
      </c>
      <c r="BE2152" s="110">
        <v>5479</v>
      </c>
      <c r="BF2152" s="110" t="s">
        <v>3626</v>
      </c>
      <c r="BG2152" s="110">
        <v>8392</v>
      </c>
      <c r="BH2152" s="110" t="s">
        <v>37</v>
      </c>
      <c r="BI2152" s="110">
        <v>5</v>
      </c>
      <c r="BJ2152" s="110">
        <v>5</v>
      </c>
      <c r="BK2152" s="110">
        <v>5</v>
      </c>
      <c r="BL2152" s="110">
        <v>5</v>
      </c>
      <c r="BN2152" s="110">
        <f t="shared" si="340"/>
        <v>20</v>
      </c>
      <c r="BS2152" s="110">
        <v>6868</v>
      </c>
      <c r="BT2152" s="110" t="str">
        <f t="shared" si="334"/>
        <v>Pavimentação e Ampliação da PR-436, trecho BR-153 a Vila Guay, em Ibaiti</v>
      </c>
      <c r="BU2152" s="111" t="str">
        <f t="shared" si="335"/>
        <v>Não</v>
      </c>
      <c r="BV2152" s="111" t="str">
        <f t="shared" si="336"/>
        <v>Não</v>
      </c>
      <c r="BW2152" s="111" t="str">
        <f t="shared" si="337"/>
        <v>Não</v>
      </c>
      <c r="BX2152" s="111" t="str">
        <f t="shared" si="338"/>
        <v>Não</v>
      </c>
      <c r="BY2152" s="110" t="s">
        <v>121</v>
      </c>
      <c r="BZ2152" s="110" t="s">
        <v>244</v>
      </c>
      <c r="CA2152" s="110" t="s">
        <v>479</v>
      </c>
      <c r="CB2152" s="110" t="s">
        <v>8122</v>
      </c>
      <c r="CG2152" s="110" t="str">
        <f t="shared" si="341"/>
        <v>6480Goioerê</v>
      </c>
      <c r="CH2152" s="110" t="str">
        <f t="shared" si="342"/>
        <v>6480-1</v>
      </c>
      <c r="CI2152" s="110">
        <v>1</v>
      </c>
      <c r="CJ2152" s="110">
        <v>6480</v>
      </c>
      <c r="CK2152" s="110" t="s">
        <v>36</v>
      </c>
      <c r="CL2152" s="110">
        <v>4108601</v>
      </c>
      <c r="CM2152" s="110" t="s">
        <v>902</v>
      </c>
      <c r="CN2152" s="110">
        <v>0</v>
      </c>
      <c r="CO2152" s="110">
        <v>407.49</v>
      </c>
      <c r="CP2152" s="110">
        <v>679.15</v>
      </c>
      <c r="CQ2152" s="110">
        <v>271.66000000000003</v>
      </c>
    </row>
    <row r="2153" spans="19:95" x14ac:dyDescent="0.2">
      <c r="S2153" s="98">
        <v>6184</v>
      </c>
      <c r="T2153" s="98">
        <v>77</v>
      </c>
      <c r="U2153" s="98" t="s">
        <v>4752</v>
      </c>
      <c r="V2153" s="98">
        <v>30</v>
      </c>
      <c r="W2153" s="98" t="s">
        <v>4796</v>
      </c>
      <c r="X2153" s="98">
        <v>2</v>
      </c>
      <c r="Y2153" s="98" t="s">
        <v>4418</v>
      </c>
      <c r="Z2153" s="98">
        <v>17</v>
      </c>
      <c r="AA2153" s="98" t="s">
        <v>4753</v>
      </c>
      <c r="AB2153" s="98">
        <v>8397</v>
      </c>
      <c r="AC2153" s="98" t="s">
        <v>4829</v>
      </c>
      <c r="AD2153" s="98" t="s">
        <v>4830</v>
      </c>
      <c r="AE2153" s="98">
        <v>6184</v>
      </c>
      <c r="AF2153" s="98" t="s">
        <v>4844</v>
      </c>
      <c r="AG2153" s="98" t="s">
        <v>4845</v>
      </c>
      <c r="AH2153" s="98" t="s">
        <v>847</v>
      </c>
      <c r="AI2153" s="98" t="s">
        <v>53</v>
      </c>
      <c r="AJ2153" s="98">
        <v>4100</v>
      </c>
      <c r="AK2153" s="98" t="s">
        <v>34</v>
      </c>
      <c r="AL2153" s="98">
        <v>4102</v>
      </c>
      <c r="AM2153" s="98" t="s">
        <v>4846</v>
      </c>
      <c r="AN2153" s="98">
        <v>4108650</v>
      </c>
      <c r="AO2153" s="98">
        <v>2024</v>
      </c>
      <c r="AP2153" s="98">
        <v>0</v>
      </c>
      <c r="AQ2153" s="98" t="s">
        <v>54</v>
      </c>
      <c r="AR2153" s="98" t="s">
        <v>54</v>
      </c>
      <c r="AS2153" s="98" t="s">
        <v>54</v>
      </c>
      <c r="AT2153" s="98" t="s">
        <v>54</v>
      </c>
      <c r="AW2153" s="98" t="s">
        <v>479</v>
      </c>
      <c r="AY2153" s="98" t="s">
        <v>56</v>
      </c>
      <c r="AZ2153" s="98" t="s">
        <v>4790</v>
      </c>
      <c r="BA2153" s="98" t="s">
        <v>4758</v>
      </c>
      <c r="BB2153" s="98" t="s">
        <v>856</v>
      </c>
      <c r="BD2153" s="110" t="str">
        <f t="shared" si="339"/>
        <v>5479RGInt 06 Ponta Grossa</v>
      </c>
      <c r="BE2153" s="110">
        <v>5479</v>
      </c>
      <c r="BF2153" s="110" t="s">
        <v>3626</v>
      </c>
      <c r="BG2153" s="110">
        <v>8392</v>
      </c>
      <c r="BH2153" s="110" t="s">
        <v>38</v>
      </c>
      <c r="BI2153" s="110">
        <v>5</v>
      </c>
      <c r="BJ2153" s="110">
        <v>5</v>
      </c>
      <c r="BK2153" s="110">
        <v>5</v>
      </c>
      <c r="BL2153" s="110">
        <v>5</v>
      </c>
      <c r="BN2153" s="110">
        <f t="shared" si="340"/>
        <v>20</v>
      </c>
      <c r="BS2153" s="110">
        <v>6184</v>
      </c>
      <c r="BT2153" s="110" t="str">
        <f t="shared" si="334"/>
        <v>Pavimentação na rodovia PR-364, Goioxim - Marquinho</v>
      </c>
      <c r="BU2153" s="111" t="str">
        <f t="shared" si="335"/>
        <v>Não</v>
      </c>
      <c r="BV2153" s="111" t="str">
        <f t="shared" si="336"/>
        <v>Não</v>
      </c>
      <c r="BW2153" s="111" t="str">
        <f t="shared" si="337"/>
        <v>Não</v>
      </c>
      <c r="BX2153" s="111" t="str">
        <f t="shared" si="338"/>
        <v>Não</v>
      </c>
      <c r="BY2153" s="110" t="s">
        <v>121</v>
      </c>
      <c r="BZ2153" s="110" t="s">
        <v>213</v>
      </c>
      <c r="CA2153" s="110" t="s">
        <v>479</v>
      </c>
      <c r="CB2153" s="110" t="s">
        <v>8122</v>
      </c>
      <c r="CG2153" s="110" t="str">
        <f t="shared" si="341"/>
        <v>6480 Total</v>
      </c>
      <c r="CH2153" s="110" t="str">
        <f t="shared" si="342"/>
        <v>6480 Total-1</v>
      </c>
      <c r="CI2153" s="110">
        <v>1</v>
      </c>
      <c r="CJ2153" s="110" t="s">
        <v>7764</v>
      </c>
      <c r="CN2153" s="110">
        <v>0</v>
      </c>
      <c r="CO2153" s="110">
        <v>407.49</v>
      </c>
      <c r="CP2153" s="110">
        <v>679.15</v>
      </c>
      <c r="CQ2153" s="110">
        <v>271.66000000000003</v>
      </c>
    </row>
    <row r="2154" spans="19:95" x14ac:dyDescent="0.2">
      <c r="S2154" s="98">
        <v>6271</v>
      </c>
      <c r="T2154" s="98">
        <v>77</v>
      </c>
      <c r="U2154" s="98" t="s">
        <v>4752</v>
      </c>
      <c r="V2154" s="98">
        <v>30</v>
      </c>
      <c r="W2154" s="98" t="s">
        <v>4796</v>
      </c>
      <c r="X2154" s="98">
        <v>2</v>
      </c>
      <c r="Y2154" s="98" t="s">
        <v>4418</v>
      </c>
      <c r="Z2154" s="98">
        <v>17</v>
      </c>
      <c r="AA2154" s="98" t="s">
        <v>4753</v>
      </c>
      <c r="AB2154" s="98">
        <v>8397</v>
      </c>
      <c r="AC2154" s="98" t="s">
        <v>4829</v>
      </c>
      <c r="AD2154" s="98" t="s">
        <v>4830</v>
      </c>
      <c r="AE2154" s="98">
        <v>6271</v>
      </c>
      <c r="AF2154" s="98" t="s">
        <v>6743</v>
      </c>
      <c r="AG2154" s="98" t="s">
        <v>6744</v>
      </c>
      <c r="AH2154" s="98" t="s">
        <v>6745</v>
      </c>
      <c r="AI2154" s="98" t="s">
        <v>53</v>
      </c>
      <c r="AJ2154" s="98">
        <v>4100</v>
      </c>
      <c r="AO2154" s="98">
        <v>2024</v>
      </c>
      <c r="AP2154" s="98">
        <v>0</v>
      </c>
      <c r="AQ2154" s="98" t="s">
        <v>54</v>
      </c>
      <c r="AR2154" s="98" t="s">
        <v>56</v>
      </c>
      <c r="AS2154" s="98" t="s">
        <v>54</v>
      </c>
      <c r="AT2154" s="98" t="s">
        <v>54</v>
      </c>
      <c r="AW2154" s="98" t="s">
        <v>479</v>
      </c>
      <c r="AY2154" s="98" t="s">
        <v>56</v>
      </c>
      <c r="AZ2154" s="98" t="s">
        <v>6746</v>
      </c>
      <c r="BA2154" s="98" t="s">
        <v>4758</v>
      </c>
      <c r="BB2154" s="98" t="s">
        <v>856</v>
      </c>
      <c r="BD2154" s="110" t="str">
        <f t="shared" si="339"/>
        <v>5480RGInt 01 Curitiba</v>
      </c>
      <c r="BE2154" s="110">
        <v>5480</v>
      </c>
      <c r="BF2154" s="110" t="s">
        <v>3625</v>
      </c>
      <c r="BG2154" s="110">
        <v>8392</v>
      </c>
      <c r="BH2154" s="110" t="s">
        <v>33</v>
      </c>
      <c r="BI2154" s="110">
        <v>5</v>
      </c>
      <c r="BJ2154" s="110">
        <v>5</v>
      </c>
      <c r="BK2154" s="110">
        <v>5</v>
      </c>
      <c r="BL2154" s="110">
        <v>5</v>
      </c>
      <c r="BN2154" s="110">
        <f t="shared" si="340"/>
        <v>20</v>
      </c>
      <c r="BS2154" s="110">
        <v>6271</v>
      </c>
      <c r="BT2154" s="110" t="str">
        <f t="shared" si="334"/>
        <v>Programa Conexões Seguras</v>
      </c>
      <c r="BU2154" s="111" t="str">
        <f t="shared" si="335"/>
        <v>Não</v>
      </c>
      <c r="BV2154" s="111" t="str">
        <f t="shared" si="336"/>
        <v>Não</v>
      </c>
      <c r="BW2154" s="111" t="str">
        <f t="shared" si="337"/>
        <v>Não</v>
      </c>
      <c r="BX2154" s="111" t="str">
        <f t="shared" si="338"/>
        <v>Sim</v>
      </c>
      <c r="BY2154" s="110" t="s">
        <v>121</v>
      </c>
      <c r="BZ2154" s="110" t="s">
        <v>213</v>
      </c>
      <c r="CA2154" s="110" t="s">
        <v>479</v>
      </c>
      <c r="CB2154" s="110" t="s">
        <v>8122</v>
      </c>
      <c r="CG2154" s="110" t="str">
        <f t="shared" si="341"/>
        <v>6481Pinhais</v>
      </c>
      <c r="CH2154" s="110" t="str">
        <f t="shared" si="342"/>
        <v>6481-1</v>
      </c>
      <c r="CI2154" s="110">
        <v>1</v>
      </c>
      <c r="CJ2154" s="110">
        <v>6481</v>
      </c>
      <c r="CK2154" s="110" t="s">
        <v>33</v>
      </c>
      <c r="CL2154" s="110">
        <v>4119152</v>
      </c>
      <c r="CM2154" s="110" t="s">
        <v>515</v>
      </c>
      <c r="CN2154" s="110">
        <v>0</v>
      </c>
      <c r="CO2154" s="110">
        <v>0</v>
      </c>
      <c r="CP2154" s="110">
        <v>0</v>
      </c>
      <c r="CQ2154" s="110">
        <v>100</v>
      </c>
    </row>
    <row r="2155" spans="19:95" x14ac:dyDescent="0.2">
      <c r="S2155" s="98">
        <v>6270</v>
      </c>
      <c r="T2155" s="98">
        <v>77</v>
      </c>
      <c r="U2155" s="98" t="s">
        <v>4752</v>
      </c>
      <c r="V2155" s="98">
        <v>30</v>
      </c>
      <c r="W2155" s="98" t="s">
        <v>4796</v>
      </c>
      <c r="X2155" s="98">
        <v>2</v>
      </c>
      <c r="Y2155" s="98" t="s">
        <v>4418</v>
      </c>
      <c r="Z2155" s="98">
        <v>17</v>
      </c>
      <c r="AA2155" s="98" t="s">
        <v>4753</v>
      </c>
      <c r="AB2155" s="98">
        <v>8397</v>
      </c>
      <c r="AC2155" s="98" t="s">
        <v>4829</v>
      </c>
      <c r="AD2155" s="98" t="s">
        <v>4830</v>
      </c>
      <c r="AE2155" s="98">
        <v>6270</v>
      </c>
      <c r="AF2155" s="98" t="s">
        <v>6747</v>
      </c>
      <c r="AG2155" s="98" t="s">
        <v>6748</v>
      </c>
      <c r="AH2155" s="98" t="s">
        <v>847</v>
      </c>
      <c r="AI2155" s="98" t="s">
        <v>53</v>
      </c>
      <c r="AJ2155" s="98">
        <v>4100</v>
      </c>
      <c r="AO2155" s="98">
        <v>2024</v>
      </c>
      <c r="AP2155" s="98">
        <v>0</v>
      </c>
      <c r="AQ2155" s="98" t="s">
        <v>54</v>
      </c>
      <c r="AR2155" s="98" t="s">
        <v>56</v>
      </c>
      <c r="AS2155" s="98" t="s">
        <v>54</v>
      </c>
      <c r="AT2155" s="98" t="s">
        <v>54</v>
      </c>
      <c r="AV2155" s="98" t="s">
        <v>213</v>
      </c>
      <c r="AY2155" s="98" t="s">
        <v>56</v>
      </c>
      <c r="AZ2155" s="98" t="s">
        <v>4790</v>
      </c>
      <c r="BA2155" s="98" t="s">
        <v>4758</v>
      </c>
      <c r="BB2155" s="98" t="s">
        <v>856</v>
      </c>
      <c r="BD2155" s="110" t="str">
        <f t="shared" si="339"/>
        <v>5480RGInt 02 Guarapuava</v>
      </c>
      <c r="BE2155" s="110">
        <v>5480</v>
      </c>
      <c r="BF2155" s="110" t="s">
        <v>3625</v>
      </c>
      <c r="BG2155" s="110">
        <v>8392</v>
      </c>
      <c r="BH2155" s="110" t="s">
        <v>34</v>
      </c>
      <c r="BI2155" s="110">
        <v>5</v>
      </c>
      <c r="BJ2155" s="110">
        <v>5</v>
      </c>
      <c r="BK2155" s="110">
        <v>5</v>
      </c>
      <c r="BL2155" s="110">
        <v>5</v>
      </c>
      <c r="BN2155" s="110">
        <f t="shared" si="340"/>
        <v>20</v>
      </c>
      <c r="BS2155" s="110">
        <v>6270</v>
      </c>
      <c r="BT2155" s="110" t="str">
        <f t="shared" ref="BT2155:BT2218" si="343">VLOOKUP(BS2155,$S:$AF,14,0)</f>
        <v>Programa Rotas Seguras: 3ªs faixas</v>
      </c>
      <c r="BU2155" s="111" t="str">
        <f t="shared" ref="BU2155:BU2218" si="344">PROPER(VLOOKUP($BS2155,$S:$BB,27,0))</f>
        <v>Não</v>
      </c>
      <c r="BV2155" s="111" t="str">
        <f t="shared" ref="BV2155:BV2218" si="345">PROPER(VLOOKUP($BS2155,$S:$BB,28,0))</f>
        <v>Não</v>
      </c>
      <c r="BW2155" s="111" t="str">
        <f t="shared" ref="BW2155:BW2218" si="346">PROPER(VLOOKUP($BS2155,$S:$BB,25,0))</f>
        <v>Não</v>
      </c>
      <c r="BX2155" s="111" t="str">
        <f t="shared" ref="BX2155:BX2218" si="347">PROPER(VLOOKUP($BS2155,$S:$BB,26,0))</f>
        <v>Sim</v>
      </c>
      <c r="BY2155" s="110" t="s">
        <v>121</v>
      </c>
      <c r="BZ2155" s="110" t="s">
        <v>213</v>
      </c>
      <c r="CA2155" s="110" t="s">
        <v>479</v>
      </c>
      <c r="CB2155" s="110" t="s">
        <v>8122</v>
      </c>
      <c r="CG2155" s="110" t="str">
        <f t="shared" si="341"/>
        <v>6481 Total</v>
      </c>
      <c r="CH2155" s="110" t="str">
        <f t="shared" si="342"/>
        <v>6481 Total-1</v>
      </c>
      <c r="CI2155" s="110">
        <v>1</v>
      </c>
      <c r="CJ2155" s="110" t="s">
        <v>7765</v>
      </c>
      <c r="CN2155" s="110">
        <v>0</v>
      </c>
      <c r="CO2155" s="110">
        <v>0</v>
      </c>
      <c r="CP2155" s="110">
        <v>0</v>
      </c>
      <c r="CQ2155" s="110">
        <v>100</v>
      </c>
    </row>
    <row r="2156" spans="19:95" x14ac:dyDescent="0.2">
      <c r="S2156" s="98">
        <v>6274</v>
      </c>
      <c r="T2156" s="98">
        <v>77</v>
      </c>
      <c r="U2156" s="98" t="s">
        <v>4752</v>
      </c>
      <c r="V2156" s="98">
        <v>30</v>
      </c>
      <c r="W2156" s="98" t="s">
        <v>4796</v>
      </c>
      <c r="X2156" s="98">
        <v>2</v>
      </c>
      <c r="Y2156" s="98" t="s">
        <v>4418</v>
      </c>
      <c r="Z2156" s="98">
        <v>17</v>
      </c>
      <c r="AA2156" s="98" t="s">
        <v>4753</v>
      </c>
      <c r="AB2156" s="98">
        <v>8397</v>
      </c>
      <c r="AC2156" s="98" t="s">
        <v>4829</v>
      </c>
      <c r="AD2156" s="98" t="s">
        <v>4830</v>
      </c>
      <c r="AE2156" s="98">
        <v>6274</v>
      </c>
      <c r="AF2156" s="98" t="s">
        <v>6749</v>
      </c>
      <c r="AG2156" s="98" t="s">
        <v>6750</v>
      </c>
      <c r="AH2156" s="98" t="s">
        <v>847</v>
      </c>
      <c r="AI2156" s="98" t="s">
        <v>53</v>
      </c>
      <c r="AJ2156" s="98">
        <v>4100</v>
      </c>
      <c r="AO2156" s="98">
        <v>2024</v>
      </c>
      <c r="AP2156" s="98">
        <v>0</v>
      </c>
      <c r="AQ2156" s="98" t="s">
        <v>54</v>
      </c>
      <c r="AR2156" s="98" t="s">
        <v>56</v>
      </c>
      <c r="AS2156" s="98" t="s">
        <v>54</v>
      </c>
      <c r="AT2156" s="98" t="s">
        <v>54</v>
      </c>
      <c r="AV2156" s="98" t="s">
        <v>213</v>
      </c>
      <c r="AY2156" s="98" t="s">
        <v>56</v>
      </c>
      <c r="AZ2156" s="98" t="s">
        <v>4790</v>
      </c>
      <c r="BA2156" s="98" t="s">
        <v>4758</v>
      </c>
      <c r="BB2156" s="98" t="s">
        <v>856</v>
      </c>
      <c r="BD2156" s="110" t="str">
        <f t="shared" si="339"/>
        <v>5480RGInt 03 Cascavel</v>
      </c>
      <c r="BE2156" s="110">
        <v>5480</v>
      </c>
      <c r="BF2156" s="110" t="s">
        <v>3625</v>
      </c>
      <c r="BG2156" s="110">
        <v>8392</v>
      </c>
      <c r="BH2156" s="110" t="s">
        <v>35</v>
      </c>
      <c r="BI2156" s="110">
        <v>5</v>
      </c>
      <c r="BJ2156" s="110">
        <v>5</v>
      </c>
      <c r="BK2156" s="110">
        <v>5</v>
      </c>
      <c r="BL2156" s="110">
        <v>5</v>
      </c>
      <c r="BN2156" s="110">
        <f t="shared" si="340"/>
        <v>20</v>
      </c>
      <c r="BS2156" s="110">
        <v>6274</v>
      </c>
      <c r="BT2156" s="110" t="str">
        <f t="shared" si="343"/>
        <v>Projetos de ampliação de capacidade e recuperação de pavimento das Rodovias Estaduais</v>
      </c>
      <c r="BU2156" s="111" t="str">
        <f t="shared" si="344"/>
        <v>Não</v>
      </c>
      <c r="BV2156" s="111" t="str">
        <f t="shared" si="345"/>
        <v>Não</v>
      </c>
      <c r="BW2156" s="111" t="str">
        <f t="shared" si="346"/>
        <v>Não</v>
      </c>
      <c r="BX2156" s="111" t="str">
        <f t="shared" si="347"/>
        <v>Sim</v>
      </c>
      <c r="BY2156" s="110" t="s">
        <v>121</v>
      </c>
      <c r="BZ2156" s="110" t="s">
        <v>213</v>
      </c>
      <c r="CA2156" s="110" t="s">
        <v>479</v>
      </c>
      <c r="CB2156" s="110" t="s">
        <v>8122</v>
      </c>
      <c r="CG2156" s="110" t="str">
        <f t="shared" si="341"/>
        <v>6482São Miguel do Iguaçu</v>
      </c>
      <c r="CH2156" s="110" t="str">
        <f t="shared" si="342"/>
        <v>6482-1</v>
      </c>
      <c r="CI2156" s="110">
        <v>1</v>
      </c>
      <c r="CJ2156" s="110">
        <v>6482</v>
      </c>
      <c r="CK2156" s="110" t="s">
        <v>35</v>
      </c>
      <c r="CL2156" s="110">
        <v>4125704</v>
      </c>
      <c r="CM2156" s="110" t="s">
        <v>1292</v>
      </c>
      <c r="CN2156" s="110">
        <v>0</v>
      </c>
      <c r="CO2156" s="110">
        <v>0</v>
      </c>
      <c r="CP2156" s="110">
        <v>0</v>
      </c>
      <c r="CQ2156" s="110">
        <v>100</v>
      </c>
    </row>
    <row r="2157" spans="19:95" x14ac:dyDescent="0.2">
      <c r="S2157" s="98">
        <v>5242</v>
      </c>
      <c r="T2157" s="98">
        <v>77</v>
      </c>
      <c r="U2157" s="98" t="s">
        <v>4752</v>
      </c>
      <c r="V2157" s="98">
        <v>30</v>
      </c>
      <c r="W2157" s="98" t="s">
        <v>4796</v>
      </c>
      <c r="X2157" s="98">
        <v>2</v>
      </c>
      <c r="Y2157" s="98" t="s">
        <v>4418</v>
      </c>
      <c r="Z2157" s="98">
        <v>17</v>
      </c>
      <c r="AA2157" s="98" t="s">
        <v>4753</v>
      </c>
      <c r="AB2157" s="98">
        <v>8397</v>
      </c>
      <c r="AC2157" s="98" t="s">
        <v>4829</v>
      </c>
      <c r="AD2157" s="98" t="s">
        <v>4830</v>
      </c>
      <c r="AE2157" s="98">
        <v>5242</v>
      </c>
      <c r="AF2157" s="98" t="s">
        <v>6751</v>
      </c>
      <c r="AG2157" s="98" t="s">
        <v>4847</v>
      </c>
      <c r="AH2157" s="98" t="s">
        <v>847</v>
      </c>
      <c r="AI2157" s="98" t="s">
        <v>53</v>
      </c>
      <c r="AJ2157" s="98">
        <v>4100</v>
      </c>
      <c r="AK2157" s="98" t="s">
        <v>33</v>
      </c>
      <c r="AL2157" s="98">
        <v>4101</v>
      </c>
      <c r="AM2157" s="98" t="s">
        <v>147</v>
      </c>
      <c r="AN2157" s="98">
        <v>4115705</v>
      </c>
      <c r="AO2157" s="98">
        <v>2024</v>
      </c>
      <c r="AP2157" s="98">
        <v>1</v>
      </c>
      <c r="AQ2157" s="98" t="s">
        <v>54</v>
      </c>
      <c r="AR2157" s="98" t="s">
        <v>54</v>
      </c>
      <c r="AS2157" s="98" t="s">
        <v>54</v>
      </c>
      <c r="AT2157" s="98" t="s">
        <v>54</v>
      </c>
      <c r="AV2157" s="98" t="s">
        <v>213</v>
      </c>
      <c r="AY2157" s="98" t="s">
        <v>54</v>
      </c>
      <c r="AZ2157" s="98" t="s">
        <v>4790</v>
      </c>
      <c r="BA2157" s="98" t="s">
        <v>4758</v>
      </c>
      <c r="BB2157" s="98" t="s">
        <v>856</v>
      </c>
      <c r="BD2157" s="110" t="str">
        <f t="shared" si="339"/>
        <v>5480RGInt 04 Maringá</v>
      </c>
      <c r="BE2157" s="110">
        <v>5480</v>
      </c>
      <c r="BF2157" s="110" t="s">
        <v>3625</v>
      </c>
      <c r="BG2157" s="110">
        <v>8392</v>
      </c>
      <c r="BH2157" s="110" t="s">
        <v>36</v>
      </c>
      <c r="BI2157" s="110">
        <v>5</v>
      </c>
      <c r="BJ2157" s="110">
        <v>5</v>
      </c>
      <c r="BK2157" s="110">
        <v>5</v>
      </c>
      <c r="BL2157" s="110">
        <v>5</v>
      </c>
      <c r="BN2157" s="110">
        <f t="shared" si="340"/>
        <v>20</v>
      </c>
      <c r="BS2157" s="110">
        <v>5242</v>
      </c>
      <c r="BT2157" s="110" t="str">
        <f t="shared" si="343"/>
        <v>Readequação do Canal de Macrodrenagem Av. Juscelino Kubitscheck de Oliveira, em Matinhos</v>
      </c>
      <c r="BU2157" s="111" t="str">
        <f t="shared" si="344"/>
        <v>Não</v>
      </c>
      <c r="BV2157" s="111" t="str">
        <f t="shared" si="345"/>
        <v>Não</v>
      </c>
      <c r="BW2157" s="111" t="str">
        <f t="shared" si="346"/>
        <v>Não</v>
      </c>
      <c r="BX2157" s="111" t="str">
        <f t="shared" si="347"/>
        <v>Não</v>
      </c>
      <c r="BY2157" s="110" t="s">
        <v>3810</v>
      </c>
      <c r="BZ2157" s="110" t="s">
        <v>213</v>
      </c>
      <c r="CA2157" s="110" t="s">
        <v>121</v>
      </c>
      <c r="CB2157" s="110" t="s">
        <v>8379</v>
      </c>
      <c r="CG2157" s="110" t="str">
        <f t="shared" si="341"/>
        <v>6482 Total</v>
      </c>
      <c r="CH2157" s="110" t="str">
        <f t="shared" si="342"/>
        <v>6482 Total-1</v>
      </c>
      <c r="CI2157" s="110">
        <v>1</v>
      </c>
      <c r="CJ2157" s="110" t="s">
        <v>7766</v>
      </c>
      <c r="CN2157" s="110">
        <v>0</v>
      </c>
      <c r="CO2157" s="110">
        <v>0</v>
      </c>
      <c r="CP2157" s="110">
        <v>0</v>
      </c>
      <c r="CQ2157" s="110">
        <v>100</v>
      </c>
    </row>
    <row r="2158" spans="19:95" x14ac:dyDescent="0.2">
      <c r="S2158" s="98">
        <v>4402</v>
      </c>
      <c r="T2158" s="98">
        <v>77</v>
      </c>
      <c r="U2158" s="98" t="s">
        <v>4752</v>
      </c>
      <c r="V2158" s="98">
        <v>30</v>
      </c>
      <c r="W2158" s="98" t="s">
        <v>4796</v>
      </c>
      <c r="X2158" s="98">
        <v>2</v>
      </c>
      <c r="Y2158" s="98" t="s">
        <v>4418</v>
      </c>
      <c r="Z2158" s="98">
        <v>17</v>
      </c>
      <c r="AA2158" s="98" t="s">
        <v>4753</v>
      </c>
      <c r="AB2158" s="98">
        <v>8397</v>
      </c>
      <c r="AC2158" s="98" t="s">
        <v>4829</v>
      </c>
      <c r="AD2158" s="98" t="s">
        <v>4830</v>
      </c>
      <c r="AE2158" s="98">
        <v>4402</v>
      </c>
      <c r="AF2158" s="98" t="s">
        <v>2035</v>
      </c>
      <c r="AG2158" s="98" t="s">
        <v>6752</v>
      </c>
      <c r="AH2158" s="98" t="s">
        <v>847</v>
      </c>
      <c r="AI2158" s="98" t="s">
        <v>53</v>
      </c>
      <c r="AJ2158" s="98">
        <v>4100</v>
      </c>
      <c r="AK2158" s="98" t="s">
        <v>34</v>
      </c>
      <c r="AL2158" s="98">
        <v>4102</v>
      </c>
      <c r="AM2158" s="98" t="s">
        <v>526</v>
      </c>
      <c r="AN2158" s="98">
        <v>4109401</v>
      </c>
      <c r="AO2158" s="98">
        <v>2024</v>
      </c>
      <c r="AP2158" s="98">
        <v>7.0000000000000007E-2</v>
      </c>
      <c r="AQ2158" s="98" t="s">
        <v>54</v>
      </c>
      <c r="AR2158" s="98" t="s">
        <v>56</v>
      </c>
      <c r="AS2158" s="98" t="s">
        <v>54</v>
      </c>
      <c r="AT2158" s="98" t="s">
        <v>54</v>
      </c>
      <c r="AV2158" s="98" t="s">
        <v>213</v>
      </c>
      <c r="AY2158" s="98" t="s">
        <v>56</v>
      </c>
      <c r="AZ2158" s="98" t="s">
        <v>4790</v>
      </c>
      <c r="BA2158" s="98" t="s">
        <v>4758</v>
      </c>
      <c r="BB2158" s="98" t="s">
        <v>856</v>
      </c>
      <c r="BD2158" s="110" t="str">
        <f t="shared" si="339"/>
        <v>5480RGInt 05 Londrina</v>
      </c>
      <c r="BE2158" s="110">
        <v>5480</v>
      </c>
      <c r="BF2158" s="110" t="s">
        <v>3625</v>
      </c>
      <c r="BG2158" s="110">
        <v>8392</v>
      </c>
      <c r="BH2158" s="110" t="s">
        <v>37</v>
      </c>
      <c r="BI2158" s="110">
        <v>5</v>
      </c>
      <c r="BJ2158" s="110">
        <v>5</v>
      </c>
      <c r="BK2158" s="110">
        <v>5</v>
      </c>
      <c r="BL2158" s="110">
        <v>5</v>
      </c>
      <c r="BN2158" s="110">
        <f t="shared" si="340"/>
        <v>20</v>
      </c>
      <c r="BS2158" s="110">
        <v>4402</v>
      </c>
      <c r="BT2158" s="110" t="str">
        <f t="shared" si="343"/>
        <v>Recuperação e reabilitação da rodovia PR-170, na ponte sobre o Rio Jordão</v>
      </c>
      <c r="BU2158" s="111" t="str">
        <f t="shared" si="344"/>
        <v>Não</v>
      </c>
      <c r="BV2158" s="111" t="str">
        <f t="shared" si="345"/>
        <v>Não</v>
      </c>
      <c r="BW2158" s="111" t="str">
        <f t="shared" si="346"/>
        <v>Não</v>
      </c>
      <c r="BX2158" s="111" t="str">
        <f t="shared" si="347"/>
        <v>Sim</v>
      </c>
      <c r="BY2158" s="110" t="s">
        <v>121</v>
      </c>
      <c r="BZ2158" s="110" t="s">
        <v>213</v>
      </c>
      <c r="CA2158" s="110" t="s">
        <v>121</v>
      </c>
      <c r="CB2158" s="110" t="s">
        <v>8380</v>
      </c>
      <c r="CG2158" s="110" t="str">
        <f t="shared" si="341"/>
        <v>6483Foz do Iguaçu</v>
      </c>
      <c r="CH2158" s="110" t="str">
        <f t="shared" si="342"/>
        <v>6483-1</v>
      </c>
      <c r="CI2158" s="110">
        <v>1</v>
      </c>
      <c r="CJ2158" s="110">
        <v>6483</v>
      </c>
      <c r="CK2158" s="110" t="s">
        <v>35</v>
      </c>
      <c r="CL2158" s="110">
        <v>4108304</v>
      </c>
      <c r="CM2158" s="110" t="s">
        <v>407</v>
      </c>
      <c r="CN2158" s="110">
        <v>0</v>
      </c>
      <c r="CO2158" s="110">
        <v>0</v>
      </c>
      <c r="CP2158" s="110">
        <v>0</v>
      </c>
      <c r="CQ2158" s="110">
        <v>100</v>
      </c>
    </row>
    <row r="2159" spans="19:95" x14ac:dyDescent="0.2">
      <c r="S2159" s="98">
        <v>4403</v>
      </c>
      <c r="T2159" s="98">
        <v>77</v>
      </c>
      <c r="U2159" s="98" t="s">
        <v>4752</v>
      </c>
      <c r="V2159" s="98">
        <v>30</v>
      </c>
      <c r="W2159" s="98" t="s">
        <v>4796</v>
      </c>
      <c r="X2159" s="98">
        <v>2</v>
      </c>
      <c r="Y2159" s="98" t="s">
        <v>4418</v>
      </c>
      <c r="Z2159" s="98">
        <v>17</v>
      </c>
      <c r="AA2159" s="98" t="s">
        <v>4753</v>
      </c>
      <c r="AB2159" s="98">
        <v>8397</v>
      </c>
      <c r="AC2159" s="98" t="s">
        <v>4829</v>
      </c>
      <c r="AD2159" s="98" t="s">
        <v>4830</v>
      </c>
      <c r="AE2159" s="98">
        <v>4403</v>
      </c>
      <c r="AF2159" s="98" t="s">
        <v>2039</v>
      </c>
      <c r="AG2159" s="98" t="s">
        <v>4848</v>
      </c>
      <c r="AH2159" s="98" t="s">
        <v>847</v>
      </c>
      <c r="AI2159" s="98" t="s">
        <v>53</v>
      </c>
      <c r="AJ2159" s="98">
        <v>4100</v>
      </c>
      <c r="AK2159" s="98" t="s">
        <v>36</v>
      </c>
      <c r="AL2159" s="98">
        <v>4104</v>
      </c>
      <c r="AM2159" s="98" t="s">
        <v>902</v>
      </c>
      <c r="AN2159" s="98">
        <v>4108601</v>
      </c>
      <c r="AO2159" s="98">
        <v>2024</v>
      </c>
      <c r="AP2159" s="98">
        <v>5.7</v>
      </c>
      <c r="AQ2159" s="98" t="s">
        <v>54</v>
      </c>
      <c r="AR2159" s="98" t="s">
        <v>54</v>
      </c>
      <c r="AS2159" s="98" t="s">
        <v>54</v>
      </c>
      <c r="AT2159" s="98" t="s">
        <v>54</v>
      </c>
      <c r="AV2159" s="98" t="s">
        <v>213</v>
      </c>
      <c r="AY2159" s="98" t="s">
        <v>56</v>
      </c>
      <c r="AZ2159" s="98" t="s">
        <v>4790</v>
      </c>
      <c r="BA2159" s="98" t="s">
        <v>4758</v>
      </c>
      <c r="BB2159" s="98" t="s">
        <v>856</v>
      </c>
      <c r="BD2159" s="110" t="str">
        <f t="shared" si="339"/>
        <v>5480RGInt 06 Ponta Grossa</v>
      </c>
      <c r="BE2159" s="110">
        <v>5480</v>
      </c>
      <c r="BF2159" s="110" t="s">
        <v>3625</v>
      </c>
      <c r="BG2159" s="110">
        <v>8392</v>
      </c>
      <c r="BH2159" s="110" t="s">
        <v>38</v>
      </c>
      <c r="BI2159" s="110">
        <v>5</v>
      </c>
      <c r="BJ2159" s="110">
        <v>5</v>
      </c>
      <c r="BK2159" s="110">
        <v>5</v>
      </c>
      <c r="BL2159" s="110">
        <v>5</v>
      </c>
      <c r="BN2159" s="110">
        <f t="shared" si="340"/>
        <v>20</v>
      </c>
      <c r="BS2159" s="110">
        <v>4403</v>
      </c>
      <c r="BT2159" s="110" t="str">
        <f t="shared" si="343"/>
        <v>Restauração com ampliação de capacidade da rodovia PR-180, no trecho de acesso secundário Goioerê/Quarto Centenário</v>
      </c>
      <c r="BU2159" s="111" t="str">
        <f t="shared" si="344"/>
        <v>Não</v>
      </c>
      <c r="BV2159" s="111" t="str">
        <f t="shared" si="345"/>
        <v>Não</v>
      </c>
      <c r="BW2159" s="111" t="str">
        <f t="shared" si="346"/>
        <v>Não</v>
      </c>
      <c r="BX2159" s="111" t="str">
        <f t="shared" si="347"/>
        <v>Não</v>
      </c>
      <c r="BY2159" s="110" t="s">
        <v>121</v>
      </c>
      <c r="BZ2159" s="110" t="s">
        <v>213</v>
      </c>
      <c r="CA2159" s="110" t="s">
        <v>121</v>
      </c>
      <c r="CB2159" s="110" t="s">
        <v>8374</v>
      </c>
      <c r="CG2159" s="110" t="str">
        <f t="shared" si="341"/>
        <v>6483 Total</v>
      </c>
      <c r="CH2159" s="110" t="str">
        <f t="shared" si="342"/>
        <v>6483 Total-1</v>
      </c>
      <c r="CI2159" s="110">
        <v>1</v>
      </c>
      <c r="CJ2159" s="110" t="s">
        <v>7767</v>
      </c>
      <c r="CN2159" s="110">
        <v>0</v>
      </c>
      <c r="CO2159" s="110">
        <v>0</v>
      </c>
      <c r="CP2159" s="110">
        <v>0</v>
      </c>
      <c r="CQ2159" s="110">
        <v>100</v>
      </c>
    </row>
    <row r="2160" spans="19:95" x14ac:dyDescent="0.2">
      <c r="S2160" s="98">
        <v>5843</v>
      </c>
      <c r="T2160" s="98">
        <v>77</v>
      </c>
      <c r="U2160" s="98" t="s">
        <v>4752</v>
      </c>
      <c r="V2160" s="98">
        <v>30</v>
      </c>
      <c r="W2160" s="98" t="s">
        <v>4796</v>
      </c>
      <c r="X2160" s="98">
        <v>2</v>
      </c>
      <c r="Y2160" s="98" t="s">
        <v>4418</v>
      </c>
      <c r="Z2160" s="98">
        <v>17</v>
      </c>
      <c r="AA2160" s="98" t="s">
        <v>4753</v>
      </c>
      <c r="AB2160" s="98">
        <v>8397</v>
      </c>
      <c r="AC2160" s="98" t="s">
        <v>4829</v>
      </c>
      <c r="AD2160" s="98" t="s">
        <v>4830</v>
      </c>
      <c r="AE2160" s="98">
        <v>5843</v>
      </c>
      <c r="AF2160" s="98" t="s">
        <v>4526</v>
      </c>
      <c r="AG2160" s="98" t="s">
        <v>6753</v>
      </c>
      <c r="AH2160" s="98" t="s">
        <v>847</v>
      </c>
      <c r="AI2160" s="98" t="s">
        <v>53</v>
      </c>
      <c r="AJ2160" s="98">
        <v>4100</v>
      </c>
      <c r="AK2160" s="98" t="s">
        <v>38</v>
      </c>
      <c r="AL2160" s="98">
        <v>4106</v>
      </c>
      <c r="AM2160" s="98" t="s">
        <v>4741</v>
      </c>
      <c r="AN2160" s="98">
        <v>4128534</v>
      </c>
      <c r="AO2160" s="98">
        <v>2024</v>
      </c>
      <c r="AP2160" s="98">
        <v>10</v>
      </c>
      <c r="AQ2160" s="98" t="s">
        <v>54</v>
      </c>
      <c r="AR2160" s="98" t="s">
        <v>54</v>
      </c>
      <c r="AS2160" s="98" t="s">
        <v>54</v>
      </c>
      <c r="AT2160" s="98" t="s">
        <v>54</v>
      </c>
      <c r="AV2160" s="98" t="s">
        <v>213</v>
      </c>
      <c r="AY2160" s="98" t="s">
        <v>56</v>
      </c>
      <c r="AZ2160" s="98" t="s">
        <v>4790</v>
      </c>
      <c r="BA2160" s="98" t="s">
        <v>4758</v>
      </c>
      <c r="BB2160" s="98" t="s">
        <v>856</v>
      </c>
      <c r="BD2160" s="110" t="str">
        <f t="shared" si="339"/>
        <v>5481(vazio)</v>
      </c>
      <c r="BE2160" s="110">
        <v>5481</v>
      </c>
      <c r="BF2160" s="110" t="s">
        <v>2368</v>
      </c>
      <c r="BG2160" s="110">
        <v>8055</v>
      </c>
      <c r="BH2160" s="110" t="s">
        <v>60</v>
      </c>
      <c r="BI2160" s="110">
        <v>70000</v>
      </c>
      <c r="BJ2160" s="110">
        <v>70000</v>
      </c>
      <c r="BK2160" s="110">
        <v>70000</v>
      </c>
      <c r="BL2160" s="110">
        <v>70000</v>
      </c>
      <c r="BN2160" s="110">
        <f t="shared" si="340"/>
        <v>280000</v>
      </c>
      <c r="BS2160" s="110">
        <v>5843</v>
      </c>
      <c r="BT2160" s="110" t="str">
        <f t="shared" si="343"/>
        <v>Restauração da rodovia PR-090, Entroncamento BR-153, Ventania - Ac. Barro Preto</v>
      </c>
      <c r="BU2160" s="111" t="str">
        <f t="shared" si="344"/>
        <v>Não</v>
      </c>
      <c r="BV2160" s="111" t="str">
        <f t="shared" si="345"/>
        <v>Não</v>
      </c>
      <c r="BW2160" s="111" t="str">
        <f t="shared" si="346"/>
        <v>Não</v>
      </c>
      <c r="BX2160" s="111" t="str">
        <f t="shared" si="347"/>
        <v>Não</v>
      </c>
      <c r="BY2160" s="110" t="s">
        <v>121</v>
      </c>
      <c r="BZ2160" s="110" t="s">
        <v>213</v>
      </c>
      <c r="CA2160" s="110" t="s">
        <v>121</v>
      </c>
      <c r="CB2160" s="110" t="s">
        <v>8378</v>
      </c>
      <c r="CG2160" s="110" t="str">
        <f t="shared" si="341"/>
        <v>6484Marialva</v>
      </c>
      <c r="CH2160" s="110" t="str">
        <f t="shared" si="342"/>
        <v>6484-1</v>
      </c>
      <c r="CI2160" s="110">
        <v>1</v>
      </c>
      <c r="CJ2160" s="110">
        <v>6484</v>
      </c>
      <c r="CK2160" s="110" t="s">
        <v>36</v>
      </c>
      <c r="CL2160" s="110">
        <v>4114807</v>
      </c>
      <c r="CM2160" s="110" t="s">
        <v>500</v>
      </c>
      <c r="CN2160" s="110">
        <v>0</v>
      </c>
      <c r="CO2160" s="110">
        <v>0</v>
      </c>
      <c r="CP2160" s="110">
        <v>0</v>
      </c>
      <c r="CQ2160" s="110">
        <v>100</v>
      </c>
    </row>
    <row r="2161" spans="19:95" x14ac:dyDescent="0.2">
      <c r="S2161" s="98">
        <v>5768</v>
      </c>
      <c r="T2161" s="98">
        <v>77</v>
      </c>
      <c r="U2161" s="98" t="s">
        <v>4752</v>
      </c>
      <c r="V2161" s="98">
        <v>30</v>
      </c>
      <c r="W2161" s="98" t="s">
        <v>4796</v>
      </c>
      <c r="X2161" s="98">
        <v>2</v>
      </c>
      <c r="Y2161" s="98" t="s">
        <v>4418</v>
      </c>
      <c r="Z2161" s="98">
        <v>17</v>
      </c>
      <c r="AA2161" s="98" t="s">
        <v>4753</v>
      </c>
      <c r="AB2161" s="98">
        <v>8397</v>
      </c>
      <c r="AC2161" s="98" t="s">
        <v>4829</v>
      </c>
      <c r="AD2161" s="98" t="s">
        <v>4830</v>
      </c>
      <c r="AE2161" s="98">
        <v>5768</v>
      </c>
      <c r="AF2161" s="98" t="s">
        <v>4494</v>
      </c>
      <c r="AG2161" s="98" t="s">
        <v>6754</v>
      </c>
      <c r="AH2161" s="98" t="s">
        <v>847</v>
      </c>
      <c r="AI2161" s="98" t="s">
        <v>53</v>
      </c>
      <c r="AJ2161" s="98">
        <v>4100</v>
      </c>
      <c r="AK2161" s="98" t="s">
        <v>37</v>
      </c>
      <c r="AL2161" s="98">
        <v>4105</v>
      </c>
      <c r="AM2161" s="98" t="s">
        <v>343</v>
      </c>
      <c r="AN2161" s="98">
        <v>4100806</v>
      </c>
      <c r="AO2161" s="98">
        <v>2024</v>
      </c>
      <c r="AP2161" s="98">
        <v>15</v>
      </c>
      <c r="AQ2161" s="98" t="s">
        <v>54</v>
      </c>
      <c r="AR2161" s="98" t="s">
        <v>56</v>
      </c>
      <c r="AS2161" s="98" t="s">
        <v>54</v>
      </c>
      <c r="AT2161" s="98" t="s">
        <v>54</v>
      </c>
      <c r="AX2161" s="98" t="s">
        <v>2642</v>
      </c>
      <c r="AY2161" s="98" t="s">
        <v>56</v>
      </c>
      <c r="AZ2161" s="98" t="s">
        <v>4790</v>
      </c>
      <c r="BA2161" s="98" t="s">
        <v>4758</v>
      </c>
      <c r="BB2161" s="98" t="s">
        <v>856</v>
      </c>
      <c r="BD2161" s="110" t="str">
        <f t="shared" ref="BD2161:BD2224" si="348">BE2161&amp;BH2161</f>
        <v>5482(vazio)</v>
      </c>
      <c r="BE2161" s="110">
        <v>5482</v>
      </c>
      <c r="BF2161" s="110" t="s">
        <v>2378</v>
      </c>
      <c r="BG2161" s="110">
        <v>8055</v>
      </c>
      <c r="BH2161" s="110" t="s">
        <v>60</v>
      </c>
      <c r="BI2161" s="110">
        <v>9</v>
      </c>
      <c r="BJ2161" s="110">
        <v>10</v>
      </c>
      <c r="BK2161" s="110">
        <v>11</v>
      </c>
      <c r="BL2161" s="110">
        <v>12</v>
      </c>
      <c r="BN2161" s="110">
        <f t="shared" ref="BN2161:BN2224" si="349">SUM(BI2161:BM2161)</f>
        <v>42</v>
      </c>
      <c r="BS2161" s="110">
        <v>5768</v>
      </c>
      <c r="BT2161" s="110" t="str">
        <f t="shared" si="343"/>
        <v>Restauração da rodovia PR-090, Porto Capim à Alvorada do Sul</v>
      </c>
      <c r="BU2161" s="111" t="str">
        <f t="shared" si="344"/>
        <v>Não</v>
      </c>
      <c r="BV2161" s="111" t="str">
        <f t="shared" si="345"/>
        <v>Não</v>
      </c>
      <c r="BW2161" s="111" t="str">
        <f t="shared" si="346"/>
        <v>Não</v>
      </c>
      <c r="BX2161" s="111" t="str">
        <f t="shared" si="347"/>
        <v>Sim</v>
      </c>
      <c r="BY2161" s="110" t="s">
        <v>121</v>
      </c>
      <c r="BZ2161" s="110" t="s">
        <v>213</v>
      </c>
      <c r="CA2161" s="110" t="s">
        <v>121</v>
      </c>
      <c r="CB2161" s="110" t="s">
        <v>8378</v>
      </c>
      <c r="CG2161" s="110" t="str">
        <f t="shared" si="341"/>
        <v>6484 Total</v>
      </c>
      <c r="CH2161" s="110" t="str">
        <f t="shared" si="342"/>
        <v>6484 Total-1</v>
      </c>
      <c r="CI2161" s="110">
        <v>1</v>
      </c>
      <c r="CJ2161" s="110" t="s">
        <v>7768</v>
      </c>
      <c r="CN2161" s="110">
        <v>0</v>
      </c>
      <c r="CO2161" s="110">
        <v>0</v>
      </c>
      <c r="CP2161" s="110">
        <v>0</v>
      </c>
      <c r="CQ2161" s="110">
        <v>100</v>
      </c>
    </row>
    <row r="2162" spans="19:95" x14ac:dyDescent="0.2">
      <c r="S2162" s="98">
        <v>4434</v>
      </c>
      <c r="T2162" s="98">
        <v>77</v>
      </c>
      <c r="U2162" s="98" t="s">
        <v>4752</v>
      </c>
      <c r="V2162" s="98">
        <v>30</v>
      </c>
      <c r="W2162" s="98" t="s">
        <v>4796</v>
      </c>
      <c r="X2162" s="98">
        <v>2</v>
      </c>
      <c r="Y2162" s="98" t="s">
        <v>4418</v>
      </c>
      <c r="Z2162" s="98">
        <v>17</v>
      </c>
      <c r="AA2162" s="98" t="s">
        <v>4753</v>
      </c>
      <c r="AB2162" s="98">
        <v>8397</v>
      </c>
      <c r="AC2162" s="98" t="s">
        <v>4829</v>
      </c>
      <c r="AD2162" s="98" t="s">
        <v>4830</v>
      </c>
      <c r="AE2162" s="98">
        <v>4434</v>
      </c>
      <c r="AF2162" s="98" t="s">
        <v>2170</v>
      </c>
      <c r="AG2162" s="98" t="s">
        <v>6755</v>
      </c>
      <c r="AH2162" s="98" t="s">
        <v>847</v>
      </c>
      <c r="AI2162" s="98" t="s">
        <v>53</v>
      </c>
      <c r="AJ2162" s="98">
        <v>4100</v>
      </c>
      <c r="AK2162" s="98" t="s">
        <v>37</v>
      </c>
      <c r="AL2162" s="98">
        <v>4105</v>
      </c>
      <c r="AM2162" s="98" t="s">
        <v>591</v>
      </c>
      <c r="AN2162" s="98">
        <v>4124103</v>
      </c>
      <c r="AO2162" s="98">
        <v>2024</v>
      </c>
      <c r="AP2162" s="98">
        <v>10</v>
      </c>
      <c r="AQ2162" s="98" t="s">
        <v>54</v>
      </c>
      <c r="AR2162" s="98" t="s">
        <v>54</v>
      </c>
      <c r="AS2162" s="98" t="s">
        <v>54</v>
      </c>
      <c r="AT2162" s="98" t="s">
        <v>54</v>
      </c>
      <c r="AV2162" s="98" t="s">
        <v>213</v>
      </c>
      <c r="AY2162" s="98" t="s">
        <v>56</v>
      </c>
      <c r="AZ2162" s="98" t="s">
        <v>4790</v>
      </c>
      <c r="BA2162" s="98" t="s">
        <v>4758</v>
      </c>
      <c r="BB2162" s="98" t="s">
        <v>856</v>
      </c>
      <c r="BD2162" s="110" t="str">
        <f t="shared" si="348"/>
        <v>5483RGInt 01 Curitiba</v>
      </c>
      <c r="BE2162" s="110">
        <v>5483</v>
      </c>
      <c r="BF2162" s="110" t="s">
        <v>3630</v>
      </c>
      <c r="BG2162" s="110">
        <v>8392</v>
      </c>
      <c r="BH2162" s="110" t="s">
        <v>33</v>
      </c>
      <c r="BI2162" s="110">
        <v>10500</v>
      </c>
      <c r="BJ2162" s="110">
        <v>0</v>
      </c>
      <c r="BK2162" s="110">
        <v>0</v>
      </c>
      <c r="BL2162" s="110">
        <v>0</v>
      </c>
      <c r="BN2162" s="110">
        <f t="shared" si="349"/>
        <v>10500</v>
      </c>
      <c r="BS2162" s="110">
        <v>4434</v>
      </c>
      <c r="BT2162" s="110" t="str">
        <f t="shared" si="343"/>
        <v>Restauração da rodovia PR-092, Entroncamento BR-153 (Santo Antônio da Platina) a Porto Leopoldino</v>
      </c>
      <c r="BU2162" s="111" t="str">
        <f t="shared" si="344"/>
        <v>Não</v>
      </c>
      <c r="BV2162" s="111" t="str">
        <f t="shared" si="345"/>
        <v>Não</v>
      </c>
      <c r="BW2162" s="111" t="str">
        <f t="shared" si="346"/>
        <v>Não</v>
      </c>
      <c r="BX2162" s="111" t="str">
        <f t="shared" si="347"/>
        <v>Não</v>
      </c>
      <c r="BY2162" s="110" t="s">
        <v>121</v>
      </c>
      <c r="BZ2162" s="110" t="s">
        <v>213</v>
      </c>
      <c r="CA2162" s="110" t="s">
        <v>121</v>
      </c>
      <c r="CB2162" s="110" t="s">
        <v>8378</v>
      </c>
      <c r="CG2162" s="110" t="str">
        <f t="shared" si="341"/>
        <v>6485Matelândia</v>
      </c>
      <c r="CH2162" s="110" t="str">
        <f t="shared" si="342"/>
        <v>6485-1</v>
      </c>
      <c r="CI2162" s="110">
        <v>1</v>
      </c>
      <c r="CJ2162" s="110">
        <v>6485</v>
      </c>
      <c r="CK2162" s="110" t="s">
        <v>35</v>
      </c>
      <c r="CL2162" s="110">
        <v>4115606</v>
      </c>
      <c r="CM2162" s="110" t="s">
        <v>1204</v>
      </c>
      <c r="CN2162" s="110">
        <v>0</v>
      </c>
      <c r="CO2162" s="110">
        <v>0</v>
      </c>
      <c r="CP2162" s="110">
        <v>0</v>
      </c>
      <c r="CQ2162" s="110">
        <v>100</v>
      </c>
    </row>
    <row r="2163" spans="19:95" x14ac:dyDescent="0.2">
      <c r="S2163" s="98">
        <v>5828</v>
      </c>
      <c r="T2163" s="98">
        <v>77</v>
      </c>
      <c r="U2163" s="98" t="s">
        <v>4752</v>
      </c>
      <c r="V2163" s="98">
        <v>30</v>
      </c>
      <c r="W2163" s="98" t="s">
        <v>4796</v>
      </c>
      <c r="X2163" s="98">
        <v>2</v>
      </c>
      <c r="Y2163" s="98" t="s">
        <v>4418</v>
      </c>
      <c r="Z2163" s="98">
        <v>17</v>
      </c>
      <c r="AA2163" s="98" t="s">
        <v>4753</v>
      </c>
      <c r="AB2163" s="98">
        <v>8397</v>
      </c>
      <c r="AC2163" s="98" t="s">
        <v>4829</v>
      </c>
      <c r="AD2163" s="98" t="s">
        <v>4830</v>
      </c>
      <c r="AE2163" s="98">
        <v>5828</v>
      </c>
      <c r="AF2163" s="98" t="s">
        <v>4508</v>
      </c>
      <c r="AG2163" s="98" t="s">
        <v>6756</v>
      </c>
      <c r="AH2163" s="98" t="s">
        <v>847</v>
      </c>
      <c r="AI2163" s="98" t="s">
        <v>53</v>
      </c>
      <c r="AJ2163" s="98">
        <v>4100</v>
      </c>
      <c r="AK2163" s="98" t="s">
        <v>33</v>
      </c>
      <c r="AL2163" s="98">
        <v>4101</v>
      </c>
      <c r="AM2163" s="98" t="s">
        <v>1850</v>
      </c>
      <c r="AN2163" s="98">
        <v>4105201</v>
      </c>
      <c r="AO2163" s="98">
        <v>2024</v>
      </c>
      <c r="AP2163" s="98">
        <v>20</v>
      </c>
      <c r="AQ2163" s="98" t="s">
        <v>54</v>
      </c>
      <c r="AR2163" s="98" t="s">
        <v>56</v>
      </c>
      <c r="AS2163" s="98" t="s">
        <v>54</v>
      </c>
      <c r="AT2163" s="98" t="s">
        <v>54</v>
      </c>
      <c r="AV2163" s="98" t="s">
        <v>213</v>
      </c>
      <c r="AY2163" s="98" t="s">
        <v>56</v>
      </c>
      <c r="AZ2163" s="98" t="s">
        <v>4788</v>
      </c>
      <c r="BA2163" s="98" t="s">
        <v>4758</v>
      </c>
      <c r="BB2163" s="98" t="s">
        <v>856</v>
      </c>
      <c r="BD2163" s="110" t="str">
        <f t="shared" si="348"/>
        <v>5486(vazio)</v>
      </c>
      <c r="BE2163" s="110">
        <v>5486</v>
      </c>
      <c r="BF2163" s="110" t="s">
        <v>1201</v>
      </c>
      <c r="BG2163" s="110">
        <v>8032</v>
      </c>
      <c r="BH2163" s="110" t="s">
        <v>60</v>
      </c>
      <c r="BI2163" s="110">
        <v>2</v>
      </c>
      <c r="BJ2163" s="110">
        <v>3</v>
      </c>
      <c r="BK2163" s="110">
        <v>0</v>
      </c>
      <c r="BL2163" s="110">
        <v>0</v>
      </c>
      <c r="BN2163" s="110">
        <f t="shared" si="349"/>
        <v>5</v>
      </c>
      <c r="BS2163" s="110">
        <v>5828</v>
      </c>
      <c r="BT2163" s="110" t="str">
        <f t="shared" si="343"/>
        <v>Restauração da rodovia PR-092, Rio Branco do Sul - Cerro Azul</v>
      </c>
      <c r="BU2163" s="111" t="str">
        <f t="shared" si="344"/>
        <v>Não</v>
      </c>
      <c r="BV2163" s="111" t="str">
        <f t="shared" si="345"/>
        <v>Não</v>
      </c>
      <c r="BW2163" s="111" t="str">
        <f t="shared" si="346"/>
        <v>Não</v>
      </c>
      <c r="BX2163" s="111" t="str">
        <f t="shared" si="347"/>
        <v>Sim</v>
      </c>
      <c r="BY2163" s="110" t="s">
        <v>121</v>
      </c>
      <c r="BZ2163" s="110" t="s">
        <v>213</v>
      </c>
      <c r="CA2163" s="110" t="s">
        <v>121</v>
      </c>
      <c r="CB2163" s="110" t="s">
        <v>8378</v>
      </c>
      <c r="CG2163" s="110" t="str">
        <f t="shared" si="341"/>
        <v>6485 Total</v>
      </c>
      <c r="CH2163" s="110" t="str">
        <f t="shared" si="342"/>
        <v>6485 Total-1</v>
      </c>
      <c r="CI2163" s="110">
        <v>1</v>
      </c>
      <c r="CJ2163" s="110" t="s">
        <v>7769</v>
      </c>
      <c r="CN2163" s="110">
        <v>0</v>
      </c>
      <c r="CO2163" s="110">
        <v>0</v>
      </c>
      <c r="CP2163" s="110">
        <v>0</v>
      </c>
      <c r="CQ2163" s="110">
        <v>100</v>
      </c>
    </row>
    <row r="2164" spans="19:95" x14ac:dyDescent="0.2">
      <c r="S2164" s="98">
        <v>5829</v>
      </c>
      <c r="T2164" s="98">
        <v>77</v>
      </c>
      <c r="U2164" s="98" t="s">
        <v>4752</v>
      </c>
      <c r="V2164" s="98">
        <v>30</v>
      </c>
      <c r="W2164" s="98" t="s">
        <v>4796</v>
      </c>
      <c r="X2164" s="98">
        <v>2</v>
      </c>
      <c r="Y2164" s="98" t="s">
        <v>4418</v>
      </c>
      <c r="Z2164" s="98">
        <v>17</v>
      </c>
      <c r="AA2164" s="98" t="s">
        <v>4753</v>
      </c>
      <c r="AB2164" s="98">
        <v>8397</v>
      </c>
      <c r="AC2164" s="98" t="s">
        <v>4829</v>
      </c>
      <c r="AD2164" s="98" t="s">
        <v>4830</v>
      </c>
      <c r="AE2164" s="98">
        <v>5829</v>
      </c>
      <c r="AF2164" s="98" t="s">
        <v>4509</v>
      </c>
      <c r="AG2164" s="98" t="s">
        <v>6757</v>
      </c>
      <c r="AH2164" s="98" t="s">
        <v>847</v>
      </c>
      <c r="AI2164" s="98" t="s">
        <v>53</v>
      </c>
      <c r="AJ2164" s="98">
        <v>4100</v>
      </c>
      <c r="AK2164" s="98" t="s">
        <v>33</v>
      </c>
      <c r="AL2164" s="98">
        <v>4101</v>
      </c>
      <c r="AM2164" s="98" t="s">
        <v>4653</v>
      </c>
      <c r="AN2164" s="98">
        <v>4100301</v>
      </c>
      <c r="AO2164" s="98">
        <v>2024</v>
      </c>
      <c r="AP2164" s="98">
        <v>12</v>
      </c>
      <c r="AQ2164" s="98" t="s">
        <v>54</v>
      </c>
      <c r="AR2164" s="98" t="s">
        <v>54</v>
      </c>
      <c r="AS2164" s="98" t="s">
        <v>54</v>
      </c>
      <c r="AT2164" s="98" t="s">
        <v>54</v>
      </c>
      <c r="AV2164" s="98" t="s">
        <v>213</v>
      </c>
      <c r="AY2164" s="98" t="s">
        <v>56</v>
      </c>
      <c r="AZ2164" s="98" t="s">
        <v>4788</v>
      </c>
      <c r="BA2164" s="98" t="s">
        <v>4758</v>
      </c>
      <c r="BB2164" s="98" t="s">
        <v>856</v>
      </c>
      <c r="BD2164" s="110" t="str">
        <f t="shared" si="348"/>
        <v>5488(vazio)</v>
      </c>
      <c r="BE2164" s="110">
        <v>5488</v>
      </c>
      <c r="BF2164" s="110" t="s">
        <v>1316</v>
      </c>
      <c r="BG2164" s="110">
        <v>8037</v>
      </c>
      <c r="BH2164" s="110" t="s">
        <v>60</v>
      </c>
      <c r="BI2164" s="110">
        <v>0</v>
      </c>
      <c r="BJ2164" s="110">
        <v>1</v>
      </c>
      <c r="BK2164" s="110">
        <v>1</v>
      </c>
      <c r="BL2164" s="110">
        <v>1</v>
      </c>
      <c r="BN2164" s="110">
        <f t="shared" si="349"/>
        <v>3</v>
      </c>
      <c r="BS2164" s="110">
        <v>5829</v>
      </c>
      <c r="BT2164" s="110" t="str">
        <f t="shared" si="343"/>
        <v>Restauração da rodovia PR-149, Entroncamento BR-116, Agudos do Sul</v>
      </c>
      <c r="BU2164" s="111" t="str">
        <f t="shared" si="344"/>
        <v>Não</v>
      </c>
      <c r="BV2164" s="111" t="str">
        <f t="shared" si="345"/>
        <v>Não</v>
      </c>
      <c r="BW2164" s="111" t="str">
        <f t="shared" si="346"/>
        <v>Não</v>
      </c>
      <c r="BX2164" s="111" t="str">
        <f t="shared" si="347"/>
        <v>Não</v>
      </c>
      <c r="BY2164" s="110" t="s">
        <v>121</v>
      </c>
      <c r="BZ2164" s="110" t="s">
        <v>213</v>
      </c>
      <c r="CA2164" s="110" t="s">
        <v>121</v>
      </c>
      <c r="CB2164" s="110" t="s">
        <v>8378</v>
      </c>
      <c r="CG2164" s="110" t="str">
        <f t="shared" si="341"/>
        <v>6486Palotina</v>
      </c>
      <c r="CH2164" s="110" t="str">
        <f t="shared" si="342"/>
        <v>6486-1</v>
      </c>
      <c r="CI2164" s="110">
        <v>1</v>
      </c>
      <c r="CJ2164" s="110">
        <v>6486</v>
      </c>
      <c r="CK2164" s="110" t="s">
        <v>35</v>
      </c>
      <c r="CL2164" s="110">
        <v>4117909</v>
      </c>
      <c r="CM2164" s="110" t="s">
        <v>891</v>
      </c>
      <c r="CN2164" s="110">
        <v>0</v>
      </c>
      <c r="CO2164" s="110">
        <v>0</v>
      </c>
      <c r="CP2164" s="110">
        <v>0</v>
      </c>
      <c r="CQ2164" s="110">
        <v>100</v>
      </c>
    </row>
    <row r="2165" spans="19:95" x14ac:dyDescent="0.2">
      <c r="S2165" s="98">
        <v>4459</v>
      </c>
      <c r="T2165" s="98">
        <v>77</v>
      </c>
      <c r="U2165" s="98" t="s">
        <v>4752</v>
      </c>
      <c r="V2165" s="98">
        <v>30</v>
      </c>
      <c r="W2165" s="98" t="s">
        <v>4796</v>
      </c>
      <c r="X2165" s="98">
        <v>2</v>
      </c>
      <c r="Y2165" s="98" t="s">
        <v>4418</v>
      </c>
      <c r="Z2165" s="98">
        <v>17</v>
      </c>
      <c r="AA2165" s="98" t="s">
        <v>4753</v>
      </c>
      <c r="AB2165" s="98">
        <v>8397</v>
      </c>
      <c r="AC2165" s="98" t="s">
        <v>4829</v>
      </c>
      <c r="AD2165" s="98" t="s">
        <v>4830</v>
      </c>
      <c r="AE2165" s="98">
        <v>4459</v>
      </c>
      <c r="AF2165" s="98" t="s">
        <v>2195</v>
      </c>
      <c r="AG2165" s="98" t="s">
        <v>4849</v>
      </c>
      <c r="AH2165" s="98" t="s">
        <v>847</v>
      </c>
      <c r="AI2165" s="98" t="s">
        <v>53</v>
      </c>
      <c r="AJ2165" s="98">
        <v>4100</v>
      </c>
      <c r="AK2165" s="98" t="s">
        <v>33</v>
      </c>
      <c r="AL2165" s="98">
        <v>4101</v>
      </c>
      <c r="AM2165" s="98" t="s">
        <v>395</v>
      </c>
      <c r="AN2165" s="98">
        <v>4125605</v>
      </c>
      <c r="AO2165" s="98">
        <v>2024</v>
      </c>
      <c r="AP2165" s="98">
        <v>15.5</v>
      </c>
      <c r="AQ2165" s="98" t="s">
        <v>54</v>
      </c>
      <c r="AR2165" s="98" t="s">
        <v>54</v>
      </c>
      <c r="AS2165" s="98" t="s">
        <v>54</v>
      </c>
      <c r="AT2165" s="98" t="s">
        <v>54</v>
      </c>
      <c r="AV2165" s="98" t="s">
        <v>213</v>
      </c>
      <c r="AY2165" s="98" t="s">
        <v>56</v>
      </c>
      <c r="AZ2165" s="98" t="s">
        <v>4790</v>
      </c>
      <c r="BA2165" s="98" t="s">
        <v>4758</v>
      </c>
      <c r="BB2165" s="98" t="s">
        <v>856</v>
      </c>
      <c r="BD2165" s="110" t="str">
        <f t="shared" si="348"/>
        <v>5489RGInt 04 Maringá</v>
      </c>
      <c r="BE2165" s="110">
        <v>5489</v>
      </c>
      <c r="BF2165" s="110" t="s">
        <v>3153</v>
      </c>
      <c r="BG2165" s="110">
        <v>8131</v>
      </c>
      <c r="BH2165" s="110" t="s">
        <v>36</v>
      </c>
      <c r="BI2165" s="110">
        <v>415</v>
      </c>
      <c r="BJ2165" s="110">
        <v>0</v>
      </c>
      <c r="BK2165" s="110">
        <v>0</v>
      </c>
      <c r="BL2165" s="110">
        <v>0</v>
      </c>
      <c r="BN2165" s="110">
        <f t="shared" si="349"/>
        <v>415</v>
      </c>
      <c r="BS2165" s="110">
        <v>4459</v>
      </c>
      <c r="BT2165" s="110" t="str">
        <f t="shared" si="343"/>
        <v>Restauração da rodovia PR-151, Entroncamento BR-277, Palmeira - São Mateus do Sul</v>
      </c>
      <c r="BU2165" s="111" t="str">
        <f t="shared" si="344"/>
        <v>Não</v>
      </c>
      <c r="BV2165" s="111" t="str">
        <f t="shared" si="345"/>
        <v>Não</v>
      </c>
      <c r="BW2165" s="111" t="str">
        <f t="shared" si="346"/>
        <v>Não</v>
      </c>
      <c r="BX2165" s="111" t="str">
        <f t="shared" si="347"/>
        <v>Não</v>
      </c>
      <c r="BY2165" s="110" t="s">
        <v>121</v>
      </c>
      <c r="BZ2165" s="110" t="s">
        <v>213</v>
      </c>
      <c r="CA2165" s="110" t="s">
        <v>121</v>
      </c>
      <c r="CB2165" s="110" t="s">
        <v>8378</v>
      </c>
      <c r="CG2165" s="110" t="str">
        <f t="shared" si="341"/>
        <v>6486 Total</v>
      </c>
      <c r="CH2165" s="110" t="str">
        <f t="shared" si="342"/>
        <v>6486 Total-1</v>
      </c>
      <c r="CI2165" s="110">
        <v>1</v>
      </c>
      <c r="CJ2165" s="110" t="s">
        <v>7770</v>
      </c>
      <c r="CN2165" s="110">
        <v>0</v>
      </c>
      <c r="CO2165" s="110">
        <v>0</v>
      </c>
      <c r="CP2165" s="110">
        <v>0</v>
      </c>
      <c r="CQ2165" s="110">
        <v>100</v>
      </c>
    </row>
    <row r="2166" spans="19:95" x14ac:dyDescent="0.2">
      <c r="S2166" s="98">
        <v>5831</v>
      </c>
      <c r="T2166" s="98">
        <v>77</v>
      </c>
      <c r="U2166" s="98" t="s">
        <v>4752</v>
      </c>
      <c r="V2166" s="98">
        <v>30</v>
      </c>
      <c r="W2166" s="98" t="s">
        <v>4796</v>
      </c>
      <c r="X2166" s="98">
        <v>2</v>
      </c>
      <c r="Y2166" s="98" t="s">
        <v>4418</v>
      </c>
      <c r="Z2166" s="98">
        <v>17</v>
      </c>
      <c r="AA2166" s="98" t="s">
        <v>4753</v>
      </c>
      <c r="AB2166" s="98">
        <v>8397</v>
      </c>
      <c r="AC2166" s="98" t="s">
        <v>4829</v>
      </c>
      <c r="AD2166" s="98" t="s">
        <v>4830</v>
      </c>
      <c r="AE2166" s="98">
        <v>5831</v>
      </c>
      <c r="AF2166" s="98" t="s">
        <v>4512</v>
      </c>
      <c r="AG2166" s="98" t="s">
        <v>6758</v>
      </c>
      <c r="AH2166" s="98" t="s">
        <v>847</v>
      </c>
      <c r="AI2166" s="98" t="s">
        <v>53</v>
      </c>
      <c r="AJ2166" s="98">
        <v>4100</v>
      </c>
      <c r="AK2166" s="98" t="s">
        <v>38</v>
      </c>
      <c r="AL2166" s="98">
        <v>4106</v>
      </c>
      <c r="AM2166" s="98" t="s">
        <v>3125</v>
      </c>
      <c r="AN2166" s="98">
        <v>4107009</v>
      </c>
      <c r="AO2166" s="98">
        <v>2024</v>
      </c>
      <c r="AP2166" s="98">
        <v>25</v>
      </c>
      <c r="AQ2166" s="98" t="s">
        <v>54</v>
      </c>
      <c r="AR2166" s="98" t="s">
        <v>54</v>
      </c>
      <c r="AS2166" s="98" t="s">
        <v>54</v>
      </c>
      <c r="AT2166" s="98" t="s">
        <v>54</v>
      </c>
      <c r="AV2166" s="98" t="s">
        <v>213</v>
      </c>
      <c r="AY2166" s="98" t="s">
        <v>56</v>
      </c>
      <c r="AZ2166" s="98" t="s">
        <v>4788</v>
      </c>
      <c r="BA2166" s="98" t="s">
        <v>4758</v>
      </c>
      <c r="BB2166" s="98" t="s">
        <v>856</v>
      </c>
      <c r="BD2166" s="110" t="str">
        <f t="shared" si="348"/>
        <v>5491RGInt 05 Londrina</v>
      </c>
      <c r="BE2166" s="110">
        <v>5491</v>
      </c>
      <c r="BF2166" s="110" t="s">
        <v>3308</v>
      </c>
      <c r="BG2166" s="110">
        <v>8059</v>
      </c>
      <c r="BH2166" s="110" t="s">
        <v>37</v>
      </c>
      <c r="BI2166" s="110">
        <v>0</v>
      </c>
      <c r="BJ2166" s="110">
        <v>1000</v>
      </c>
      <c r="BK2166" s="110">
        <v>0</v>
      </c>
      <c r="BL2166" s="110">
        <v>0</v>
      </c>
      <c r="BN2166" s="110">
        <f t="shared" si="349"/>
        <v>1000</v>
      </c>
      <c r="BS2166" s="110">
        <v>5831</v>
      </c>
      <c r="BT2166" s="110" t="str">
        <f t="shared" si="343"/>
        <v>Restauração da rodovia PR-160, Curiúva - Imbaú</v>
      </c>
      <c r="BU2166" s="111" t="str">
        <f t="shared" si="344"/>
        <v>Não</v>
      </c>
      <c r="BV2166" s="111" t="str">
        <f t="shared" si="345"/>
        <v>Não</v>
      </c>
      <c r="BW2166" s="111" t="str">
        <f t="shared" si="346"/>
        <v>Não</v>
      </c>
      <c r="BX2166" s="111" t="str">
        <f t="shared" si="347"/>
        <v>Não</v>
      </c>
      <c r="BY2166" s="110" t="s">
        <v>121</v>
      </c>
      <c r="BZ2166" s="110" t="s">
        <v>213</v>
      </c>
      <c r="CA2166" s="110" t="s">
        <v>121</v>
      </c>
      <c r="CB2166" s="110" t="s">
        <v>8378</v>
      </c>
      <c r="CG2166" s="110" t="str">
        <f t="shared" si="341"/>
        <v>6487Maringá</v>
      </c>
      <c r="CH2166" s="110" t="str">
        <f t="shared" si="342"/>
        <v>6487-1</v>
      </c>
      <c r="CI2166" s="110">
        <v>1</v>
      </c>
      <c r="CJ2166" s="110">
        <v>6487</v>
      </c>
      <c r="CK2166" s="110" t="s">
        <v>36</v>
      </c>
      <c r="CL2166" s="110">
        <v>4115200</v>
      </c>
      <c r="CM2166" s="110" t="s">
        <v>503</v>
      </c>
      <c r="CN2166" s="110">
        <v>0</v>
      </c>
      <c r="CO2166" s="110">
        <v>1109.47</v>
      </c>
      <c r="CP2166" s="110">
        <v>1849.11</v>
      </c>
      <c r="CQ2166" s="110">
        <v>739.65</v>
      </c>
    </row>
    <row r="2167" spans="19:95" x14ac:dyDescent="0.2">
      <c r="S2167" s="98">
        <v>5844</v>
      </c>
      <c r="T2167" s="98">
        <v>77</v>
      </c>
      <c r="U2167" s="98" t="s">
        <v>4752</v>
      </c>
      <c r="V2167" s="98">
        <v>30</v>
      </c>
      <c r="W2167" s="98" t="s">
        <v>4796</v>
      </c>
      <c r="X2167" s="98">
        <v>2</v>
      </c>
      <c r="Y2167" s="98" t="s">
        <v>4418</v>
      </c>
      <c r="Z2167" s="98">
        <v>17</v>
      </c>
      <c r="AA2167" s="98" t="s">
        <v>4753</v>
      </c>
      <c r="AB2167" s="98">
        <v>8397</v>
      </c>
      <c r="AC2167" s="98" t="s">
        <v>4829</v>
      </c>
      <c r="AD2167" s="98" t="s">
        <v>4830</v>
      </c>
      <c r="AE2167" s="98">
        <v>5844</v>
      </c>
      <c r="AF2167" s="98" t="s">
        <v>4527</v>
      </c>
      <c r="AG2167" s="98" t="s">
        <v>6759</v>
      </c>
      <c r="AH2167" s="98" t="s">
        <v>847</v>
      </c>
      <c r="AI2167" s="98" t="s">
        <v>53</v>
      </c>
      <c r="AJ2167" s="98">
        <v>4100</v>
      </c>
      <c r="AK2167" s="98" t="s">
        <v>38</v>
      </c>
      <c r="AL2167" s="98">
        <v>4106</v>
      </c>
      <c r="AM2167" s="98" t="s">
        <v>3125</v>
      </c>
      <c r="AN2167" s="98">
        <v>4107009</v>
      </c>
      <c r="AO2167" s="98">
        <v>2024</v>
      </c>
      <c r="AP2167" s="98">
        <v>15</v>
      </c>
      <c r="AQ2167" s="98" t="s">
        <v>54</v>
      </c>
      <c r="AR2167" s="98" t="s">
        <v>54</v>
      </c>
      <c r="AS2167" s="98" t="s">
        <v>54</v>
      </c>
      <c r="AT2167" s="98" t="s">
        <v>54</v>
      </c>
      <c r="AV2167" s="98" t="s">
        <v>213</v>
      </c>
      <c r="AY2167" s="98" t="s">
        <v>56</v>
      </c>
      <c r="AZ2167" s="98" t="s">
        <v>4790</v>
      </c>
      <c r="BA2167" s="98" t="s">
        <v>4758</v>
      </c>
      <c r="BB2167" s="98" t="s">
        <v>856</v>
      </c>
      <c r="BD2167" s="110" t="str">
        <f t="shared" si="348"/>
        <v>5493(vazio)</v>
      </c>
      <c r="BE2167" s="110">
        <v>5493</v>
      </c>
      <c r="BF2167" s="110" t="s">
        <v>4287</v>
      </c>
      <c r="BG2167" s="110">
        <v>8300</v>
      </c>
      <c r="BH2167" s="110" t="s">
        <v>60</v>
      </c>
      <c r="BI2167" s="110">
        <v>300</v>
      </c>
      <c r="BJ2167" s="110">
        <v>300</v>
      </c>
      <c r="BK2167" s="110">
        <v>300</v>
      </c>
      <c r="BL2167" s="110">
        <v>300</v>
      </c>
      <c r="BN2167" s="110">
        <f t="shared" si="349"/>
        <v>1200</v>
      </c>
      <c r="BS2167" s="110">
        <v>5844</v>
      </c>
      <c r="BT2167" s="110" t="str">
        <f t="shared" si="343"/>
        <v>Restauração da rodovia PR-160, Entroncamento PRC-272, Figueira - Entroncamento PR-090, Curiúva</v>
      </c>
      <c r="BU2167" s="111" t="str">
        <f t="shared" si="344"/>
        <v>Não</v>
      </c>
      <c r="BV2167" s="111" t="str">
        <f t="shared" si="345"/>
        <v>Não</v>
      </c>
      <c r="BW2167" s="111" t="str">
        <f t="shared" si="346"/>
        <v>Não</v>
      </c>
      <c r="BX2167" s="111" t="str">
        <f t="shared" si="347"/>
        <v>Não</v>
      </c>
      <c r="BY2167" s="110" t="s">
        <v>121</v>
      </c>
      <c r="BZ2167" s="110" t="s">
        <v>213</v>
      </c>
      <c r="CA2167" s="110" t="s">
        <v>121</v>
      </c>
      <c r="CB2167" s="110" t="s">
        <v>8378</v>
      </c>
      <c r="CG2167" s="110" t="str">
        <f t="shared" si="341"/>
        <v>6487 Total</v>
      </c>
      <c r="CH2167" s="110" t="str">
        <f t="shared" si="342"/>
        <v>6487 Total-1</v>
      </c>
      <c r="CI2167" s="110">
        <v>1</v>
      </c>
      <c r="CJ2167" s="110" t="s">
        <v>7771</v>
      </c>
      <c r="CN2167" s="110">
        <v>0</v>
      </c>
      <c r="CO2167" s="110">
        <v>1109.47</v>
      </c>
      <c r="CP2167" s="110">
        <v>1849.11</v>
      </c>
      <c r="CQ2167" s="110">
        <v>739.65</v>
      </c>
    </row>
    <row r="2168" spans="19:95" x14ac:dyDescent="0.2">
      <c r="S2168" s="98">
        <v>5764</v>
      </c>
      <c r="T2168" s="98">
        <v>77</v>
      </c>
      <c r="U2168" s="98" t="s">
        <v>4752</v>
      </c>
      <c r="V2168" s="98">
        <v>30</v>
      </c>
      <c r="W2168" s="98" t="s">
        <v>4796</v>
      </c>
      <c r="X2168" s="98">
        <v>2</v>
      </c>
      <c r="Y2168" s="98" t="s">
        <v>4418</v>
      </c>
      <c r="Z2168" s="98">
        <v>17</v>
      </c>
      <c r="AA2168" s="98" t="s">
        <v>4753</v>
      </c>
      <c r="AB2168" s="98">
        <v>8397</v>
      </c>
      <c r="AC2168" s="98" t="s">
        <v>4829</v>
      </c>
      <c r="AD2168" s="98" t="s">
        <v>4830</v>
      </c>
      <c r="AE2168" s="98">
        <v>5764</v>
      </c>
      <c r="AF2168" s="98" t="s">
        <v>4490</v>
      </c>
      <c r="AG2168" s="98" t="s">
        <v>6760</v>
      </c>
      <c r="AH2168" s="98" t="s">
        <v>847</v>
      </c>
      <c r="AI2168" s="98" t="s">
        <v>53</v>
      </c>
      <c r="AJ2168" s="98">
        <v>4100</v>
      </c>
      <c r="AK2168" s="98" t="s">
        <v>37</v>
      </c>
      <c r="AL2168" s="98">
        <v>4105</v>
      </c>
      <c r="AM2168" s="98" t="s">
        <v>2222</v>
      </c>
      <c r="AN2168" s="98">
        <v>4122404</v>
      </c>
      <c r="AO2168" s="98">
        <v>2024</v>
      </c>
      <c r="AP2168" s="98">
        <v>10</v>
      </c>
      <c r="AQ2168" s="98" t="s">
        <v>54</v>
      </c>
      <c r="AR2168" s="98" t="s">
        <v>54</v>
      </c>
      <c r="AS2168" s="98" t="s">
        <v>54</v>
      </c>
      <c r="AT2168" s="98" t="s">
        <v>54</v>
      </c>
      <c r="AX2168" s="98" t="s">
        <v>2642</v>
      </c>
      <c r="AY2168" s="98" t="s">
        <v>56</v>
      </c>
      <c r="AZ2168" s="98" t="s">
        <v>4790</v>
      </c>
      <c r="BA2168" s="98" t="s">
        <v>4758</v>
      </c>
      <c r="BB2168" s="98" t="s">
        <v>856</v>
      </c>
      <c r="BD2168" s="110" t="str">
        <f t="shared" si="348"/>
        <v>5494(vazio)</v>
      </c>
      <c r="BE2168" s="110">
        <v>5494</v>
      </c>
      <c r="BF2168" s="110" t="s">
        <v>4291</v>
      </c>
      <c r="BG2168" s="110">
        <v>8300</v>
      </c>
      <c r="BH2168" s="110" t="s">
        <v>60</v>
      </c>
      <c r="BI2168" s="110">
        <v>350</v>
      </c>
      <c r="BJ2168" s="110">
        <v>350</v>
      </c>
      <c r="BK2168" s="110">
        <v>350</v>
      </c>
      <c r="BL2168" s="110">
        <v>350</v>
      </c>
      <c r="BN2168" s="110">
        <f t="shared" si="349"/>
        <v>1400</v>
      </c>
      <c r="BS2168" s="110">
        <v>5764</v>
      </c>
      <c r="BT2168" s="110" t="str">
        <f t="shared" si="343"/>
        <v>Restauração da rodovia PR-170, Divisa PR/SP (Porto Capim) a entroncamento PR-323 (Rolândia)</v>
      </c>
      <c r="BU2168" s="111" t="str">
        <f t="shared" si="344"/>
        <v>Não</v>
      </c>
      <c r="BV2168" s="111" t="str">
        <f t="shared" si="345"/>
        <v>Não</v>
      </c>
      <c r="BW2168" s="111" t="str">
        <f t="shared" si="346"/>
        <v>Não</v>
      </c>
      <c r="BX2168" s="111" t="str">
        <f t="shared" si="347"/>
        <v>Não</v>
      </c>
      <c r="BY2168" s="110" t="s">
        <v>121</v>
      </c>
      <c r="BZ2168" s="110" t="s">
        <v>213</v>
      </c>
      <c r="CA2168" s="110" t="s">
        <v>121</v>
      </c>
      <c r="CB2168" s="110" t="s">
        <v>8378</v>
      </c>
      <c r="CG2168" s="110" t="str">
        <f t="shared" si="341"/>
        <v>6488Maringá</v>
      </c>
      <c r="CH2168" s="110" t="str">
        <f t="shared" si="342"/>
        <v>6488-1</v>
      </c>
      <c r="CI2168" s="110">
        <v>1</v>
      </c>
      <c r="CJ2168" s="110">
        <v>6488</v>
      </c>
      <c r="CK2168" s="110" t="s">
        <v>36</v>
      </c>
      <c r="CL2168" s="110">
        <v>4115200</v>
      </c>
      <c r="CM2168" s="110" t="s">
        <v>503</v>
      </c>
      <c r="CN2168" s="110">
        <v>0</v>
      </c>
      <c r="CO2168" s="110">
        <v>1655.82</v>
      </c>
      <c r="CP2168" s="110">
        <v>1759.7</v>
      </c>
      <c r="CQ2168" s="110">
        <v>1103.8800000000001</v>
      </c>
    </row>
    <row r="2169" spans="19:95" x14ac:dyDescent="0.2">
      <c r="S2169" s="98">
        <v>4461</v>
      </c>
      <c r="T2169" s="98">
        <v>77</v>
      </c>
      <c r="U2169" s="98" t="s">
        <v>4752</v>
      </c>
      <c r="V2169" s="98">
        <v>30</v>
      </c>
      <c r="W2169" s="98" t="s">
        <v>4796</v>
      </c>
      <c r="X2169" s="98">
        <v>2</v>
      </c>
      <c r="Y2169" s="98" t="s">
        <v>4418</v>
      </c>
      <c r="Z2169" s="98">
        <v>17</v>
      </c>
      <c r="AA2169" s="98" t="s">
        <v>4753</v>
      </c>
      <c r="AB2169" s="98">
        <v>8397</v>
      </c>
      <c r="AC2169" s="98" t="s">
        <v>4829</v>
      </c>
      <c r="AD2169" s="98" t="s">
        <v>4830</v>
      </c>
      <c r="AE2169" s="98">
        <v>4461</v>
      </c>
      <c r="AF2169" s="98" t="s">
        <v>2196</v>
      </c>
      <c r="AG2169" s="98" t="s">
        <v>4850</v>
      </c>
      <c r="AH2169" s="98" t="s">
        <v>847</v>
      </c>
      <c r="AI2169" s="98" t="s">
        <v>53</v>
      </c>
      <c r="AJ2169" s="98">
        <v>4100</v>
      </c>
      <c r="AK2169" s="98" t="s">
        <v>37</v>
      </c>
      <c r="AL2169" s="98">
        <v>4105</v>
      </c>
      <c r="AM2169" s="98" t="s">
        <v>677</v>
      </c>
      <c r="AN2169" s="98">
        <v>4101408</v>
      </c>
      <c r="AO2169" s="98">
        <v>2024</v>
      </c>
      <c r="AP2169" s="98">
        <v>4</v>
      </c>
      <c r="AQ2169" s="98" t="s">
        <v>54</v>
      </c>
      <c r="AR2169" s="98" t="s">
        <v>54</v>
      </c>
      <c r="AS2169" s="98" t="s">
        <v>54</v>
      </c>
      <c r="AT2169" s="98" t="s">
        <v>54</v>
      </c>
      <c r="AV2169" s="98" t="s">
        <v>213</v>
      </c>
      <c r="AY2169" s="98" t="s">
        <v>54</v>
      </c>
      <c r="AZ2169" s="98" t="s">
        <v>4790</v>
      </c>
      <c r="BA2169" s="98" t="s">
        <v>4758</v>
      </c>
      <c r="BB2169" s="98" t="s">
        <v>856</v>
      </c>
      <c r="BD2169" s="110" t="str">
        <f t="shared" si="348"/>
        <v>5495(vazio)</v>
      </c>
      <c r="BE2169" s="110">
        <v>5495</v>
      </c>
      <c r="BF2169" s="110" t="s">
        <v>4294</v>
      </c>
      <c r="BG2169" s="110">
        <v>8300</v>
      </c>
      <c r="BH2169" s="110" t="s">
        <v>60</v>
      </c>
      <c r="BI2169" s="110">
        <v>400</v>
      </c>
      <c r="BJ2169" s="110">
        <v>400</v>
      </c>
      <c r="BK2169" s="110">
        <v>400</v>
      </c>
      <c r="BL2169" s="110">
        <v>400</v>
      </c>
      <c r="BN2169" s="110">
        <f t="shared" si="349"/>
        <v>1600</v>
      </c>
      <c r="BS2169" s="110">
        <v>4461</v>
      </c>
      <c r="BT2169" s="110" t="str">
        <f t="shared" si="343"/>
        <v>Restauração da rodovia PR-170, Entroncamento entre BR-369 e entroncamento BR-376, em Apucarana</v>
      </c>
      <c r="BU2169" s="111" t="str">
        <f t="shared" si="344"/>
        <v>Não</v>
      </c>
      <c r="BV2169" s="111" t="str">
        <f t="shared" si="345"/>
        <v>Não</v>
      </c>
      <c r="BW2169" s="111" t="str">
        <f t="shared" si="346"/>
        <v>Não</v>
      </c>
      <c r="BX2169" s="111" t="str">
        <f t="shared" si="347"/>
        <v>Não</v>
      </c>
      <c r="BY2169" s="110" t="s">
        <v>121</v>
      </c>
      <c r="BZ2169" s="110" t="s">
        <v>213</v>
      </c>
      <c r="CA2169" s="110" t="s">
        <v>121</v>
      </c>
      <c r="CB2169" s="110" t="s">
        <v>8378</v>
      </c>
      <c r="CG2169" s="110" t="str">
        <f t="shared" si="341"/>
        <v>6488 Total</v>
      </c>
      <c r="CH2169" s="110" t="str">
        <f t="shared" si="342"/>
        <v>6488 Total-1</v>
      </c>
      <c r="CI2169" s="110">
        <v>1</v>
      </c>
      <c r="CJ2169" s="110" t="s">
        <v>7772</v>
      </c>
      <c r="CN2169" s="110">
        <v>0</v>
      </c>
      <c r="CO2169" s="110">
        <v>1655.82</v>
      </c>
      <c r="CP2169" s="110">
        <v>1759.7</v>
      </c>
      <c r="CQ2169" s="110">
        <v>1103.8800000000001</v>
      </c>
    </row>
    <row r="2170" spans="19:95" x14ac:dyDescent="0.2">
      <c r="S2170" s="98">
        <v>5767</v>
      </c>
      <c r="T2170" s="98">
        <v>77</v>
      </c>
      <c r="U2170" s="98" t="s">
        <v>4752</v>
      </c>
      <c r="V2170" s="98">
        <v>30</v>
      </c>
      <c r="W2170" s="98" t="s">
        <v>4796</v>
      </c>
      <c r="X2170" s="98">
        <v>2</v>
      </c>
      <c r="Y2170" s="98" t="s">
        <v>4418</v>
      </c>
      <c r="Z2170" s="98">
        <v>17</v>
      </c>
      <c r="AA2170" s="98" t="s">
        <v>4753</v>
      </c>
      <c r="AB2170" s="98">
        <v>8397</v>
      </c>
      <c r="AC2170" s="98" t="s">
        <v>4829</v>
      </c>
      <c r="AD2170" s="98" t="s">
        <v>4830</v>
      </c>
      <c r="AE2170" s="98">
        <v>5767</v>
      </c>
      <c r="AF2170" s="98" t="s">
        <v>4493</v>
      </c>
      <c r="AG2170" s="98" t="s">
        <v>6761</v>
      </c>
      <c r="AH2170" s="98" t="s">
        <v>847</v>
      </c>
      <c r="AI2170" s="98" t="s">
        <v>53</v>
      </c>
      <c r="AJ2170" s="98">
        <v>4100</v>
      </c>
      <c r="AK2170" s="98" t="s">
        <v>34</v>
      </c>
      <c r="AL2170" s="98">
        <v>4102</v>
      </c>
      <c r="AM2170" s="98" t="s">
        <v>2045</v>
      </c>
      <c r="AN2170" s="98">
        <v>4119301</v>
      </c>
      <c r="AO2170" s="98">
        <v>2024</v>
      </c>
      <c r="AP2170" s="98">
        <v>15</v>
      </c>
      <c r="AQ2170" s="98" t="s">
        <v>54</v>
      </c>
      <c r="AR2170" s="98" t="s">
        <v>54</v>
      </c>
      <c r="AS2170" s="98" t="s">
        <v>54</v>
      </c>
      <c r="AT2170" s="98" t="s">
        <v>54</v>
      </c>
      <c r="AX2170" s="98" t="s">
        <v>2642</v>
      </c>
      <c r="AY2170" s="98" t="s">
        <v>56</v>
      </c>
      <c r="AZ2170" s="98" t="s">
        <v>4790</v>
      </c>
      <c r="BA2170" s="98" t="s">
        <v>4758</v>
      </c>
      <c r="BB2170" s="98" t="s">
        <v>856</v>
      </c>
      <c r="BD2170" s="110" t="str">
        <f t="shared" si="348"/>
        <v>5496(vazio)</v>
      </c>
      <c r="BE2170" s="110">
        <v>5496</v>
      </c>
      <c r="BF2170" s="110" t="s">
        <v>4297</v>
      </c>
      <c r="BG2170" s="110">
        <v>8300</v>
      </c>
      <c r="BH2170" s="110" t="s">
        <v>60</v>
      </c>
      <c r="BI2170" s="110">
        <v>1</v>
      </c>
      <c r="BJ2170" s="110">
        <v>1</v>
      </c>
      <c r="BK2170" s="110">
        <v>1</v>
      </c>
      <c r="BL2170" s="110">
        <v>1</v>
      </c>
      <c r="BN2170" s="110">
        <f t="shared" si="349"/>
        <v>4</v>
      </c>
      <c r="BS2170" s="110">
        <v>5767</v>
      </c>
      <c r="BT2170" s="110" t="str">
        <f t="shared" si="343"/>
        <v>Restauração da rodovia PR-170, trecho Guarapuava à Foz do Areia, em Pinhão</v>
      </c>
      <c r="BU2170" s="111" t="str">
        <f t="shared" si="344"/>
        <v>Não</v>
      </c>
      <c r="BV2170" s="111" t="str">
        <f t="shared" si="345"/>
        <v>Não</v>
      </c>
      <c r="BW2170" s="111" t="str">
        <f t="shared" si="346"/>
        <v>Não</v>
      </c>
      <c r="BX2170" s="111" t="str">
        <f t="shared" si="347"/>
        <v>Não</v>
      </c>
      <c r="BY2170" s="110" t="s">
        <v>121</v>
      </c>
      <c r="BZ2170" s="110" t="s">
        <v>213</v>
      </c>
      <c r="CA2170" s="110" t="s">
        <v>121</v>
      </c>
      <c r="CB2170" s="110" t="s">
        <v>8378</v>
      </c>
      <c r="CG2170" s="110" t="str">
        <f t="shared" si="341"/>
        <v>6489Maringá</v>
      </c>
      <c r="CH2170" s="110" t="str">
        <f t="shared" si="342"/>
        <v>6489-1</v>
      </c>
      <c r="CI2170" s="110">
        <v>1</v>
      </c>
      <c r="CJ2170" s="110">
        <v>6489</v>
      </c>
      <c r="CK2170" s="110" t="s">
        <v>36</v>
      </c>
      <c r="CL2170" s="110">
        <v>4115200</v>
      </c>
      <c r="CM2170" s="110" t="s">
        <v>503</v>
      </c>
      <c r="CN2170" s="110">
        <v>0</v>
      </c>
      <c r="CO2170" s="110">
        <v>993.2</v>
      </c>
      <c r="CP2170" s="110">
        <v>1655.33</v>
      </c>
      <c r="CQ2170" s="110">
        <v>662.14</v>
      </c>
    </row>
    <row r="2171" spans="19:95" x14ac:dyDescent="0.2">
      <c r="S2171" s="98">
        <v>5839</v>
      </c>
      <c r="T2171" s="98">
        <v>77</v>
      </c>
      <c r="U2171" s="98" t="s">
        <v>4752</v>
      </c>
      <c r="V2171" s="98">
        <v>30</v>
      </c>
      <c r="W2171" s="98" t="s">
        <v>4796</v>
      </c>
      <c r="X2171" s="98">
        <v>2</v>
      </c>
      <c r="Y2171" s="98" t="s">
        <v>4418</v>
      </c>
      <c r="Z2171" s="98">
        <v>17</v>
      </c>
      <c r="AA2171" s="98" t="s">
        <v>4753</v>
      </c>
      <c r="AB2171" s="98">
        <v>8397</v>
      </c>
      <c r="AC2171" s="98" t="s">
        <v>4829</v>
      </c>
      <c r="AD2171" s="98" t="s">
        <v>4830</v>
      </c>
      <c r="AE2171" s="98">
        <v>5839</v>
      </c>
      <c r="AF2171" s="98" t="s">
        <v>4521</v>
      </c>
      <c r="AG2171" s="98" t="s">
        <v>6762</v>
      </c>
      <c r="AH2171" s="98" t="s">
        <v>847</v>
      </c>
      <c r="AI2171" s="98" t="s">
        <v>53</v>
      </c>
      <c r="AJ2171" s="98">
        <v>4100</v>
      </c>
      <c r="AK2171" s="98" t="s">
        <v>36</v>
      </c>
      <c r="AL2171" s="98">
        <v>4104</v>
      </c>
      <c r="AM2171" s="98" t="s">
        <v>2255</v>
      </c>
      <c r="AN2171" s="98">
        <v>4106605</v>
      </c>
      <c r="AO2171" s="98">
        <v>2024</v>
      </c>
      <c r="AP2171" s="98">
        <v>28</v>
      </c>
      <c r="AQ2171" s="98" t="s">
        <v>54</v>
      </c>
      <c r="AR2171" s="98" t="s">
        <v>54</v>
      </c>
      <c r="AS2171" s="98" t="s">
        <v>54</v>
      </c>
      <c r="AT2171" s="98" t="s">
        <v>54</v>
      </c>
      <c r="AV2171" s="98" t="s">
        <v>213</v>
      </c>
      <c r="AY2171" s="98" t="s">
        <v>56</v>
      </c>
      <c r="AZ2171" s="98" t="s">
        <v>4790</v>
      </c>
      <c r="BA2171" s="98" t="s">
        <v>4758</v>
      </c>
      <c r="BB2171" s="98" t="s">
        <v>856</v>
      </c>
      <c r="BD2171" s="110" t="str">
        <f t="shared" si="348"/>
        <v>5502RGInt 01 Curitiba</v>
      </c>
      <c r="BE2171" s="110">
        <v>5502</v>
      </c>
      <c r="BF2171" s="110" t="s">
        <v>2898</v>
      </c>
      <c r="BG2171" s="110">
        <v>8469</v>
      </c>
      <c r="BH2171" s="110" t="s">
        <v>33</v>
      </c>
      <c r="BI2171" s="110">
        <v>0</v>
      </c>
      <c r="BJ2171" s="110">
        <v>1</v>
      </c>
      <c r="BK2171" s="110">
        <v>1</v>
      </c>
      <c r="BL2171" s="110">
        <v>1</v>
      </c>
      <c r="BN2171" s="110">
        <f t="shared" si="349"/>
        <v>3</v>
      </c>
      <c r="BS2171" s="110">
        <v>5839</v>
      </c>
      <c r="BT2171" s="110" t="str">
        <f t="shared" si="343"/>
        <v>Restauração da rodovia PR-180, Cruzeiro do Oeste - Goioerê</v>
      </c>
      <c r="BU2171" s="111" t="str">
        <f t="shared" si="344"/>
        <v>Não</v>
      </c>
      <c r="BV2171" s="111" t="str">
        <f t="shared" si="345"/>
        <v>Não</v>
      </c>
      <c r="BW2171" s="111" t="str">
        <f t="shared" si="346"/>
        <v>Não</v>
      </c>
      <c r="BX2171" s="111" t="str">
        <f t="shared" si="347"/>
        <v>Não</v>
      </c>
      <c r="BY2171" s="110" t="s">
        <v>121</v>
      </c>
      <c r="BZ2171" s="110" t="s">
        <v>213</v>
      </c>
      <c r="CA2171" s="110" t="s">
        <v>121</v>
      </c>
      <c r="CB2171" s="110" t="s">
        <v>8378</v>
      </c>
      <c r="CG2171" s="110" t="str">
        <f t="shared" si="341"/>
        <v>6489 Total</v>
      </c>
      <c r="CH2171" s="110" t="str">
        <f t="shared" si="342"/>
        <v>6489 Total-1</v>
      </c>
      <c r="CI2171" s="110">
        <v>1</v>
      </c>
      <c r="CJ2171" s="110" t="s">
        <v>7773</v>
      </c>
      <c r="CN2171" s="110">
        <v>0</v>
      </c>
      <c r="CO2171" s="110">
        <v>993.2</v>
      </c>
      <c r="CP2171" s="110">
        <v>1655.33</v>
      </c>
      <c r="CQ2171" s="110">
        <v>662.14</v>
      </c>
    </row>
    <row r="2172" spans="19:95" x14ac:dyDescent="0.2">
      <c r="S2172" s="98">
        <v>5834</v>
      </c>
      <c r="T2172" s="98">
        <v>77</v>
      </c>
      <c r="U2172" s="98" t="s">
        <v>4752</v>
      </c>
      <c r="V2172" s="98">
        <v>30</v>
      </c>
      <c r="W2172" s="98" t="s">
        <v>4796</v>
      </c>
      <c r="X2172" s="98">
        <v>2</v>
      </c>
      <c r="Y2172" s="98" t="s">
        <v>4418</v>
      </c>
      <c r="Z2172" s="98">
        <v>17</v>
      </c>
      <c r="AA2172" s="98" t="s">
        <v>4753</v>
      </c>
      <c r="AB2172" s="98">
        <v>8397</v>
      </c>
      <c r="AC2172" s="98" t="s">
        <v>4829</v>
      </c>
      <c r="AD2172" s="98" t="s">
        <v>4830</v>
      </c>
      <c r="AE2172" s="98">
        <v>5834</v>
      </c>
      <c r="AF2172" s="98" t="s">
        <v>4516</v>
      </c>
      <c r="AG2172" s="98" t="s">
        <v>6763</v>
      </c>
      <c r="AH2172" s="98" t="s">
        <v>847</v>
      </c>
      <c r="AI2172" s="98" t="s">
        <v>53</v>
      </c>
      <c r="AJ2172" s="98">
        <v>4100</v>
      </c>
      <c r="AK2172" s="98" t="s">
        <v>35</v>
      </c>
      <c r="AL2172" s="98">
        <v>4103</v>
      </c>
      <c r="AM2172" s="98" t="s">
        <v>166</v>
      </c>
      <c r="AN2172" s="98">
        <v>4108403</v>
      </c>
      <c r="AO2172" s="98">
        <v>2024</v>
      </c>
      <c r="AP2172" s="98">
        <v>20</v>
      </c>
      <c r="AQ2172" s="98" t="s">
        <v>54</v>
      </c>
      <c r="AR2172" s="98" t="s">
        <v>54</v>
      </c>
      <c r="AS2172" s="98" t="s">
        <v>54</v>
      </c>
      <c r="AT2172" s="98" t="s">
        <v>54</v>
      </c>
      <c r="AV2172" s="98" t="s">
        <v>213</v>
      </c>
      <c r="AY2172" s="98" t="s">
        <v>56</v>
      </c>
      <c r="AZ2172" s="98" t="s">
        <v>4788</v>
      </c>
      <c r="BA2172" s="98" t="s">
        <v>4758</v>
      </c>
      <c r="BB2172" s="98" t="s">
        <v>856</v>
      </c>
      <c r="BD2172" s="110" t="str">
        <f t="shared" si="348"/>
        <v>5502RGInt 03 Cascavel</v>
      </c>
      <c r="BE2172" s="110">
        <v>5502</v>
      </c>
      <c r="BF2172" s="110" t="s">
        <v>2898</v>
      </c>
      <c r="BG2172" s="110">
        <v>8469</v>
      </c>
      <c r="BH2172" s="110" t="s">
        <v>35</v>
      </c>
      <c r="BI2172" s="110">
        <v>2</v>
      </c>
      <c r="BJ2172" s="110">
        <v>4</v>
      </c>
      <c r="BK2172" s="110">
        <v>5</v>
      </c>
      <c r="BL2172" s="110">
        <v>6</v>
      </c>
      <c r="BN2172" s="110">
        <f t="shared" si="349"/>
        <v>17</v>
      </c>
      <c r="BS2172" s="110">
        <v>5834</v>
      </c>
      <c r="BT2172" s="110" t="str">
        <f t="shared" si="343"/>
        <v>Restauração da rodovia PR-180, Entroncamento PR-281 (Bela Vista), Francisco Beltrão</v>
      </c>
      <c r="BU2172" s="111" t="str">
        <f t="shared" si="344"/>
        <v>Não</v>
      </c>
      <c r="BV2172" s="111" t="str">
        <f t="shared" si="345"/>
        <v>Não</v>
      </c>
      <c r="BW2172" s="111" t="str">
        <f t="shared" si="346"/>
        <v>Não</v>
      </c>
      <c r="BX2172" s="111" t="str">
        <f t="shared" si="347"/>
        <v>Não</v>
      </c>
      <c r="BY2172" s="110" t="s">
        <v>121</v>
      </c>
      <c r="BZ2172" s="110" t="s">
        <v>213</v>
      </c>
      <c r="CA2172" s="110" t="s">
        <v>121</v>
      </c>
      <c r="CB2172" s="110" t="s">
        <v>8378</v>
      </c>
      <c r="CG2172" s="110" t="str">
        <f t="shared" si="341"/>
        <v>6490Maringá</v>
      </c>
      <c r="CH2172" s="110" t="str">
        <f t="shared" si="342"/>
        <v>6490-1</v>
      </c>
      <c r="CI2172" s="110">
        <v>1</v>
      </c>
      <c r="CJ2172" s="110">
        <v>6490</v>
      </c>
      <c r="CK2172" s="110" t="s">
        <v>36</v>
      </c>
      <c r="CL2172" s="110">
        <v>4115200</v>
      </c>
      <c r="CM2172" s="110" t="s">
        <v>503</v>
      </c>
      <c r="CN2172" s="110">
        <v>0</v>
      </c>
      <c r="CO2172" s="110">
        <v>1820.92</v>
      </c>
      <c r="CP2172" s="110">
        <v>3084.85</v>
      </c>
      <c r="CQ2172" s="110">
        <v>1213.94</v>
      </c>
    </row>
    <row r="2173" spans="19:95" x14ac:dyDescent="0.2">
      <c r="S2173" s="98">
        <v>5835</v>
      </c>
      <c r="T2173" s="98">
        <v>77</v>
      </c>
      <c r="U2173" s="98" t="s">
        <v>4752</v>
      </c>
      <c r="V2173" s="98">
        <v>30</v>
      </c>
      <c r="W2173" s="98" t="s">
        <v>4796</v>
      </c>
      <c r="X2173" s="98">
        <v>2</v>
      </c>
      <c r="Y2173" s="98" t="s">
        <v>4418</v>
      </c>
      <c r="Z2173" s="98">
        <v>17</v>
      </c>
      <c r="AA2173" s="98" t="s">
        <v>4753</v>
      </c>
      <c r="AB2173" s="98">
        <v>8397</v>
      </c>
      <c r="AC2173" s="98" t="s">
        <v>4829</v>
      </c>
      <c r="AD2173" s="98" t="s">
        <v>4830</v>
      </c>
      <c r="AE2173" s="98">
        <v>5835</v>
      </c>
      <c r="AF2173" s="98" t="s">
        <v>4517</v>
      </c>
      <c r="AG2173" s="98" t="s">
        <v>6764</v>
      </c>
      <c r="AH2173" s="98" t="s">
        <v>847</v>
      </c>
      <c r="AI2173" s="98" t="s">
        <v>53</v>
      </c>
      <c r="AJ2173" s="98">
        <v>4100</v>
      </c>
      <c r="AK2173" s="98" t="s">
        <v>35</v>
      </c>
      <c r="AL2173" s="98">
        <v>4103</v>
      </c>
      <c r="AM2173" s="98" t="s">
        <v>2742</v>
      </c>
      <c r="AN2173" s="98">
        <v>4115408</v>
      </c>
      <c r="AO2173" s="98">
        <v>2024</v>
      </c>
      <c r="AP2173" s="98">
        <v>22</v>
      </c>
      <c r="AQ2173" s="98" t="s">
        <v>54</v>
      </c>
      <c r="AR2173" s="98" t="s">
        <v>56</v>
      </c>
      <c r="AS2173" s="98" t="s">
        <v>54</v>
      </c>
      <c r="AT2173" s="98" t="s">
        <v>54</v>
      </c>
      <c r="AV2173" s="98" t="s">
        <v>213</v>
      </c>
      <c r="AY2173" s="98" t="s">
        <v>56</v>
      </c>
      <c r="AZ2173" s="98" t="s">
        <v>4790</v>
      </c>
      <c r="BA2173" s="98" t="s">
        <v>4758</v>
      </c>
      <c r="BB2173" s="98" t="s">
        <v>856</v>
      </c>
      <c r="BD2173" s="110" t="str">
        <f t="shared" si="348"/>
        <v>5502RGInt 04 Maringá</v>
      </c>
      <c r="BE2173" s="110">
        <v>5502</v>
      </c>
      <c r="BF2173" s="110" t="s">
        <v>2898</v>
      </c>
      <c r="BG2173" s="110">
        <v>8469</v>
      </c>
      <c r="BH2173" s="110" t="s">
        <v>36</v>
      </c>
      <c r="BI2173" s="110">
        <v>3</v>
      </c>
      <c r="BJ2173" s="110">
        <v>6</v>
      </c>
      <c r="BK2173" s="110">
        <v>7</v>
      </c>
      <c r="BL2173" s="110">
        <v>7</v>
      </c>
      <c r="BN2173" s="110">
        <f t="shared" si="349"/>
        <v>23</v>
      </c>
      <c r="BS2173" s="110">
        <v>5835</v>
      </c>
      <c r="BT2173" s="110" t="str">
        <f t="shared" si="343"/>
        <v>Restauração da rodovia PR-180, Entroncamento PRC-280, Marmeleiro - Divisa PR/SC</v>
      </c>
      <c r="BU2173" s="111" t="str">
        <f t="shared" si="344"/>
        <v>Não</v>
      </c>
      <c r="BV2173" s="111" t="str">
        <f t="shared" si="345"/>
        <v>Não</v>
      </c>
      <c r="BW2173" s="111" t="str">
        <f t="shared" si="346"/>
        <v>Não</v>
      </c>
      <c r="BX2173" s="111" t="str">
        <f t="shared" si="347"/>
        <v>Sim</v>
      </c>
      <c r="BY2173" s="110" t="s">
        <v>121</v>
      </c>
      <c r="BZ2173" s="110" t="s">
        <v>213</v>
      </c>
      <c r="CA2173" s="110" t="s">
        <v>121</v>
      </c>
      <c r="CB2173" s="110" t="s">
        <v>8378</v>
      </c>
      <c r="CG2173" s="110" t="str">
        <f t="shared" si="341"/>
        <v>6490 Total</v>
      </c>
      <c r="CH2173" s="110" t="str">
        <f t="shared" si="342"/>
        <v>6490 Total-1</v>
      </c>
      <c r="CI2173" s="110">
        <v>1</v>
      </c>
      <c r="CJ2173" s="110" t="s">
        <v>7774</v>
      </c>
      <c r="CN2173" s="110">
        <v>0</v>
      </c>
      <c r="CO2173" s="110">
        <v>1820.92</v>
      </c>
      <c r="CP2173" s="110">
        <v>3084.85</v>
      </c>
      <c r="CQ2173" s="110">
        <v>1213.94</v>
      </c>
    </row>
    <row r="2174" spans="19:95" x14ac:dyDescent="0.2">
      <c r="S2174" s="98">
        <v>4404</v>
      </c>
      <c r="T2174" s="98">
        <v>77</v>
      </c>
      <c r="U2174" s="98" t="s">
        <v>4752</v>
      </c>
      <c r="V2174" s="98">
        <v>30</v>
      </c>
      <c r="W2174" s="98" t="s">
        <v>4796</v>
      </c>
      <c r="X2174" s="98">
        <v>2</v>
      </c>
      <c r="Y2174" s="98" t="s">
        <v>4418</v>
      </c>
      <c r="Z2174" s="98">
        <v>17</v>
      </c>
      <c r="AA2174" s="98" t="s">
        <v>4753</v>
      </c>
      <c r="AB2174" s="98">
        <v>8397</v>
      </c>
      <c r="AC2174" s="98" t="s">
        <v>4829</v>
      </c>
      <c r="AD2174" s="98" t="s">
        <v>4830</v>
      </c>
      <c r="AE2174" s="98">
        <v>4404</v>
      </c>
      <c r="AF2174" s="98" t="s">
        <v>2042</v>
      </c>
      <c r="AG2174" s="98" t="s">
        <v>6765</v>
      </c>
      <c r="AH2174" s="98" t="s">
        <v>847</v>
      </c>
      <c r="AI2174" s="98" t="s">
        <v>53</v>
      </c>
      <c r="AJ2174" s="98">
        <v>4100</v>
      </c>
      <c r="AK2174" s="98" t="s">
        <v>36</v>
      </c>
      <c r="AL2174" s="98">
        <v>4104</v>
      </c>
      <c r="AM2174" s="98" t="s">
        <v>1365</v>
      </c>
      <c r="AN2174" s="98">
        <v>4108320</v>
      </c>
      <c r="AO2174" s="98">
        <v>2024</v>
      </c>
      <c r="AP2174" s="98">
        <v>5</v>
      </c>
      <c r="AQ2174" s="98" t="s">
        <v>54</v>
      </c>
      <c r="AR2174" s="98" t="s">
        <v>54</v>
      </c>
      <c r="AS2174" s="98" t="s">
        <v>54</v>
      </c>
      <c r="AT2174" s="98" t="s">
        <v>54</v>
      </c>
      <c r="AV2174" s="98" t="s">
        <v>213</v>
      </c>
      <c r="AY2174" s="98" t="s">
        <v>56</v>
      </c>
      <c r="AZ2174" s="98" t="s">
        <v>4790</v>
      </c>
      <c r="BA2174" s="98" t="s">
        <v>4758</v>
      </c>
      <c r="BB2174" s="98" t="s">
        <v>856</v>
      </c>
      <c r="BD2174" s="110" t="str">
        <f t="shared" si="348"/>
        <v>5502RGInt 05 Londrina</v>
      </c>
      <c r="BE2174" s="110">
        <v>5502</v>
      </c>
      <c r="BF2174" s="110" t="s">
        <v>2898</v>
      </c>
      <c r="BG2174" s="110">
        <v>8469</v>
      </c>
      <c r="BH2174" s="110" t="s">
        <v>37</v>
      </c>
      <c r="BI2174" s="110">
        <v>1</v>
      </c>
      <c r="BJ2174" s="110">
        <v>4</v>
      </c>
      <c r="BK2174" s="110">
        <v>5</v>
      </c>
      <c r="BL2174" s="110">
        <v>6</v>
      </c>
      <c r="BN2174" s="110">
        <f t="shared" si="349"/>
        <v>16</v>
      </c>
      <c r="BS2174" s="110">
        <v>4404</v>
      </c>
      <c r="BT2174" s="110" t="str">
        <f t="shared" si="343"/>
        <v>Restauração da rodovia PR-182, no trecho Francisco Alves/Palotina</v>
      </c>
      <c r="BU2174" s="111" t="str">
        <f t="shared" si="344"/>
        <v>Não</v>
      </c>
      <c r="BV2174" s="111" t="str">
        <f t="shared" si="345"/>
        <v>Não</v>
      </c>
      <c r="BW2174" s="111" t="str">
        <f t="shared" si="346"/>
        <v>Não</v>
      </c>
      <c r="BX2174" s="111" t="str">
        <f t="shared" si="347"/>
        <v>Não</v>
      </c>
      <c r="BY2174" s="110" t="s">
        <v>121</v>
      </c>
      <c r="BZ2174" s="110" t="s">
        <v>213</v>
      </c>
      <c r="CA2174" s="110" t="s">
        <v>121</v>
      </c>
      <c r="CB2174" s="110" t="s">
        <v>8378</v>
      </c>
      <c r="CG2174" s="110" t="str">
        <f t="shared" si="341"/>
        <v>6491Maringá</v>
      </c>
      <c r="CH2174" s="110" t="str">
        <f t="shared" si="342"/>
        <v>6491-1</v>
      </c>
      <c r="CI2174" s="110">
        <v>1</v>
      </c>
      <c r="CJ2174" s="110">
        <v>6491</v>
      </c>
      <c r="CK2174" s="110" t="s">
        <v>36</v>
      </c>
      <c r="CL2174" s="110">
        <v>4115200</v>
      </c>
      <c r="CM2174" s="110" t="s">
        <v>503</v>
      </c>
      <c r="CN2174" s="110">
        <v>0</v>
      </c>
      <c r="CO2174" s="110">
        <v>1438.43</v>
      </c>
      <c r="CP2174" s="110">
        <v>2397.3000000000002</v>
      </c>
      <c r="CQ2174" s="110">
        <v>958.95</v>
      </c>
    </row>
    <row r="2175" spans="19:95" x14ac:dyDescent="0.2">
      <c r="S2175" s="98">
        <v>5830</v>
      </c>
      <c r="T2175" s="98">
        <v>77</v>
      </c>
      <c r="U2175" s="98" t="s">
        <v>4752</v>
      </c>
      <c r="V2175" s="98">
        <v>30</v>
      </c>
      <c r="W2175" s="98" t="s">
        <v>4796</v>
      </c>
      <c r="X2175" s="98">
        <v>2</v>
      </c>
      <c r="Y2175" s="98" t="s">
        <v>4418</v>
      </c>
      <c r="Z2175" s="98">
        <v>17</v>
      </c>
      <c r="AA2175" s="98" t="s">
        <v>4753</v>
      </c>
      <c r="AB2175" s="98">
        <v>8397</v>
      </c>
      <c r="AC2175" s="98" t="s">
        <v>4829</v>
      </c>
      <c r="AD2175" s="98" t="s">
        <v>4830</v>
      </c>
      <c r="AE2175" s="98">
        <v>5830</v>
      </c>
      <c r="AF2175" s="98" t="s">
        <v>4510</v>
      </c>
      <c r="AG2175" s="98" t="s">
        <v>6766</v>
      </c>
      <c r="AH2175" s="98" t="s">
        <v>847</v>
      </c>
      <c r="AI2175" s="98" t="s">
        <v>53</v>
      </c>
      <c r="AJ2175" s="98">
        <v>4100</v>
      </c>
      <c r="AK2175" s="98" t="s">
        <v>33</v>
      </c>
      <c r="AL2175" s="98">
        <v>4101</v>
      </c>
      <c r="AM2175" s="98" t="s">
        <v>2341</v>
      </c>
      <c r="AN2175" s="98">
        <v>4119103</v>
      </c>
      <c r="AO2175" s="98">
        <v>2024</v>
      </c>
      <c r="AP2175" s="98">
        <v>10</v>
      </c>
      <c r="AQ2175" s="98" t="s">
        <v>54</v>
      </c>
      <c r="AR2175" s="98" t="s">
        <v>54</v>
      </c>
      <c r="AS2175" s="98" t="s">
        <v>54</v>
      </c>
      <c r="AT2175" s="98" t="s">
        <v>54</v>
      </c>
      <c r="AV2175" s="98" t="s">
        <v>213</v>
      </c>
      <c r="AY2175" s="98" t="s">
        <v>56</v>
      </c>
      <c r="AZ2175" s="98" t="s">
        <v>4788</v>
      </c>
      <c r="BA2175" s="98" t="s">
        <v>4758</v>
      </c>
      <c r="BB2175" s="98" t="s">
        <v>856</v>
      </c>
      <c r="BD2175" s="110" t="str">
        <f t="shared" si="348"/>
        <v>5504RGInt 01 Curitiba</v>
      </c>
      <c r="BE2175" s="110">
        <v>5504</v>
      </c>
      <c r="BF2175" s="110" t="s">
        <v>2744</v>
      </c>
      <c r="BG2175" s="110">
        <v>8098</v>
      </c>
      <c r="BH2175" s="110" t="s">
        <v>33</v>
      </c>
      <c r="BI2175" s="110">
        <v>4929</v>
      </c>
      <c r="BJ2175" s="110">
        <v>4929</v>
      </c>
      <c r="BK2175" s="110">
        <v>4929</v>
      </c>
      <c r="BL2175" s="110">
        <v>4929</v>
      </c>
      <c r="BN2175" s="110">
        <f t="shared" si="349"/>
        <v>19716</v>
      </c>
      <c r="BS2175" s="110">
        <v>5830</v>
      </c>
      <c r="BT2175" s="110" t="str">
        <f t="shared" si="343"/>
        <v>Restauração da rodovia PR-281, Agudos do Sul - Entroncamento PR-419, Piên</v>
      </c>
      <c r="BU2175" s="111" t="str">
        <f t="shared" si="344"/>
        <v>Não</v>
      </c>
      <c r="BV2175" s="111" t="str">
        <f t="shared" si="345"/>
        <v>Não</v>
      </c>
      <c r="BW2175" s="111" t="str">
        <f t="shared" si="346"/>
        <v>Não</v>
      </c>
      <c r="BX2175" s="111" t="str">
        <f t="shared" si="347"/>
        <v>Não</v>
      </c>
      <c r="BY2175" s="110" t="s">
        <v>121</v>
      </c>
      <c r="BZ2175" s="110" t="s">
        <v>213</v>
      </c>
      <c r="CA2175" s="110" t="s">
        <v>121</v>
      </c>
      <c r="CB2175" s="110" t="s">
        <v>8378</v>
      </c>
      <c r="CG2175" s="110" t="str">
        <f t="shared" si="341"/>
        <v>6491 Total</v>
      </c>
      <c r="CH2175" s="110" t="str">
        <f t="shared" si="342"/>
        <v>6491 Total-1</v>
      </c>
      <c r="CI2175" s="110">
        <v>1</v>
      </c>
      <c r="CJ2175" s="110" t="s">
        <v>7775</v>
      </c>
      <c r="CN2175" s="110">
        <v>0</v>
      </c>
      <c r="CO2175" s="110">
        <v>1438.43</v>
      </c>
      <c r="CP2175" s="110">
        <v>2397.3000000000002</v>
      </c>
      <c r="CQ2175" s="110">
        <v>958.95</v>
      </c>
    </row>
    <row r="2176" spans="19:95" x14ac:dyDescent="0.2">
      <c r="S2176" s="98">
        <v>5836</v>
      </c>
      <c r="T2176" s="98">
        <v>77</v>
      </c>
      <c r="U2176" s="98" t="s">
        <v>4752</v>
      </c>
      <c r="V2176" s="98">
        <v>30</v>
      </c>
      <c r="W2176" s="98" t="s">
        <v>4796</v>
      </c>
      <c r="X2176" s="98">
        <v>2</v>
      </c>
      <c r="Y2176" s="98" t="s">
        <v>4418</v>
      </c>
      <c r="Z2176" s="98">
        <v>17</v>
      </c>
      <c r="AA2176" s="98" t="s">
        <v>4753</v>
      </c>
      <c r="AB2176" s="98">
        <v>8397</v>
      </c>
      <c r="AC2176" s="98" t="s">
        <v>4829</v>
      </c>
      <c r="AD2176" s="98" t="s">
        <v>4830</v>
      </c>
      <c r="AE2176" s="98">
        <v>5836</v>
      </c>
      <c r="AF2176" s="98" t="s">
        <v>4518</v>
      </c>
      <c r="AG2176" s="98" t="s">
        <v>4851</v>
      </c>
      <c r="AH2176" s="98" t="s">
        <v>847</v>
      </c>
      <c r="AI2176" s="98" t="s">
        <v>53</v>
      </c>
      <c r="AJ2176" s="98">
        <v>4100</v>
      </c>
      <c r="AK2176" s="98" t="s">
        <v>35</v>
      </c>
      <c r="AL2176" s="98">
        <v>4103</v>
      </c>
      <c r="AM2176" s="98" t="s">
        <v>2027</v>
      </c>
      <c r="AN2176" s="98">
        <v>4107207</v>
      </c>
      <c r="AO2176" s="98">
        <v>2024</v>
      </c>
      <c r="AP2176" s="98">
        <v>15</v>
      </c>
      <c r="AQ2176" s="98" t="s">
        <v>54</v>
      </c>
      <c r="AR2176" s="98" t="s">
        <v>54</v>
      </c>
      <c r="AS2176" s="98" t="s">
        <v>54</v>
      </c>
      <c r="AT2176" s="98" t="s">
        <v>54</v>
      </c>
      <c r="AV2176" s="98" t="s">
        <v>213</v>
      </c>
      <c r="AY2176" s="98" t="s">
        <v>56</v>
      </c>
      <c r="AZ2176" s="98" t="s">
        <v>4790</v>
      </c>
      <c r="BA2176" s="98" t="s">
        <v>4758</v>
      </c>
      <c r="BB2176" s="98" t="s">
        <v>856</v>
      </c>
      <c r="BD2176" s="110" t="str">
        <f t="shared" si="348"/>
        <v>5504RGInt 02 Guarapuava</v>
      </c>
      <c r="BE2176" s="110">
        <v>5504</v>
      </c>
      <c r="BF2176" s="110" t="s">
        <v>2744</v>
      </c>
      <c r="BG2176" s="110">
        <v>8098</v>
      </c>
      <c r="BH2176" s="110" t="s">
        <v>34</v>
      </c>
      <c r="BI2176" s="110">
        <v>590</v>
      </c>
      <c r="BJ2176" s="110">
        <v>590</v>
      </c>
      <c r="BK2176" s="110">
        <v>590</v>
      </c>
      <c r="BL2176" s="110">
        <v>590</v>
      </c>
      <c r="BN2176" s="110">
        <f t="shared" si="349"/>
        <v>2360</v>
      </c>
      <c r="BS2176" s="110">
        <v>5836</v>
      </c>
      <c r="BT2176" s="110" t="str">
        <f t="shared" si="343"/>
        <v>Restauração da rodovia PR-281, Dois Vizinhos - Salto do Lontra</v>
      </c>
      <c r="BU2176" s="111" t="str">
        <f t="shared" si="344"/>
        <v>Não</v>
      </c>
      <c r="BV2176" s="111" t="str">
        <f t="shared" si="345"/>
        <v>Não</v>
      </c>
      <c r="BW2176" s="111" t="str">
        <f t="shared" si="346"/>
        <v>Não</v>
      </c>
      <c r="BX2176" s="111" t="str">
        <f t="shared" si="347"/>
        <v>Não</v>
      </c>
      <c r="BY2176" s="110" t="s">
        <v>121</v>
      </c>
      <c r="BZ2176" s="110" t="s">
        <v>213</v>
      </c>
      <c r="CA2176" s="110" t="s">
        <v>121</v>
      </c>
      <c r="CB2176" s="110" t="s">
        <v>8378</v>
      </c>
      <c r="CG2176" s="110" t="str">
        <f t="shared" si="341"/>
        <v>6494Maringá</v>
      </c>
      <c r="CH2176" s="110" t="str">
        <f t="shared" si="342"/>
        <v>6494-1</v>
      </c>
      <c r="CI2176" s="110">
        <v>1</v>
      </c>
      <c r="CJ2176" s="110">
        <v>6494</v>
      </c>
      <c r="CK2176" s="110" t="s">
        <v>36</v>
      </c>
      <c r="CL2176" s="110">
        <v>4115200</v>
      </c>
      <c r="CM2176" s="110" t="s">
        <v>503</v>
      </c>
      <c r="CN2176" s="110">
        <v>0</v>
      </c>
      <c r="CO2176" s="110">
        <v>463</v>
      </c>
      <c r="CP2176" s="110">
        <v>0</v>
      </c>
      <c r="CQ2176" s="110">
        <v>0</v>
      </c>
    </row>
    <row r="2177" spans="19:95" x14ac:dyDescent="0.2">
      <c r="S2177" s="98">
        <v>4462</v>
      </c>
      <c r="T2177" s="98">
        <v>77</v>
      </c>
      <c r="U2177" s="98" t="s">
        <v>4752</v>
      </c>
      <c r="V2177" s="98">
        <v>30</v>
      </c>
      <c r="W2177" s="98" t="s">
        <v>4796</v>
      </c>
      <c r="X2177" s="98">
        <v>2</v>
      </c>
      <c r="Y2177" s="98" t="s">
        <v>4418</v>
      </c>
      <c r="Z2177" s="98">
        <v>17</v>
      </c>
      <c r="AA2177" s="98" t="s">
        <v>4753</v>
      </c>
      <c r="AB2177" s="98">
        <v>8397</v>
      </c>
      <c r="AC2177" s="98" t="s">
        <v>4829</v>
      </c>
      <c r="AD2177" s="98" t="s">
        <v>4830</v>
      </c>
      <c r="AE2177" s="98">
        <v>4462</v>
      </c>
      <c r="AF2177" s="98" t="s">
        <v>2197</v>
      </c>
      <c r="AG2177" s="98" t="s">
        <v>6767</v>
      </c>
      <c r="AH2177" s="98" t="s">
        <v>847</v>
      </c>
      <c r="AI2177" s="98" t="s">
        <v>53</v>
      </c>
      <c r="AJ2177" s="98">
        <v>4100</v>
      </c>
      <c r="AK2177" s="98" t="s">
        <v>37</v>
      </c>
      <c r="AL2177" s="98">
        <v>4105</v>
      </c>
      <c r="AM2177" s="98" t="s">
        <v>2222</v>
      </c>
      <c r="AN2177" s="98">
        <v>4122404</v>
      </c>
      <c r="AO2177" s="98">
        <v>2024</v>
      </c>
      <c r="AP2177" s="98">
        <v>2.5</v>
      </c>
      <c r="AQ2177" s="98" t="s">
        <v>54</v>
      </c>
      <c r="AR2177" s="98" t="s">
        <v>54</v>
      </c>
      <c r="AS2177" s="98" t="s">
        <v>54</v>
      </c>
      <c r="AT2177" s="98" t="s">
        <v>54</v>
      </c>
      <c r="AV2177" s="98" t="s">
        <v>213</v>
      </c>
      <c r="AY2177" s="98" t="s">
        <v>54</v>
      </c>
      <c r="AZ2177" s="98" t="s">
        <v>4790</v>
      </c>
      <c r="BA2177" s="98" t="s">
        <v>4758</v>
      </c>
      <c r="BB2177" s="98" t="s">
        <v>856</v>
      </c>
      <c r="BD2177" s="110" t="str">
        <f t="shared" si="348"/>
        <v>5504RGInt 03 Cascavel</v>
      </c>
      <c r="BE2177" s="110">
        <v>5504</v>
      </c>
      <c r="BF2177" s="110" t="s">
        <v>2744</v>
      </c>
      <c r="BG2177" s="110">
        <v>8098</v>
      </c>
      <c r="BH2177" s="110" t="s">
        <v>35</v>
      </c>
      <c r="BI2177" s="110">
        <v>3814</v>
      </c>
      <c r="BJ2177" s="110">
        <v>3814</v>
      </c>
      <c r="BK2177" s="110">
        <v>3814</v>
      </c>
      <c r="BL2177" s="110">
        <v>3814</v>
      </c>
      <c r="BN2177" s="110">
        <f t="shared" si="349"/>
        <v>15256</v>
      </c>
      <c r="BS2177" s="110">
        <v>4462</v>
      </c>
      <c r="BT2177" s="110" t="str">
        <f t="shared" si="343"/>
        <v>Restauração da rodovia PR-323, entroncamento entre BR-369 e entroncamento PR-170, em Rolândia</v>
      </c>
      <c r="BU2177" s="111" t="str">
        <f t="shared" si="344"/>
        <v>Não</v>
      </c>
      <c r="BV2177" s="111" t="str">
        <f t="shared" si="345"/>
        <v>Não</v>
      </c>
      <c r="BW2177" s="111" t="str">
        <f t="shared" si="346"/>
        <v>Não</v>
      </c>
      <c r="BX2177" s="111" t="str">
        <f t="shared" si="347"/>
        <v>Não</v>
      </c>
      <c r="BY2177" s="110" t="s">
        <v>121</v>
      </c>
      <c r="BZ2177" s="110" t="s">
        <v>213</v>
      </c>
      <c r="CA2177" s="110" t="s">
        <v>121</v>
      </c>
      <c r="CB2177" s="110" t="s">
        <v>8378</v>
      </c>
      <c r="CG2177" s="110" t="str">
        <f t="shared" si="341"/>
        <v>6494 Total</v>
      </c>
      <c r="CH2177" s="110" t="str">
        <f t="shared" si="342"/>
        <v>6494 Total-1</v>
      </c>
      <c r="CI2177" s="110">
        <v>1</v>
      </c>
      <c r="CJ2177" s="110" t="s">
        <v>7776</v>
      </c>
      <c r="CN2177" s="110">
        <v>0</v>
      </c>
      <c r="CO2177" s="110">
        <v>463</v>
      </c>
      <c r="CP2177" s="110">
        <v>0</v>
      </c>
      <c r="CQ2177" s="110">
        <v>0</v>
      </c>
    </row>
    <row r="2178" spans="19:95" x14ac:dyDescent="0.2">
      <c r="S2178" s="98">
        <v>5845</v>
      </c>
      <c r="T2178" s="98">
        <v>77</v>
      </c>
      <c r="U2178" s="98" t="s">
        <v>4752</v>
      </c>
      <c r="V2178" s="98">
        <v>30</v>
      </c>
      <c r="W2178" s="98" t="s">
        <v>4796</v>
      </c>
      <c r="X2178" s="98">
        <v>2</v>
      </c>
      <c r="Y2178" s="98" t="s">
        <v>4418</v>
      </c>
      <c r="Z2178" s="98">
        <v>17</v>
      </c>
      <c r="AA2178" s="98" t="s">
        <v>4753</v>
      </c>
      <c r="AB2178" s="98">
        <v>8397</v>
      </c>
      <c r="AC2178" s="98" t="s">
        <v>4829</v>
      </c>
      <c r="AD2178" s="98" t="s">
        <v>4830</v>
      </c>
      <c r="AE2178" s="98">
        <v>5845</v>
      </c>
      <c r="AF2178" s="98" t="s">
        <v>4528</v>
      </c>
      <c r="AG2178" s="98" t="s">
        <v>6768</v>
      </c>
      <c r="AH2178" s="98" t="s">
        <v>847</v>
      </c>
      <c r="AI2178" s="98" t="s">
        <v>53</v>
      </c>
      <c r="AJ2178" s="98">
        <v>4100</v>
      </c>
      <c r="AK2178" s="98" t="s">
        <v>33</v>
      </c>
      <c r="AL2178" s="98">
        <v>4101</v>
      </c>
      <c r="AM2178" s="98" t="s">
        <v>2341</v>
      </c>
      <c r="AN2178" s="98">
        <v>4119103</v>
      </c>
      <c r="AO2178" s="98">
        <v>2024</v>
      </c>
      <c r="AP2178" s="98">
        <v>8.83</v>
      </c>
      <c r="AQ2178" s="98" t="s">
        <v>54</v>
      </c>
      <c r="AR2178" s="98" t="s">
        <v>54</v>
      </c>
      <c r="AS2178" s="98" t="s">
        <v>54</v>
      </c>
      <c r="AT2178" s="98" t="s">
        <v>54</v>
      </c>
      <c r="AV2178" s="98" t="s">
        <v>213</v>
      </c>
      <c r="AY2178" s="98" t="s">
        <v>56</v>
      </c>
      <c r="AZ2178" s="98" t="s">
        <v>4790</v>
      </c>
      <c r="BA2178" s="98" t="s">
        <v>4758</v>
      </c>
      <c r="BB2178" s="98" t="s">
        <v>856</v>
      </c>
      <c r="BD2178" s="110" t="str">
        <f t="shared" si="348"/>
        <v>5504RGInt 04 Maringá</v>
      </c>
      <c r="BE2178" s="110">
        <v>5504</v>
      </c>
      <c r="BF2178" s="110" t="s">
        <v>2744</v>
      </c>
      <c r="BG2178" s="110">
        <v>8098</v>
      </c>
      <c r="BH2178" s="110" t="s">
        <v>36</v>
      </c>
      <c r="BI2178" s="110">
        <v>2714</v>
      </c>
      <c r="BJ2178" s="110">
        <v>2714</v>
      </c>
      <c r="BK2178" s="110">
        <v>2714</v>
      </c>
      <c r="BL2178" s="110">
        <v>2714</v>
      </c>
      <c r="BN2178" s="110">
        <f t="shared" si="349"/>
        <v>10856</v>
      </c>
      <c r="BS2178" s="110">
        <v>5845</v>
      </c>
      <c r="BT2178" s="110" t="str">
        <f t="shared" si="343"/>
        <v>Restauração da rodovia PR-420, Entroncamento PR-281, Piên - Divisa PR/SC</v>
      </c>
      <c r="BU2178" s="111" t="str">
        <f t="shared" si="344"/>
        <v>Não</v>
      </c>
      <c r="BV2178" s="111" t="str">
        <f t="shared" si="345"/>
        <v>Não</v>
      </c>
      <c r="BW2178" s="111" t="str">
        <f t="shared" si="346"/>
        <v>Não</v>
      </c>
      <c r="BX2178" s="111" t="str">
        <f t="shared" si="347"/>
        <v>Não</v>
      </c>
      <c r="BY2178" s="110" t="s">
        <v>121</v>
      </c>
      <c r="BZ2178" s="110" t="s">
        <v>213</v>
      </c>
      <c r="CA2178" s="110" t="s">
        <v>121</v>
      </c>
      <c r="CB2178" s="110" t="s">
        <v>8378</v>
      </c>
      <c r="CG2178" s="110" t="str">
        <f t="shared" si="341"/>
        <v>6495Maringá</v>
      </c>
      <c r="CH2178" s="110" t="str">
        <f t="shared" si="342"/>
        <v>6495-1</v>
      </c>
      <c r="CI2178" s="110">
        <v>1</v>
      </c>
      <c r="CJ2178" s="110">
        <v>6495</v>
      </c>
      <c r="CK2178" s="110" t="s">
        <v>36</v>
      </c>
      <c r="CL2178" s="110">
        <v>4115200</v>
      </c>
      <c r="CM2178" s="110" t="s">
        <v>503</v>
      </c>
      <c r="CN2178" s="110">
        <v>0</v>
      </c>
      <c r="CO2178" s="110">
        <v>100</v>
      </c>
      <c r="CP2178" s="110">
        <v>0</v>
      </c>
      <c r="CQ2178" s="110">
        <v>0</v>
      </c>
    </row>
    <row r="2179" spans="19:95" x14ac:dyDescent="0.2">
      <c r="S2179" s="98">
        <v>5832</v>
      </c>
      <c r="T2179" s="98">
        <v>77</v>
      </c>
      <c r="U2179" s="98" t="s">
        <v>4752</v>
      </c>
      <c r="V2179" s="98">
        <v>30</v>
      </c>
      <c r="W2179" s="98" t="s">
        <v>4796</v>
      </c>
      <c r="X2179" s="98">
        <v>2</v>
      </c>
      <c r="Y2179" s="98" t="s">
        <v>4418</v>
      </c>
      <c r="Z2179" s="98">
        <v>17</v>
      </c>
      <c r="AA2179" s="98" t="s">
        <v>4753</v>
      </c>
      <c r="AB2179" s="98">
        <v>8397</v>
      </c>
      <c r="AC2179" s="98" t="s">
        <v>4829</v>
      </c>
      <c r="AD2179" s="98" t="s">
        <v>4830</v>
      </c>
      <c r="AE2179" s="98">
        <v>5832</v>
      </c>
      <c r="AF2179" s="98" t="s">
        <v>4514</v>
      </c>
      <c r="AG2179" s="98" t="s">
        <v>6769</v>
      </c>
      <c r="AH2179" s="98" t="s">
        <v>847</v>
      </c>
      <c r="AI2179" s="98" t="s">
        <v>53</v>
      </c>
      <c r="AJ2179" s="98">
        <v>4100</v>
      </c>
      <c r="AK2179" s="98" t="s">
        <v>38</v>
      </c>
      <c r="AL2179" s="98">
        <v>4106</v>
      </c>
      <c r="AM2179" s="98" t="s">
        <v>384</v>
      </c>
      <c r="AN2179" s="98">
        <v>4121703</v>
      </c>
      <c r="AO2179" s="98">
        <v>2024</v>
      </c>
      <c r="AP2179" s="98">
        <v>14</v>
      </c>
      <c r="AQ2179" s="98" t="s">
        <v>54</v>
      </c>
      <c r="AR2179" s="98" t="s">
        <v>54</v>
      </c>
      <c r="AS2179" s="98" t="s">
        <v>54</v>
      </c>
      <c r="AT2179" s="98" t="s">
        <v>54</v>
      </c>
      <c r="AV2179" s="98" t="s">
        <v>213</v>
      </c>
      <c r="AY2179" s="98" t="s">
        <v>56</v>
      </c>
      <c r="AZ2179" s="98" t="s">
        <v>4788</v>
      </c>
      <c r="BA2179" s="98" t="s">
        <v>4758</v>
      </c>
      <c r="BB2179" s="98" t="s">
        <v>856</v>
      </c>
      <c r="BD2179" s="110" t="str">
        <f t="shared" si="348"/>
        <v>5504RGInt 05 Londrina</v>
      </c>
      <c r="BE2179" s="110">
        <v>5504</v>
      </c>
      <c r="BF2179" s="110" t="s">
        <v>2744</v>
      </c>
      <c r="BG2179" s="110">
        <v>8098</v>
      </c>
      <c r="BH2179" s="110" t="s">
        <v>37</v>
      </c>
      <c r="BI2179" s="110">
        <v>3297</v>
      </c>
      <c r="BJ2179" s="110">
        <v>3297</v>
      </c>
      <c r="BK2179" s="110">
        <v>3297</v>
      </c>
      <c r="BL2179" s="110">
        <v>3297</v>
      </c>
      <c r="BN2179" s="110">
        <f t="shared" si="349"/>
        <v>13188</v>
      </c>
      <c r="BS2179" s="110">
        <v>5832</v>
      </c>
      <c r="BT2179" s="110" t="str">
        <f t="shared" si="343"/>
        <v>Restauração da rodovia PR-441, Entroncamento BR-376 (Caetano Mendes), Reserva</v>
      </c>
      <c r="BU2179" s="111" t="str">
        <f t="shared" si="344"/>
        <v>Não</v>
      </c>
      <c r="BV2179" s="111" t="str">
        <f t="shared" si="345"/>
        <v>Não</v>
      </c>
      <c r="BW2179" s="111" t="str">
        <f t="shared" si="346"/>
        <v>Não</v>
      </c>
      <c r="BX2179" s="111" t="str">
        <f t="shared" si="347"/>
        <v>Não</v>
      </c>
      <c r="BY2179" s="110" t="s">
        <v>121</v>
      </c>
      <c r="BZ2179" s="110" t="s">
        <v>213</v>
      </c>
      <c r="CA2179" s="110" t="s">
        <v>121</v>
      </c>
      <c r="CB2179" s="110" t="s">
        <v>8378</v>
      </c>
      <c r="CG2179" s="110" t="str">
        <f t="shared" si="341"/>
        <v>6495 Total</v>
      </c>
      <c r="CH2179" s="110" t="str">
        <f t="shared" si="342"/>
        <v>6495 Total-1</v>
      </c>
      <c r="CI2179" s="110">
        <v>1</v>
      </c>
      <c r="CJ2179" s="110" t="s">
        <v>7777</v>
      </c>
      <c r="CN2179" s="110">
        <v>0</v>
      </c>
      <c r="CO2179" s="110">
        <v>100</v>
      </c>
      <c r="CP2179" s="110">
        <v>0</v>
      </c>
      <c r="CQ2179" s="110">
        <v>0</v>
      </c>
    </row>
    <row r="2180" spans="19:95" x14ac:dyDescent="0.2">
      <c r="S2180" s="98">
        <v>4435</v>
      </c>
      <c r="T2180" s="98">
        <v>77</v>
      </c>
      <c r="U2180" s="98" t="s">
        <v>4752</v>
      </c>
      <c r="V2180" s="98">
        <v>30</v>
      </c>
      <c r="W2180" s="98" t="s">
        <v>4796</v>
      </c>
      <c r="X2180" s="98">
        <v>2</v>
      </c>
      <c r="Y2180" s="98" t="s">
        <v>4418</v>
      </c>
      <c r="Z2180" s="98">
        <v>17</v>
      </c>
      <c r="AA2180" s="98" t="s">
        <v>4753</v>
      </c>
      <c r="AB2180" s="98">
        <v>8397</v>
      </c>
      <c r="AC2180" s="98" t="s">
        <v>4829</v>
      </c>
      <c r="AD2180" s="98" t="s">
        <v>4830</v>
      </c>
      <c r="AE2180" s="98">
        <v>4435</v>
      </c>
      <c r="AF2180" s="98" t="s">
        <v>2172</v>
      </c>
      <c r="AG2180" s="98" t="s">
        <v>6770</v>
      </c>
      <c r="AH2180" s="98" t="s">
        <v>847</v>
      </c>
      <c r="AI2180" s="98" t="s">
        <v>53</v>
      </c>
      <c r="AJ2180" s="98">
        <v>4100</v>
      </c>
      <c r="AK2180" s="98" t="s">
        <v>33</v>
      </c>
      <c r="AL2180" s="98">
        <v>4101</v>
      </c>
      <c r="AM2180" s="98" t="s">
        <v>567</v>
      </c>
      <c r="AN2180" s="98">
        <v>4128203</v>
      </c>
      <c r="AO2180" s="98">
        <v>2024</v>
      </c>
      <c r="AP2180" s="98">
        <v>5</v>
      </c>
      <c r="AQ2180" s="98" t="s">
        <v>54</v>
      </c>
      <c r="AR2180" s="98" t="s">
        <v>54</v>
      </c>
      <c r="AS2180" s="98" t="s">
        <v>54</v>
      </c>
      <c r="AT2180" s="98" t="s">
        <v>54</v>
      </c>
      <c r="AV2180" s="98" t="s">
        <v>213</v>
      </c>
      <c r="AY2180" s="98" t="s">
        <v>54</v>
      </c>
      <c r="AZ2180" s="98" t="s">
        <v>4790</v>
      </c>
      <c r="BA2180" s="98" t="s">
        <v>4758</v>
      </c>
      <c r="BB2180" s="98" t="s">
        <v>856</v>
      </c>
      <c r="BD2180" s="110" t="str">
        <f t="shared" si="348"/>
        <v>5504RGInt 06 Ponta Grossa</v>
      </c>
      <c r="BE2180" s="110">
        <v>5504</v>
      </c>
      <c r="BF2180" s="110" t="s">
        <v>2744</v>
      </c>
      <c r="BG2180" s="110">
        <v>8098</v>
      </c>
      <c r="BH2180" s="110" t="s">
        <v>38</v>
      </c>
      <c r="BI2180" s="110">
        <v>1639</v>
      </c>
      <c r="BJ2180" s="110">
        <v>1639</v>
      </c>
      <c r="BK2180" s="110">
        <v>1639</v>
      </c>
      <c r="BL2180" s="110">
        <v>1639</v>
      </c>
      <c r="BN2180" s="110">
        <f t="shared" si="349"/>
        <v>6556</v>
      </c>
      <c r="BS2180" s="110">
        <v>4435</v>
      </c>
      <c r="BT2180" s="110" t="str">
        <f t="shared" si="343"/>
        <v>Restauração da rodovia PR-447, Entroncamento PR BR-153, de União da Vitória a Cruz Machado</v>
      </c>
      <c r="BU2180" s="111" t="str">
        <f t="shared" si="344"/>
        <v>Não</v>
      </c>
      <c r="BV2180" s="111" t="str">
        <f t="shared" si="345"/>
        <v>Não</v>
      </c>
      <c r="BW2180" s="111" t="str">
        <f t="shared" si="346"/>
        <v>Não</v>
      </c>
      <c r="BX2180" s="111" t="str">
        <f t="shared" si="347"/>
        <v>Não</v>
      </c>
      <c r="BY2180" s="110" t="s">
        <v>121</v>
      </c>
      <c r="BZ2180" s="110" t="s">
        <v>213</v>
      </c>
      <c r="CA2180" s="110" t="s">
        <v>121</v>
      </c>
      <c r="CB2180" s="110" t="s">
        <v>8378</v>
      </c>
      <c r="CG2180" s="110" t="str">
        <f t="shared" si="341"/>
        <v>6496Maringá</v>
      </c>
      <c r="CH2180" s="110" t="str">
        <f t="shared" si="342"/>
        <v>6496-1</v>
      </c>
      <c r="CI2180" s="110">
        <v>1</v>
      </c>
      <c r="CJ2180" s="110">
        <v>6496</v>
      </c>
      <c r="CK2180" s="110" t="s">
        <v>36</v>
      </c>
      <c r="CL2180" s="110">
        <v>4115200</v>
      </c>
      <c r="CM2180" s="110" t="s">
        <v>503</v>
      </c>
      <c r="CN2180" s="110">
        <v>0</v>
      </c>
      <c r="CO2180" s="110">
        <v>3</v>
      </c>
      <c r="CP2180" s="110">
        <v>0</v>
      </c>
      <c r="CQ2180" s="110">
        <v>0</v>
      </c>
    </row>
    <row r="2181" spans="19:95" x14ac:dyDescent="0.2">
      <c r="S2181" s="98">
        <v>5840</v>
      </c>
      <c r="T2181" s="98">
        <v>77</v>
      </c>
      <c r="U2181" s="98" t="s">
        <v>4752</v>
      </c>
      <c r="V2181" s="98">
        <v>30</v>
      </c>
      <c r="W2181" s="98" t="s">
        <v>4796</v>
      </c>
      <c r="X2181" s="98">
        <v>2</v>
      </c>
      <c r="Y2181" s="98" t="s">
        <v>4418</v>
      </c>
      <c r="Z2181" s="98">
        <v>17</v>
      </c>
      <c r="AA2181" s="98" t="s">
        <v>4753</v>
      </c>
      <c r="AB2181" s="98">
        <v>8397</v>
      </c>
      <c r="AC2181" s="98" t="s">
        <v>4829</v>
      </c>
      <c r="AD2181" s="98" t="s">
        <v>4830</v>
      </c>
      <c r="AE2181" s="98">
        <v>5840</v>
      </c>
      <c r="AF2181" s="98" t="s">
        <v>4522</v>
      </c>
      <c r="AG2181" s="98" t="s">
        <v>6771</v>
      </c>
      <c r="AH2181" s="98" t="s">
        <v>847</v>
      </c>
      <c r="AI2181" s="98" t="s">
        <v>53</v>
      </c>
      <c r="AJ2181" s="98">
        <v>4100</v>
      </c>
      <c r="AK2181" s="98" t="s">
        <v>36</v>
      </c>
      <c r="AL2181" s="98">
        <v>4104</v>
      </c>
      <c r="AM2181" s="98" t="s">
        <v>2325</v>
      </c>
      <c r="AN2181" s="98">
        <v>4128104</v>
      </c>
      <c r="AO2181" s="98">
        <v>2024</v>
      </c>
      <c r="AP2181" s="98">
        <v>25</v>
      </c>
      <c r="AQ2181" s="98" t="s">
        <v>54</v>
      </c>
      <c r="AR2181" s="98" t="s">
        <v>54</v>
      </c>
      <c r="AS2181" s="98" t="s">
        <v>54</v>
      </c>
      <c r="AT2181" s="98" t="s">
        <v>54</v>
      </c>
      <c r="AV2181" s="98" t="s">
        <v>213</v>
      </c>
      <c r="AY2181" s="98" t="s">
        <v>56</v>
      </c>
      <c r="AZ2181" s="98" t="s">
        <v>4790</v>
      </c>
      <c r="BA2181" s="98" t="s">
        <v>4758</v>
      </c>
      <c r="BB2181" s="98" t="s">
        <v>856</v>
      </c>
      <c r="BD2181" s="110" t="str">
        <f t="shared" si="348"/>
        <v>5505RGInt 01 Curitiba</v>
      </c>
      <c r="BE2181" s="110">
        <v>5505</v>
      </c>
      <c r="BF2181" s="110" t="s">
        <v>1481</v>
      </c>
      <c r="BG2181" s="110">
        <v>8014</v>
      </c>
      <c r="BH2181" s="110" t="s">
        <v>33</v>
      </c>
      <c r="BI2181" s="110">
        <v>0</v>
      </c>
      <c r="BJ2181" s="110">
        <v>5000</v>
      </c>
      <c r="BK2181" s="110">
        <v>0</v>
      </c>
      <c r="BL2181" s="110">
        <v>0</v>
      </c>
      <c r="BN2181" s="110">
        <f t="shared" si="349"/>
        <v>5000</v>
      </c>
      <c r="BS2181" s="110">
        <v>5840</v>
      </c>
      <c r="BT2181" s="110" t="str">
        <f t="shared" si="343"/>
        <v>Restauração da rodovia PR-468, Entroncamento PR-180, para Mariluz - Umuarama</v>
      </c>
      <c r="BU2181" s="111" t="str">
        <f t="shared" si="344"/>
        <v>Não</v>
      </c>
      <c r="BV2181" s="111" t="str">
        <f t="shared" si="345"/>
        <v>Não</v>
      </c>
      <c r="BW2181" s="111" t="str">
        <f t="shared" si="346"/>
        <v>Não</v>
      </c>
      <c r="BX2181" s="111" t="str">
        <f t="shared" si="347"/>
        <v>Não</v>
      </c>
      <c r="BY2181" s="110" t="s">
        <v>121</v>
      </c>
      <c r="BZ2181" s="110" t="s">
        <v>213</v>
      </c>
      <c r="CA2181" s="110" t="s">
        <v>121</v>
      </c>
      <c r="CB2181" s="110" t="s">
        <v>8378</v>
      </c>
      <c r="CG2181" s="110" t="str">
        <f t="shared" si="341"/>
        <v>6496 Total</v>
      </c>
      <c r="CH2181" s="110" t="str">
        <f t="shared" si="342"/>
        <v>6496 Total-1</v>
      </c>
      <c r="CI2181" s="110">
        <v>1</v>
      </c>
      <c r="CJ2181" s="110" t="s">
        <v>7778</v>
      </c>
      <c r="CN2181" s="110">
        <v>0</v>
      </c>
      <c r="CO2181" s="110">
        <v>3</v>
      </c>
      <c r="CP2181" s="110">
        <v>0</v>
      </c>
      <c r="CQ2181" s="110">
        <v>0</v>
      </c>
    </row>
    <row r="2182" spans="19:95" x14ac:dyDescent="0.2">
      <c r="S2182" s="98">
        <v>5842</v>
      </c>
      <c r="T2182" s="98">
        <v>77</v>
      </c>
      <c r="U2182" s="98" t="s">
        <v>4752</v>
      </c>
      <c r="V2182" s="98">
        <v>30</v>
      </c>
      <c r="W2182" s="98" t="s">
        <v>4796</v>
      </c>
      <c r="X2182" s="98">
        <v>2</v>
      </c>
      <c r="Y2182" s="98" t="s">
        <v>4418</v>
      </c>
      <c r="Z2182" s="98">
        <v>17</v>
      </c>
      <c r="AA2182" s="98" t="s">
        <v>4753</v>
      </c>
      <c r="AB2182" s="98">
        <v>8397</v>
      </c>
      <c r="AC2182" s="98" t="s">
        <v>4829</v>
      </c>
      <c r="AD2182" s="98" t="s">
        <v>4830</v>
      </c>
      <c r="AE2182" s="98">
        <v>5842</v>
      </c>
      <c r="AF2182" s="98" t="s">
        <v>4525</v>
      </c>
      <c r="AG2182" s="98" t="s">
        <v>6772</v>
      </c>
      <c r="AH2182" s="98" t="s">
        <v>847</v>
      </c>
      <c r="AI2182" s="98" t="s">
        <v>53</v>
      </c>
      <c r="AJ2182" s="98">
        <v>4100</v>
      </c>
      <c r="AK2182" s="98" t="s">
        <v>36</v>
      </c>
      <c r="AL2182" s="98">
        <v>4104</v>
      </c>
      <c r="AM2182" s="98" t="s">
        <v>2255</v>
      </c>
      <c r="AN2182" s="98">
        <v>4106605</v>
      </c>
      <c r="AO2182" s="98">
        <v>2024</v>
      </c>
      <c r="AP2182" s="98">
        <v>20</v>
      </c>
      <c r="AQ2182" s="98" t="s">
        <v>54</v>
      </c>
      <c r="AR2182" s="98" t="s">
        <v>54</v>
      </c>
      <c r="AS2182" s="98" t="s">
        <v>54</v>
      </c>
      <c r="AT2182" s="98" t="s">
        <v>54</v>
      </c>
      <c r="AV2182" s="98" t="s">
        <v>213</v>
      </c>
      <c r="AY2182" s="98" t="s">
        <v>56</v>
      </c>
      <c r="AZ2182" s="98" t="s">
        <v>4790</v>
      </c>
      <c r="BA2182" s="98" t="s">
        <v>4758</v>
      </c>
      <c r="BB2182" s="98" t="s">
        <v>856</v>
      </c>
      <c r="BD2182" s="110" t="str">
        <f t="shared" si="348"/>
        <v>5506(vazio)</v>
      </c>
      <c r="BE2182" s="110">
        <v>5506</v>
      </c>
      <c r="BF2182" s="110" t="s">
        <v>2833</v>
      </c>
      <c r="BG2182" s="110">
        <v>8374</v>
      </c>
      <c r="BH2182" s="110" t="s">
        <v>60</v>
      </c>
      <c r="BI2182" s="110">
        <v>30000</v>
      </c>
      <c r="BJ2182" s="110">
        <v>20000</v>
      </c>
      <c r="BK2182" s="110">
        <v>20000</v>
      </c>
      <c r="BL2182" s="110">
        <v>20000</v>
      </c>
      <c r="BN2182" s="110">
        <f t="shared" si="349"/>
        <v>90000</v>
      </c>
      <c r="BS2182" s="110">
        <v>5842</v>
      </c>
      <c r="BT2182" s="110" t="str">
        <f t="shared" si="343"/>
        <v>Restauração da rodovia PR-477, Cruzeiro do Oeste - Nova Olímpia</v>
      </c>
      <c r="BU2182" s="111" t="str">
        <f t="shared" si="344"/>
        <v>Não</v>
      </c>
      <c r="BV2182" s="111" t="str">
        <f t="shared" si="345"/>
        <v>Não</v>
      </c>
      <c r="BW2182" s="111" t="str">
        <f t="shared" si="346"/>
        <v>Não</v>
      </c>
      <c r="BX2182" s="111" t="str">
        <f t="shared" si="347"/>
        <v>Não</v>
      </c>
      <c r="BY2182" s="110" t="s">
        <v>121</v>
      </c>
      <c r="BZ2182" s="110" t="s">
        <v>213</v>
      </c>
      <c r="CA2182" s="110" t="s">
        <v>121</v>
      </c>
      <c r="CB2182" s="110" t="s">
        <v>8378</v>
      </c>
      <c r="CG2182" s="110" t="str">
        <f t="shared" si="341"/>
        <v>6497Maringá</v>
      </c>
      <c r="CH2182" s="110" t="str">
        <f t="shared" si="342"/>
        <v>6497-1</v>
      </c>
      <c r="CI2182" s="110">
        <v>1</v>
      </c>
      <c r="CJ2182" s="110">
        <v>6497</v>
      </c>
      <c r="CK2182" s="110" t="s">
        <v>36</v>
      </c>
      <c r="CL2182" s="110">
        <v>4115200</v>
      </c>
      <c r="CM2182" s="110" t="s">
        <v>503</v>
      </c>
      <c r="CN2182" s="110">
        <v>0</v>
      </c>
      <c r="CO2182" s="110">
        <v>63</v>
      </c>
      <c r="CP2182" s="110">
        <v>0</v>
      </c>
      <c r="CQ2182" s="110">
        <v>0</v>
      </c>
    </row>
    <row r="2183" spans="19:95" x14ac:dyDescent="0.2">
      <c r="S2183" s="98">
        <v>5841</v>
      </c>
      <c r="T2183" s="98">
        <v>77</v>
      </c>
      <c r="U2183" s="98" t="s">
        <v>4752</v>
      </c>
      <c r="V2183" s="98">
        <v>30</v>
      </c>
      <c r="W2183" s="98" t="s">
        <v>4796</v>
      </c>
      <c r="X2183" s="98">
        <v>2</v>
      </c>
      <c r="Y2183" s="98" t="s">
        <v>4418</v>
      </c>
      <c r="Z2183" s="98">
        <v>17</v>
      </c>
      <c r="AA2183" s="98" t="s">
        <v>4753</v>
      </c>
      <c r="AB2183" s="98">
        <v>8397</v>
      </c>
      <c r="AC2183" s="98" t="s">
        <v>4829</v>
      </c>
      <c r="AD2183" s="98" t="s">
        <v>4830</v>
      </c>
      <c r="AE2183" s="98">
        <v>5841</v>
      </c>
      <c r="AF2183" s="98" t="s">
        <v>4524</v>
      </c>
      <c r="AG2183" s="98" t="s">
        <v>6773</v>
      </c>
      <c r="AH2183" s="98" t="s">
        <v>847</v>
      </c>
      <c r="AI2183" s="98" t="s">
        <v>53</v>
      </c>
      <c r="AJ2183" s="98">
        <v>4100</v>
      </c>
      <c r="AK2183" s="98" t="s">
        <v>36</v>
      </c>
      <c r="AL2183" s="98">
        <v>4104</v>
      </c>
      <c r="AM2183" s="98" t="s">
        <v>4724</v>
      </c>
      <c r="AN2183" s="98">
        <v>4117206</v>
      </c>
      <c r="AO2183" s="98">
        <v>2024</v>
      </c>
      <c r="AP2183" s="98">
        <v>20.75</v>
      </c>
      <c r="AQ2183" s="98" t="s">
        <v>54</v>
      </c>
      <c r="AR2183" s="98" t="s">
        <v>54</v>
      </c>
      <c r="AS2183" s="98" t="s">
        <v>54</v>
      </c>
      <c r="AT2183" s="98" t="s">
        <v>54</v>
      </c>
      <c r="AV2183" s="98" t="s">
        <v>213</v>
      </c>
      <c r="AY2183" s="98" t="s">
        <v>56</v>
      </c>
      <c r="AZ2183" s="98" t="s">
        <v>4790</v>
      </c>
      <c r="BA2183" s="98" t="s">
        <v>4758</v>
      </c>
      <c r="BB2183" s="98" t="s">
        <v>856</v>
      </c>
      <c r="BD2183" s="110" t="str">
        <f t="shared" si="348"/>
        <v>5509(vazio)</v>
      </c>
      <c r="BE2183" s="110">
        <v>5509</v>
      </c>
      <c r="BF2183" s="110" t="s">
        <v>1797</v>
      </c>
      <c r="BG2183" s="110">
        <v>8074</v>
      </c>
      <c r="BH2183" s="110" t="s">
        <v>60</v>
      </c>
      <c r="BI2183" s="110">
        <v>1</v>
      </c>
      <c r="BJ2183" s="110">
        <v>0</v>
      </c>
      <c r="BK2183" s="110">
        <v>0</v>
      </c>
      <c r="BL2183" s="110">
        <v>0</v>
      </c>
      <c r="BN2183" s="110">
        <f t="shared" si="349"/>
        <v>1</v>
      </c>
      <c r="BS2183" s="110">
        <v>5841</v>
      </c>
      <c r="BT2183" s="110" t="str">
        <f t="shared" si="343"/>
        <v>Restauração da rodovia PR-482, Nova Olímpia - Umuarama</v>
      </c>
      <c r="BU2183" s="111" t="str">
        <f t="shared" si="344"/>
        <v>Não</v>
      </c>
      <c r="BV2183" s="111" t="str">
        <f t="shared" si="345"/>
        <v>Não</v>
      </c>
      <c r="BW2183" s="111" t="str">
        <f t="shared" si="346"/>
        <v>Não</v>
      </c>
      <c r="BX2183" s="111" t="str">
        <f t="shared" si="347"/>
        <v>Não</v>
      </c>
      <c r="BY2183" s="110" t="s">
        <v>121</v>
      </c>
      <c r="BZ2183" s="110" t="s">
        <v>213</v>
      </c>
      <c r="CA2183" s="110" t="s">
        <v>121</v>
      </c>
      <c r="CB2183" s="110" t="s">
        <v>8378</v>
      </c>
      <c r="CG2183" s="110" t="str">
        <f t="shared" si="341"/>
        <v>6497 Total</v>
      </c>
      <c r="CH2183" s="110" t="str">
        <f t="shared" si="342"/>
        <v>6497 Total-1</v>
      </c>
      <c r="CI2183" s="110">
        <v>1</v>
      </c>
      <c r="CJ2183" s="110" t="s">
        <v>7779</v>
      </c>
      <c r="CN2183" s="110">
        <v>0</v>
      </c>
      <c r="CO2183" s="110">
        <v>63</v>
      </c>
      <c r="CP2183" s="110">
        <v>0</v>
      </c>
      <c r="CQ2183" s="110">
        <v>0</v>
      </c>
    </row>
    <row r="2184" spans="19:95" x14ac:dyDescent="0.2">
      <c r="S2184" s="98">
        <v>5838</v>
      </c>
      <c r="T2184" s="98">
        <v>77</v>
      </c>
      <c r="U2184" s="98" t="s">
        <v>4752</v>
      </c>
      <c r="V2184" s="98">
        <v>30</v>
      </c>
      <c r="W2184" s="98" t="s">
        <v>4796</v>
      </c>
      <c r="X2184" s="98">
        <v>2</v>
      </c>
      <c r="Y2184" s="98" t="s">
        <v>4418</v>
      </c>
      <c r="Z2184" s="98">
        <v>17</v>
      </c>
      <c r="AA2184" s="98" t="s">
        <v>4753</v>
      </c>
      <c r="AB2184" s="98">
        <v>8397</v>
      </c>
      <c r="AC2184" s="98" t="s">
        <v>4829</v>
      </c>
      <c r="AD2184" s="98" t="s">
        <v>4830</v>
      </c>
      <c r="AE2184" s="98">
        <v>5838</v>
      </c>
      <c r="AF2184" s="98" t="s">
        <v>4520</v>
      </c>
      <c r="AG2184" s="98" t="s">
        <v>6774</v>
      </c>
      <c r="AH2184" s="98" t="s">
        <v>847</v>
      </c>
      <c r="AI2184" s="98" t="s">
        <v>53</v>
      </c>
      <c r="AJ2184" s="98">
        <v>4100</v>
      </c>
      <c r="AK2184" s="98" t="s">
        <v>35</v>
      </c>
      <c r="AL2184" s="98">
        <v>4103</v>
      </c>
      <c r="AM2184" s="98" t="s">
        <v>1329</v>
      </c>
      <c r="AN2184" s="98">
        <v>4127858</v>
      </c>
      <c r="AO2184" s="98">
        <v>2024</v>
      </c>
      <c r="AP2184" s="98">
        <v>25.3</v>
      </c>
      <c r="AQ2184" s="98" t="s">
        <v>54</v>
      </c>
      <c r="AR2184" s="98" t="s">
        <v>54</v>
      </c>
      <c r="AS2184" s="98" t="s">
        <v>54</v>
      </c>
      <c r="AT2184" s="98" t="s">
        <v>54</v>
      </c>
      <c r="AV2184" s="98" t="s">
        <v>213</v>
      </c>
      <c r="AY2184" s="98" t="s">
        <v>56</v>
      </c>
      <c r="AZ2184" s="98" t="s">
        <v>4790</v>
      </c>
      <c r="BA2184" s="98" t="s">
        <v>4758</v>
      </c>
      <c r="BB2184" s="98" t="s">
        <v>856</v>
      </c>
      <c r="BD2184" s="110" t="str">
        <f t="shared" si="348"/>
        <v>5511RGInt 01 Curitiba</v>
      </c>
      <c r="BE2184" s="110">
        <v>5511</v>
      </c>
      <c r="BF2184" s="110" t="s">
        <v>1737</v>
      </c>
      <c r="BG2184" s="110">
        <v>8074</v>
      </c>
      <c r="BH2184" s="110" t="s">
        <v>33</v>
      </c>
      <c r="BI2184" s="110">
        <v>18172</v>
      </c>
      <c r="BJ2184" s="110">
        <v>18172</v>
      </c>
      <c r="BK2184" s="110">
        <v>18172</v>
      </c>
      <c r="BL2184" s="110">
        <v>18172</v>
      </c>
      <c r="BN2184" s="110">
        <f t="shared" si="349"/>
        <v>72688</v>
      </c>
      <c r="BS2184" s="110">
        <v>5838</v>
      </c>
      <c r="BT2184" s="110" t="str">
        <f t="shared" si="343"/>
        <v>Restauração da rodovia PR-484, Três Barras do Paraná - Capitão Leônidas Marques</v>
      </c>
      <c r="BU2184" s="111" t="str">
        <f t="shared" si="344"/>
        <v>Não</v>
      </c>
      <c r="BV2184" s="111" t="str">
        <f t="shared" si="345"/>
        <v>Não</v>
      </c>
      <c r="BW2184" s="111" t="str">
        <f t="shared" si="346"/>
        <v>Não</v>
      </c>
      <c r="BX2184" s="111" t="str">
        <f t="shared" si="347"/>
        <v>Não</v>
      </c>
      <c r="BY2184" s="110" t="s">
        <v>121</v>
      </c>
      <c r="BZ2184" s="110" t="s">
        <v>213</v>
      </c>
      <c r="CA2184" s="110" t="s">
        <v>121</v>
      </c>
      <c r="CB2184" s="110" t="s">
        <v>8378</v>
      </c>
      <c r="CG2184" s="110" t="str">
        <f t="shared" si="341"/>
        <v>6498Maringá</v>
      </c>
      <c r="CH2184" s="110" t="str">
        <f t="shared" si="342"/>
        <v>6498-1</v>
      </c>
      <c r="CI2184" s="110">
        <v>1</v>
      </c>
      <c r="CJ2184" s="110">
        <v>6498</v>
      </c>
      <c r="CK2184" s="110" t="s">
        <v>36</v>
      </c>
      <c r="CL2184" s="110">
        <v>4115200</v>
      </c>
      <c r="CM2184" s="110" t="s">
        <v>503</v>
      </c>
      <c r="CN2184" s="110">
        <v>0</v>
      </c>
      <c r="CO2184" s="110">
        <v>553</v>
      </c>
      <c r="CP2184" s="110">
        <v>0</v>
      </c>
      <c r="CQ2184" s="110">
        <v>0</v>
      </c>
    </row>
    <row r="2185" spans="19:95" x14ac:dyDescent="0.2">
      <c r="S2185" s="98">
        <v>5772</v>
      </c>
      <c r="T2185" s="98">
        <v>77</v>
      </c>
      <c r="U2185" s="98" t="s">
        <v>4752</v>
      </c>
      <c r="V2185" s="98">
        <v>30</v>
      </c>
      <c r="W2185" s="98" t="s">
        <v>4796</v>
      </c>
      <c r="X2185" s="98">
        <v>2</v>
      </c>
      <c r="Y2185" s="98" t="s">
        <v>4418</v>
      </c>
      <c r="Z2185" s="98">
        <v>17</v>
      </c>
      <c r="AA2185" s="98" t="s">
        <v>4753</v>
      </c>
      <c r="AB2185" s="98">
        <v>8397</v>
      </c>
      <c r="AC2185" s="98" t="s">
        <v>4829</v>
      </c>
      <c r="AD2185" s="98" t="s">
        <v>4830</v>
      </c>
      <c r="AE2185" s="98">
        <v>5772</v>
      </c>
      <c r="AF2185" s="98" t="s">
        <v>4497</v>
      </c>
      <c r="AG2185" s="98" t="s">
        <v>6775</v>
      </c>
      <c r="AH2185" s="98" t="s">
        <v>847</v>
      </c>
      <c r="AI2185" s="98" t="s">
        <v>53</v>
      </c>
      <c r="AJ2185" s="98">
        <v>4100</v>
      </c>
      <c r="AK2185" s="98" t="s">
        <v>35</v>
      </c>
      <c r="AL2185" s="98">
        <v>4103</v>
      </c>
      <c r="AM2185" s="98" t="s">
        <v>156</v>
      </c>
      <c r="AN2185" s="98">
        <v>4128559</v>
      </c>
      <c r="AO2185" s="98">
        <v>2024</v>
      </c>
      <c r="AP2185" s="98">
        <v>3</v>
      </c>
      <c r="AQ2185" s="98" t="s">
        <v>54</v>
      </c>
      <c r="AR2185" s="98" t="s">
        <v>54</v>
      </c>
      <c r="AS2185" s="98" t="s">
        <v>54</v>
      </c>
      <c r="AT2185" s="98" t="s">
        <v>54</v>
      </c>
      <c r="AX2185" s="98" t="s">
        <v>2642</v>
      </c>
      <c r="AY2185" s="98" t="s">
        <v>56</v>
      </c>
      <c r="AZ2185" s="98" t="s">
        <v>4790</v>
      </c>
      <c r="BA2185" s="98" t="s">
        <v>4758</v>
      </c>
      <c r="BB2185" s="98" t="s">
        <v>856</v>
      </c>
      <c r="BD2185" s="110" t="str">
        <f t="shared" si="348"/>
        <v>5511RGInt 02 Guarapuava</v>
      </c>
      <c r="BE2185" s="110">
        <v>5511</v>
      </c>
      <c r="BF2185" s="110" t="s">
        <v>1737</v>
      </c>
      <c r="BG2185" s="110">
        <v>8074</v>
      </c>
      <c r="BH2185" s="110" t="s">
        <v>34</v>
      </c>
      <c r="BI2185" s="110">
        <v>3592</v>
      </c>
      <c r="BJ2185" s="110">
        <v>3592</v>
      </c>
      <c r="BK2185" s="110">
        <v>3592</v>
      </c>
      <c r="BL2185" s="110">
        <v>3592</v>
      </c>
      <c r="BN2185" s="110">
        <f t="shared" si="349"/>
        <v>14368</v>
      </c>
      <c r="BS2185" s="110">
        <v>5772</v>
      </c>
      <c r="BT2185" s="110" t="str">
        <f t="shared" si="343"/>
        <v>Restauração da rodovia PR-488, Céu Azul - Vera Cruz do Oeste</v>
      </c>
      <c r="BU2185" s="111" t="str">
        <f t="shared" si="344"/>
        <v>Não</v>
      </c>
      <c r="BV2185" s="111" t="str">
        <f t="shared" si="345"/>
        <v>Não</v>
      </c>
      <c r="BW2185" s="111" t="str">
        <f t="shared" si="346"/>
        <v>Não</v>
      </c>
      <c r="BX2185" s="111" t="str">
        <f t="shared" si="347"/>
        <v>Não</v>
      </c>
      <c r="BY2185" s="110" t="s">
        <v>121</v>
      </c>
      <c r="BZ2185" s="110" t="s">
        <v>213</v>
      </c>
      <c r="CA2185" s="110" t="s">
        <v>121</v>
      </c>
      <c r="CB2185" s="110" t="s">
        <v>8378</v>
      </c>
      <c r="CG2185" s="110" t="str">
        <f t="shared" si="341"/>
        <v>6498 Total</v>
      </c>
      <c r="CH2185" s="110" t="str">
        <f t="shared" si="342"/>
        <v>6498 Total-1</v>
      </c>
      <c r="CI2185" s="110">
        <v>1</v>
      </c>
      <c r="CJ2185" s="110" t="s">
        <v>7780</v>
      </c>
      <c r="CN2185" s="110">
        <v>0</v>
      </c>
      <c r="CO2185" s="110">
        <v>553</v>
      </c>
      <c r="CP2185" s="110">
        <v>0</v>
      </c>
      <c r="CQ2185" s="110">
        <v>0</v>
      </c>
    </row>
    <row r="2186" spans="19:95" x14ac:dyDescent="0.2">
      <c r="S2186" s="98">
        <v>4405</v>
      </c>
      <c r="T2186" s="98">
        <v>77</v>
      </c>
      <c r="U2186" s="98" t="s">
        <v>4752</v>
      </c>
      <c r="V2186" s="98">
        <v>30</v>
      </c>
      <c r="W2186" s="98" t="s">
        <v>4796</v>
      </c>
      <c r="X2186" s="98">
        <v>2</v>
      </c>
      <c r="Y2186" s="98" t="s">
        <v>4418</v>
      </c>
      <c r="Z2186" s="98">
        <v>17</v>
      </c>
      <c r="AA2186" s="98" t="s">
        <v>4753</v>
      </c>
      <c r="AB2186" s="98">
        <v>8397</v>
      </c>
      <c r="AC2186" s="98" t="s">
        <v>4829</v>
      </c>
      <c r="AD2186" s="98" t="s">
        <v>4830</v>
      </c>
      <c r="AE2186" s="98">
        <v>4405</v>
      </c>
      <c r="AF2186" s="98" t="s">
        <v>2046</v>
      </c>
      <c r="AG2186" s="98" t="s">
        <v>6776</v>
      </c>
      <c r="AH2186" s="98" t="s">
        <v>847</v>
      </c>
      <c r="AI2186" s="98" t="s">
        <v>53</v>
      </c>
      <c r="AJ2186" s="98">
        <v>4100</v>
      </c>
      <c r="AK2186" s="98" t="s">
        <v>35</v>
      </c>
      <c r="AL2186" s="98">
        <v>4103</v>
      </c>
      <c r="AM2186" s="98" t="s">
        <v>156</v>
      </c>
      <c r="AN2186" s="98">
        <v>4128559</v>
      </c>
      <c r="AO2186" s="98">
        <v>2024</v>
      </c>
      <c r="AP2186" s="98">
        <v>4</v>
      </c>
      <c r="AQ2186" s="98" t="s">
        <v>54</v>
      </c>
      <c r="AR2186" s="98" t="s">
        <v>54</v>
      </c>
      <c r="AS2186" s="98" t="s">
        <v>54</v>
      </c>
      <c r="AT2186" s="98" t="s">
        <v>54</v>
      </c>
      <c r="AV2186" s="98" t="s">
        <v>213</v>
      </c>
      <c r="AY2186" s="98" t="s">
        <v>56</v>
      </c>
      <c r="AZ2186" s="98" t="s">
        <v>4790</v>
      </c>
      <c r="BA2186" s="98" t="s">
        <v>4758</v>
      </c>
      <c r="BB2186" s="98" t="s">
        <v>856</v>
      </c>
      <c r="BD2186" s="110" t="str">
        <f t="shared" si="348"/>
        <v>5511RGInt 03 Cascavel</v>
      </c>
      <c r="BE2186" s="110">
        <v>5511</v>
      </c>
      <c r="BF2186" s="110" t="s">
        <v>1737</v>
      </c>
      <c r="BG2186" s="110">
        <v>8074</v>
      </c>
      <c r="BH2186" s="110" t="s">
        <v>35</v>
      </c>
      <c r="BI2186" s="110">
        <v>8430</v>
      </c>
      <c r="BJ2186" s="110">
        <v>8430</v>
      </c>
      <c r="BK2186" s="110">
        <v>8430</v>
      </c>
      <c r="BL2186" s="110">
        <v>8430</v>
      </c>
      <c r="BN2186" s="110">
        <f t="shared" si="349"/>
        <v>33720</v>
      </c>
      <c r="BS2186" s="110">
        <v>4405</v>
      </c>
      <c r="BT2186" s="110" t="str">
        <f t="shared" si="343"/>
        <v>Restauração da rodovia PR-585, no trecho Vera Cruz do Oeste - São Pedro do Iguaçu</v>
      </c>
      <c r="BU2186" s="111" t="str">
        <f t="shared" si="344"/>
        <v>Não</v>
      </c>
      <c r="BV2186" s="111" t="str">
        <f t="shared" si="345"/>
        <v>Não</v>
      </c>
      <c r="BW2186" s="111" t="str">
        <f t="shared" si="346"/>
        <v>Não</v>
      </c>
      <c r="BX2186" s="111" t="str">
        <f t="shared" si="347"/>
        <v>Não</v>
      </c>
      <c r="BY2186" s="110" t="s">
        <v>121</v>
      </c>
      <c r="BZ2186" s="110" t="s">
        <v>213</v>
      </c>
      <c r="CA2186" s="110" t="s">
        <v>121</v>
      </c>
      <c r="CB2186" s="110" t="s">
        <v>8378</v>
      </c>
      <c r="CG2186" s="110" t="str">
        <f t="shared" si="341"/>
        <v>6499Maringá</v>
      </c>
      <c r="CH2186" s="110" t="str">
        <f t="shared" si="342"/>
        <v>6499-1</v>
      </c>
      <c r="CI2186" s="110">
        <v>1</v>
      </c>
      <c r="CJ2186" s="110">
        <v>6499</v>
      </c>
      <c r="CK2186" s="110" t="s">
        <v>36</v>
      </c>
      <c r="CL2186" s="110">
        <v>4115200</v>
      </c>
      <c r="CM2186" s="110" t="s">
        <v>503</v>
      </c>
      <c r="CN2186" s="110">
        <v>0</v>
      </c>
      <c r="CO2186" s="110">
        <v>324.26</v>
      </c>
      <c r="CP2186" s="110">
        <v>81.06</v>
      </c>
      <c r="CQ2186" s="110">
        <v>0</v>
      </c>
    </row>
    <row r="2187" spans="19:95" x14ac:dyDescent="0.2">
      <c r="S2187" s="98">
        <v>5837</v>
      </c>
      <c r="T2187" s="98">
        <v>77</v>
      </c>
      <c r="U2187" s="98" t="s">
        <v>4752</v>
      </c>
      <c r="V2187" s="98">
        <v>30</v>
      </c>
      <c r="W2187" s="98" t="s">
        <v>4796</v>
      </c>
      <c r="X2187" s="98">
        <v>2</v>
      </c>
      <c r="Y2187" s="98" t="s">
        <v>4418</v>
      </c>
      <c r="Z2187" s="98">
        <v>17</v>
      </c>
      <c r="AA2187" s="98" t="s">
        <v>4753</v>
      </c>
      <c r="AB2187" s="98">
        <v>8397</v>
      </c>
      <c r="AC2187" s="98" t="s">
        <v>4829</v>
      </c>
      <c r="AD2187" s="98" t="s">
        <v>4830</v>
      </c>
      <c r="AE2187" s="98">
        <v>5837</v>
      </c>
      <c r="AF2187" s="98" t="s">
        <v>4519</v>
      </c>
      <c r="AG2187" s="98" t="s">
        <v>6777</v>
      </c>
      <c r="AH2187" s="98" t="s">
        <v>847</v>
      </c>
      <c r="AI2187" s="98" t="s">
        <v>53</v>
      </c>
      <c r="AJ2187" s="98">
        <v>4100</v>
      </c>
      <c r="AK2187" s="98" t="s">
        <v>35</v>
      </c>
      <c r="AL2187" s="98">
        <v>4103</v>
      </c>
      <c r="AM2187" s="98" t="s">
        <v>435</v>
      </c>
      <c r="AN2187" s="98">
        <v>4128708</v>
      </c>
      <c r="AO2187" s="98">
        <v>2024</v>
      </c>
      <c r="AP2187" s="98">
        <v>10</v>
      </c>
      <c r="AQ2187" s="98" t="s">
        <v>54</v>
      </c>
      <c r="AR2187" s="98" t="s">
        <v>54</v>
      </c>
      <c r="AS2187" s="98" t="s">
        <v>54</v>
      </c>
      <c r="AT2187" s="98" t="s">
        <v>54</v>
      </c>
      <c r="AV2187" s="98" t="s">
        <v>213</v>
      </c>
      <c r="AY2187" s="98" t="s">
        <v>56</v>
      </c>
      <c r="AZ2187" s="98" t="s">
        <v>4790</v>
      </c>
      <c r="BA2187" s="98" t="s">
        <v>4758</v>
      </c>
      <c r="BB2187" s="98" t="s">
        <v>856</v>
      </c>
      <c r="BD2187" s="110" t="str">
        <f t="shared" si="348"/>
        <v>5511RGInt 04 Maringá</v>
      </c>
      <c r="BE2187" s="110">
        <v>5511</v>
      </c>
      <c r="BF2187" s="110" t="s">
        <v>1737</v>
      </c>
      <c r="BG2187" s="110">
        <v>8074</v>
      </c>
      <c r="BH2187" s="110" t="s">
        <v>36</v>
      </c>
      <c r="BI2187" s="110">
        <v>8722</v>
      </c>
      <c r="BJ2187" s="110">
        <v>8722</v>
      </c>
      <c r="BK2187" s="110">
        <v>8722</v>
      </c>
      <c r="BL2187" s="110">
        <v>8722</v>
      </c>
      <c r="BN2187" s="110">
        <f t="shared" si="349"/>
        <v>34888</v>
      </c>
      <c r="BS2187" s="110">
        <v>5837</v>
      </c>
      <c r="BT2187" s="110" t="str">
        <f t="shared" si="343"/>
        <v>Restauração da rodovia PRC-158, Entroncamento PRC-280, Vitorino - Divisa PR/SC</v>
      </c>
      <c r="BU2187" s="111" t="str">
        <f t="shared" si="344"/>
        <v>Não</v>
      </c>
      <c r="BV2187" s="111" t="str">
        <f t="shared" si="345"/>
        <v>Não</v>
      </c>
      <c r="BW2187" s="111" t="str">
        <f t="shared" si="346"/>
        <v>Não</v>
      </c>
      <c r="BX2187" s="111" t="str">
        <f t="shared" si="347"/>
        <v>Não</v>
      </c>
      <c r="BY2187" s="110" t="s">
        <v>121</v>
      </c>
      <c r="BZ2187" s="110" t="s">
        <v>213</v>
      </c>
      <c r="CA2187" s="110" t="s">
        <v>121</v>
      </c>
      <c r="CB2187" s="110" t="s">
        <v>8378</v>
      </c>
      <c r="CG2187" s="110" t="str">
        <f t="shared" si="341"/>
        <v>6499 Total</v>
      </c>
      <c r="CH2187" s="110" t="str">
        <f t="shared" si="342"/>
        <v>6499 Total-1</v>
      </c>
      <c r="CI2187" s="110">
        <v>1</v>
      </c>
      <c r="CJ2187" s="110" t="s">
        <v>7781</v>
      </c>
      <c r="CN2187" s="110">
        <v>0</v>
      </c>
      <c r="CO2187" s="110">
        <v>324.26</v>
      </c>
      <c r="CP2187" s="110">
        <v>81.06</v>
      </c>
      <c r="CQ2187" s="110">
        <v>0</v>
      </c>
    </row>
    <row r="2188" spans="19:95" x14ac:dyDescent="0.2">
      <c r="S2188" s="98">
        <v>5833</v>
      </c>
      <c r="T2188" s="98">
        <v>77</v>
      </c>
      <c r="U2188" s="98" t="s">
        <v>4752</v>
      </c>
      <c r="V2188" s="98">
        <v>30</v>
      </c>
      <c r="W2188" s="98" t="s">
        <v>4796</v>
      </c>
      <c r="X2188" s="98">
        <v>2</v>
      </c>
      <c r="Y2188" s="98" t="s">
        <v>4418</v>
      </c>
      <c r="Z2188" s="98">
        <v>17</v>
      </c>
      <c r="AA2188" s="98" t="s">
        <v>4753</v>
      </c>
      <c r="AB2188" s="98">
        <v>8397</v>
      </c>
      <c r="AC2188" s="98" t="s">
        <v>4829</v>
      </c>
      <c r="AD2188" s="98" t="s">
        <v>4830</v>
      </c>
      <c r="AE2188" s="98">
        <v>5833</v>
      </c>
      <c r="AF2188" s="98" t="s">
        <v>4515</v>
      </c>
      <c r="AG2188" s="98" t="s">
        <v>6778</v>
      </c>
      <c r="AH2188" s="98" t="s">
        <v>847</v>
      </c>
      <c r="AI2188" s="98" t="s">
        <v>53</v>
      </c>
      <c r="AJ2188" s="98">
        <v>4100</v>
      </c>
      <c r="AK2188" s="98" t="s">
        <v>37</v>
      </c>
      <c r="AL2188" s="98">
        <v>4105</v>
      </c>
      <c r="AM2188" s="98" t="s">
        <v>4678</v>
      </c>
      <c r="AN2188" s="98">
        <v>4114500</v>
      </c>
      <c r="AO2188" s="98">
        <v>2024</v>
      </c>
      <c r="AP2188" s="98">
        <v>12</v>
      </c>
      <c r="AQ2188" s="98" t="s">
        <v>54</v>
      </c>
      <c r="AR2188" s="98" t="s">
        <v>54</v>
      </c>
      <c r="AS2188" s="98" t="s">
        <v>54</v>
      </c>
      <c r="AT2188" s="98" t="s">
        <v>54</v>
      </c>
      <c r="AV2188" s="98" t="s">
        <v>213</v>
      </c>
      <c r="AY2188" s="98" t="s">
        <v>56</v>
      </c>
      <c r="AZ2188" s="98" t="s">
        <v>4788</v>
      </c>
      <c r="BA2188" s="98" t="s">
        <v>4758</v>
      </c>
      <c r="BB2188" s="98" t="s">
        <v>856</v>
      </c>
      <c r="BD2188" s="110" t="str">
        <f t="shared" si="348"/>
        <v>5511RGInt 05 Londrina</v>
      </c>
      <c r="BE2188" s="110">
        <v>5511</v>
      </c>
      <c r="BF2188" s="110" t="s">
        <v>1737</v>
      </c>
      <c r="BG2188" s="110">
        <v>8074</v>
      </c>
      <c r="BH2188" s="110" t="s">
        <v>37</v>
      </c>
      <c r="BI2188" s="110">
        <v>9558</v>
      </c>
      <c r="BJ2188" s="110">
        <v>9558</v>
      </c>
      <c r="BK2188" s="110">
        <v>9558</v>
      </c>
      <c r="BL2188" s="110">
        <v>9558</v>
      </c>
      <c r="BN2188" s="110">
        <f t="shared" si="349"/>
        <v>38232</v>
      </c>
      <c r="BS2188" s="110">
        <v>5833</v>
      </c>
      <c r="BT2188" s="110" t="str">
        <f t="shared" si="343"/>
        <v>Restauração da rodovia PRC-487, Entroncamento PR-460 (Boa Vista), em Manoel Ribas</v>
      </c>
      <c r="BU2188" s="111" t="str">
        <f t="shared" si="344"/>
        <v>Não</v>
      </c>
      <c r="BV2188" s="111" t="str">
        <f t="shared" si="345"/>
        <v>Não</v>
      </c>
      <c r="BW2188" s="111" t="str">
        <f t="shared" si="346"/>
        <v>Não</v>
      </c>
      <c r="BX2188" s="111" t="str">
        <f t="shared" si="347"/>
        <v>Não</v>
      </c>
      <c r="BY2188" s="110" t="s">
        <v>121</v>
      </c>
      <c r="BZ2188" s="110" t="s">
        <v>213</v>
      </c>
      <c r="CA2188" s="110" t="s">
        <v>121</v>
      </c>
      <c r="CB2188" s="110" t="s">
        <v>8378</v>
      </c>
      <c r="CG2188" s="110" t="str">
        <f t="shared" si="341"/>
        <v>6500Maringá</v>
      </c>
      <c r="CH2188" s="110" t="str">
        <f t="shared" si="342"/>
        <v>6500-1</v>
      </c>
      <c r="CI2188" s="110">
        <v>1</v>
      </c>
      <c r="CJ2188" s="110">
        <v>6500</v>
      </c>
      <c r="CK2188" s="110" t="s">
        <v>36</v>
      </c>
      <c r="CL2188" s="110">
        <v>4115200</v>
      </c>
      <c r="CM2188" s="110" t="s">
        <v>503</v>
      </c>
      <c r="CN2188" s="110">
        <v>0</v>
      </c>
      <c r="CO2188" s="110">
        <v>21060</v>
      </c>
      <c r="CP2188" s="110">
        <v>14040</v>
      </c>
      <c r="CQ2188" s="110">
        <v>0</v>
      </c>
    </row>
    <row r="2189" spans="19:95" x14ac:dyDescent="0.2">
      <c r="S2189" s="98">
        <v>5340</v>
      </c>
      <c r="T2189" s="98">
        <v>77</v>
      </c>
      <c r="U2189" s="98" t="s">
        <v>4752</v>
      </c>
      <c r="V2189" s="98">
        <v>30</v>
      </c>
      <c r="W2189" s="98" t="s">
        <v>4796</v>
      </c>
      <c r="X2189" s="98">
        <v>2</v>
      </c>
      <c r="Y2189" s="98" t="s">
        <v>4418</v>
      </c>
      <c r="Z2189" s="98">
        <v>17</v>
      </c>
      <c r="AA2189" s="98" t="s">
        <v>4753</v>
      </c>
      <c r="AB2189" s="98">
        <v>8397</v>
      </c>
      <c r="AC2189" s="98" t="s">
        <v>4829</v>
      </c>
      <c r="AD2189" s="98" t="s">
        <v>4830</v>
      </c>
      <c r="AE2189" s="98">
        <v>5340</v>
      </c>
      <c r="AF2189" s="98" t="s">
        <v>4019</v>
      </c>
      <c r="AG2189" s="98" t="s">
        <v>6779</v>
      </c>
      <c r="AH2189" s="98" t="s">
        <v>847</v>
      </c>
      <c r="AI2189" s="98" t="s">
        <v>53</v>
      </c>
      <c r="AJ2189" s="98">
        <v>4100</v>
      </c>
      <c r="AK2189" s="98" t="s">
        <v>33</v>
      </c>
      <c r="AL2189" s="98">
        <v>4101</v>
      </c>
      <c r="AM2189" s="98" t="s">
        <v>171</v>
      </c>
      <c r="AN2189" s="98">
        <v>4100400</v>
      </c>
      <c r="AO2189" s="98">
        <v>2024</v>
      </c>
      <c r="AP2189" s="98">
        <v>0</v>
      </c>
      <c r="AQ2189" s="98" t="s">
        <v>54</v>
      </c>
      <c r="AR2189" s="98" t="s">
        <v>54</v>
      </c>
      <c r="AS2189" s="98" t="s">
        <v>54</v>
      </c>
      <c r="AT2189" s="98" t="s">
        <v>54</v>
      </c>
      <c r="AU2189" s="98" t="s">
        <v>478</v>
      </c>
      <c r="AY2189" s="98" t="s">
        <v>56</v>
      </c>
      <c r="AZ2189" s="98" t="s">
        <v>4790</v>
      </c>
      <c r="BA2189" s="98" t="s">
        <v>4758</v>
      </c>
      <c r="BB2189" s="98" t="s">
        <v>856</v>
      </c>
      <c r="BD2189" s="110" t="str">
        <f t="shared" si="348"/>
        <v>5511RGInt 06 Ponta Grossa</v>
      </c>
      <c r="BE2189" s="110">
        <v>5511</v>
      </c>
      <c r="BF2189" s="110" t="s">
        <v>1737</v>
      </c>
      <c r="BG2189" s="110">
        <v>8074</v>
      </c>
      <c r="BH2189" s="110" t="s">
        <v>38</v>
      </c>
      <c r="BI2189" s="110">
        <v>5518</v>
      </c>
      <c r="BJ2189" s="110">
        <v>5518</v>
      </c>
      <c r="BK2189" s="110">
        <v>5518</v>
      </c>
      <c r="BL2189" s="110">
        <v>5518</v>
      </c>
      <c r="BN2189" s="110">
        <f t="shared" si="349"/>
        <v>22072</v>
      </c>
      <c r="BS2189" s="110">
        <v>5340</v>
      </c>
      <c r="BT2189" s="110" t="str">
        <f t="shared" si="343"/>
        <v>Restauração e ampliação de capacidade da PR-092, trecho 1, continuidade da Rodovia dos Minérios, rua Matheus Leme até o rio Barigui</v>
      </c>
      <c r="BU2189" s="111" t="str">
        <f t="shared" si="344"/>
        <v>Não</v>
      </c>
      <c r="BV2189" s="111" t="str">
        <f t="shared" si="345"/>
        <v>Não</v>
      </c>
      <c r="BW2189" s="111" t="str">
        <f t="shared" si="346"/>
        <v>Não</v>
      </c>
      <c r="BX2189" s="111" t="str">
        <f t="shared" si="347"/>
        <v>Não</v>
      </c>
      <c r="BY2189" s="110" t="s">
        <v>478</v>
      </c>
      <c r="BZ2189" s="110" t="s">
        <v>213</v>
      </c>
      <c r="CA2189" s="110" t="s">
        <v>121</v>
      </c>
      <c r="CB2189" s="110" t="s">
        <v>8378</v>
      </c>
      <c r="CG2189" s="110" t="str">
        <f t="shared" si="341"/>
        <v>6500 Total</v>
      </c>
      <c r="CH2189" s="110" t="str">
        <f t="shared" si="342"/>
        <v>6500 Total-1</v>
      </c>
      <c r="CI2189" s="110">
        <v>1</v>
      </c>
      <c r="CJ2189" s="110" t="s">
        <v>7782</v>
      </c>
      <c r="CN2189" s="110">
        <v>0</v>
      </c>
      <c r="CO2189" s="110">
        <v>21060</v>
      </c>
      <c r="CP2189" s="110">
        <v>14040</v>
      </c>
      <c r="CQ2189" s="110">
        <v>0</v>
      </c>
    </row>
    <row r="2190" spans="19:95" x14ac:dyDescent="0.2">
      <c r="S2190" s="98">
        <v>6267</v>
      </c>
      <c r="T2190" s="98">
        <v>77</v>
      </c>
      <c r="U2190" s="98" t="s">
        <v>4752</v>
      </c>
      <c r="V2190" s="98">
        <v>30</v>
      </c>
      <c r="W2190" s="98" t="s">
        <v>4796</v>
      </c>
      <c r="X2190" s="98">
        <v>2</v>
      </c>
      <c r="Y2190" s="98" t="s">
        <v>4418</v>
      </c>
      <c r="Z2190" s="98">
        <v>17</v>
      </c>
      <c r="AA2190" s="98" t="s">
        <v>4753</v>
      </c>
      <c r="AB2190" s="98">
        <v>8397</v>
      </c>
      <c r="AC2190" s="98" t="s">
        <v>4829</v>
      </c>
      <c r="AD2190" s="98" t="s">
        <v>4830</v>
      </c>
      <c r="AE2190" s="98">
        <v>6267</v>
      </c>
      <c r="AF2190" s="98" t="s">
        <v>6780</v>
      </c>
      <c r="AG2190" s="98" t="s">
        <v>6781</v>
      </c>
      <c r="AH2190" s="98" t="s">
        <v>847</v>
      </c>
      <c r="AI2190" s="98" t="s">
        <v>53</v>
      </c>
      <c r="AJ2190" s="98">
        <v>4100</v>
      </c>
      <c r="AK2190" s="98" t="s">
        <v>33</v>
      </c>
      <c r="AL2190" s="98">
        <v>4101</v>
      </c>
      <c r="AM2190" s="98" t="s">
        <v>171</v>
      </c>
      <c r="AN2190" s="98">
        <v>4100400</v>
      </c>
      <c r="AO2190" s="98">
        <v>2024</v>
      </c>
      <c r="AP2190" s="98">
        <v>0</v>
      </c>
      <c r="AQ2190" s="98" t="s">
        <v>54</v>
      </c>
      <c r="AR2190" s="98" t="s">
        <v>54</v>
      </c>
      <c r="AS2190" s="98" t="s">
        <v>54</v>
      </c>
      <c r="AT2190" s="98" t="s">
        <v>54</v>
      </c>
      <c r="AW2190" s="98" t="s">
        <v>479</v>
      </c>
      <c r="AY2190" s="98" t="s">
        <v>56</v>
      </c>
      <c r="AZ2190" s="98" t="s">
        <v>4790</v>
      </c>
      <c r="BA2190" s="98" t="s">
        <v>4758</v>
      </c>
      <c r="BB2190" s="98" t="s">
        <v>856</v>
      </c>
      <c r="BD2190" s="110" t="str">
        <f t="shared" si="348"/>
        <v>5512(vazio)</v>
      </c>
      <c r="BE2190" s="110">
        <v>5512</v>
      </c>
      <c r="BF2190" s="110" t="s">
        <v>1787</v>
      </c>
      <c r="BG2190" s="110">
        <v>8074</v>
      </c>
      <c r="BH2190" s="110" t="s">
        <v>60</v>
      </c>
      <c r="BI2190" s="110">
        <v>250</v>
      </c>
      <c r="BJ2190" s="110">
        <v>250</v>
      </c>
      <c r="BK2190" s="110">
        <v>250</v>
      </c>
      <c r="BL2190" s="110">
        <v>250</v>
      </c>
      <c r="BN2190" s="110">
        <f t="shared" si="349"/>
        <v>1000</v>
      </c>
      <c r="BS2190" s="110">
        <v>6267</v>
      </c>
      <c r="BT2190" s="110" t="str">
        <f t="shared" si="343"/>
        <v>Restauração e Ampliação de Capacidade da PR-092, trecho 3, entre a área urbana de Almirante Tamandaré e o Jardim Areias</v>
      </c>
      <c r="BU2190" s="111" t="str">
        <f t="shared" si="344"/>
        <v>Não</v>
      </c>
      <c r="BV2190" s="111" t="str">
        <f t="shared" si="345"/>
        <v>Não</v>
      </c>
      <c r="BW2190" s="111" t="str">
        <f t="shared" si="346"/>
        <v>Não</v>
      </c>
      <c r="BX2190" s="111" t="str">
        <f t="shared" si="347"/>
        <v>Não</v>
      </c>
      <c r="BY2190" s="110" t="s">
        <v>121</v>
      </c>
      <c r="BZ2190" s="110" t="s">
        <v>213</v>
      </c>
      <c r="CA2190" s="110" t="s">
        <v>479</v>
      </c>
      <c r="CB2190" s="110" t="s">
        <v>8122</v>
      </c>
      <c r="CG2190" s="110" t="str">
        <f t="shared" si="341"/>
        <v>6501Maringá</v>
      </c>
      <c r="CH2190" s="110" t="str">
        <f t="shared" si="342"/>
        <v>6501-1</v>
      </c>
      <c r="CI2190" s="110">
        <v>1</v>
      </c>
      <c r="CJ2190" s="110">
        <v>6501</v>
      </c>
      <c r="CK2190" s="110" t="s">
        <v>36</v>
      </c>
      <c r="CL2190" s="110">
        <v>4115200</v>
      </c>
      <c r="CM2190" s="110" t="s">
        <v>503</v>
      </c>
      <c r="CN2190" s="110">
        <v>0</v>
      </c>
      <c r="CO2190" s="110">
        <v>1197</v>
      </c>
      <c r="CP2190" s="110">
        <v>0</v>
      </c>
      <c r="CQ2190" s="110">
        <v>0</v>
      </c>
    </row>
    <row r="2191" spans="19:95" x14ac:dyDescent="0.2">
      <c r="S2191" s="98">
        <v>5757</v>
      </c>
      <c r="T2191" s="98">
        <v>77</v>
      </c>
      <c r="U2191" s="98" t="s">
        <v>4752</v>
      </c>
      <c r="V2191" s="98">
        <v>30</v>
      </c>
      <c r="W2191" s="98" t="s">
        <v>4796</v>
      </c>
      <c r="X2191" s="98">
        <v>2</v>
      </c>
      <c r="Y2191" s="98" t="s">
        <v>4418</v>
      </c>
      <c r="Z2191" s="98">
        <v>17</v>
      </c>
      <c r="AA2191" s="98" t="s">
        <v>4753</v>
      </c>
      <c r="AB2191" s="98">
        <v>8397</v>
      </c>
      <c r="AC2191" s="98" t="s">
        <v>4829</v>
      </c>
      <c r="AD2191" s="98" t="s">
        <v>4830</v>
      </c>
      <c r="AE2191" s="98">
        <v>5757</v>
      </c>
      <c r="AF2191" s="98" t="s">
        <v>4477</v>
      </c>
      <c r="AG2191" s="98" t="s">
        <v>6782</v>
      </c>
      <c r="AH2191" s="98" t="s">
        <v>847</v>
      </c>
      <c r="AI2191" s="98" t="s">
        <v>53</v>
      </c>
      <c r="AJ2191" s="98">
        <v>4100</v>
      </c>
      <c r="AK2191" s="98" t="s">
        <v>35</v>
      </c>
      <c r="AL2191" s="98">
        <v>4103</v>
      </c>
      <c r="AM2191" s="98" t="s">
        <v>578</v>
      </c>
      <c r="AN2191" s="98">
        <v>4127700</v>
      </c>
      <c r="AO2191" s="98">
        <v>2024</v>
      </c>
      <c r="AP2191" s="98">
        <v>10</v>
      </c>
      <c r="AQ2191" s="98" t="s">
        <v>54</v>
      </c>
      <c r="AR2191" s="98" t="s">
        <v>54</v>
      </c>
      <c r="AS2191" s="98" t="s">
        <v>54</v>
      </c>
      <c r="AT2191" s="98" t="s">
        <v>54</v>
      </c>
      <c r="AX2191" s="98" t="s">
        <v>2642</v>
      </c>
      <c r="AY2191" s="98" t="s">
        <v>56</v>
      </c>
      <c r="AZ2191" s="98" t="s">
        <v>4790</v>
      </c>
      <c r="BA2191" s="98" t="s">
        <v>4758</v>
      </c>
      <c r="BB2191" s="98" t="s">
        <v>856</v>
      </c>
      <c r="BD2191" s="110" t="str">
        <f t="shared" si="348"/>
        <v>5513(vazio)</v>
      </c>
      <c r="BE2191" s="110">
        <v>5513</v>
      </c>
      <c r="BF2191" s="110" t="s">
        <v>1742</v>
      </c>
      <c r="BG2191" s="110">
        <v>8074</v>
      </c>
      <c r="BH2191" s="110" t="s">
        <v>60</v>
      </c>
      <c r="BI2191" s="110">
        <v>190</v>
      </c>
      <c r="BJ2191" s="110">
        <v>190</v>
      </c>
      <c r="BK2191" s="110">
        <v>190</v>
      </c>
      <c r="BL2191" s="110">
        <v>190</v>
      </c>
      <c r="BN2191" s="110">
        <f t="shared" si="349"/>
        <v>760</v>
      </c>
      <c r="BS2191" s="110">
        <v>5757</v>
      </c>
      <c r="BT2191" s="110" t="str">
        <f t="shared" si="343"/>
        <v>Restauração e ampliação de capacidade da PR-239 e PR-317: Assis Chateaubriand, Bragantina, Toledo, incluindo o Contorno Oeste de Toledo</v>
      </c>
      <c r="BU2191" s="111" t="str">
        <f t="shared" si="344"/>
        <v>Não</v>
      </c>
      <c r="BV2191" s="111" t="str">
        <f t="shared" si="345"/>
        <v>Não</v>
      </c>
      <c r="BW2191" s="111" t="str">
        <f t="shared" si="346"/>
        <v>Não</v>
      </c>
      <c r="BX2191" s="111" t="str">
        <f t="shared" si="347"/>
        <v>Não</v>
      </c>
      <c r="BY2191" s="110" t="s">
        <v>121</v>
      </c>
      <c r="BZ2191" s="110" t="s">
        <v>213</v>
      </c>
      <c r="CA2191" s="110" t="s">
        <v>121</v>
      </c>
      <c r="CB2191" s="110" t="s">
        <v>8374</v>
      </c>
      <c r="CG2191" s="110" t="str">
        <f t="shared" si="341"/>
        <v>6501 Total</v>
      </c>
      <c r="CH2191" s="110" t="str">
        <f t="shared" si="342"/>
        <v>6501 Total-1</v>
      </c>
      <c r="CI2191" s="110">
        <v>1</v>
      </c>
      <c r="CJ2191" s="110" t="s">
        <v>7783</v>
      </c>
      <c r="CN2191" s="110">
        <v>0</v>
      </c>
      <c r="CO2191" s="110">
        <v>1197</v>
      </c>
      <c r="CP2191" s="110">
        <v>0</v>
      </c>
      <c r="CQ2191" s="110">
        <v>0</v>
      </c>
    </row>
    <row r="2192" spans="19:95" x14ac:dyDescent="0.2">
      <c r="S2192" s="98">
        <v>5759</v>
      </c>
      <c r="T2192" s="98">
        <v>77</v>
      </c>
      <c r="U2192" s="98" t="s">
        <v>4752</v>
      </c>
      <c r="V2192" s="98">
        <v>30</v>
      </c>
      <c r="W2192" s="98" t="s">
        <v>4796</v>
      </c>
      <c r="X2192" s="98">
        <v>2</v>
      </c>
      <c r="Y2192" s="98" t="s">
        <v>4418</v>
      </c>
      <c r="Z2192" s="98">
        <v>17</v>
      </c>
      <c r="AA2192" s="98" t="s">
        <v>4753</v>
      </c>
      <c r="AB2192" s="98">
        <v>8397</v>
      </c>
      <c r="AC2192" s="98" t="s">
        <v>4829</v>
      </c>
      <c r="AD2192" s="98" t="s">
        <v>4830</v>
      </c>
      <c r="AE2192" s="98">
        <v>5759</v>
      </c>
      <c r="AF2192" s="98" t="s">
        <v>4479</v>
      </c>
      <c r="AG2192" s="98" t="s">
        <v>6783</v>
      </c>
      <c r="AH2192" s="98" t="s">
        <v>847</v>
      </c>
      <c r="AI2192" s="98" t="s">
        <v>53</v>
      </c>
      <c r="AJ2192" s="98">
        <v>4100</v>
      </c>
      <c r="AK2192" s="98" t="s">
        <v>37</v>
      </c>
      <c r="AL2192" s="98">
        <v>4105</v>
      </c>
      <c r="AM2192" s="98" t="s">
        <v>349</v>
      </c>
      <c r="AN2192" s="98">
        <v>4115754</v>
      </c>
      <c r="AO2192" s="98">
        <v>2024</v>
      </c>
      <c r="AP2192" s="98">
        <v>10</v>
      </c>
      <c r="AQ2192" s="98" t="s">
        <v>54</v>
      </c>
      <c r="AR2192" s="98" t="s">
        <v>54</v>
      </c>
      <c r="AS2192" s="98" t="s">
        <v>54</v>
      </c>
      <c r="AT2192" s="98" t="s">
        <v>54</v>
      </c>
      <c r="AV2192" s="98" t="s">
        <v>213</v>
      </c>
      <c r="AY2192" s="98" t="s">
        <v>56</v>
      </c>
      <c r="AZ2192" s="98" t="s">
        <v>4788</v>
      </c>
      <c r="BA2192" s="98" t="s">
        <v>4758</v>
      </c>
      <c r="BB2192" s="98" t="s">
        <v>856</v>
      </c>
      <c r="BD2192" s="110" t="str">
        <f t="shared" si="348"/>
        <v>5514(vazio)</v>
      </c>
      <c r="BE2192" s="110">
        <v>5514</v>
      </c>
      <c r="BF2192" s="110" t="s">
        <v>1791</v>
      </c>
      <c r="BG2192" s="110">
        <v>8074</v>
      </c>
      <c r="BH2192" s="110" t="s">
        <v>60</v>
      </c>
      <c r="BI2192" s="110">
        <v>1</v>
      </c>
      <c r="BJ2192" s="110">
        <v>0</v>
      </c>
      <c r="BK2192" s="110">
        <v>0</v>
      </c>
      <c r="BL2192" s="110">
        <v>0</v>
      </c>
      <c r="BN2192" s="110">
        <f t="shared" si="349"/>
        <v>1</v>
      </c>
      <c r="BS2192" s="110">
        <v>5759</v>
      </c>
      <c r="BT2192" s="110" t="str">
        <f t="shared" si="343"/>
        <v>Restauração e ampliação de capacidade da PR-272, Mauá da Serra - Porto Ubá</v>
      </c>
      <c r="BU2192" s="111" t="str">
        <f t="shared" si="344"/>
        <v>Não</v>
      </c>
      <c r="BV2192" s="111" t="str">
        <f t="shared" si="345"/>
        <v>Não</v>
      </c>
      <c r="BW2192" s="111" t="str">
        <f t="shared" si="346"/>
        <v>Não</v>
      </c>
      <c r="BX2192" s="111" t="str">
        <f t="shared" si="347"/>
        <v>Não</v>
      </c>
      <c r="BY2192" s="110" t="s">
        <v>121</v>
      </c>
      <c r="BZ2192" s="110" t="s">
        <v>213</v>
      </c>
      <c r="CA2192" s="110" t="s">
        <v>121</v>
      </c>
      <c r="CB2192" s="110" t="s">
        <v>8376</v>
      </c>
      <c r="CG2192" s="110" t="str">
        <f t="shared" si="341"/>
        <v>6503Campo Mourão</v>
      </c>
      <c r="CH2192" s="110" t="str">
        <f t="shared" si="342"/>
        <v>6503-1</v>
      </c>
      <c r="CI2192" s="110">
        <v>1</v>
      </c>
      <c r="CJ2192" s="110">
        <v>6503</v>
      </c>
      <c r="CK2192" s="110" t="s">
        <v>36</v>
      </c>
      <c r="CL2192" s="110">
        <v>4104303</v>
      </c>
      <c r="CM2192" s="110" t="s">
        <v>372</v>
      </c>
      <c r="CN2192" s="110">
        <v>0</v>
      </c>
      <c r="CO2192" s="110">
        <v>0</v>
      </c>
      <c r="CP2192" s="110">
        <v>0</v>
      </c>
      <c r="CQ2192" s="110">
        <v>100</v>
      </c>
    </row>
    <row r="2193" spans="19:95" x14ac:dyDescent="0.2">
      <c r="S2193" s="98">
        <v>5766</v>
      </c>
      <c r="T2193" s="98">
        <v>77</v>
      </c>
      <c r="U2193" s="98" t="s">
        <v>4752</v>
      </c>
      <c r="V2193" s="98">
        <v>30</v>
      </c>
      <c r="W2193" s="98" t="s">
        <v>4796</v>
      </c>
      <c r="X2193" s="98">
        <v>2</v>
      </c>
      <c r="Y2193" s="98" t="s">
        <v>4418</v>
      </c>
      <c r="Z2193" s="98">
        <v>17</v>
      </c>
      <c r="AA2193" s="98" t="s">
        <v>4753</v>
      </c>
      <c r="AB2193" s="98">
        <v>8397</v>
      </c>
      <c r="AC2193" s="98" t="s">
        <v>4829</v>
      </c>
      <c r="AD2193" s="98" t="s">
        <v>4830</v>
      </c>
      <c r="AE2193" s="98">
        <v>5766</v>
      </c>
      <c r="AF2193" s="98" t="s">
        <v>4492</v>
      </c>
      <c r="AG2193" s="98" t="s">
        <v>6784</v>
      </c>
      <c r="AH2193" s="98" t="s">
        <v>847</v>
      </c>
      <c r="AI2193" s="98" t="s">
        <v>53</v>
      </c>
      <c r="AJ2193" s="98">
        <v>4100</v>
      </c>
      <c r="AK2193" s="98" t="s">
        <v>36</v>
      </c>
      <c r="AL2193" s="98">
        <v>4104</v>
      </c>
      <c r="AM2193" s="98" t="s">
        <v>377</v>
      </c>
      <c r="AN2193" s="98">
        <v>4110003</v>
      </c>
      <c r="AO2193" s="98">
        <v>2024</v>
      </c>
      <c r="AP2193" s="98">
        <v>5</v>
      </c>
      <c r="AQ2193" s="98" t="s">
        <v>54</v>
      </c>
      <c r="AR2193" s="98" t="s">
        <v>54</v>
      </c>
      <c r="AS2193" s="98" t="s">
        <v>54</v>
      </c>
      <c r="AT2193" s="98" t="s">
        <v>54</v>
      </c>
      <c r="AV2193" s="98" t="s">
        <v>213</v>
      </c>
      <c r="AY2193" s="98" t="s">
        <v>56</v>
      </c>
      <c r="AZ2193" s="98" t="s">
        <v>4790</v>
      </c>
      <c r="BA2193" s="98" t="s">
        <v>4758</v>
      </c>
      <c r="BB2193" s="98" t="s">
        <v>856</v>
      </c>
      <c r="BD2193" s="110" t="str">
        <f t="shared" si="348"/>
        <v>5516(vazio)</v>
      </c>
      <c r="BE2193" s="110">
        <v>5516</v>
      </c>
      <c r="BF2193" s="110" t="s">
        <v>1747</v>
      </c>
      <c r="BG2193" s="110">
        <v>8074</v>
      </c>
      <c r="BH2193" s="110" t="s">
        <v>60</v>
      </c>
      <c r="BI2193" s="110">
        <v>200</v>
      </c>
      <c r="BJ2193" s="110">
        <v>200</v>
      </c>
      <c r="BK2193" s="110">
        <v>200</v>
      </c>
      <c r="BL2193" s="110">
        <v>200</v>
      </c>
      <c r="BN2193" s="110">
        <f t="shared" si="349"/>
        <v>800</v>
      </c>
      <c r="BS2193" s="110">
        <v>5766</v>
      </c>
      <c r="BT2193" s="110" t="str">
        <f t="shared" si="343"/>
        <v>Restauração e ampliação de capacidade da PR-317, entroncamento da PR-542 (Nossa Senhora das Graças) à Iguaraçu - Lote 2</v>
      </c>
      <c r="BU2193" s="111" t="str">
        <f t="shared" si="344"/>
        <v>Não</v>
      </c>
      <c r="BV2193" s="111" t="str">
        <f t="shared" si="345"/>
        <v>Não</v>
      </c>
      <c r="BW2193" s="111" t="str">
        <f t="shared" si="346"/>
        <v>Não</v>
      </c>
      <c r="BX2193" s="111" t="str">
        <f t="shared" si="347"/>
        <v>Não</v>
      </c>
      <c r="BY2193" s="110" t="s">
        <v>121</v>
      </c>
      <c r="BZ2193" s="110" t="s">
        <v>213</v>
      </c>
      <c r="CA2193" s="110" t="s">
        <v>121</v>
      </c>
      <c r="CB2193" s="110" t="s">
        <v>8376</v>
      </c>
      <c r="CG2193" s="110" t="str">
        <f t="shared" si="341"/>
        <v>6503 Total</v>
      </c>
      <c r="CH2193" s="110" t="str">
        <f t="shared" si="342"/>
        <v>6503 Total-1</v>
      </c>
      <c r="CI2193" s="110">
        <v>1</v>
      </c>
      <c r="CJ2193" s="110" t="s">
        <v>7784</v>
      </c>
      <c r="CN2193" s="110">
        <v>0</v>
      </c>
      <c r="CO2193" s="110">
        <v>0</v>
      </c>
      <c r="CP2193" s="110">
        <v>0</v>
      </c>
      <c r="CQ2193" s="110">
        <v>100</v>
      </c>
    </row>
    <row r="2194" spans="19:95" x14ac:dyDescent="0.2">
      <c r="S2194" s="98">
        <v>5765</v>
      </c>
      <c r="T2194" s="98">
        <v>77</v>
      </c>
      <c r="U2194" s="98" t="s">
        <v>4752</v>
      </c>
      <c r="V2194" s="98">
        <v>30</v>
      </c>
      <c r="W2194" s="98" t="s">
        <v>4796</v>
      </c>
      <c r="X2194" s="98">
        <v>2</v>
      </c>
      <c r="Y2194" s="98" t="s">
        <v>4418</v>
      </c>
      <c r="Z2194" s="98">
        <v>17</v>
      </c>
      <c r="AA2194" s="98" t="s">
        <v>4753</v>
      </c>
      <c r="AB2194" s="98">
        <v>8397</v>
      </c>
      <c r="AC2194" s="98" t="s">
        <v>4829</v>
      </c>
      <c r="AD2194" s="98" t="s">
        <v>4830</v>
      </c>
      <c r="AE2194" s="98">
        <v>5765</v>
      </c>
      <c r="AF2194" s="98" t="s">
        <v>4491</v>
      </c>
      <c r="AG2194" s="98" t="s">
        <v>6785</v>
      </c>
      <c r="AH2194" s="98" t="s">
        <v>847</v>
      </c>
      <c r="AI2194" s="98" t="s">
        <v>53</v>
      </c>
      <c r="AJ2194" s="98">
        <v>4100</v>
      </c>
      <c r="AK2194" s="98" t="s">
        <v>36</v>
      </c>
      <c r="AL2194" s="98">
        <v>4104</v>
      </c>
      <c r="AM2194" s="98" t="s">
        <v>397</v>
      </c>
      <c r="AN2194" s="98">
        <v>4116406</v>
      </c>
      <c r="AO2194" s="98">
        <v>2024</v>
      </c>
      <c r="AP2194" s="98">
        <v>5</v>
      </c>
      <c r="AQ2194" s="98" t="s">
        <v>54</v>
      </c>
      <c r="AR2194" s="98" t="s">
        <v>54</v>
      </c>
      <c r="AS2194" s="98" t="s">
        <v>54</v>
      </c>
      <c r="AT2194" s="98" t="s">
        <v>54</v>
      </c>
      <c r="AV2194" s="98" t="s">
        <v>213</v>
      </c>
      <c r="AY2194" s="98" t="s">
        <v>56</v>
      </c>
      <c r="AZ2194" s="98" t="s">
        <v>4790</v>
      </c>
      <c r="BA2194" s="98" t="s">
        <v>4758</v>
      </c>
      <c r="BB2194" s="98" t="s">
        <v>856</v>
      </c>
      <c r="BD2194" s="110" t="str">
        <f t="shared" si="348"/>
        <v>5517RGInt 06 Ponta Grossa</v>
      </c>
      <c r="BE2194" s="110">
        <v>5517</v>
      </c>
      <c r="BF2194" s="110" t="s">
        <v>3087</v>
      </c>
      <c r="BG2194" s="110">
        <v>8119</v>
      </c>
      <c r="BH2194" s="110" t="s">
        <v>38</v>
      </c>
      <c r="BI2194" s="110">
        <v>1000</v>
      </c>
      <c r="BJ2194" s="110">
        <v>0</v>
      </c>
      <c r="BK2194" s="110">
        <v>0</v>
      </c>
      <c r="BL2194" s="110">
        <v>0</v>
      </c>
      <c r="BN2194" s="110">
        <f t="shared" si="349"/>
        <v>1000</v>
      </c>
      <c r="BS2194" s="110">
        <v>5765</v>
      </c>
      <c r="BT2194" s="110" t="str">
        <f t="shared" si="343"/>
        <v>Restauração e ampliação de capacidade da PR-317, Rio Paranapanema - Nossa Senhora das Graças - Lote 1</v>
      </c>
      <c r="BU2194" s="111" t="str">
        <f t="shared" si="344"/>
        <v>Não</v>
      </c>
      <c r="BV2194" s="111" t="str">
        <f t="shared" si="345"/>
        <v>Não</v>
      </c>
      <c r="BW2194" s="111" t="str">
        <f t="shared" si="346"/>
        <v>Não</v>
      </c>
      <c r="BX2194" s="111" t="str">
        <f t="shared" si="347"/>
        <v>Não</v>
      </c>
      <c r="BY2194" s="110" t="s">
        <v>121</v>
      </c>
      <c r="BZ2194" s="110" t="s">
        <v>213</v>
      </c>
      <c r="CA2194" s="110" t="s">
        <v>121</v>
      </c>
      <c r="CB2194" s="110" t="s">
        <v>8376</v>
      </c>
      <c r="CG2194" s="110" t="str">
        <f t="shared" si="341"/>
        <v>6504Ponta Grossa</v>
      </c>
      <c r="CH2194" s="110" t="str">
        <f t="shared" si="342"/>
        <v>6504-1</v>
      </c>
      <c r="CI2194" s="110">
        <v>1</v>
      </c>
      <c r="CJ2194" s="110">
        <v>6504</v>
      </c>
      <c r="CK2194" s="110" t="s">
        <v>38</v>
      </c>
      <c r="CL2194" s="110">
        <v>4119905</v>
      </c>
      <c r="CM2194" s="110" t="s">
        <v>531</v>
      </c>
      <c r="CN2194" s="110">
        <v>0</v>
      </c>
      <c r="CO2194" s="110">
        <v>400</v>
      </c>
      <c r="CP2194" s="110">
        <v>168.61</v>
      </c>
      <c r="CQ2194" s="110">
        <v>0</v>
      </c>
    </row>
    <row r="2195" spans="19:95" x14ac:dyDescent="0.2">
      <c r="S2195" s="98">
        <v>5756</v>
      </c>
      <c r="T2195" s="98">
        <v>77</v>
      </c>
      <c r="U2195" s="98" t="s">
        <v>4752</v>
      </c>
      <c r="V2195" s="98">
        <v>30</v>
      </c>
      <c r="W2195" s="98" t="s">
        <v>4796</v>
      </c>
      <c r="X2195" s="98">
        <v>2</v>
      </c>
      <c r="Y2195" s="98" t="s">
        <v>4418</v>
      </c>
      <c r="Z2195" s="98">
        <v>17</v>
      </c>
      <c r="AA2195" s="98" t="s">
        <v>4753</v>
      </c>
      <c r="AB2195" s="98">
        <v>8397</v>
      </c>
      <c r="AC2195" s="98" t="s">
        <v>4829</v>
      </c>
      <c r="AD2195" s="98" t="s">
        <v>4830</v>
      </c>
      <c r="AE2195" s="98">
        <v>5756</v>
      </c>
      <c r="AF2195" s="98" t="s">
        <v>4471</v>
      </c>
      <c r="AG2195" s="98" t="s">
        <v>6786</v>
      </c>
      <c r="AH2195" s="98" t="s">
        <v>847</v>
      </c>
      <c r="AI2195" s="98" t="s">
        <v>53</v>
      </c>
      <c r="AJ2195" s="98">
        <v>4100</v>
      </c>
      <c r="AK2195" s="98" t="s">
        <v>36</v>
      </c>
      <c r="AL2195" s="98">
        <v>4104</v>
      </c>
      <c r="AM2195" s="98" t="s">
        <v>4535</v>
      </c>
      <c r="AN2195" s="98">
        <v>4113601</v>
      </c>
      <c r="AO2195" s="98">
        <v>2024</v>
      </c>
      <c r="AP2195" s="98">
        <v>5</v>
      </c>
      <c r="AQ2195" s="98" t="s">
        <v>54</v>
      </c>
      <c r="AR2195" s="98" t="s">
        <v>54</v>
      </c>
      <c r="AS2195" s="98" t="s">
        <v>54</v>
      </c>
      <c r="AT2195" s="98" t="s">
        <v>54</v>
      </c>
      <c r="AV2195" s="98" t="s">
        <v>213</v>
      </c>
      <c r="AY2195" s="98" t="s">
        <v>56</v>
      </c>
      <c r="AZ2195" s="98" t="s">
        <v>4790</v>
      </c>
      <c r="BA2195" s="98" t="s">
        <v>4758</v>
      </c>
      <c r="BB2195" s="98" t="s">
        <v>856</v>
      </c>
      <c r="BD2195" s="110" t="str">
        <f t="shared" si="348"/>
        <v>5519RGInt 03 Cascavel</v>
      </c>
      <c r="BE2195" s="110">
        <v>5519</v>
      </c>
      <c r="BF2195" s="110" t="s">
        <v>3140</v>
      </c>
      <c r="BG2195" s="110">
        <v>8128</v>
      </c>
      <c r="BH2195" s="110" t="s">
        <v>35</v>
      </c>
      <c r="BI2195" s="110">
        <v>4516</v>
      </c>
      <c r="BJ2195" s="110">
        <v>0</v>
      </c>
      <c r="BK2195" s="110">
        <v>0</v>
      </c>
      <c r="BL2195" s="110">
        <v>0</v>
      </c>
      <c r="BN2195" s="110">
        <f t="shared" si="349"/>
        <v>4516</v>
      </c>
      <c r="BS2195" s="110">
        <v>5756</v>
      </c>
      <c r="BT2195" s="110" t="str">
        <f t="shared" si="343"/>
        <v>Restauração e ampliação de capacidade da PR-461, Nova Esperança - Lobato - Lote 1</v>
      </c>
      <c r="BU2195" s="111" t="str">
        <f t="shared" si="344"/>
        <v>Não</v>
      </c>
      <c r="BV2195" s="111" t="str">
        <f t="shared" si="345"/>
        <v>Não</v>
      </c>
      <c r="BW2195" s="111" t="str">
        <f t="shared" si="346"/>
        <v>Não</v>
      </c>
      <c r="BX2195" s="111" t="str">
        <f t="shared" si="347"/>
        <v>Não</v>
      </c>
      <c r="BY2195" s="110" t="s">
        <v>121</v>
      </c>
      <c r="BZ2195" s="110" t="s">
        <v>213</v>
      </c>
      <c r="CA2195" s="110" t="s">
        <v>121</v>
      </c>
      <c r="CB2195" s="110" t="s">
        <v>8376</v>
      </c>
      <c r="CG2195" s="110" t="str">
        <f t="shared" si="341"/>
        <v>6504 Total</v>
      </c>
      <c r="CH2195" s="110" t="str">
        <f t="shared" si="342"/>
        <v>6504 Total-1</v>
      </c>
      <c r="CI2195" s="110">
        <v>1</v>
      </c>
      <c r="CJ2195" s="110" t="s">
        <v>7785</v>
      </c>
      <c r="CN2195" s="110">
        <v>0</v>
      </c>
      <c r="CO2195" s="110">
        <v>400</v>
      </c>
      <c r="CP2195" s="110">
        <v>168.61</v>
      </c>
      <c r="CQ2195" s="110">
        <v>0</v>
      </c>
    </row>
    <row r="2196" spans="19:95" x14ac:dyDescent="0.2">
      <c r="S2196" s="98">
        <v>5769</v>
      </c>
      <c r="T2196" s="98">
        <v>77</v>
      </c>
      <c r="U2196" s="98" t="s">
        <v>4752</v>
      </c>
      <c r="V2196" s="98">
        <v>30</v>
      </c>
      <c r="W2196" s="98" t="s">
        <v>4796</v>
      </c>
      <c r="X2196" s="98">
        <v>2</v>
      </c>
      <c r="Y2196" s="98" t="s">
        <v>4418</v>
      </c>
      <c r="Z2196" s="98">
        <v>17</v>
      </c>
      <c r="AA2196" s="98" t="s">
        <v>4753</v>
      </c>
      <c r="AB2196" s="98">
        <v>8397</v>
      </c>
      <c r="AC2196" s="98" t="s">
        <v>4829</v>
      </c>
      <c r="AD2196" s="98" t="s">
        <v>4830</v>
      </c>
      <c r="AE2196" s="98">
        <v>5769</v>
      </c>
      <c r="AF2196" s="98" t="s">
        <v>6787</v>
      </c>
      <c r="AG2196" s="98" t="s">
        <v>4852</v>
      </c>
      <c r="AH2196" s="98" t="s">
        <v>847</v>
      </c>
      <c r="AI2196" s="98" t="s">
        <v>53</v>
      </c>
      <c r="AJ2196" s="98">
        <v>4100</v>
      </c>
      <c r="AK2196" s="98" t="s">
        <v>36</v>
      </c>
      <c r="AL2196" s="98">
        <v>4104</v>
      </c>
      <c r="AM2196" s="98" t="s">
        <v>4535</v>
      </c>
      <c r="AN2196" s="98">
        <v>4113601</v>
      </c>
      <c r="AO2196" s="98">
        <v>2024</v>
      </c>
      <c r="AP2196" s="98">
        <v>4</v>
      </c>
      <c r="AQ2196" s="98" t="s">
        <v>54</v>
      </c>
      <c r="AR2196" s="98" t="s">
        <v>54</v>
      </c>
      <c r="AS2196" s="98" t="s">
        <v>54</v>
      </c>
      <c r="AT2196" s="98" t="s">
        <v>54</v>
      </c>
      <c r="AX2196" s="98" t="s">
        <v>2642</v>
      </c>
      <c r="AY2196" s="98" t="s">
        <v>56</v>
      </c>
      <c r="AZ2196" s="98" t="s">
        <v>4790</v>
      </c>
      <c r="BA2196" s="98" t="s">
        <v>4758</v>
      </c>
      <c r="BB2196" s="98" t="s">
        <v>856</v>
      </c>
      <c r="BD2196" s="110" t="str">
        <f t="shared" si="348"/>
        <v>5520RGInt 03 Cascavel</v>
      </c>
      <c r="BE2196" s="110">
        <v>5520</v>
      </c>
      <c r="BF2196" s="110" t="s">
        <v>3138</v>
      </c>
      <c r="BG2196" s="110">
        <v>8128</v>
      </c>
      <c r="BH2196" s="110" t="s">
        <v>35</v>
      </c>
      <c r="BI2196" s="110">
        <v>347</v>
      </c>
      <c r="BJ2196" s="110">
        <v>0</v>
      </c>
      <c r="BK2196" s="110">
        <v>0</v>
      </c>
      <c r="BL2196" s="110">
        <v>0</v>
      </c>
      <c r="BN2196" s="110">
        <f t="shared" si="349"/>
        <v>347</v>
      </c>
      <c r="BS2196" s="110">
        <v>5769</v>
      </c>
      <c r="BT2196" s="110" t="str">
        <f t="shared" si="343"/>
        <v>Restauração e ampliação de capacidade da PR-463 - Entroncamento da PR-461 (Lobato) ao entroncamento PR-317 (Santo Inácio) - Lote 2</v>
      </c>
      <c r="BU2196" s="111" t="str">
        <f t="shared" si="344"/>
        <v>Não</v>
      </c>
      <c r="BV2196" s="111" t="str">
        <f t="shared" si="345"/>
        <v>Não</v>
      </c>
      <c r="BW2196" s="111" t="str">
        <f t="shared" si="346"/>
        <v>Não</v>
      </c>
      <c r="BX2196" s="111" t="str">
        <f t="shared" si="347"/>
        <v>Não</v>
      </c>
      <c r="BY2196" s="110" t="s">
        <v>121</v>
      </c>
      <c r="BZ2196" s="110" t="s">
        <v>213</v>
      </c>
      <c r="CA2196" s="110" t="s">
        <v>121</v>
      </c>
      <c r="CB2196" s="110" t="s">
        <v>8376</v>
      </c>
      <c r="CG2196" s="110" t="str">
        <f t="shared" si="341"/>
        <v>6505Palmeira</v>
      </c>
      <c r="CH2196" s="110" t="str">
        <f t="shared" si="342"/>
        <v>6505-1</v>
      </c>
      <c r="CI2196" s="110">
        <v>1</v>
      </c>
      <c r="CJ2196" s="110">
        <v>6505</v>
      </c>
      <c r="CK2196" s="110" t="s">
        <v>38</v>
      </c>
      <c r="CL2196" s="110">
        <v>4117701</v>
      </c>
      <c r="CM2196" s="110" t="s">
        <v>1692</v>
      </c>
      <c r="CN2196" s="110">
        <v>0</v>
      </c>
      <c r="CO2196" s="110">
        <v>0</v>
      </c>
      <c r="CP2196" s="110">
        <v>0</v>
      </c>
      <c r="CQ2196" s="110">
        <v>100</v>
      </c>
    </row>
    <row r="2197" spans="19:95" x14ac:dyDescent="0.2">
      <c r="S2197" s="98">
        <v>6266</v>
      </c>
      <c r="T2197" s="98">
        <v>77</v>
      </c>
      <c r="U2197" s="98" t="s">
        <v>4752</v>
      </c>
      <c r="V2197" s="98">
        <v>30</v>
      </c>
      <c r="W2197" s="98" t="s">
        <v>4796</v>
      </c>
      <c r="X2197" s="98">
        <v>2</v>
      </c>
      <c r="Y2197" s="98" t="s">
        <v>4418</v>
      </c>
      <c r="Z2197" s="98">
        <v>17</v>
      </c>
      <c r="AA2197" s="98" t="s">
        <v>4753</v>
      </c>
      <c r="AB2197" s="98">
        <v>8397</v>
      </c>
      <c r="AC2197" s="98" t="s">
        <v>4829</v>
      </c>
      <c r="AD2197" s="98" t="s">
        <v>4830</v>
      </c>
      <c r="AE2197" s="98">
        <v>6266</v>
      </c>
      <c r="AF2197" s="98" t="s">
        <v>6788</v>
      </c>
      <c r="AG2197" s="98" t="s">
        <v>6789</v>
      </c>
      <c r="AH2197" s="98" t="s">
        <v>847</v>
      </c>
      <c r="AI2197" s="98" t="s">
        <v>53</v>
      </c>
      <c r="AJ2197" s="98">
        <v>4100</v>
      </c>
      <c r="AK2197" s="98" t="s">
        <v>36</v>
      </c>
      <c r="AL2197" s="98">
        <v>4104</v>
      </c>
      <c r="AM2197" s="98" t="s">
        <v>2038</v>
      </c>
      <c r="AN2197" s="98">
        <v>4116901</v>
      </c>
      <c r="AO2197" s="98">
        <v>2024</v>
      </c>
      <c r="AP2197" s="98">
        <v>0</v>
      </c>
      <c r="AQ2197" s="98" t="s">
        <v>54</v>
      </c>
      <c r="AR2197" s="98" t="s">
        <v>56</v>
      </c>
      <c r="AS2197" s="98" t="s">
        <v>54</v>
      </c>
      <c r="AT2197" s="98" t="s">
        <v>54</v>
      </c>
      <c r="AW2197" s="98" t="s">
        <v>479</v>
      </c>
      <c r="AY2197" s="98" t="s">
        <v>56</v>
      </c>
      <c r="AZ2197" s="98" t="s">
        <v>4790</v>
      </c>
      <c r="BA2197" s="98" t="s">
        <v>4758</v>
      </c>
      <c r="BB2197" s="98" t="s">
        <v>856</v>
      </c>
      <c r="BD2197" s="110" t="str">
        <f t="shared" si="348"/>
        <v>5521RGInt 03 Cascavel</v>
      </c>
      <c r="BE2197" s="110">
        <v>5521</v>
      </c>
      <c r="BF2197" s="110" t="s">
        <v>3143</v>
      </c>
      <c r="BG2197" s="110">
        <v>8128</v>
      </c>
      <c r="BH2197" s="110" t="s">
        <v>35</v>
      </c>
      <c r="BI2197" s="110">
        <v>6</v>
      </c>
      <c r="BJ2197" s="110">
        <v>0</v>
      </c>
      <c r="BK2197" s="110">
        <v>0</v>
      </c>
      <c r="BL2197" s="110">
        <v>0</v>
      </c>
      <c r="BN2197" s="110">
        <f t="shared" si="349"/>
        <v>6</v>
      </c>
      <c r="BS2197" s="110">
        <v>6266</v>
      </c>
      <c r="BT2197" s="110" t="str">
        <f t="shared" si="343"/>
        <v>Restauração e ampliação de capacidade da PR-463, Nova Esperança - Entroncamento com PR-461</v>
      </c>
      <c r="BU2197" s="111" t="str">
        <f t="shared" si="344"/>
        <v>Não</v>
      </c>
      <c r="BV2197" s="111" t="str">
        <f t="shared" si="345"/>
        <v>Não</v>
      </c>
      <c r="BW2197" s="111" t="str">
        <f t="shared" si="346"/>
        <v>Não</v>
      </c>
      <c r="BX2197" s="111" t="str">
        <f t="shared" si="347"/>
        <v>Sim</v>
      </c>
      <c r="BY2197" s="110" t="s">
        <v>121</v>
      </c>
      <c r="BZ2197" s="110" t="s">
        <v>213</v>
      </c>
      <c r="CA2197" s="110" t="s">
        <v>479</v>
      </c>
      <c r="CB2197" s="110" t="s">
        <v>8122</v>
      </c>
      <c r="CG2197" s="110" t="str">
        <f t="shared" si="341"/>
        <v>6505 Total</v>
      </c>
      <c r="CH2197" s="110" t="str">
        <f t="shared" si="342"/>
        <v>6505 Total-1</v>
      </c>
      <c r="CI2197" s="110">
        <v>1</v>
      </c>
      <c r="CJ2197" s="110" t="s">
        <v>7786</v>
      </c>
      <c r="CN2197" s="110">
        <v>0</v>
      </c>
      <c r="CO2197" s="110">
        <v>0</v>
      </c>
      <c r="CP2197" s="110">
        <v>0</v>
      </c>
      <c r="CQ2197" s="110">
        <v>100</v>
      </c>
    </row>
    <row r="2198" spans="19:95" x14ac:dyDescent="0.2">
      <c r="S2198" s="98">
        <v>5771</v>
      </c>
      <c r="T2198" s="98">
        <v>77</v>
      </c>
      <c r="U2198" s="98" t="s">
        <v>4752</v>
      </c>
      <c r="V2198" s="98">
        <v>30</v>
      </c>
      <c r="W2198" s="98" t="s">
        <v>4796</v>
      </c>
      <c r="X2198" s="98">
        <v>2</v>
      </c>
      <c r="Y2198" s="98" t="s">
        <v>4418</v>
      </c>
      <c r="Z2198" s="98">
        <v>17</v>
      </c>
      <c r="AA2198" s="98" t="s">
        <v>4753</v>
      </c>
      <c r="AB2198" s="98">
        <v>8397</v>
      </c>
      <c r="AC2198" s="98" t="s">
        <v>4829</v>
      </c>
      <c r="AD2198" s="98" t="s">
        <v>4830</v>
      </c>
      <c r="AE2198" s="98">
        <v>5771</v>
      </c>
      <c r="AF2198" s="98" t="s">
        <v>4496</v>
      </c>
      <c r="AG2198" s="98" t="s">
        <v>4853</v>
      </c>
      <c r="AH2198" s="98" t="s">
        <v>847</v>
      </c>
      <c r="AI2198" s="98" t="s">
        <v>53</v>
      </c>
      <c r="AJ2198" s="98">
        <v>4100</v>
      </c>
      <c r="AK2198" s="98" t="s">
        <v>36</v>
      </c>
      <c r="AL2198" s="98">
        <v>4104</v>
      </c>
      <c r="AM2198" s="98" t="s">
        <v>372</v>
      </c>
      <c r="AN2198" s="98">
        <v>4104303</v>
      </c>
      <c r="AO2198" s="98">
        <v>2024</v>
      </c>
      <c r="AP2198" s="98">
        <v>10</v>
      </c>
      <c r="AQ2198" s="98" t="s">
        <v>54</v>
      </c>
      <c r="AR2198" s="98" t="s">
        <v>54</v>
      </c>
      <c r="AS2198" s="98" t="s">
        <v>54</v>
      </c>
      <c r="AT2198" s="98" t="s">
        <v>54</v>
      </c>
      <c r="AX2198" s="98" t="s">
        <v>2642</v>
      </c>
      <c r="AY2198" s="98" t="s">
        <v>56</v>
      </c>
      <c r="AZ2198" s="98" t="s">
        <v>4790</v>
      </c>
      <c r="BA2198" s="98" t="s">
        <v>4758</v>
      </c>
      <c r="BB2198" s="98" t="s">
        <v>856</v>
      </c>
      <c r="BD2198" s="110" t="str">
        <f t="shared" si="348"/>
        <v>5522RGInt 03 Cascavel</v>
      </c>
      <c r="BE2198" s="110">
        <v>5522</v>
      </c>
      <c r="BF2198" s="110" t="s">
        <v>3146</v>
      </c>
      <c r="BG2198" s="110">
        <v>8128</v>
      </c>
      <c r="BH2198" s="110" t="s">
        <v>35</v>
      </c>
      <c r="BI2198" s="110">
        <v>1101</v>
      </c>
      <c r="BJ2198" s="110">
        <v>0</v>
      </c>
      <c r="BK2198" s="110">
        <v>0</v>
      </c>
      <c r="BL2198" s="110">
        <v>0</v>
      </c>
      <c r="BN2198" s="110">
        <f t="shared" si="349"/>
        <v>1101</v>
      </c>
      <c r="BS2198" s="110">
        <v>5771</v>
      </c>
      <c r="BT2198" s="110" t="str">
        <f t="shared" si="343"/>
        <v>Restauração e ampliação de capacidade da PR-487 de Campo Mourão ao Rio Muquilão - Lote 02</v>
      </c>
      <c r="BU2198" s="111" t="str">
        <f t="shared" si="344"/>
        <v>Não</v>
      </c>
      <c r="BV2198" s="111" t="str">
        <f t="shared" si="345"/>
        <v>Não</v>
      </c>
      <c r="BW2198" s="111" t="str">
        <f t="shared" si="346"/>
        <v>Não</v>
      </c>
      <c r="BX2198" s="111" t="str">
        <f t="shared" si="347"/>
        <v>Não</v>
      </c>
      <c r="BY2198" s="110" t="s">
        <v>121</v>
      </c>
      <c r="BZ2198" s="110" t="s">
        <v>213</v>
      </c>
      <c r="CA2198" s="110" t="s">
        <v>121</v>
      </c>
      <c r="CB2198" s="110" t="s">
        <v>8377</v>
      </c>
      <c r="CG2198" s="110" t="str">
        <f t="shared" ref="CG2198:CG2261" si="350">CJ2198&amp;CM2198</f>
        <v>6506Ponta Grossa</v>
      </c>
      <c r="CH2198" s="110" t="str">
        <f t="shared" ref="CH2198:CH2261" si="351">CJ2198&amp;"-"&amp;CI2198</f>
        <v>6506-1</v>
      </c>
      <c r="CI2198" s="110">
        <v>1</v>
      </c>
      <c r="CJ2198" s="110">
        <v>6506</v>
      </c>
      <c r="CK2198" s="110" t="s">
        <v>38</v>
      </c>
      <c r="CL2198" s="110">
        <v>4119905</v>
      </c>
      <c r="CM2198" s="110" t="s">
        <v>531</v>
      </c>
      <c r="CN2198" s="110">
        <v>0</v>
      </c>
      <c r="CO2198" s="110">
        <v>448.08</v>
      </c>
      <c r="CP2198" s="110">
        <v>744.29</v>
      </c>
      <c r="CQ2198" s="110">
        <v>0</v>
      </c>
    </row>
    <row r="2199" spans="19:95" x14ac:dyDescent="0.2">
      <c r="S2199" s="98">
        <v>5770</v>
      </c>
      <c r="T2199" s="98">
        <v>77</v>
      </c>
      <c r="U2199" s="98" t="s">
        <v>4752</v>
      </c>
      <c r="V2199" s="98">
        <v>30</v>
      </c>
      <c r="W2199" s="98" t="s">
        <v>4796</v>
      </c>
      <c r="X2199" s="98">
        <v>2</v>
      </c>
      <c r="Y2199" s="98" t="s">
        <v>4418</v>
      </c>
      <c r="Z2199" s="98">
        <v>17</v>
      </c>
      <c r="AA2199" s="98" t="s">
        <v>4753</v>
      </c>
      <c r="AB2199" s="98">
        <v>8397</v>
      </c>
      <c r="AC2199" s="98" t="s">
        <v>4829</v>
      </c>
      <c r="AD2199" s="98" t="s">
        <v>4830</v>
      </c>
      <c r="AE2199" s="98">
        <v>5770</v>
      </c>
      <c r="AF2199" s="98" t="s">
        <v>4495</v>
      </c>
      <c r="AG2199" s="98" t="s">
        <v>6790</v>
      </c>
      <c r="AH2199" s="98" t="s">
        <v>847</v>
      </c>
      <c r="AI2199" s="98" t="s">
        <v>53</v>
      </c>
      <c r="AJ2199" s="98">
        <v>4100</v>
      </c>
      <c r="AK2199" s="98" t="s">
        <v>34</v>
      </c>
      <c r="AL2199" s="98">
        <v>4102</v>
      </c>
      <c r="AM2199" s="98" t="s">
        <v>1906</v>
      </c>
      <c r="AN2199" s="98">
        <v>4119608</v>
      </c>
      <c r="AO2199" s="98">
        <v>2024</v>
      </c>
      <c r="AP2199" s="98">
        <v>12</v>
      </c>
      <c r="AQ2199" s="98" t="s">
        <v>54</v>
      </c>
      <c r="AR2199" s="98" t="s">
        <v>54</v>
      </c>
      <c r="AS2199" s="98" t="s">
        <v>54</v>
      </c>
      <c r="AT2199" s="98" t="s">
        <v>54</v>
      </c>
      <c r="AX2199" s="98" t="s">
        <v>2642</v>
      </c>
      <c r="AY2199" s="98" t="s">
        <v>56</v>
      </c>
      <c r="AZ2199" s="98" t="s">
        <v>4790</v>
      </c>
      <c r="BA2199" s="98" t="s">
        <v>4758</v>
      </c>
      <c r="BB2199" s="98" t="s">
        <v>856</v>
      </c>
      <c r="BD2199" s="110" t="str">
        <f t="shared" si="348"/>
        <v>5523RGInt 03 Cascavel</v>
      </c>
      <c r="BE2199" s="110">
        <v>5523</v>
      </c>
      <c r="BF2199" s="110" t="s">
        <v>3128</v>
      </c>
      <c r="BG2199" s="110">
        <v>8128</v>
      </c>
      <c r="BH2199" s="110" t="s">
        <v>35</v>
      </c>
      <c r="BI2199" s="110">
        <v>746</v>
      </c>
      <c r="BJ2199" s="110">
        <v>0</v>
      </c>
      <c r="BK2199" s="110">
        <v>0</v>
      </c>
      <c r="BL2199" s="110">
        <v>0</v>
      </c>
      <c r="BN2199" s="110">
        <f t="shared" si="349"/>
        <v>746</v>
      </c>
      <c r="BS2199" s="110">
        <v>5770</v>
      </c>
      <c r="BT2199" s="110" t="str">
        <f t="shared" si="343"/>
        <v>Restauração e ampliação de capacidade da PR-487 e PR-460 - Lote 1, Rio Muquilão à Pitanga</v>
      </c>
      <c r="BU2199" s="111" t="str">
        <f t="shared" si="344"/>
        <v>Não</v>
      </c>
      <c r="BV2199" s="111" t="str">
        <f t="shared" si="345"/>
        <v>Não</v>
      </c>
      <c r="BW2199" s="111" t="str">
        <f t="shared" si="346"/>
        <v>Não</v>
      </c>
      <c r="BX2199" s="111" t="str">
        <f t="shared" si="347"/>
        <v>Não</v>
      </c>
      <c r="BY2199" s="110" t="s">
        <v>121</v>
      </c>
      <c r="BZ2199" s="110" t="s">
        <v>213</v>
      </c>
      <c r="CA2199" s="110" t="s">
        <v>121</v>
      </c>
      <c r="CB2199" s="110" t="s">
        <v>8374</v>
      </c>
      <c r="CG2199" s="110" t="str">
        <f t="shared" si="350"/>
        <v>6506 Total</v>
      </c>
      <c r="CH2199" s="110" t="str">
        <f t="shared" si="351"/>
        <v>6506 Total-1</v>
      </c>
      <c r="CI2199" s="110">
        <v>1</v>
      </c>
      <c r="CJ2199" s="110" t="s">
        <v>7787</v>
      </c>
      <c r="CN2199" s="110">
        <v>0</v>
      </c>
      <c r="CO2199" s="110">
        <v>448.08</v>
      </c>
      <c r="CP2199" s="110">
        <v>744.29</v>
      </c>
      <c r="CQ2199" s="110">
        <v>0</v>
      </c>
    </row>
    <row r="2200" spans="19:95" x14ac:dyDescent="0.2">
      <c r="S2200" s="98">
        <v>5760</v>
      </c>
      <c r="T2200" s="98">
        <v>77</v>
      </c>
      <c r="U2200" s="98" t="s">
        <v>4752</v>
      </c>
      <c r="V2200" s="98">
        <v>30</v>
      </c>
      <c r="W2200" s="98" t="s">
        <v>4796</v>
      </c>
      <c r="X2200" s="98">
        <v>2</v>
      </c>
      <c r="Y2200" s="98" t="s">
        <v>4418</v>
      </c>
      <c r="Z2200" s="98">
        <v>17</v>
      </c>
      <c r="AA2200" s="98" t="s">
        <v>4753</v>
      </c>
      <c r="AB2200" s="98">
        <v>8397</v>
      </c>
      <c r="AC2200" s="98" t="s">
        <v>4829</v>
      </c>
      <c r="AD2200" s="98" t="s">
        <v>4830</v>
      </c>
      <c r="AE2200" s="98">
        <v>5760</v>
      </c>
      <c r="AF2200" s="98" t="s">
        <v>4480</v>
      </c>
      <c r="AG2200" s="98" t="s">
        <v>4854</v>
      </c>
      <c r="AH2200" s="98" t="s">
        <v>847</v>
      </c>
      <c r="AI2200" s="98" t="s">
        <v>53</v>
      </c>
      <c r="AJ2200" s="98">
        <v>4100</v>
      </c>
      <c r="AK2200" s="98" t="s">
        <v>34</v>
      </c>
      <c r="AL2200" s="98">
        <v>4102</v>
      </c>
      <c r="AM2200" s="98" t="s">
        <v>1906</v>
      </c>
      <c r="AN2200" s="98">
        <v>4119608</v>
      </c>
      <c r="AO2200" s="98">
        <v>2024</v>
      </c>
      <c r="AP2200" s="98">
        <v>7</v>
      </c>
      <c r="AQ2200" s="98" t="s">
        <v>54</v>
      </c>
      <c r="AR2200" s="98" t="s">
        <v>54</v>
      </c>
      <c r="AS2200" s="98" t="s">
        <v>54</v>
      </c>
      <c r="AT2200" s="98" t="s">
        <v>54</v>
      </c>
      <c r="AX2200" s="98" t="s">
        <v>2642</v>
      </c>
      <c r="AY2200" s="98" t="s">
        <v>56</v>
      </c>
      <c r="AZ2200" s="98" t="s">
        <v>4788</v>
      </c>
      <c r="BA2200" s="98" t="s">
        <v>4758</v>
      </c>
      <c r="BB2200" s="98" t="s">
        <v>856</v>
      </c>
      <c r="BD2200" s="110" t="str">
        <f t="shared" si="348"/>
        <v>5524RGInt 03 Cascavel</v>
      </c>
      <c r="BE2200" s="110">
        <v>5524</v>
      </c>
      <c r="BF2200" s="110" t="s">
        <v>3131</v>
      </c>
      <c r="BG2200" s="110">
        <v>8128</v>
      </c>
      <c r="BH2200" s="110" t="s">
        <v>35</v>
      </c>
      <c r="BI2200" s="110">
        <v>125</v>
      </c>
      <c r="BJ2200" s="110">
        <v>0</v>
      </c>
      <c r="BK2200" s="110">
        <v>0</v>
      </c>
      <c r="BL2200" s="110">
        <v>0</v>
      </c>
      <c r="BN2200" s="110">
        <f t="shared" si="349"/>
        <v>125</v>
      </c>
      <c r="BS2200" s="110">
        <v>5760</v>
      </c>
      <c r="BT2200" s="110" t="str">
        <f t="shared" si="343"/>
        <v>Restauração e ampliação de capacidade da PRC-466, acesso a Furnas e Pitanga - Lote 05</v>
      </c>
      <c r="BU2200" s="111" t="str">
        <f t="shared" si="344"/>
        <v>Não</v>
      </c>
      <c r="BV2200" s="111" t="str">
        <f t="shared" si="345"/>
        <v>Não</v>
      </c>
      <c r="BW2200" s="111" t="str">
        <f t="shared" si="346"/>
        <v>Não</v>
      </c>
      <c r="BX2200" s="111" t="str">
        <f t="shared" si="347"/>
        <v>Não</v>
      </c>
      <c r="BY2200" s="110" t="s">
        <v>121</v>
      </c>
      <c r="BZ2200" s="110" t="s">
        <v>213</v>
      </c>
      <c r="CA2200" s="110" t="s">
        <v>121</v>
      </c>
      <c r="CB2200" s="110" t="s">
        <v>8374</v>
      </c>
      <c r="CG2200" s="110" t="str">
        <f t="shared" si="350"/>
        <v>6507Ponta Grossa</v>
      </c>
      <c r="CH2200" s="110" t="str">
        <f t="shared" si="351"/>
        <v>6507-1</v>
      </c>
      <c r="CI2200" s="110">
        <v>1</v>
      </c>
      <c r="CJ2200" s="110">
        <v>6507</v>
      </c>
      <c r="CK2200" s="110" t="s">
        <v>38</v>
      </c>
      <c r="CL2200" s="110">
        <v>4119905</v>
      </c>
      <c r="CM2200" s="110" t="s">
        <v>531</v>
      </c>
      <c r="CN2200" s="110">
        <v>0</v>
      </c>
      <c r="CO2200" s="110">
        <v>392.62</v>
      </c>
      <c r="CP2200" s="110">
        <v>0</v>
      </c>
      <c r="CQ2200" s="110">
        <v>0</v>
      </c>
    </row>
    <row r="2201" spans="19:95" x14ac:dyDescent="0.2">
      <c r="S2201" s="98">
        <v>5761</v>
      </c>
      <c r="T2201" s="98">
        <v>77</v>
      </c>
      <c r="U2201" s="98" t="s">
        <v>4752</v>
      </c>
      <c r="V2201" s="98">
        <v>30</v>
      </c>
      <c r="W2201" s="98" t="s">
        <v>4796</v>
      </c>
      <c r="X2201" s="98">
        <v>2</v>
      </c>
      <c r="Y2201" s="98" t="s">
        <v>4418</v>
      </c>
      <c r="Z2201" s="98">
        <v>17</v>
      </c>
      <c r="AA2201" s="98" t="s">
        <v>4753</v>
      </c>
      <c r="AB2201" s="98">
        <v>8397</v>
      </c>
      <c r="AC2201" s="98" t="s">
        <v>4829</v>
      </c>
      <c r="AD2201" s="98" t="s">
        <v>4830</v>
      </c>
      <c r="AE2201" s="98">
        <v>5761</v>
      </c>
      <c r="AF2201" s="98" t="s">
        <v>4483</v>
      </c>
      <c r="AG2201" s="98" t="s">
        <v>4855</v>
      </c>
      <c r="AH2201" s="98" t="s">
        <v>847</v>
      </c>
      <c r="AI2201" s="98" t="s">
        <v>53</v>
      </c>
      <c r="AJ2201" s="98">
        <v>4100</v>
      </c>
      <c r="AK2201" s="98" t="s">
        <v>34</v>
      </c>
      <c r="AL2201" s="98">
        <v>4102</v>
      </c>
      <c r="AM2201" s="98" t="s">
        <v>1906</v>
      </c>
      <c r="AN2201" s="98">
        <v>4119608</v>
      </c>
      <c r="AO2201" s="98">
        <v>2024</v>
      </c>
      <c r="AP2201" s="98">
        <v>5</v>
      </c>
      <c r="AQ2201" s="98" t="s">
        <v>54</v>
      </c>
      <c r="AR2201" s="98" t="s">
        <v>54</v>
      </c>
      <c r="AS2201" s="98" t="s">
        <v>54</v>
      </c>
      <c r="AT2201" s="98" t="s">
        <v>54</v>
      </c>
      <c r="AV2201" s="98" t="s">
        <v>213</v>
      </c>
      <c r="AY2201" s="98" t="s">
        <v>56</v>
      </c>
      <c r="AZ2201" s="98" t="s">
        <v>4788</v>
      </c>
      <c r="BA2201" s="98" t="s">
        <v>4758</v>
      </c>
      <c r="BB2201" s="98" t="s">
        <v>856</v>
      </c>
      <c r="BD2201" s="110" t="str">
        <f t="shared" si="348"/>
        <v>5525RGInt 03 Cascavel</v>
      </c>
      <c r="BE2201" s="110">
        <v>5525</v>
      </c>
      <c r="BF2201" s="110" t="s">
        <v>3135</v>
      </c>
      <c r="BG2201" s="110">
        <v>8128</v>
      </c>
      <c r="BH2201" s="110" t="s">
        <v>35</v>
      </c>
      <c r="BI2201" s="110">
        <v>785</v>
      </c>
      <c r="BJ2201" s="110">
        <v>0</v>
      </c>
      <c r="BK2201" s="110">
        <v>0</v>
      </c>
      <c r="BL2201" s="110">
        <v>0</v>
      </c>
      <c r="BN2201" s="110">
        <f t="shared" si="349"/>
        <v>785</v>
      </c>
      <c r="BS2201" s="110">
        <v>5761</v>
      </c>
      <c r="BT2201" s="110" t="str">
        <f t="shared" si="343"/>
        <v>Restauração e ampliação de capacidade da PRC-466, Porto Ubá a Acesso a Furnas</v>
      </c>
      <c r="BU2201" s="111" t="str">
        <f t="shared" si="344"/>
        <v>Não</v>
      </c>
      <c r="BV2201" s="111" t="str">
        <f t="shared" si="345"/>
        <v>Não</v>
      </c>
      <c r="BW2201" s="111" t="str">
        <f t="shared" si="346"/>
        <v>Não</v>
      </c>
      <c r="BX2201" s="111" t="str">
        <f t="shared" si="347"/>
        <v>Não</v>
      </c>
      <c r="BY2201" s="110" t="s">
        <v>121</v>
      </c>
      <c r="BZ2201" s="110" t="s">
        <v>213</v>
      </c>
      <c r="CA2201" s="110" t="s">
        <v>121</v>
      </c>
      <c r="CB2201" s="110" t="s">
        <v>8376</v>
      </c>
      <c r="CG2201" s="110" t="str">
        <f t="shared" si="350"/>
        <v>6507 Total</v>
      </c>
      <c r="CH2201" s="110" t="str">
        <f t="shared" si="351"/>
        <v>6507 Total-1</v>
      </c>
      <c r="CI2201" s="110">
        <v>1</v>
      </c>
      <c r="CJ2201" s="110" t="s">
        <v>7788</v>
      </c>
      <c r="CN2201" s="110">
        <v>0</v>
      </c>
      <c r="CO2201" s="110">
        <v>392.62</v>
      </c>
      <c r="CP2201" s="110">
        <v>0</v>
      </c>
      <c r="CQ2201" s="110">
        <v>0</v>
      </c>
    </row>
    <row r="2202" spans="19:95" x14ac:dyDescent="0.2">
      <c r="S2202" s="98">
        <v>4478</v>
      </c>
      <c r="T2202" s="98">
        <v>77</v>
      </c>
      <c r="U2202" s="98" t="s">
        <v>4752</v>
      </c>
      <c r="V2202" s="98">
        <v>30</v>
      </c>
      <c r="W2202" s="98" t="s">
        <v>4796</v>
      </c>
      <c r="X2202" s="98">
        <v>2</v>
      </c>
      <c r="Y2202" s="98" t="s">
        <v>4418</v>
      </c>
      <c r="Z2202" s="98">
        <v>17</v>
      </c>
      <c r="AA2202" s="98" t="s">
        <v>4753</v>
      </c>
      <c r="AB2202" s="98">
        <v>8397</v>
      </c>
      <c r="AC2202" s="98" t="s">
        <v>4829</v>
      </c>
      <c r="AD2202" s="98" t="s">
        <v>4830</v>
      </c>
      <c r="AE2202" s="98">
        <v>4478</v>
      </c>
      <c r="AF2202" s="98" t="s">
        <v>2201</v>
      </c>
      <c r="AG2202" s="98" t="s">
        <v>6791</v>
      </c>
      <c r="AH2202" s="98" t="s">
        <v>847</v>
      </c>
      <c r="AI2202" s="98" t="s">
        <v>53</v>
      </c>
      <c r="AJ2202" s="98">
        <v>4100</v>
      </c>
      <c r="AK2202" s="98" t="s">
        <v>35</v>
      </c>
      <c r="AL2202" s="98">
        <v>4103</v>
      </c>
      <c r="AM2202" s="98" t="s">
        <v>138</v>
      </c>
      <c r="AN2202" s="98">
        <v>4118501</v>
      </c>
      <c r="AO2202" s="98">
        <v>2024</v>
      </c>
      <c r="AP2202" s="98">
        <v>7</v>
      </c>
      <c r="AQ2202" s="98" t="s">
        <v>54</v>
      </c>
      <c r="AR2202" s="98" t="s">
        <v>56</v>
      </c>
      <c r="AS2202" s="98" t="s">
        <v>54</v>
      </c>
      <c r="AT2202" s="98" t="s">
        <v>54</v>
      </c>
      <c r="AV2202" s="98" t="s">
        <v>213</v>
      </c>
      <c r="AY2202" s="98" t="s">
        <v>56</v>
      </c>
      <c r="AZ2202" s="98" t="s">
        <v>4790</v>
      </c>
      <c r="BA2202" s="98" t="s">
        <v>4758</v>
      </c>
      <c r="BB2202" s="98" t="s">
        <v>856</v>
      </c>
      <c r="BD2202" s="110" t="str">
        <f t="shared" si="348"/>
        <v>5526RGInt 03 Cascavel</v>
      </c>
      <c r="BE2202" s="110">
        <v>5526</v>
      </c>
      <c r="BF2202" s="110" t="s">
        <v>3133</v>
      </c>
      <c r="BG2202" s="110">
        <v>8128</v>
      </c>
      <c r="BH2202" s="110" t="s">
        <v>35</v>
      </c>
      <c r="BI2202" s="110">
        <v>64</v>
      </c>
      <c r="BJ2202" s="110">
        <v>0</v>
      </c>
      <c r="BK2202" s="110">
        <v>0</v>
      </c>
      <c r="BL2202" s="110">
        <v>0</v>
      </c>
      <c r="BN2202" s="110">
        <f t="shared" si="349"/>
        <v>64</v>
      </c>
      <c r="BS2202" s="110">
        <v>4478</v>
      </c>
      <c r="BT2202" s="110" t="str">
        <f t="shared" si="343"/>
        <v>Restauração em whitetopping na rodovia PRC-280, no trecho Clevelândia/Pato Branco</v>
      </c>
      <c r="BU2202" s="111" t="str">
        <f t="shared" si="344"/>
        <v>Não</v>
      </c>
      <c r="BV2202" s="111" t="str">
        <f t="shared" si="345"/>
        <v>Não</v>
      </c>
      <c r="BW2202" s="111" t="str">
        <f t="shared" si="346"/>
        <v>Não</v>
      </c>
      <c r="BX2202" s="111" t="str">
        <f t="shared" si="347"/>
        <v>Sim</v>
      </c>
      <c r="BY2202" s="110" t="s">
        <v>121</v>
      </c>
      <c r="BZ2202" s="110" t="s">
        <v>213</v>
      </c>
      <c r="CA2202" s="110" t="s">
        <v>121</v>
      </c>
      <c r="CB2202" s="110" t="s">
        <v>8374</v>
      </c>
      <c r="CG2202" s="110" t="str">
        <f t="shared" si="350"/>
        <v>6508Contenda</v>
      </c>
      <c r="CH2202" s="110" t="str">
        <f t="shared" si="351"/>
        <v>6508-1</v>
      </c>
      <c r="CI2202" s="110">
        <v>1</v>
      </c>
      <c r="CJ2202" s="110">
        <v>6508</v>
      </c>
      <c r="CK2202" s="110" t="s">
        <v>33</v>
      </c>
      <c r="CL2202" s="110">
        <v>4106209</v>
      </c>
      <c r="CM2202" s="110" t="s">
        <v>362</v>
      </c>
      <c r="CN2202" s="110">
        <v>0</v>
      </c>
      <c r="CO2202" s="110">
        <v>0</v>
      </c>
      <c r="CP2202" s="110">
        <v>0</v>
      </c>
      <c r="CQ2202" s="110">
        <v>100</v>
      </c>
    </row>
    <row r="2203" spans="19:95" x14ac:dyDescent="0.2">
      <c r="S2203" s="98">
        <v>5159</v>
      </c>
      <c r="T2203" s="98">
        <v>77</v>
      </c>
      <c r="U2203" s="98" t="s">
        <v>4752</v>
      </c>
      <c r="V2203" s="98">
        <v>30</v>
      </c>
      <c r="W2203" s="98" t="s">
        <v>4796</v>
      </c>
      <c r="X2203" s="98">
        <v>2</v>
      </c>
      <c r="Y2203" s="98" t="s">
        <v>4418</v>
      </c>
      <c r="Z2203" s="98">
        <v>17</v>
      </c>
      <c r="AA2203" s="98" t="s">
        <v>4753</v>
      </c>
      <c r="AB2203" s="98">
        <v>8398</v>
      </c>
      <c r="AC2203" s="98" t="s">
        <v>4856</v>
      </c>
      <c r="AD2203" s="98" t="s">
        <v>4857</v>
      </c>
      <c r="AE2203" s="98">
        <v>5159</v>
      </c>
      <c r="AF2203" s="98" t="s">
        <v>3704</v>
      </c>
      <c r="AG2203" s="98" t="s">
        <v>6792</v>
      </c>
      <c r="AH2203" s="98" t="s">
        <v>847</v>
      </c>
      <c r="AI2203" s="98" t="s">
        <v>53</v>
      </c>
      <c r="AJ2203" s="98">
        <v>4100</v>
      </c>
      <c r="AO2203" s="98">
        <v>2024</v>
      </c>
      <c r="AP2203" s="98">
        <v>7000</v>
      </c>
      <c r="AQ2203" s="98" t="s">
        <v>54</v>
      </c>
      <c r="AR2203" s="98" t="s">
        <v>54</v>
      </c>
      <c r="AS2203" s="98" t="s">
        <v>54</v>
      </c>
      <c r="AT2203" s="98" t="s">
        <v>54</v>
      </c>
      <c r="AV2203" s="98" t="s">
        <v>213</v>
      </c>
      <c r="AY2203" s="98" t="s">
        <v>54</v>
      </c>
      <c r="AZ2203" s="98" t="s">
        <v>4790</v>
      </c>
      <c r="BA2203" s="98" t="s">
        <v>4758</v>
      </c>
      <c r="BB2203" s="98" t="s">
        <v>856</v>
      </c>
      <c r="BD2203" s="110" t="str">
        <f t="shared" si="348"/>
        <v>5527RGInt 05 Londrina</v>
      </c>
      <c r="BE2203" s="110">
        <v>5527</v>
      </c>
      <c r="BF2203" s="110" t="s">
        <v>3162</v>
      </c>
      <c r="BG2203" s="110">
        <v>8149</v>
      </c>
      <c r="BH2203" s="110" t="s">
        <v>37</v>
      </c>
      <c r="BI2203" s="110">
        <v>1744</v>
      </c>
      <c r="BJ2203" s="110">
        <v>0</v>
      </c>
      <c r="BK2203" s="110">
        <v>0</v>
      </c>
      <c r="BL2203" s="110">
        <v>0</v>
      </c>
      <c r="BN2203" s="110">
        <f t="shared" si="349"/>
        <v>1744</v>
      </c>
      <c r="BS2203" s="110">
        <v>5159</v>
      </c>
      <c r="BT2203" s="110" t="str">
        <f t="shared" si="343"/>
        <v>Conservação da Faixa de Domínio</v>
      </c>
      <c r="BU2203" s="111" t="str">
        <f t="shared" si="344"/>
        <v>Não</v>
      </c>
      <c r="BV2203" s="111" t="str">
        <f t="shared" si="345"/>
        <v>Não</v>
      </c>
      <c r="BW2203" s="111" t="str">
        <f t="shared" si="346"/>
        <v>Não</v>
      </c>
      <c r="BX2203" s="111" t="str">
        <f t="shared" si="347"/>
        <v>Não</v>
      </c>
      <c r="BY2203" s="110" t="s">
        <v>1696</v>
      </c>
      <c r="BZ2203" s="110" t="s">
        <v>213</v>
      </c>
      <c r="CA2203" s="110" t="s">
        <v>121</v>
      </c>
      <c r="CB2203" s="110" t="s">
        <v>8376</v>
      </c>
      <c r="CG2203" s="110" t="str">
        <f t="shared" si="350"/>
        <v>6508 Total</v>
      </c>
      <c r="CH2203" s="110" t="str">
        <f t="shared" si="351"/>
        <v>6508 Total-1</v>
      </c>
      <c r="CI2203" s="110">
        <v>1</v>
      </c>
      <c r="CJ2203" s="110" t="s">
        <v>7789</v>
      </c>
      <c r="CN2203" s="110">
        <v>0</v>
      </c>
      <c r="CO2203" s="110">
        <v>0</v>
      </c>
      <c r="CP2203" s="110">
        <v>0</v>
      </c>
      <c r="CQ2203" s="110">
        <v>100</v>
      </c>
    </row>
    <row r="2204" spans="19:95" x14ac:dyDescent="0.2">
      <c r="S2204" s="98">
        <v>6284</v>
      </c>
      <c r="T2204" s="98">
        <v>77</v>
      </c>
      <c r="U2204" s="98" t="s">
        <v>4752</v>
      </c>
      <c r="V2204" s="98">
        <v>30</v>
      </c>
      <c r="W2204" s="98" t="s">
        <v>4796</v>
      </c>
      <c r="X2204" s="98">
        <v>2</v>
      </c>
      <c r="Y2204" s="98" t="s">
        <v>4418</v>
      </c>
      <c r="Z2204" s="98">
        <v>17</v>
      </c>
      <c r="AA2204" s="98" t="s">
        <v>4753</v>
      </c>
      <c r="AB2204" s="98">
        <v>8398</v>
      </c>
      <c r="AC2204" s="98" t="s">
        <v>4856</v>
      </c>
      <c r="AD2204" s="98" t="s">
        <v>4857</v>
      </c>
      <c r="AE2204" s="98">
        <v>6284</v>
      </c>
      <c r="AF2204" s="98" t="s">
        <v>6793</v>
      </c>
      <c r="AG2204" s="98" t="s">
        <v>6794</v>
      </c>
      <c r="AH2204" s="98" t="s">
        <v>4875</v>
      </c>
      <c r="AI2204" s="98" t="s">
        <v>53</v>
      </c>
      <c r="AJ2204" s="98">
        <v>4100</v>
      </c>
      <c r="AO2204" s="98">
        <v>2024</v>
      </c>
      <c r="AP2204" s="98">
        <v>0</v>
      </c>
      <c r="AQ2204" s="98" t="s">
        <v>54</v>
      </c>
      <c r="AR2204" s="98" t="s">
        <v>54</v>
      </c>
      <c r="AS2204" s="98" t="s">
        <v>54</v>
      </c>
      <c r="AT2204" s="98" t="s">
        <v>54</v>
      </c>
      <c r="AV2204" s="98" t="s">
        <v>213</v>
      </c>
      <c r="AY2204" s="98" t="s">
        <v>56</v>
      </c>
      <c r="AZ2204" s="98" t="s">
        <v>6795</v>
      </c>
      <c r="BA2204" s="98" t="s">
        <v>4828</v>
      </c>
      <c r="BB2204" s="98" t="s">
        <v>856</v>
      </c>
      <c r="BD2204" s="110" t="str">
        <f t="shared" si="348"/>
        <v>5528RGInt 05 Londrina</v>
      </c>
      <c r="BE2204" s="110">
        <v>5528</v>
      </c>
      <c r="BF2204" s="110" t="s">
        <v>3165</v>
      </c>
      <c r="BG2204" s="110">
        <v>8149</v>
      </c>
      <c r="BH2204" s="110" t="s">
        <v>37</v>
      </c>
      <c r="BI2204" s="110">
        <v>20251</v>
      </c>
      <c r="BJ2204" s="110">
        <v>0</v>
      </c>
      <c r="BK2204" s="110">
        <v>0</v>
      </c>
      <c r="BL2204" s="110">
        <v>0</v>
      </c>
      <c r="BN2204" s="110">
        <f t="shared" si="349"/>
        <v>20251</v>
      </c>
      <c r="BS2204" s="110">
        <v>6284</v>
      </c>
      <c r="BT2204" s="110" t="str">
        <f t="shared" si="343"/>
        <v>Conservação de Obras de Arte Especiais</v>
      </c>
      <c r="BU2204" s="111" t="str">
        <f t="shared" si="344"/>
        <v>Não</v>
      </c>
      <c r="BV2204" s="111" t="str">
        <f t="shared" si="345"/>
        <v>Não</v>
      </c>
      <c r="BW2204" s="111" t="str">
        <f t="shared" si="346"/>
        <v>Não</v>
      </c>
      <c r="BX2204" s="111" t="str">
        <f t="shared" si="347"/>
        <v>Não</v>
      </c>
      <c r="BY2204" s="110" t="s">
        <v>121</v>
      </c>
      <c r="BZ2204" s="110" t="s">
        <v>213</v>
      </c>
      <c r="CA2204" s="110" t="s">
        <v>479</v>
      </c>
      <c r="CB2204" s="110" t="s">
        <v>8122</v>
      </c>
      <c r="CG2204" s="110" t="str">
        <f t="shared" si="350"/>
        <v>6509Ponta Grossa</v>
      </c>
      <c r="CH2204" s="110" t="str">
        <f t="shared" si="351"/>
        <v>6509-1</v>
      </c>
      <c r="CI2204" s="110">
        <v>1</v>
      </c>
      <c r="CJ2204" s="110">
        <v>6509</v>
      </c>
      <c r="CK2204" s="110" t="s">
        <v>38</v>
      </c>
      <c r="CL2204" s="110">
        <v>4119905</v>
      </c>
      <c r="CM2204" s="110" t="s">
        <v>531</v>
      </c>
      <c r="CN2204" s="110">
        <v>1675.65</v>
      </c>
      <c r="CO2204" s="110">
        <v>641.41</v>
      </c>
      <c r="CP2204" s="110">
        <v>0</v>
      </c>
      <c r="CQ2204" s="110">
        <v>0</v>
      </c>
    </row>
    <row r="2205" spans="19:95" x14ac:dyDescent="0.2">
      <c r="S2205" s="98">
        <v>4265</v>
      </c>
      <c r="T2205" s="98">
        <v>77</v>
      </c>
      <c r="U2205" s="98" t="s">
        <v>4752</v>
      </c>
      <c r="V2205" s="98">
        <v>30</v>
      </c>
      <c r="W2205" s="98" t="s">
        <v>4796</v>
      </c>
      <c r="X2205" s="98">
        <v>2</v>
      </c>
      <c r="Y2205" s="98" t="s">
        <v>4418</v>
      </c>
      <c r="Z2205" s="98">
        <v>17</v>
      </c>
      <c r="AA2205" s="98" t="s">
        <v>4753</v>
      </c>
      <c r="AB2205" s="98">
        <v>8398</v>
      </c>
      <c r="AC2205" s="98" t="s">
        <v>4856</v>
      </c>
      <c r="AD2205" s="98" t="s">
        <v>4857</v>
      </c>
      <c r="AE2205" s="98">
        <v>4265</v>
      </c>
      <c r="AF2205" s="98" t="s">
        <v>6796</v>
      </c>
      <c r="AG2205" s="98" t="s">
        <v>6797</v>
      </c>
      <c r="AH2205" s="98" t="s">
        <v>847</v>
      </c>
      <c r="AI2205" s="98" t="s">
        <v>53</v>
      </c>
      <c r="AJ2205" s="98">
        <v>4100</v>
      </c>
      <c r="AO2205" s="98">
        <v>2024</v>
      </c>
      <c r="AP2205" s="98">
        <v>3900</v>
      </c>
      <c r="AQ2205" s="98" t="s">
        <v>54</v>
      </c>
      <c r="AR2205" s="98" t="s">
        <v>56</v>
      </c>
      <c r="AS2205" s="98" t="s">
        <v>54</v>
      </c>
      <c r="AT2205" s="98" t="s">
        <v>54</v>
      </c>
      <c r="AU2205" s="98" t="s">
        <v>1696</v>
      </c>
      <c r="AY2205" s="98" t="s">
        <v>54</v>
      </c>
      <c r="AZ2205" s="98" t="s">
        <v>4790</v>
      </c>
      <c r="BA2205" s="98" t="s">
        <v>4828</v>
      </c>
      <c r="BB2205" s="98" t="s">
        <v>4764</v>
      </c>
      <c r="BD2205" s="110" t="str">
        <f t="shared" si="348"/>
        <v>5529RGInt 06 Ponta Grossa</v>
      </c>
      <c r="BE2205" s="110">
        <v>5529</v>
      </c>
      <c r="BF2205" s="110" t="s">
        <v>3089</v>
      </c>
      <c r="BG2205" s="110">
        <v>8119</v>
      </c>
      <c r="BH2205" s="110" t="s">
        <v>38</v>
      </c>
      <c r="BI2205" s="110">
        <v>1000</v>
      </c>
      <c r="BJ2205" s="110">
        <v>0</v>
      </c>
      <c r="BK2205" s="110">
        <v>0</v>
      </c>
      <c r="BL2205" s="110">
        <v>0</v>
      </c>
      <c r="BN2205" s="110">
        <f t="shared" si="349"/>
        <v>1000</v>
      </c>
      <c r="BS2205" s="110">
        <v>4265</v>
      </c>
      <c r="BT2205" s="110" t="str">
        <f t="shared" si="343"/>
        <v>Conservação e manutenção de rodovias pavimentadas (PROCONSERVA)</v>
      </c>
      <c r="BU2205" s="111" t="str">
        <f t="shared" si="344"/>
        <v>Não</v>
      </c>
      <c r="BV2205" s="111" t="str">
        <f t="shared" si="345"/>
        <v>Não</v>
      </c>
      <c r="BW2205" s="111" t="str">
        <f t="shared" si="346"/>
        <v>Não</v>
      </c>
      <c r="BX2205" s="111" t="str">
        <f t="shared" si="347"/>
        <v>Sim</v>
      </c>
      <c r="BY2205" s="110" t="s">
        <v>1696</v>
      </c>
      <c r="BZ2205" s="110" t="s">
        <v>213</v>
      </c>
      <c r="CA2205" s="110" t="s">
        <v>479</v>
      </c>
      <c r="CB2205" s="110" t="s">
        <v>8375</v>
      </c>
      <c r="CG2205" s="110" t="str">
        <f t="shared" si="350"/>
        <v>6509 Total</v>
      </c>
      <c r="CH2205" s="110" t="str">
        <f t="shared" si="351"/>
        <v>6509 Total-1</v>
      </c>
      <c r="CI2205" s="110">
        <v>1</v>
      </c>
      <c r="CJ2205" s="110" t="s">
        <v>7790</v>
      </c>
      <c r="CN2205" s="110">
        <v>1675.65</v>
      </c>
      <c r="CO2205" s="110">
        <v>641.41</v>
      </c>
      <c r="CP2205" s="110">
        <v>0</v>
      </c>
      <c r="CQ2205" s="110">
        <v>0</v>
      </c>
    </row>
    <row r="2206" spans="19:95" x14ac:dyDescent="0.2">
      <c r="S2206" s="98">
        <v>6287</v>
      </c>
      <c r="T2206" s="98">
        <v>77</v>
      </c>
      <c r="U2206" s="98" t="s">
        <v>4752</v>
      </c>
      <c r="V2206" s="98">
        <v>30</v>
      </c>
      <c r="W2206" s="98" t="s">
        <v>4796</v>
      </c>
      <c r="X2206" s="98">
        <v>2</v>
      </c>
      <c r="Y2206" s="98" t="s">
        <v>4418</v>
      </c>
      <c r="Z2206" s="98">
        <v>17</v>
      </c>
      <c r="AA2206" s="98" t="s">
        <v>4753</v>
      </c>
      <c r="AB2206" s="98">
        <v>8398</v>
      </c>
      <c r="AC2206" s="98" t="s">
        <v>4856</v>
      </c>
      <c r="AD2206" s="98" t="s">
        <v>4857</v>
      </c>
      <c r="AE2206" s="98">
        <v>6287</v>
      </c>
      <c r="AF2206" s="98" t="s">
        <v>6798</v>
      </c>
      <c r="AG2206" s="98" t="s">
        <v>6799</v>
      </c>
      <c r="AH2206" s="98" t="s">
        <v>847</v>
      </c>
      <c r="AI2206" s="98" t="s">
        <v>53</v>
      </c>
      <c r="AJ2206" s="98">
        <v>4100</v>
      </c>
      <c r="AO2206" s="98">
        <v>2024</v>
      </c>
      <c r="AP2206" s="98">
        <v>0</v>
      </c>
      <c r="AQ2206" s="98" t="s">
        <v>54</v>
      </c>
      <c r="AR2206" s="98" t="s">
        <v>54</v>
      </c>
      <c r="AS2206" s="98" t="s">
        <v>54</v>
      </c>
      <c r="AT2206" s="98" t="s">
        <v>54</v>
      </c>
      <c r="AV2206" s="98" t="s">
        <v>213</v>
      </c>
      <c r="AY2206" s="98" t="s">
        <v>54</v>
      </c>
      <c r="AZ2206" s="98" t="s">
        <v>4790</v>
      </c>
      <c r="BA2206" s="98" t="s">
        <v>4828</v>
      </c>
      <c r="BB2206" s="98" t="s">
        <v>856</v>
      </c>
      <c r="BD2206" s="110" t="str">
        <f t="shared" si="348"/>
        <v>5531(vazio)</v>
      </c>
      <c r="BE2206" s="110">
        <v>5531</v>
      </c>
      <c r="BF2206" s="110" t="s">
        <v>2144</v>
      </c>
      <c r="BG2206" s="110">
        <v>8501</v>
      </c>
      <c r="BH2206" s="110" t="s">
        <v>60</v>
      </c>
      <c r="BI2206" s="110">
        <v>1</v>
      </c>
      <c r="BJ2206" s="110">
        <v>0</v>
      </c>
      <c r="BK2206" s="110">
        <v>0</v>
      </c>
      <c r="BL2206" s="110">
        <v>0</v>
      </c>
      <c r="BN2206" s="110">
        <f t="shared" si="349"/>
        <v>1</v>
      </c>
      <c r="BS2206" s="110">
        <v>6287</v>
      </c>
      <c r="BT2206" s="110" t="str">
        <f t="shared" si="343"/>
        <v>Conservação e Recuperação com Melhorias do Estado do Pavimento (CREMEP)</v>
      </c>
      <c r="BU2206" s="111" t="str">
        <f t="shared" si="344"/>
        <v>Não</v>
      </c>
      <c r="BV2206" s="111" t="str">
        <f t="shared" si="345"/>
        <v>Não</v>
      </c>
      <c r="BW2206" s="111" t="str">
        <f t="shared" si="346"/>
        <v>Não</v>
      </c>
      <c r="BX2206" s="111" t="str">
        <f t="shared" si="347"/>
        <v>Não</v>
      </c>
      <c r="BY2206" s="110" t="s">
        <v>121</v>
      </c>
      <c r="BZ2206" s="110" t="s">
        <v>213</v>
      </c>
      <c r="CA2206" s="110" t="s">
        <v>479</v>
      </c>
      <c r="CB2206" s="110" t="s">
        <v>8122</v>
      </c>
      <c r="CG2206" s="110" t="str">
        <f t="shared" si="350"/>
        <v>6510Cianorte</v>
      </c>
      <c r="CH2206" s="110" t="str">
        <f t="shared" si="351"/>
        <v>6510-1</v>
      </c>
      <c r="CI2206" s="110">
        <v>1</v>
      </c>
      <c r="CJ2206" s="110">
        <v>6510</v>
      </c>
      <c r="CK2206" s="110" t="s">
        <v>36</v>
      </c>
      <c r="CL2206" s="110">
        <v>4105508</v>
      </c>
      <c r="CM2206" s="110" t="s">
        <v>454</v>
      </c>
      <c r="CN2206" s="110">
        <v>0</v>
      </c>
      <c r="CO2206" s="110">
        <v>0</v>
      </c>
      <c r="CP2206" s="110">
        <v>0</v>
      </c>
      <c r="CQ2206" s="110">
        <v>100</v>
      </c>
    </row>
    <row r="2207" spans="19:95" x14ac:dyDescent="0.2">
      <c r="S2207" s="98">
        <v>5153</v>
      </c>
      <c r="T2207" s="98">
        <v>77</v>
      </c>
      <c r="U2207" s="98" t="s">
        <v>4752</v>
      </c>
      <c r="V2207" s="98">
        <v>30</v>
      </c>
      <c r="W2207" s="98" t="s">
        <v>4796</v>
      </c>
      <c r="X2207" s="98">
        <v>2</v>
      </c>
      <c r="Y2207" s="98" t="s">
        <v>4418</v>
      </c>
      <c r="Z2207" s="98">
        <v>17</v>
      </c>
      <c r="AA2207" s="98" t="s">
        <v>4753</v>
      </c>
      <c r="AB2207" s="98">
        <v>8398</v>
      </c>
      <c r="AC2207" s="98" t="s">
        <v>4856</v>
      </c>
      <c r="AD2207" s="98" t="s">
        <v>4857</v>
      </c>
      <c r="AE2207" s="98">
        <v>5153</v>
      </c>
      <c r="AF2207" s="98" t="s">
        <v>3682</v>
      </c>
      <c r="AG2207" s="98" t="s">
        <v>4858</v>
      </c>
      <c r="AH2207" s="98" t="s">
        <v>847</v>
      </c>
      <c r="AI2207" s="98" t="s">
        <v>53</v>
      </c>
      <c r="AJ2207" s="98">
        <v>4100</v>
      </c>
      <c r="AO2207" s="98">
        <v>2024</v>
      </c>
      <c r="AP2207" s="98">
        <v>5833</v>
      </c>
      <c r="AQ2207" s="98" t="s">
        <v>54</v>
      </c>
      <c r="AR2207" s="98" t="s">
        <v>54</v>
      </c>
      <c r="AS2207" s="98" t="s">
        <v>54</v>
      </c>
      <c r="AT2207" s="98" t="s">
        <v>54</v>
      </c>
      <c r="AV2207" s="98" t="s">
        <v>213</v>
      </c>
      <c r="AY2207" s="98" t="s">
        <v>56</v>
      </c>
      <c r="AZ2207" s="98" t="s">
        <v>4790</v>
      </c>
      <c r="BA2207" s="98" t="s">
        <v>4758</v>
      </c>
      <c r="BB2207" s="98" t="s">
        <v>856</v>
      </c>
      <c r="BD2207" s="110" t="str">
        <f t="shared" si="348"/>
        <v>5532(vazio)</v>
      </c>
      <c r="BE2207" s="110">
        <v>5532</v>
      </c>
      <c r="BF2207" s="110" t="s">
        <v>2467</v>
      </c>
      <c r="BG2207" s="110">
        <v>8605</v>
      </c>
      <c r="BH2207" s="110" t="s">
        <v>60</v>
      </c>
      <c r="BI2207" s="110">
        <v>300</v>
      </c>
      <c r="BJ2207" s="110">
        <v>0</v>
      </c>
      <c r="BK2207" s="110">
        <v>0</v>
      </c>
      <c r="BL2207" s="110">
        <v>0</v>
      </c>
      <c r="BN2207" s="110">
        <f t="shared" si="349"/>
        <v>300</v>
      </c>
      <c r="BS2207" s="110">
        <v>5153</v>
      </c>
      <c r="BT2207" s="110" t="str">
        <f t="shared" si="343"/>
        <v>Conservação e reparos de defeitos das Rodovias Estaduais</v>
      </c>
      <c r="BU2207" s="111" t="str">
        <f t="shared" si="344"/>
        <v>Não</v>
      </c>
      <c r="BV2207" s="111" t="str">
        <f t="shared" si="345"/>
        <v>Não</v>
      </c>
      <c r="BW2207" s="111" t="str">
        <f t="shared" si="346"/>
        <v>Não</v>
      </c>
      <c r="BX2207" s="111" t="str">
        <f t="shared" si="347"/>
        <v>Não</v>
      </c>
      <c r="BY2207" s="110" t="s">
        <v>1696</v>
      </c>
      <c r="BZ2207" s="110" t="s">
        <v>213</v>
      </c>
      <c r="CA2207" s="110" t="s">
        <v>479</v>
      </c>
      <c r="CB2207" s="110" t="s">
        <v>8122</v>
      </c>
      <c r="CG2207" s="110" t="str">
        <f t="shared" si="350"/>
        <v>6510 Total</v>
      </c>
      <c r="CH2207" s="110" t="str">
        <f t="shared" si="351"/>
        <v>6510 Total-1</v>
      </c>
      <c r="CI2207" s="110">
        <v>1</v>
      </c>
      <c r="CJ2207" s="110" t="s">
        <v>7791</v>
      </c>
      <c r="CN2207" s="110">
        <v>0</v>
      </c>
      <c r="CO2207" s="110">
        <v>0</v>
      </c>
      <c r="CP2207" s="110">
        <v>0</v>
      </c>
      <c r="CQ2207" s="110">
        <v>100</v>
      </c>
    </row>
    <row r="2208" spans="19:95" x14ac:dyDescent="0.2">
      <c r="S2208" s="98">
        <v>5154</v>
      </c>
      <c r="T2208" s="98">
        <v>77</v>
      </c>
      <c r="U2208" s="98" t="s">
        <v>4752</v>
      </c>
      <c r="V2208" s="98">
        <v>30</v>
      </c>
      <c r="W2208" s="98" t="s">
        <v>4796</v>
      </c>
      <c r="X2208" s="98">
        <v>2</v>
      </c>
      <c r="Y2208" s="98" t="s">
        <v>4418</v>
      </c>
      <c r="Z2208" s="98">
        <v>17</v>
      </c>
      <c r="AA2208" s="98" t="s">
        <v>4753</v>
      </c>
      <c r="AB2208" s="98">
        <v>8398</v>
      </c>
      <c r="AC2208" s="98" t="s">
        <v>4856</v>
      </c>
      <c r="AD2208" s="98" t="s">
        <v>4857</v>
      </c>
      <c r="AE2208" s="98">
        <v>5154</v>
      </c>
      <c r="AF2208" s="98" t="s">
        <v>3687</v>
      </c>
      <c r="AG2208" s="98" t="s">
        <v>4859</v>
      </c>
      <c r="AH2208" s="98" t="s">
        <v>847</v>
      </c>
      <c r="AI2208" s="98" t="s">
        <v>53</v>
      </c>
      <c r="AJ2208" s="98">
        <v>4100</v>
      </c>
      <c r="AO2208" s="98">
        <v>2024</v>
      </c>
      <c r="AP2208" s="98">
        <v>4000</v>
      </c>
      <c r="AQ2208" s="98" t="s">
        <v>54</v>
      </c>
      <c r="AR2208" s="98" t="s">
        <v>54</v>
      </c>
      <c r="AS2208" s="98" t="s">
        <v>54</v>
      </c>
      <c r="AT2208" s="98" t="s">
        <v>54</v>
      </c>
      <c r="AV2208" s="98" t="s">
        <v>213</v>
      </c>
      <c r="AY2208" s="98" t="s">
        <v>56</v>
      </c>
      <c r="AZ2208" s="98" t="s">
        <v>4790</v>
      </c>
      <c r="BA2208" s="98" t="s">
        <v>4758</v>
      </c>
      <c r="BB2208" s="98" t="s">
        <v>856</v>
      </c>
      <c r="BD2208" s="110" t="str">
        <f t="shared" si="348"/>
        <v>5533(vazio)</v>
      </c>
      <c r="BE2208" s="110">
        <v>5533</v>
      </c>
      <c r="BF2208" s="110" t="s">
        <v>1815</v>
      </c>
      <c r="BG2208" s="110">
        <v>8064</v>
      </c>
      <c r="BH2208" s="110" t="s">
        <v>60</v>
      </c>
      <c r="BI2208" s="110">
        <v>6750</v>
      </c>
      <c r="BJ2208" s="110">
        <v>6750</v>
      </c>
      <c r="BK2208" s="110">
        <v>6750</v>
      </c>
      <c r="BL2208" s="110">
        <v>6750</v>
      </c>
      <c r="BN2208" s="110">
        <f t="shared" si="349"/>
        <v>27000</v>
      </c>
      <c r="BS2208" s="110">
        <v>5154</v>
      </c>
      <c r="BT2208" s="110" t="str">
        <f t="shared" si="343"/>
        <v>Conservação e reparos de defeitos na faixa de domínio (PROCONSERVA)</v>
      </c>
      <c r="BU2208" s="111" t="str">
        <f t="shared" si="344"/>
        <v>Não</v>
      </c>
      <c r="BV2208" s="111" t="str">
        <f t="shared" si="345"/>
        <v>Não</v>
      </c>
      <c r="BW2208" s="111" t="str">
        <f t="shared" si="346"/>
        <v>Não</v>
      </c>
      <c r="BX2208" s="111" t="str">
        <f t="shared" si="347"/>
        <v>Não</v>
      </c>
      <c r="BY2208" s="110" t="s">
        <v>121</v>
      </c>
      <c r="BZ2208" s="110" t="s">
        <v>213</v>
      </c>
      <c r="CA2208" s="110" t="s">
        <v>121</v>
      </c>
      <c r="CB2208" s="110" t="s">
        <v>8122</v>
      </c>
      <c r="CG2208" s="110" t="str">
        <f t="shared" si="350"/>
        <v>6511Ponta Grossa</v>
      </c>
      <c r="CH2208" s="110" t="str">
        <f t="shared" si="351"/>
        <v>6511-1</v>
      </c>
      <c r="CI2208" s="110">
        <v>1</v>
      </c>
      <c r="CJ2208" s="110">
        <v>6511</v>
      </c>
      <c r="CK2208" s="110" t="s">
        <v>38</v>
      </c>
      <c r="CL2208" s="110">
        <v>4119905</v>
      </c>
      <c r="CM2208" s="110" t="s">
        <v>531</v>
      </c>
      <c r="CN2208" s="110">
        <v>6443</v>
      </c>
      <c r="CO2208" s="110">
        <v>6443</v>
      </c>
      <c r="CP2208" s="110">
        <v>3669.12</v>
      </c>
      <c r="CQ2208" s="110">
        <v>0</v>
      </c>
    </row>
    <row r="2209" spans="19:95" x14ac:dyDescent="0.2">
      <c r="S2209" s="98">
        <v>6176</v>
      </c>
      <c r="T2209" s="98">
        <v>77</v>
      </c>
      <c r="U2209" s="98" t="s">
        <v>4752</v>
      </c>
      <c r="V2209" s="98">
        <v>30</v>
      </c>
      <c r="W2209" s="98" t="s">
        <v>4796</v>
      </c>
      <c r="X2209" s="98">
        <v>2</v>
      </c>
      <c r="Y2209" s="98" t="s">
        <v>4418</v>
      </c>
      <c r="Z2209" s="98">
        <v>17</v>
      </c>
      <c r="AA2209" s="98" t="s">
        <v>4753</v>
      </c>
      <c r="AB2209" s="98">
        <v>8398</v>
      </c>
      <c r="AC2209" s="98" t="s">
        <v>4856</v>
      </c>
      <c r="AD2209" s="98" t="s">
        <v>4857</v>
      </c>
      <c r="AE2209" s="98">
        <v>6176</v>
      </c>
      <c r="AF2209" s="98" t="s">
        <v>4860</v>
      </c>
      <c r="AG2209" s="98" t="s">
        <v>4861</v>
      </c>
      <c r="AH2209" s="98" t="s">
        <v>847</v>
      </c>
      <c r="AI2209" s="98" t="s">
        <v>53</v>
      </c>
      <c r="AJ2209" s="98">
        <v>4100</v>
      </c>
      <c r="AO2209" s="98">
        <v>2024</v>
      </c>
      <c r="AP2209" s="98">
        <v>0</v>
      </c>
      <c r="AQ2209" s="98" t="s">
        <v>54</v>
      </c>
      <c r="AR2209" s="98" t="s">
        <v>54</v>
      </c>
      <c r="AS2209" s="98" t="s">
        <v>54</v>
      </c>
      <c r="AT2209" s="98" t="s">
        <v>54</v>
      </c>
      <c r="AW2209" s="98" t="s">
        <v>479</v>
      </c>
      <c r="AY2209" s="98" t="s">
        <v>54</v>
      </c>
      <c r="AZ2209" s="98" t="s">
        <v>4862</v>
      </c>
      <c r="BA2209" s="98" t="s">
        <v>4828</v>
      </c>
      <c r="BB2209" s="98" t="s">
        <v>856</v>
      </c>
      <c r="BD2209" s="110" t="str">
        <f t="shared" si="348"/>
        <v>5534(vazio)</v>
      </c>
      <c r="BE2209" s="110">
        <v>5534</v>
      </c>
      <c r="BF2209" s="110" t="s">
        <v>1815</v>
      </c>
      <c r="BG2209" s="110">
        <v>8600</v>
      </c>
      <c r="BH2209" s="110" t="s">
        <v>60</v>
      </c>
      <c r="BI2209" s="110">
        <v>6750</v>
      </c>
      <c r="BJ2209" s="110">
        <v>6750</v>
      </c>
      <c r="BK2209" s="110">
        <v>6750</v>
      </c>
      <c r="BL2209" s="110">
        <v>6750</v>
      </c>
      <c r="BN2209" s="110">
        <f t="shared" si="349"/>
        <v>27000</v>
      </c>
      <c r="BS2209" s="110">
        <v>6176</v>
      </c>
      <c r="BT2209" s="110" t="str">
        <f t="shared" si="343"/>
        <v>Conservação na faixa de domínio (PROFAIXA)</v>
      </c>
      <c r="BU2209" s="111" t="str">
        <f t="shared" si="344"/>
        <v>Não</v>
      </c>
      <c r="BV2209" s="111" t="str">
        <f t="shared" si="345"/>
        <v>Não</v>
      </c>
      <c r="BW2209" s="111" t="str">
        <f t="shared" si="346"/>
        <v>Não</v>
      </c>
      <c r="BX2209" s="111" t="str">
        <f t="shared" si="347"/>
        <v>Não</v>
      </c>
      <c r="BY2209" s="110" t="s">
        <v>121</v>
      </c>
      <c r="BZ2209" s="110" t="s">
        <v>213</v>
      </c>
      <c r="CA2209" s="110" t="s">
        <v>479</v>
      </c>
      <c r="CB2209" s="110" t="s">
        <v>8375</v>
      </c>
      <c r="CG2209" s="110" t="str">
        <f t="shared" si="350"/>
        <v>6511 Total</v>
      </c>
      <c r="CH2209" s="110" t="str">
        <f t="shared" si="351"/>
        <v>6511 Total-1</v>
      </c>
      <c r="CI2209" s="110">
        <v>1</v>
      </c>
      <c r="CJ2209" s="110" t="s">
        <v>7792</v>
      </c>
      <c r="CN2209" s="110">
        <v>6443</v>
      </c>
      <c r="CO2209" s="110">
        <v>6443</v>
      </c>
      <c r="CP2209" s="110">
        <v>3669.12</v>
      </c>
      <c r="CQ2209" s="110">
        <v>0</v>
      </c>
    </row>
    <row r="2210" spans="19:95" x14ac:dyDescent="0.2">
      <c r="S2210" s="98">
        <v>6286</v>
      </c>
      <c r="T2210" s="98">
        <v>77</v>
      </c>
      <c r="U2210" s="98" t="s">
        <v>4752</v>
      </c>
      <c r="V2210" s="98">
        <v>30</v>
      </c>
      <c r="W2210" s="98" t="s">
        <v>4796</v>
      </c>
      <c r="X2210" s="98">
        <v>2</v>
      </c>
      <c r="Y2210" s="98" t="s">
        <v>4418</v>
      </c>
      <c r="Z2210" s="98">
        <v>17</v>
      </c>
      <c r="AA2210" s="98" t="s">
        <v>4753</v>
      </c>
      <c r="AB2210" s="98">
        <v>8398</v>
      </c>
      <c r="AC2210" s="98" t="s">
        <v>4856</v>
      </c>
      <c r="AD2210" s="98" t="s">
        <v>4857</v>
      </c>
      <c r="AE2210" s="98">
        <v>6286</v>
      </c>
      <c r="AF2210" s="98" t="s">
        <v>6800</v>
      </c>
      <c r="AG2210" s="98" t="s">
        <v>6801</v>
      </c>
      <c r="AH2210" s="98" t="s">
        <v>4454</v>
      </c>
      <c r="AI2210" s="98" t="s">
        <v>53</v>
      </c>
      <c r="AJ2210" s="98">
        <v>4100</v>
      </c>
      <c r="AK2210" s="98" t="s">
        <v>33</v>
      </c>
      <c r="AL2210" s="98">
        <v>4101</v>
      </c>
      <c r="AM2210" s="98" t="s">
        <v>297</v>
      </c>
      <c r="AN2210" s="98">
        <v>4113205</v>
      </c>
      <c r="AO2210" s="98">
        <v>2024</v>
      </c>
      <c r="AP2210" s="98">
        <v>0</v>
      </c>
      <c r="AQ2210" s="98" t="s">
        <v>54</v>
      </c>
      <c r="AR2210" s="98" t="s">
        <v>54</v>
      </c>
      <c r="AS2210" s="98" t="s">
        <v>54</v>
      </c>
      <c r="AT2210" s="98" t="s">
        <v>54</v>
      </c>
      <c r="AV2210" s="98" t="s">
        <v>213</v>
      </c>
      <c r="AY2210" s="98" t="s">
        <v>56</v>
      </c>
      <c r="AZ2210" s="98" t="s">
        <v>4790</v>
      </c>
      <c r="BA2210" s="98" t="s">
        <v>4828</v>
      </c>
      <c r="BB2210" s="98" t="s">
        <v>856</v>
      </c>
      <c r="BD2210" s="110" t="str">
        <f t="shared" si="348"/>
        <v>5535(vazio)</v>
      </c>
      <c r="BE2210" s="110">
        <v>5535</v>
      </c>
      <c r="BF2210" s="110" t="s">
        <v>892</v>
      </c>
      <c r="BG2210" s="110">
        <v>8824</v>
      </c>
      <c r="BH2210" s="110" t="s">
        <v>60</v>
      </c>
      <c r="BI2210" s="110">
        <v>56551</v>
      </c>
      <c r="BJ2210" s="110">
        <v>55192</v>
      </c>
      <c r="BK2210" s="110">
        <v>56088</v>
      </c>
      <c r="BL2210" s="110">
        <v>55608</v>
      </c>
      <c r="BN2210" s="110">
        <f t="shared" si="349"/>
        <v>223439</v>
      </c>
      <c r="BS2210" s="110">
        <v>6286</v>
      </c>
      <c r="BT2210" s="110" t="str">
        <f t="shared" si="343"/>
        <v>Duplicação da Ponte sobre o Rio da Várzea - Lapa/PR</v>
      </c>
      <c r="BU2210" s="111" t="str">
        <f t="shared" si="344"/>
        <v>Não</v>
      </c>
      <c r="BV2210" s="111" t="str">
        <f t="shared" si="345"/>
        <v>Não</v>
      </c>
      <c r="BW2210" s="111" t="str">
        <f t="shared" si="346"/>
        <v>Não</v>
      </c>
      <c r="BX2210" s="111" t="str">
        <f t="shared" si="347"/>
        <v>Não</v>
      </c>
      <c r="BY2210" s="110" t="s">
        <v>121</v>
      </c>
      <c r="BZ2210" s="110" t="s">
        <v>213</v>
      </c>
      <c r="CA2210" s="110" t="s">
        <v>479</v>
      </c>
      <c r="CB2210" s="110" t="s">
        <v>8122</v>
      </c>
      <c r="CG2210" s="110" t="str">
        <f t="shared" si="350"/>
        <v>6512Morretes</v>
      </c>
      <c r="CH2210" s="110" t="str">
        <f t="shared" si="351"/>
        <v>6512-1</v>
      </c>
      <c r="CI2210" s="110">
        <v>1</v>
      </c>
      <c r="CJ2210" s="110">
        <v>6512</v>
      </c>
      <c r="CK2210" s="110" t="s">
        <v>33</v>
      </c>
      <c r="CL2210" s="110">
        <v>4116208</v>
      </c>
      <c r="CM2210" s="110" t="s">
        <v>4282</v>
      </c>
      <c r="CN2210" s="110">
        <v>0</v>
      </c>
      <c r="CO2210" s="110">
        <v>0</v>
      </c>
      <c r="CP2210" s="110">
        <v>0</v>
      </c>
      <c r="CQ2210" s="110">
        <v>100</v>
      </c>
    </row>
    <row r="2211" spans="19:95" x14ac:dyDescent="0.2">
      <c r="S2211" s="98">
        <v>7040</v>
      </c>
      <c r="T2211" s="98">
        <v>77</v>
      </c>
      <c r="U2211" s="98" t="s">
        <v>4752</v>
      </c>
      <c r="V2211" s="98">
        <v>30</v>
      </c>
      <c r="W2211" s="98" t="s">
        <v>4796</v>
      </c>
      <c r="X2211" s="98">
        <v>2</v>
      </c>
      <c r="Y2211" s="98" t="s">
        <v>4418</v>
      </c>
      <c r="Z2211" s="98">
        <v>17</v>
      </c>
      <c r="AA2211" s="98" t="s">
        <v>4753</v>
      </c>
      <c r="AB2211" s="98">
        <v>8398</v>
      </c>
      <c r="AC2211" s="98" t="s">
        <v>4856</v>
      </c>
      <c r="AD2211" s="98" t="s">
        <v>4857</v>
      </c>
      <c r="AE2211" s="98">
        <v>7040</v>
      </c>
      <c r="AF2211" s="98" t="s">
        <v>3708</v>
      </c>
      <c r="AG2211" s="98" t="s">
        <v>6802</v>
      </c>
      <c r="AH2211" s="98" t="s">
        <v>847</v>
      </c>
      <c r="AI2211" s="98" t="s">
        <v>53</v>
      </c>
      <c r="AJ2211" s="98">
        <v>4100</v>
      </c>
      <c r="AO2211" s="98">
        <v>2024</v>
      </c>
      <c r="AP2211" s="98">
        <v>0</v>
      </c>
      <c r="AQ2211" s="98" t="s">
        <v>54</v>
      </c>
      <c r="AR2211" s="98" t="s">
        <v>54</v>
      </c>
      <c r="AS2211" s="98" t="s">
        <v>54</v>
      </c>
      <c r="AT2211" s="98" t="s">
        <v>54</v>
      </c>
      <c r="AW2211" s="98" t="s">
        <v>479</v>
      </c>
      <c r="AY2211" s="98" t="s">
        <v>56</v>
      </c>
      <c r="AZ2211" s="98" t="s">
        <v>4790</v>
      </c>
      <c r="BA2211" s="98" t="s">
        <v>4763</v>
      </c>
      <c r="BB2211" s="98" t="s">
        <v>856</v>
      </c>
      <c r="BD2211" s="110" t="str">
        <f t="shared" si="348"/>
        <v>5536RGInt 03 Cascavel</v>
      </c>
      <c r="BE2211" s="110">
        <v>5536</v>
      </c>
      <c r="BF2211" s="110" t="s">
        <v>2183</v>
      </c>
      <c r="BG2211" s="110">
        <v>8385</v>
      </c>
      <c r="BH2211" s="110" t="s">
        <v>35</v>
      </c>
      <c r="BI2211" s="110">
        <v>9948.86</v>
      </c>
      <c r="BJ2211" s="110">
        <v>0</v>
      </c>
      <c r="BK2211" s="110">
        <v>0</v>
      </c>
      <c r="BL2211" s="110">
        <v>0</v>
      </c>
      <c r="BN2211" s="110">
        <f t="shared" si="349"/>
        <v>9948.86</v>
      </c>
      <c r="BS2211" s="110">
        <v>7040</v>
      </c>
      <c r="BT2211" s="110" t="str">
        <f t="shared" si="343"/>
        <v>Execução de serviços de conservação do pavimento e da faixa de domínio dos trechos de rodovias inseridas no novo programa de concessão de rodovias (PROINTEGRA)</v>
      </c>
      <c r="BU2211" s="111" t="str">
        <f t="shared" si="344"/>
        <v>Não</v>
      </c>
      <c r="BV2211" s="111" t="str">
        <f t="shared" si="345"/>
        <v>Não</v>
      </c>
      <c r="BW2211" s="111" t="str">
        <f t="shared" si="346"/>
        <v>Não</v>
      </c>
      <c r="BX2211" s="111" t="str">
        <f t="shared" si="347"/>
        <v>Não</v>
      </c>
      <c r="BY2211" s="110" t="s">
        <v>1696</v>
      </c>
      <c r="BZ2211" s="110" t="s">
        <v>213</v>
      </c>
      <c r="CA2211" s="110" t="s">
        <v>479</v>
      </c>
      <c r="CB2211" s="110" t="s">
        <v>8122</v>
      </c>
      <c r="CG2211" s="110" t="str">
        <f t="shared" si="350"/>
        <v>6512 Total</v>
      </c>
      <c r="CH2211" s="110" t="str">
        <f t="shared" si="351"/>
        <v>6512 Total-1</v>
      </c>
      <c r="CI2211" s="110">
        <v>1</v>
      </c>
      <c r="CJ2211" s="110" t="s">
        <v>7793</v>
      </c>
      <c r="CN2211" s="110">
        <v>0</v>
      </c>
      <c r="CO2211" s="110">
        <v>0</v>
      </c>
      <c r="CP2211" s="110">
        <v>0</v>
      </c>
      <c r="CQ2211" s="110">
        <v>100</v>
      </c>
    </row>
    <row r="2212" spans="19:95" x14ac:dyDescent="0.2">
      <c r="S2212" s="98">
        <v>6177</v>
      </c>
      <c r="T2212" s="98">
        <v>77</v>
      </c>
      <c r="U2212" s="98" t="s">
        <v>4752</v>
      </c>
      <c r="V2212" s="98">
        <v>30</v>
      </c>
      <c r="W2212" s="98" t="s">
        <v>4796</v>
      </c>
      <c r="X2212" s="98">
        <v>2</v>
      </c>
      <c r="Y2212" s="98" t="s">
        <v>4418</v>
      </c>
      <c r="Z2212" s="98">
        <v>17</v>
      </c>
      <c r="AA2212" s="98" t="s">
        <v>4753</v>
      </c>
      <c r="AB2212" s="98">
        <v>8398</v>
      </c>
      <c r="AC2212" s="98" t="s">
        <v>4856</v>
      </c>
      <c r="AD2212" s="98" t="s">
        <v>4857</v>
      </c>
      <c r="AE2212" s="98">
        <v>6177</v>
      </c>
      <c r="AF2212" s="98" t="s">
        <v>4863</v>
      </c>
      <c r="AG2212" s="98" t="s">
        <v>6803</v>
      </c>
      <c r="AH2212" s="98" t="s">
        <v>847</v>
      </c>
      <c r="AI2212" s="98" t="s">
        <v>53</v>
      </c>
      <c r="AJ2212" s="98">
        <v>4100</v>
      </c>
      <c r="AO2212" s="98">
        <v>2024</v>
      </c>
      <c r="AP2212" s="98">
        <v>0</v>
      </c>
      <c r="AQ2212" s="98" t="s">
        <v>54</v>
      </c>
      <c r="AR2212" s="98" t="s">
        <v>54</v>
      </c>
      <c r="AS2212" s="98" t="s">
        <v>54</v>
      </c>
      <c r="AT2212" s="98" t="s">
        <v>54</v>
      </c>
      <c r="AV2212" s="98" t="s">
        <v>213</v>
      </c>
      <c r="AY2212" s="98" t="s">
        <v>54</v>
      </c>
      <c r="AZ2212" s="98" t="s">
        <v>4862</v>
      </c>
      <c r="BA2212" s="98" t="s">
        <v>4828</v>
      </c>
      <c r="BB2212" s="98" t="s">
        <v>856</v>
      </c>
      <c r="BD2212" s="110" t="str">
        <f t="shared" si="348"/>
        <v>5537RGInt 04 Maringá</v>
      </c>
      <c r="BE2212" s="110">
        <v>5537</v>
      </c>
      <c r="BF2212" s="110" t="s">
        <v>2597</v>
      </c>
      <c r="BG2212" s="110">
        <v>8385</v>
      </c>
      <c r="BH2212" s="110" t="s">
        <v>36</v>
      </c>
      <c r="BI2212" s="110">
        <v>9915.08</v>
      </c>
      <c r="BJ2212" s="110">
        <v>0</v>
      </c>
      <c r="BK2212" s="110">
        <v>0</v>
      </c>
      <c r="BL2212" s="110">
        <v>0</v>
      </c>
      <c r="BN2212" s="110">
        <f t="shared" si="349"/>
        <v>9915.08</v>
      </c>
      <c r="BS2212" s="110">
        <v>6177</v>
      </c>
      <c r="BT2212" s="110" t="str">
        <f t="shared" si="343"/>
        <v>Execução de serviços de conservação rodoviária de pavimentos (COP II)</v>
      </c>
      <c r="BU2212" s="111" t="str">
        <f t="shared" si="344"/>
        <v>Não</v>
      </c>
      <c r="BV2212" s="111" t="str">
        <f t="shared" si="345"/>
        <v>Não</v>
      </c>
      <c r="BW2212" s="111" t="str">
        <f t="shared" si="346"/>
        <v>Não</v>
      </c>
      <c r="BX2212" s="111" t="str">
        <f t="shared" si="347"/>
        <v>Não</v>
      </c>
      <c r="BY2212" s="110" t="s">
        <v>121</v>
      </c>
      <c r="BZ2212" s="110" t="s">
        <v>213</v>
      </c>
      <c r="CA2212" s="110" t="s">
        <v>479</v>
      </c>
      <c r="CB2212" s="110" t="s">
        <v>8122</v>
      </c>
      <c r="CG2212" s="110" t="str">
        <f t="shared" si="350"/>
        <v>6513Ponta Grossa</v>
      </c>
      <c r="CH2212" s="110" t="str">
        <f t="shared" si="351"/>
        <v>6513-1</v>
      </c>
      <c r="CI2212" s="110">
        <v>1</v>
      </c>
      <c r="CJ2212" s="110">
        <v>6513</v>
      </c>
      <c r="CK2212" s="110" t="s">
        <v>38</v>
      </c>
      <c r="CL2212" s="110">
        <v>4119905</v>
      </c>
      <c r="CM2212" s="110" t="s">
        <v>531</v>
      </c>
      <c r="CN2212" s="110">
        <v>0</v>
      </c>
      <c r="CO2212" s="110">
        <v>7665.68</v>
      </c>
      <c r="CP2212" s="110">
        <v>7297.92</v>
      </c>
      <c r="CQ2212" s="110">
        <v>0</v>
      </c>
    </row>
    <row r="2213" spans="19:95" x14ac:dyDescent="0.2">
      <c r="S2213" s="98">
        <v>6179</v>
      </c>
      <c r="T2213" s="98">
        <v>77</v>
      </c>
      <c r="U2213" s="98" t="s">
        <v>4752</v>
      </c>
      <c r="V2213" s="98">
        <v>30</v>
      </c>
      <c r="W2213" s="98" t="s">
        <v>4796</v>
      </c>
      <c r="X2213" s="98">
        <v>2</v>
      </c>
      <c r="Y2213" s="98" t="s">
        <v>4418</v>
      </c>
      <c r="Z2213" s="98">
        <v>17</v>
      </c>
      <c r="AA2213" s="98" t="s">
        <v>4753</v>
      </c>
      <c r="AB2213" s="98">
        <v>8398</v>
      </c>
      <c r="AC2213" s="98" t="s">
        <v>4856</v>
      </c>
      <c r="AD2213" s="98" t="s">
        <v>4857</v>
      </c>
      <c r="AE2213" s="98">
        <v>6179</v>
      </c>
      <c r="AF2213" s="98" t="s">
        <v>4864</v>
      </c>
      <c r="AG2213" s="98" t="s">
        <v>6804</v>
      </c>
      <c r="AH2213" s="98" t="s">
        <v>847</v>
      </c>
      <c r="AI2213" s="98" t="s">
        <v>53</v>
      </c>
      <c r="AJ2213" s="98">
        <v>4100</v>
      </c>
      <c r="AO2213" s="98">
        <v>2024</v>
      </c>
      <c r="AP2213" s="98">
        <v>0</v>
      </c>
      <c r="AQ2213" s="98" t="s">
        <v>54</v>
      </c>
      <c r="AR2213" s="98" t="s">
        <v>54</v>
      </c>
      <c r="AS2213" s="98" t="s">
        <v>54</v>
      </c>
      <c r="AT2213" s="98" t="s">
        <v>54</v>
      </c>
      <c r="AV2213" s="98" t="s">
        <v>213</v>
      </c>
      <c r="AY2213" s="98" t="s">
        <v>54</v>
      </c>
      <c r="AZ2213" s="98" t="s">
        <v>4862</v>
      </c>
      <c r="BA2213" s="98" t="s">
        <v>4828</v>
      </c>
      <c r="BB2213" s="98" t="s">
        <v>856</v>
      </c>
      <c r="BD2213" s="110" t="str">
        <f t="shared" si="348"/>
        <v>5538RGInt 01 Curitiba</v>
      </c>
      <c r="BE2213" s="110">
        <v>5538</v>
      </c>
      <c r="BF2213" s="110" t="s">
        <v>2619</v>
      </c>
      <c r="BG2213" s="110">
        <v>8385</v>
      </c>
      <c r="BH2213" s="110" t="s">
        <v>33</v>
      </c>
      <c r="BI2213" s="110">
        <v>22062</v>
      </c>
      <c r="BJ2213" s="110">
        <v>0</v>
      </c>
      <c r="BK2213" s="110">
        <v>0</v>
      </c>
      <c r="BL2213" s="110">
        <v>0</v>
      </c>
      <c r="BN2213" s="110">
        <f t="shared" si="349"/>
        <v>22062</v>
      </c>
      <c r="BS2213" s="110">
        <v>6179</v>
      </c>
      <c r="BT2213" s="110" t="str">
        <f t="shared" si="343"/>
        <v>Execução de serviços de manutenção e conservação rotineira e periódica do pavimento das rodovias (PROMAC)</v>
      </c>
      <c r="BU2213" s="111" t="str">
        <f t="shared" si="344"/>
        <v>Não</v>
      </c>
      <c r="BV2213" s="111" t="str">
        <f t="shared" si="345"/>
        <v>Não</v>
      </c>
      <c r="BW2213" s="111" t="str">
        <f t="shared" si="346"/>
        <v>Não</v>
      </c>
      <c r="BX2213" s="111" t="str">
        <f t="shared" si="347"/>
        <v>Não</v>
      </c>
      <c r="BY2213" s="110" t="s">
        <v>121</v>
      </c>
      <c r="BZ2213" s="110" t="s">
        <v>213</v>
      </c>
      <c r="CA2213" s="110" t="s">
        <v>479</v>
      </c>
      <c r="CB2213" s="110" t="s">
        <v>8375</v>
      </c>
      <c r="CG2213" s="110" t="str">
        <f t="shared" si="350"/>
        <v>6513 Total</v>
      </c>
      <c r="CH2213" s="110" t="str">
        <f t="shared" si="351"/>
        <v>6513 Total-1</v>
      </c>
      <c r="CI2213" s="110">
        <v>1</v>
      </c>
      <c r="CJ2213" s="110" t="s">
        <v>7794</v>
      </c>
      <c r="CN2213" s="110">
        <v>0</v>
      </c>
      <c r="CO2213" s="110">
        <v>7665.68</v>
      </c>
      <c r="CP2213" s="110">
        <v>7297.92</v>
      </c>
      <c r="CQ2213" s="110">
        <v>0</v>
      </c>
    </row>
    <row r="2214" spans="19:95" x14ac:dyDescent="0.2">
      <c r="S2214" s="98">
        <v>5160</v>
      </c>
      <c r="T2214" s="98">
        <v>77</v>
      </c>
      <c r="U2214" s="98" t="s">
        <v>4752</v>
      </c>
      <c r="V2214" s="98">
        <v>30</v>
      </c>
      <c r="W2214" s="98" t="s">
        <v>4796</v>
      </c>
      <c r="X2214" s="98">
        <v>2</v>
      </c>
      <c r="Y2214" s="98" t="s">
        <v>4418</v>
      </c>
      <c r="Z2214" s="98">
        <v>17</v>
      </c>
      <c r="AA2214" s="98" t="s">
        <v>4753</v>
      </c>
      <c r="AB2214" s="98">
        <v>8398</v>
      </c>
      <c r="AC2214" s="98" t="s">
        <v>4856</v>
      </c>
      <c r="AD2214" s="98" t="s">
        <v>4857</v>
      </c>
      <c r="AE2214" s="98">
        <v>5160</v>
      </c>
      <c r="AF2214" s="98" t="s">
        <v>3707</v>
      </c>
      <c r="AG2214" s="98" t="s">
        <v>6805</v>
      </c>
      <c r="AH2214" s="98" t="s">
        <v>847</v>
      </c>
      <c r="AI2214" s="98" t="s">
        <v>53</v>
      </c>
      <c r="AJ2214" s="98">
        <v>4100</v>
      </c>
      <c r="AO2214" s="98">
        <v>2024</v>
      </c>
      <c r="AP2214" s="98">
        <v>2</v>
      </c>
      <c r="AQ2214" s="98" t="s">
        <v>54</v>
      </c>
      <c r="AR2214" s="98" t="s">
        <v>54</v>
      </c>
      <c r="AS2214" s="98" t="s">
        <v>54</v>
      </c>
      <c r="AT2214" s="98" t="s">
        <v>54</v>
      </c>
      <c r="AU2214" s="98" t="s">
        <v>1707</v>
      </c>
      <c r="AY2214" s="98" t="s">
        <v>56</v>
      </c>
      <c r="AZ2214" s="98" t="s">
        <v>4790</v>
      </c>
      <c r="BA2214" s="98" t="s">
        <v>4828</v>
      </c>
      <c r="BB2214" s="98" t="s">
        <v>856</v>
      </c>
      <c r="BD2214" s="110" t="str">
        <f t="shared" si="348"/>
        <v>5539RGInt 01 Curitiba</v>
      </c>
      <c r="BE2214" s="110">
        <v>5539</v>
      </c>
      <c r="BF2214" s="110" t="s">
        <v>2614</v>
      </c>
      <c r="BG2214" s="110">
        <v>8385</v>
      </c>
      <c r="BH2214" s="110" t="s">
        <v>33</v>
      </c>
      <c r="BI2214" s="110">
        <v>8406</v>
      </c>
      <c r="BJ2214" s="110">
        <v>0</v>
      </c>
      <c r="BK2214" s="110">
        <v>0</v>
      </c>
      <c r="BL2214" s="110">
        <v>0</v>
      </c>
      <c r="BN2214" s="110">
        <f t="shared" si="349"/>
        <v>8406</v>
      </c>
      <c r="BS2214" s="110">
        <v>5160</v>
      </c>
      <c r="BT2214" s="110" t="str">
        <f t="shared" si="343"/>
        <v>Execução de serviços de manutenção e recuperação de obras de arte especiais (Pontes e Viadutos)</v>
      </c>
      <c r="BU2214" s="111" t="str">
        <f t="shared" si="344"/>
        <v>Não</v>
      </c>
      <c r="BV2214" s="111" t="str">
        <f t="shared" si="345"/>
        <v>Não</v>
      </c>
      <c r="BW2214" s="111" t="str">
        <f t="shared" si="346"/>
        <v>Não</v>
      </c>
      <c r="BX2214" s="111" t="str">
        <f t="shared" si="347"/>
        <v>Não</v>
      </c>
      <c r="BY2214" s="110" t="s">
        <v>1707</v>
      </c>
      <c r="BZ2214" s="110" t="s">
        <v>213</v>
      </c>
      <c r="CA2214" s="110" t="s">
        <v>121</v>
      </c>
      <c r="CB2214" s="110" t="s">
        <v>8375</v>
      </c>
      <c r="CG2214" s="110" t="str">
        <f t="shared" si="350"/>
        <v>6514Ponta Grossa</v>
      </c>
      <c r="CH2214" s="110" t="str">
        <f t="shared" si="351"/>
        <v>6514-1</v>
      </c>
      <c r="CI2214" s="110">
        <v>1</v>
      </c>
      <c r="CJ2214" s="110">
        <v>6514</v>
      </c>
      <c r="CK2214" s="110" t="s">
        <v>38</v>
      </c>
      <c r="CL2214" s="110">
        <v>4119905</v>
      </c>
      <c r="CM2214" s="110" t="s">
        <v>531</v>
      </c>
      <c r="CN2214" s="110">
        <v>1165.5899999999999</v>
      </c>
      <c r="CO2214" s="110">
        <v>1165.5899999999999</v>
      </c>
      <c r="CP2214" s="110">
        <v>0</v>
      </c>
      <c r="CQ2214" s="110">
        <v>0</v>
      </c>
    </row>
    <row r="2215" spans="19:95" x14ac:dyDescent="0.2">
      <c r="S2215" s="98">
        <v>7039</v>
      </c>
      <c r="T2215" s="98">
        <v>77</v>
      </c>
      <c r="U2215" s="98" t="s">
        <v>4752</v>
      </c>
      <c r="V2215" s="98">
        <v>30</v>
      </c>
      <c r="W2215" s="98" t="s">
        <v>4796</v>
      </c>
      <c r="X2215" s="98">
        <v>2</v>
      </c>
      <c r="Y2215" s="98" t="s">
        <v>4418</v>
      </c>
      <c r="Z2215" s="98">
        <v>17</v>
      </c>
      <c r="AA2215" s="98" t="s">
        <v>4753</v>
      </c>
      <c r="AB2215" s="98">
        <v>8398</v>
      </c>
      <c r="AC2215" s="98" t="s">
        <v>4856</v>
      </c>
      <c r="AD2215" s="98" t="s">
        <v>4857</v>
      </c>
      <c r="AE2215" s="98">
        <v>7039</v>
      </c>
      <c r="AF2215" s="98" t="s">
        <v>4874</v>
      </c>
      <c r="AG2215" s="98" t="s">
        <v>6806</v>
      </c>
      <c r="AH2215" s="98" t="s">
        <v>4875</v>
      </c>
      <c r="AI2215" s="98" t="s">
        <v>53</v>
      </c>
      <c r="AJ2215" s="98">
        <v>4100</v>
      </c>
      <c r="AO2215" s="98">
        <v>2024</v>
      </c>
      <c r="AP2215" s="98">
        <v>0</v>
      </c>
      <c r="AQ2215" s="98" t="s">
        <v>54</v>
      </c>
      <c r="AR2215" s="98" t="s">
        <v>54</v>
      </c>
      <c r="AS2215" s="98" t="s">
        <v>54</v>
      </c>
      <c r="AT2215" s="98" t="s">
        <v>54</v>
      </c>
      <c r="AW2215" s="98" t="s">
        <v>479</v>
      </c>
      <c r="AY2215" s="98" t="s">
        <v>56</v>
      </c>
      <c r="AZ2215" s="98" t="s">
        <v>4862</v>
      </c>
      <c r="BA2215" s="98" t="s">
        <v>4763</v>
      </c>
      <c r="BB2215" s="98" t="s">
        <v>856</v>
      </c>
      <c r="BD2215" s="110" t="str">
        <f t="shared" si="348"/>
        <v>5540RGInt 01 Curitiba</v>
      </c>
      <c r="BE2215" s="110">
        <v>5540</v>
      </c>
      <c r="BF2215" s="110" t="s">
        <v>1923</v>
      </c>
      <c r="BG2215" s="110">
        <v>8383</v>
      </c>
      <c r="BH2215" s="110" t="s">
        <v>33</v>
      </c>
      <c r="BI2215" s="110">
        <v>0</v>
      </c>
      <c r="BJ2215" s="110">
        <v>2166.0500000000002</v>
      </c>
      <c r="BK2215" s="110">
        <v>0</v>
      </c>
      <c r="BL2215" s="110">
        <v>0</v>
      </c>
      <c r="BN2215" s="110">
        <f t="shared" si="349"/>
        <v>2166.0500000000002</v>
      </c>
      <c r="BS2215" s="110">
        <v>7039</v>
      </c>
      <c r="BT2215" s="110" t="str">
        <f t="shared" si="343"/>
        <v>Execução dos serviços de instalação de abrigos</v>
      </c>
      <c r="BU2215" s="111" t="str">
        <f t="shared" si="344"/>
        <v>Não</v>
      </c>
      <c r="BV2215" s="111" t="str">
        <f t="shared" si="345"/>
        <v>Não</v>
      </c>
      <c r="BW2215" s="111" t="str">
        <f t="shared" si="346"/>
        <v>Não</v>
      </c>
      <c r="BX2215" s="111" t="str">
        <f t="shared" si="347"/>
        <v>Não</v>
      </c>
      <c r="BY2215" s="110" t="s">
        <v>121</v>
      </c>
      <c r="BZ2215" s="110" t="s">
        <v>213</v>
      </c>
      <c r="CA2215" s="110" t="s">
        <v>479</v>
      </c>
      <c r="CB2215" s="110" t="s">
        <v>8122</v>
      </c>
      <c r="CG2215" s="110" t="str">
        <f t="shared" si="350"/>
        <v>6514 Total</v>
      </c>
      <c r="CH2215" s="110" t="str">
        <f t="shared" si="351"/>
        <v>6514 Total-1</v>
      </c>
      <c r="CI2215" s="110">
        <v>1</v>
      </c>
      <c r="CJ2215" s="110" t="s">
        <v>7795</v>
      </c>
      <c r="CN2215" s="110">
        <v>1165.5899999999999</v>
      </c>
      <c r="CO2215" s="110">
        <v>1165.5899999999999</v>
      </c>
      <c r="CP2215" s="110">
        <v>0</v>
      </c>
      <c r="CQ2215" s="110">
        <v>0</v>
      </c>
    </row>
    <row r="2216" spans="19:95" x14ac:dyDescent="0.2">
      <c r="S2216" s="98">
        <v>7041</v>
      </c>
      <c r="T2216" s="98">
        <v>77</v>
      </c>
      <c r="U2216" s="98" t="s">
        <v>4752</v>
      </c>
      <c r="V2216" s="98">
        <v>30</v>
      </c>
      <c r="W2216" s="98" t="s">
        <v>4796</v>
      </c>
      <c r="X2216" s="98">
        <v>2</v>
      </c>
      <c r="Y2216" s="98" t="s">
        <v>4418</v>
      </c>
      <c r="Z2216" s="98">
        <v>17</v>
      </c>
      <c r="AA2216" s="98" t="s">
        <v>4753</v>
      </c>
      <c r="AB2216" s="98">
        <v>8398</v>
      </c>
      <c r="AC2216" s="98" t="s">
        <v>4856</v>
      </c>
      <c r="AD2216" s="98" t="s">
        <v>4857</v>
      </c>
      <c r="AE2216" s="98">
        <v>7041</v>
      </c>
      <c r="AF2216" s="98" t="s">
        <v>6807</v>
      </c>
      <c r="AG2216" s="98" t="s">
        <v>6808</v>
      </c>
      <c r="AH2216" s="98" t="s">
        <v>847</v>
      </c>
      <c r="AI2216" s="98" t="s">
        <v>53</v>
      </c>
      <c r="AJ2216" s="98">
        <v>4100</v>
      </c>
      <c r="AO2216" s="98">
        <v>2024</v>
      </c>
      <c r="AP2216" s="98">
        <v>0</v>
      </c>
      <c r="AQ2216" s="98" t="s">
        <v>54</v>
      </c>
      <c r="AR2216" s="98" t="s">
        <v>54</v>
      </c>
      <c r="AS2216" s="98" t="s">
        <v>54</v>
      </c>
      <c r="AT2216" s="98" t="s">
        <v>54</v>
      </c>
      <c r="AW2216" s="98" t="s">
        <v>479</v>
      </c>
      <c r="AY2216" s="98" t="s">
        <v>56</v>
      </c>
      <c r="AZ2216" s="98" t="s">
        <v>4790</v>
      </c>
      <c r="BA2216" s="98" t="s">
        <v>4763</v>
      </c>
      <c r="BB2216" s="98" t="s">
        <v>856</v>
      </c>
      <c r="BD2216" s="110" t="str">
        <f t="shared" si="348"/>
        <v>5541RGInt 01 Curitiba</v>
      </c>
      <c r="BE2216" s="110">
        <v>5541</v>
      </c>
      <c r="BF2216" s="110" t="s">
        <v>1927</v>
      </c>
      <c r="BG2216" s="110">
        <v>8383</v>
      </c>
      <c r="BH2216" s="110" t="s">
        <v>33</v>
      </c>
      <c r="BI2216" s="110">
        <v>0</v>
      </c>
      <c r="BJ2216" s="110">
        <v>0</v>
      </c>
      <c r="BK2216" s="110">
        <v>3202</v>
      </c>
      <c r="BL2216" s="110">
        <v>0</v>
      </c>
      <c r="BN2216" s="110">
        <f t="shared" si="349"/>
        <v>3202</v>
      </c>
      <c r="BS2216" s="110">
        <v>7041</v>
      </c>
      <c r="BT2216" s="110" t="str">
        <f t="shared" si="343"/>
        <v>Execução dos serviços de manutenção e conservação da faixa de domínio em rodovias estaduais em trechos concessionados do Paraná (INTEGRA PARANÁ)</v>
      </c>
      <c r="BU2216" s="111" t="str">
        <f t="shared" si="344"/>
        <v>Não</v>
      </c>
      <c r="BV2216" s="111" t="str">
        <f t="shared" si="345"/>
        <v>Não</v>
      </c>
      <c r="BW2216" s="111" t="str">
        <f t="shared" si="346"/>
        <v>Não</v>
      </c>
      <c r="BX2216" s="111" t="str">
        <f t="shared" si="347"/>
        <v>Não</v>
      </c>
      <c r="BY2216" s="110" t="s">
        <v>1696</v>
      </c>
      <c r="BZ2216" s="110" t="s">
        <v>213</v>
      </c>
      <c r="CA2216" s="110" t="s">
        <v>479</v>
      </c>
      <c r="CB2216" s="110" t="s">
        <v>8122</v>
      </c>
      <c r="CG2216" s="110" t="str">
        <f t="shared" si="350"/>
        <v>6515Umuarama</v>
      </c>
      <c r="CH2216" s="110" t="str">
        <f t="shared" si="351"/>
        <v>6515-1</v>
      </c>
      <c r="CI2216" s="110">
        <v>1</v>
      </c>
      <c r="CJ2216" s="110">
        <v>6515</v>
      </c>
      <c r="CK2216" s="110" t="s">
        <v>36</v>
      </c>
      <c r="CL2216" s="110">
        <v>4128104</v>
      </c>
      <c r="CM2216" s="110" t="s">
        <v>2325</v>
      </c>
      <c r="CN2216" s="110">
        <v>0</v>
      </c>
      <c r="CO2216" s="110">
        <v>0</v>
      </c>
      <c r="CP2216" s="110">
        <v>0</v>
      </c>
      <c r="CQ2216" s="110">
        <v>100</v>
      </c>
    </row>
    <row r="2217" spans="19:95" x14ac:dyDescent="0.2">
      <c r="S2217" s="98">
        <v>6180</v>
      </c>
      <c r="T2217" s="98">
        <v>77</v>
      </c>
      <c r="U2217" s="98" t="s">
        <v>4752</v>
      </c>
      <c r="V2217" s="98">
        <v>30</v>
      </c>
      <c r="W2217" s="98" t="s">
        <v>4796</v>
      </c>
      <c r="X2217" s="98">
        <v>2</v>
      </c>
      <c r="Y2217" s="98" t="s">
        <v>4418</v>
      </c>
      <c r="Z2217" s="98">
        <v>17</v>
      </c>
      <c r="AA2217" s="98" t="s">
        <v>4753</v>
      </c>
      <c r="AB2217" s="98">
        <v>8398</v>
      </c>
      <c r="AC2217" s="98" t="s">
        <v>4856</v>
      </c>
      <c r="AD2217" s="98" t="s">
        <v>4857</v>
      </c>
      <c r="AE2217" s="98">
        <v>6180</v>
      </c>
      <c r="AF2217" s="98" t="s">
        <v>4865</v>
      </c>
      <c r="AG2217" s="98" t="s">
        <v>6809</v>
      </c>
      <c r="AH2217" s="98" t="s">
        <v>847</v>
      </c>
      <c r="AI2217" s="98" t="s">
        <v>53</v>
      </c>
      <c r="AJ2217" s="98">
        <v>4100</v>
      </c>
      <c r="AO2217" s="98">
        <v>2024</v>
      </c>
      <c r="AP2217" s="98">
        <v>0</v>
      </c>
      <c r="AQ2217" s="98" t="s">
        <v>54</v>
      </c>
      <c r="AR2217" s="98" t="s">
        <v>54</v>
      </c>
      <c r="AS2217" s="98" t="s">
        <v>54</v>
      </c>
      <c r="AT2217" s="98" t="s">
        <v>54</v>
      </c>
      <c r="AW2217" s="98" t="s">
        <v>479</v>
      </c>
      <c r="AY2217" s="98" t="s">
        <v>54</v>
      </c>
      <c r="AZ2217" s="98" t="s">
        <v>4862</v>
      </c>
      <c r="BA2217" s="98" t="s">
        <v>4828</v>
      </c>
      <c r="BB2217" s="98" t="s">
        <v>856</v>
      </c>
      <c r="BD2217" s="110" t="str">
        <f t="shared" si="348"/>
        <v>5542(vazio)</v>
      </c>
      <c r="BE2217" s="110">
        <v>5542</v>
      </c>
      <c r="BF2217" s="110" t="s">
        <v>887</v>
      </c>
      <c r="BG2217" s="110">
        <v>8824</v>
      </c>
      <c r="BH2217" s="110" t="s">
        <v>60</v>
      </c>
      <c r="BI2217" s="110">
        <v>1544</v>
      </c>
      <c r="BJ2217" s="110">
        <v>1018</v>
      </c>
      <c r="BK2217" s="110">
        <v>745</v>
      </c>
      <c r="BL2217" s="110">
        <v>572</v>
      </c>
      <c r="BN2217" s="110">
        <f t="shared" si="349"/>
        <v>3879</v>
      </c>
      <c r="BS2217" s="110">
        <v>6180</v>
      </c>
      <c r="BT2217" s="110" t="str">
        <f t="shared" si="343"/>
        <v>Execução dos serviços de manutenção e conservação de rodovias não pavimentadas</v>
      </c>
      <c r="BU2217" s="111" t="str">
        <f t="shared" si="344"/>
        <v>Não</v>
      </c>
      <c r="BV2217" s="111" t="str">
        <f t="shared" si="345"/>
        <v>Não</v>
      </c>
      <c r="BW2217" s="111" t="str">
        <f t="shared" si="346"/>
        <v>Não</v>
      </c>
      <c r="BX2217" s="111" t="str">
        <f t="shared" si="347"/>
        <v>Não</v>
      </c>
      <c r="BY2217" s="110" t="s">
        <v>121</v>
      </c>
      <c r="BZ2217" s="110" t="s">
        <v>213</v>
      </c>
      <c r="CA2217" s="110" t="s">
        <v>479</v>
      </c>
      <c r="CB2217" s="110" t="s">
        <v>8375</v>
      </c>
      <c r="CG2217" s="110" t="str">
        <f t="shared" si="350"/>
        <v>6515 Total</v>
      </c>
      <c r="CH2217" s="110" t="str">
        <f t="shared" si="351"/>
        <v>6515 Total-1</v>
      </c>
      <c r="CI2217" s="110">
        <v>1</v>
      </c>
      <c r="CJ2217" s="110" t="s">
        <v>7796</v>
      </c>
      <c r="CN2217" s="110">
        <v>0</v>
      </c>
      <c r="CO2217" s="110">
        <v>0</v>
      </c>
      <c r="CP2217" s="110">
        <v>0</v>
      </c>
      <c r="CQ2217" s="110">
        <v>100</v>
      </c>
    </row>
    <row r="2218" spans="19:95" x14ac:dyDescent="0.2">
      <c r="S2218" s="98">
        <v>6615</v>
      </c>
      <c r="T2218" s="98">
        <v>77</v>
      </c>
      <c r="U2218" s="98" t="s">
        <v>4752</v>
      </c>
      <c r="V2218" s="98">
        <v>30</v>
      </c>
      <c r="W2218" s="98" t="s">
        <v>4796</v>
      </c>
      <c r="X2218" s="98">
        <v>2</v>
      </c>
      <c r="Y2218" s="98" t="s">
        <v>4418</v>
      </c>
      <c r="Z2218" s="98">
        <v>17</v>
      </c>
      <c r="AA2218" s="98" t="s">
        <v>4753</v>
      </c>
      <c r="AB2218" s="98">
        <v>8398</v>
      </c>
      <c r="AC2218" s="98" t="s">
        <v>4856</v>
      </c>
      <c r="AD2218" s="98" t="s">
        <v>4857</v>
      </c>
      <c r="AE2218" s="98">
        <v>6615</v>
      </c>
      <c r="AF2218" s="98" t="s">
        <v>6810</v>
      </c>
      <c r="AG2218" s="98" t="s">
        <v>6811</v>
      </c>
      <c r="AH2218" s="98" t="s">
        <v>6812</v>
      </c>
      <c r="AI2218" s="98" t="s">
        <v>53</v>
      </c>
      <c r="AJ2218" s="98">
        <v>4100</v>
      </c>
      <c r="AO2218" s="98">
        <v>2024</v>
      </c>
      <c r="AP2218" s="98">
        <v>0</v>
      </c>
      <c r="AQ2218" s="98" t="s">
        <v>54</v>
      </c>
      <c r="AR2218" s="98" t="s">
        <v>54</v>
      </c>
      <c r="AS2218" s="98" t="s">
        <v>54</v>
      </c>
      <c r="AT2218" s="98" t="s">
        <v>54</v>
      </c>
      <c r="AW2218" s="98" t="s">
        <v>479</v>
      </c>
      <c r="AY2218" s="98" t="s">
        <v>56</v>
      </c>
      <c r="AZ2218" s="98" t="s">
        <v>4790</v>
      </c>
      <c r="BA2218" s="98" t="s">
        <v>4828</v>
      </c>
      <c r="BB2218" s="98" t="s">
        <v>856</v>
      </c>
      <c r="BD2218" s="110" t="str">
        <f t="shared" si="348"/>
        <v>5543RGInt 01 Curitiba</v>
      </c>
      <c r="BE2218" s="110">
        <v>5543</v>
      </c>
      <c r="BF2218" s="110" t="s">
        <v>1931</v>
      </c>
      <c r="BG2218" s="110">
        <v>8383</v>
      </c>
      <c r="BH2218" s="110" t="s">
        <v>33</v>
      </c>
      <c r="BI2218" s="110">
        <v>0</v>
      </c>
      <c r="BJ2218" s="110">
        <v>3155</v>
      </c>
      <c r="BK2218" s="110">
        <v>0</v>
      </c>
      <c r="BL2218" s="110">
        <v>0</v>
      </c>
      <c r="BN2218" s="110">
        <f t="shared" si="349"/>
        <v>3155</v>
      </c>
      <c r="BS2218" s="110">
        <v>6615</v>
      </c>
      <c r="BT2218" s="110" t="str">
        <f t="shared" si="343"/>
        <v>Manutenção e recuperação de obras de arte especiais (Pontes e Viadutos)</v>
      </c>
      <c r="BU2218" s="111" t="str">
        <f t="shared" si="344"/>
        <v>Não</v>
      </c>
      <c r="BV2218" s="111" t="str">
        <f t="shared" si="345"/>
        <v>Não</v>
      </c>
      <c r="BW2218" s="111" t="str">
        <f t="shared" si="346"/>
        <v>Não</v>
      </c>
      <c r="BX2218" s="111" t="str">
        <f t="shared" si="347"/>
        <v>Não</v>
      </c>
      <c r="BY2218" s="110" t="s">
        <v>121</v>
      </c>
      <c r="BZ2218" s="110" t="s">
        <v>213</v>
      </c>
      <c r="CA2218" s="110" t="s">
        <v>479</v>
      </c>
      <c r="CB2218" s="110" t="s">
        <v>8122</v>
      </c>
      <c r="CG2218" s="110" t="str">
        <f t="shared" si="350"/>
        <v>6516Mandaguaçu</v>
      </c>
      <c r="CH2218" s="110" t="str">
        <f t="shared" si="351"/>
        <v>6516-1</v>
      </c>
      <c r="CI2218" s="110">
        <v>1</v>
      </c>
      <c r="CJ2218" s="110">
        <v>6516</v>
      </c>
      <c r="CK2218" s="110" t="s">
        <v>36</v>
      </c>
      <c r="CL2218" s="110">
        <v>4114104</v>
      </c>
      <c r="CM2218" s="110" t="s">
        <v>492</v>
      </c>
      <c r="CN2218" s="110">
        <v>0</v>
      </c>
      <c r="CO2218" s="110">
        <v>0</v>
      </c>
      <c r="CP2218" s="110">
        <v>0</v>
      </c>
      <c r="CQ2218" s="110">
        <v>100</v>
      </c>
    </row>
    <row r="2219" spans="19:95" x14ac:dyDescent="0.2">
      <c r="S2219" s="98">
        <v>6225</v>
      </c>
      <c r="T2219" s="98">
        <v>77</v>
      </c>
      <c r="U2219" s="98" t="s">
        <v>4752</v>
      </c>
      <c r="V2219" s="98">
        <v>30</v>
      </c>
      <c r="W2219" s="98" t="s">
        <v>4796</v>
      </c>
      <c r="X2219" s="98">
        <v>2</v>
      </c>
      <c r="Y2219" s="98" t="s">
        <v>4418</v>
      </c>
      <c r="Z2219" s="98">
        <v>17</v>
      </c>
      <c r="AA2219" s="98" t="s">
        <v>4753</v>
      </c>
      <c r="AB2219" s="98">
        <v>8398</v>
      </c>
      <c r="AC2219" s="98" t="s">
        <v>4856</v>
      </c>
      <c r="AD2219" s="98" t="s">
        <v>4857</v>
      </c>
      <c r="AE2219" s="98">
        <v>6225</v>
      </c>
      <c r="AF2219" s="98" t="s">
        <v>4866</v>
      </c>
      <c r="AG2219" s="98" t="s">
        <v>6813</v>
      </c>
      <c r="AH2219" s="98" t="s">
        <v>847</v>
      </c>
      <c r="AI2219" s="98" t="s">
        <v>53</v>
      </c>
      <c r="AJ2219" s="98">
        <v>4100</v>
      </c>
      <c r="AO2219" s="98">
        <v>2024</v>
      </c>
      <c r="AP2219" s="98">
        <v>5833</v>
      </c>
      <c r="AQ2219" s="98" t="s">
        <v>54</v>
      </c>
      <c r="AR2219" s="98" t="s">
        <v>54</v>
      </c>
      <c r="AS2219" s="98" t="s">
        <v>54</v>
      </c>
      <c r="AT2219" s="98" t="s">
        <v>54</v>
      </c>
      <c r="AV2219" s="98" t="s">
        <v>213</v>
      </c>
      <c r="AY2219" s="98" t="s">
        <v>56</v>
      </c>
      <c r="AZ2219" s="98" t="s">
        <v>4868</v>
      </c>
      <c r="BA2219" s="98" t="s">
        <v>4828</v>
      </c>
      <c r="BB2219" s="98" t="s">
        <v>4869</v>
      </c>
      <c r="BD2219" s="110" t="str">
        <f t="shared" si="348"/>
        <v>5544RGInt 03 Cascavel</v>
      </c>
      <c r="BE2219" s="110">
        <v>5544</v>
      </c>
      <c r="BF2219" s="110" t="s">
        <v>1934</v>
      </c>
      <c r="BG2219" s="110">
        <v>8383</v>
      </c>
      <c r="BH2219" s="110" t="s">
        <v>35</v>
      </c>
      <c r="BI2219" s="110">
        <v>2818.89</v>
      </c>
      <c r="BJ2219" s="110">
        <v>0</v>
      </c>
      <c r="BK2219" s="110">
        <v>0</v>
      </c>
      <c r="BL2219" s="110">
        <v>0</v>
      </c>
      <c r="BN2219" s="110">
        <f t="shared" si="349"/>
        <v>2818.89</v>
      </c>
      <c r="BS2219" s="110">
        <v>6225</v>
      </c>
      <c r="BT2219" s="110" t="str">
        <f t="shared" ref="BT2219:BT2275" si="352">VLOOKUP(BS2219,$S:$AF,14,0)</f>
        <v>Recomposição de defeitos das rodovias estaduais</v>
      </c>
      <c r="BU2219" s="111" t="str">
        <f t="shared" ref="BU2219:BU2275" si="353">PROPER(VLOOKUP($BS2219,$S:$BB,27,0))</f>
        <v>Não</v>
      </c>
      <c r="BV2219" s="111" t="str">
        <f t="shared" ref="BV2219:BV2275" si="354">PROPER(VLOOKUP($BS2219,$S:$BB,28,0))</f>
        <v>Não</v>
      </c>
      <c r="BW2219" s="111" t="str">
        <f t="shared" ref="BW2219:BW2275" si="355">PROPER(VLOOKUP($BS2219,$S:$BB,25,0))</f>
        <v>Não</v>
      </c>
      <c r="BX2219" s="111" t="str">
        <f t="shared" ref="BX2219:BX2275" si="356">PROPER(VLOOKUP($BS2219,$S:$BB,26,0))</f>
        <v>Não</v>
      </c>
      <c r="BY2219" s="110" t="s">
        <v>121</v>
      </c>
      <c r="BZ2219" s="110" t="s">
        <v>213</v>
      </c>
      <c r="CA2219" s="110" t="s">
        <v>121</v>
      </c>
      <c r="CB2219" s="110" t="s">
        <v>8375</v>
      </c>
      <c r="CG2219" s="110" t="str">
        <f t="shared" si="350"/>
        <v>6516 Total</v>
      </c>
      <c r="CH2219" s="110" t="str">
        <f t="shared" si="351"/>
        <v>6516 Total-1</v>
      </c>
      <c r="CI2219" s="110">
        <v>1</v>
      </c>
      <c r="CJ2219" s="110" t="s">
        <v>7797</v>
      </c>
      <c r="CN2219" s="110">
        <v>0</v>
      </c>
      <c r="CO2219" s="110">
        <v>0</v>
      </c>
      <c r="CP2219" s="110">
        <v>0</v>
      </c>
      <c r="CQ2219" s="110">
        <v>100</v>
      </c>
    </row>
    <row r="2220" spans="19:95" x14ac:dyDescent="0.2">
      <c r="S2220" s="98">
        <v>6614</v>
      </c>
      <c r="T2220" s="98">
        <v>77</v>
      </c>
      <c r="U2220" s="98" t="s">
        <v>4752</v>
      </c>
      <c r="V2220" s="98">
        <v>30</v>
      </c>
      <c r="W2220" s="98" t="s">
        <v>4796</v>
      </c>
      <c r="X2220" s="98">
        <v>2</v>
      </c>
      <c r="Y2220" s="98" t="s">
        <v>4418</v>
      </c>
      <c r="Z2220" s="98">
        <v>17</v>
      </c>
      <c r="AA2220" s="98" t="s">
        <v>4753</v>
      </c>
      <c r="AB2220" s="98">
        <v>8398</v>
      </c>
      <c r="AC2220" s="98" t="s">
        <v>4856</v>
      </c>
      <c r="AD2220" s="98" t="s">
        <v>4857</v>
      </c>
      <c r="AE2220" s="98">
        <v>6614</v>
      </c>
      <c r="AF2220" s="98" t="s">
        <v>6814</v>
      </c>
      <c r="AG2220" s="98" t="s">
        <v>6815</v>
      </c>
      <c r="AH2220" s="98" t="s">
        <v>4867</v>
      </c>
      <c r="AI2220" s="98" t="s">
        <v>53</v>
      </c>
      <c r="AJ2220" s="98">
        <v>4100</v>
      </c>
      <c r="AO2220" s="98">
        <v>2024</v>
      </c>
      <c r="AP2220" s="98">
        <v>0</v>
      </c>
      <c r="AQ2220" s="98" t="s">
        <v>54</v>
      </c>
      <c r="AR2220" s="98" t="s">
        <v>54</v>
      </c>
      <c r="AS2220" s="98" t="s">
        <v>54</v>
      </c>
      <c r="AT2220" s="98" t="s">
        <v>54</v>
      </c>
      <c r="AV2220" s="98" t="s">
        <v>213</v>
      </c>
      <c r="AY2220" s="98" t="s">
        <v>56</v>
      </c>
      <c r="AZ2220" s="98" t="s">
        <v>6816</v>
      </c>
      <c r="BA2220" s="98" t="s">
        <v>4828</v>
      </c>
      <c r="BB2220" s="98" t="s">
        <v>856</v>
      </c>
      <c r="BD2220" s="110" t="str">
        <f t="shared" si="348"/>
        <v>5545RGInt 04 Maringá</v>
      </c>
      <c r="BE2220" s="110">
        <v>5545</v>
      </c>
      <c r="BF2220" s="110" t="s">
        <v>1961</v>
      </c>
      <c r="BG2220" s="110">
        <v>8383</v>
      </c>
      <c r="BH2220" s="110" t="s">
        <v>36</v>
      </c>
      <c r="BI2220" s="110">
        <v>0</v>
      </c>
      <c r="BJ2220" s="110">
        <v>1717</v>
      </c>
      <c r="BK2220" s="110">
        <v>0</v>
      </c>
      <c r="BL2220" s="110">
        <v>0</v>
      </c>
      <c r="BN2220" s="110">
        <f t="shared" si="349"/>
        <v>1717</v>
      </c>
      <c r="BS2220" s="110">
        <v>6614</v>
      </c>
      <c r="BT2220" s="110" t="str">
        <f t="shared" si="352"/>
        <v>Reparos de defeitos das Rodovias Estaduais (RECOMPOSIÇÃO)</v>
      </c>
      <c r="BU2220" s="111" t="str">
        <f t="shared" si="353"/>
        <v>Não</v>
      </c>
      <c r="BV2220" s="111" t="str">
        <f t="shared" si="354"/>
        <v>Não</v>
      </c>
      <c r="BW2220" s="111" t="str">
        <f t="shared" si="355"/>
        <v>Não</v>
      </c>
      <c r="BX2220" s="111" t="str">
        <f t="shared" si="356"/>
        <v>Não</v>
      </c>
      <c r="BY2220" s="110" t="s">
        <v>121</v>
      </c>
      <c r="BZ2220" s="110" t="s">
        <v>213</v>
      </c>
      <c r="CA2220" s="110" t="s">
        <v>479</v>
      </c>
      <c r="CB2220" s="110" t="s">
        <v>8122</v>
      </c>
      <c r="CG2220" s="110" t="str">
        <f t="shared" si="350"/>
        <v>6517Assis Chateaubriand</v>
      </c>
      <c r="CH2220" s="110" t="str">
        <f t="shared" si="351"/>
        <v>6517-1</v>
      </c>
      <c r="CI2220" s="110">
        <v>1</v>
      </c>
      <c r="CJ2220" s="110">
        <v>6517</v>
      </c>
      <c r="CK2220" s="110" t="s">
        <v>35</v>
      </c>
      <c r="CL2220" s="110">
        <v>4102000</v>
      </c>
      <c r="CM2220" s="110" t="s">
        <v>356</v>
      </c>
      <c r="CN2220" s="110">
        <v>0</v>
      </c>
      <c r="CO2220" s="110">
        <v>0</v>
      </c>
      <c r="CP2220" s="110">
        <v>0</v>
      </c>
      <c r="CQ2220" s="110">
        <v>100</v>
      </c>
    </row>
    <row r="2221" spans="19:95" x14ac:dyDescent="0.2">
      <c r="S2221" s="98">
        <v>6211</v>
      </c>
      <c r="T2221" s="98">
        <v>77</v>
      </c>
      <c r="U2221" s="98" t="s">
        <v>4752</v>
      </c>
      <c r="V2221" s="98">
        <v>30</v>
      </c>
      <c r="W2221" s="98" t="s">
        <v>4796</v>
      </c>
      <c r="X2221" s="98">
        <v>2</v>
      </c>
      <c r="Y2221" s="98" t="s">
        <v>4418</v>
      </c>
      <c r="Z2221" s="98">
        <v>17</v>
      </c>
      <c r="AA2221" s="98" t="s">
        <v>4753</v>
      </c>
      <c r="AB2221" s="98">
        <v>8398</v>
      </c>
      <c r="AC2221" s="98" t="s">
        <v>4856</v>
      </c>
      <c r="AD2221" s="98" t="s">
        <v>4857</v>
      </c>
      <c r="AE2221" s="98">
        <v>6211</v>
      </c>
      <c r="AF2221" s="98" t="s">
        <v>4526</v>
      </c>
      <c r="AG2221" s="98" t="s">
        <v>6753</v>
      </c>
      <c r="AH2221" s="98" t="s">
        <v>847</v>
      </c>
      <c r="AI2221" s="98" t="s">
        <v>53</v>
      </c>
      <c r="AJ2221" s="98">
        <v>4100</v>
      </c>
      <c r="AK2221" s="98" t="s">
        <v>38</v>
      </c>
      <c r="AL2221" s="98">
        <v>4106</v>
      </c>
      <c r="AM2221" s="98" t="s">
        <v>4741</v>
      </c>
      <c r="AN2221" s="98">
        <v>4128534</v>
      </c>
      <c r="AO2221" s="98">
        <v>2024</v>
      </c>
      <c r="AP2221" s="98">
        <v>0</v>
      </c>
      <c r="AQ2221" s="98" t="s">
        <v>54</v>
      </c>
      <c r="AR2221" s="98" t="s">
        <v>54</v>
      </c>
      <c r="AS2221" s="98" t="s">
        <v>54</v>
      </c>
      <c r="AT2221" s="98" t="s">
        <v>54</v>
      </c>
      <c r="AW2221" s="98" t="s">
        <v>479</v>
      </c>
      <c r="AY2221" s="98" t="s">
        <v>56</v>
      </c>
      <c r="AZ2221" s="98" t="s">
        <v>4788</v>
      </c>
      <c r="BA2221" s="98" t="s">
        <v>4828</v>
      </c>
      <c r="BB2221" s="98" t="s">
        <v>4869</v>
      </c>
      <c r="BD2221" s="110" t="str">
        <f t="shared" si="348"/>
        <v>5546RGInt 03 Cascavel</v>
      </c>
      <c r="BE2221" s="110">
        <v>5546</v>
      </c>
      <c r="BF2221" s="110" t="s">
        <v>1945</v>
      </c>
      <c r="BG2221" s="110">
        <v>8383</v>
      </c>
      <c r="BH2221" s="110" t="s">
        <v>35</v>
      </c>
      <c r="BI2221" s="110">
        <v>0</v>
      </c>
      <c r="BJ2221" s="110">
        <v>0</v>
      </c>
      <c r="BK2221" s="110">
        <v>0</v>
      </c>
      <c r="BL2221" s="110">
        <v>7000</v>
      </c>
      <c r="BN2221" s="110">
        <f t="shared" si="349"/>
        <v>7000</v>
      </c>
      <c r="BS2221" s="110">
        <v>6211</v>
      </c>
      <c r="BT2221" s="110" t="str">
        <f t="shared" si="352"/>
        <v>Restauração da rodovia PR-090, Entroncamento BR-153, Ventania - Ac. Barro Preto</v>
      </c>
      <c r="BU2221" s="111" t="str">
        <f t="shared" si="353"/>
        <v>Não</v>
      </c>
      <c r="BV2221" s="111" t="str">
        <f t="shared" si="354"/>
        <v>Não</v>
      </c>
      <c r="BW2221" s="111" t="str">
        <f t="shared" si="355"/>
        <v>Não</v>
      </c>
      <c r="BX2221" s="111" t="str">
        <f t="shared" si="356"/>
        <v>Não</v>
      </c>
      <c r="BY2221" s="110" t="s">
        <v>121</v>
      </c>
      <c r="BZ2221" s="110" t="s">
        <v>213</v>
      </c>
      <c r="CA2221" s="110" t="s">
        <v>479</v>
      </c>
      <c r="CB2221" s="110" t="s">
        <v>8122</v>
      </c>
      <c r="CG2221" s="110" t="str">
        <f t="shared" si="350"/>
        <v>6517 Total</v>
      </c>
      <c r="CH2221" s="110" t="str">
        <f t="shared" si="351"/>
        <v>6517 Total-1</v>
      </c>
      <c r="CI2221" s="110">
        <v>1</v>
      </c>
      <c r="CJ2221" s="110" t="s">
        <v>7798</v>
      </c>
      <c r="CN2221" s="110">
        <v>0</v>
      </c>
      <c r="CO2221" s="110">
        <v>0</v>
      </c>
      <c r="CP2221" s="110">
        <v>0</v>
      </c>
      <c r="CQ2221" s="110">
        <v>100</v>
      </c>
    </row>
    <row r="2222" spans="19:95" x14ac:dyDescent="0.2">
      <c r="S2222" s="98">
        <v>6207</v>
      </c>
      <c r="T2222" s="98">
        <v>77</v>
      </c>
      <c r="U2222" s="98" t="s">
        <v>4752</v>
      </c>
      <c r="V2222" s="98">
        <v>30</v>
      </c>
      <c r="W2222" s="98" t="s">
        <v>4796</v>
      </c>
      <c r="X2222" s="98">
        <v>2</v>
      </c>
      <c r="Y2222" s="98" t="s">
        <v>4418</v>
      </c>
      <c r="Z2222" s="98">
        <v>17</v>
      </c>
      <c r="AA2222" s="98" t="s">
        <v>4753</v>
      </c>
      <c r="AB2222" s="98">
        <v>8398</v>
      </c>
      <c r="AC2222" s="98" t="s">
        <v>4856</v>
      </c>
      <c r="AD2222" s="98" t="s">
        <v>4857</v>
      </c>
      <c r="AE2222" s="98">
        <v>6207</v>
      </c>
      <c r="AF2222" s="98" t="s">
        <v>4494</v>
      </c>
      <c r="AG2222" s="98" t="s">
        <v>6754</v>
      </c>
      <c r="AH2222" s="98" t="s">
        <v>847</v>
      </c>
      <c r="AI2222" s="98" t="s">
        <v>53</v>
      </c>
      <c r="AJ2222" s="98">
        <v>4100</v>
      </c>
      <c r="AK2222" s="98" t="s">
        <v>37</v>
      </c>
      <c r="AL2222" s="98">
        <v>4105</v>
      </c>
      <c r="AM2222" s="98" t="s">
        <v>343</v>
      </c>
      <c r="AN2222" s="98">
        <v>4100806</v>
      </c>
      <c r="AO2222" s="98">
        <v>2024</v>
      </c>
      <c r="AP2222" s="98">
        <v>0</v>
      </c>
      <c r="AQ2222" s="98" t="s">
        <v>54</v>
      </c>
      <c r="AR2222" s="98" t="s">
        <v>54</v>
      </c>
      <c r="AS2222" s="98" t="s">
        <v>54</v>
      </c>
      <c r="AT2222" s="98" t="s">
        <v>54</v>
      </c>
      <c r="AW2222" s="98" t="s">
        <v>479</v>
      </c>
      <c r="AY2222" s="98" t="s">
        <v>56</v>
      </c>
      <c r="AZ2222" s="98" t="s">
        <v>4788</v>
      </c>
      <c r="BA2222" s="98" t="s">
        <v>4828</v>
      </c>
      <c r="BB2222" s="98" t="s">
        <v>4869</v>
      </c>
      <c r="BD2222" s="110" t="str">
        <f t="shared" si="348"/>
        <v>5547RGInt 05 Londrina</v>
      </c>
      <c r="BE2222" s="110">
        <v>5547</v>
      </c>
      <c r="BF2222" s="110" t="s">
        <v>1948</v>
      </c>
      <c r="BG2222" s="110">
        <v>8383</v>
      </c>
      <c r="BH2222" s="110" t="s">
        <v>37</v>
      </c>
      <c r="BI2222" s="110">
        <v>0</v>
      </c>
      <c r="BJ2222" s="110">
        <v>13700</v>
      </c>
      <c r="BK2222" s="110">
        <v>0</v>
      </c>
      <c r="BL2222" s="110">
        <v>0</v>
      </c>
      <c r="BN2222" s="110">
        <f t="shared" si="349"/>
        <v>13700</v>
      </c>
      <c r="BS2222" s="110">
        <v>6207</v>
      </c>
      <c r="BT2222" s="110" t="str">
        <f t="shared" si="352"/>
        <v>Restauração da rodovia PR-090, Porto Capim à Alvorada do Sul</v>
      </c>
      <c r="BU2222" s="111" t="str">
        <f t="shared" si="353"/>
        <v>Não</v>
      </c>
      <c r="BV2222" s="111" t="str">
        <f t="shared" si="354"/>
        <v>Não</v>
      </c>
      <c r="BW2222" s="111" t="str">
        <f t="shared" si="355"/>
        <v>Não</v>
      </c>
      <c r="BX2222" s="111" t="str">
        <f t="shared" si="356"/>
        <v>Não</v>
      </c>
      <c r="BY2222" s="110" t="s">
        <v>121</v>
      </c>
      <c r="BZ2222" s="110" t="s">
        <v>213</v>
      </c>
      <c r="CA2222" s="110" t="s">
        <v>479</v>
      </c>
      <c r="CB2222" s="110" t="s">
        <v>8122</v>
      </c>
      <c r="CG2222" s="110" t="str">
        <f t="shared" si="350"/>
        <v>6520Cascavel</v>
      </c>
      <c r="CH2222" s="110" t="str">
        <f t="shared" si="351"/>
        <v>6520-1</v>
      </c>
      <c r="CI2222" s="110">
        <v>1</v>
      </c>
      <c r="CJ2222" s="110">
        <v>6520</v>
      </c>
      <c r="CK2222" s="110" t="s">
        <v>35</v>
      </c>
      <c r="CL2222" s="110">
        <v>4104808</v>
      </c>
      <c r="CM2222" s="110" t="s">
        <v>600</v>
      </c>
      <c r="CN2222" s="110">
        <v>0</v>
      </c>
      <c r="CO2222" s="110">
        <v>56</v>
      </c>
      <c r="CP2222" s="110">
        <v>0</v>
      </c>
      <c r="CQ2222" s="110">
        <v>0</v>
      </c>
    </row>
    <row r="2223" spans="19:95" x14ac:dyDescent="0.2">
      <c r="S2223" s="98">
        <v>6210</v>
      </c>
      <c r="T2223" s="98">
        <v>77</v>
      </c>
      <c r="U2223" s="98" t="s">
        <v>4752</v>
      </c>
      <c r="V2223" s="98">
        <v>30</v>
      </c>
      <c r="W2223" s="98" t="s">
        <v>4796</v>
      </c>
      <c r="X2223" s="98">
        <v>2</v>
      </c>
      <c r="Y2223" s="98" t="s">
        <v>4418</v>
      </c>
      <c r="Z2223" s="98">
        <v>17</v>
      </c>
      <c r="AA2223" s="98" t="s">
        <v>4753</v>
      </c>
      <c r="AB2223" s="98">
        <v>8398</v>
      </c>
      <c r="AC2223" s="98" t="s">
        <v>4856</v>
      </c>
      <c r="AD2223" s="98" t="s">
        <v>4857</v>
      </c>
      <c r="AE2223" s="98">
        <v>6210</v>
      </c>
      <c r="AF2223" s="98" t="s">
        <v>2170</v>
      </c>
      <c r="AG2223" s="98" t="s">
        <v>6755</v>
      </c>
      <c r="AH2223" s="98" t="s">
        <v>847</v>
      </c>
      <c r="AI2223" s="98" t="s">
        <v>53</v>
      </c>
      <c r="AJ2223" s="98">
        <v>4100</v>
      </c>
      <c r="AK2223" s="98" t="s">
        <v>37</v>
      </c>
      <c r="AL2223" s="98">
        <v>4105</v>
      </c>
      <c r="AM2223" s="98" t="s">
        <v>591</v>
      </c>
      <c r="AN2223" s="98">
        <v>4124103</v>
      </c>
      <c r="AO2223" s="98">
        <v>2024</v>
      </c>
      <c r="AP2223" s="98">
        <v>0</v>
      </c>
      <c r="AQ2223" s="98" t="s">
        <v>54</v>
      </c>
      <c r="AR2223" s="98" t="s">
        <v>54</v>
      </c>
      <c r="AS2223" s="98" t="s">
        <v>54</v>
      </c>
      <c r="AT2223" s="98" t="s">
        <v>54</v>
      </c>
      <c r="AV2223" s="98" t="s">
        <v>213</v>
      </c>
      <c r="AY2223" s="98" t="s">
        <v>56</v>
      </c>
      <c r="AZ2223" s="98" t="s">
        <v>4788</v>
      </c>
      <c r="BA2223" s="98" t="s">
        <v>4828</v>
      </c>
      <c r="BB2223" s="98" t="s">
        <v>4869</v>
      </c>
      <c r="BD2223" s="110" t="str">
        <f t="shared" si="348"/>
        <v>5548RGInt 04 Maringá</v>
      </c>
      <c r="BE2223" s="110">
        <v>5548</v>
      </c>
      <c r="BF2223" s="110" t="s">
        <v>1782</v>
      </c>
      <c r="BG2223" s="110">
        <v>8383</v>
      </c>
      <c r="BH2223" s="110" t="s">
        <v>36</v>
      </c>
      <c r="BI2223" s="110">
        <v>0</v>
      </c>
      <c r="BJ2223" s="110">
        <v>0</v>
      </c>
      <c r="BK2223" s="110">
        <v>0</v>
      </c>
      <c r="BL2223" s="110">
        <v>7000</v>
      </c>
      <c r="BN2223" s="110">
        <f t="shared" si="349"/>
        <v>7000</v>
      </c>
      <c r="BS2223" s="110">
        <v>6210</v>
      </c>
      <c r="BT2223" s="110" t="str">
        <f t="shared" si="352"/>
        <v>Restauração da rodovia PR-092, Entroncamento BR-153 (Santo Antônio da Platina) a Porto Leopoldino</v>
      </c>
      <c r="BU2223" s="111" t="str">
        <f t="shared" si="353"/>
        <v>Não</v>
      </c>
      <c r="BV2223" s="111" t="str">
        <f t="shared" si="354"/>
        <v>Não</v>
      </c>
      <c r="BW2223" s="111" t="str">
        <f t="shared" si="355"/>
        <v>Não</v>
      </c>
      <c r="BX2223" s="111" t="str">
        <f t="shared" si="356"/>
        <v>Não</v>
      </c>
      <c r="BY2223" s="110" t="s">
        <v>121</v>
      </c>
      <c r="BZ2223" s="110" t="s">
        <v>213</v>
      </c>
      <c r="CA2223" s="110" t="s">
        <v>479</v>
      </c>
      <c r="CB2223" s="110" t="s">
        <v>8122</v>
      </c>
      <c r="CG2223" s="110" t="str">
        <f t="shared" si="350"/>
        <v>6520 Total</v>
      </c>
      <c r="CH2223" s="110" t="str">
        <f t="shared" si="351"/>
        <v>6520 Total-1</v>
      </c>
      <c r="CI2223" s="110">
        <v>1</v>
      </c>
      <c r="CJ2223" s="110" t="s">
        <v>7799</v>
      </c>
      <c r="CN2223" s="110">
        <v>0</v>
      </c>
      <c r="CO2223" s="110">
        <v>56</v>
      </c>
      <c r="CP2223" s="110">
        <v>0</v>
      </c>
      <c r="CQ2223" s="110">
        <v>0</v>
      </c>
    </row>
    <row r="2224" spans="19:95" x14ac:dyDescent="0.2">
      <c r="S2224" s="98">
        <v>6185</v>
      </c>
      <c r="T2224" s="98">
        <v>77</v>
      </c>
      <c r="U2224" s="98" t="s">
        <v>4752</v>
      </c>
      <c r="V2224" s="98">
        <v>30</v>
      </c>
      <c r="W2224" s="98" t="s">
        <v>4796</v>
      </c>
      <c r="X2224" s="98">
        <v>2</v>
      </c>
      <c r="Y2224" s="98" t="s">
        <v>4418</v>
      </c>
      <c r="Z2224" s="98">
        <v>17</v>
      </c>
      <c r="AA2224" s="98" t="s">
        <v>4753</v>
      </c>
      <c r="AB2224" s="98">
        <v>8398</v>
      </c>
      <c r="AC2224" s="98" t="s">
        <v>4856</v>
      </c>
      <c r="AD2224" s="98" t="s">
        <v>4857</v>
      </c>
      <c r="AE2224" s="98">
        <v>6185</v>
      </c>
      <c r="AF2224" s="98" t="s">
        <v>4508</v>
      </c>
      <c r="AG2224" s="98" t="s">
        <v>6756</v>
      </c>
      <c r="AH2224" s="98" t="s">
        <v>847</v>
      </c>
      <c r="AI2224" s="98" t="s">
        <v>53</v>
      </c>
      <c r="AJ2224" s="98">
        <v>4100</v>
      </c>
      <c r="AK2224" s="98" t="s">
        <v>33</v>
      </c>
      <c r="AL2224" s="98">
        <v>4101</v>
      </c>
      <c r="AM2224" s="98" t="s">
        <v>1850</v>
      </c>
      <c r="AN2224" s="98">
        <v>4105201</v>
      </c>
      <c r="AO2224" s="98">
        <v>2024</v>
      </c>
      <c r="AP2224" s="98">
        <v>0</v>
      </c>
      <c r="AQ2224" s="98" t="s">
        <v>54</v>
      </c>
      <c r="AR2224" s="98" t="s">
        <v>54</v>
      </c>
      <c r="AS2224" s="98" t="s">
        <v>54</v>
      </c>
      <c r="AT2224" s="98" t="s">
        <v>54</v>
      </c>
      <c r="AW2224" s="98" t="s">
        <v>479</v>
      </c>
      <c r="AY2224" s="98" t="s">
        <v>56</v>
      </c>
      <c r="AZ2224" s="98" t="s">
        <v>4788</v>
      </c>
      <c r="BA2224" s="98" t="s">
        <v>4828</v>
      </c>
      <c r="BB2224" s="98" t="s">
        <v>856</v>
      </c>
      <c r="BD2224" s="110" t="str">
        <f t="shared" si="348"/>
        <v>5549RGInt 04 Maringá</v>
      </c>
      <c r="BE2224" s="110">
        <v>5549</v>
      </c>
      <c r="BF2224" s="110" t="s">
        <v>1951</v>
      </c>
      <c r="BG2224" s="110">
        <v>8383</v>
      </c>
      <c r="BH2224" s="110" t="s">
        <v>36</v>
      </c>
      <c r="BI2224" s="110">
        <v>0</v>
      </c>
      <c r="BJ2224" s="110">
        <v>60</v>
      </c>
      <c r="BK2224" s="110">
        <v>0</v>
      </c>
      <c r="BL2224" s="110">
        <v>0</v>
      </c>
      <c r="BN2224" s="110">
        <f t="shared" si="349"/>
        <v>60</v>
      </c>
      <c r="BS2224" s="110">
        <v>6185</v>
      </c>
      <c r="BT2224" s="110" t="str">
        <f t="shared" si="352"/>
        <v>Restauração da rodovia PR-092, Rio Branco do Sul - Cerro Azul</v>
      </c>
      <c r="BU2224" s="111" t="str">
        <f t="shared" si="353"/>
        <v>Não</v>
      </c>
      <c r="BV2224" s="111" t="str">
        <f t="shared" si="354"/>
        <v>Não</v>
      </c>
      <c r="BW2224" s="111" t="str">
        <f t="shared" si="355"/>
        <v>Não</v>
      </c>
      <c r="BX2224" s="111" t="str">
        <f t="shared" si="356"/>
        <v>Não</v>
      </c>
      <c r="BY2224" s="110" t="s">
        <v>121</v>
      </c>
      <c r="BZ2224" s="110" t="s">
        <v>213</v>
      </c>
      <c r="CA2224" s="110" t="s">
        <v>479</v>
      </c>
      <c r="CB2224" s="110" t="s">
        <v>8122</v>
      </c>
      <c r="CG2224" s="110" t="str">
        <f t="shared" si="350"/>
        <v>6521Irati</v>
      </c>
      <c r="CH2224" s="110" t="str">
        <f t="shared" si="351"/>
        <v>6521-1</v>
      </c>
      <c r="CI2224" s="110">
        <v>1</v>
      </c>
      <c r="CJ2224" s="110">
        <v>6521</v>
      </c>
      <c r="CK2224" s="110" t="s">
        <v>38</v>
      </c>
      <c r="CL2224" s="110">
        <v>4110706</v>
      </c>
      <c r="CM2224" s="110" t="s">
        <v>594</v>
      </c>
      <c r="CN2224" s="110">
        <v>0</v>
      </c>
      <c r="CO2224" s="110">
        <v>2476</v>
      </c>
      <c r="CP2224" s="110">
        <v>0</v>
      </c>
      <c r="CQ2224" s="110">
        <v>0</v>
      </c>
    </row>
    <row r="2225" spans="19:95" x14ac:dyDescent="0.2">
      <c r="S2225" s="98">
        <v>6186</v>
      </c>
      <c r="T2225" s="98">
        <v>77</v>
      </c>
      <c r="U2225" s="98" t="s">
        <v>4752</v>
      </c>
      <c r="V2225" s="98">
        <v>30</v>
      </c>
      <c r="W2225" s="98" t="s">
        <v>4796</v>
      </c>
      <c r="X2225" s="98">
        <v>2</v>
      </c>
      <c r="Y2225" s="98" t="s">
        <v>4418</v>
      </c>
      <c r="Z2225" s="98">
        <v>17</v>
      </c>
      <c r="AA2225" s="98" t="s">
        <v>4753</v>
      </c>
      <c r="AB2225" s="98">
        <v>8398</v>
      </c>
      <c r="AC2225" s="98" t="s">
        <v>4856</v>
      </c>
      <c r="AD2225" s="98" t="s">
        <v>4857</v>
      </c>
      <c r="AE2225" s="98">
        <v>6186</v>
      </c>
      <c r="AF2225" s="98" t="s">
        <v>4509</v>
      </c>
      <c r="AG2225" s="98" t="s">
        <v>6757</v>
      </c>
      <c r="AH2225" s="98" t="s">
        <v>847</v>
      </c>
      <c r="AI2225" s="98" t="s">
        <v>53</v>
      </c>
      <c r="AJ2225" s="98">
        <v>4100</v>
      </c>
      <c r="AK2225" s="98" t="s">
        <v>33</v>
      </c>
      <c r="AL2225" s="98">
        <v>4101</v>
      </c>
      <c r="AM2225" s="98" t="s">
        <v>4653</v>
      </c>
      <c r="AN2225" s="98">
        <v>4100301</v>
      </c>
      <c r="AO2225" s="98">
        <v>2024</v>
      </c>
      <c r="AP2225" s="98">
        <v>0</v>
      </c>
      <c r="AQ2225" s="98" t="s">
        <v>54</v>
      </c>
      <c r="AR2225" s="98" t="s">
        <v>54</v>
      </c>
      <c r="AS2225" s="98" t="s">
        <v>54</v>
      </c>
      <c r="AT2225" s="98" t="s">
        <v>54</v>
      </c>
      <c r="AV2225" s="98" t="s">
        <v>213</v>
      </c>
      <c r="AY2225" s="98" t="s">
        <v>56</v>
      </c>
      <c r="AZ2225" s="98" t="s">
        <v>4788</v>
      </c>
      <c r="BA2225" s="98" t="s">
        <v>4828</v>
      </c>
      <c r="BB2225" s="98" t="s">
        <v>856</v>
      </c>
      <c r="BD2225" s="110" t="str">
        <f t="shared" ref="BD2225:BD2288" si="357">BE2225&amp;BH2225</f>
        <v>5550RGInt 02 Guarapuava</v>
      </c>
      <c r="BE2225" s="110">
        <v>5550</v>
      </c>
      <c r="BF2225" s="110" t="s">
        <v>1954</v>
      </c>
      <c r="BG2225" s="110">
        <v>8383</v>
      </c>
      <c r="BH2225" s="110" t="s">
        <v>34</v>
      </c>
      <c r="BI2225" s="110">
        <v>0</v>
      </c>
      <c r="BJ2225" s="110">
        <v>60</v>
      </c>
      <c r="BK2225" s="110">
        <v>0</v>
      </c>
      <c r="BL2225" s="110">
        <v>0</v>
      </c>
      <c r="BN2225" s="110">
        <f t="shared" ref="BN2225:BN2288" si="358">SUM(BI2225:BM2225)</f>
        <v>60</v>
      </c>
      <c r="BS2225" s="110">
        <v>6186</v>
      </c>
      <c r="BT2225" s="110" t="str">
        <f t="shared" si="352"/>
        <v>Restauração da rodovia PR-149, Entroncamento BR-116, Agudos do Sul</v>
      </c>
      <c r="BU2225" s="111" t="str">
        <f t="shared" si="353"/>
        <v>Não</v>
      </c>
      <c r="BV2225" s="111" t="str">
        <f t="shared" si="354"/>
        <v>Não</v>
      </c>
      <c r="BW2225" s="111" t="str">
        <f t="shared" si="355"/>
        <v>Não</v>
      </c>
      <c r="BX2225" s="111" t="str">
        <f t="shared" si="356"/>
        <v>Não</v>
      </c>
      <c r="BY2225" s="110" t="s">
        <v>121</v>
      </c>
      <c r="BZ2225" s="110" t="s">
        <v>213</v>
      </c>
      <c r="CA2225" s="110" t="s">
        <v>479</v>
      </c>
      <c r="CB2225" s="110" t="s">
        <v>8122</v>
      </c>
      <c r="CG2225" s="110" t="str">
        <f t="shared" si="350"/>
        <v>6521 Total</v>
      </c>
      <c r="CH2225" s="110" t="str">
        <f t="shared" si="351"/>
        <v>6521 Total-1</v>
      </c>
      <c r="CI2225" s="110">
        <v>1</v>
      </c>
      <c r="CJ2225" s="110" t="s">
        <v>7800</v>
      </c>
      <c r="CN2225" s="110">
        <v>0</v>
      </c>
      <c r="CO2225" s="110">
        <v>2476</v>
      </c>
      <c r="CP2225" s="110">
        <v>0</v>
      </c>
      <c r="CQ2225" s="110">
        <v>0</v>
      </c>
    </row>
    <row r="2226" spans="19:95" x14ac:dyDescent="0.2">
      <c r="S2226" s="98">
        <v>6189</v>
      </c>
      <c r="T2226" s="98">
        <v>77</v>
      </c>
      <c r="U2226" s="98" t="s">
        <v>4752</v>
      </c>
      <c r="V2226" s="98">
        <v>30</v>
      </c>
      <c r="W2226" s="98" t="s">
        <v>4796</v>
      </c>
      <c r="X2226" s="98">
        <v>2</v>
      </c>
      <c r="Y2226" s="98" t="s">
        <v>4418</v>
      </c>
      <c r="Z2226" s="98">
        <v>17</v>
      </c>
      <c r="AA2226" s="98" t="s">
        <v>4753</v>
      </c>
      <c r="AB2226" s="98">
        <v>8398</v>
      </c>
      <c r="AC2226" s="98" t="s">
        <v>4856</v>
      </c>
      <c r="AD2226" s="98" t="s">
        <v>4857</v>
      </c>
      <c r="AE2226" s="98">
        <v>6189</v>
      </c>
      <c r="AF2226" s="98" t="s">
        <v>2195</v>
      </c>
      <c r="AG2226" s="98" t="s">
        <v>4849</v>
      </c>
      <c r="AH2226" s="98" t="s">
        <v>847</v>
      </c>
      <c r="AI2226" s="98" t="s">
        <v>53</v>
      </c>
      <c r="AJ2226" s="98">
        <v>4100</v>
      </c>
      <c r="AK2226" s="98" t="s">
        <v>33</v>
      </c>
      <c r="AL2226" s="98">
        <v>4101</v>
      </c>
      <c r="AM2226" s="98" t="s">
        <v>395</v>
      </c>
      <c r="AN2226" s="98">
        <v>4125605</v>
      </c>
      <c r="AO2226" s="98">
        <v>2024</v>
      </c>
      <c r="AP2226" s="98">
        <v>0</v>
      </c>
      <c r="AQ2226" s="98" t="s">
        <v>54</v>
      </c>
      <c r="AR2226" s="98" t="s">
        <v>54</v>
      </c>
      <c r="AS2226" s="98" t="s">
        <v>54</v>
      </c>
      <c r="AT2226" s="98" t="s">
        <v>54</v>
      </c>
      <c r="AV2226" s="98" t="s">
        <v>213</v>
      </c>
      <c r="AY2226" s="98" t="s">
        <v>56</v>
      </c>
      <c r="AZ2226" s="98" t="s">
        <v>4788</v>
      </c>
      <c r="BA2226" s="98" t="s">
        <v>4828</v>
      </c>
      <c r="BB2226" s="98" t="s">
        <v>856</v>
      </c>
      <c r="BD2226" s="110" t="str">
        <f t="shared" si="357"/>
        <v>5551RGInt 05 Londrina</v>
      </c>
      <c r="BE2226" s="110">
        <v>5551</v>
      </c>
      <c r="BF2226" s="110" t="s">
        <v>1957</v>
      </c>
      <c r="BG2226" s="110">
        <v>8383</v>
      </c>
      <c r="BH2226" s="110" t="s">
        <v>37</v>
      </c>
      <c r="BI2226" s="110">
        <v>0</v>
      </c>
      <c r="BJ2226" s="110">
        <v>60</v>
      </c>
      <c r="BK2226" s="110">
        <v>0</v>
      </c>
      <c r="BL2226" s="110">
        <v>0</v>
      </c>
      <c r="BN2226" s="110">
        <f t="shared" si="358"/>
        <v>60</v>
      </c>
      <c r="BS2226" s="110">
        <v>6189</v>
      </c>
      <c r="BT2226" s="110" t="str">
        <f t="shared" si="352"/>
        <v>Restauração da rodovia PR-151, Entroncamento BR-277, Palmeira - São Mateus do Sul</v>
      </c>
      <c r="BU2226" s="111" t="str">
        <f t="shared" si="353"/>
        <v>Não</v>
      </c>
      <c r="BV2226" s="111" t="str">
        <f t="shared" si="354"/>
        <v>Não</v>
      </c>
      <c r="BW2226" s="111" t="str">
        <f t="shared" si="355"/>
        <v>Não</v>
      </c>
      <c r="BX2226" s="111" t="str">
        <f t="shared" si="356"/>
        <v>Não</v>
      </c>
      <c r="BY2226" s="110" t="s">
        <v>121</v>
      </c>
      <c r="BZ2226" s="110" t="s">
        <v>213</v>
      </c>
      <c r="CA2226" s="110" t="s">
        <v>479</v>
      </c>
      <c r="CB2226" s="110" t="s">
        <v>8122</v>
      </c>
      <c r="CG2226" s="110" t="str">
        <f t="shared" si="350"/>
        <v>6522Ponta Grossa</v>
      </c>
      <c r="CH2226" s="110" t="str">
        <f t="shared" si="351"/>
        <v>6522-1</v>
      </c>
      <c r="CI2226" s="110">
        <v>1</v>
      </c>
      <c r="CJ2226" s="110">
        <v>6522</v>
      </c>
      <c r="CK2226" s="110" t="s">
        <v>38</v>
      </c>
      <c r="CL2226" s="110">
        <v>4119905</v>
      </c>
      <c r="CM2226" s="110" t="s">
        <v>531</v>
      </c>
      <c r="CN2226" s="110">
        <v>0</v>
      </c>
      <c r="CO2226" s="110">
        <v>1900</v>
      </c>
      <c r="CP2226" s="110">
        <v>467.19</v>
      </c>
      <c r="CQ2226" s="110">
        <v>0</v>
      </c>
    </row>
    <row r="2227" spans="19:95" x14ac:dyDescent="0.2">
      <c r="S2227" s="98">
        <v>6191</v>
      </c>
      <c r="T2227" s="98">
        <v>77</v>
      </c>
      <c r="U2227" s="98" t="s">
        <v>4752</v>
      </c>
      <c r="V2227" s="98">
        <v>30</v>
      </c>
      <c r="W2227" s="98" t="s">
        <v>4796</v>
      </c>
      <c r="X2227" s="98">
        <v>2</v>
      </c>
      <c r="Y2227" s="98" t="s">
        <v>4418</v>
      </c>
      <c r="Z2227" s="98">
        <v>17</v>
      </c>
      <c r="AA2227" s="98" t="s">
        <v>4753</v>
      </c>
      <c r="AB2227" s="98">
        <v>8398</v>
      </c>
      <c r="AC2227" s="98" t="s">
        <v>4856</v>
      </c>
      <c r="AD2227" s="98" t="s">
        <v>4857</v>
      </c>
      <c r="AE2227" s="98">
        <v>6191</v>
      </c>
      <c r="AF2227" s="98" t="s">
        <v>4512</v>
      </c>
      <c r="AG2227" s="98" t="s">
        <v>6758</v>
      </c>
      <c r="AH2227" s="98" t="s">
        <v>847</v>
      </c>
      <c r="AI2227" s="98" t="s">
        <v>53</v>
      </c>
      <c r="AJ2227" s="98">
        <v>4100</v>
      </c>
      <c r="AK2227" s="98" t="s">
        <v>38</v>
      </c>
      <c r="AL2227" s="98">
        <v>4106</v>
      </c>
      <c r="AM2227" s="98" t="s">
        <v>3125</v>
      </c>
      <c r="AN2227" s="98">
        <v>4107009</v>
      </c>
      <c r="AO2227" s="98">
        <v>2024</v>
      </c>
      <c r="AP2227" s="98">
        <v>0</v>
      </c>
      <c r="AQ2227" s="98" t="s">
        <v>54</v>
      </c>
      <c r="AR2227" s="98" t="s">
        <v>54</v>
      </c>
      <c r="AS2227" s="98" t="s">
        <v>54</v>
      </c>
      <c r="AT2227" s="98" t="s">
        <v>54</v>
      </c>
      <c r="AW2227" s="98" t="s">
        <v>479</v>
      </c>
      <c r="AY2227" s="98" t="s">
        <v>56</v>
      </c>
      <c r="AZ2227" s="98" t="s">
        <v>4788</v>
      </c>
      <c r="BA2227" s="98" t="s">
        <v>4828</v>
      </c>
      <c r="BB2227" s="98" t="s">
        <v>856</v>
      </c>
      <c r="BD2227" s="110" t="str">
        <f t="shared" si="357"/>
        <v>5552RGInt 01 Curitiba</v>
      </c>
      <c r="BE2227" s="110">
        <v>5552</v>
      </c>
      <c r="BF2227" s="110" t="s">
        <v>1967</v>
      </c>
      <c r="BG2227" s="110">
        <v>8383</v>
      </c>
      <c r="BH2227" s="110" t="s">
        <v>33</v>
      </c>
      <c r="BI2227" s="110">
        <v>0</v>
      </c>
      <c r="BJ2227" s="110">
        <v>0</v>
      </c>
      <c r="BK2227" s="110">
        <v>1528</v>
      </c>
      <c r="BL2227" s="110">
        <v>0</v>
      </c>
      <c r="BN2227" s="110">
        <f t="shared" si="358"/>
        <v>1528</v>
      </c>
      <c r="BS2227" s="110">
        <v>6191</v>
      </c>
      <c r="BT2227" s="110" t="str">
        <f t="shared" si="352"/>
        <v>Restauração da rodovia PR-160, Curiúva - Imbaú</v>
      </c>
      <c r="BU2227" s="111" t="str">
        <f t="shared" si="353"/>
        <v>Não</v>
      </c>
      <c r="BV2227" s="111" t="str">
        <f t="shared" si="354"/>
        <v>Não</v>
      </c>
      <c r="BW2227" s="111" t="str">
        <f t="shared" si="355"/>
        <v>Não</v>
      </c>
      <c r="BX2227" s="111" t="str">
        <f t="shared" si="356"/>
        <v>Não</v>
      </c>
      <c r="BY2227" s="110" t="s">
        <v>121</v>
      </c>
      <c r="BZ2227" s="110" t="s">
        <v>213</v>
      </c>
      <c r="CA2227" s="110" t="s">
        <v>479</v>
      </c>
      <c r="CB2227" s="110" t="s">
        <v>8122</v>
      </c>
      <c r="CG2227" s="110" t="str">
        <f t="shared" si="350"/>
        <v>6522 Total</v>
      </c>
      <c r="CH2227" s="110" t="str">
        <f t="shared" si="351"/>
        <v>6522 Total-1</v>
      </c>
      <c r="CI2227" s="110">
        <v>1</v>
      </c>
      <c r="CJ2227" s="110" t="s">
        <v>7801</v>
      </c>
      <c r="CN2227" s="110">
        <v>0</v>
      </c>
      <c r="CO2227" s="110">
        <v>1900</v>
      </c>
      <c r="CP2227" s="110">
        <v>467.19</v>
      </c>
      <c r="CQ2227" s="110">
        <v>0</v>
      </c>
    </row>
    <row r="2228" spans="19:95" x14ac:dyDescent="0.2">
      <c r="S2228" s="98">
        <v>6212</v>
      </c>
      <c r="T2228" s="98">
        <v>77</v>
      </c>
      <c r="U2228" s="98" t="s">
        <v>4752</v>
      </c>
      <c r="V2228" s="98">
        <v>30</v>
      </c>
      <c r="W2228" s="98" t="s">
        <v>4796</v>
      </c>
      <c r="X2228" s="98">
        <v>2</v>
      </c>
      <c r="Y2228" s="98" t="s">
        <v>4418</v>
      </c>
      <c r="Z2228" s="98">
        <v>17</v>
      </c>
      <c r="AA2228" s="98" t="s">
        <v>4753</v>
      </c>
      <c r="AB2228" s="98">
        <v>8398</v>
      </c>
      <c r="AC2228" s="98" t="s">
        <v>4856</v>
      </c>
      <c r="AD2228" s="98" t="s">
        <v>4857</v>
      </c>
      <c r="AE2228" s="98">
        <v>6212</v>
      </c>
      <c r="AF2228" s="98" t="s">
        <v>4527</v>
      </c>
      <c r="AG2228" s="98" t="s">
        <v>6759</v>
      </c>
      <c r="AH2228" s="98" t="s">
        <v>847</v>
      </c>
      <c r="AI2228" s="98" t="s">
        <v>53</v>
      </c>
      <c r="AJ2228" s="98">
        <v>4100</v>
      </c>
      <c r="AK2228" s="98" t="s">
        <v>38</v>
      </c>
      <c r="AL2228" s="98">
        <v>4106</v>
      </c>
      <c r="AM2228" s="98" t="s">
        <v>3125</v>
      </c>
      <c r="AN2228" s="98">
        <v>4107009</v>
      </c>
      <c r="AO2228" s="98">
        <v>2024</v>
      </c>
      <c r="AP2228" s="98">
        <v>0</v>
      </c>
      <c r="AQ2228" s="98" t="s">
        <v>54</v>
      </c>
      <c r="AR2228" s="98" t="s">
        <v>54</v>
      </c>
      <c r="AS2228" s="98" t="s">
        <v>54</v>
      </c>
      <c r="AT2228" s="98" t="s">
        <v>54</v>
      </c>
      <c r="AW2228" s="98" t="s">
        <v>479</v>
      </c>
      <c r="AY2228" s="98" t="s">
        <v>56</v>
      </c>
      <c r="AZ2228" s="98" t="s">
        <v>4788</v>
      </c>
      <c r="BA2228" s="98" t="s">
        <v>4828</v>
      </c>
      <c r="BB2228" s="98" t="s">
        <v>4869</v>
      </c>
      <c r="BD2228" s="110" t="str">
        <f t="shared" si="357"/>
        <v>5553RGInt 01 Curitiba</v>
      </c>
      <c r="BE2228" s="110">
        <v>5553</v>
      </c>
      <c r="BF2228" s="110" t="s">
        <v>1990</v>
      </c>
      <c r="BG2228" s="110">
        <v>8383</v>
      </c>
      <c r="BH2228" s="110" t="s">
        <v>33</v>
      </c>
      <c r="BI2228" s="110">
        <v>0</v>
      </c>
      <c r="BJ2228" s="110">
        <v>120</v>
      </c>
      <c r="BK2228" s="110">
        <v>0</v>
      </c>
      <c r="BL2228" s="110">
        <v>0</v>
      </c>
      <c r="BN2228" s="110">
        <f t="shared" si="358"/>
        <v>120</v>
      </c>
      <c r="BS2228" s="110">
        <v>6212</v>
      </c>
      <c r="BT2228" s="110" t="str">
        <f t="shared" si="352"/>
        <v>Restauração da rodovia PR-160, Entroncamento PRC-272, Figueira - Entroncamento PR-090, Curiúva</v>
      </c>
      <c r="BU2228" s="111" t="str">
        <f t="shared" si="353"/>
        <v>Não</v>
      </c>
      <c r="BV2228" s="111" t="str">
        <f t="shared" si="354"/>
        <v>Não</v>
      </c>
      <c r="BW2228" s="111" t="str">
        <f t="shared" si="355"/>
        <v>Não</v>
      </c>
      <c r="BX2228" s="111" t="str">
        <f t="shared" si="356"/>
        <v>Não</v>
      </c>
      <c r="BY2228" s="110" t="s">
        <v>121</v>
      </c>
      <c r="BZ2228" s="110" t="s">
        <v>213</v>
      </c>
      <c r="CA2228" s="110" t="s">
        <v>479</v>
      </c>
      <c r="CB2228" s="110" t="s">
        <v>8122</v>
      </c>
      <c r="CG2228" s="110" t="str">
        <f t="shared" si="350"/>
        <v>6523Maringá</v>
      </c>
      <c r="CH2228" s="110" t="str">
        <f t="shared" si="351"/>
        <v>6523-1</v>
      </c>
      <c r="CI2228" s="110">
        <v>1</v>
      </c>
      <c r="CJ2228" s="110">
        <v>6523</v>
      </c>
      <c r="CK2228" s="110" t="s">
        <v>36</v>
      </c>
      <c r="CL2228" s="110">
        <v>4115200</v>
      </c>
      <c r="CM2228" s="110" t="s">
        <v>503</v>
      </c>
      <c r="CN2228" s="110">
        <v>0</v>
      </c>
      <c r="CO2228" s="110">
        <v>802.5</v>
      </c>
      <c r="CP2228" s="110">
        <v>1132.08</v>
      </c>
      <c r="CQ2228" s="110">
        <v>0</v>
      </c>
    </row>
    <row r="2229" spans="19:95" x14ac:dyDescent="0.2">
      <c r="S2229" s="98">
        <v>6208</v>
      </c>
      <c r="T2229" s="98">
        <v>77</v>
      </c>
      <c r="U2229" s="98" t="s">
        <v>4752</v>
      </c>
      <c r="V2229" s="98">
        <v>30</v>
      </c>
      <c r="W2229" s="98" t="s">
        <v>4796</v>
      </c>
      <c r="X2229" s="98">
        <v>2</v>
      </c>
      <c r="Y2229" s="98" t="s">
        <v>4418</v>
      </c>
      <c r="Z2229" s="98">
        <v>17</v>
      </c>
      <c r="AA2229" s="98" t="s">
        <v>4753</v>
      </c>
      <c r="AB2229" s="98">
        <v>8398</v>
      </c>
      <c r="AC2229" s="98" t="s">
        <v>4856</v>
      </c>
      <c r="AD2229" s="98" t="s">
        <v>4857</v>
      </c>
      <c r="AE2229" s="98">
        <v>6208</v>
      </c>
      <c r="AF2229" s="98" t="s">
        <v>4490</v>
      </c>
      <c r="AG2229" s="98" t="s">
        <v>6760</v>
      </c>
      <c r="AH2229" s="98" t="s">
        <v>847</v>
      </c>
      <c r="AI2229" s="98" t="s">
        <v>53</v>
      </c>
      <c r="AJ2229" s="98">
        <v>4100</v>
      </c>
      <c r="AK2229" s="98" t="s">
        <v>37</v>
      </c>
      <c r="AL2229" s="98">
        <v>4105</v>
      </c>
      <c r="AM2229" s="98" t="s">
        <v>2222</v>
      </c>
      <c r="AN2229" s="98">
        <v>4122404</v>
      </c>
      <c r="AO2229" s="98">
        <v>2024</v>
      </c>
      <c r="AP2229" s="98">
        <v>0</v>
      </c>
      <c r="AQ2229" s="98" t="s">
        <v>54</v>
      </c>
      <c r="AR2229" s="98" t="s">
        <v>54</v>
      </c>
      <c r="AS2229" s="98" t="s">
        <v>54</v>
      </c>
      <c r="AT2229" s="98" t="s">
        <v>54</v>
      </c>
      <c r="AV2229" s="98" t="s">
        <v>213</v>
      </c>
      <c r="AY2229" s="98" t="s">
        <v>56</v>
      </c>
      <c r="AZ2229" s="98" t="s">
        <v>4788</v>
      </c>
      <c r="BA2229" s="98" t="s">
        <v>4828</v>
      </c>
      <c r="BB2229" s="98" t="s">
        <v>4869</v>
      </c>
      <c r="BD2229" s="110" t="str">
        <f t="shared" si="357"/>
        <v>5554RGInt 05 Londrina</v>
      </c>
      <c r="BE2229" s="110">
        <v>5554</v>
      </c>
      <c r="BF2229" s="110" t="s">
        <v>1999</v>
      </c>
      <c r="BG2229" s="110">
        <v>8383</v>
      </c>
      <c r="BH2229" s="110" t="s">
        <v>37</v>
      </c>
      <c r="BI2229" s="110">
        <v>0</v>
      </c>
      <c r="BJ2229" s="110">
        <v>0</v>
      </c>
      <c r="BK2229" s="110">
        <v>3575</v>
      </c>
      <c r="BL2229" s="110">
        <v>0</v>
      </c>
      <c r="BN2229" s="110">
        <f t="shared" si="358"/>
        <v>3575</v>
      </c>
      <c r="BS2229" s="110">
        <v>6208</v>
      </c>
      <c r="BT2229" s="110" t="str">
        <f t="shared" si="352"/>
        <v>Restauração da rodovia PR-170, Divisa PR/SP (Porto Capim) a entroncamento PR-323 (Rolândia)</v>
      </c>
      <c r="BU2229" s="111" t="str">
        <f t="shared" si="353"/>
        <v>Não</v>
      </c>
      <c r="BV2229" s="111" t="str">
        <f t="shared" si="354"/>
        <v>Não</v>
      </c>
      <c r="BW2229" s="111" t="str">
        <f t="shared" si="355"/>
        <v>Não</v>
      </c>
      <c r="BX2229" s="111" t="str">
        <f t="shared" si="356"/>
        <v>Não</v>
      </c>
      <c r="BY2229" s="110" t="s">
        <v>121</v>
      </c>
      <c r="BZ2229" s="110" t="s">
        <v>213</v>
      </c>
      <c r="CA2229" s="110" t="s">
        <v>479</v>
      </c>
      <c r="CB2229" s="110" t="s">
        <v>8122</v>
      </c>
      <c r="CG2229" s="110" t="str">
        <f t="shared" si="350"/>
        <v>6523 Total</v>
      </c>
      <c r="CH2229" s="110" t="str">
        <f t="shared" si="351"/>
        <v>6523 Total-1</v>
      </c>
      <c r="CI2229" s="110">
        <v>1</v>
      </c>
      <c r="CJ2229" s="110" t="s">
        <v>7802</v>
      </c>
      <c r="CN2229" s="110">
        <v>0</v>
      </c>
      <c r="CO2229" s="110">
        <v>802.5</v>
      </c>
      <c r="CP2229" s="110">
        <v>1132.08</v>
      </c>
      <c r="CQ2229" s="110">
        <v>0</v>
      </c>
    </row>
    <row r="2230" spans="19:95" x14ac:dyDescent="0.2">
      <c r="S2230" s="98">
        <v>6194</v>
      </c>
      <c r="T2230" s="98">
        <v>77</v>
      </c>
      <c r="U2230" s="98" t="s">
        <v>4752</v>
      </c>
      <c r="V2230" s="98">
        <v>30</v>
      </c>
      <c r="W2230" s="98" t="s">
        <v>4796</v>
      </c>
      <c r="X2230" s="98">
        <v>2</v>
      </c>
      <c r="Y2230" s="98" t="s">
        <v>4418</v>
      </c>
      <c r="Z2230" s="98">
        <v>17</v>
      </c>
      <c r="AA2230" s="98" t="s">
        <v>4753</v>
      </c>
      <c r="AB2230" s="98">
        <v>8398</v>
      </c>
      <c r="AC2230" s="98" t="s">
        <v>4856</v>
      </c>
      <c r="AD2230" s="98" t="s">
        <v>4857</v>
      </c>
      <c r="AE2230" s="98">
        <v>6194</v>
      </c>
      <c r="AF2230" s="98" t="s">
        <v>4493</v>
      </c>
      <c r="AG2230" s="98" t="s">
        <v>6761</v>
      </c>
      <c r="AH2230" s="98" t="s">
        <v>847</v>
      </c>
      <c r="AI2230" s="98" t="s">
        <v>53</v>
      </c>
      <c r="AJ2230" s="98">
        <v>4100</v>
      </c>
      <c r="AK2230" s="98" t="s">
        <v>34</v>
      </c>
      <c r="AL2230" s="98">
        <v>4102</v>
      </c>
      <c r="AM2230" s="98" t="s">
        <v>2045</v>
      </c>
      <c r="AN2230" s="98">
        <v>4119301</v>
      </c>
      <c r="AO2230" s="98">
        <v>2024</v>
      </c>
      <c r="AP2230" s="98">
        <v>0</v>
      </c>
      <c r="AQ2230" s="98" t="s">
        <v>54</v>
      </c>
      <c r="AR2230" s="98" t="s">
        <v>54</v>
      </c>
      <c r="AS2230" s="98" t="s">
        <v>54</v>
      </c>
      <c r="AT2230" s="98" t="s">
        <v>54</v>
      </c>
      <c r="AV2230" s="98" t="s">
        <v>213</v>
      </c>
      <c r="AY2230" s="98" t="s">
        <v>56</v>
      </c>
      <c r="AZ2230" s="98" t="s">
        <v>4788</v>
      </c>
      <c r="BA2230" s="98" t="s">
        <v>4828</v>
      </c>
      <c r="BB2230" s="98" t="s">
        <v>4869</v>
      </c>
      <c r="BD2230" s="110" t="str">
        <f t="shared" si="357"/>
        <v>5555RGInt 05 Londrina</v>
      </c>
      <c r="BE2230" s="110">
        <v>5555</v>
      </c>
      <c r="BF2230" s="110" t="s">
        <v>2003</v>
      </c>
      <c r="BG2230" s="110">
        <v>8383</v>
      </c>
      <c r="BH2230" s="110" t="s">
        <v>37</v>
      </c>
      <c r="BI2230" s="110">
        <v>0</v>
      </c>
      <c r="BJ2230" s="110">
        <v>0</v>
      </c>
      <c r="BK2230" s="110">
        <v>0</v>
      </c>
      <c r="BL2230" s="110">
        <v>1000</v>
      </c>
      <c r="BN2230" s="110">
        <f t="shared" si="358"/>
        <v>1000</v>
      </c>
      <c r="BS2230" s="110">
        <v>6194</v>
      </c>
      <c r="BT2230" s="110" t="str">
        <f t="shared" si="352"/>
        <v>Restauração da rodovia PR-170, trecho Guarapuava à Foz do Areia, em Pinhão</v>
      </c>
      <c r="BU2230" s="111" t="str">
        <f t="shared" si="353"/>
        <v>Não</v>
      </c>
      <c r="BV2230" s="111" t="str">
        <f t="shared" si="354"/>
        <v>Não</v>
      </c>
      <c r="BW2230" s="111" t="str">
        <f t="shared" si="355"/>
        <v>Não</v>
      </c>
      <c r="BX2230" s="111" t="str">
        <f t="shared" si="356"/>
        <v>Não</v>
      </c>
      <c r="BY2230" s="110" t="s">
        <v>121</v>
      </c>
      <c r="BZ2230" s="110" t="s">
        <v>213</v>
      </c>
      <c r="CA2230" s="110" t="s">
        <v>479</v>
      </c>
      <c r="CB2230" s="110" t="s">
        <v>8375</v>
      </c>
      <c r="CG2230" s="110" t="str">
        <f t="shared" si="350"/>
        <v>6524Guarapuava</v>
      </c>
      <c r="CH2230" s="110" t="str">
        <f t="shared" si="351"/>
        <v>6524-1</v>
      </c>
      <c r="CI2230" s="110">
        <v>1</v>
      </c>
      <c r="CJ2230" s="110">
        <v>6524</v>
      </c>
      <c r="CK2230" s="110" t="s">
        <v>34</v>
      </c>
      <c r="CL2230" s="110">
        <v>4109401</v>
      </c>
      <c r="CM2230" s="110" t="s">
        <v>526</v>
      </c>
      <c r="CN2230" s="110">
        <v>0</v>
      </c>
      <c r="CO2230" s="110">
        <v>372</v>
      </c>
      <c r="CP2230" s="110">
        <v>0</v>
      </c>
      <c r="CQ2230" s="110">
        <v>0</v>
      </c>
    </row>
    <row r="2231" spans="19:95" x14ac:dyDescent="0.2">
      <c r="S2231" s="98">
        <v>6203</v>
      </c>
      <c r="T2231" s="98">
        <v>77</v>
      </c>
      <c r="U2231" s="98" t="s">
        <v>4752</v>
      </c>
      <c r="V2231" s="98">
        <v>30</v>
      </c>
      <c r="W2231" s="98" t="s">
        <v>4796</v>
      </c>
      <c r="X2231" s="98">
        <v>2</v>
      </c>
      <c r="Y2231" s="98" t="s">
        <v>4418</v>
      </c>
      <c r="Z2231" s="98">
        <v>17</v>
      </c>
      <c r="AA2231" s="98" t="s">
        <v>4753</v>
      </c>
      <c r="AB2231" s="98">
        <v>8398</v>
      </c>
      <c r="AC2231" s="98" t="s">
        <v>4856</v>
      </c>
      <c r="AD2231" s="98" t="s">
        <v>4857</v>
      </c>
      <c r="AE2231" s="98">
        <v>6203</v>
      </c>
      <c r="AF2231" s="98" t="s">
        <v>4521</v>
      </c>
      <c r="AG2231" s="98" t="s">
        <v>6762</v>
      </c>
      <c r="AH2231" s="98" t="s">
        <v>847</v>
      </c>
      <c r="AI2231" s="98" t="s">
        <v>53</v>
      </c>
      <c r="AJ2231" s="98">
        <v>4100</v>
      </c>
      <c r="AK2231" s="98" t="s">
        <v>36</v>
      </c>
      <c r="AL2231" s="98">
        <v>4104</v>
      </c>
      <c r="AM2231" s="98" t="s">
        <v>2255</v>
      </c>
      <c r="AN2231" s="98">
        <v>4106605</v>
      </c>
      <c r="AO2231" s="98">
        <v>2024</v>
      </c>
      <c r="AP2231" s="98">
        <v>0</v>
      </c>
      <c r="AQ2231" s="98" t="s">
        <v>54</v>
      </c>
      <c r="AR2231" s="98" t="s">
        <v>54</v>
      </c>
      <c r="AS2231" s="98" t="s">
        <v>54</v>
      </c>
      <c r="AT2231" s="98" t="s">
        <v>54</v>
      </c>
      <c r="AW2231" s="98" t="s">
        <v>479</v>
      </c>
      <c r="AY2231" s="98" t="s">
        <v>56</v>
      </c>
      <c r="AZ2231" s="98" t="s">
        <v>4788</v>
      </c>
      <c r="BA2231" s="98" t="s">
        <v>4828</v>
      </c>
      <c r="BB2231" s="98" t="s">
        <v>4869</v>
      </c>
      <c r="BD2231" s="110" t="str">
        <f t="shared" si="357"/>
        <v>5556RGInt 03 Cascavel</v>
      </c>
      <c r="BE2231" s="110">
        <v>5556</v>
      </c>
      <c r="BF2231" s="110" t="s">
        <v>2008</v>
      </c>
      <c r="BG2231" s="110">
        <v>8383</v>
      </c>
      <c r="BH2231" s="110" t="s">
        <v>35</v>
      </c>
      <c r="BI2231" s="110">
        <v>0</v>
      </c>
      <c r="BJ2231" s="110">
        <v>0</v>
      </c>
      <c r="BK2231" s="110">
        <v>0</v>
      </c>
      <c r="BL2231" s="110">
        <v>1000</v>
      </c>
      <c r="BN2231" s="110">
        <f t="shared" si="358"/>
        <v>1000</v>
      </c>
      <c r="BS2231" s="110">
        <v>6203</v>
      </c>
      <c r="BT2231" s="110" t="str">
        <f t="shared" si="352"/>
        <v>Restauração da rodovia PR-180, Cruzeiro do Oeste - Goioerê</v>
      </c>
      <c r="BU2231" s="111" t="str">
        <f t="shared" si="353"/>
        <v>Não</v>
      </c>
      <c r="BV2231" s="111" t="str">
        <f t="shared" si="354"/>
        <v>Não</v>
      </c>
      <c r="BW2231" s="111" t="str">
        <f t="shared" si="355"/>
        <v>Não</v>
      </c>
      <c r="BX2231" s="111" t="str">
        <f t="shared" si="356"/>
        <v>Não</v>
      </c>
      <c r="BY2231" s="110" t="s">
        <v>121</v>
      </c>
      <c r="BZ2231" s="110" t="s">
        <v>213</v>
      </c>
      <c r="CA2231" s="110" t="s">
        <v>479</v>
      </c>
      <c r="CB2231" s="110" t="s">
        <v>8122</v>
      </c>
      <c r="CG2231" s="110" t="str">
        <f t="shared" si="350"/>
        <v>6524 Total</v>
      </c>
      <c r="CH2231" s="110" t="str">
        <f t="shared" si="351"/>
        <v>6524 Total-1</v>
      </c>
      <c r="CI2231" s="110">
        <v>1</v>
      </c>
      <c r="CJ2231" s="110" t="s">
        <v>7803</v>
      </c>
      <c r="CN2231" s="110">
        <v>0</v>
      </c>
      <c r="CO2231" s="110">
        <v>372</v>
      </c>
      <c r="CP2231" s="110">
        <v>0</v>
      </c>
      <c r="CQ2231" s="110">
        <v>0</v>
      </c>
    </row>
    <row r="2232" spans="19:95" x14ac:dyDescent="0.2">
      <c r="S2232" s="98">
        <v>6195</v>
      </c>
      <c r="T2232" s="98">
        <v>77</v>
      </c>
      <c r="U2232" s="98" t="s">
        <v>4752</v>
      </c>
      <c r="V2232" s="98">
        <v>30</v>
      </c>
      <c r="W2232" s="98" t="s">
        <v>4796</v>
      </c>
      <c r="X2232" s="98">
        <v>2</v>
      </c>
      <c r="Y2232" s="98" t="s">
        <v>4418</v>
      </c>
      <c r="Z2232" s="98">
        <v>17</v>
      </c>
      <c r="AA2232" s="98" t="s">
        <v>4753</v>
      </c>
      <c r="AB2232" s="98">
        <v>8398</v>
      </c>
      <c r="AC2232" s="98" t="s">
        <v>4856</v>
      </c>
      <c r="AD2232" s="98" t="s">
        <v>4857</v>
      </c>
      <c r="AE2232" s="98">
        <v>6195</v>
      </c>
      <c r="AF2232" s="98" t="s">
        <v>4516</v>
      </c>
      <c r="AG2232" s="98" t="s">
        <v>6763</v>
      </c>
      <c r="AH2232" s="98" t="s">
        <v>847</v>
      </c>
      <c r="AI2232" s="98" t="s">
        <v>53</v>
      </c>
      <c r="AJ2232" s="98">
        <v>4100</v>
      </c>
      <c r="AK2232" s="98" t="s">
        <v>35</v>
      </c>
      <c r="AL2232" s="98">
        <v>4103</v>
      </c>
      <c r="AM2232" s="98" t="s">
        <v>166</v>
      </c>
      <c r="AN2232" s="98">
        <v>4108403</v>
      </c>
      <c r="AO2232" s="98">
        <v>2024</v>
      </c>
      <c r="AP2232" s="98">
        <v>0</v>
      </c>
      <c r="AQ2232" s="98" t="s">
        <v>54</v>
      </c>
      <c r="AR2232" s="98" t="s">
        <v>54</v>
      </c>
      <c r="AS2232" s="98" t="s">
        <v>54</v>
      </c>
      <c r="AT2232" s="98" t="s">
        <v>54</v>
      </c>
      <c r="AV2232" s="98" t="s">
        <v>213</v>
      </c>
      <c r="AY2232" s="98" t="s">
        <v>56</v>
      </c>
      <c r="AZ2232" s="98" t="s">
        <v>4788</v>
      </c>
      <c r="BA2232" s="98" t="s">
        <v>4828</v>
      </c>
      <c r="BB2232" s="98" t="s">
        <v>4869</v>
      </c>
      <c r="BD2232" s="110" t="str">
        <f t="shared" si="357"/>
        <v>5557RGInt 05 Londrina</v>
      </c>
      <c r="BE2232" s="110">
        <v>5557</v>
      </c>
      <c r="BF2232" s="110" t="s">
        <v>2011</v>
      </c>
      <c r="BG2232" s="110">
        <v>8383</v>
      </c>
      <c r="BH2232" s="110" t="s">
        <v>37</v>
      </c>
      <c r="BI2232" s="110">
        <v>0</v>
      </c>
      <c r="BJ2232" s="110">
        <v>0</v>
      </c>
      <c r="BK2232" s="110">
        <v>0</v>
      </c>
      <c r="BL2232" s="110">
        <v>1000</v>
      </c>
      <c r="BN2232" s="110">
        <f t="shared" si="358"/>
        <v>1000</v>
      </c>
      <c r="BS2232" s="110">
        <v>6195</v>
      </c>
      <c r="BT2232" s="110" t="str">
        <f t="shared" si="352"/>
        <v>Restauração da rodovia PR-180, Entroncamento PR-281 (Bela Vista), Francisco Beltrão</v>
      </c>
      <c r="BU2232" s="111" t="str">
        <f t="shared" si="353"/>
        <v>Não</v>
      </c>
      <c r="BV2232" s="111" t="str">
        <f t="shared" si="354"/>
        <v>Não</v>
      </c>
      <c r="BW2232" s="111" t="str">
        <f t="shared" si="355"/>
        <v>Não</v>
      </c>
      <c r="BX2232" s="111" t="str">
        <f t="shared" si="356"/>
        <v>Não</v>
      </c>
      <c r="BY2232" s="110" t="s">
        <v>121</v>
      </c>
      <c r="BZ2232" s="110" t="s">
        <v>213</v>
      </c>
      <c r="CA2232" s="110" t="s">
        <v>479</v>
      </c>
      <c r="CB2232" s="110" t="s">
        <v>8122</v>
      </c>
      <c r="CG2232" s="110" t="str">
        <f t="shared" si="350"/>
        <v>6525Jacarezinho</v>
      </c>
      <c r="CH2232" s="110" t="str">
        <f t="shared" si="351"/>
        <v>6525-1</v>
      </c>
      <c r="CI2232" s="110">
        <v>1</v>
      </c>
      <c r="CJ2232" s="110">
        <v>6525</v>
      </c>
      <c r="CK2232" s="110" t="s">
        <v>37</v>
      </c>
      <c r="CL2232" s="110">
        <v>4111803</v>
      </c>
      <c r="CM2232" s="110" t="s">
        <v>813</v>
      </c>
      <c r="CN2232" s="110">
        <v>0</v>
      </c>
      <c r="CO2232" s="110">
        <v>387</v>
      </c>
      <c r="CP2232" s="110">
        <v>0</v>
      </c>
      <c r="CQ2232" s="110">
        <v>0</v>
      </c>
    </row>
    <row r="2233" spans="19:95" x14ac:dyDescent="0.2">
      <c r="S2233" s="98">
        <v>6196</v>
      </c>
      <c r="T2233" s="98">
        <v>77</v>
      </c>
      <c r="U2233" s="98" t="s">
        <v>4752</v>
      </c>
      <c r="V2233" s="98">
        <v>30</v>
      </c>
      <c r="W2233" s="98" t="s">
        <v>4796</v>
      </c>
      <c r="X2233" s="98">
        <v>2</v>
      </c>
      <c r="Y2233" s="98" t="s">
        <v>4418</v>
      </c>
      <c r="Z2233" s="98">
        <v>17</v>
      </c>
      <c r="AA2233" s="98" t="s">
        <v>4753</v>
      </c>
      <c r="AB2233" s="98">
        <v>8398</v>
      </c>
      <c r="AC2233" s="98" t="s">
        <v>4856</v>
      </c>
      <c r="AD2233" s="98" t="s">
        <v>4857</v>
      </c>
      <c r="AE2233" s="98">
        <v>6196</v>
      </c>
      <c r="AF2233" s="98" t="s">
        <v>4517</v>
      </c>
      <c r="AG2233" s="98" t="s">
        <v>6764</v>
      </c>
      <c r="AH2233" s="98" t="s">
        <v>847</v>
      </c>
      <c r="AI2233" s="98" t="s">
        <v>53</v>
      </c>
      <c r="AJ2233" s="98">
        <v>4100</v>
      </c>
      <c r="AK2233" s="98" t="s">
        <v>35</v>
      </c>
      <c r="AL2233" s="98">
        <v>4103</v>
      </c>
      <c r="AM2233" s="98" t="s">
        <v>2742</v>
      </c>
      <c r="AN2233" s="98">
        <v>4115408</v>
      </c>
      <c r="AO2233" s="98">
        <v>2024</v>
      </c>
      <c r="AP2233" s="98">
        <v>0</v>
      </c>
      <c r="AQ2233" s="98" t="s">
        <v>54</v>
      </c>
      <c r="AR2233" s="98" t="s">
        <v>54</v>
      </c>
      <c r="AS2233" s="98" t="s">
        <v>54</v>
      </c>
      <c r="AT2233" s="98" t="s">
        <v>54</v>
      </c>
      <c r="AV2233" s="98" t="s">
        <v>213</v>
      </c>
      <c r="AY2233" s="98" t="s">
        <v>56</v>
      </c>
      <c r="AZ2233" s="98" t="s">
        <v>4788</v>
      </c>
      <c r="BA2233" s="98" t="s">
        <v>4828</v>
      </c>
      <c r="BB2233" s="98" t="s">
        <v>4869</v>
      </c>
      <c r="BD2233" s="110" t="str">
        <f t="shared" si="357"/>
        <v>5558RGInt 05 Londrina</v>
      </c>
      <c r="BE2233" s="110">
        <v>5558</v>
      </c>
      <c r="BF2233" s="110" t="s">
        <v>2015</v>
      </c>
      <c r="BG2233" s="110">
        <v>8383</v>
      </c>
      <c r="BH2233" s="110" t="s">
        <v>37</v>
      </c>
      <c r="BI2233" s="110">
        <v>0</v>
      </c>
      <c r="BJ2233" s="110">
        <v>0</v>
      </c>
      <c r="BK2233" s="110">
        <v>0</v>
      </c>
      <c r="BL2233" s="110">
        <v>642</v>
      </c>
      <c r="BN2233" s="110">
        <f t="shared" si="358"/>
        <v>642</v>
      </c>
      <c r="BS2233" s="110">
        <v>6196</v>
      </c>
      <c r="BT2233" s="110" t="str">
        <f t="shared" si="352"/>
        <v>Restauração da rodovia PR-180, Entroncamento PRC-280, Marmeleiro - Divisa PR/SC</v>
      </c>
      <c r="BU2233" s="111" t="str">
        <f t="shared" si="353"/>
        <v>Não</v>
      </c>
      <c r="BV2233" s="111" t="str">
        <f t="shared" si="354"/>
        <v>Não</v>
      </c>
      <c r="BW2233" s="111" t="str">
        <f t="shared" si="355"/>
        <v>Não</v>
      </c>
      <c r="BX2233" s="111" t="str">
        <f t="shared" si="356"/>
        <v>Não</v>
      </c>
      <c r="BY2233" s="110" t="s">
        <v>121</v>
      </c>
      <c r="BZ2233" s="110" t="s">
        <v>213</v>
      </c>
      <c r="CA2233" s="110" t="s">
        <v>479</v>
      </c>
      <c r="CB2233" s="110" t="s">
        <v>8122</v>
      </c>
      <c r="CG2233" s="110" t="str">
        <f t="shared" si="350"/>
        <v>6525 Total</v>
      </c>
      <c r="CH2233" s="110" t="str">
        <f t="shared" si="351"/>
        <v>6525 Total-1</v>
      </c>
      <c r="CI2233" s="110">
        <v>1</v>
      </c>
      <c r="CJ2233" s="110" t="s">
        <v>7804</v>
      </c>
      <c r="CN2233" s="110">
        <v>0</v>
      </c>
      <c r="CO2233" s="110">
        <v>387</v>
      </c>
      <c r="CP2233" s="110">
        <v>0</v>
      </c>
      <c r="CQ2233" s="110">
        <v>0</v>
      </c>
    </row>
    <row r="2234" spans="19:95" x14ac:dyDescent="0.2">
      <c r="S2234" s="98">
        <v>6199</v>
      </c>
      <c r="T2234" s="98">
        <v>77</v>
      </c>
      <c r="U2234" s="98" t="s">
        <v>4752</v>
      </c>
      <c r="V2234" s="98">
        <v>30</v>
      </c>
      <c r="W2234" s="98" t="s">
        <v>4796</v>
      </c>
      <c r="X2234" s="98">
        <v>2</v>
      </c>
      <c r="Y2234" s="98" t="s">
        <v>4418</v>
      </c>
      <c r="Z2234" s="98">
        <v>17</v>
      </c>
      <c r="AA2234" s="98" t="s">
        <v>4753</v>
      </c>
      <c r="AB2234" s="98">
        <v>8398</v>
      </c>
      <c r="AC2234" s="98" t="s">
        <v>4856</v>
      </c>
      <c r="AD2234" s="98" t="s">
        <v>4857</v>
      </c>
      <c r="AE2234" s="98">
        <v>6199</v>
      </c>
      <c r="AF2234" s="98" t="s">
        <v>2042</v>
      </c>
      <c r="AG2234" s="98" t="s">
        <v>6765</v>
      </c>
      <c r="AH2234" s="98" t="s">
        <v>847</v>
      </c>
      <c r="AI2234" s="98" t="s">
        <v>53</v>
      </c>
      <c r="AJ2234" s="98">
        <v>4100</v>
      </c>
      <c r="AK2234" s="98" t="s">
        <v>36</v>
      </c>
      <c r="AL2234" s="98">
        <v>4104</v>
      </c>
      <c r="AM2234" s="98" t="s">
        <v>1365</v>
      </c>
      <c r="AN2234" s="98">
        <v>4108320</v>
      </c>
      <c r="AO2234" s="98">
        <v>2024</v>
      </c>
      <c r="AP2234" s="98">
        <v>0</v>
      </c>
      <c r="AQ2234" s="98" t="s">
        <v>54</v>
      </c>
      <c r="AR2234" s="98" t="s">
        <v>54</v>
      </c>
      <c r="AS2234" s="98" t="s">
        <v>54</v>
      </c>
      <c r="AT2234" s="98" t="s">
        <v>54</v>
      </c>
      <c r="AW2234" s="98" t="s">
        <v>479</v>
      </c>
      <c r="AY2234" s="98" t="s">
        <v>56</v>
      </c>
      <c r="AZ2234" s="98" t="s">
        <v>4788</v>
      </c>
      <c r="BA2234" s="98" t="s">
        <v>4828</v>
      </c>
      <c r="BB2234" s="98" t="s">
        <v>4869</v>
      </c>
      <c r="BD2234" s="110" t="str">
        <f t="shared" si="357"/>
        <v>5559RGInt 04 Maringá</v>
      </c>
      <c r="BE2234" s="110">
        <v>5559</v>
      </c>
      <c r="BF2234" s="110" t="s">
        <v>2019</v>
      </c>
      <c r="BG2234" s="110">
        <v>8383</v>
      </c>
      <c r="BH2234" s="110" t="s">
        <v>36</v>
      </c>
      <c r="BI2234" s="110">
        <v>0</v>
      </c>
      <c r="BJ2234" s="110">
        <v>0</v>
      </c>
      <c r="BK2234" s="110">
        <v>0</v>
      </c>
      <c r="BL2234" s="110">
        <v>1000</v>
      </c>
      <c r="BN2234" s="110">
        <f t="shared" si="358"/>
        <v>1000</v>
      </c>
      <c r="BS2234" s="110">
        <v>6199</v>
      </c>
      <c r="BT2234" s="110" t="str">
        <f t="shared" si="352"/>
        <v>Restauração da rodovia PR-182, no trecho Francisco Alves/Palotina</v>
      </c>
      <c r="BU2234" s="111" t="str">
        <f t="shared" si="353"/>
        <v>Não</v>
      </c>
      <c r="BV2234" s="111" t="str">
        <f t="shared" si="354"/>
        <v>Não</v>
      </c>
      <c r="BW2234" s="111" t="str">
        <f t="shared" si="355"/>
        <v>Não</v>
      </c>
      <c r="BX2234" s="111" t="str">
        <f t="shared" si="356"/>
        <v>Não</v>
      </c>
      <c r="BY2234" s="110" t="s">
        <v>121</v>
      </c>
      <c r="BZ2234" s="110" t="s">
        <v>213</v>
      </c>
      <c r="CA2234" s="110" t="s">
        <v>479</v>
      </c>
      <c r="CB2234" s="110" t="s">
        <v>8122</v>
      </c>
      <c r="CG2234" s="110" t="str">
        <f t="shared" si="350"/>
        <v>6527Cascavel</v>
      </c>
      <c r="CH2234" s="110" t="str">
        <f t="shared" si="351"/>
        <v>6527-1</v>
      </c>
      <c r="CI2234" s="110">
        <v>1</v>
      </c>
      <c r="CJ2234" s="110">
        <v>6527</v>
      </c>
      <c r="CK2234" s="110" t="s">
        <v>35</v>
      </c>
      <c r="CL2234" s="110">
        <v>4104808</v>
      </c>
      <c r="CM2234" s="110" t="s">
        <v>600</v>
      </c>
      <c r="CN2234" s="110">
        <v>0</v>
      </c>
      <c r="CO2234" s="110">
        <v>78.180000000000007</v>
      </c>
      <c r="CP2234" s="110">
        <v>0</v>
      </c>
      <c r="CQ2234" s="110">
        <v>0</v>
      </c>
    </row>
    <row r="2235" spans="19:95" x14ac:dyDescent="0.2">
      <c r="S2235" s="98">
        <v>6187</v>
      </c>
      <c r="T2235" s="98">
        <v>77</v>
      </c>
      <c r="U2235" s="98" t="s">
        <v>4752</v>
      </c>
      <c r="V2235" s="98">
        <v>30</v>
      </c>
      <c r="W2235" s="98" t="s">
        <v>4796</v>
      </c>
      <c r="X2235" s="98">
        <v>2</v>
      </c>
      <c r="Y2235" s="98" t="s">
        <v>4418</v>
      </c>
      <c r="Z2235" s="98">
        <v>17</v>
      </c>
      <c r="AA2235" s="98" t="s">
        <v>4753</v>
      </c>
      <c r="AB2235" s="98">
        <v>8398</v>
      </c>
      <c r="AC2235" s="98" t="s">
        <v>4856</v>
      </c>
      <c r="AD2235" s="98" t="s">
        <v>4857</v>
      </c>
      <c r="AE2235" s="98">
        <v>6187</v>
      </c>
      <c r="AF2235" s="98" t="s">
        <v>4510</v>
      </c>
      <c r="AG2235" s="98" t="s">
        <v>6766</v>
      </c>
      <c r="AH2235" s="98" t="s">
        <v>847</v>
      </c>
      <c r="AI2235" s="98" t="s">
        <v>53</v>
      </c>
      <c r="AJ2235" s="98">
        <v>4100</v>
      </c>
      <c r="AK2235" s="98" t="s">
        <v>33</v>
      </c>
      <c r="AL2235" s="98">
        <v>4101</v>
      </c>
      <c r="AM2235" s="98" t="s">
        <v>2341</v>
      </c>
      <c r="AN2235" s="98">
        <v>4119103</v>
      </c>
      <c r="AO2235" s="98">
        <v>2024</v>
      </c>
      <c r="AP2235" s="98">
        <v>0</v>
      </c>
      <c r="AQ2235" s="98" t="s">
        <v>54</v>
      </c>
      <c r="AR2235" s="98" t="s">
        <v>54</v>
      </c>
      <c r="AS2235" s="98" t="s">
        <v>54</v>
      </c>
      <c r="AT2235" s="98" t="s">
        <v>54</v>
      </c>
      <c r="AV2235" s="98" t="s">
        <v>213</v>
      </c>
      <c r="AY2235" s="98" t="s">
        <v>56</v>
      </c>
      <c r="AZ2235" s="98" t="s">
        <v>4788</v>
      </c>
      <c r="BA2235" s="98" t="s">
        <v>4828</v>
      </c>
      <c r="BB2235" s="98" t="s">
        <v>856</v>
      </c>
      <c r="BD2235" s="110" t="str">
        <f t="shared" si="357"/>
        <v>5560RGInt 05 Londrina</v>
      </c>
      <c r="BE2235" s="110">
        <v>5560</v>
      </c>
      <c r="BF2235" s="110" t="s">
        <v>2022</v>
      </c>
      <c r="BG2235" s="110">
        <v>8383</v>
      </c>
      <c r="BH2235" s="110" t="s">
        <v>37</v>
      </c>
      <c r="BI2235" s="110">
        <v>0</v>
      </c>
      <c r="BJ2235" s="110">
        <v>0</v>
      </c>
      <c r="BK2235" s="110">
        <v>0</v>
      </c>
      <c r="BL2235" s="110">
        <v>500</v>
      </c>
      <c r="BN2235" s="110">
        <f t="shared" si="358"/>
        <v>500</v>
      </c>
      <c r="BS2235" s="110">
        <v>6187</v>
      </c>
      <c r="BT2235" s="110" t="str">
        <f t="shared" si="352"/>
        <v>Restauração da rodovia PR-281, Agudos do Sul - Entroncamento PR-419, Piên</v>
      </c>
      <c r="BU2235" s="111" t="str">
        <f t="shared" si="353"/>
        <v>Não</v>
      </c>
      <c r="BV2235" s="111" t="str">
        <f t="shared" si="354"/>
        <v>Não</v>
      </c>
      <c r="BW2235" s="111" t="str">
        <f t="shared" si="355"/>
        <v>Não</v>
      </c>
      <c r="BX2235" s="111" t="str">
        <f t="shared" si="356"/>
        <v>Não</v>
      </c>
      <c r="BY2235" s="110" t="s">
        <v>121</v>
      </c>
      <c r="BZ2235" s="110" t="s">
        <v>213</v>
      </c>
      <c r="CA2235" s="110" t="s">
        <v>479</v>
      </c>
      <c r="CB2235" s="110" t="s">
        <v>8122</v>
      </c>
      <c r="CG2235" s="110" t="str">
        <f t="shared" si="350"/>
        <v>6527 Total</v>
      </c>
      <c r="CH2235" s="110" t="str">
        <f t="shared" si="351"/>
        <v>6527 Total-1</v>
      </c>
      <c r="CI2235" s="110">
        <v>1</v>
      </c>
      <c r="CJ2235" s="110" t="s">
        <v>7805</v>
      </c>
      <c r="CN2235" s="110">
        <v>0</v>
      </c>
      <c r="CO2235" s="110">
        <v>78.180000000000007</v>
      </c>
      <c r="CP2235" s="110">
        <v>0</v>
      </c>
      <c r="CQ2235" s="110">
        <v>0</v>
      </c>
    </row>
    <row r="2236" spans="19:95" x14ac:dyDescent="0.2">
      <c r="S2236" s="98">
        <v>6197</v>
      </c>
      <c r="T2236" s="98">
        <v>77</v>
      </c>
      <c r="U2236" s="98" t="s">
        <v>4752</v>
      </c>
      <c r="V2236" s="98">
        <v>30</v>
      </c>
      <c r="W2236" s="98" t="s">
        <v>4796</v>
      </c>
      <c r="X2236" s="98">
        <v>2</v>
      </c>
      <c r="Y2236" s="98" t="s">
        <v>4418</v>
      </c>
      <c r="Z2236" s="98">
        <v>17</v>
      </c>
      <c r="AA2236" s="98" t="s">
        <v>4753</v>
      </c>
      <c r="AB2236" s="98">
        <v>8398</v>
      </c>
      <c r="AC2236" s="98" t="s">
        <v>4856</v>
      </c>
      <c r="AD2236" s="98" t="s">
        <v>4857</v>
      </c>
      <c r="AE2236" s="98">
        <v>6197</v>
      </c>
      <c r="AF2236" s="98" t="s">
        <v>4518</v>
      </c>
      <c r="AG2236" s="98" t="s">
        <v>4851</v>
      </c>
      <c r="AH2236" s="98" t="s">
        <v>847</v>
      </c>
      <c r="AI2236" s="98" t="s">
        <v>53</v>
      </c>
      <c r="AJ2236" s="98">
        <v>4100</v>
      </c>
      <c r="AK2236" s="98" t="s">
        <v>35</v>
      </c>
      <c r="AL2236" s="98">
        <v>4103</v>
      </c>
      <c r="AM2236" s="98" t="s">
        <v>2027</v>
      </c>
      <c r="AN2236" s="98">
        <v>4107207</v>
      </c>
      <c r="AO2236" s="98">
        <v>2024</v>
      </c>
      <c r="AP2236" s="98">
        <v>0</v>
      </c>
      <c r="AQ2236" s="98" t="s">
        <v>54</v>
      </c>
      <c r="AR2236" s="98" t="s">
        <v>54</v>
      </c>
      <c r="AS2236" s="98" t="s">
        <v>54</v>
      </c>
      <c r="AT2236" s="98" t="s">
        <v>54</v>
      </c>
      <c r="AW2236" s="98" t="s">
        <v>479</v>
      </c>
      <c r="AY2236" s="98" t="s">
        <v>56</v>
      </c>
      <c r="AZ2236" s="98" t="s">
        <v>4788</v>
      </c>
      <c r="BA2236" s="98" t="s">
        <v>4828</v>
      </c>
      <c r="BB2236" s="98" t="s">
        <v>4869</v>
      </c>
      <c r="BD2236" s="110" t="str">
        <f t="shared" si="357"/>
        <v>5561RGInt 03 Cascavel</v>
      </c>
      <c r="BE2236" s="110">
        <v>5561</v>
      </c>
      <c r="BF2236" s="110" t="s">
        <v>2025</v>
      </c>
      <c r="BG2236" s="110">
        <v>8383</v>
      </c>
      <c r="BH2236" s="110" t="s">
        <v>35</v>
      </c>
      <c r="BI2236" s="110">
        <v>0</v>
      </c>
      <c r="BJ2236" s="110">
        <v>0</v>
      </c>
      <c r="BK2236" s="110">
        <v>0</v>
      </c>
      <c r="BL2236" s="110">
        <v>437</v>
      </c>
      <c r="BN2236" s="110">
        <f t="shared" si="358"/>
        <v>437</v>
      </c>
      <c r="BS2236" s="110">
        <v>6197</v>
      </c>
      <c r="BT2236" s="110" t="str">
        <f t="shared" si="352"/>
        <v>Restauração da rodovia PR-281, Dois Vizinhos - Salto do Lontra</v>
      </c>
      <c r="BU2236" s="111" t="str">
        <f t="shared" si="353"/>
        <v>Não</v>
      </c>
      <c r="BV2236" s="111" t="str">
        <f t="shared" si="354"/>
        <v>Não</v>
      </c>
      <c r="BW2236" s="111" t="str">
        <f t="shared" si="355"/>
        <v>Não</v>
      </c>
      <c r="BX2236" s="111" t="str">
        <f t="shared" si="356"/>
        <v>Não</v>
      </c>
      <c r="BY2236" s="110" t="s">
        <v>121</v>
      </c>
      <c r="BZ2236" s="110" t="s">
        <v>213</v>
      </c>
      <c r="CA2236" s="110" t="s">
        <v>479</v>
      </c>
      <c r="CB2236" s="110" t="s">
        <v>8122</v>
      </c>
      <c r="CG2236" s="110" t="str">
        <f t="shared" si="350"/>
        <v>6528Guarapuava</v>
      </c>
      <c r="CH2236" s="110" t="str">
        <f t="shared" si="351"/>
        <v>6528-1</v>
      </c>
      <c r="CI2236" s="110">
        <v>1</v>
      </c>
      <c r="CJ2236" s="110">
        <v>6528</v>
      </c>
      <c r="CK2236" s="110" t="s">
        <v>34</v>
      </c>
      <c r="CL2236" s="110">
        <v>4109401</v>
      </c>
      <c r="CM2236" s="110" t="s">
        <v>526</v>
      </c>
      <c r="CN2236" s="110">
        <v>0</v>
      </c>
      <c r="CO2236" s="110">
        <v>1</v>
      </c>
      <c r="CP2236" s="110">
        <v>0</v>
      </c>
      <c r="CQ2236" s="110">
        <v>0</v>
      </c>
    </row>
    <row r="2237" spans="19:95" x14ac:dyDescent="0.2">
      <c r="S2237" s="98">
        <v>6209</v>
      </c>
      <c r="T2237" s="98">
        <v>77</v>
      </c>
      <c r="U2237" s="98" t="s">
        <v>4752</v>
      </c>
      <c r="V2237" s="98">
        <v>30</v>
      </c>
      <c r="W2237" s="98" t="s">
        <v>4796</v>
      </c>
      <c r="X2237" s="98">
        <v>2</v>
      </c>
      <c r="Y2237" s="98" t="s">
        <v>4418</v>
      </c>
      <c r="Z2237" s="98">
        <v>17</v>
      </c>
      <c r="AA2237" s="98" t="s">
        <v>4753</v>
      </c>
      <c r="AB2237" s="98">
        <v>8398</v>
      </c>
      <c r="AC2237" s="98" t="s">
        <v>4856</v>
      </c>
      <c r="AD2237" s="98" t="s">
        <v>4857</v>
      </c>
      <c r="AE2237" s="98">
        <v>6209</v>
      </c>
      <c r="AF2237" s="98" t="s">
        <v>2197</v>
      </c>
      <c r="AG2237" s="98" t="s">
        <v>6767</v>
      </c>
      <c r="AH2237" s="98" t="s">
        <v>847</v>
      </c>
      <c r="AI2237" s="98" t="s">
        <v>53</v>
      </c>
      <c r="AJ2237" s="98">
        <v>4100</v>
      </c>
      <c r="AK2237" s="98" t="s">
        <v>37</v>
      </c>
      <c r="AL2237" s="98">
        <v>4105</v>
      </c>
      <c r="AM2237" s="98" t="s">
        <v>2222</v>
      </c>
      <c r="AN2237" s="98">
        <v>4122404</v>
      </c>
      <c r="AO2237" s="98">
        <v>2024</v>
      </c>
      <c r="AP2237" s="98">
        <v>0</v>
      </c>
      <c r="AQ2237" s="98" t="s">
        <v>54</v>
      </c>
      <c r="AR2237" s="98" t="s">
        <v>54</v>
      </c>
      <c r="AS2237" s="98" t="s">
        <v>54</v>
      </c>
      <c r="AT2237" s="98" t="s">
        <v>54</v>
      </c>
      <c r="AV2237" s="98" t="s">
        <v>213</v>
      </c>
      <c r="AY2237" s="98" t="s">
        <v>56</v>
      </c>
      <c r="AZ2237" s="98" t="s">
        <v>4788</v>
      </c>
      <c r="BA2237" s="98" t="s">
        <v>4828</v>
      </c>
      <c r="BB2237" s="98" t="s">
        <v>4869</v>
      </c>
      <c r="BD2237" s="110" t="str">
        <f t="shared" si="357"/>
        <v>5562RGInt 03 Cascavel</v>
      </c>
      <c r="BE2237" s="110">
        <v>5562</v>
      </c>
      <c r="BF2237" s="110" t="s">
        <v>2029</v>
      </c>
      <c r="BG2237" s="110">
        <v>8383</v>
      </c>
      <c r="BH2237" s="110" t="s">
        <v>35</v>
      </c>
      <c r="BI2237" s="110">
        <v>0</v>
      </c>
      <c r="BJ2237" s="110">
        <v>0</v>
      </c>
      <c r="BK2237" s="110">
        <v>0</v>
      </c>
      <c r="BL2237" s="110">
        <v>830</v>
      </c>
      <c r="BN2237" s="110">
        <f t="shared" si="358"/>
        <v>830</v>
      </c>
      <c r="BS2237" s="110">
        <v>6209</v>
      </c>
      <c r="BT2237" s="110" t="str">
        <f t="shared" si="352"/>
        <v>Restauração da rodovia PR-323, entroncamento entre BR-369 e entroncamento PR-170, em Rolândia</v>
      </c>
      <c r="BU2237" s="111" t="str">
        <f t="shared" si="353"/>
        <v>Não</v>
      </c>
      <c r="BV2237" s="111" t="str">
        <f t="shared" si="354"/>
        <v>Não</v>
      </c>
      <c r="BW2237" s="111" t="str">
        <f t="shared" si="355"/>
        <v>Não</v>
      </c>
      <c r="BX2237" s="111" t="str">
        <f t="shared" si="356"/>
        <v>Não</v>
      </c>
      <c r="BY2237" s="110" t="s">
        <v>121</v>
      </c>
      <c r="BZ2237" s="110" t="s">
        <v>213</v>
      </c>
      <c r="CA2237" s="110" t="s">
        <v>479</v>
      </c>
      <c r="CB2237" s="110" t="s">
        <v>8122</v>
      </c>
      <c r="CG2237" s="110" t="str">
        <f t="shared" si="350"/>
        <v>6528 Total</v>
      </c>
      <c r="CH2237" s="110" t="str">
        <f t="shared" si="351"/>
        <v>6528 Total-1</v>
      </c>
      <c r="CI2237" s="110">
        <v>1</v>
      </c>
      <c r="CJ2237" s="110" t="s">
        <v>7806</v>
      </c>
      <c r="CN2237" s="110">
        <v>0</v>
      </c>
      <c r="CO2237" s="110">
        <v>1</v>
      </c>
      <c r="CP2237" s="110">
        <v>0</v>
      </c>
      <c r="CQ2237" s="110">
        <v>0</v>
      </c>
    </row>
    <row r="2238" spans="19:95" x14ac:dyDescent="0.2">
      <c r="S2238" s="98">
        <v>6188</v>
      </c>
      <c r="T2238" s="98">
        <v>77</v>
      </c>
      <c r="U2238" s="98" t="s">
        <v>4752</v>
      </c>
      <c r="V2238" s="98">
        <v>30</v>
      </c>
      <c r="W2238" s="98" t="s">
        <v>4796</v>
      </c>
      <c r="X2238" s="98">
        <v>2</v>
      </c>
      <c r="Y2238" s="98" t="s">
        <v>4418</v>
      </c>
      <c r="Z2238" s="98">
        <v>17</v>
      </c>
      <c r="AA2238" s="98" t="s">
        <v>4753</v>
      </c>
      <c r="AB2238" s="98">
        <v>8398</v>
      </c>
      <c r="AC2238" s="98" t="s">
        <v>4856</v>
      </c>
      <c r="AD2238" s="98" t="s">
        <v>4857</v>
      </c>
      <c r="AE2238" s="98">
        <v>6188</v>
      </c>
      <c r="AF2238" s="98" t="s">
        <v>4528</v>
      </c>
      <c r="AG2238" s="98" t="s">
        <v>6768</v>
      </c>
      <c r="AH2238" s="98" t="s">
        <v>847</v>
      </c>
      <c r="AI2238" s="98" t="s">
        <v>53</v>
      </c>
      <c r="AJ2238" s="98">
        <v>4100</v>
      </c>
      <c r="AK2238" s="98" t="s">
        <v>33</v>
      </c>
      <c r="AL2238" s="98">
        <v>4101</v>
      </c>
      <c r="AM2238" s="98" t="s">
        <v>2341</v>
      </c>
      <c r="AN2238" s="98">
        <v>4119103</v>
      </c>
      <c r="AO2238" s="98">
        <v>2024</v>
      </c>
      <c r="AP2238" s="98">
        <v>0</v>
      </c>
      <c r="AQ2238" s="98" t="s">
        <v>54</v>
      </c>
      <c r="AR2238" s="98" t="s">
        <v>54</v>
      </c>
      <c r="AS2238" s="98" t="s">
        <v>54</v>
      </c>
      <c r="AT2238" s="98" t="s">
        <v>54</v>
      </c>
      <c r="AV2238" s="98" t="s">
        <v>213</v>
      </c>
      <c r="AY2238" s="98" t="s">
        <v>56</v>
      </c>
      <c r="AZ2238" s="98" t="s">
        <v>4788</v>
      </c>
      <c r="BA2238" s="98" t="s">
        <v>4828</v>
      </c>
      <c r="BB2238" s="98" t="s">
        <v>856</v>
      </c>
      <c r="BD2238" s="110" t="str">
        <f t="shared" si="357"/>
        <v>5563RGInt 05 Londrina</v>
      </c>
      <c r="BE2238" s="110">
        <v>5563</v>
      </c>
      <c r="BF2238" s="110" t="s">
        <v>2032</v>
      </c>
      <c r="BG2238" s="110">
        <v>8383</v>
      </c>
      <c r="BH2238" s="110" t="s">
        <v>37</v>
      </c>
      <c r="BI2238" s="110">
        <v>0</v>
      </c>
      <c r="BJ2238" s="110">
        <v>0</v>
      </c>
      <c r="BK2238" s="110">
        <v>400</v>
      </c>
      <c r="BL2238" s="110">
        <v>0</v>
      </c>
      <c r="BN2238" s="110">
        <f t="shared" si="358"/>
        <v>400</v>
      </c>
      <c r="BS2238" s="110">
        <v>6188</v>
      </c>
      <c r="BT2238" s="110" t="str">
        <f t="shared" si="352"/>
        <v>Restauração da rodovia PR-420, Entroncamento PR-281, Piên - Divisa PR/SC</v>
      </c>
      <c r="BU2238" s="111" t="str">
        <f t="shared" si="353"/>
        <v>Não</v>
      </c>
      <c r="BV2238" s="111" t="str">
        <f t="shared" si="354"/>
        <v>Não</v>
      </c>
      <c r="BW2238" s="111" t="str">
        <f t="shared" si="355"/>
        <v>Não</v>
      </c>
      <c r="BX2238" s="111" t="str">
        <f t="shared" si="356"/>
        <v>Não</v>
      </c>
      <c r="BY2238" s="110" t="s">
        <v>121</v>
      </c>
      <c r="BZ2238" s="110" t="s">
        <v>213</v>
      </c>
      <c r="CA2238" s="110" t="s">
        <v>479</v>
      </c>
      <c r="CB2238" s="110" t="s">
        <v>8122</v>
      </c>
      <c r="CG2238" s="110" t="str">
        <f t="shared" si="350"/>
        <v>6529Jacarezinho</v>
      </c>
      <c r="CH2238" s="110" t="str">
        <f t="shared" si="351"/>
        <v>6529-1</v>
      </c>
      <c r="CI2238" s="110">
        <v>1</v>
      </c>
      <c r="CJ2238" s="110">
        <v>6529</v>
      </c>
      <c r="CK2238" s="110" t="s">
        <v>37</v>
      </c>
      <c r="CL2238" s="110">
        <v>4111803</v>
      </c>
      <c r="CM2238" s="110" t="s">
        <v>813</v>
      </c>
      <c r="CN2238" s="110">
        <v>0</v>
      </c>
      <c r="CO2238" s="110">
        <v>6734.6</v>
      </c>
      <c r="CP2238" s="110">
        <v>0</v>
      </c>
      <c r="CQ2238" s="110">
        <v>0</v>
      </c>
    </row>
    <row r="2239" spans="19:95" x14ac:dyDescent="0.2">
      <c r="S2239" s="98">
        <v>6192</v>
      </c>
      <c r="T2239" s="98">
        <v>77</v>
      </c>
      <c r="U2239" s="98" t="s">
        <v>4752</v>
      </c>
      <c r="V2239" s="98">
        <v>30</v>
      </c>
      <c r="W2239" s="98" t="s">
        <v>4796</v>
      </c>
      <c r="X2239" s="98">
        <v>2</v>
      </c>
      <c r="Y2239" s="98" t="s">
        <v>4418</v>
      </c>
      <c r="Z2239" s="98">
        <v>17</v>
      </c>
      <c r="AA2239" s="98" t="s">
        <v>4753</v>
      </c>
      <c r="AB2239" s="98">
        <v>8398</v>
      </c>
      <c r="AC2239" s="98" t="s">
        <v>4856</v>
      </c>
      <c r="AD2239" s="98" t="s">
        <v>4857</v>
      </c>
      <c r="AE2239" s="98">
        <v>6192</v>
      </c>
      <c r="AF2239" s="98" t="s">
        <v>4514</v>
      </c>
      <c r="AG2239" s="98" t="s">
        <v>6769</v>
      </c>
      <c r="AH2239" s="98" t="s">
        <v>847</v>
      </c>
      <c r="AI2239" s="98" t="s">
        <v>53</v>
      </c>
      <c r="AJ2239" s="98">
        <v>4100</v>
      </c>
      <c r="AK2239" s="98" t="s">
        <v>38</v>
      </c>
      <c r="AL2239" s="98">
        <v>4106</v>
      </c>
      <c r="AM2239" s="98" t="s">
        <v>384</v>
      </c>
      <c r="AN2239" s="98">
        <v>4121703</v>
      </c>
      <c r="AO2239" s="98">
        <v>2024</v>
      </c>
      <c r="AP2239" s="98">
        <v>0</v>
      </c>
      <c r="AQ2239" s="98" t="s">
        <v>54</v>
      </c>
      <c r="AR2239" s="98" t="s">
        <v>54</v>
      </c>
      <c r="AS2239" s="98" t="s">
        <v>54</v>
      </c>
      <c r="AT2239" s="98" t="s">
        <v>54</v>
      </c>
      <c r="AW2239" s="98" t="s">
        <v>479</v>
      </c>
      <c r="AY2239" s="98" t="s">
        <v>56</v>
      </c>
      <c r="AZ2239" s="98" t="s">
        <v>4788</v>
      </c>
      <c r="BA2239" s="98" t="s">
        <v>4828</v>
      </c>
      <c r="BB2239" s="98" t="s">
        <v>856</v>
      </c>
      <c r="BD2239" s="110" t="str">
        <f t="shared" si="357"/>
        <v>5564RGInt 04 Maringá</v>
      </c>
      <c r="BE2239" s="110">
        <v>5564</v>
      </c>
      <c r="BF2239" s="110" t="s">
        <v>2036</v>
      </c>
      <c r="BG2239" s="110">
        <v>8383</v>
      </c>
      <c r="BH2239" s="110" t="s">
        <v>36</v>
      </c>
      <c r="BI2239" s="110">
        <v>0</v>
      </c>
      <c r="BJ2239" s="110">
        <v>0</v>
      </c>
      <c r="BK2239" s="110">
        <v>0</v>
      </c>
      <c r="BL2239" s="110">
        <v>788</v>
      </c>
      <c r="BN2239" s="110">
        <f t="shared" si="358"/>
        <v>788</v>
      </c>
      <c r="BS2239" s="110">
        <v>6192</v>
      </c>
      <c r="BT2239" s="110" t="str">
        <f t="shared" si="352"/>
        <v>Restauração da rodovia PR-441, Entroncamento BR-376 (Caetano Mendes), Reserva</v>
      </c>
      <c r="BU2239" s="111" t="str">
        <f t="shared" si="353"/>
        <v>Não</v>
      </c>
      <c r="BV2239" s="111" t="str">
        <f t="shared" si="354"/>
        <v>Não</v>
      </c>
      <c r="BW2239" s="111" t="str">
        <f t="shared" si="355"/>
        <v>Não</v>
      </c>
      <c r="BX2239" s="111" t="str">
        <f t="shared" si="356"/>
        <v>Não</v>
      </c>
      <c r="BY2239" s="110" t="s">
        <v>121</v>
      </c>
      <c r="BZ2239" s="110" t="s">
        <v>213</v>
      </c>
      <c r="CA2239" s="110" t="s">
        <v>479</v>
      </c>
      <c r="CB2239" s="110" t="s">
        <v>8122</v>
      </c>
      <c r="CG2239" s="110" t="str">
        <f t="shared" si="350"/>
        <v>6529 Total</v>
      </c>
      <c r="CH2239" s="110" t="str">
        <f t="shared" si="351"/>
        <v>6529 Total-1</v>
      </c>
      <c r="CI2239" s="110">
        <v>1</v>
      </c>
      <c r="CJ2239" s="110" t="s">
        <v>7807</v>
      </c>
      <c r="CN2239" s="110">
        <v>0</v>
      </c>
      <c r="CO2239" s="110">
        <v>6734.6</v>
      </c>
      <c r="CP2239" s="110">
        <v>0</v>
      </c>
      <c r="CQ2239" s="110">
        <v>0</v>
      </c>
    </row>
    <row r="2240" spans="19:95" x14ac:dyDescent="0.2">
      <c r="S2240" s="98">
        <v>6190</v>
      </c>
      <c r="T2240" s="98">
        <v>77</v>
      </c>
      <c r="U2240" s="98" t="s">
        <v>4752</v>
      </c>
      <c r="V2240" s="98">
        <v>30</v>
      </c>
      <c r="W2240" s="98" t="s">
        <v>4796</v>
      </c>
      <c r="X2240" s="98">
        <v>2</v>
      </c>
      <c r="Y2240" s="98" t="s">
        <v>4418</v>
      </c>
      <c r="Z2240" s="98">
        <v>17</v>
      </c>
      <c r="AA2240" s="98" t="s">
        <v>4753</v>
      </c>
      <c r="AB2240" s="98">
        <v>8398</v>
      </c>
      <c r="AC2240" s="98" t="s">
        <v>4856</v>
      </c>
      <c r="AD2240" s="98" t="s">
        <v>4857</v>
      </c>
      <c r="AE2240" s="98">
        <v>6190</v>
      </c>
      <c r="AF2240" s="98" t="s">
        <v>2172</v>
      </c>
      <c r="AG2240" s="98" t="s">
        <v>6770</v>
      </c>
      <c r="AH2240" s="98" t="s">
        <v>847</v>
      </c>
      <c r="AI2240" s="98" t="s">
        <v>53</v>
      </c>
      <c r="AJ2240" s="98">
        <v>4100</v>
      </c>
      <c r="AK2240" s="98" t="s">
        <v>33</v>
      </c>
      <c r="AL2240" s="98">
        <v>4101</v>
      </c>
      <c r="AM2240" s="98" t="s">
        <v>567</v>
      </c>
      <c r="AN2240" s="98">
        <v>4128203</v>
      </c>
      <c r="AO2240" s="98">
        <v>2024</v>
      </c>
      <c r="AP2240" s="98">
        <v>0</v>
      </c>
      <c r="AQ2240" s="98" t="s">
        <v>54</v>
      </c>
      <c r="AR2240" s="98" t="s">
        <v>54</v>
      </c>
      <c r="AS2240" s="98" t="s">
        <v>54</v>
      </c>
      <c r="AT2240" s="98" t="s">
        <v>54</v>
      </c>
      <c r="AV2240" s="98" t="s">
        <v>213</v>
      </c>
      <c r="AY2240" s="98" t="s">
        <v>56</v>
      </c>
      <c r="AZ2240" s="98" t="s">
        <v>4788</v>
      </c>
      <c r="BA2240" s="98" t="s">
        <v>4828</v>
      </c>
      <c r="BB2240" s="98" t="s">
        <v>856</v>
      </c>
      <c r="BD2240" s="110" t="str">
        <f t="shared" si="357"/>
        <v>5565RGInt 01 Curitiba</v>
      </c>
      <c r="BE2240" s="110">
        <v>5565</v>
      </c>
      <c r="BF2240" s="110" t="s">
        <v>2040</v>
      </c>
      <c r="BG2240" s="110">
        <v>8383</v>
      </c>
      <c r="BH2240" s="110" t="s">
        <v>33</v>
      </c>
      <c r="BI2240" s="110">
        <v>0</v>
      </c>
      <c r="BJ2240" s="110">
        <v>0</v>
      </c>
      <c r="BK2240" s="110">
        <v>0</v>
      </c>
      <c r="BL2240" s="110">
        <v>119</v>
      </c>
      <c r="BN2240" s="110">
        <f t="shared" si="358"/>
        <v>119</v>
      </c>
      <c r="BS2240" s="110">
        <v>6190</v>
      </c>
      <c r="BT2240" s="110" t="str">
        <f t="shared" si="352"/>
        <v>Restauração da rodovia PR-447, Entroncamento PR BR-153, de União da Vitória a Cruz Machado</v>
      </c>
      <c r="BU2240" s="111" t="str">
        <f t="shared" si="353"/>
        <v>Não</v>
      </c>
      <c r="BV2240" s="111" t="str">
        <f t="shared" si="354"/>
        <v>Não</v>
      </c>
      <c r="BW2240" s="111" t="str">
        <f t="shared" si="355"/>
        <v>Não</v>
      </c>
      <c r="BX2240" s="111" t="str">
        <f t="shared" si="356"/>
        <v>Não</v>
      </c>
      <c r="BY2240" s="110" t="s">
        <v>121</v>
      </c>
      <c r="BZ2240" s="110" t="s">
        <v>213</v>
      </c>
      <c r="CA2240" s="110" t="s">
        <v>479</v>
      </c>
      <c r="CB2240" s="110" t="s">
        <v>8122</v>
      </c>
      <c r="CG2240" s="110" t="str">
        <f t="shared" si="350"/>
        <v>6530Guarapuava</v>
      </c>
      <c r="CH2240" s="110" t="str">
        <f t="shared" si="351"/>
        <v>6530-1</v>
      </c>
      <c r="CI2240" s="110">
        <v>1</v>
      </c>
      <c r="CJ2240" s="110">
        <v>6530</v>
      </c>
      <c r="CK2240" s="110" t="s">
        <v>34</v>
      </c>
      <c r="CL2240" s="110">
        <v>4109401</v>
      </c>
      <c r="CM2240" s="110" t="s">
        <v>526</v>
      </c>
      <c r="CN2240" s="110">
        <v>0</v>
      </c>
      <c r="CO2240" s="110">
        <v>700</v>
      </c>
      <c r="CP2240" s="110">
        <v>700</v>
      </c>
      <c r="CQ2240" s="110">
        <v>0</v>
      </c>
    </row>
    <row r="2241" spans="19:95" x14ac:dyDescent="0.2">
      <c r="S2241" s="98">
        <v>6204</v>
      </c>
      <c r="T2241" s="98">
        <v>77</v>
      </c>
      <c r="U2241" s="98" t="s">
        <v>4752</v>
      </c>
      <c r="V2241" s="98">
        <v>30</v>
      </c>
      <c r="W2241" s="98" t="s">
        <v>4796</v>
      </c>
      <c r="X2241" s="98">
        <v>2</v>
      </c>
      <c r="Y2241" s="98" t="s">
        <v>4418</v>
      </c>
      <c r="Z2241" s="98">
        <v>17</v>
      </c>
      <c r="AA2241" s="98" t="s">
        <v>4753</v>
      </c>
      <c r="AB2241" s="98">
        <v>8398</v>
      </c>
      <c r="AC2241" s="98" t="s">
        <v>4856</v>
      </c>
      <c r="AD2241" s="98" t="s">
        <v>4857</v>
      </c>
      <c r="AE2241" s="98">
        <v>6204</v>
      </c>
      <c r="AF2241" s="98" t="s">
        <v>4522</v>
      </c>
      <c r="AG2241" s="98" t="s">
        <v>6771</v>
      </c>
      <c r="AH2241" s="98" t="s">
        <v>847</v>
      </c>
      <c r="AI2241" s="98" t="s">
        <v>53</v>
      </c>
      <c r="AJ2241" s="98">
        <v>4100</v>
      </c>
      <c r="AK2241" s="98" t="s">
        <v>36</v>
      </c>
      <c r="AL2241" s="98">
        <v>4104</v>
      </c>
      <c r="AM2241" s="98" t="s">
        <v>2325</v>
      </c>
      <c r="AN2241" s="98">
        <v>4128104</v>
      </c>
      <c r="AO2241" s="98">
        <v>2024</v>
      </c>
      <c r="AP2241" s="98">
        <v>0</v>
      </c>
      <c r="AQ2241" s="98" t="s">
        <v>54</v>
      </c>
      <c r="AR2241" s="98" t="s">
        <v>54</v>
      </c>
      <c r="AS2241" s="98" t="s">
        <v>54</v>
      </c>
      <c r="AT2241" s="98" t="s">
        <v>54</v>
      </c>
      <c r="AW2241" s="98" t="s">
        <v>479</v>
      </c>
      <c r="AY2241" s="98" t="s">
        <v>56</v>
      </c>
      <c r="AZ2241" s="98" t="s">
        <v>4788</v>
      </c>
      <c r="BA2241" s="98" t="s">
        <v>4828</v>
      </c>
      <c r="BB2241" s="98" t="s">
        <v>4869</v>
      </c>
      <c r="BD2241" s="110" t="str">
        <f t="shared" si="357"/>
        <v>5566RGInt 02 Guarapuava</v>
      </c>
      <c r="BE2241" s="110">
        <v>5566</v>
      </c>
      <c r="BF2241" s="110" t="s">
        <v>2043</v>
      </c>
      <c r="BG2241" s="110">
        <v>8383</v>
      </c>
      <c r="BH2241" s="110" t="s">
        <v>34</v>
      </c>
      <c r="BI2241" s="110">
        <v>0</v>
      </c>
      <c r="BJ2241" s="110">
        <v>0</v>
      </c>
      <c r="BK2241" s="110">
        <v>0</v>
      </c>
      <c r="BL2241" s="110">
        <v>715</v>
      </c>
      <c r="BN2241" s="110">
        <f t="shared" si="358"/>
        <v>715</v>
      </c>
      <c r="BS2241" s="110">
        <v>6204</v>
      </c>
      <c r="BT2241" s="110" t="str">
        <f t="shared" si="352"/>
        <v>Restauração da rodovia PR-468, Entroncamento PR-180, para Mariluz - Umuarama</v>
      </c>
      <c r="BU2241" s="111" t="str">
        <f t="shared" si="353"/>
        <v>Não</v>
      </c>
      <c r="BV2241" s="111" t="str">
        <f t="shared" si="354"/>
        <v>Não</v>
      </c>
      <c r="BW2241" s="111" t="str">
        <f t="shared" si="355"/>
        <v>Não</v>
      </c>
      <c r="BX2241" s="111" t="str">
        <f t="shared" si="356"/>
        <v>Não</v>
      </c>
      <c r="BY2241" s="110" t="s">
        <v>121</v>
      </c>
      <c r="BZ2241" s="110" t="s">
        <v>213</v>
      </c>
      <c r="CA2241" s="110" t="s">
        <v>479</v>
      </c>
      <c r="CB2241" s="110" t="s">
        <v>8122</v>
      </c>
      <c r="CG2241" s="110" t="str">
        <f t="shared" si="350"/>
        <v>6530 Total</v>
      </c>
      <c r="CH2241" s="110" t="str">
        <f t="shared" si="351"/>
        <v>6530 Total-1</v>
      </c>
      <c r="CI2241" s="110">
        <v>1</v>
      </c>
      <c r="CJ2241" s="110" t="s">
        <v>7808</v>
      </c>
      <c r="CN2241" s="110">
        <v>0</v>
      </c>
      <c r="CO2241" s="110">
        <v>700</v>
      </c>
      <c r="CP2241" s="110">
        <v>700</v>
      </c>
      <c r="CQ2241" s="110">
        <v>0</v>
      </c>
    </row>
    <row r="2242" spans="19:95" x14ac:dyDescent="0.2">
      <c r="S2242" s="98">
        <v>6206</v>
      </c>
      <c r="T2242" s="98">
        <v>77</v>
      </c>
      <c r="U2242" s="98" t="s">
        <v>4752</v>
      </c>
      <c r="V2242" s="98">
        <v>30</v>
      </c>
      <c r="W2242" s="98" t="s">
        <v>4796</v>
      </c>
      <c r="X2242" s="98">
        <v>2</v>
      </c>
      <c r="Y2242" s="98" t="s">
        <v>4418</v>
      </c>
      <c r="Z2242" s="98">
        <v>17</v>
      </c>
      <c r="AA2242" s="98" t="s">
        <v>4753</v>
      </c>
      <c r="AB2242" s="98">
        <v>8398</v>
      </c>
      <c r="AC2242" s="98" t="s">
        <v>4856</v>
      </c>
      <c r="AD2242" s="98" t="s">
        <v>4857</v>
      </c>
      <c r="AE2242" s="98">
        <v>6206</v>
      </c>
      <c r="AF2242" s="98" t="s">
        <v>4525</v>
      </c>
      <c r="AG2242" s="98" t="s">
        <v>6772</v>
      </c>
      <c r="AH2242" s="98" t="s">
        <v>847</v>
      </c>
      <c r="AI2242" s="98" t="s">
        <v>53</v>
      </c>
      <c r="AJ2242" s="98">
        <v>4100</v>
      </c>
      <c r="AK2242" s="98" t="s">
        <v>36</v>
      </c>
      <c r="AL2242" s="98">
        <v>4104</v>
      </c>
      <c r="AM2242" s="98" t="s">
        <v>2255</v>
      </c>
      <c r="AN2242" s="98">
        <v>4106605</v>
      </c>
      <c r="AO2242" s="98">
        <v>2024</v>
      </c>
      <c r="AP2242" s="98">
        <v>0</v>
      </c>
      <c r="AQ2242" s="98" t="s">
        <v>54</v>
      </c>
      <c r="AR2242" s="98" t="s">
        <v>54</v>
      </c>
      <c r="AS2242" s="98" t="s">
        <v>54</v>
      </c>
      <c r="AT2242" s="98" t="s">
        <v>54</v>
      </c>
      <c r="AV2242" s="98" t="s">
        <v>213</v>
      </c>
      <c r="AY2242" s="98" t="s">
        <v>56</v>
      </c>
      <c r="AZ2242" s="98" t="s">
        <v>4788</v>
      </c>
      <c r="BA2242" s="98" t="s">
        <v>4828</v>
      </c>
      <c r="BB2242" s="98" t="s">
        <v>4869</v>
      </c>
      <c r="BD2242" s="110" t="str">
        <f t="shared" si="357"/>
        <v>5567RGInt 01 Curitiba</v>
      </c>
      <c r="BE2242" s="110">
        <v>5567</v>
      </c>
      <c r="BF2242" s="110" t="s">
        <v>2047</v>
      </c>
      <c r="BG2242" s="110">
        <v>8383</v>
      </c>
      <c r="BH2242" s="110" t="s">
        <v>33</v>
      </c>
      <c r="BI2242" s="110">
        <v>0</v>
      </c>
      <c r="BJ2242" s="110">
        <v>0</v>
      </c>
      <c r="BK2242" s="110">
        <v>0</v>
      </c>
      <c r="BL2242" s="110">
        <v>730</v>
      </c>
      <c r="BN2242" s="110">
        <f t="shared" si="358"/>
        <v>730</v>
      </c>
      <c r="BS2242" s="110">
        <v>6206</v>
      </c>
      <c r="BT2242" s="110" t="str">
        <f t="shared" si="352"/>
        <v>Restauração da rodovia PR-477, Cruzeiro do Oeste - Nova Olímpia</v>
      </c>
      <c r="BU2242" s="111" t="str">
        <f t="shared" si="353"/>
        <v>Não</v>
      </c>
      <c r="BV2242" s="111" t="str">
        <f t="shared" si="354"/>
        <v>Não</v>
      </c>
      <c r="BW2242" s="111" t="str">
        <f t="shared" si="355"/>
        <v>Não</v>
      </c>
      <c r="BX2242" s="111" t="str">
        <f t="shared" si="356"/>
        <v>Não</v>
      </c>
      <c r="BY2242" s="110" t="s">
        <v>121</v>
      </c>
      <c r="BZ2242" s="110" t="s">
        <v>213</v>
      </c>
      <c r="CA2242" s="110" t="s">
        <v>479</v>
      </c>
      <c r="CB2242" s="110" t="s">
        <v>8122</v>
      </c>
      <c r="CG2242" s="110" t="str">
        <f t="shared" si="350"/>
        <v>6531Jacarezinho</v>
      </c>
      <c r="CH2242" s="110" t="str">
        <f t="shared" si="351"/>
        <v>6531-1</v>
      </c>
      <c r="CI2242" s="110">
        <v>1</v>
      </c>
      <c r="CJ2242" s="110">
        <v>6531</v>
      </c>
      <c r="CK2242" s="110" t="s">
        <v>37</v>
      </c>
      <c r="CL2242" s="110">
        <v>4111803</v>
      </c>
      <c r="CM2242" s="110" t="s">
        <v>813</v>
      </c>
      <c r="CN2242" s="110">
        <v>0</v>
      </c>
      <c r="CO2242" s="110">
        <v>2036.5</v>
      </c>
      <c r="CP2242" s="110">
        <v>0</v>
      </c>
      <c r="CQ2242" s="110">
        <v>0</v>
      </c>
    </row>
    <row r="2243" spans="19:95" x14ac:dyDescent="0.2">
      <c r="S2243" s="98">
        <v>6205</v>
      </c>
      <c r="T2243" s="98">
        <v>77</v>
      </c>
      <c r="U2243" s="98" t="s">
        <v>4752</v>
      </c>
      <c r="V2243" s="98">
        <v>30</v>
      </c>
      <c r="W2243" s="98" t="s">
        <v>4796</v>
      </c>
      <c r="X2243" s="98">
        <v>2</v>
      </c>
      <c r="Y2243" s="98" t="s">
        <v>4418</v>
      </c>
      <c r="Z2243" s="98">
        <v>17</v>
      </c>
      <c r="AA2243" s="98" t="s">
        <v>4753</v>
      </c>
      <c r="AB2243" s="98">
        <v>8398</v>
      </c>
      <c r="AC2243" s="98" t="s">
        <v>4856</v>
      </c>
      <c r="AD2243" s="98" t="s">
        <v>4857</v>
      </c>
      <c r="AE2243" s="98">
        <v>6205</v>
      </c>
      <c r="AF2243" s="98" t="s">
        <v>4524</v>
      </c>
      <c r="AG2243" s="98" t="s">
        <v>6773</v>
      </c>
      <c r="AH2243" s="98" t="s">
        <v>847</v>
      </c>
      <c r="AI2243" s="98" t="s">
        <v>53</v>
      </c>
      <c r="AJ2243" s="98">
        <v>4100</v>
      </c>
      <c r="AK2243" s="98" t="s">
        <v>36</v>
      </c>
      <c r="AL2243" s="98">
        <v>4104</v>
      </c>
      <c r="AM2243" s="98" t="s">
        <v>4724</v>
      </c>
      <c r="AN2243" s="98">
        <v>4117206</v>
      </c>
      <c r="AO2243" s="98">
        <v>2024</v>
      </c>
      <c r="AP2243" s="98">
        <v>0</v>
      </c>
      <c r="AQ2243" s="98" t="s">
        <v>54</v>
      </c>
      <c r="AR2243" s="98" t="s">
        <v>54</v>
      </c>
      <c r="AS2243" s="98" t="s">
        <v>54</v>
      </c>
      <c r="AT2243" s="98" t="s">
        <v>54</v>
      </c>
      <c r="AV2243" s="98" t="s">
        <v>213</v>
      </c>
      <c r="AY2243" s="98" t="s">
        <v>56</v>
      </c>
      <c r="AZ2243" s="98" t="s">
        <v>4788</v>
      </c>
      <c r="BA2243" s="98" t="s">
        <v>4828</v>
      </c>
      <c r="BB2243" s="98" t="s">
        <v>4869</v>
      </c>
      <c r="BD2243" s="110" t="str">
        <f t="shared" si="357"/>
        <v>5568RGInt 01 Curitiba</v>
      </c>
      <c r="BE2243" s="110">
        <v>5568</v>
      </c>
      <c r="BF2243" s="110" t="s">
        <v>2049</v>
      </c>
      <c r="BG2243" s="110">
        <v>8383</v>
      </c>
      <c r="BH2243" s="110" t="s">
        <v>33</v>
      </c>
      <c r="BI2243" s="110">
        <v>0</v>
      </c>
      <c r="BJ2243" s="110">
        <v>0</v>
      </c>
      <c r="BK2243" s="110">
        <v>857</v>
      </c>
      <c r="BL2243" s="110">
        <v>0</v>
      </c>
      <c r="BN2243" s="110">
        <f t="shared" si="358"/>
        <v>857</v>
      </c>
      <c r="BS2243" s="110">
        <v>6205</v>
      </c>
      <c r="BT2243" s="110" t="str">
        <f t="shared" si="352"/>
        <v>Restauração da rodovia PR-482, Nova Olímpia - Umuarama</v>
      </c>
      <c r="BU2243" s="111" t="str">
        <f t="shared" si="353"/>
        <v>Não</v>
      </c>
      <c r="BV2243" s="111" t="str">
        <f t="shared" si="354"/>
        <v>Não</v>
      </c>
      <c r="BW2243" s="111" t="str">
        <f t="shared" si="355"/>
        <v>Não</v>
      </c>
      <c r="BX2243" s="111" t="str">
        <f t="shared" si="356"/>
        <v>Não</v>
      </c>
      <c r="BY2243" s="110" t="s">
        <v>121</v>
      </c>
      <c r="BZ2243" s="110" t="s">
        <v>213</v>
      </c>
      <c r="CA2243" s="110" t="s">
        <v>479</v>
      </c>
      <c r="CB2243" s="110" t="s">
        <v>8122</v>
      </c>
      <c r="CG2243" s="110" t="str">
        <f t="shared" si="350"/>
        <v>6531 Total</v>
      </c>
      <c r="CH2243" s="110" t="str">
        <f t="shared" si="351"/>
        <v>6531 Total-1</v>
      </c>
      <c r="CI2243" s="110">
        <v>1</v>
      </c>
      <c r="CJ2243" s="110" t="s">
        <v>7809</v>
      </c>
      <c r="CN2243" s="110">
        <v>0</v>
      </c>
      <c r="CO2243" s="110">
        <v>2036.5</v>
      </c>
      <c r="CP2243" s="110">
        <v>0</v>
      </c>
      <c r="CQ2243" s="110">
        <v>0</v>
      </c>
    </row>
    <row r="2244" spans="19:95" x14ac:dyDescent="0.2">
      <c r="S2244" s="98">
        <v>6202</v>
      </c>
      <c r="T2244" s="98">
        <v>77</v>
      </c>
      <c r="U2244" s="98" t="s">
        <v>4752</v>
      </c>
      <c r="V2244" s="98">
        <v>30</v>
      </c>
      <c r="W2244" s="98" t="s">
        <v>4796</v>
      </c>
      <c r="X2244" s="98">
        <v>2</v>
      </c>
      <c r="Y2244" s="98" t="s">
        <v>4418</v>
      </c>
      <c r="Z2244" s="98">
        <v>17</v>
      </c>
      <c r="AA2244" s="98" t="s">
        <v>4753</v>
      </c>
      <c r="AB2244" s="98">
        <v>8398</v>
      </c>
      <c r="AC2244" s="98" t="s">
        <v>4856</v>
      </c>
      <c r="AD2244" s="98" t="s">
        <v>4857</v>
      </c>
      <c r="AE2244" s="98">
        <v>6202</v>
      </c>
      <c r="AF2244" s="98" t="s">
        <v>4520</v>
      </c>
      <c r="AG2244" s="98" t="s">
        <v>6774</v>
      </c>
      <c r="AH2244" s="98" t="s">
        <v>847</v>
      </c>
      <c r="AI2244" s="98" t="s">
        <v>53</v>
      </c>
      <c r="AJ2244" s="98">
        <v>4100</v>
      </c>
      <c r="AK2244" s="98" t="s">
        <v>35</v>
      </c>
      <c r="AL2244" s="98">
        <v>4103</v>
      </c>
      <c r="AM2244" s="98" t="s">
        <v>1329</v>
      </c>
      <c r="AN2244" s="98">
        <v>4127858</v>
      </c>
      <c r="AO2244" s="98">
        <v>2024</v>
      </c>
      <c r="AP2244" s="98">
        <v>0</v>
      </c>
      <c r="AQ2244" s="98" t="s">
        <v>54</v>
      </c>
      <c r="AR2244" s="98" t="s">
        <v>54</v>
      </c>
      <c r="AS2244" s="98" t="s">
        <v>54</v>
      </c>
      <c r="AT2244" s="98" t="s">
        <v>54</v>
      </c>
      <c r="AV2244" s="98" t="s">
        <v>213</v>
      </c>
      <c r="AY2244" s="98" t="s">
        <v>56</v>
      </c>
      <c r="AZ2244" s="98" t="s">
        <v>4788</v>
      </c>
      <c r="BA2244" s="98" t="s">
        <v>4828</v>
      </c>
      <c r="BB2244" s="98" t="s">
        <v>4869</v>
      </c>
      <c r="BD2244" s="110" t="str">
        <f t="shared" si="357"/>
        <v>5569RGInt 01 Curitiba</v>
      </c>
      <c r="BE2244" s="110">
        <v>5569</v>
      </c>
      <c r="BF2244" s="110" t="s">
        <v>2052</v>
      </c>
      <c r="BG2244" s="110">
        <v>8383</v>
      </c>
      <c r="BH2244" s="110" t="s">
        <v>33</v>
      </c>
      <c r="BI2244" s="110">
        <v>0</v>
      </c>
      <c r="BJ2244" s="110">
        <v>0</v>
      </c>
      <c r="BK2244" s="110">
        <v>4760</v>
      </c>
      <c r="BL2244" s="110">
        <v>0</v>
      </c>
      <c r="BN2244" s="110">
        <f t="shared" si="358"/>
        <v>4760</v>
      </c>
      <c r="BS2244" s="110">
        <v>6202</v>
      </c>
      <c r="BT2244" s="110" t="str">
        <f t="shared" si="352"/>
        <v>Restauração da rodovia PR-484, Três Barras do Paraná - Capitão Leônidas Marques</v>
      </c>
      <c r="BU2244" s="111" t="str">
        <f t="shared" si="353"/>
        <v>Não</v>
      </c>
      <c r="BV2244" s="111" t="str">
        <f t="shared" si="354"/>
        <v>Não</v>
      </c>
      <c r="BW2244" s="111" t="str">
        <f t="shared" si="355"/>
        <v>Não</v>
      </c>
      <c r="BX2244" s="111" t="str">
        <f t="shared" si="356"/>
        <v>Não</v>
      </c>
      <c r="BY2244" s="110" t="s">
        <v>121</v>
      </c>
      <c r="BZ2244" s="110" t="s">
        <v>213</v>
      </c>
      <c r="CA2244" s="110" t="s">
        <v>479</v>
      </c>
      <c r="CB2244" s="110" t="s">
        <v>8122</v>
      </c>
      <c r="CG2244" s="110" t="str">
        <f t="shared" si="350"/>
        <v>6532Ponta Grossa</v>
      </c>
      <c r="CH2244" s="110" t="str">
        <f t="shared" si="351"/>
        <v>6532-1</v>
      </c>
      <c r="CI2244" s="110">
        <v>1</v>
      </c>
      <c r="CJ2244" s="110">
        <v>6532</v>
      </c>
      <c r="CK2244" s="110" t="s">
        <v>38</v>
      </c>
      <c r="CL2244" s="110">
        <v>4119905</v>
      </c>
      <c r="CM2244" s="110" t="s">
        <v>531</v>
      </c>
      <c r="CN2244" s="110">
        <v>0</v>
      </c>
      <c r="CO2244" s="110">
        <v>327</v>
      </c>
      <c r="CP2244" s="110">
        <v>0</v>
      </c>
      <c r="CQ2244" s="110">
        <v>0</v>
      </c>
    </row>
    <row r="2245" spans="19:95" x14ac:dyDescent="0.2">
      <c r="S2245" s="98">
        <v>6201</v>
      </c>
      <c r="T2245" s="98">
        <v>77</v>
      </c>
      <c r="U2245" s="98" t="s">
        <v>4752</v>
      </c>
      <c r="V2245" s="98">
        <v>30</v>
      </c>
      <c r="W2245" s="98" t="s">
        <v>4796</v>
      </c>
      <c r="X2245" s="98">
        <v>2</v>
      </c>
      <c r="Y2245" s="98" t="s">
        <v>4418</v>
      </c>
      <c r="Z2245" s="98">
        <v>17</v>
      </c>
      <c r="AA2245" s="98" t="s">
        <v>4753</v>
      </c>
      <c r="AB2245" s="98">
        <v>8398</v>
      </c>
      <c r="AC2245" s="98" t="s">
        <v>4856</v>
      </c>
      <c r="AD2245" s="98" t="s">
        <v>4857</v>
      </c>
      <c r="AE2245" s="98">
        <v>6201</v>
      </c>
      <c r="AF2245" s="98" t="s">
        <v>4497</v>
      </c>
      <c r="AG2245" s="98" t="s">
        <v>6775</v>
      </c>
      <c r="AH2245" s="98" t="s">
        <v>847</v>
      </c>
      <c r="AI2245" s="98" t="s">
        <v>53</v>
      </c>
      <c r="AJ2245" s="98">
        <v>4100</v>
      </c>
      <c r="AK2245" s="98" t="s">
        <v>35</v>
      </c>
      <c r="AL2245" s="98">
        <v>4103</v>
      </c>
      <c r="AM2245" s="98" t="s">
        <v>156</v>
      </c>
      <c r="AN2245" s="98">
        <v>4128559</v>
      </c>
      <c r="AO2245" s="98">
        <v>2024</v>
      </c>
      <c r="AP2245" s="98">
        <v>0</v>
      </c>
      <c r="AQ2245" s="98" t="s">
        <v>54</v>
      </c>
      <c r="AR2245" s="98" t="s">
        <v>54</v>
      </c>
      <c r="AS2245" s="98" t="s">
        <v>54</v>
      </c>
      <c r="AT2245" s="98" t="s">
        <v>54</v>
      </c>
      <c r="AW2245" s="98" t="s">
        <v>479</v>
      </c>
      <c r="AY2245" s="98" t="s">
        <v>56</v>
      </c>
      <c r="AZ2245" s="98" t="s">
        <v>4788</v>
      </c>
      <c r="BA2245" s="98" t="s">
        <v>4828</v>
      </c>
      <c r="BB2245" s="98" t="s">
        <v>4869</v>
      </c>
      <c r="BD2245" s="110" t="str">
        <f t="shared" si="357"/>
        <v>5570RGInt 04 Maringá</v>
      </c>
      <c r="BE2245" s="110">
        <v>5570</v>
      </c>
      <c r="BF2245" s="110" t="s">
        <v>2054</v>
      </c>
      <c r="BG2245" s="110">
        <v>8383</v>
      </c>
      <c r="BH2245" s="110" t="s">
        <v>36</v>
      </c>
      <c r="BI2245" s="110">
        <v>778</v>
      </c>
      <c r="BJ2245" s="110">
        <v>0</v>
      </c>
      <c r="BK2245" s="110">
        <v>0</v>
      </c>
      <c r="BL2245" s="110">
        <v>0</v>
      </c>
      <c r="BN2245" s="110">
        <f t="shared" si="358"/>
        <v>778</v>
      </c>
      <c r="BS2245" s="110">
        <v>6201</v>
      </c>
      <c r="BT2245" s="110" t="str">
        <f t="shared" si="352"/>
        <v>Restauração da rodovia PR-488, Céu Azul - Vera Cruz do Oeste</v>
      </c>
      <c r="BU2245" s="111" t="str">
        <f t="shared" si="353"/>
        <v>Não</v>
      </c>
      <c r="BV2245" s="111" t="str">
        <f t="shared" si="354"/>
        <v>Não</v>
      </c>
      <c r="BW2245" s="111" t="str">
        <f t="shared" si="355"/>
        <v>Não</v>
      </c>
      <c r="BX2245" s="111" t="str">
        <f t="shared" si="356"/>
        <v>Não</v>
      </c>
      <c r="BY2245" s="110" t="s">
        <v>121</v>
      </c>
      <c r="BZ2245" s="110" t="s">
        <v>213</v>
      </c>
      <c r="CA2245" s="110" t="s">
        <v>479</v>
      </c>
      <c r="CB2245" s="110" t="s">
        <v>8122</v>
      </c>
      <c r="CG2245" s="110" t="str">
        <f t="shared" si="350"/>
        <v>6532 Total</v>
      </c>
      <c r="CH2245" s="110" t="str">
        <f t="shared" si="351"/>
        <v>6532 Total-1</v>
      </c>
      <c r="CI2245" s="110">
        <v>1</v>
      </c>
      <c r="CJ2245" s="110" t="s">
        <v>7810</v>
      </c>
      <c r="CN2245" s="110">
        <v>0</v>
      </c>
      <c r="CO2245" s="110">
        <v>327</v>
      </c>
      <c r="CP2245" s="110">
        <v>0</v>
      </c>
      <c r="CQ2245" s="110">
        <v>0</v>
      </c>
    </row>
    <row r="2246" spans="19:95" x14ac:dyDescent="0.2">
      <c r="S2246" s="98">
        <v>6200</v>
      </c>
      <c r="T2246" s="98">
        <v>77</v>
      </c>
      <c r="U2246" s="98" t="s">
        <v>4752</v>
      </c>
      <c r="V2246" s="98">
        <v>30</v>
      </c>
      <c r="W2246" s="98" t="s">
        <v>4796</v>
      </c>
      <c r="X2246" s="98">
        <v>2</v>
      </c>
      <c r="Y2246" s="98" t="s">
        <v>4418</v>
      </c>
      <c r="Z2246" s="98">
        <v>17</v>
      </c>
      <c r="AA2246" s="98" t="s">
        <v>4753</v>
      </c>
      <c r="AB2246" s="98">
        <v>8398</v>
      </c>
      <c r="AC2246" s="98" t="s">
        <v>4856</v>
      </c>
      <c r="AD2246" s="98" t="s">
        <v>4857</v>
      </c>
      <c r="AE2246" s="98">
        <v>6200</v>
      </c>
      <c r="AF2246" s="98" t="s">
        <v>2046</v>
      </c>
      <c r="AG2246" s="98" t="s">
        <v>6776</v>
      </c>
      <c r="AH2246" s="98" t="s">
        <v>847</v>
      </c>
      <c r="AI2246" s="98" t="s">
        <v>53</v>
      </c>
      <c r="AJ2246" s="98">
        <v>4100</v>
      </c>
      <c r="AK2246" s="98" t="s">
        <v>35</v>
      </c>
      <c r="AL2246" s="98">
        <v>4103</v>
      </c>
      <c r="AM2246" s="98" t="s">
        <v>156</v>
      </c>
      <c r="AN2246" s="98">
        <v>4128559</v>
      </c>
      <c r="AO2246" s="98">
        <v>2024</v>
      </c>
      <c r="AP2246" s="98">
        <v>0</v>
      </c>
      <c r="AQ2246" s="98" t="s">
        <v>54</v>
      </c>
      <c r="AR2246" s="98" t="s">
        <v>54</v>
      </c>
      <c r="AS2246" s="98" t="s">
        <v>54</v>
      </c>
      <c r="AT2246" s="98" t="s">
        <v>54</v>
      </c>
      <c r="AW2246" s="98" t="s">
        <v>479</v>
      </c>
      <c r="AY2246" s="98" t="s">
        <v>56</v>
      </c>
      <c r="AZ2246" s="98" t="s">
        <v>4788</v>
      </c>
      <c r="BA2246" s="98" t="s">
        <v>4828</v>
      </c>
      <c r="BB2246" s="98" t="s">
        <v>4869</v>
      </c>
      <c r="BD2246" s="110" t="str">
        <f t="shared" si="357"/>
        <v>5571RGInt 05 Londrina</v>
      </c>
      <c r="BE2246" s="110">
        <v>5571</v>
      </c>
      <c r="BF2246" s="110" t="s">
        <v>2055</v>
      </c>
      <c r="BG2246" s="110">
        <v>8383</v>
      </c>
      <c r="BH2246" s="110" t="s">
        <v>37</v>
      </c>
      <c r="BI2246" s="110">
        <v>0</v>
      </c>
      <c r="BJ2246" s="110">
        <v>0</v>
      </c>
      <c r="BK2246" s="110">
        <v>0</v>
      </c>
      <c r="BL2246" s="110">
        <v>9970</v>
      </c>
      <c r="BN2246" s="110">
        <f t="shared" si="358"/>
        <v>9970</v>
      </c>
      <c r="BS2246" s="110">
        <v>6200</v>
      </c>
      <c r="BT2246" s="110" t="str">
        <f t="shared" si="352"/>
        <v>Restauração da rodovia PR-585, no trecho Vera Cruz do Oeste - São Pedro do Iguaçu</v>
      </c>
      <c r="BU2246" s="111" t="str">
        <f t="shared" si="353"/>
        <v>Não</v>
      </c>
      <c r="BV2246" s="111" t="str">
        <f t="shared" si="354"/>
        <v>Não</v>
      </c>
      <c r="BW2246" s="111" t="str">
        <f t="shared" si="355"/>
        <v>Não</v>
      </c>
      <c r="BX2246" s="111" t="str">
        <f t="shared" si="356"/>
        <v>Não</v>
      </c>
      <c r="BY2246" s="110" t="s">
        <v>121</v>
      </c>
      <c r="BZ2246" s="110" t="s">
        <v>213</v>
      </c>
      <c r="CA2246" s="110" t="s">
        <v>479</v>
      </c>
      <c r="CB2246" s="110" t="s">
        <v>8122</v>
      </c>
      <c r="CG2246" s="110" t="str">
        <f t="shared" si="350"/>
        <v>6533Francisco Beltrão</v>
      </c>
      <c r="CH2246" s="110" t="str">
        <f t="shared" si="351"/>
        <v>6533-1</v>
      </c>
      <c r="CI2246" s="110">
        <v>1</v>
      </c>
      <c r="CJ2246" s="110">
        <v>6533</v>
      </c>
      <c r="CK2246" s="110" t="s">
        <v>35</v>
      </c>
      <c r="CL2246" s="110">
        <v>4108403</v>
      </c>
      <c r="CM2246" s="110" t="s">
        <v>166</v>
      </c>
      <c r="CN2246" s="110">
        <v>0</v>
      </c>
      <c r="CO2246" s="110">
        <v>29.58</v>
      </c>
      <c r="CP2246" s="110">
        <v>0</v>
      </c>
      <c r="CQ2246" s="110">
        <v>0</v>
      </c>
    </row>
    <row r="2247" spans="19:95" x14ac:dyDescent="0.2">
      <c r="S2247" s="98">
        <v>6198</v>
      </c>
      <c r="T2247" s="98">
        <v>77</v>
      </c>
      <c r="U2247" s="98" t="s">
        <v>4752</v>
      </c>
      <c r="V2247" s="98">
        <v>30</v>
      </c>
      <c r="W2247" s="98" t="s">
        <v>4796</v>
      </c>
      <c r="X2247" s="98">
        <v>2</v>
      </c>
      <c r="Y2247" s="98" t="s">
        <v>4418</v>
      </c>
      <c r="Z2247" s="98">
        <v>17</v>
      </c>
      <c r="AA2247" s="98" t="s">
        <v>4753</v>
      </c>
      <c r="AB2247" s="98">
        <v>8398</v>
      </c>
      <c r="AC2247" s="98" t="s">
        <v>4856</v>
      </c>
      <c r="AD2247" s="98" t="s">
        <v>4857</v>
      </c>
      <c r="AE2247" s="98">
        <v>6198</v>
      </c>
      <c r="AF2247" s="98" t="s">
        <v>4519</v>
      </c>
      <c r="AG2247" s="98" t="s">
        <v>6777</v>
      </c>
      <c r="AH2247" s="98" t="s">
        <v>847</v>
      </c>
      <c r="AI2247" s="98" t="s">
        <v>53</v>
      </c>
      <c r="AJ2247" s="98">
        <v>4100</v>
      </c>
      <c r="AK2247" s="98" t="s">
        <v>35</v>
      </c>
      <c r="AL2247" s="98">
        <v>4103</v>
      </c>
      <c r="AM2247" s="98" t="s">
        <v>435</v>
      </c>
      <c r="AN2247" s="98">
        <v>4128708</v>
      </c>
      <c r="AO2247" s="98">
        <v>2024</v>
      </c>
      <c r="AP2247" s="98">
        <v>0</v>
      </c>
      <c r="AQ2247" s="98" t="s">
        <v>54</v>
      </c>
      <c r="AR2247" s="98" t="s">
        <v>54</v>
      </c>
      <c r="AS2247" s="98" t="s">
        <v>54</v>
      </c>
      <c r="AT2247" s="98" t="s">
        <v>54</v>
      </c>
      <c r="AW2247" s="98" t="s">
        <v>479</v>
      </c>
      <c r="AY2247" s="98" t="s">
        <v>56</v>
      </c>
      <c r="AZ2247" s="98" t="s">
        <v>4788</v>
      </c>
      <c r="BA2247" s="98" t="s">
        <v>4828</v>
      </c>
      <c r="BB2247" s="98" t="s">
        <v>4869</v>
      </c>
      <c r="BD2247" s="110" t="str">
        <f t="shared" si="357"/>
        <v>5572RGInt 03 Cascavel</v>
      </c>
      <c r="BE2247" s="110">
        <v>5572</v>
      </c>
      <c r="BF2247" s="110" t="s">
        <v>2057</v>
      </c>
      <c r="BG2247" s="110">
        <v>8383</v>
      </c>
      <c r="BH2247" s="110" t="s">
        <v>35</v>
      </c>
      <c r="BI2247" s="110">
        <v>25</v>
      </c>
      <c r="BJ2247" s="110">
        <v>0</v>
      </c>
      <c r="BK2247" s="110">
        <v>0</v>
      </c>
      <c r="BL2247" s="110">
        <v>0</v>
      </c>
      <c r="BN2247" s="110">
        <f t="shared" si="358"/>
        <v>25</v>
      </c>
      <c r="BS2247" s="110">
        <v>6198</v>
      </c>
      <c r="BT2247" s="110" t="str">
        <f t="shared" si="352"/>
        <v>Restauração da rodovia PRC-158, Entroncamento PRC-280, Vitorino - Divisa PR/SC</v>
      </c>
      <c r="BU2247" s="111" t="str">
        <f t="shared" si="353"/>
        <v>Não</v>
      </c>
      <c r="BV2247" s="111" t="str">
        <f t="shared" si="354"/>
        <v>Não</v>
      </c>
      <c r="BW2247" s="111" t="str">
        <f t="shared" si="355"/>
        <v>Não</v>
      </c>
      <c r="BX2247" s="111" t="str">
        <f t="shared" si="356"/>
        <v>Não</v>
      </c>
      <c r="BY2247" s="110" t="s">
        <v>121</v>
      </c>
      <c r="BZ2247" s="110" t="s">
        <v>213</v>
      </c>
      <c r="CA2247" s="110" t="s">
        <v>479</v>
      </c>
      <c r="CB2247" s="110" t="s">
        <v>8122</v>
      </c>
      <c r="CG2247" s="110" t="str">
        <f t="shared" si="350"/>
        <v>6533 Total</v>
      </c>
      <c r="CH2247" s="110" t="str">
        <f t="shared" si="351"/>
        <v>6533 Total-1</v>
      </c>
      <c r="CI2247" s="110">
        <v>1</v>
      </c>
      <c r="CJ2247" s="110" t="s">
        <v>7811</v>
      </c>
      <c r="CN2247" s="110">
        <v>0</v>
      </c>
      <c r="CO2247" s="110">
        <v>29.58</v>
      </c>
      <c r="CP2247" s="110">
        <v>0</v>
      </c>
      <c r="CQ2247" s="110">
        <v>0</v>
      </c>
    </row>
    <row r="2248" spans="19:95" x14ac:dyDescent="0.2">
      <c r="S2248" s="98">
        <v>6193</v>
      </c>
      <c r="T2248" s="98">
        <v>77</v>
      </c>
      <c r="U2248" s="98" t="s">
        <v>4752</v>
      </c>
      <c r="V2248" s="98">
        <v>30</v>
      </c>
      <c r="W2248" s="98" t="s">
        <v>4796</v>
      </c>
      <c r="X2248" s="98">
        <v>2</v>
      </c>
      <c r="Y2248" s="98" t="s">
        <v>4418</v>
      </c>
      <c r="Z2248" s="98">
        <v>17</v>
      </c>
      <c r="AA2248" s="98" t="s">
        <v>4753</v>
      </c>
      <c r="AB2248" s="98">
        <v>8398</v>
      </c>
      <c r="AC2248" s="98" t="s">
        <v>4856</v>
      </c>
      <c r="AD2248" s="98" t="s">
        <v>4857</v>
      </c>
      <c r="AE2248" s="98">
        <v>6193</v>
      </c>
      <c r="AF2248" s="98" t="s">
        <v>4515</v>
      </c>
      <c r="AG2248" s="98" t="s">
        <v>6778</v>
      </c>
      <c r="AH2248" s="98" t="s">
        <v>847</v>
      </c>
      <c r="AI2248" s="98" t="s">
        <v>53</v>
      </c>
      <c r="AJ2248" s="98">
        <v>4100</v>
      </c>
      <c r="AK2248" s="98" t="s">
        <v>37</v>
      </c>
      <c r="AL2248" s="98">
        <v>4105</v>
      </c>
      <c r="AM2248" s="98" t="s">
        <v>4678</v>
      </c>
      <c r="AN2248" s="98">
        <v>4114500</v>
      </c>
      <c r="AO2248" s="98">
        <v>2024</v>
      </c>
      <c r="AP2248" s="98">
        <v>0</v>
      </c>
      <c r="AQ2248" s="98" t="s">
        <v>54</v>
      </c>
      <c r="AR2248" s="98" t="s">
        <v>54</v>
      </c>
      <c r="AS2248" s="98" t="s">
        <v>54</v>
      </c>
      <c r="AT2248" s="98" t="s">
        <v>54</v>
      </c>
      <c r="AV2248" s="98" t="s">
        <v>213</v>
      </c>
      <c r="AY2248" s="98" t="s">
        <v>56</v>
      </c>
      <c r="AZ2248" s="98" t="s">
        <v>4788</v>
      </c>
      <c r="BA2248" s="98" t="s">
        <v>4828</v>
      </c>
      <c r="BB2248" s="98" t="s">
        <v>4869</v>
      </c>
      <c r="BD2248" s="110" t="str">
        <f t="shared" si="357"/>
        <v>5585(vazio)</v>
      </c>
      <c r="BE2248" s="110">
        <v>5585</v>
      </c>
      <c r="BF2248" s="110" t="s">
        <v>1820</v>
      </c>
      <c r="BG2248" s="110">
        <v>8064</v>
      </c>
      <c r="BH2248" s="110" t="s">
        <v>60</v>
      </c>
      <c r="BI2248" s="110">
        <v>180</v>
      </c>
      <c r="BJ2248" s="110">
        <v>210</v>
      </c>
      <c r="BK2248" s="110">
        <v>240</v>
      </c>
      <c r="BL2248" s="110">
        <v>270</v>
      </c>
      <c r="BN2248" s="110">
        <f t="shared" si="358"/>
        <v>900</v>
      </c>
      <c r="BS2248" s="110">
        <v>6193</v>
      </c>
      <c r="BT2248" s="110" t="str">
        <f t="shared" si="352"/>
        <v>Restauração da rodovia PRC-487, Entroncamento PR-460 (Boa Vista), em Manoel Ribas</v>
      </c>
      <c r="BU2248" s="111" t="str">
        <f t="shared" si="353"/>
        <v>Não</v>
      </c>
      <c r="BV2248" s="111" t="str">
        <f t="shared" si="354"/>
        <v>Não</v>
      </c>
      <c r="BW2248" s="111" t="str">
        <f t="shared" si="355"/>
        <v>Não</v>
      </c>
      <c r="BX2248" s="111" t="str">
        <f t="shared" si="356"/>
        <v>Não</v>
      </c>
      <c r="BY2248" s="110" t="s">
        <v>121</v>
      </c>
      <c r="BZ2248" s="110" t="s">
        <v>213</v>
      </c>
      <c r="CA2248" s="110" t="s">
        <v>479</v>
      </c>
      <c r="CB2248" s="110" t="s">
        <v>8122</v>
      </c>
      <c r="CG2248" s="110" t="str">
        <f t="shared" si="350"/>
        <v>6534Cornélio Procópio</v>
      </c>
      <c r="CH2248" s="110" t="str">
        <f t="shared" si="351"/>
        <v>6534-1</v>
      </c>
      <c r="CI2248" s="110">
        <v>1</v>
      </c>
      <c r="CJ2248" s="110">
        <v>6534</v>
      </c>
      <c r="CK2248" s="110" t="s">
        <v>37</v>
      </c>
      <c r="CL2248" s="110">
        <v>4106407</v>
      </c>
      <c r="CM2248" s="110" t="s">
        <v>2227</v>
      </c>
      <c r="CN2248" s="110">
        <v>0</v>
      </c>
      <c r="CO2248" s="110">
        <v>493</v>
      </c>
      <c r="CP2248" s="110">
        <v>0</v>
      </c>
      <c r="CQ2248" s="110">
        <v>0</v>
      </c>
    </row>
    <row r="2249" spans="19:95" x14ac:dyDescent="0.2">
      <c r="S2249" s="98">
        <v>6278</v>
      </c>
      <c r="T2249" s="98">
        <v>77</v>
      </c>
      <c r="U2249" s="98" t="s">
        <v>4752</v>
      </c>
      <c r="V2249" s="98">
        <v>30</v>
      </c>
      <c r="W2249" s="98" t="s">
        <v>4796</v>
      </c>
      <c r="X2249" s="98">
        <v>2</v>
      </c>
      <c r="Y2249" s="98" t="s">
        <v>4418</v>
      </c>
      <c r="Z2249" s="98">
        <v>17</v>
      </c>
      <c r="AA2249" s="98" t="s">
        <v>4753</v>
      </c>
      <c r="AB2249" s="98">
        <v>8398</v>
      </c>
      <c r="AC2249" s="98" t="s">
        <v>4856</v>
      </c>
      <c r="AD2249" s="98" t="s">
        <v>4857</v>
      </c>
      <c r="AE2249" s="98">
        <v>6278</v>
      </c>
      <c r="AF2249" s="98" t="s">
        <v>6817</v>
      </c>
      <c r="AG2249" s="98" t="s">
        <v>6818</v>
      </c>
      <c r="AH2249" s="98" t="s">
        <v>847</v>
      </c>
      <c r="AI2249" s="98" t="s">
        <v>53</v>
      </c>
      <c r="AJ2249" s="98">
        <v>4100</v>
      </c>
      <c r="AK2249" s="98" t="s">
        <v>35</v>
      </c>
      <c r="AL2249" s="98">
        <v>4103</v>
      </c>
      <c r="AM2249" s="98" t="s">
        <v>166</v>
      </c>
      <c r="AN2249" s="98">
        <v>4108403</v>
      </c>
      <c r="AO2249" s="98">
        <v>2024</v>
      </c>
      <c r="AP2249" s="98">
        <v>0</v>
      </c>
      <c r="AQ2249" s="98" t="s">
        <v>54</v>
      </c>
      <c r="AR2249" s="98" t="s">
        <v>56</v>
      </c>
      <c r="AS2249" s="98" t="s">
        <v>54</v>
      </c>
      <c r="AT2249" s="98" t="s">
        <v>54</v>
      </c>
      <c r="AW2249" s="98" t="s">
        <v>479</v>
      </c>
      <c r="AY2249" s="98" t="s">
        <v>56</v>
      </c>
      <c r="AZ2249" s="98" t="s">
        <v>4790</v>
      </c>
      <c r="BA2249" s="98" t="s">
        <v>4828</v>
      </c>
      <c r="BB2249" s="98" t="s">
        <v>856</v>
      </c>
      <c r="BD2249" s="110" t="str">
        <f t="shared" si="357"/>
        <v>5586(vazio)</v>
      </c>
      <c r="BE2249" s="110">
        <v>5586</v>
      </c>
      <c r="BF2249" s="110" t="s">
        <v>1820</v>
      </c>
      <c r="BG2249" s="110">
        <v>8600</v>
      </c>
      <c r="BH2249" s="110" t="s">
        <v>60</v>
      </c>
      <c r="BI2249" s="110">
        <v>180</v>
      </c>
      <c r="BJ2249" s="110">
        <v>210</v>
      </c>
      <c r="BK2249" s="110">
        <v>240</v>
      </c>
      <c r="BL2249" s="110">
        <v>270</v>
      </c>
      <c r="BN2249" s="110">
        <f t="shared" si="358"/>
        <v>900</v>
      </c>
      <c r="BS2249" s="110">
        <v>6278</v>
      </c>
      <c r="BT2249" s="110" t="str">
        <f t="shared" si="352"/>
        <v>Restauração das rodovias PR-180 e PR-281, trecho: Dois Vizinho a Francisco Beltrão (sub trechos km 459,150 ao 489,080 e km 523,300 ao 534,190)</v>
      </c>
      <c r="BU2249" s="111" t="str">
        <f t="shared" si="353"/>
        <v>Não</v>
      </c>
      <c r="BV2249" s="111" t="str">
        <f t="shared" si="354"/>
        <v>Não</v>
      </c>
      <c r="BW2249" s="111" t="str">
        <f t="shared" si="355"/>
        <v>Não</v>
      </c>
      <c r="BX2249" s="111" t="str">
        <f t="shared" si="356"/>
        <v>Sim</v>
      </c>
      <c r="BY2249" s="110" t="s">
        <v>121</v>
      </c>
      <c r="BZ2249" s="110" t="s">
        <v>213</v>
      </c>
      <c r="CA2249" s="110" t="s">
        <v>479</v>
      </c>
      <c r="CB2249" s="110" t="s">
        <v>8122</v>
      </c>
      <c r="CG2249" s="110" t="str">
        <f t="shared" si="350"/>
        <v>6534 Total</v>
      </c>
      <c r="CH2249" s="110" t="str">
        <f t="shared" si="351"/>
        <v>6534 Total-1</v>
      </c>
      <c r="CI2249" s="110">
        <v>1</v>
      </c>
      <c r="CJ2249" s="110" t="s">
        <v>7812</v>
      </c>
      <c r="CN2249" s="110">
        <v>0</v>
      </c>
      <c r="CO2249" s="110">
        <v>493</v>
      </c>
      <c r="CP2249" s="110">
        <v>0</v>
      </c>
      <c r="CQ2249" s="110">
        <v>0</v>
      </c>
    </row>
    <row r="2250" spans="19:95" x14ac:dyDescent="0.2">
      <c r="S2250" s="98">
        <v>5186</v>
      </c>
      <c r="T2250" s="98">
        <v>77</v>
      </c>
      <c r="U2250" s="98" t="s">
        <v>4752</v>
      </c>
      <c r="V2250" s="98">
        <v>30</v>
      </c>
      <c r="W2250" s="98" t="s">
        <v>4796</v>
      </c>
      <c r="X2250" s="98">
        <v>2</v>
      </c>
      <c r="Y2250" s="98" t="s">
        <v>4418</v>
      </c>
      <c r="Z2250" s="98">
        <v>17</v>
      </c>
      <c r="AA2250" s="98" t="s">
        <v>4753</v>
      </c>
      <c r="AB2250" s="98">
        <v>8398</v>
      </c>
      <c r="AC2250" s="98" t="s">
        <v>4856</v>
      </c>
      <c r="AD2250" s="98" t="s">
        <v>4857</v>
      </c>
      <c r="AE2250" s="98">
        <v>5186</v>
      </c>
      <c r="AF2250" s="98" t="s">
        <v>3787</v>
      </c>
      <c r="AG2250" s="98" t="s">
        <v>4870</v>
      </c>
      <c r="AH2250" s="98" t="s">
        <v>847</v>
      </c>
      <c r="AI2250" s="98" t="s">
        <v>53</v>
      </c>
      <c r="AJ2250" s="98">
        <v>4100</v>
      </c>
      <c r="AO2250" s="98">
        <v>2024</v>
      </c>
      <c r="AP2250" s="98">
        <v>250</v>
      </c>
      <c r="AQ2250" s="98" t="s">
        <v>54</v>
      </c>
      <c r="AR2250" s="98" t="s">
        <v>54</v>
      </c>
      <c r="AS2250" s="98" t="s">
        <v>54</v>
      </c>
      <c r="AT2250" s="98" t="s">
        <v>54</v>
      </c>
      <c r="AU2250" s="98" t="s">
        <v>1696</v>
      </c>
      <c r="AY2250" s="98" t="s">
        <v>56</v>
      </c>
      <c r="AZ2250" s="98" t="s">
        <v>4790</v>
      </c>
      <c r="BA2250" s="98" t="s">
        <v>4758</v>
      </c>
      <c r="BB2250" s="98" t="s">
        <v>856</v>
      </c>
      <c r="BD2250" s="110" t="str">
        <f t="shared" si="357"/>
        <v>5587(vazio)</v>
      </c>
      <c r="BE2250" s="110">
        <v>5587</v>
      </c>
      <c r="BF2250" s="110" t="s">
        <v>1845</v>
      </c>
      <c r="BG2250" s="110">
        <v>8064</v>
      </c>
      <c r="BH2250" s="110" t="s">
        <v>60</v>
      </c>
      <c r="BI2250" s="110">
        <v>2</v>
      </c>
      <c r="BJ2250" s="110">
        <v>2</v>
      </c>
      <c r="BK2250" s="110">
        <v>2</v>
      </c>
      <c r="BL2250" s="110">
        <v>2</v>
      </c>
      <c r="BN2250" s="110">
        <f t="shared" si="358"/>
        <v>8</v>
      </c>
      <c r="BS2250" s="110">
        <v>5186</v>
      </c>
      <c r="BT2250" s="110" t="str">
        <f t="shared" si="352"/>
        <v>Restauração de rodovias do Estado do Paraná</v>
      </c>
      <c r="BU2250" s="111" t="str">
        <f t="shared" si="353"/>
        <v>Não</v>
      </c>
      <c r="BV2250" s="111" t="str">
        <f t="shared" si="354"/>
        <v>Não</v>
      </c>
      <c r="BW2250" s="111" t="str">
        <f t="shared" si="355"/>
        <v>Não</v>
      </c>
      <c r="BX2250" s="111" t="str">
        <f t="shared" si="356"/>
        <v>Não</v>
      </c>
      <c r="BY2250" s="110" t="s">
        <v>1696</v>
      </c>
      <c r="BZ2250" s="110" t="s">
        <v>213</v>
      </c>
      <c r="CA2250" s="110" t="s">
        <v>479</v>
      </c>
      <c r="CB2250" s="110" t="s">
        <v>8122</v>
      </c>
      <c r="CG2250" s="110" t="str">
        <f t="shared" si="350"/>
        <v>6535Marechal Cândido Rondon</v>
      </c>
      <c r="CH2250" s="110" t="str">
        <f t="shared" si="351"/>
        <v>6535-1</v>
      </c>
      <c r="CI2250" s="110">
        <v>1</v>
      </c>
      <c r="CJ2250" s="110">
        <v>6535</v>
      </c>
      <c r="CK2250" s="110" t="s">
        <v>35</v>
      </c>
      <c r="CL2250" s="110">
        <v>4114609</v>
      </c>
      <c r="CM2250" s="110" t="s">
        <v>341</v>
      </c>
      <c r="CN2250" s="110">
        <v>0</v>
      </c>
      <c r="CO2250" s="110">
        <v>574.54999999999995</v>
      </c>
      <c r="CP2250" s="110">
        <v>0</v>
      </c>
      <c r="CQ2250" s="110">
        <v>0</v>
      </c>
    </row>
    <row r="2251" spans="19:95" x14ac:dyDescent="0.2">
      <c r="S2251" s="98">
        <v>6282</v>
      </c>
      <c r="T2251" s="98">
        <v>77</v>
      </c>
      <c r="U2251" s="98" t="s">
        <v>4752</v>
      </c>
      <c r="V2251" s="98">
        <v>30</v>
      </c>
      <c r="W2251" s="98" t="s">
        <v>4796</v>
      </c>
      <c r="X2251" s="98">
        <v>2</v>
      </c>
      <c r="Y2251" s="98" t="s">
        <v>4418</v>
      </c>
      <c r="Z2251" s="98">
        <v>17</v>
      </c>
      <c r="AA2251" s="98" t="s">
        <v>4753</v>
      </c>
      <c r="AB2251" s="98">
        <v>8398</v>
      </c>
      <c r="AC2251" s="98" t="s">
        <v>4856</v>
      </c>
      <c r="AD2251" s="98" t="s">
        <v>4857</v>
      </c>
      <c r="AE2251" s="98">
        <v>6282</v>
      </c>
      <c r="AF2251" s="98" t="s">
        <v>6819</v>
      </c>
      <c r="AG2251" s="98" t="s">
        <v>6820</v>
      </c>
      <c r="AH2251" s="98" t="s">
        <v>847</v>
      </c>
      <c r="AI2251" s="98" t="s">
        <v>53</v>
      </c>
      <c r="AJ2251" s="98">
        <v>4100</v>
      </c>
      <c r="AK2251" s="98" t="s">
        <v>37</v>
      </c>
      <c r="AL2251" s="98">
        <v>4105</v>
      </c>
      <c r="AM2251" s="98" t="s">
        <v>2222</v>
      </c>
      <c r="AN2251" s="98">
        <v>4122404</v>
      </c>
      <c r="AO2251" s="98">
        <v>2024</v>
      </c>
      <c r="AP2251" s="98">
        <v>0</v>
      </c>
      <c r="AQ2251" s="98" t="s">
        <v>54</v>
      </c>
      <c r="AR2251" s="98" t="s">
        <v>56</v>
      </c>
      <c r="AS2251" s="98" t="s">
        <v>54</v>
      </c>
      <c r="AT2251" s="98" t="s">
        <v>54</v>
      </c>
      <c r="AW2251" s="98" t="s">
        <v>479</v>
      </c>
      <c r="AY2251" s="98" t="s">
        <v>56</v>
      </c>
      <c r="AZ2251" s="98" t="s">
        <v>4790</v>
      </c>
      <c r="BA2251" s="98" t="s">
        <v>4828</v>
      </c>
      <c r="BB2251" s="98" t="s">
        <v>856</v>
      </c>
      <c r="BD2251" s="110" t="str">
        <f t="shared" si="357"/>
        <v>5588(vazio)</v>
      </c>
      <c r="BE2251" s="110">
        <v>5588</v>
      </c>
      <c r="BF2251" s="110" t="s">
        <v>1845</v>
      </c>
      <c r="BG2251" s="110">
        <v>8600</v>
      </c>
      <c r="BH2251" s="110" t="s">
        <v>60</v>
      </c>
      <c r="BI2251" s="110">
        <v>2</v>
      </c>
      <c r="BJ2251" s="110">
        <v>2</v>
      </c>
      <c r="BK2251" s="110">
        <v>2</v>
      </c>
      <c r="BL2251" s="110">
        <v>2</v>
      </c>
      <c r="BN2251" s="110">
        <f t="shared" si="358"/>
        <v>8</v>
      </c>
      <c r="BS2251" s="110">
        <v>6282</v>
      </c>
      <c r="BT2251" s="110" t="str">
        <f t="shared" si="352"/>
        <v>Restauração de rodovias estaduais, compreendendo os trechos: (PR-090) Alvorada do Sul a Porto Capim / (PR-170) Divisa SP/PR Porto Capim a Entr. PR-323 Rolândia</v>
      </c>
      <c r="BU2251" s="111" t="str">
        <f t="shared" si="353"/>
        <v>Não</v>
      </c>
      <c r="BV2251" s="111" t="str">
        <f t="shared" si="354"/>
        <v>Não</v>
      </c>
      <c r="BW2251" s="111" t="str">
        <f t="shared" si="355"/>
        <v>Não</v>
      </c>
      <c r="BX2251" s="111" t="str">
        <f t="shared" si="356"/>
        <v>Sim</v>
      </c>
      <c r="BY2251" s="110" t="s">
        <v>121</v>
      </c>
      <c r="BZ2251" s="110" t="s">
        <v>213</v>
      </c>
      <c r="CA2251" s="110" t="s">
        <v>479</v>
      </c>
      <c r="CB2251" s="110" t="s">
        <v>8122</v>
      </c>
      <c r="CG2251" s="110" t="str">
        <f t="shared" si="350"/>
        <v>6535 Total</v>
      </c>
      <c r="CH2251" s="110" t="str">
        <f t="shared" si="351"/>
        <v>6535 Total-1</v>
      </c>
      <c r="CI2251" s="110">
        <v>1</v>
      </c>
      <c r="CJ2251" s="110" t="s">
        <v>7813</v>
      </c>
      <c r="CN2251" s="110">
        <v>0</v>
      </c>
      <c r="CO2251" s="110">
        <v>574.54999999999995</v>
      </c>
      <c r="CP2251" s="110">
        <v>0</v>
      </c>
      <c r="CQ2251" s="110">
        <v>0</v>
      </c>
    </row>
    <row r="2252" spans="19:95" x14ac:dyDescent="0.2">
      <c r="S2252" s="98">
        <v>6283</v>
      </c>
      <c r="T2252" s="98">
        <v>77</v>
      </c>
      <c r="U2252" s="98" t="s">
        <v>4752</v>
      </c>
      <c r="V2252" s="98">
        <v>30</v>
      </c>
      <c r="W2252" s="98" t="s">
        <v>4796</v>
      </c>
      <c r="X2252" s="98">
        <v>2</v>
      </c>
      <c r="Y2252" s="98" t="s">
        <v>4418</v>
      </c>
      <c r="Z2252" s="98">
        <v>17</v>
      </c>
      <c r="AA2252" s="98" t="s">
        <v>4753</v>
      </c>
      <c r="AB2252" s="98">
        <v>8398</v>
      </c>
      <c r="AC2252" s="98" t="s">
        <v>4856</v>
      </c>
      <c r="AD2252" s="98" t="s">
        <v>4857</v>
      </c>
      <c r="AE2252" s="98">
        <v>6283</v>
      </c>
      <c r="AF2252" s="98" t="s">
        <v>6821</v>
      </c>
      <c r="AG2252" s="98" t="s">
        <v>6822</v>
      </c>
      <c r="AH2252" s="98" t="s">
        <v>847</v>
      </c>
      <c r="AI2252" s="98" t="s">
        <v>53</v>
      </c>
      <c r="AJ2252" s="98">
        <v>4100</v>
      </c>
      <c r="AK2252" s="98" t="s">
        <v>38</v>
      </c>
      <c r="AL2252" s="98">
        <v>4106</v>
      </c>
      <c r="AM2252" s="98" t="s">
        <v>3125</v>
      </c>
      <c r="AN2252" s="98">
        <v>4107009</v>
      </c>
      <c r="AO2252" s="98">
        <v>2024</v>
      </c>
      <c r="AP2252" s="98">
        <v>0</v>
      </c>
      <c r="AQ2252" s="98" t="s">
        <v>54</v>
      </c>
      <c r="AR2252" s="98" t="s">
        <v>54</v>
      </c>
      <c r="AS2252" s="98" t="s">
        <v>54</v>
      </c>
      <c r="AT2252" s="98" t="s">
        <v>54</v>
      </c>
      <c r="AV2252" s="98" t="s">
        <v>213</v>
      </c>
      <c r="AY2252" s="98" t="s">
        <v>56</v>
      </c>
      <c r="AZ2252" s="98" t="s">
        <v>4790</v>
      </c>
      <c r="BA2252" s="98" t="s">
        <v>4828</v>
      </c>
      <c r="BB2252" s="98" t="s">
        <v>856</v>
      </c>
      <c r="BD2252" s="110" t="str">
        <f t="shared" si="357"/>
        <v>5611RGInt 04 Maringá</v>
      </c>
      <c r="BE2252" s="110">
        <v>5611</v>
      </c>
      <c r="BF2252" s="110" t="s">
        <v>2611</v>
      </c>
      <c r="BG2252" s="110">
        <v>8385</v>
      </c>
      <c r="BH2252" s="110" t="s">
        <v>36</v>
      </c>
      <c r="BI2252" s="110">
        <v>9950</v>
      </c>
      <c r="BJ2252" s="110">
        <v>0</v>
      </c>
      <c r="BK2252" s="110">
        <v>0</v>
      </c>
      <c r="BL2252" s="110">
        <v>0</v>
      </c>
      <c r="BN2252" s="110">
        <f t="shared" si="358"/>
        <v>9950</v>
      </c>
      <c r="BS2252" s="110">
        <v>6283</v>
      </c>
      <c r="BT2252" s="110" t="str">
        <f t="shared" si="352"/>
        <v>Restauração de rodovias estaduais, compreendendo os trechos: (PR-090) Entr.BR-153 Ventania a Barro Preto / (PRC-272) Entr. PRC-272 Figueira a Entr. PR-090 Curiúva</v>
      </c>
      <c r="BU2252" s="111" t="str">
        <f t="shared" si="353"/>
        <v>Não</v>
      </c>
      <c r="BV2252" s="111" t="str">
        <f t="shared" si="354"/>
        <v>Não</v>
      </c>
      <c r="BW2252" s="111" t="str">
        <f t="shared" si="355"/>
        <v>Não</v>
      </c>
      <c r="BX2252" s="111" t="str">
        <f t="shared" si="356"/>
        <v>Não</v>
      </c>
      <c r="BY2252" s="110" t="s">
        <v>121</v>
      </c>
      <c r="BZ2252" s="110" t="s">
        <v>213</v>
      </c>
      <c r="CA2252" s="110" t="s">
        <v>479</v>
      </c>
      <c r="CB2252" s="110" t="s">
        <v>8122</v>
      </c>
      <c r="CG2252" s="110" t="str">
        <f t="shared" si="350"/>
        <v>6536Cornélio Procópio</v>
      </c>
      <c r="CH2252" s="110" t="str">
        <f t="shared" si="351"/>
        <v>6536-1</v>
      </c>
      <c r="CI2252" s="110">
        <v>1</v>
      </c>
      <c r="CJ2252" s="110">
        <v>6536</v>
      </c>
      <c r="CK2252" s="110" t="s">
        <v>37</v>
      </c>
      <c r="CL2252" s="110">
        <v>4106407</v>
      </c>
      <c r="CM2252" s="110" t="s">
        <v>2227</v>
      </c>
      <c r="CN2252" s="110">
        <v>0</v>
      </c>
      <c r="CO2252" s="110">
        <v>67.849999999999994</v>
      </c>
      <c r="CP2252" s="110">
        <v>0</v>
      </c>
      <c r="CQ2252" s="110">
        <v>0</v>
      </c>
    </row>
    <row r="2253" spans="19:95" x14ac:dyDescent="0.2">
      <c r="S2253" s="98">
        <v>6285</v>
      </c>
      <c r="T2253" s="98">
        <v>77</v>
      </c>
      <c r="U2253" s="98" t="s">
        <v>4752</v>
      </c>
      <c r="V2253" s="98">
        <v>30</v>
      </c>
      <c r="W2253" s="98" t="s">
        <v>4796</v>
      </c>
      <c r="X2253" s="98">
        <v>2</v>
      </c>
      <c r="Y2253" s="98" t="s">
        <v>4418</v>
      </c>
      <c r="Z2253" s="98">
        <v>17</v>
      </c>
      <c r="AA2253" s="98" t="s">
        <v>4753</v>
      </c>
      <c r="AB2253" s="98">
        <v>8398</v>
      </c>
      <c r="AC2253" s="98" t="s">
        <v>4856</v>
      </c>
      <c r="AD2253" s="98" t="s">
        <v>4857</v>
      </c>
      <c r="AE2253" s="98">
        <v>6285</v>
      </c>
      <c r="AF2253" s="98" t="s">
        <v>6823</v>
      </c>
      <c r="AG2253" s="98" t="s">
        <v>6824</v>
      </c>
      <c r="AH2253" s="98" t="s">
        <v>847</v>
      </c>
      <c r="AI2253" s="98" t="s">
        <v>53</v>
      </c>
      <c r="AJ2253" s="98">
        <v>4100</v>
      </c>
      <c r="AK2253" s="98" t="s">
        <v>33</v>
      </c>
      <c r="AL2253" s="98">
        <v>4101</v>
      </c>
      <c r="AM2253" s="98" t="s">
        <v>2341</v>
      </c>
      <c r="AN2253" s="98">
        <v>4119103</v>
      </c>
      <c r="AO2253" s="98">
        <v>2024</v>
      </c>
      <c r="AP2253" s="98">
        <v>0</v>
      </c>
      <c r="AQ2253" s="98" t="s">
        <v>54</v>
      </c>
      <c r="AR2253" s="98" t="s">
        <v>54</v>
      </c>
      <c r="AS2253" s="98" t="s">
        <v>54</v>
      </c>
      <c r="AT2253" s="98" t="s">
        <v>54</v>
      </c>
      <c r="AW2253" s="98" t="s">
        <v>479</v>
      </c>
      <c r="AY2253" s="98" t="s">
        <v>56</v>
      </c>
      <c r="AZ2253" s="98" t="s">
        <v>4790</v>
      </c>
      <c r="BA2253" s="98" t="s">
        <v>4828</v>
      </c>
      <c r="BB2253" s="98" t="s">
        <v>856</v>
      </c>
      <c r="BD2253" s="110" t="str">
        <f t="shared" si="357"/>
        <v>5612RGInt 03 Cascavel</v>
      </c>
      <c r="BE2253" s="110">
        <v>5612</v>
      </c>
      <c r="BF2253" s="110" t="s">
        <v>2608</v>
      </c>
      <c r="BG2253" s="110">
        <v>8385</v>
      </c>
      <c r="BH2253" s="110" t="s">
        <v>35</v>
      </c>
      <c r="BI2253" s="110">
        <v>9950</v>
      </c>
      <c r="BJ2253" s="110">
        <v>0</v>
      </c>
      <c r="BK2253" s="110">
        <v>0</v>
      </c>
      <c r="BL2253" s="110">
        <v>0</v>
      </c>
      <c r="BN2253" s="110">
        <f t="shared" si="358"/>
        <v>9950</v>
      </c>
      <c r="BS2253" s="110">
        <v>6285</v>
      </c>
      <c r="BT2253" s="110" t="str">
        <f t="shared" si="352"/>
        <v>Restauração de rodovias estaduais, compreendendo os trechos: PR-092 Rio Branco do Sul a Cerro Azul / PR-419 Entr. BR-116 a Agudos do Sul / PR-281 Agudos do Sul a Piên / PR-420 Piên a Divisa PR/SC</v>
      </c>
      <c r="BU2253" s="111" t="str">
        <f t="shared" si="353"/>
        <v>Não</v>
      </c>
      <c r="BV2253" s="111" t="str">
        <f t="shared" si="354"/>
        <v>Não</v>
      </c>
      <c r="BW2253" s="111" t="str">
        <f t="shared" si="355"/>
        <v>Não</v>
      </c>
      <c r="BX2253" s="111" t="str">
        <f t="shared" si="356"/>
        <v>Não</v>
      </c>
      <c r="BY2253" s="110" t="s">
        <v>121</v>
      </c>
      <c r="BZ2253" s="110" t="s">
        <v>213</v>
      </c>
      <c r="CA2253" s="110" t="s">
        <v>479</v>
      </c>
      <c r="CB2253" s="110" t="s">
        <v>8122</v>
      </c>
      <c r="CG2253" s="110" t="str">
        <f t="shared" si="350"/>
        <v>6536 Total</v>
      </c>
      <c r="CH2253" s="110" t="str">
        <f t="shared" si="351"/>
        <v>6536 Total-1</v>
      </c>
      <c r="CI2253" s="110">
        <v>1</v>
      </c>
      <c r="CJ2253" s="110" t="s">
        <v>7814</v>
      </c>
      <c r="CN2253" s="110">
        <v>0</v>
      </c>
      <c r="CO2253" s="110">
        <v>67.849999999999994</v>
      </c>
      <c r="CP2253" s="110">
        <v>0</v>
      </c>
      <c r="CQ2253" s="110">
        <v>0</v>
      </c>
    </row>
    <row r="2254" spans="19:95" x14ac:dyDescent="0.2">
      <c r="S2254" s="98">
        <v>6277</v>
      </c>
      <c r="T2254" s="98">
        <v>77</v>
      </c>
      <c r="U2254" s="98" t="s">
        <v>4752</v>
      </c>
      <c r="V2254" s="98">
        <v>30</v>
      </c>
      <c r="W2254" s="98" t="s">
        <v>4796</v>
      </c>
      <c r="X2254" s="98">
        <v>2</v>
      </c>
      <c r="Y2254" s="98" t="s">
        <v>4418</v>
      </c>
      <c r="Z2254" s="98">
        <v>17</v>
      </c>
      <c r="AA2254" s="98" t="s">
        <v>4753</v>
      </c>
      <c r="AB2254" s="98">
        <v>8398</v>
      </c>
      <c r="AC2254" s="98" t="s">
        <v>4856</v>
      </c>
      <c r="AD2254" s="98" t="s">
        <v>4857</v>
      </c>
      <c r="AE2254" s="98">
        <v>6277</v>
      </c>
      <c r="AF2254" s="98" t="s">
        <v>6825</v>
      </c>
      <c r="AG2254" s="98" t="s">
        <v>6826</v>
      </c>
      <c r="AH2254" s="98" t="s">
        <v>847</v>
      </c>
      <c r="AI2254" s="98" t="s">
        <v>53</v>
      </c>
      <c r="AJ2254" s="98">
        <v>4100</v>
      </c>
      <c r="AK2254" s="98" t="s">
        <v>37</v>
      </c>
      <c r="AL2254" s="98">
        <v>4105</v>
      </c>
      <c r="AM2254" s="98" t="s">
        <v>4678</v>
      </c>
      <c r="AN2254" s="98">
        <v>4114500</v>
      </c>
      <c r="AO2254" s="98">
        <v>2024</v>
      </c>
      <c r="AP2254" s="98">
        <v>0</v>
      </c>
      <c r="AQ2254" s="98" t="s">
        <v>54</v>
      </c>
      <c r="AR2254" s="98" t="s">
        <v>56</v>
      </c>
      <c r="AS2254" s="98" t="s">
        <v>54</v>
      </c>
      <c r="AT2254" s="98" t="s">
        <v>54</v>
      </c>
      <c r="AV2254" s="98" t="s">
        <v>213</v>
      </c>
      <c r="AY2254" s="98" t="s">
        <v>56</v>
      </c>
      <c r="AZ2254" s="98" t="s">
        <v>4790</v>
      </c>
      <c r="BA2254" s="98" t="s">
        <v>4828</v>
      </c>
      <c r="BB2254" s="98" t="s">
        <v>856</v>
      </c>
      <c r="BD2254" s="110" t="str">
        <f t="shared" si="357"/>
        <v>5613RGInt 05 Londrina</v>
      </c>
      <c r="BE2254" s="110">
        <v>5613</v>
      </c>
      <c r="BF2254" s="110" t="s">
        <v>2604</v>
      </c>
      <c r="BG2254" s="110">
        <v>8385</v>
      </c>
      <c r="BH2254" s="110" t="s">
        <v>37</v>
      </c>
      <c r="BI2254" s="110">
        <v>9950</v>
      </c>
      <c r="BJ2254" s="110">
        <v>0</v>
      </c>
      <c r="BK2254" s="110">
        <v>0</v>
      </c>
      <c r="BL2254" s="110">
        <v>0</v>
      </c>
      <c r="BN2254" s="110">
        <f t="shared" si="358"/>
        <v>9950</v>
      </c>
      <c r="BS2254" s="110">
        <v>6277</v>
      </c>
      <c r="BT2254" s="110" t="str">
        <f t="shared" si="352"/>
        <v>Restauração de rodovias estaduais, compreendendo os trechos: (PR-160) Curiúva - Imbaú / (PR-441) Entr. BR-376 Caetano Mendes - Reserva / (PRC-487) Entr. PR-460 Boa Vista - Manoel Ribas</v>
      </c>
      <c r="BU2254" s="111" t="str">
        <f t="shared" si="353"/>
        <v>Não</v>
      </c>
      <c r="BV2254" s="111" t="str">
        <f t="shared" si="354"/>
        <v>Não</v>
      </c>
      <c r="BW2254" s="111" t="str">
        <f t="shared" si="355"/>
        <v>Não</v>
      </c>
      <c r="BX2254" s="111" t="str">
        <f t="shared" si="356"/>
        <v>Sim</v>
      </c>
      <c r="BY2254" s="110" t="s">
        <v>121</v>
      </c>
      <c r="BZ2254" s="110" t="s">
        <v>213</v>
      </c>
      <c r="CA2254" s="110" t="s">
        <v>479</v>
      </c>
      <c r="CB2254" s="110" t="s">
        <v>8122</v>
      </c>
      <c r="CG2254" s="110" t="str">
        <f t="shared" si="350"/>
        <v>6537Jacarezinho</v>
      </c>
      <c r="CH2254" s="110" t="str">
        <f t="shared" si="351"/>
        <v>6537-1</v>
      </c>
      <c r="CI2254" s="110">
        <v>1</v>
      </c>
      <c r="CJ2254" s="110">
        <v>6537</v>
      </c>
      <c r="CK2254" s="110" t="s">
        <v>37</v>
      </c>
      <c r="CL2254" s="110">
        <v>4111803</v>
      </c>
      <c r="CM2254" s="110" t="s">
        <v>813</v>
      </c>
      <c r="CN2254" s="110">
        <v>0</v>
      </c>
      <c r="CO2254" s="110">
        <v>89.9</v>
      </c>
      <c r="CP2254" s="110">
        <v>0</v>
      </c>
      <c r="CQ2254" s="110">
        <v>0</v>
      </c>
    </row>
    <row r="2255" spans="19:95" x14ac:dyDescent="0.2">
      <c r="S2255" s="98">
        <v>6280</v>
      </c>
      <c r="T2255" s="98">
        <v>77</v>
      </c>
      <c r="U2255" s="98" t="s">
        <v>4752</v>
      </c>
      <c r="V2255" s="98">
        <v>30</v>
      </c>
      <c r="W2255" s="98" t="s">
        <v>4796</v>
      </c>
      <c r="X2255" s="98">
        <v>2</v>
      </c>
      <c r="Y2255" s="98" t="s">
        <v>4418</v>
      </c>
      <c r="Z2255" s="98">
        <v>17</v>
      </c>
      <c r="AA2255" s="98" t="s">
        <v>4753</v>
      </c>
      <c r="AB2255" s="98">
        <v>8398</v>
      </c>
      <c r="AC2255" s="98" t="s">
        <v>4856</v>
      </c>
      <c r="AD2255" s="98" t="s">
        <v>4857</v>
      </c>
      <c r="AE2255" s="98">
        <v>6280</v>
      </c>
      <c r="AF2255" s="98" t="s">
        <v>6827</v>
      </c>
      <c r="AG2255" s="98" t="s">
        <v>6828</v>
      </c>
      <c r="AH2255" s="98" t="s">
        <v>847</v>
      </c>
      <c r="AI2255" s="98" t="s">
        <v>53</v>
      </c>
      <c r="AJ2255" s="98">
        <v>4100</v>
      </c>
      <c r="AO2255" s="98">
        <v>2024</v>
      </c>
      <c r="AP2255" s="98">
        <v>0</v>
      </c>
      <c r="AQ2255" s="98" t="s">
        <v>54</v>
      </c>
      <c r="AR2255" s="98" t="s">
        <v>54</v>
      </c>
      <c r="AS2255" s="98" t="s">
        <v>54</v>
      </c>
      <c r="AT2255" s="98" t="s">
        <v>54</v>
      </c>
      <c r="AV2255" s="98" t="s">
        <v>213</v>
      </c>
      <c r="AY2255" s="98" t="s">
        <v>56</v>
      </c>
      <c r="AZ2255" s="98" t="s">
        <v>4790</v>
      </c>
      <c r="BA2255" s="98" t="s">
        <v>4828</v>
      </c>
      <c r="BB2255" s="98" t="s">
        <v>856</v>
      </c>
      <c r="BD2255" s="110" t="str">
        <f t="shared" si="357"/>
        <v>5614RGInt 03 Cascavel</v>
      </c>
      <c r="BE2255" s="110">
        <v>5614</v>
      </c>
      <c r="BF2255" s="110" t="s">
        <v>2601</v>
      </c>
      <c r="BG2255" s="110">
        <v>8385</v>
      </c>
      <c r="BH2255" s="110" t="s">
        <v>35</v>
      </c>
      <c r="BI2255" s="110">
        <v>500</v>
      </c>
      <c r="BJ2255" s="110">
        <v>0</v>
      </c>
      <c r="BK2255" s="110">
        <v>0</v>
      </c>
      <c r="BL2255" s="110">
        <v>0</v>
      </c>
      <c r="BN2255" s="110">
        <f t="shared" si="358"/>
        <v>500</v>
      </c>
      <c r="BS2255" s="110">
        <v>6280</v>
      </c>
      <c r="BT2255" s="110" t="str">
        <f t="shared" si="352"/>
        <v>Restauração de rodovias estaduais, compreendendo os trechos: (PR-180) Cruzeiro do Oeste a Goioerê / (PR-468) Entr. PR-180 (p/Mariluz) a Umuarama</v>
      </c>
      <c r="BU2255" s="111" t="str">
        <f t="shared" si="353"/>
        <v>Não</v>
      </c>
      <c r="BV2255" s="111" t="str">
        <f t="shared" si="354"/>
        <v>Não</v>
      </c>
      <c r="BW2255" s="111" t="str">
        <f t="shared" si="355"/>
        <v>Não</v>
      </c>
      <c r="BX2255" s="111" t="str">
        <f t="shared" si="356"/>
        <v>Não</v>
      </c>
      <c r="BY2255" s="110" t="s">
        <v>121</v>
      </c>
      <c r="BZ2255" s="110" t="s">
        <v>213</v>
      </c>
      <c r="CA2255" s="110" t="s">
        <v>479</v>
      </c>
      <c r="CB2255" s="110" t="s">
        <v>8122</v>
      </c>
      <c r="CG2255" s="110" t="str">
        <f t="shared" si="350"/>
        <v>6537 Total</v>
      </c>
      <c r="CH2255" s="110" t="str">
        <f t="shared" si="351"/>
        <v>6537 Total-1</v>
      </c>
      <c r="CI2255" s="110">
        <v>1</v>
      </c>
      <c r="CJ2255" s="110" t="s">
        <v>7815</v>
      </c>
      <c r="CN2255" s="110">
        <v>0</v>
      </c>
      <c r="CO2255" s="110">
        <v>89.9</v>
      </c>
      <c r="CP2255" s="110">
        <v>0</v>
      </c>
      <c r="CQ2255" s="110">
        <v>0</v>
      </c>
    </row>
    <row r="2256" spans="19:95" x14ac:dyDescent="0.2">
      <c r="S2256" s="98">
        <v>6281</v>
      </c>
      <c r="T2256" s="98">
        <v>77</v>
      </c>
      <c r="U2256" s="98" t="s">
        <v>4752</v>
      </c>
      <c r="V2256" s="98">
        <v>30</v>
      </c>
      <c r="W2256" s="98" t="s">
        <v>4796</v>
      </c>
      <c r="X2256" s="98">
        <v>2</v>
      </c>
      <c r="Y2256" s="98" t="s">
        <v>4418</v>
      </c>
      <c r="Z2256" s="98">
        <v>17</v>
      </c>
      <c r="AA2256" s="98" t="s">
        <v>4753</v>
      </c>
      <c r="AB2256" s="98">
        <v>8398</v>
      </c>
      <c r="AC2256" s="98" t="s">
        <v>4856</v>
      </c>
      <c r="AD2256" s="98" t="s">
        <v>4857</v>
      </c>
      <c r="AE2256" s="98">
        <v>6281</v>
      </c>
      <c r="AF2256" s="98" t="s">
        <v>6829</v>
      </c>
      <c r="AG2256" s="98" t="s">
        <v>6830</v>
      </c>
      <c r="AH2256" s="98" t="s">
        <v>847</v>
      </c>
      <c r="AI2256" s="98" t="s">
        <v>53</v>
      </c>
      <c r="AJ2256" s="98">
        <v>4100</v>
      </c>
      <c r="AK2256" s="98" t="s">
        <v>36</v>
      </c>
      <c r="AL2256" s="98">
        <v>4104</v>
      </c>
      <c r="AM2256" s="98" t="s">
        <v>2255</v>
      </c>
      <c r="AN2256" s="98">
        <v>4106605</v>
      </c>
      <c r="AO2256" s="98">
        <v>2024</v>
      </c>
      <c r="AP2256" s="98">
        <v>0</v>
      </c>
      <c r="AQ2256" s="98" t="s">
        <v>54</v>
      </c>
      <c r="AR2256" s="98" t="s">
        <v>54</v>
      </c>
      <c r="AS2256" s="98" t="s">
        <v>54</v>
      </c>
      <c r="AT2256" s="98" t="s">
        <v>54</v>
      </c>
      <c r="AV2256" s="98" t="s">
        <v>213</v>
      </c>
      <c r="AY2256" s="98" t="s">
        <v>56</v>
      </c>
      <c r="AZ2256" s="98" t="s">
        <v>4790</v>
      </c>
      <c r="BA2256" s="98" t="s">
        <v>4828</v>
      </c>
      <c r="BB2256" s="98" t="s">
        <v>856</v>
      </c>
      <c r="BD2256" s="110" t="str">
        <f t="shared" si="357"/>
        <v>5620RGInt 01 Curitiba</v>
      </c>
      <c r="BE2256" s="110">
        <v>5620</v>
      </c>
      <c r="BF2256" s="110" t="s">
        <v>1941</v>
      </c>
      <c r="BG2256" s="110">
        <v>8383</v>
      </c>
      <c r="BH2256" s="110" t="s">
        <v>33</v>
      </c>
      <c r="BI2256" s="110">
        <v>18</v>
      </c>
      <c r="BJ2256" s="110">
        <v>0</v>
      </c>
      <c r="BK2256" s="110">
        <v>0</v>
      </c>
      <c r="BL2256" s="110">
        <v>0</v>
      </c>
      <c r="BN2256" s="110">
        <f t="shared" si="358"/>
        <v>18</v>
      </c>
      <c r="BS2256" s="110">
        <v>6281</v>
      </c>
      <c r="BT2256" s="110" t="str">
        <f t="shared" si="352"/>
        <v>Restauração de rodovias estaduais, compreendendo os trechos: (PR-482) Nova Olímpia a Umuarama / (PR-477) Cruzeiro do Oeste a Nova Olímpia</v>
      </c>
      <c r="BU2256" s="111" t="str">
        <f t="shared" si="353"/>
        <v>Não</v>
      </c>
      <c r="BV2256" s="111" t="str">
        <f t="shared" si="354"/>
        <v>Não</v>
      </c>
      <c r="BW2256" s="111" t="str">
        <f t="shared" si="355"/>
        <v>Não</v>
      </c>
      <c r="BX2256" s="111" t="str">
        <f t="shared" si="356"/>
        <v>Não</v>
      </c>
      <c r="BY2256" s="110" t="s">
        <v>121</v>
      </c>
      <c r="BZ2256" s="110" t="s">
        <v>213</v>
      </c>
      <c r="CA2256" s="110" t="s">
        <v>479</v>
      </c>
      <c r="CB2256" s="110" t="s">
        <v>8122</v>
      </c>
      <c r="CG2256" s="110" t="str">
        <f t="shared" si="350"/>
        <v>6538Bandeirantes</v>
      </c>
      <c r="CH2256" s="110" t="str">
        <f t="shared" si="351"/>
        <v>6538-1</v>
      </c>
      <c r="CI2256" s="110">
        <v>1</v>
      </c>
      <c r="CJ2256" s="110">
        <v>6538</v>
      </c>
      <c r="CK2256" s="110" t="s">
        <v>37</v>
      </c>
      <c r="CL2256" s="110">
        <v>4102406</v>
      </c>
      <c r="CM2256" s="110" t="s">
        <v>2013</v>
      </c>
      <c r="CN2256" s="110">
        <v>0</v>
      </c>
      <c r="CO2256" s="110">
        <v>77.599999999999994</v>
      </c>
      <c r="CP2256" s="110">
        <v>0</v>
      </c>
      <c r="CQ2256" s="110">
        <v>0</v>
      </c>
    </row>
    <row r="2257" spans="19:95" x14ac:dyDescent="0.2">
      <c r="S2257" s="98">
        <v>6691</v>
      </c>
      <c r="T2257" s="98">
        <v>77</v>
      </c>
      <c r="U2257" s="98" t="s">
        <v>4752</v>
      </c>
      <c r="V2257" s="98">
        <v>30</v>
      </c>
      <c r="W2257" s="98" t="s">
        <v>4796</v>
      </c>
      <c r="X2257" s="98">
        <v>2</v>
      </c>
      <c r="Y2257" s="98" t="s">
        <v>4418</v>
      </c>
      <c r="Z2257" s="98">
        <v>17</v>
      </c>
      <c r="AA2257" s="98" t="s">
        <v>4753</v>
      </c>
      <c r="AB2257" s="98">
        <v>8398</v>
      </c>
      <c r="AC2257" s="98" t="s">
        <v>4856</v>
      </c>
      <c r="AD2257" s="98" t="s">
        <v>4857</v>
      </c>
      <c r="AE2257" s="98">
        <v>6691</v>
      </c>
      <c r="AF2257" s="98" t="s">
        <v>6831</v>
      </c>
      <c r="AG2257" s="98" t="s">
        <v>6832</v>
      </c>
      <c r="AH2257" s="98" t="s">
        <v>847</v>
      </c>
      <c r="AI2257" s="98" t="s">
        <v>53</v>
      </c>
      <c r="AJ2257" s="98">
        <v>4100</v>
      </c>
      <c r="AK2257" s="98" t="s">
        <v>33</v>
      </c>
      <c r="AL2257" s="98">
        <v>4101</v>
      </c>
      <c r="AM2257" s="98" t="s">
        <v>2632</v>
      </c>
      <c r="AN2257" s="98">
        <v>4106803</v>
      </c>
      <c r="AO2257" s="98">
        <v>2024</v>
      </c>
      <c r="AP2257" s="98">
        <v>0</v>
      </c>
      <c r="AQ2257" s="98" t="s">
        <v>54</v>
      </c>
      <c r="AR2257" s="98" t="s">
        <v>54</v>
      </c>
      <c r="AS2257" s="98" t="s">
        <v>54</v>
      </c>
      <c r="AT2257" s="98" t="s">
        <v>54</v>
      </c>
      <c r="AV2257" s="98" t="s">
        <v>213</v>
      </c>
      <c r="AY2257" s="98" t="s">
        <v>56</v>
      </c>
      <c r="AZ2257" s="98" t="s">
        <v>4790</v>
      </c>
      <c r="BA2257" s="98" t="s">
        <v>4828</v>
      </c>
      <c r="BB2257" s="98" t="s">
        <v>856</v>
      </c>
      <c r="BD2257" s="110" t="str">
        <f t="shared" si="357"/>
        <v>5664RGInt 01 Curitiba</v>
      </c>
      <c r="BE2257" s="110">
        <v>5664</v>
      </c>
      <c r="BF2257" s="110" t="s">
        <v>3362</v>
      </c>
      <c r="BG2257" s="110">
        <v>8059</v>
      </c>
      <c r="BH2257" s="110" t="s">
        <v>33</v>
      </c>
      <c r="BI2257" s="110">
        <v>7</v>
      </c>
      <c r="BJ2257" s="110">
        <v>7</v>
      </c>
      <c r="BK2257" s="110">
        <v>7</v>
      </c>
      <c r="BL2257" s="110">
        <v>7</v>
      </c>
      <c r="BN2257" s="110">
        <f t="shared" si="358"/>
        <v>28</v>
      </c>
      <c r="BS2257" s="110">
        <v>6691</v>
      </c>
      <c r="BT2257" s="110" t="str">
        <f t="shared" si="352"/>
        <v>Restauração (PR-447) Entr. BR-153 (B) a (União da Vitória) - Cruz Machado</v>
      </c>
      <c r="BU2257" s="111" t="str">
        <f t="shared" si="353"/>
        <v>Não</v>
      </c>
      <c r="BV2257" s="111" t="str">
        <f t="shared" si="354"/>
        <v>Não</v>
      </c>
      <c r="BW2257" s="111" t="str">
        <f t="shared" si="355"/>
        <v>Não</v>
      </c>
      <c r="BX2257" s="111" t="str">
        <f t="shared" si="356"/>
        <v>Não</v>
      </c>
      <c r="BY2257" s="110" t="s">
        <v>121</v>
      </c>
      <c r="BZ2257" s="110" t="s">
        <v>213</v>
      </c>
      <c r="CA2257" s="110" t="s">
        <v>479</v>
      </c>
      <c r="CB2257" s="110" t="s">
        <v>8122</v>
      </c>
      <c r="CG2257" s="110" t="str">
        <f t="shared" si="350"/>
        <v>6538 Total</v>
      </c>
      <c r="CH2257" s="110" t="str">
        <f t="shared" si="351"/>
        <v>6538 Total-1</v>
      </c>
      <c r="CI2257" s="110">
        <v>1</v>
      </c>
      <c r="CJ2257" s="110" t="s">
        <v>7816</v>
      </c>
      <c r="CN2257" s="110">
        <v>0</v>
      </c>
      <c r="CO2257" s="110">
        <v>77.599999999999994</v>
      </c>
      <c r="CP2257" s="110">
        <v>0</v>
      </c>
      <c r="CQ2257" s="110">
        <v>0</v>
      </c>
    </row>
    <row r="2258" spans="19:95" x14ac:dyDescent="0.2">
      <c r="S2258" s="98">
        <v>6279</v>
      </c>
      <c r="T2258" s="98">
        <v>77</v>
      </c>
      <c r="U2258" s="98" t="s">
        <v>4752</v>
      </c>
      <c r="V2258" s="98">
        <v>30</v>
      </c>
      <c r="W2258" s="98" t="s">
        <v>4796</v>
      </c>
      <c r="X2258" s="98">
        <v>2</v>
      </c>
      <c r="Y2258" s="98" t="s">
        <v>4418</v>
      </c>
      <c r="Z2258" s="98">
        <v>17</v>
      </c>
      <c r="AA2258" s="98" t="s">
        <v>4753</v>
      </c>
      <c r="AB2258" s="98">
        <v>8398</v>
      </c>
      <c r="AC2258" s="98" t="s">
        <v>4856</v>
      </c>
      <c r="AD2258" s="98" t="s">
        <v>4857</v>
      </c>
      <c r="AE2258" s="98">
        <v>6279</v>
      </c>
      <c r="AF2258" s="98" t="s">
        <v>6833</v>
      </c>
      <c r="AG2258" s="98" t="s">
        <v>6834</v>
      </c>
      <c r="AH2258" s="98" t="s">
        <v>847</v>
      </c>
      <c r="AI2258" s="98" t="s">
        <v>53</v>
      </c>
      <c r="AJ2258" s="98">
        <v>4100</v>
      </c>
      <c r="AO2258" s="98">
        <v>2024</v>
      </c>
      <c r="AP2258" s="98">
        <v>0</v>
      </c>
      <c r="AQ2258" s="98" t="s">
        <v>54</v>
      </c>
      <c r="AR2258" s="98" t="s">
        <v>56</v>
      </c>
      <c r="AS2258" s="98" t="s">
        <v>54</v>
      </c>
      <c r="AT2258" s="98" t="s">
        <v>54</v>
      </c>
      <c r="AV2258" s="98" t="s">
        <v>213</v>
      </c>
      <c r="AY2258" s="98" t="s">
        <v>56</v>
      </c>
      <c r="AZ2258" s="98" t="s">
        <v>4790</v>
      </c>
      <c r="BA2258" s="98" t="s">
        <v>4828</v>
      </c>
      <c r="BB2258" s="98" t="s">
        <v>856</v>
      </c>
      <c r="BD2258" s="110" t="str">
        <f t="shared" si="357"/>
        <v>5664RGInt 02 Guarapuava</v>
      </c>
      <c r="BE2258" s="110">
        <v>5664</v>
      </c>
      <c r="BF2258" s="110" t="s">
        <v>3362</v>
      </c>
      <c r="BG2258" s="110">
        <v>8059</v>
      </c>
      <c r="BH2258" s="110" t="s">
        <v>34</v>
      </c>
      <c r="BI2258" s="110">
        <v>1</v>
      </c>
      <c r="BJ2258" s="110">
        <v>1</v>
      </c>
      <c r="BK2258" s="110">
        <v>1</v>
      </c>
      <c r="BL2258" s="110">
        <v>1</v>
      </c>
      <c r="BN2258" s="110">
        <f t="shared" si="358"/>
        <v>4</v>
      </c>
      <c r="BS2258" s="110">
        <v>6279</v>
      </c>
      <c r="BT2258" s="110" t="str">
        <f t="shared" si="352"/>
        <v>Restauração trechos: PR-182 Francisco Alves a Palotina / PR-585 São Pedro do Iguaçu a Vera Cruz do Oeste / PR-488 Vera Cruz do Oeste a Entr. BR-277 / PR-484 Três Barras do PR a Cap. Leônidas Marques</v>
      </c>
      <c r="BU2258" s="111" t="str">
        <f t="shared" si="353"/>
        <v>Não</v>
      </c>
      <c r="BV2258" s="111" t="str">
        <f t="shared" si="354"/>
        <v>Não</v>
      </c>
      <c r="BW2258" s="111" t="str">
        <f t="shared" si="355"/>
        <v>Não</v>
      </c>
      <c r="BX2258" s="111" t="str">
        <f t="shared" si="356"/>
        <v>Sim</v>
      </c>
      <c r="BY2258" s="110" t="s">
        <v>121</v>
      </c>
      <c r="BZ2258" s="110" t="s">
        <v>213</v>
      </c>
      <c r="CA2258" s="110" t="s">
        <v>479</v>
      </c>
      <c r="CB2258" s="110" t="s">
        <v>8122</v>
      </c>
      <c r="CG2258" s="110" t="str">
        <f t="shared" si="350"/>
        <v>6539Jacarezinho</v>
      </c>
      <c r="CH2258" s="110" t="str">
        <f t="shared" si="351"/>
        <v>6539-1</v>
      </c>
      <c r="CI2258" s="110">
        <v>1</v>
      </c>
      <c r="CJ2258" s="110">
        <v>6539</v>
      </c>
      <c r="CK2258" s="110" t="s">
        <v>37</v>
      </c>
      <c r="CL2258" s="110">
        <v>4111803</v>
      </c>
      <c r="CM2258" s="110" t="s">
        <v>813</v>
      </c>
      <c r="CN2258" s="110">
        <v>0</v>
      </c>
      <c r="CO2258" s="110">
        <v>5677</v>
      </c>
      <c r="CP2258" s="110">
        <v>1384</v>
      </c>
      <c r="CQ2258" s="110">
        <v>0</v>
      </c>
    </row>
    <row r="2259" spans="19:95" x14ac:dyDescent="0.2">
      <c r="S2259" s="98">
        <v>5161</v>
      </c>
      <c r="T2259" s="98">
        <v>77</v>
      </c>
      <c r="U2259" s="98" t="s">
        <v>4752</v>
      </c>
      <c r="V2259" s="98">
        <v>30</v>
      </c>
      <c r="W2259" s="98" t="s">
        <v>4796</v>
      </c>
      <c r="X2259" s="98">
        <v>2</v>
      </c>
      <c r="Y2259" s="98" t="s">
        <v>4418</v>
      </c>
      <c r="Z2259" s="98">
        <v>17</v>
      </c>
      <c r="AA2259" s="98" t="s">
        <v>4753</v>
      </c>
      <c r="AB2259" s="98">
        <v>8399</v>
      </c>
      <c r="AC2259" s="98" t="s">
        <v>4871</v>
      </c>
      <c r="AD2259" s="98" t="s">
        <v>6835</v>
      </c>
      <c r="AE2259" s="98">
        <v>5161</v>
      </c>
      <c r="AF2259" s="98" t="s">
        <v>3708</v>
      </c>
      <c r="AG2259" s="98" t="s">
        <v>6802</v>
      </c>
      <c r="AH2259" s="98" t="s">
        <v>847</v>
      </c>
      <c r="AI2259" s="98" t="s">
        <v>53</v>
      </c>
      <c r="AJ2259" s="98">
        <v>4100</v>
      </c>
      <c r="AO2259" s="98">
        <v>2024</v>
      </c>
      <c r="AP2259" s="98">
        <v>1040</v>
      </c>
      <c r="AQ2259" s="98" t="s">
        <v>54</v>
      </c>
      <c r="AR2259" s="98" t="s">
        <v>54</v>
      </c>
      <c r="AS2259" s="98" t="s">
        <v>54</v>
      </c>
      <c r="AT2259" s="98" t="s">
        <v>54</v>
      </c>
      <c r="AW2259" s="98" t="s">
        <v>479</v>
      </c>
      <c r="AY2259" s="98" t="s">
        <v>54</v>
      </c>
      <c r="AZ2259" s="98" t="s">
        <v>4790</v>
      </c>
      <c r="BA2259" s="98" t="s">
        <v>4828</v>
      </c>
      <c r="BB2259" s="98" t="s">
        <v>856</v>
      </c>
      <c r="BD2259" s="110" t="str">
        <f t="shared" si="357"/>
        <v>5664RGInt 03 Cascavel</v>
      </c>
      <c r="BE2259" s="110">
        <v>5664</v>
      </c>
      <c r="BF2259" s="110" t="s">
        <v>3362</v>
      </c>
      <c r="BG2259" s="110">
        <v>8059</v>
      </c>
      <c r="BH2259" s="110" t="s">
        <v>35</v>
      </c>
      <c r="BI2259" s="110">
        <v>5</v>
      </c>
      <c r="BJ2259" s="110">
        <v>5</v>
      </c>
      <c r="BK2259" s="110">
        <v>5</v>
      </c>
      <c r="BL2259" s="110">
        <v>5</v>
      </c>
      <c r="BN2259" s="110">
        <f t="shared" si="358"/>
        <v>20</v>
      </c>
      <c r="BS2259" s="110">
        <v>5161</v>
      </c>
      <c r="BT2259" s="110" t="str">
        <f t="shared" si="352"/>
        <v>Execução de serviços de conservação do pavimento e da faixa de domínio dos trechos de rodovias inseridas no novo programa de concessão de rodovias (PROINTEGRA)</v>
      </c>
      <c r="BU2259" s="111" t="str">
        <f t="shared" si="353"/>
        <v>Não</v>
      </c>
      <c r="BV2259" s="111" t="str">
        <f t="shared" si="354"/>
        <v>Não</v>
      </c>
      <c r="BW2259" s="111" t="str">
        <f t="shared" si="355"/>
        <v>Não</v>
      </c>
      <c r="BX2259" s="111" t="str">
        <f t="shared" si="356"/>
        <v>Não</v>
      </c>
      <c r="BY2259" s="110" t="s">
        <v>1696</v>
      </c>
      <c r="BZ2259" s="110" t="s">
        <v>213</v>
      </c>
      <c r="CA2259" s="110" t="s">
        <v>479</v>
      </c>
      <c r="CB2259" s="110" t="s">
        <v>8379</v>
      </c>
      <c r="CG2259" s="110" t="str">
        <f t="shared" si="350"/>
        <v>6539 Total</v>
      </c>
      <c r="CH2259" s="110" t="str">
        <f t="shared" si="351"/>
        <v>6539 Total-1</v>
      </c>
      <c r="CI2259" s="110">
        <v>1</v>
      </c>
      <c r="CJ2259" s="110" t="s">
        <v>7817</v>
      </c>
      <c r="CN2259" s="110">
        <v>0</v>
      </c>
      <c r="CO2259" s="110">
        <v>5677</v>
      </c>
      <c r="CP2259" s="110">
        <v>1384</v>
      </c>
      <c r="CQ2259" s="110">
        <v>0</v>
      </c>
    </row>
    <row r="2260" spans="19:95" x14ac:dyDescent="0.2">
      <c r="S2260" s="98">
        <v>5164</v>
      </c>
      <c r="T2260" s="98">
        <v>77</v>
      </c>
      <c r="U2260" s="98" t="s">
        <v>4752</v>
      </c>
      <c r="V2260" s="98">
        <v>30</v>
      </c>
      <c r="W2260" s="98" t="s">
        <v>4796</v>
      </c>
      <c r="X2260" s="98">
        <v>2</v>
      </c>
      <c r="Y2260" s="98" t="s">
        <v>4418</v>
      </c>
      <c r="Z2260" s="98">
        <v>17</v>
      </c>
      <c r="AA2260" s="98" t="s">
        <v>4753</v>
      </c>
      <c r="AB2260" s="98">
        <v>8399</v>
      </c>
      <c r="AC2260" s="98" t="s">
        <v>4871</v>
      </c>
      <c r="AD2260" s="98" t="s">
        <v>6835</v>
      </c>
      <c r="AE2260" s="98">
        <v>5164</v>
      </c>
      <c r="AF2260" s="98" t="s">
        <v>6807</v>
      </c>
      <c r="AG2260" s="98" t="s">
        <v>6808</v>
      </c>
      <c r="AH2260" s="98" t="s">
        <v>847</v>
      </c>
      <c r="AI2260" s="98" t="s">
        <v>53</v>
      </c>
      <c r="AJ2260" s="98">
        <v>4100</v>
      </c>
      <c r="AO2260" s="98">
        <v>2024</v>
      </c>
      <c r="AP2260" s="98">
        <v>450</v>
      </c>
      <c r="AQ2260" s="98" t="s">
        <v>54</v>
      </c>
      <c r="AR2260" s="98" t="s">
        <v>54</v>
      </c>
      <c r="AS2260" s="98" t="s">
        <v>54</v>
      </c>
      <c r="AT2260" s="98" t="s">
        <v>54</v>
      </c>
      <c r="AV2260" s="98" t="s">
        <v>213</v>
      </c>
      <c r="AY2260" s="98" t="s">
        <v>54</v>
      </c>
      <c r="AZ2260" s="98" t="s">
        <v>4790</v>
      </c>
      <c r="BA2260" s="98" t="s">
        <v>4828</v>
      </c>
      <c r="BB2260" s="98" t="s">
        <v>856</v>
      </c>
      <c r="BD2260" s="110" t="str">
        <f t="shared" si="357"/>
        <v>5664RGInt 04 Maringá</v>
      </c>
      <c r="BE2260" s="110">
        <v>5664</v>
      </c>
      <c r="BF2260" s="110" t="s">
        <v>3362</v>
      </c>
      <c r="BG2260" s="110">
        <v>8059</v>
      </c>
      <c r="BH2260" s="110" t="s">
        <v>36</v>
      </c>
      <c r="BI2260" s="110">
        <v>5</v>
      </c>
      <c r="BJ2260" s="110">
        <v>5</v>
      </c>
      <c r="BK2260" s="110">
        <v>5</v>
      </c>
      <c r="BL2260" s="110">
        <v>5</v>
      </c>
      <c r="BN2260" s="110">
        <f t="shared" si="358"/>
        <v>20</v>
      </c>
      <c r="BS2260" s="110">
        <v>5164</v>
      </c>
      <c r="BT2260" s="110" t="str">
        <f t="shared" si="352"/>
        <v>Execução dos serviços de manutenção e conservação da faixa de domínio em rodovias estaduais em trechos concessionados do Paraná (INTEGRA PARANÁ)</v>
      </c>
      <c r="BU2260" s="111" t="str">
        <f t="shared" si="353"/>
        <v>Não</v>
      </c>
      <c r="BV2260" s="111" t="str">
        <f t="shared" si="354"/>
        <v>Não</v>
      </c>
      <c r="BW2260" s="111" t="str">
        <f t="shared" si="355"/>
        <v>Não</v>
      </c>
      <c r="BX2260" s="111" t="str">
        <f t="shared" si="356"/>
        <v>Não</v>
      </c>
      <c r="BY2260" s="110" t="s">
        <v>1696</v>
      </c>
      <c r="BZ2260" s="110" t="s">
        <v>213</v>
      </c>
      <c r="CA2260" s="110" t="s">
        <v>479</v>
      </c>
      <c r="CB2260" s="110" t="s">
        <v>8122</v>
      </c>
      <c r="CG2260" s="110" t="str">
        <f t="shared" si="350"/>
        <v>6540Cornélio Procópio</v>
      </c>
      <c r="CH2260" s="110" t="str">
        <f t="shared" si="351"/>
        <v>6540-1</v>
      </c>
      <c r="CI2260" s="110">
        <v>1</v>
      </c>
      <c r="CJ2260" s="110">
        <v>6540</v>
      </c>
      <c r="CK2260" s="110" t="s">
        <v>37</v>
      </c>
      <c r="CL2260" s="110">
        <v>4106407</v>
      </c>
      <c r="CM2260" s="110" t="s">
        <v>2227</v>
      </c>
      <c r="CN2260" s="110">
        <v>0</v>
      </c>
      <c r="CO2260" s="110">
        <v>297.56</v>
      </c>
      <c r="CP2260" s="110">
        <v>0</v>
      </c>
      <c r="CQ2260" s="110">
        <v>0</v>
      </c>
    </row>
    <row r="2261" spans="19:95" x14ac:dyDescent="0.2">
      <c r="S2261" s="98">
        <v>6213</v>
      </c>
      <c r="T2261" s="98">
        <v>77</v>
      </c>
      <c r="U2261" s="98" t="s">
        <v>4752</v>
      </c>
      <c r="V2261" s="98">
        <v>30</v>
      </c>
      <c r="W2261" s="98" t="s">
        <v>4796</v>
      </c>
      <c r="X2261" s="98">
        <v>2</v>
      </c>
      <c r="Y2261" s="98" t="s">
        <v>4418</v>
      </c>
      <c r="Z2261" s="98">
        <v>17</v>
      </c>
      <c r="AA2261" s="98" t="s">
        <v>4753</v>
      </c>
      <c r="AB2261" s="98">
        <v>8520</v>
      </c>
      <c r="AC2261" s="98" t="s">
        <v>4872</v>
      </c>
      <c r="AD2261" s="98" t="s">
        <v>4873</v>
      </c>
      <c r="AE2261" s="98">
        <v>6213</v>
      </c>
      <c r="AF2261" s="98" t="s">
        <v>4874</v>
      </c>
      <c r="AG2261" s="98" t="s">
        <v>6806</v>
      </c>
      <c r="AH2261" s="98" t="s">
        <v>4875</v>
      </c>
      <c r="AI2261" s="98" t="s">
        <v>53</v>
      </c>
      <c r="AJ2261" s="98">
        <v>4100</v>
      </c>
      <c r="AO2261" s="98">
        <v>2024</v>
      </c>
      <c r="AP2261" s="98">
        <v>0</v>
      </c>
      <c r="AQ2261" s="98" t="s">
        <v>54</v>
      </c>
      <c r="AR2261" s="98" t="s">
        <v>54</v>
      </c>
      <c r="AS2261" s="98" t="s">
        <v>54</v>
      </c>
      <c r="AT2261" s="98" t="s">
        <v>54</v>
      </c>
      <c r="AV2261" s="98" t="s">
        <v>213</v>
      </c>
      <c r="AY2261" s="98" t="s">
        <v>56</v>
      </c>
      <c r="AZ2261" s="98" t="s">
        <v>4862</v>
      </c>
      <c r="BA2261" s="98" t="s">
        <v>4828</v>
      </c>
      <c r="BB2261" s="98" t="s">
        <v>4869</v>
      </c>
      <c r="BD2261" s="110" t="str">
        <f t="shared" si="357"/>
        <v>5664RGInt 05 Londrina</v>
      </c>
      <c r="BE2261" s="110">
        <v>5664</v>
      </c>
      <c r="BF2261" s="110" t="s">
        <v>3362</v>
      </c>
      <c r="BG2261" s="110">
        <v>8059</v>
      </c>
      <c r="BH2261" s="110" t="s">
        <v>37</v>
      </c>
      <c r="BI2261" s="110">
        <v>5</v>
      </c>
      <c r="BJ2261" s="110">
        <v>5</v>
      </c>
      <c r="BK2261" s="110">
        <v>5</v>
      </c>
      <c r="BL2261" s="110">
        <v>5</v>
      </c>
      <c r="BN2261" s="110">
        <f t="shared" si="358"/>
        <v>20</v>
      </c>
      <c r="BS2261" s="110">
        <v>6213</v>
      </c>
      <c r="BT2261" s="110" t="str">
        <f t="shared" si="352"/>
        <v>Execução dos serviços de instalação de abrigos</v>
      </c>
      <c r="BU2261" s="111" t="str">
        <f t="shared" si="353"/>
        <v>Não</v>
      </c>
      <c r="BV2261" s="111" t="str">
        <f t="shared" si="354"/>
        <v>Não</v>
      </c>
      <c r="BW2261" s="111" t="str">
        <f t="shared" si="355"/>
        <v>Não</v>
      </c>
      <c r="BX2261" s="111" t="str">
        <f t="shared" si="356"/>
        <v>Não</v>
      </c>
      <c r="BY2261" s="110" t="s">
        <v>121</v>
      </c>
      <c r="BZ2261" s="110" t="s">
        <v>213</v>
      </c>
      <c r="CA2261" s="110" t="s">
        <v>479</v>
      </c>
      <c r="CB2261" s="110" t="s">
        <v>8122</v>
      </c>
      <c r="CG2261" s="110" t="str">
        <f t="shared" si="350"/>
        <v>6540 Total</v>
      </c>
      <c r="CH2261" s="110" t="str">
        <f t="shared" si="351"/>
        <v>6540 Total-1</v>
      </c>
      <c r="CI2261" s="110">
        <v>1</v>
      </c>
      <c r="CJ2261" s="110" t="s">
        <v>7818</v>
      </c>
      <c r="CN2261" s="110">
        <v>0</v>
      </c>
      <c r="CO2261" s="110">
        <v>297.56</v>
      </c>
      <c r="CP2261" s="110">
        <v>0</v>
      </c>
      <c r="CQ2261" s="110">
        <v>0</v>
      </c>
    </row>
    <row r="2262" spans="19:95" x14ac:dyDescent="0.2">
      <c r="S2262" s="98">
        <v>4255</v>
      </c>
      <c r="T2262" s="98">
        <v>77</v>
      </c>
      <c r="U2262" s="98" t="s">
        <v>4752</v>
      </c>
      <c r="V2262" s="98">
        <v>30</v>
      </c>
      <c r="W2262" s="98" t="s">
        <v>4796</v>
      </c>
      <c r="X2262" s="98">
        <v>2</v>
      </c>
      <c r="Y2262" s="98" t="s">
        <v>4418</v>
      </c>
      <c r="Z2262" s="98">
        <v>17</v>
      </c>
      <c r="AA2262" s="98" t="s">
        <v>4753</v>
      </c>
      <c r="AB2262" s="98">
        <v>8521</v>
      </c>
      <c r="AC2262" s="98" t="s">
        <v>4876</v>
      </c>
      <c r="AD2262" s="98" t="s">
        <v>4877</v>
      </c>
      <c r="AE2262" s="98">
        <v>4255</v>
      </c>
      <c r="AF2262" s="98" t="s">
        <v>1725</v>
      </c>
      <c r="AG2262" s="98" t="s">
        <v>6836</v>
      </c>
      <c r="AH2262" s="98" t="s">
        <v>847</v>
      </c>
      <c r="AI2262" s="98" t="s">
        <v>53</v>
      </c>
      <c r="AJ2262" s="98">
        <v>4100</v>
      </c>
      <c r="AO2262" s="98">
        <v>2024</v>
      </c>
      <c r="AP2262" s="98">
        <v>2000</v>
      </c>
      <c r="AQ2262" s="98" t="s">
        <v>54</v>
      </c>
      <c r="AR2262" s="98" t="s">
        <v>56</v>
      </c>
      <c r="AS2262" s="98" t="s">
        <v>54</v>
      </c>
      <c r="AT2262" s="98" t="s">
        <v>54</v>
      </c>
      <c r="AU2262" s="98" t="s">
        <v>1666</v>
      </c>
      <c r="AY2262" s="98" t="s">
        <v>56</v>
      </c>
      <c r="AZ2262" s="98" t="s">
        <v>4790</v>
      </c>
      <c r="BA2262" s="98" t="s">
        <v>4828</v>
      </c>
      <c r="BB2262" s="98" t="s">
        <v>856</v>
      </c>
      <c r="BD2262" s="110" t="str">
        <f t="shared" si="357"/>
        <v>5664RGInt 06 Ponta Grossa</v>
      </c>
      <c r="BE2262" s="110">
        <v>5664</v>
      </c>
      <c r="BF2262" s="110" t="s">
        <v>3362</v>
      </c>
      <c r="BG2262" s="110">
        <v>8059</v>
      </c>
      <c r="BH2262" s="110" t="s">
        <v>38</v>
      </c>
      <c r="BI2262" s="110">
        <v>4</v>
      </c>
      <c r="BJ2262" s="110">
        <v>4</v>
      </c>
      <c r="BK2262" s="110">
        <v>4</v>
      </c>
      <c r="BL2262" s="110">
        <v>4</v>
      </c>
      <c r="BN2262" s="110">
        <f t="shared" si="358"/>
        <v>16</v>
      </c>
      <c r="BS2262" s="110">
        <v>4255</v>
      </c>
      <c r="BT2262" s="110" t="str">
        <f t="shared" si="352"/>
        <v>Modernização da Sinalização Viária Estadual para garantir adequada trafegabilidade aos usuários (PROSEG)</v>
      </c>
      <c r="BU2262" s="111" t="str">
        <f t="shared" si="353"/>
        <v>Não</v>
      </c>
      <c r="BV2262" s="111" t="str">
        <f t="shared" si="354"/>
        <v>Não</v>
      </c>
      <c r="BW2262" s="111" t="str">
        <f t="shared" si="355"/>
        <v>Não</v>
      </c>
      <c r="BX2262" s="111" t="str">
        <f t="shared" si="356"/>
        <v>Sim</v>
      </c>
      <c r="BY2262" s="110" t="s">
        <v>1666</v>
      </c>
      <c r="BZ2262" s="110" t="s">
        <v>8134</v>
      </c>
      <c r="CA2262" s="110" t="s">
        <v>479</v>
      </c>
      <c r="CB2262" s="110" t="s">
        <v>8374</v>
      </c>
      <c r="CG2262" s="110" t="str">
        <f t="shared" ref="CG2262:CG2325" si="359">CJ2262&amp;CM2262</f>
        <v>6542Jacarezinho</v>
      </c>
      <c r="CH2262" s="110" t="str">
        <f t="shared" ref="CH2262:CH2325" si="360">CJ2262&amp;"-"&amp;CI2262</f>
        <v>6542-1</v>
      </c>
      <c r="CI2262" s="110">
        <v>1</v>
      </c>
      <c r="CJ2262" s="110">
        <v>6542</v>
      </c>
      <c r="CK2262" s="110" t="s">
        <v>37</v>
      </c>
      <c r="CL2262" s="110">
        <v>4111803</v>
      </c>
      <c r="CM2262" s="110" t="s">
        <v>813</v>
      </c>
      <c r="CN2262" s="110">
        <v>0</v>
      </c>
      <c r="CO2262" s="110">
        <v>297.56</v>
      </c>
      <c r="CP2262" s="110">
        <v>0</v>
      </c>
      <c r="CQ2262" s="110">
        <v>0</v>
      </c>
    </row>
    <row r="2263" spans="19:95" x14ac:dyDescent="0.2">
      <c r="S2263" s="98">
        <v>6009</v>
      </c>
      <c r="T2263" s="98">
        <v>77</v>
      </c>
      <c r="U2263" s="98" t="s">
        <v>4752</v>
      </c>
      <c r="V2263" s="98">
        <v>80</v>
      </c>
      <c r="W2263" s="98" t="s">
        <v>4878</v>
      </c>
      <c r="X2263" s="98">
        <v>2</v>
      </c>
      <c r="Y2263" s="98" t="s">
        <v>4418</v>
      </c>
      <c r="Z2263" s="98">
        <v>17</v>
      </c>
      <c r="AA2263" s="98" t="s">
        <v>4753</v>
      </c>
      <c r="AB2263" s="98">
        <v>8108</v>
      </c>
      <c r="AC2263" s="98" t="s">
        <v>4879</v>
      </c>
      <c r="AD2263" s="98" t="s">
        <v>4880</v>
      </c>
      <c r="AE2263" s="98">
        <v>6009</v>
      </c>
      <c r="AF2263" s="98" t="s">
        <v>6837</v>
      </c>
      <c r="AG2263" s="98" t="s">
        <v>4881</v>
      </c>
      <c r="AH2263" s="98" t="s">
        <v>212</v>
      </c>
      <c r="AI2263" s="98" t="s">
        <v>53</v>
      </c>
      <c r="AJ2263" s="98">
        <v>4100</v>
      </c>
      <c r="AK2263" s="98" t="s">
        <v>35</v>
      </c>
      <c r="AL2263" s="98">
        <v>4103</v>
      </c>
      <c r="AM2263" s="98" t="s">
        <v>600</v>
      </c>
      <c r="AN2263" s="98">
        <v>4104808</v>
      </c>
      <c r="AO2263" s="98">
        <v>2024</v>
      </c>
      <c r="AP2263" s="98">
        <v>0</v>
      </c>
      <c r="AQ2263" s="98" t="s">
        <v>54</v>
      </c>
      <c r="AR2263" s="98" t="s">
        <v>54</v>
      </c>
      <c r="AS2263" s="98" t="s">
        <v>54</v>
      </c>
      <c r="AT2263" s="98" t="s">
        <v>54</v>
      </c>
      <c r="AY2263" s="98" t="s">
        <v>56</v>
      </c>
      <c r="AZ2263" s="98" t="s">
        <v>4882</v>
      </c>
      <c r="BA2263" s="98" t="s">
        <v>4883</v>
      </c>
      <c r="BB2263" s="98" t="s">
        <v>4884</v>
      </c>
      <c r="BD2263" s="110" t="str">
        <f t="shared" si="357"/>
        <v>5665RGInt 01 Curitiba</v>
      </c>
      <c r="BE2263" s="110">
        <v>5665</v>
      </c>
      <c r="BF2263" s="110" t="s">
        <v>3366</v>
      </c>
      <c r="BG2263" s="110">
        <v>8059</v>
      </c>
      <c r="BH2263" s="110" t="s">
        <v>33</v>
      </c>
      <c r="BI2263" s="110">
        <v>12</v>
      </c>
      <c r="BJ2263" s="110">
        <v>12</v>
      </c>
      <c r="BK2263" s="110">
        <v>12</v>
      </c>
      <c r="BL2263" s="110">
        <v>12</v>
      </c>
      <c r="BN2263" s="110">
        <f t="shared" si="358"/>
        <v>48</v>
      </c>
      <c r="BS2263" s="110">
        <v>6009</v>
      </c>
      <c r="BT2263" s="110" t="str">
        <f t="shared" si="352"/>
        <v>Construção de estacionamento dentro do Terminal Ferroviário de Cargas em Cascavel</v>
      </c>
      <c r="BU2263" s="111" t="str">
        <f t="shared" si="353"/>
        <v>Não</v>
      </c>
      <c r="BV2263" s="111" t="str">
        <f t="shared" si="354"/>
        <v>Não</v>
      </c>
      <c r="BW2263" s="111" t="str">
        <f t="shared" si="355"/>
        <v>Não</v>
      </c>
      <c r="BX2263" s="111" t="str">
        <f t="shared" si="356"/>
        <v>Não</v>
      </c>
      <c r="BY2263" s="110" t="s">
        <v>121</v>
      </c>
      <c r="BZ2263" s="110" t="s">
        <v>121</v>
      </c>
      <c r="CA2263" s="110" t="s">
        <v>121</v>
      </c>
      <c r="CB2263" s="110" t="s">
        <v>8375</v>
      </c>
      <c r="CG2263" s="110" t="str">
        <f t="shared" si="359"/>
        <v>6542 Total</v>
      </c>
      <c r="CH2263" s="110" t="str">
        <f t="shared" si="360"/>
        <v>6542 Total-1</v>
      </c>
      <c r="CI2263" s="110">
        <v>1</v>
      </c>
      <c r="CJ2263" s="110" t="s">
        <v>7819</v>
      </c>
      <c r="CN2263" s="110">
        <v>0</v>
      </c>
      <c r="CO2263" s="110">
        <v>297.56</v>
      </c>
      <c r="CP2263" s="110">
        <v>0</v>
      </c>
      <c r="CQ2263" s="110">
        <v>0</v>
      </c>
    </row>
    <row r="2264" spans="19:95" x14ac:dyDescent="0.2">
      <c r="S2264" s="98">
        <v>6011</v>
      </c>
      <c r="T2264" s="98">
        <v>77</v>
      </c>
      <c r="U2264" s="98" t="s">
        <v>4752</v>
      </c>
      <c r="V2264" s="98">
        <v>80</v>
      </c>
      <c r="W2264" s="98" t="s">
        <v>4878</v>
      </c>
      <c r="X2264" s="98">
        <v>2</v>
      </c>
      <c r="Y2264" s="98" t="s">
        <v>4418</v>
      </c>
      <c r="Z2264" s="98">
        <v>17</v>
      </c>
      <c r="AA2264" s="98" t="s">
        <v>4753</v>
      </c>
      <c r="AB2264" s="98">
        <v>8108</v>
      </c>
      <c r="AC2264" s="98" t="s">
        <v>4879</v>
      </c>
      <c r="AD2264" s="98" t="s">
        <v>4880</v>
      </c>
      <c r="AE2264" s="98">
        <v>6011</v>
      </c>
      <c r="AF2264" s="98" t="s">
        <v>4663</v>
      </c>
      <c r="AG2264" s="98" t="s">
        <v>4885</v>
      </c>
      <c r="AH2264" s="98" t="s">
        <v>598</v>
      </c>
      <c r="AI2264" s="98" t="s">
        <v>53</v>
      </c>
      <c r="AJ2264" s="98">
        <v>4100</v>
      </c>
      <c r="AO2264" s="98">
        <v>2024</v>
      </c>
      <c r="AP2264" s="98">
        <v>0</v>
      </c>
      <c r="AQ2264" s="98" t="s">
        <v>54</v>
      </c>
      <c r="AR2264" s="98" t="s">
        <v>54</v>
      </c>
      <c r="AS2264" s="98" t="s">
        <v>54</v>
      </c>
      <c r="AT2264" s="98" t="s">
        <v>54</v>
      </c>
      <c r="AY2264" s="98" t="s">
        <v>56</v>
      </c>
      <c r="AZ2264" s="98" t="s">
        <v>4886</v>
      </c>
      <c r="BA2264" s="98" t="s">
        <v>4883</v>
      </c>
      <c r="BB2264" s="98" t="s">
        <v>4884</v>
      </c>
      <c r="BD2264" s="110" t="str">
        <f t="shared" si="357"/>
        <v>5665RGInt 02 Guarapuava</v>
      </c>
      <c r="BE2264" s="110">
        <v>5665</v>
      </c>
      <c r="BF2264" s="110" t="s">
        <v>3366</v>
      </c>
      <c r="BG2264" s="110">
        <v>8059</v>
      </c>
      <c r="BH2264" s="110" t="s">
        <v>34</v>
      </c>
      <c r="BI2264" s="110">
        <v>2</v>
      </c>
      <c r="BJ2264" s="110">
        <v>2</v>
      </c>
      <c r="BK2264" s="110">
        <v>2</v>
      </c>
      <c r="BL2264" s="110">
        <v>2</v>
      </c>
      <c r="BN2264" s="110">
        <f t="shared" si="358"/>
        <v>8</v>
      </c>
      <c r="BS2264" s="110">
        <v>6011</v>
      </c>
      <c r="BT2264" s="110" t="str">
        <f t="shared" si="352"/>
        <v>Implantação de infraestrutura tecnológica</v>
      </c>
      <c r="BU2264" s="111" t="str">
        <f t="shared" si="353"/>
        <v>Não</v>
      </c>
      <c r="BV2264" s="111" t="str">
        <f t="shared" si="354"/>
        <v>Não</v>
      </c>
      <c r="BW2264" s="111" t="str">
        <f t="shared" si="355"/>
        <v>Não</v>
      </c>
      <c r="BX2264" s="111" t="str">
        <f t="shared" si="356"/>
        <v>Não</v>
      </c>
      <c r="BY2264" s="110" t="s">
        <v>121</v>
      </c>
      <c r="BZ2264" s="110" t="s">
        <v>121</v>
      </c>
      <c r="CA2264" s="110" t="s">
        <v>121</v>
      </c>
      <c r="CB2264" s="110" t="s">
        <v>8122</v>
      </c>
      <c r="CG2264" s="110" t="str">
        <f t="shared" si="359"/>
        <v>6543Bandeirantes</v>
      </c>
      <c r="CH2264" s="110" t="str">
        <f t="shared" si="360"/>
        <v>6543-1</v>
      </c>
      <c r="CI2264" s="110">
        <v>1</v>
      </c>
      <c r="CJ2264" s="110">
        <v>6543</v>
      </c>
      <c r="CK2264" s="110" t="s">
        <v>37</v>
      </c>
      <c r="CL2264" s="110">
        <v>4102406</v>
      </c>
      <c r="CM2264" s="110" t="s">
        <v>2013</v>
      </c>
      <c r="CN2264" s="110">
        <v>0</v>
      </c>
      <c r="CO2264" s="110">
        <v>294.56</v>
      </c>
      <c r="CP2264" s="110">
        <v>0</v>
      </c>
      <c r="CQ2264" s="110">
        <v>0</v>
      </c>
    </row>
    <row r="2265" spans="19:95" x14ac:dyDescent="0.2">
      <c r="S2265" s="98">
        <v>6008</v>
      </c>
      <c r="T2265" s="98">
        <v>77</v>
      </c>
      <c r="U2265" s="98" t="s">
        <v>4752</v>
      </c>
      <c r="V2265" s="98">
        <v>80</v>
      </c>
      <c r="W2265" s="98" t="s">
        <v>4878</v>
      </c>
      <c r="X2265" s="98">
        <v>2</v>
      </c>
      <c r="Y2265" s="98" t="s">
        <v>4418</v>
      </c>
      <c r="Z2265" s="98">
        <v>17</v>
      </c>
      <c r="AA2265" s="98" t="s">
        <v>4753</v>
      </c>
      <c r="AB2265" s="98">
        <v>8108</v>
      </c>
      <c r="AC2265" s="98" t="s">
        <v>4879</v>
      </c>
      <c r="AD2265" s="98" t="s">
        <v>4880</v>
      </c>
      <c r="AE2265" s="98">
        <v>6008</v>
      </c>
      <c r="AF2265" s="98" t="s">
        <v>6838</v>
      </c>
      <c r="AG2265" s="98" t="s">
        <v>4887</v>
      </c>
      <c r="AH2265" s="98" t="s">
        <v>847</v>
      </c>
      <c r="AI2265" s="98" t="s">
        <v>53</v>
      </c>
      <c r="AJ2265" s="98">
        <v>4100</v>
      </c>
      <c r="AO2265" s="98">
        <v>2024</v>
      </c>
      <c r="AP2265" s="98">
        <v>0</v>
      </c>
      <c r="AQ2265" s="98" t="s">
        <v>54</v>
      </c>
      <c r="AR2265" s="98" t="s">
        <v>54</v>
      </c>
      <c r="AS2265" s="98" t="s">
        <v>54</v>
      </c>
      <c r="AT2265" s="98" t="s">
        <v>54</v>
      </c>
      <c r="AY2265" s="98" t="s">
        <v>56</v>
      </c>
      <c r="AZ2265" s="98" t="s">
        <v>4888</v>
      </c>
      <c r="BA2265" s="98" t="s">
        <v>4883</v>
      </c>
      <c r="BB2265" s="98" t="s">
        <v>4884</v>
      </c>
      <c r="BD2265" s="110" t="str">
        <f t="shared" si="357"/>
        <v>5665RGInt 03 Cascavel</v>
      </c>
      <c r="BE2265" s="110">
        <v>5665</v>
      </c>
      <c r="BF2265" s="110" t="s">
        <v>3366</v>
      </c>
      <c r="BG2265" s="110">
        <v>8059</v>
      </c>
      <c r="BH2265" s="110" t="s">
        <v>35</v>
      </c>
      <c r="BI2265" s="110">
        <v>7</v>
      </c>
      <c r="BJ2265" s="110">
        <v>7</v>
      </c>
      <c r="BK2265" s="110">
        <v>7</v>
      </c>
      <c r="BL2265" s="110">
        <v>7</v>
      </c>
      <c r="BN2265" s="110">
        <f t="shared" si="358"/>
        <v>28</v>
      </c>
      <c r="BS2265" s="110">
        <v>6008</v>
      </c>
      <c r="BT2265" s="110" t="str">
        <f t="shared" si="352"/>
        <v>Manutenção e conservação da linha férrea</v>
      </c>
      <c r="BU2265" s="111" t="str">
        <f t="shared" si="353"/>
        <v>Não</v>
      </c>
      <c r="BV2265" s="111" t="str">
        <f t="shared" si="354"/>
        <v>Não</v>
      </c>
      <c r="BW2265" s="111" t="str">
        <f t="shared" si="355"/>
        <v>Não</v>
      </c>
      <c r="BX2265" s="111" t="str">
        <f t="shared" si="356"/>
        <v>Não</v>
      </c>
      <c r="BY2265" s="110" t="s">
        <v>121</v>
      </c>
      <c r="BZ2265" s="110" t="s">
        <v>121</v>
      </c>
      <c r="CA2265" s="110" t="s">
        <v>121</v>
      </c>
      <c r="CB2265" s="110" t="s">
        <v>8122</v>
      </c>
      <c r="CG2265" s="110" t="str">
        <f t="shared" si="359"/>
        <v>6543 Total</v>
      </c>
      <c r="CH2265" s="110" t="str">
        <f t="shared" si="360"/>
        <v>6543 Total-1</v>
      </c>
      <c r="CI2265" s="110">
        <v>1</v>
      </c>
      <c r="CJ2265" s="110" t="s">
        <v>7820</v>
      </c>
      <c r="CN2265" s="110">
        <v>0</v>
      </c>
      <c r="CO2265" s="110">
        <v>294.56</v>
      </c>
      <c r="CP2265" s="110">
        <v>0</v>
      </c>
      <c r="CQ2265" s="110">
        <v>0</v>
      </c>
    </row>
    <row r="2266" spans="19:95" x14ac:dyDescent="0.2">
      <c r="S2266" s="98">
        <v>6010</v>
      </c>
      <c r="T2266" s="98">
        <v>77</v>
      </c>
      <c r="U2266" s="98" t="s">
        <v>4752</v>
      </c>
      <c r="V2266" s="98">
        <v>80</v>
      </c>
      <c r="W2266" s="98" t="s">
        <v>4878</v>
      </c>
      <c r="X2266" s="98">
        <v>2</v>
      </c>
      <c r="Y2266" s="98" t="s">
        <v>4418</v>
      </c>
      <c r="Z2266" s="98">
        <v>17</v>
      </c>
      <c r="AA2266" s="98" t="s">
        <v>4753</v>
      </c>
      <c r="AB2266" s="98">
        <v>8108</v>
      </c>
      <c r="AC2266" s="98" t="s">
        <v>4879</v>
      </c>
      <c r="AD2266" s="98" t="s">
        <v>4880</v>
      </c>
      <c r="AE2266" s="98">
        <v>6010</v>
      </c>
      <c r="AF2266" s="98" t="s">
        <v>4659</v>
      </c>
      <c r="AG2266" s="98" t="s">
        <v>4889</v>
      </c>
      <c r="AH2266" s="98" t="s">
        <v>212</v>
      </c>
      <c r="AI2266" s="98" t="s">
        <v>53</v>
      </c>
      <c r="AJ2266" s="98">
        <v>4100</v>
      </c>
      <c r="AK2266" s="98" t="s">
        <v>35</v>
      </c>
      <c r="AL2266" s="98">
        <v>4103</v>
      </c>
      <c r="AM2266" s="98" t="s">
        <v>600</v>
      </c>
      <c r="AN2266" s="98">
        <v>4104808</v>
      </c>
      <c r="AO2266" s="98">
        <v>2024</v>
      </c>
      <c r="AP2266" s="98">
        <v>0</v>
      </c>
      <c r="AQ2266" s="98" t="s">
        <v>54</v>
      </c>
      <c r="AR2266" s="98" t="s">
        <v>54</v>
      </c>
      <c r="AS2266" s="98" t="s">
        <v>54</v>
      </c>
      <c r="AT2266" s="98" t="s">
        <v>54</v>
      </c>
      <c r="AY2266" s="98" t="s">
        <v>56</v>
      </c>
      <c r="AZ2266" s="98" t="s">
        <v>4890</v>
      </c>
      <c r="BA2266" s="98" t="s">
        <v>4883</v>
      </c>
      <c r="BB2266" s="98" t="s">
        <v>4884</v>
      </c>
      <c r="BD2266" s="110" t="str">
        <f t="shared" si="357"/>
        <v>5665RGInt 04 Maringá</v>
      </c>
      <c r="BE2266" s="110">
        <v>5665</v>
      </c>
      <c r="BF2266" s="110" t="s">
        <v>3366</v>
      </c>
      <c r="BG2266" s="110">
        <v>8059</v>
      </c>
      <c r="BH2266" s="110" t="s">
        <v>36</v>
      </c>
      <c r="BI2266" s="110">
        <v>6</v>
      </c>
      <c r="BJ2266" s="110">
        <v>6</v>
      </c>
      <c r="BK2266" s="110">
        <v>6</v>
      </c>
      <c r="BL2266" s="110">
        <v>6</v>
      </c>
      <c r="BN2266" s="110">
        <f t="shared" si="358"/>
        <v>24</v>
      </c>
      <c r="BS2266" s="110">
        <v>6010</v>
      </c>
      <c r="BT2266" s="110" t="str">
        <f t="shared" si="352"/>
        <v>Pavimentação do Terminal Ferroviário Intermodal de Cascavel</v>
      </c>
      <c r="BU2266" s="111" t="str">
        <f t="shared" si="353"/>
        <v>Não</v>
      </c>
      <c r="BV2266" s="111" t="str">
        <f t="shared" si="354"/>
        <v>Não</v>
      </c>
      <c r="BW2266" s="111" t="str">
        <f t="shared" si="355"/>
        <v>Não</v>
      </c>
      <c r="BX2266" s="111" t="str">
        <f t="shared" si="356"/>
        <v>Não</v>
      </c>
      <c r="BY2266" s="110" t="s">
        <v>121</v>
      </c>
      <c r="BZ2266" s="110" t="s">
        <v>121</v>
      </c>
      <c r="CA2266" s="110" t="s">
        <v>121</v>
      </c>
      <c r="CB2266" s="110" t="s">
        <v>8122</v>
      </c>
      <c r="CG2266" s="110" t="str">
        <f t="shared" si="359"/>
        <v>6544Cornélio Procópio</v>
      </c>
      <c r="CH2266" s="110" t="str">
        <f t="shared" si="360"/>
        <v>6544-1</v>
      </c>
      <c r="CI2266" s="110">
        <v>1</v>
      </c>
      <c r="CJ2266" s="110">
        <v>6544</v>
      </c>
      <c r="CK2266" s="110" t="s">
        <v>37</v>
      </c>
      <c r="CL2266" s="110">
        <v>4106407</v>
      </c>
      <c r="CM2266" s="110" t="s">
        <v>2227</v>
      </c>
      <c r="CN2266" s="110">
        <v>0</v>
      </c>
      <c r="CO2266" s="110">
        <v>15064</v>
      </c>
      <c r="CP2266" s="110">
        <v>0</v>
      </c>
      <c r="CQ2266" s="110">
        <v>0</v>
      </c>
    </row>
    <row r="2267" spans="19:95" x14ac:dyDescent="0.2">
      <c r="S2267" s="98">
        <v>6869</v>
      </c>
      <c r="T2267" s="98">
        <v>77</v>
      </c>
      <c r="U2267" s="98" t="s">
        <v>4752</v>
      </c>
      <c r="V2267" s="98">
        <v>81</v>
      </c>
      <c r="W2267" s="98" t="s">
        <v>4891</v>
      </c>
      <c r="X2267" s="98">
        <v>2</v>
      </c>
      <c r="Y2267" s="98" t="s">
        <v>4418</v>
      </c>
      <c r="Z2267" s="98">
        <v>17</v>
      </c>
      <c r="AA2267" s="98" t="s">
        <v>4753</v>
      </c>
      <c r="AB2267" s="98">
        <v>8823</v>
      </c>
      <c r="AC2267" s="98" t="s">
        <v>4892</v>
      </c>
      <c r="AD2267" s="98" t="s">
        <v>4893</v>
      </c>
      <c r="AE2267" s="98">
        <v>6869</v>
      </c>
      <c r="AF2267" s="98" t="s">
        <v>6839</v>
      </c>
      <c r="AG2267" s="98" t="s">
        <v>6840</v>
      </c>
      <c r="AH2267" s="98" t="s">
        <v>212</v>
      </c>
      <c r="AI2267" s="98" t="s">
        <v>53</v>
      </c>
      <c r="AJ2267" s="98">
        <v>4100</v>
      </c>
      <c r="AK2267" s="98" t="s">
        <v>33</v>
      </c>
      <c r="AL2267" s="98">
        <v>4101</v>
      </c>
      <c r="AM2267" s="98" t="s">
        <v>511</v>
      </c>
      <c r="AN2267" s="98">
        <v>4118204</v>
      </c>
      <c r="AO2267" s="98">
        <v>2024</v>
      </c>
      <c r="AP2267" s="98">
        <v>0</v>
      </c>
      <c r="AQ2267" s="98" t="s">
        <v>54</v>
      </c>
      <c r="AR2267" s="98" t="s">
        <v>54</v>
      </c>
      <c r="AS2267" s="98" t="s">
        <v>54</v>
      </c>
      <c r="AT2267" s="98" t="s">
        <v>54</v>
      </c>
      <c r="AY2267" s="98" t="s">
        <v>56</v>
      </c>
      <c r="AZ2267" s="98" t="s">
        <v>6841</v>
      </c>
      <c r="BA2267" s="98" t="s">
        <v>4896</v>
      </c>
      <c r="BB2267" s="98" t="s">
        <v>6842</v>
      </c>
      <c r="BD2267" s="110" t="str">
        <f t="shared" si="357"/>
        <v>5665RGInt 05 Londrina</v>
      </c>
      <c r="BE2267" s="110">
        <v>5665</v>
      </c>
      <c r="BF2267" s="110" t="s">
        <v>3366</v>
      </c>
      <c r="BG2267" s="110">
        <v>8059</v>
      </c>
      <c r="BH2267" s="110" t="s">
        <v>37</v>
      </c>
      <c r="BI2267" s="110">
        <v>10</v>
      </c>
      <c r="BJ2267" s="110">
        <v>10</v>
      </c>
      <c r="BK2267" s="110">
        <v>10</v>
      </c>
      <c r="BL2267" s="110">
        <v>10</v>
      </c>
      <c r="BN2267" s="110">
        <f t="shared" si="358"/>
        <v>40</v>
      </c>
      <c r="BS2267" s="110">
        <v>6869</v>
      </c>
      <c r="BT2267" s="110" t="str">
        <f t="shared" si="352"/>
        <v>Construção do Terminal Receptivo de Cruzeiros, em Paranaguá</v>
      </c>
      <c r="BU2267" s="111" t="str">
        <f t="shared" si="353"/>
        <v>Não</v>
      </c>
      <c r="BV2267" s="111" t="str">
        <f t="shared" si="354"/>
        <v>Não</v>
      </c>
      <c r="BW2267" s="111" t="str">
        <f t="shared" si="355"/>
        <v>Não</v>
      </c>
      <c r="BX2267" s="111" t="str">
        <f t="shared" si="356"/>
        <v>Não</v>
      </c>
      <c r="BY2267" s="110" t="s">
        <v>121</v>
      </c>
      <c r="BZ2267" s="110" t="s">
        <v>121</v>
      </c>
      <c r="CA2267" s="110" t="s">
        <v>121</v>
      </c>
      <c r="CB2267" s="110" t="s">
        <v>8122</v>
      </c>
      <c r="CG2267" s="110" t="str">
        <f t="shared" si="359"/>
        <v>6544 Total</v>
      </c>
      <c r="CH2267" s="110" t="str">
        <f t="shared" si="360"/>
        <v>6544 Total-1</v>
      </c>
      <c r="CI2267" s="110">
        <v>1</v>
      </c>
      <c r="CJ2267" s="110" t="s">
        <v>7821</v>
      </c>
      <c r="CN2267" s="110">
        <v>0</v>
      </c>
      <c r="CO2267" s="110">
        <v>15064</v>
      </c>
      <c r="CP2267" s="110">
        <v>0</v>
      </c>
      <c r="CQ2267" s="110">
        <v>0</v>
      </c>
    </row>
    <row r="2268" spans="19:95" x14ac:dyDescent="0.2">
      <c r="S2268" s="98">
        <v>4252</v>
      </c>
      <c r="T2268" s="98">
        <v>77</v>
      </c>
      <c r="U2268" s="98" t="s">
        <v>4752</v>
      </c>
      <c r="V2268" s="98">
        <v>81</v>
      </c>
      <c r="W2268" s="98" t="s">
        <v>4891</v>
      </c>
      <c r="X2268" s="98">
        <v>2</v>
      </c>
      <c r="Y2268" s="98" t="s">
        <v>4418</v>
      </c>
      <c r="Z2268" s="98">
        <v>17</v>
      </c>
      <c r="AA2268" s="98" t="s">
        <v>4753</v>
      </c>
      <c r="AB2268" s="98">
        <v>8823</v>
      </c>
      <c r="AC2268" s="98" t="s">
        <v>4892</v>
      </c>
      <c r="AD2268" s="98" t="s">
        <v>4893</v>
      </c>
      <c r="AE2268" s="98">
        <v>4252</v>
      </c>
      <c r="AF2268" s="98" t="s">
        <v>1718</v>
      </c>
      <c r="AG2268" s="98" t="s">
        <v>4894</v>
      </c>
      <c r="AH2268" s="98" t="s">
        <v>1952</v>
      </c>
      <c r="AI2268" s="98" t="s">
        <v>53</v>
      </c>
      <c r="AJ2268" s="98">
        <v>4100</v>
      </c>
      <c r="AK2268" s="98" t="s">
        <v>33</v>
      </c>
      <c r="AL2268" s="98">
        <v>4101</v>
      </c>
      <c r="AM2268" s="98" t="s">
        <v>511</v>
      </c>
      <c r="AN2268" s="98">
        <v>4118204</v>
      </c>
      <c r="AO2268" s="98">
        <v>2024</v>
      </c>
      <c r="AP2268" s="98">
        <v>1500000</v>
      </c>
      <c r="AQ2268" s="98" t="s">
        <v>54</v>
      </c>
      <c r="AR2268" s="98" t="s">
        <v>54</v>
      </c>
      <c r="AS2268" s="98" t="s">
        <v>54</v>
      </c>
      <c r="AT2268" s="98" t="s">
        <v>54</v>
      </c>
      <c r="AU2268" s="98" t="s">
        <v>1719</v>
      </c>
      <c r="AY2268" s="98" t="s">
        <v>56</v>
      </c>
      <c r="AZ2268" s="98" t="s">
        <v>4895</v>
      </c>
      <c r="BA2268" s="98" t="s">
        <v>4896</v>
      </c>
      <c r="BB2268" s="98" t="s">
        <v>4897</v>
      </c>
      <c r="BD2268" s="110" t="str">
        <f t="shared" si="357"/>
        <v>5665RGInt 06 Ponta Grossa</v>
      </c>
      <c r="BE2268" s="110">
        <v>5665</v>
      </c>
      <c r="BF2268" s="110" t="s">
        <v>3366</v>
      </c>
      <c r="BG2268" s="110">
        <v>8059</v>
      </c>
      <c r="BH2268" s="110" t="s">
        <v>38</v>
      </c>
      <c r="BI2268" s="110">
        <v>6</v>
      </c>
      <c r="BJ2268" s="110">
        <v>6</v>
      </c>
      <c r="BK2268" s="110">
        <v>6</v>
      </c>
      <c r="BL2268" s="110">
        <v>6</v>
      </c>
      <c r="BN2268" s="110">
        <f t="shared" si="358"/>
        <v>24</v>
      </c>
      <c r="BS2268" s="110">
        <v>4252</v>
      </c>
      <c r="BT2268" s="110" t="str">
        <f t="shared" si="352"/>
        <v>Dragagem de manutenção da Bacia de evolução e Canal de acesso aos Portos do Paraná, visando a manutenção do tráfego marítimo</v>
      </c>
      <c r="BU2268" s="111" t="str">
        <f t="shared" si="353"/>
        <v>Não</v>
      </c>
      <c r="BV2268" s="111" t="str">
        <f t="shared" si="354"/>
        <v>Não</v>
      </c>
      <c r="BW2268" s="111" t="str">
        <f t="shared" si="355"/>
        <v>Não</v>
      </c>
      <c r="BX2268" s="111" t="str">
        <f t="shared" si="356"/>
        <v>Não</v>
      </c>
      <c r="BY2268" s="110" t="s">
        <v>1719</v>
      </c>
      <c r="BZ2268" s="110" t="s">
        <v>8313</v>
      </c>
      <c r="CA2268" s="110" t="s">
        <v>121</v>
      </c>
      <c r="CB2268" s="110" t="s">
        <v>8122</v>
      </c>
      <c r="CG2268" s="110" t="str">
        <f t="shared" si="359"/>
        <v>6545Jacarezinho</v>
      </c>
      <c r="CH2268" s="110" t="str">
        <f t="shared" si="360"/>
        <v>6545-1</v>
      </c>
      <c r="CI2268" s="110">
        <v>1</v>
      </c>
      <c r="CJ2268" s="110">
        <v>6545</v>
      </c>
      <c r="CK2268" s="110" t="s">
        <v>37</v>
      </c>
      <c r="CL2268" s="110">
        <v>4111803</v>
      </c>
      <c r="CM2268" s="110" t="s">
        <v>813</v>
      </c>
      <c r="CN2268" s="110">
        <v>0</v>
      </c>
      <c r="CO2268" s="110">
        <v>1850.88</v>
      </c>
      <c r="CP2268" s="110">
        <v>0</v>
      </c>
      <c r="CQ2268" s="110">
        <v>0</v>
      </c>
    </row>
    <row r="2269" spans="19:95" x14ac:dyDescent="0.2">
      <c r="S2269" s="98">
        <v>4257</v>
      </c>
      <c r="T2269" s="98">
        <v>77</v>
      </c>
      <c r="U2269" s="98" t="s">
        <v>4752</v>
      </c>
      <c r="V2269" s="98">
        <v>81</v>
      </c>
      <c r="W2269" s="98" t="s">
        <v>4891</v>
      </c>
      <c r="X2269" s="98">
        <v>2</v>
      </c>
      <c r="Y2269" s="98" t="s">
        <v>4418</v>
      </c>
      <c r="Z2269" s="98">
        <v>17</v>
      </c>
      <c r="AA2269" s="98" t="s">
        <v>4753</v>
      </c>
      <c r="AB2269" s="98">
        <v>8823</v>
      </c>
      <c r="AC2269" s="98" t="s">
        <v>4892</v>
      </c>
      <c r="AD2269" s="98" t="s">
        <v>4893</v>
      </c>
      <c r="AE2269" s="98">
        <v>4257</v>
      </c>
      <c r="AF2269" s="98" t="s">
        <v>1727</v>
      </c>
      <c r="AG2269" s="98" t="s">
        <v>4898</v>
      </c>
      <c r="AH2269" s="98" t="s">
        <v>847</v>
      </c>
      <c r="AI2269" s="98" t="s">
        <v>53</v>
      </c>
      <c r="AJ2269" s="98">
        <v>4100</v>
      </c>
      <c r="AK2269" s="98" t="s">
        <v>33</v>
      </c>
      <c r="AL2269" s="98">
        <v>4101</v>
      </c>
      <c r="AM2269" s="98" t="s">
        <v>511</v>
      </c>
      <c r="AN2269" s="98">
        <v>4118204</v>
      </c>
      <c r="AO2269" s="98">
        <v>2024</v>
      </c>
      <c r="AP2269" s="98">
        <v>1.5</v>
      </c>
      <c r="AQ2269" s="98" t="s">
        <v>54</v>
      </c>
      <c r="AR2269" s="98" t="s">
        <v>54</v>
      </c>
      <c r="AS2269" s="98" t="s">
        <v>54</v>
      </c>
      <c r="AT2269" s="98" t="s">
        <v>54</v>
      </c>
      <c r="AU2269" s="98" t="s">
        <v>1728</v>
      </c>
      <c r="AY2269" s="98" t="s">
        <v>56</v>
      </c>
      <c r="AZ2269" s="98" t="s">
        <v>4757</v>
      </c>
      <c r="BA2269" s="98" t="s">
        <v>4896</v>
      </c>
      <c r="BB2269" s="98" t="s">
        <v>4897</v>
      </c>
      <c r="BD2269" s="110" t="str">
        <f t="shared" si="357"/>
        <v>5668(vazio)</v>
      </c>
      <c r="BE2269" s="110">
        <v>5668</v>
      </c>
      <c r="BF2269" s="110" t="s">
        <v>1253</v>
      </c>
      <c r="BG2269" s="110">
        <v>8027</v>
      </c>
      <c r="BH2269" s="110" t="s">
        <v>60</v>
      </c>
      <c r="BI2269" s="110">
        <v>0</v>
      </c>
      <c r="BJ2269" s="110">
        <v>1</v>
      </c>
      <c r="BK2269" s="110">
        <v>0</v>
      </c>
      <c r="BL2269" s="110">
        <v>0</v>
      </c>
      <c r="BN2269" s="110">
        <f t="shared" si="358"/>
        <v>1</v>
      </c>
      <c r="BS2269" s="110">
        <v>4257</v>
      </c>
      <c r="BT2269" s="110" t="str">
        <f t="shared" si="352"/>
        <v>Execução de obras do sistema rodoferroviário da Moega Ferroviária, em Paranaguá</v>
      </c>
      <c r="BU2269" s="111" t="str">
        <f t="shared" si="353"/>
        <v>Não</v>
      </c>
      <c r="BV2269" s="111" t="str">
        <f t="shared" si="354"/>
        <v>Não</v>
      </c>
      <c r="BW2269" s="111" t="str">
        <f t="shared" si="355"/>
        <v>Não</v>
      </c>
      <c r="BX2269" s="111" t="str">
        <f t="shared" si="356"/>
        <v>Não</v>
      </c>
      <c r="BY2269" s="110" t="s">
        <v>1728</v>
      </c>
      <c r="BZ2269" s="110" t="s">
        <v>213</v>
      </c>
      <c r="CA2269" s="110" t="s">
        <v>121</v>
      </c>
      <c r="CB2269" s="110" t="s">
        <v>8122</v>
      </c>
      <c r="CG2269" s="110" t="str">
        <f t="shared" si="359"/>
        <v>6545 Total</v>
      </c>
      <c r="CH2269" s="110" t="str">
        <f t="shared" si="360"/>
        <v>6545 Total-1</v>
      </c>
      <c r="CI2269" s="110">
        <v>1</v>
      </c>
      <c r="CJ2269" s="110" t="s">
        <v>7822</v>
      </c>
      <c r="CN2269" s="110">
        <v>0</v>
      </c>
      <c r="CO2269" s="110">
        <v>1850.88</v>
      </c>
      <c r="CP2269" s="110">
        <v>0</v>
      </c>
      <c r="CQ2269" s="110">
        <v>0</v>
      </c>
    </row>
    <row r="2270" spans="19:95" x14ac:dyDescent="0.2">
      <c r="S2270" s="98">
        <v>4259</v>
      </c>
      <c r="T2270" s="98">
        <v>77</v>
      </c>
      <c r="U2270" s="98" t="s">
        <v>4752</v>
      </c>
      <c r="V2270" s="98">
        <v>81</v>
      </c>
      <c r="W2270" s="98" t="s">
        <v>4891</v>
      </c>
      <c r="X2270" s="98">
        <v>2</v>
      </c>
      <c r="Y2270" s="98" t="s">
        <v>4418</v>
      </c>
      <c r="Z2270" s="98">
        <v>17</v>
      </c>
      <c r="AA2270" s="98" t="s">
        <v>4753</v>
      </c>
      <c r="AB2270" s="98">
        <v>8823</v>
      </c>
      <c r="AC2270" s="98" t="s">
        <v>4892</v>
      </c>
      <c r="AD2270" s="98" t="s">
        <v>4893</v>
      </c>
      <c r="AE2270" s="98">
        <v>4259</v>
      </c>
      <c r="AF2270" s="98" t="s">
        <v>1729</v>
      </c>
      <c r="AG2270" s="98" t="s">
        <v>4899</v>
      </c>
      <c r="AH2270" s="98" t="s">
        <v>212</v>
      </c>
      <c r="AI2270" s="98" t="s">
        <v>53</v>
      </c>
      <c r="AJ2270" s="98">
        <v>4100</v>
      </c>
      <c r="AK2270" s="98" t="s">
        <v>33</v>
      </c>
      <c r="AL2270" s="98">
        <v>4101</v>
      </c>
      <c r="AM2270" s="98" t="s">
        <v>511</v>
      </c>
      <c r="AN2270" s="98">
        <v>4118204</v>
      </c>
      <c r="AO2270" s="98">
        <v>2024</v>
      </c>
      <c r="AP2270" s="98">
        <v>8904</v>
      </c>
      <c r="AQ2270" s="98" t="s">
        <v>54</v>
      </c>
      <c r="AR2270" s="98" t="s">
        <v>54</v>
      </c>
      <c r="AS2270" s="98" t="s">
        <v>54</v>
      </c>
      <c r="AT2270" s="98" t="s">
        <v>54</v>
      </c>
      <c r="AU2270" s="98" t="s">
        <v>1728</v>
      </c>
      <c r="AY2270" s="98" t="s">
        <v>56</v>
      </c>
      <c r="AZ2270" s="98" t="s">
        <v>6843</v>
      </c>
      <c r="BA2270" s="98" t="s">
        <v>4900</v>
      </c>
      <c r="BB2270" s="98" t="s">
        <v>4897</v>
      </c>
      <c r="BD2270" s="110" t="str">
        <f t="shared" si="357"/>
        <v>5670RGInt 01 Curitiba</v>
      </c>
      <c r="BE2270" s="110">
        <v>5670</v>
      </c>
      <c r="BF2270" s="110" t="s">
        <v>2296</v>
      </c>
      <c r="BG2270" s="110">
        <v>7068</v>
      </c>
      <c r="BH2270" s="110" t="s">
        <v>33</v>
      </c>
      <c r="BI2270" s="110">
        <v>0</v>
      </c>
      <c r="BJ2270" s="110">
        <v>12500</v>
      </c>
      <c r="BK2270" s="110">
        <v>0</v>
      </c>
      <c r="BL2270" s="110">
        <v>0</v>
      </c>
      <c r="BN2270" s="110">
        <f t="shared" si="358"/>
        <v>12500</v>
      </c>
      <c r="BS2270" s="110">
        <v>4259</v>
      </c>
      <c r="BT2270" s="110" t="str">
        <f t="shared" si="352"/>
        <v>Implantação da Moega Ferroviária no Corredor de Exportação do Porto de Paranaguá</v>
      </c>
      <c r="BU2270" s="111" t="str">
        <f t="shared" si="353"/>
        <v>Não</v>
      </c>
      <c r="BV2270" s="111" t="str">
        <f t="shared" si="354"/>
        <v>Não</v>
      </c>
      <c r="BW2270" s="111" t="str">
        <f t="shared" si="355"/>
        <v>Não</v>
      </c>
      <c r="BX2270" s="111" t="str">
        <f t="shared" si="356"/>
        <v>Não</v>
      </c>
      <c r="BY2270" s="110" t="s">
        <v>1728</v>
      </c>
      <c r="BZ2270" s="110" t="s">
        <v>213</v>
      </c>
      <c r="CA2270" s="110" t="s">
        <v>121</v>
      </c>
      <c r="CB2270" s="110" t="s">
        <v>8374</v>
      </c>
      <c r="CG2270" s="110" t="str">
        <f t="shared" si="359"/>
        <v>6547Jacarezinho</v>
      </c>
      <c r="CH2270" s="110" t="str">
        <f t="shared" si="360"/>
        <v>6547-1</v>
      </c>
      <c r="CI2270" s="110">
        <v>1</v>
      </c>
      <c r="CJ2270" s="110">
        <v>6547</v>
      </c>
      <c r="CK2270" s="110" t="s">
        <v>37</v>
      </c>
      <c r="CL2270" s="110">
        <v>4111803</v>
      </c>
      <c r="CM2270" s="110" t="s">
        <v>813</v>
      </c>
      <c r="CN2270" s="110">
        <v>0</v>
      </c>
      <c r="CO2270" s="110">
        <v>199.4</v>
      </c>
      <c r="CP2270" s="110">
        <v>0</v>
      </c>
      <c r="CQ2270" s="110">
        <v>0</v>
      </c>
    </row>
    <row r="2271" spans="19:95" x14ac:dyDescent="0.2">
      <c r="S2271" s="98">
        <v>6870</v>
      </c>
      <c r="T2271" s="98">
        <v>77</v>
      </c>
      <c r="U2271" s="98" t="s">
        <v>4752</v>
      </c>
      <c r="V2271" s="98">
        <v>81</v>
      </c>
      <c r="W2271" s="98" t="s">
        <v>4891</v>
      </c>
      <c r="X2271" s="98">
        <v>2</v>
      </c>
      <c r="Y2271" s="98" t="s">
        <v>4418</v>
      </c>
      <c r="Z2271" s="98">
        <v>17</v>
      </c>
      <c r="AA2271" s="98" t="s">
        <v>4753</v>
      </c>
      <c r="AB2271" s="98">
        <v>8823</v>
      </c>
      <c r="AC2271" s="98" t="s">
        <v>4892</v>
      </c>
      <c r="AD2271" s="98" t="s">
        <v>4893</v>
      </c>
      <c r="AE2271" s="98">
        <v>6870</v>
      </c>
      <c r="AF2271" s="98" t="s">
        <v>6844</v>
      </c>
      <c r="AG2271" s="98" t="s">
        <v>6845</v>
      </c>
      <c r="AH2271" s="98" t="s">
        <v>212</v>
      </c>
      <c r="AI2271" s="98" t="s">
        <v>53</v>
      </c>
      <c r="AJ2271" s="98">
        <v>4100</v>
      </c>
      <c r="AK2271" s="98" t="s">
        <v>33</v>
      </c>
      <c r="AL2271" s="98">
        <v>4101</v>
      </c>
      <c r="AM2271" s="98" t="s">
        <v>511</v>
      </c>
      <c r="AN2271" s="98">
        <v>4118204</v>
      </c>
      <c r="AO2271" s="98">
        <v>2024</v>
      </c>
      <c r="AP2271" s="98">
        <v>0</v>
      </c>
      <c r="AQ2271" s="98" t="s">
        <v>54</v>
      </c>
      <c r="AR2271" s="98" t="s">
        <v>54</v>
      </c>
      <c r="AS2271" s="98" t="s">
        <v>54</v>
      </c>
      <c r="AT2271" s="98" t="s">
        <v>54</v>
      </c>
      <c r="AY2271" s="98" t="s">
        <v>56</v>
      </c>
      <c r="AZ2271" s="98" t="s">
        <v>6841</v>
      </c>
      <c r="BA2271" s="98" t="s">
        <v>4896</v>
      </c>
      <c r="BB2271" s="98" t="s">
        <v>6842</v>
      </c>
      <c r="BD2271" s="110" t="str">
        <f t="shared" si="357"/>
        <v>5672(vazio)</v>
      </c>
      <c r="BE2271" s="110">
        <v>5672</v>
      </c>
      <c r="BF2271" s="110" t="s">
        <v>1293</v>
      </c>
      <c r="BG2271" s="110">
        <v>8027</v>
      </c>
      <c r="BH2271" s="110" t="s">
        <v>60</v>
      </c>
      <c r="BI2271" s="110">
        <v>4</v>
      </c>
      <c r="BJ2271" s="110">
        <v>3</v>
      </c>
      <c r="BK2271" s="110">
        <v>3</v>
      </c>
      <c r="BL2271" s="110">
        <v>3</v>
      </c>
      <c r="BN2271" s="110">
        <f t="shared" si="358"/>
        <v>13</v>
      </c>
      <c r="BS2271" s="110">
        <v>6870</v>
      </c>
      <c r="BT2271" s="110" t="str">
        <f t="shared" si="352"/>
        <v>Nova Subestação elétrica do Cais, em Paranaguá</v>
      </c>
      <c r="BU2271" s="111" t="str">
        <f t="shared" si="353"/>
        <v>Não</v>
      </c>
      <c r="BV2271" s="111" t="str">
        <f t="shared" si="354"/>
        <v>Não</v>
      </c>
      <c r="BW2271" s="111" t="str">
        <f t="shared" si="355"/>
        <v>Não</v>
      </c>
      <c r="BX2271" s="111" t="str">
        <f t="shared" si="356"/>
        <v>Não</v>
      </c>
      <c r="BY2271" s="110" t="s">
        <v>121</v>
      </c>
      <c r="BZ2271" s="110" t="s">
        <v>121</v>
      </c>
      <c r="CA2271" s="110" t="s">
        <v>121</v>
      </c>
      <c r="CB2271" s="110" t="s">
        <v>8122</v>
      </c>
      <c r="CG2271" s="110" t="str">
        <f t="shared" si="359"/>
        <v>6547 Total</v>
      </c>
      <c r="CH2271" s="110" t="str">
        <f t="shared" si="360"/>
        <v>6547 Total-1</v>
      </c>
      <c r="CI2271" s="110">
        <v>1</v>
      </c>
      <c r="CJ2271" s="110" t="s">
        <v>7823</v>
      </c>
      <c r="CN2271" s="110">
        <v>0</v>
      </c>
      <c r="CO2271" s="110">
        <v>199.4</v>
      </c>
      <c r="CP2271" s="110">
        <v>0</v>
      </c>
      <c r="CQ2271" s="110">
        <v>0</v>
      </c>
    </row>
    <row r="2272" spans="19:95" x14ac:dyDescent="0.2">
      <c r="S2272" s="98">
        <v>6871</v>
      </c>
      <c r="T2272" s="98">
        <v>77</v>
      </c>
      <c r="U2272" s="98" t="s">
        <v>4752</v>
      </c>
      <c r="V2272" s="98">
        <v>81</v>
      </c>
      <c r="W2272" s="98" t="s">
        <v>4891</v>
      </c>
      <c r="X2272" s="98">
        <v>2</v>
      </c>
      <c r="Y2272" s="98" t="s">
        <v>4418</v>
      </c>
      <c r="Z2272" s="98">
        <v>17</v>
      </c>
      <c r="AA2272" s="98" t="s">
        <v>4753</v>
      </c>
      <c r="AB2272" s="98">
        <v>8823</v>
      </c>
      <c r="AC2272" s="98" t="s">
        <v>4892</v>
      </c>
      <c r="AD2272" s="98" t="s">
        <v>4893</v>
      </c>
      <c r="AE2272" s="98">
        <v>6871</v>
      </c>
      <c r="AF2272" s="98" t="s">
        <v>6846</v>
      </c>
      <c r="AG2272" s="98" t="s">
        <v>6847</v>
      </c>
      <c r="AH2272" s="98" t="s">
        <v>4454</v>
      </c>
      <c r="AI2272" s="98" t="s">
        <v>53</v>
      </c>
      <c r="AJ2272" s="98">
        <v>4100</v>
      </c>
      <c r="AK2272" s="98" t="s">
        <v>33</v>
      </c>
      <c r="AL2272" s="98">
        <v>4101</v>
      </c>
      <c r="AM2272" s="98" t="s">
        <v>511</v>
      </c>
      <c r="AN2272" s="98">
        <v>4118204</v>
      </c>
      <c r="AO2272" s="98">
        <v>2024</v>
      </c>
      <c r="AP2272" s="98">
        <v>0</v>
      </c>
      <c r="AQ2272" s="98" t="s">
        <v>54</v>
      </c>
      <c r="AR2272" s="98" t="s">
        <v>54</v>
      </c>
      <c r="AS2272" s="98" t="s">
        <v>54</v>
      </c>
      <c r="AT2272" s="98" t="s">
        <v>54</v>
      </c>
      <c r="AY2272" s="98" t="s">
        <v>56</v>
      </c>
      <c r="AZ2272" s="98" t="s">
        <v>6848</v>
      </c>
      <c r="BA2272" s="98" t="s">
        <v>4896</v>
      </c>
      <c r="BB2272" s="98" t="s">
        <v>6842</v>
      </c>
      <c r="BD2272" s="110" t="str">
        <f t="shared" si="357"/>
        <v>5673(vazio)</v>
      </c>
      <c r="BE2272" s="110">
        <v>5673</v>
      </c>
      <c r="BF2272" s="110" t="s">
        <v>1236</v>
      </c>
      <c r="BG2272" s="110">
        <v>8027</v>
      </c>
      <c r="BH2272" s="110" t="s">
        <v>60</v>
      </c>
      <c r="BI2272" s="110">
        <v>3</v>
      </c>
      <c r="BJ2272" s="110">
        <v>2</v>
      </c>
      <c r="BK2272" s="110">
        <v>0</v>
      </c>
      <c r="BL2272" s="110">
        <v>0</v>
      </c>
      <c r="BN2272" s="110">
        <f t="shared" si="358"/>
        <v>5</v>
      </c>
      <c r="BS2272" s="110">
        <v>6871</v>
      </c>
      <c r="BT2272" s="110" t="str">
        <f t="shared" si="352"/>
        <v>Novo traçado do corredor de Importação de Fertilizantes, em Paranaguá</v>
      </c>
      <c r="BU2272" s="111" t="str">
        <f t="shared" si="353"/>
        <v>Não</v>
      </c>
      <c r="BV2272" s="111" t="str">
        <f t="shared" si="354"/>
        <v>Não</v>
      </c>
      <c r="BW2272" s="111" t="str">
        <f t="shared" si="355"/>
        <v>Não</v>
      </c>
      <c r="BX2272" s="111" t="str">
        <f t="shared" si="356"/>
        <v>Não</v>
      </c>
      <c r="BY2272" s="110" t="s">
        <v>121</v>
      </c>
      <c r="BZ2272" s="110" t="s">
        <v>121</v>
      </c>
      <c r="CA2272" s="110" t="s">
        <v>121</v>
      </c>
      <c r="CB2272" s="110" t="s">
        <v>8122</v>
      </c>
      <c r="CG2272" s="110" t="str">
        <f t="shared" si="359"/>
        <v>6548Jacarezinho</v>
      </c>
      <c r="CH2272" s="110" t="str">
        <f t="shared" si="360"/>
        <v>6548-1</v>
      </c>
      <c r="CI2272" s="110">
        <v>1</v>
      </c>
      <c r="CJ2272" s="110">
        <v>6548</v>
      </c>
      <c r="CK2272" s="110" t="s">
        <v>37</v>
      </c>
      <c r="CL2272" s="110">
        <v>4111803</v>
      </c>
      <c r="CM2272" s="110" t="s">
        <v>813</v>
      </c>
      <c r="CN2272" s="110">
        <v>0</v>
      </c>
      <c r="CO2272" s="110">
        <v>848.38</v>
      </c>
      <c r="CP2272" s="110">
        <v>0</v>
      </c>
      <c r="CQ2272" s="110">
        <v>0</v>
      </c>
    </row>
    <row r="2273" spans="19:95" x14ac:dyDescent="0.2">
      <c r="S2273" s="98">
        <v>6872</v>
      </c>
      <c r="T2273" s="98">
        <v>77</v>
      </c>
      <c r="U2273" s="98" t="s">
        <v>4752</v>
      </c>
      <c r="V2273" s="98">
        <v>81</v>
      </c>
      <c r="W2273" s="98" t="s">
        <v>4891</v>
      </c>
      <c r="X2273" s="98">
        <v>2</v>
      </c>
      <c r="Y2273" s="98" t="s">
        <v>4418</v>
      </c>
      <c r="Z2273" s="98">
        <v>17</v>
      </c>
      <c r="AA2273" s="98" t="s">
        <v>4753</v>
      </c>
      <c r="AB2273" s="98">
        <v>8823</v>
      </c>
      <c r="AC2273" s="98" t="s">
        <v>4892</v>
      </c>
      <c r="AD2273" s="98" t="s">
        <v>4893</v>
      </c>
      <c r="AE2273" s="98">
        <v>6872</v>
      </c>
      <c r="AF2273" s="98" t="s">
        <v>6849</v>
      </c>
      <c r="AG2273" s="98" t="s">
        <v>6850</v>
      </c>
      <c r="AH2273" s="98" t="s">
        <v>4454</v>
      </c>
      <c r="AI2273" s="98" t="s">
        <v>53</v>
      </c>
      <c r="AJ2273" s="98">
        <v>4100</v>
      </c>
      <c r="AK2273" s="98" t="s">
        <v>33</v>
      </c>
      <c r="AL2273" s="98">
        <v>4101</v>
      </c>
      <c r="AM2273" s="98" t="s">
        <v>511</v>
      </c>
      <c r="AN2273" s="98">
        <v>4118204</v>
      </c>
      <c r="AO2273" s="98">
        <v>2024</v>
      </c>
      <c r="AP2273" s="98">
        <v>0</v>
      </c>
      <c r="AQ2273" s="98" t="s">
        <v>54</v>
      </c>
      <c r="AR2273" s="98" t="s">
        <v>54</v>
      </c>
      <c r="AS2273" s="98" t="s">
        <v>54</v>
      </c>
      <c r="AT2273" s="98" t="s">
        <v>54</v>
      </c>
      <c r="AY2273" s="98" t="s">
        <v>56</v>
      </c>
      <c r="AZ2273" s="98" t="s">
        <v>6851</v>
      </c>
      <c r="BA2273" s="98" t="s">
        <v>4896</v>
      </c>
      <c r="BB2273" s="98" t="s">
        <v>6842</v>
      </c>
      <c r="BD2273" s="110" t="str">
        <f t="shared" si="357"/>
        <v>5674RGInt 01 Curitiba</v>
      </c>
      <c r="BE2273" s="110">
        <v>5674</v>
      </c>
      <c r="BF2273" s="110" t="s">
        <v>1392</v>
      </c>
      <c r="BG2273" s="110">
        <v>8041</v>
      </c>
      <c r="BH2273" s="110" t="s">
        <v>33</v>
      </c>
      <c r="BI2273" s="110">
        <v>380</v>
      </c>
      <c r="BJ2273" s="110">
        <v>380</v>
      </c>
      <c r="BK2273" s="110">
        <v>380</v>
      </c>
      <c r="BL2273" s="110">
        <v>380</v>
      </c>
      <c r="BN2273" s="110">
        <f t="shared" si="358"/>
        <v>1520</v>
      </c>
      <c r="BS2273" s="110">
        <v>6872</v>
      </c>
      <c r="BT2273" s="110" t="str">
        <f t="shared" si="352"/>
        <v>Pavimentação nos acessos ao Porto de Paranaguá</v>
      </c>
      <c r="BU2273" s="111" t="str">
        <f t="shared" si="353"/>
        <v>Não</v>
      </c>
      <c r="BV2273" s="111" t="str">
        <f t="shared" si="354"/>
        <v>Não</v>
      </c>
      <c r="BW2273" s="111" t="str">
        <f t="shared" si="355"/>
        <v>Não</v>
      </c>
      <c r="BX2273" s="111" t="str">
        <f t="shared" si="356"/>
        <v>Não</v>
      </c>
      <c r="BY2273" s="110" t="s">
        <v>121</v>
      </c>
      <c r="BZ2273" s="110" t="s">
        <v>121</v>
      </c>
      <c r="CA2273" s="110" t="s">
        <v>121</v>
      </c>
      <c r="CB2273" s="110" t="s">
        <v>8122</v>
      </c>
      <c r="CG2273" s="110" t="str">
        <f t="shared" si="359"/>
        <v>6548 Total</v>
      </c>
      <c r="CH2273" s="110" t="str">
        <f t="shared" si="360"/>
        <v>6548 Total-1</v>
      </c>
      <c r="CI2273" s="110">
        <v>1</v>
      </c>
      <c r="CJ2273" s="110" t="s">
        <v>7824</v>
      </c>
      <c r="CN2273" s="110">
        <v>0</v>
      </c>
      <c r="CO2273" s="110">
        <v>848.38</v>
      </c>
      <c r="CP2273" s="110">
        <v>0</v>
      </c>
      <c r="CQ2273" s="110">
        <v>0</v>
      </c>
    </row>
    <row r="2274" spans="19:95" x14ac:dyDescent="0.2">
      <c r="S2274" s="98">
        <v>6873</v>
      </c>
      <c r="T2274" s="98">
        <v>77</v>
      </c>
      <c r="U2274" s="98" t="s">
        <v>4752</v>
      </c>
      <c r="V2274" s="98">
        <v>81</v>
      </c>
      <c r="W2274" s="98" t="s">
        <v>4891</v>
      </c>
      <c r="X2274" s="98">
        <v>2</v>
      </c>
      <c r="Y2274" s="98" t="s">
        <v>4418</v>
      </c>
      <c r="Z2274" s="98">
        <v>17</v>
      </c>
      <c r="AA2274" s="98" t="s">
        <v>4753</v>
      </c>
      <c r="AB2274" s="98">
        <v>8823</v>
      </c>
      <c r="AC2274" s="98" t="s">
        <v>4892</v>
      </c>
      <c r="AD2274" s="98" t="s">
        <v>4893</v>
      </c>
      <c r="AE2274" s="98">
        <v>6873</v>
      </c>
      <c r="AF2274" s="98" t="s">
        <v>6852</v>
      </c>
      <c r="AG2274" s="98" t="s">
        <v>6853</v>
      </c>
      <c r="AH2274" s="98" t="s">
        <v>212</v>
      </c>
      <c r="AI2274" s="98" t="s">
        <v>53</v>
      </c>
      <c r="AJ2274" s="98">
        <v>4100</v>
      </c>
      <c r="AK2274" s="98" t="s">
        <v>33</v>
      </c>
      <c r="AL2274" s="98">
        <v>4101</v>
      </c>
      <c r="AM2274" s="98" t="s">
        <v>511</v>
      </c>
      <c r="AN2274" s="98">
        <v>4118204</v>
      </c>
      <c r="AO2274" s="98">
        <v>2024</v>
      </c>
      <c r="AP2274" s="98">
        <v>0</v>
      </c>
      <c r="AQ2274" s="98" t="s">
        <v>54</v>
      </c>
      <c r="AR2274" s="98" t="s">
        <v>54</v>
      </c>
      <c r="AS2274" s="98" t="s">
        <v>54</v>
      </c>
      <c r="AT2274" s="98" t="s">
        <v>54</v>
      </c>
      <c r="AY2274" s="98" t="s">
        <v>56</v>
      </c>
      <c r="AZ2274" s="98" t="s">
        <v>6854</v>
      </c>
      <c r="BA2274" s="98" t="s">
        <v>4896</v>
      </c>
      <c r="BB2274" s="98" t="s">
        <v>6842</v>
      </c>
      <c r="BD2274" s="110" t="str">
        <f t="shared" si="357"/>
        <v>5674RGInt 02 Guarapuava</v>
      </c>
      <c r="BE2274" s="110">
        <v>5674</v>
      </c>
      <c r="BF2274" s="110" t="s">
        <v>1392</v>
      </c>
      <c r="BG2274" s="110">
        <v>8041</v>
      </c>
      <c r="BH2274" s="110" t="s">
        <v>34</v>
      </c>
      <c r="BI2274" s="110">
        <v>24</v>
      </c>
      <c r="BJ2274" s="110">
        <v>24</v>
      </c>
      <c r="BK2274" s="110">
        <v>24</v>
      </c>
      <c r="BL2274" s="110">
        <v>24</v>
      </c>
      <c r="BN2274" s="110">
        <f t="shared" si="358"/>
        <v>96</v>
      </c>
      <c r="BS2274" s="110">
        <v>6873</v>
      </c>
      <c r="BT2274" s="110" t="str">
        <f t="shared" si="352"/>
        <v>Recuperação do Píer Público de Granéis Líquidos, em Paranaguá</v>
      </c>
      <c r="BU2274" s="111" t="str">
        <f t="shared" si="353"/>
        <v>Não</v>
      </c>
      <c r="BV2274" s="111" t="str">
        <f t="shared" si="354"/>
        <v>Não</v>
      </c>
      <c r="BW2274" s="111" t="str">
        <f t="shared" si="355"/>
        <v>Não</v>
      </c>
      <c r="BX2274" s="111" t="str">
        <f t="shared" si="356"/>
        <v>Não</v>
      </c>
      <c r="BY2274" s="110" t="s">
        <v>121</v>
      </c>
      <c r="BZ2274" s="110" t="s">
        <v>121</v>
      </c>
      <c r="CA2274" s="110" t="s">
        <v>121</v>
      </c>
      <c r="CB2274" s="110" t="s">
        <v>8122</v>
      </c>
      <c r="CG2274" s="110" t="str">
        <f t="shared" si="359"/>
        <v>6549Jacarezinho</v>
      </c>
      <c r="CH2274" s="110" t="str">
        <f t="shared" si="360"/>
        <v>6549-1</v>
      </c>
      <c r="CI2274" s="110">
        <v>1</v>
      </c>
      <c r="CJ2274" s="110">
        <v>6549</v>
      </c>
      <c r="CK2274" s="110" t="s">
        <v>37</v>
      </c>
      <c r="CL2274" s="110">
        <v>4111803</v>
      </c>
      <c r="CM2274" s="110" t="s">
        <v>813</v>
      </c>
      <c r="CN2274" s="110">
        <v>0</v>
      </c>
      <c r="CO2274" s="110">
        <v>576.15</v>
      </c>
      <c r="CP2274" s="110">
        <v>0</v>
      </c>
      <c r="CQ2274" s="110">
        <v>0</v>
      </c>
    </row>
    <row r="2275" spans="19:95" x14ac:dyDescent="0.2">
      <c r="S2275" s="98">
        <v>4260</v>
      </c>
      <c r="T2275" s="98">
        <v>77</v>
      </c>
      <c r="U2275" s="98" t="s">
        <v>4752</v>
      </c>
      <c r="V2275" s="98">
        <v>81</v>
      </c>
      <c r="W2275" s="98" t="s">
        <v>4891</v>
      </c>
      <c r="X2275" s="98">
        <v>2</v>
      </c>
      <c r="Y2275" s="98" t="s">
        <v>4418</v>
      </c>
      <c r="Z2275" s="98">
        <v>17</v>
      </c>
      <c r="AA2275" s="98" t="s">
        <v>4753</v>
      </c>
      <c r="AB2275" s="98">
        <v>8823</v>
      </c>
      <c r="AC2275" s="98" t="s">
        <v>4892</v>
      </c>
      <c r="AD2275" s="98" t="s">
        <v>4893</v>
      </c>
      <c r="AE2275" s="98">
        <v>4260</v>
      </c>
      <c r="AF2275" s="98" t="s">
        <v>1732</v>
      </c>
      <c r="AG2275" s="98" t="s">
        <v>4901</v>
      </c>
      <c r="AH2275" s="98" t="s">
        <v>4390</v>
      </c>
      <c r="AI2275" s="98" t="s">
        <v>53</v>
      </c>
      <c r="AJ2275" s="98">
        <v>4100</v>
      </c>
      <c r="AO2275" s="98">
        <v>2024</v>
      </c>
      <c r="AP2275" s="98">
        <v>60000000</v>
      </c>
      <c r="AQ2275" s="98" t="s">
        <v>54</v>
      </c>
      <c r="AR2275" s="98" t="s">
        <v>54</v>
      </c>
      <c r="AS2275" s="98" t="s">
        <v>54</v>
      </c>
      <c r="AT2275" s="98" t="s">
        <v>54</v>
      </c>
      <c r="AY2275" s="98" t="s">
        <v>56</v>
      </c>
      <c r="AZ2275" s="98" t="s">
        <v>4902</v>
      </c>
      <c r="BA2275" s="98" t="s">
        <v>4903</v>
      </c>
      <c r="BB2275" s="98" t="s">
        <v>4904</v>
      </c>
      <c r="BD2275" s="110" t="str">
        <f t="shared" si="357"/>
        <v>5674RGInt 03 Cascavel</v>
      </c>
      <c r="BE2275" s="110">
        <v>5674</v>
      </c>
      <c r="BF2275" s="110" t="s">
        <v>1392</v>
      </c>
      <c r="BG2275" s="110">
        <v>8041</v>
      </c>
      <c r="BH2275" s="110" t="s">
        <v>35</v>
      </c>
      <c r="BI2275" s="110">
        <v>110</v>
      </c>
      <c r="BJ2275" s="110">
        <v>110</v>
      </c>
      <c r="BK2275" s="110">
        <v>110</v>
      </c>
      <c r="BL2275" s="110">
        <v>110</v>
      </c>
      <c r="BN2275" s="110">
        <f t="shared" si="358"/>
        <v>440</v>
      </c>
      <c r="BS2275" s="110">
        <v>4260</v>
      </c>
      <c r="BT2275" s="110" t="str">
        <f t="shared" si="352"/>
        <v>Volume de Carga Movimentada nos Portos Paranaenses</v>
      </c>
      <c r="BU2275" s="111" t="str">
        <f t="shared" si="353"/>
        <v>Não</v>
      </c>
      <c r="BV2275" s="111" t="str">
        <f t="shared" si="354"/>
        <v>Não</v>
      </c>
      <c r="BW2275" s="111" t="str">
        <f t="shared" si="355"/>
        <v>Não</v>
      </c>
      <c r="BX2275" s="111" t="str">
        <f t="shared" si="356"/>
        <v>Não</v>
      </c>
      <c r="BY2275" s="110" t="s">
        <v>121</v>
      </c>
      <c r="BZ2275" s="110" t="s">
        <v>121</v>
      </c>
      <c r="CA2275" s="110" t="s">
        <v>121</v>
      </c>
      <c r="CB2275" s="110" t="s">
        <v>8122</v>
      </c>
      <c r="CG2275" s="110" t="str">
        <f t="shared" si="359"/>
        <v>6549 Total</v>
      </c>
      <c r="CH2275" s="110" t="str">
        <f t="shared" si="360"/>
        <v>6549 Total-1</v>
      </c>
      <c r="CI2275" s="110">
        <v>1</v>
      </c>
      <c r="CJ2275" s="110" t="s">
        <v>7825</v>
      </c>
      <c r="CN2275" s="110">
        <v>0</v>
      </c>
      <c r="CO2275" s="110">
        <v>576.15</v>
      </c>
      <c r="CP2275" s="110">
        <v>0</v>
      </c>
      <c r="CQ2275" s="110">
        <v>0</v>
      </c>
    </row>
    <row r="2276" spans="19:95" x14ac:dyDescent="0.2">
      <c r="BD2276" s="110" t="str">
        <f t="shared" si="357"/>
        <v>5674RGInt 04 Maringá</v>
      </c>
      <c r="BE2276" s="110">
        <v>5674</v>
      </c>
      <c r="BF2276" s="110" t="s">
        <v>1392</v>
      </c>
      <c r="BG2276" s="110">
        <v>8041</v>
      </c>
      <c r="BH2276" s="110" t="s">
        <v>36</v>
      </c>
      <c r="BI2276" s="110">
        <v>106</v>
      </c>
      <c r="BJ2276" s="110">
        <v>106</v>
      </c>
      <c r="BK2276" s="110">
        <v>106</v>
      </c>
      <c r="BL2276" s="110">
        <v>106</v>
      </c>
      <c r="BN2276" s="110">
        <f t="shared" si="358"/>
        <v>424</v>
      </c>
      <c r="CG2276" s="110" t="str">
        <f t="shared" si="359"/>
        <v>6550Jacarezinho</v>
      </c>
      <c r="CH2276" s="110" t="str">
        <f t="shared" si="360"/>
        <v>6550-1</v>
      </c>
      <c r="CI2276" s="110">
        <v>1</v>
      </c>
      <c r="CJ2276" s="110">
        <v>6550</v>
      </c>
      <c r="CK2276" s="110" t="s">
        <v>37</v>
      </c>
      <c r="CL2276" s="110">
        <v>4111803</v>
      </c>
      <c r="CM2276" s="110" t="s">
        <v>813</v>
      </c>
      <c r="CN2276" s="110">
        <v>0</v>
      </c>
      <c r="CO2276" s="110">
        <v>141.94</v>
      </c>
      <c r="CP2276" s="110">
        <v>0</v>
      </c>
      <c r="CQ2276" s="110">
        <v>0</v>
      </c>
    </row>
    <row r="2277" spans="19:95" x14ac:dyDescent="0.2">
      <c r="BD2277" s="110" t="str">
        <f t="shared" si="357"/>
        <v>5674RGInt 05 Londrina</v>
      </c>
      <c r="BE2277" s="110">
        <v>5674</v>
      </c>
      <c r="BF2277" s="110" t="s">
        <v>1392</v>
      </c>
      <c r="BG2277" s="110">
        <v>8041</v>
      </c>
      <c r="BH2277" s="110" t="s">
        <v>37</v>
      </c>
      <c r="BI2277" s="110">
        <v>130</v>
      </c>
      <c r="BJ2277" s="110">
        <v>130</v>
      </c>
      <c r="BK2277" s="110">
        <v>130</v>
      </c>
      <c r="BL2277" s="110">
        <v>130</v>
      </c>
      <c r="BN2277" s="110">
        <f t="shared" si="358"/>
        <v>520</v>
      </c>
      <c r="CG2277" s="110" t="str">
        <f t="shared" si="359"/>
        <v>6550 Total</v>
      </c>
      <c r="CH2277" s="110" t="str">
        <f t="shared" si="360"/>
        <v>6550 Total-1</v>
      </c>
      <c r="CI2277" s="110">
        <v>1</v>
      </c>
      <c r="CJ2277" s="110" t="s">
        <v>7826</v>
      </c>
      <c r="CN2277" s="110">
        <v>0</v>
      </c>
      <c r="CO2277" s="110">
        <v>141.94</v>
      </c>
      <c r="CP2277" s="110">
        <v>0</v>
      </c>
      <c r="CQ2277" s="110">
        <v>0</v>
      </c>
    </row>
    <row r="2278" spans="19:95" x14ac:dyDescent="0.2">
      <c r="BD2278" s="110" t="str">
        <f t="shared" si="357"/>
        <v>5674RGInt 06 Ponta Grossa</v>
      </c>
      <c r="BE2278" s="110">
        <v>5674</v>
      </c>
      <c r="BF2278" s="110" t="s">
        <v>1392</v>
      </c>
      <c r="BG2278" s="110">
        <v>8041</v>
      </c>
      <c r="BH2278" s="110" t="s">
        <v>38</v>
      </c>
      <c r="BI2278" s="110">
        <v>50</v>
      </c>
      <c r="BJ2278" s="110">
        <v>50</v>
      </c>
      <c r="BK2278" s="110">
        <v>50</v>
      </c>
      <c r="BL2278" s="110">
        <v>50</v>
      </c>
      <c r="BN2278" s="110">
        <f t="shared" si="358"/>
        <v>200</v>
      </c>
      <c r="CG2278" s="110" t="str">
        <f t="shared" si="359"/>
        <v>6551Jacarezinho</v>
      </c>
      <c r="CH2278" s="110" t="str">
        <f t="shared" si="360"/>
        <v>6551-1</v>
      </c>
      <c r="CI2278" s="110">
        <v>1</v>
      </c>
      <c r="CJ2278" s="110">
        <v>6551</v>
      </c>
      <c r="CK2278" s="110" t="s">
        <v>37</v>
      </c>
      <c r="CL2278" s="110">
        <v>4111803</v>
      </c>
      <c r="CM2278" s="110" t="s">
        <v>813</v>
      </c>
      <c r="CN2278" s="110">
        <v>0</v>
      </c>
      <c r="CO2278" s="110">
        <v>12</v>
      </c>
      <c r="CP2278" s="110">
        <v>0</v>
      </c>
      <c r="CQ2278" s="110">
        <v>0</v>
      </c>
    </row>
    <row r="2279" spans="19:95" x14ac:dyDescent="0.2">
      <c r="BD2279" s="110" t="str">
        <f t="shared" si="357"/>
        <v>5675RGInt 01 Curitiba</v>
      </c>
      <c r="BE2279" s="110">
        <v>5675</v>
      </c>
      <c r="BF2279" s="110" t="s">
        <v>1387</v>
      </c>
      <c r="BG2279" s="110">
        <v>8041</v>
      </c>
      <c r="BH2279" s="110" t="s">
        <v>33</v>
      </c>
      <c r="BI2279" s="110">
        <v>1900</v>
      </c>
      <c r="BJ2279" s="110">
        <v>1900</v>
      </c>
      <c r="BK2279" s="110">
        <v>1900</v>
      </c>
      <c r="BL2279" s="110">
        <v>1900</v>
      </c>
      <c r="BN2279" s="110">
        <f t="shared" si="358"/>
        <v>7600</v>
      </c>
      <c r="CG2279" s="110" t="str">
        <f t="shared" si="359"/>
        <v>6551 Total</v>
      </c>
      <c r="CH2279" s="110" t="str">
        <f t="shared" si="360"/>
        <v>6551 Total-1</v>
      </c>
      <c r="CI2279" s="110">
        <v>1</v>
      </c>
      <c r="CJ2279" s="110" t="s">
        <v>7827</v>
      </c>
      <c r="CN2279" s="110">
        <v>0</v>
      </c>
      <c r="CO2279" s="110">
        <v>12</v>
      </c>
      <c r="CP2279" s="110">
        <v>0</v>
      </c>
      <c r="CQ2279" s="110">
        <v>0</v>
      </c>
    </row>
    <row r="2280" spans="19:95" x14ac:dyDescent="0.2">
      <c r="BD2280" s="110" t="str">
        <f t="shared" si="357"/>
        <v>5675RGInt 02 Guarapuava</v>
      </c>
      <c r="BE2280" s="110">
        <v>5675</v>
      </c>
      <c r="BF2280" s="110" t="s">
        <v>1387</v>
      </c>
      <c r="BG2280" s="110">
        <v>8041</v>
      </c>
      <c r="BH2280" s="110" t="s">
        <v>34</v>
      </c>
      <c r="BI2280" s="110">
        <v>120</v>
      </c>
      <c r="BJ2280" s="110">
        <v>120</v>
      </c>
      <c r="BK2280" s="110">
        <v>120</v>
      </c>
      <c r="BL2280" s="110">
        <v>120</v>
      </c>
      <c r="BN2280" s="110">
        <f t="shared" si="358"/>
        <v>480</v>
      </c>
      <c r="CG2280" s="110" t="str">
        <f t="shared" si="359"/>
        <v>6552Bandeirantes</v>
      </c>
      <c r="CH2280" s="110" t="str">
        <f t="shared" si="360"/>
        <v>6552-1</v>
      </c>
      <c r="CI2280" s="110">
        <v>1</v>
      </c>
      <c r="CJ2280" s="110">
        <v>6552</v>
      </c>
      <c r="CK2280" s="110" t="s">
        <v>37</v>
      </c>
      <c r="CL2280" s="110">
        <v>4102406</v>
      </c>
      <c r="CM2280" s="110" t="s">
        <v>2013</v>
      </c>
      <c r="CN2280" s="110">
        <v>0</v>
      </c>
      <c r="CO2280" s="110">
        <v>4553.8999999999996</v>
      </c>
      <c r="CP2280" s="110">
        <v>0</v>
      </c>
      <c r="CQ2280" s="110">
        <v>0</v>
      </c>
    </row>
    <row r="2281" spans="19:95" x14ac:dyDescent="0.2">
      <c r="BD2281" s="110" t="str">
        <f t="shared" si="357"/>
        <v>5675RGInt 03 Cascavel</v>
      </c>
      <c r="BE2281" s="110">
        <v>5675</v>
      </c>
      <c r="BF2281" s="110" t="s">
        <v>1387</v>
      </c>
      <c r="BG2281" s="110">
        <v>8041</v>
      </c>
      <c r="BH2281" s="110" t="s">
        <v>35</v>
      </c>
      <c r="BI2281" s="110">
        <v>550</v>
      </c>
      <c r="BJ2281" s="110">
        <v>550</v>
      </c>
      <c r="BK2281" s="110">
        <v>550</v>
      </c>
      <c r="BL2281" s="110">
        <v>550</v>
      </c>
      <c r="BN2281" s="110">
        <f t="shared" si="358"/>
        <v>2200</v>
      </c>
      <c r="CG2281" s="110" t="str">
        <f t="shared" si="359"/>
        <v>6552 Total</v>
      </c>
      <c r="CH2281" s="110" t="str">
        <f t="shared" si="360"/>
        <v>6552 Total-1</v>
      </c>
      <c r="CI2281" s="110">
        <v>1</v>
      </c>
      <c r="CJ2281" s="110" t="s">
        <v>7828</v>
      </c>
      <c r="CN2281" s="110">
        <v>0</v>
      </c>
      <c r="CO2281" s="110">
        <v>4553.8999999999996</v>
      </c>
      <c r="CP2281" s="110">
        <v>0</v>
      </c>
      <c r="CQ2281" s="110">
        <v>0</v>
      </c>
    </row>
    <row r="2282" spans="19:95" x14ac:dyDescent="0.2">
      <c r="BD2282" s="110" t="str">
        <f t="shared" si="357"/>
        <v>5675RGInt 04 Maringá</v>
      </c>
      <c r="BE2282" s="110">
        <v>5675</v>
      </c>
      <c r="BF2282" s="110" t="s">
        <v>1387</v>
      </c>
      <c r="BG2282" s="110">
        <v>8041</v>
      </c>
      <c r="BH2282" s="110" t="s">
        <v>36</v>
      </c>
      <c r="BI2282" s="110">
        <v>530</v>
      </c>
      <c r="BJ2282" s="110">
        <v>530</v>
      </c>
      <c r="BK2282" s="110">
        <v>530</v>
      </c>
      <c r="BL2282" s="110">
        <v>530</v>
      </c>
      <c r="BN2282" s="110">
        <f t="shared" si="358"/>
        <v>2120</v>
      </c>
      <c r="CG2282" s="110" t="str">
        <f t="shared" si="359"/>
        <v>6553Cornélio Procópio</v>
      </c>
      <c r="CH2282" s="110" t="str">
        <f t="shared" si="360"/>
        <v>6553-1</v>
      </c>
      <c r="CI2282" s="110">
        <v>1</v>
      </c>
      <c r="CJ2282" s="110">
        <v>6553</v>
      </c>
      <c r="CK2282" s="110" t="s">
        <v>37</v>
      </c>
      <c r="CL2282" s="110">
        <v>4106407</v>
      </c>
      <c r="CM2282" s="110" t="s">
        <v>2227</v>
      </c>
      <c r="CN2282" s="110">
        <v>0</v>
      </c>
      <c r="CO2282" s="110">
        <v>2119.12</v>
      </c>
      <c r="CP2282" s="110">
        <v>0</v>
      </c>
      <c r="CQ2282" s="110">
        <v>0</v>
      </c>
    </row>
    <row r="2283" spans="19:95" x14ac:dyDescent="0.2">
      <c r="BD2283" s="110" t="str">
        <f t="shared" si="357"/>
        <v>5675RGInt 05 Londrina</v>
      </c>
      <c r="BE2283" s="110">
        <v>5675</v>
      </c>
      <c r="BF2283" s="110" t="s">
        <v>1387</v>
      </c>
      <c r="BG2283" s="110">
        <v>8041</v>
      </c>
      <c r="BH2283" s="110" t="s">
        <v>37</v>
      </c>
      <c r="BI2283" s="110">
        <v>650</v>
      </c>
      <c r="BJ2283" s="110">
        <v>650</v>
      </c>
      <c r="BK2283" s="110">
        <v>650</v>
      </c>
      <c r="BL2283" s="110">
        <v>650</v>
      </c>
      <c r="BN2283" s="110">
        <f t="shared" si="358"/>
        <v>2600</v>
      </c>
      <c r="CG2283" s="110" t="str">
        <f t="shared" si="359"/>
        <v>6553 Total</v>
      </c>
      <c r="CH2283" s="110" t="str">
        <f t="shared" si="360"/>
        <v>6553 Total-1</v>
      </c>
      <c r="CI2283" s="110">
        <v>1</v>
      </c>
      <c r="CJ2283" s="110" t="s">
        <v>7829</v>
      </c>
      <c r="CN2283" s="110">
        <v>0</v>
      </c>
      <c r="CO2283" s="110">
        <v>2119.12</v>
      </c>
      <c r="CP2283" s="110">
        <v>0</v>
      </c>
      <c r="CQ2283" s="110">
        <v>0</v>
      </c>
    </row>
    <row r="2284" spans="19:95" x14ac:dyDescent="0.2">
      <c r="BD2284" s="110" t="str">
        <f t="shared" si="357"/>
        <v>5675RGInt 06 Ponta Grossa</v>
      </c>
      <c r="BE2284" s="110">
        <v>5675</v>
      </c>
      <c r="BF2284" s="110" t="s">
        <v>1387</v>
      </c>
      <c r="BG2284" s="110">
        <v>8041</v>
      </c>
      <c r="BH2284" s="110" t="s">
        <v>38</v>
      </c>
      <c r="BI2284" s="110">
        <v>250</v>
      </c>
      <c r="BJ2284" s="110">
        <v>250</v>
      </c>
      <c r="BK2284" s="110">
        <v>250</v>
      </c>
      <c r="BL2284" s="110">
        <v>250</v>
      </c>
      <c r="BN2284" s="110">
        <f t="shared" si="358"/>
        <v>1000</v>
      </c>
      <c r="CG2284" s="110" t="str">
        <f t="shared" si="359"/>
        <v>6554Paranaguá</v>
      </c>
      <c r="CH2284" s="110" t="str">
        <f t="shared" si="360"/>
        <v>6554-1</v>
      </c>
      <c r="CI2284" s="110">
        <v>1</v>
      </c>
      <c r="CJ2284" s="110">
        <v>6554</v>
      </c>
      <c r="CK2284" s="110" t="s">
        <v>33</v>
      </c>
      <c r="CL2284" s="110">
        <v>4118204</v>
      </c>
      <c r="CM2284" s="110" t="s">
        <v>511</v>
      </c>
      <c r="CN2284" s="110">
        <v>0</v>
      </c>
      <c r="CO2284" s="110">
        <v>1</v>
      </c>
      <c r="CP2284" s="110">
        <v>0</v>
      </c>
      <c r="CQ2284" s="110">
        <v>0</v>
      </c>
    </row>
    <row r="2285" spans="19:95" x14ac:dyDescent="0.2">
      <c r="BD2285" s="110" t="str">
        <f t="shared" si="357"/>
        <v>5743RGInt 02 Guarapuava</v>
      </c>
      <c r="BE2285" s="110">
        <v>5743</v>
      </c>
      <c r="BF2285" s="110" t="s">
        <v>3332</v>
      </c>
      <c r="BG2285" s="110">
        <v>8059</v>
      </c>
      <c r="BH2285" s="110" t="s">
        <v>34</v>
      </c>
      <c r="BI2285" s="110">
        <v>16297</v>
      </c>
      <c r="BJ2285" s="110">
        <v>0</v>
      </c>
      <c r="BK2285" s="110">
        <v>0</v>
      </c>
      <c r="BL2285" s="110">
        <v>0</v>
      </c>
      <c r="BN2285" s="110">
        <f t="shared" si="358"/>
        <v>16297</v>
      </c>
      <c r="CG2285" s="110" t="str">
        <f t="shared" si="359"/>
        <v>6554 Total</v>
      </c>
      <c r="CH2285" s="110" t="str">
        <f t="shared" si="360"/>
        <v>6554 Total-1</v>
      </c>
      <c r="CI2285" s="110">
        <v>1</v>
      </c>
      <c r="CJ2285" s="110" t="s">
        <v>7830</v>
      </c>
      <c r="CN2285" s="110">
        <v>0</v>
      </c>
      <c r="CO2285" s="110">
        <v>1</v>
      </c>
      <c r="CP2285" s="110">
        <v>0</v>
      </c>
      <c r="CQ2285" s="110">
        <v>0</v>
      </c>
    </row>
    <row r="2286" spans="19:95" x14ac:dyDescent="0.2">
      <c r="BD2286" s="110" t="str">
        <f t="shared" si="357"/>
        <v>5744RGInt 05 Londrina</v>
      </c>
      <c r="BE2286" s="110">
        <v>5744</v>
      </c>
      <c r="BF2286" s="110" t="s">
        <v>3329</v>
      </c>
      <c r="BG2286" s="110">
        <v>8059</v>
      </c>
      <c r="BH2286" s="110" t="s">
        <v>37</v>
      </c>
      <c r="BI2286" s="110">
        <v>3350</v>
      </c>
      <c r="BJ2286" s="110">
        <v>0</v>
      </c>
      <c r="BK2286" s="110">
        <v>0</v>
      </c>
      <c r="BL2286" s="110">
        <v>0</v>
      </c>
      <c r="BN2286" s="110">
        <f t="shared" si="358"/>
        <v>3350</v>
      </c>
      <c r="CG2286" s="110" t="str">
        <f t="shared" si="359"/>
        <v>6555Toledo</v>
      </c>
      <c r="CH2286" s="110" t="str">
        <f t="shared" si="360"/>
        <v>6555-1</v>
      </c>
      <c r="CI2286" s="110">
        <v>1</v>
      </c>
      <c r="CJ2286" s="110">
        <v>6555</v>
      </c>
      <c r="CK2286" s="110" t="s">
        <v>35</v>
      </c>
      <c r="CL2286" s="110">
        <v>4127700</v>
      </c>
      <c r="CM2286" s="110" t="s">
        <v>578</v>
      </c>
      <c r="CN2286" s="110">
        <v>0</v>
      </c>
      <c r="CO2286" s="110">
        <v>231.57</v>
      </c>
      <c r="CP2286" s="110">
        <v>0</v>
      </c>
      <c r="CQ2286" s="110">
        <v>0</v>
      </c>
    </row>
    <row r="2287" spans="19:95" x14ac:dyDescent="0.2">
      <c r="BD2287" s="110" t="str">
        <f t="shared" si="357"/>
        <v>5745RGInt 01 Curitiba</v>
      </c>
      <c r="BE2287" s="110">
        <v>5745</v>
      </c>
      <c r="BF2287" s="110" t="s">
        <v>3351</v>
      </c>
      <c r="BG2287" s="110">
        <v>8059</v>
      </c>
      <c r="BH2287" s="110" t="s">
        <v>33</v>
      </c>
      <c r="BI2287" s="110">
        <v>853</v>
      </c>
      <c r="BJ2287" s="110">
        <v>0</v>
      </c>
      <c r="BK2287" s="110">
        <v>0</v>
      </c>
      <c r="BL2287" s="110">
        <v>0</v>
      </c>
      <c r="BN2287" s="110">
        <f t="shared" si="358"/>
        <v>853</v>
      </c>
      <c r="CG2287" s="110" t="str">
        <f t="shared" si="359"/>
        <v>6555 Total</v>
      </c>
      <c r="CH2287" s="110" t="str">
        <f t="shared" si="360"/>
        <v>6555 Total-1</v>
      </c>
      <c r="CI2287" s="110">
        <v>1</v>
      </c>
      <c r="CJ2287" s="110" t="s">
        <v>7831</v>
      </c>
      <c r="CN2287" s="110">
        <v>0</v>
      </c>
      <c r="CO2287" s="110">
        <v>231.57</v>
      </c>
      <c r="CP2287" s="110">
        <v>0</v>
      </c>
      <c r="CQ2287" s="110">
        <v>0</v>
      </c>
    </row>
    <row r="2288" spans="19:95" x14ac:dyDescent="0.2">
      <c r="BD2288" s="110" t="str">
        <f t="shared" si="357"/>
        <v>5746RGInt 01 Curitiba</v>
      </c>
      <c r="BE2288" s="110">
        <v>5746</v>
      </c>
      <c r="BF2288" s="110" t="s">
        <v>3344</v>
      </c>
      <c r="BG2288" s="110">
        <v>8059</v>
      </c>
      <c r="BH2288" s="110" t="s">
        <v>33</v>
      </c>
      <c r="BI2288" s="110">
        <v>160</v>
      </c>
      <c r="BJ2288" s="110">
        <v>0</v>
      </c>
      <c r="BK2288" s="110">
        <v>0</v>
      </c>
      <c r="BL2288" s="110">
        <v>0</v>
      </c>
      <c r="BN2288" s="110">
        <f t="shared" si="358"/>
        <v>160</v>
      </c>
      <c r="CG2288" s="110" t="str">
        <f t="shared" si="359"/>
        <v>6556Jacarezinho</v>
      </c>
      <c r="CH2288" s="110" t="str">
        <f t="shared" si="360"/>
        <v>6556-1</v>
      </c>
      <c r="CI2288" s="110">
        <v>1</v>
      </c>
      <c r="CJ2288" s="110">
        <v>6556</v>
      </c>
      <c r="CK2288" s="110" t="s">
        <v>37</v>
      </c>
      <c r="CL2288" s="110">
        <v>4111803</v>
      </c>
      <c r="CM2288" s="110" t="s">
        <v>813</v>
      </c>
      <c r="CN2288" s="110">
        <v>0</v>
      </c>
      <c r="CO2288" s="110">
        <v>624.95000000000005</v>
      </c>
      <c r="CP2288" s="110">
        <v>0</v>
      </c>
      <c r="CQ2288" s="110">
        <v>0</v>
      </c>
    </row>
    <row r="2289" spans="56:95" x14ac:dyDescent="0.2">
      <c r="BD2289" s="110" t="str">
        <f t="shared" ref="BD2289:BD2352" si="361">BE2289&amp;BH2289</f>
        <v>5747RGInt 01 Curitiba</v>
      </c>
      <c r="BE2289" s="110">
        <v>5747</v>
      </c>
      <c r="BF2289" s="110" t="s">
        <v>3341</v>
      </c>
      <c r="BG2289" s="110">
        <v>8059</v>
      </c>
      <c r="BH2289" s="110" t="s">
        <v>33</v>
      </c>
      <c r="BI2289" s="110">
        <v>23000</v>
      </c>
      <c r="BJ2289" s="110">
        <v>0</v>
      </c>
      <c r="BK2289" s="110">
        <v>0</v>
      </c>
      <c r="BL2289" s="110">
        <v>0</v>
      </c>
      <c r="BN2289" s="110">
        <f t="shared" ref="BN2289:BN2352" si="362">SUM(BI2289:BM2289)</f>
        <v>23000</v>
      </c>
      <c r="CG2289" s="110" t="str">
        <f t="shared" si="359"/>
        <v>6556 Total</v>
      </c>
      <c r="CH2289" s="110" t="str">
        <f t="shared" si="360"/>
        <v>6556 Total-1</v>
      </c>
      <c r="CI2289" s="110">
        <v>1</v>
      </c>
      <c r="CJ2289" s="110" t="s">
        <v>7832</v>
      </c>
      <c r="CN2289" s="110">
        <v>0</v>
      </c>
      <c r="CO2289" s="110">
        <v>624.95000000000005</v>
      </c>
      <c r="CP2289" s="110">
        <v>0</v>
      </c>
      <c r="CQ2289" s="110">
        <v>0</v>
      </c>
    </row>
    <row r="2290" spans="56:95" x14ac:dyDescent="0.2">
      <c r="BD2290" s="110" t="str">
        <f t="shared" si="361"/>
        <v>5748RGInt 01 Curitiba</v>
      </c>
      <c r="BE2290" s="110">
        <v>5748</v>
      </c>
      <c r="BF2290" s="110" t="s">
        <v>3348</v>
      </c>
      <c r="BG2290" s="110">
        <v>8059</v>
      </c>
      <c r="BH2290" s="110" t="s">
        <v>33</v>
      </c>
      <c r="BI2290" s="110">
        <v>30</v>
      </c>
      <c r="BJ2290" s="110">
        <v>0</v>
      </c>
      <c r="BK2290" s="110">
        <v>0</v>
      </c>
      <c r="BL2290" s="110">
        <v>0</v>
      </c>
      <c r="BN2290" s="110">
        <f t="shared" si="362"/>
        <v>30</v>
      </c>
      <c r="CG2290" s="110" t="str">
        <f t="shared" si="359"/>
        <v>6557Irati</v>
      </c>
      <c r="CH2290" s="110" t="str">
        <f t="shared" si="360"/>
        <v>6557-1</v>
      </c>
      <c r="CI2290" s="110">
        <v>1</v>
      </c>
      <c r="CJ2290" s="110">
        <v>6557</v>
      </c>
      <c r="CK2290" s="110" t="s">
        <v>38</v>
      </c>
      <c r="CL2290" s="110">
        <v>4110706</v>
      </c>
      <c r="CM2290" s="110" t="s">
        <v>594</v>
      </c>
      <c r="CN2290" s="110">
        <v>0</v>
      </c>
      <c r="CO2290" s="110">
        <v>34</v>
      </c>
      <c r="CP2290" s="110">
        <v>0</v>
      </c>
      <c r="CQ2290" s="110">
        <v>0</v>
      </c>
    </row>
    <row r="2291" spans="56:95" x14ac:dyDescent="0.2">
      <c r="BD2291" s="110" t="str">
        <f t="shared" si="361"/>
        <v>5749RGInt 01 Curitiba</v>
      </c>
      <c r="BE2291" s="110">
        <v>5749</v>
      </c>
      <c r="BF2291" s="110" t="s">
        <v>3297</v>
      </c>
      <c r="BG2291" s="110">
        <v>8059</v>
      </c>
      <c r="BH2291" s="110" t="s">
        <v>33</v>
      </c>
      <c r="BI2291" s="110">
        <v>9784</v>
      </c>
      <c r="BJ2291" s="110">
        <v>0</v>
      </c>
      <c r="BK2291" s="110">
        <v>0</v>
      </c>
      <c r="BL2291" s="110">
        <v>0</v>
      </c>
      <c r="BN2291" s="110">
        <f t="shared" si="362"/>
        <v>9784</v>
      </c>
      <c r="CG2291" s="110" t="str">
        <f t="shared" si="359"/>
        <v>6557 Total</v>
      </c>
      <c r="CH2291" s="110" t="str">
        <f t="shared" si="360"/>
        <v>6557 Total-1</v>
      </c>
      <c r="CI2291" s="110">
        <v>1</v>
      </c>
      <c r="CJ2291" s="110" t="s">
        <v>7833</v>
      </c>
      <c r="CN2291" s="110">
        <v>0</v>
      </c>
      <c r="CO2291" s="110">
        <v>34</v>
      </c>
      <c r="CP2291" s="110">
        <v>0</v>
      </c>
      <c r="CQ2291" s="110">
        <v>0</v>
      </c>
    </row>
    <row r="2292" spans="56:95" x14ac:dyDescent="0.2">
      <c r="BD2292" s="110" t="str">
        <f t="shared" si="361"/>
        <v>5750RGInt 05 Londrina</v>
      </c>
      <c r="BE2292" s="110">
        <v>5750</v>
      </c>
      <c r="BF2292" s="110" t="s">
        <v>3347</v>
      </c>
      <c r="BG2292" s="110">
        <v>8059</v>
      </c>
      <c r="BH2292" s="110" t="s">
        <v>37</v>
      </c>
      <c r="BI2292" s="110">
        <v>4798</v>
      </c>
      <c r="BJ2292" s="110">
        <v>0</v>
      </c>
      <c r="BK2292" s="110">
        <v>0</v>
      </c>
      <c r="BL2292" s="110">
        <v>0</v>
      </c>
      <c r="BN2292" s="110">
        <f t="shared" si="362"/>
        <v>4798</v>
      </c>
      <c r="CG2292" s="110" t="str">
        <f t="shared" si="359"/>
        <v>6558Marechal Cândido Rondon</v>
      </c>
      <c r="CH2292" s="110" t="str">
        <f t="shared" si="360"/>
        <v>6558-1</v>
      </c>
      <c r="CI2292" s="110">
        <v>1</v>
      </c>
      <c r="CJ2292" s="110">
        <v>6558</v>
      </c>
      <c r="CK2292" s="110" t="s">
        <v>35</v>
      </c>
      <c r="CL2292" s="110">
        <v>4114609</v>
      </c>
      <c r="CM2292" s="110" t="s">
        <v>341</v>
      </c>
      <c r="CN2292" s="110">
        <v>0</v>
      </c>
      <c r="CO2292" s="110">
        <v>96</v>
      </c>
      <c r="CP2292" s="110">
        <v>0</v>
      </c>
      <c r="CQ2292" s="110">
        <v>0</v>
      </c>
    </row>
    <row r="2293" spans="56:95" x14ac:dyDescent="0.2">
      <c r="BD2293" s="110" t="str">
        <f t="shared" si="361"/>
        <v>5751RGInt 03 Cascavel</v>
      </c>
      <c r="BE2293" s="110">
        <v>5751</v>
      </c>
      <c r="BF2293" s="110" t="s">
        <v>3354</v>
      </c>
      <c r="BG2293" s="110">
        <v>8059</v>
      </c>
      <c r="BH2293" s="110" t="s">
        <v>35</v>
      </c>
      <c r="BI2293" s="110">
        <v>6630</v>
      </c>
      <c r="BJ2293" s="110">
        <v>0</v>
      </c>
      <c r="BK2293" s="110">
        <v>0</v>
      </c>
      <c r="BL2293" s="110">
        <v>0</v>
      </c>
      <c r="BN2293" s="110">
        <f t="shared" si="362"/>
        <v>6630</v>
      </c>
      <c r="CG2293" s="110" t="str">
        <f t="shared" si="359"/>
        <v>6558 Total</v>
      </c>
      <c r="CH2293" s="110" t="str">
        <f t="shared" si="360"/>
        <v>6558 Total-1</v>
      </c>
      <c r="CI2293" s="110">
        <v>1</v>
      </c>
      <c r="CJ2293" s="110" t="s">
        <v>7834</v>
      </c>
      <c r="CN2293" s="110">
        <v>0</v>
      </c>
      <c r="CO2293" s="110">
        <v>96</v>
      </c>
      <c r="CP2293" s="110">
        <v>0</v>
      </c>
      <c r="CQ2293" s="110">
        <v>0</v>
      </c>
    </row>
    <row r="2294" spans="56:95" x14ac:dyDescent="0.2">
      <c r="BD2294" s="110" t="str">
        <f t="shared" si="361"/>
        <v>5752RGInt 01 Curitiba</v>
      </c>
      <c r="BE2294" s="110">
        <v>5752</v>
      </c>
      <c r="BF2294" s="110" t="s">
        <v>3404</v>
      </c>
      <c r="BG2294" s="110">
        <v>8163</v>
      </c>
      <c r="BH2294" s="110" t="s">
        <v>33</v>
      </c>
      <c r="BI2294" s="110">
        <v>400</v>
      </c>
      <c r="BJ2294" s="110">
        <v>0</v>
      </c>
      <c r="BK2294" s="110">
        <v>0</v>
      </c>
      <c r="BL2294" s="110">
        <v>0</v>
      </c>
      <c r="BN2294" s="110">
        <f t="shared" si="362"/>
        <v>400</v>
      </c>
      <c r="CG2294" s="110" t="str">
        <f t="shared" si="359"/>
        <v>6559Curitiba</v>
      </c>
      <c r="CH2294" s="110" t="str">
        <f t="shared" si="360"/>
        <v>6559-1</v>
      </c>
      <c r="CI2294" s="110">
        <v>1</v>
      </c>
      <c r="CJ2294" s="110">
        <v>6559</v>
      </c>
      <c r="CK2294" s="110" t="s">
        <v>33</v>
      </c>
      <c r="CL2294" s="110">
        <v>4106902</v>
      </c>
      <c r="CM2294" s="110" t="s">
        <v>128</v>
      </c>
      <c r="CN2294" s="110">
        <v>0</v>
      </c>
      <c r="CO2294" s="110">
        <v>1</v>
      </c>
      <c r="CP2294" s="110">
        <v>0</v>
      </c>
      <c r="CQ2294" s="110">
        <v>0</v>
      </c>
    </row>
    <row r="2295" spans="56:95" x14ac:dyDescent="0.2">
      <c r="BD2295" s="110" t="str">
        <f t="shared" si="361"/>
        <v>5753RGInt 01 Curitiba</v>
      </c>
      <c r="BE2295" s="110">
        <v>5753</v>
      </c>
      <c r="BF2295" s="110" t="s">
        <v>1965</v>
      </c>
      <c r="BG2295" s="110">
        <v>8383</v>
      </c>
      <c r="BH2295" s="110" t="s">
        <v>33</v>
      </c>
      <c r="BI2295" s="110">
        <v>900</v>
      </c>
      <c r="BJ2295" s="110">
        <v>0</v>
      </c>
      <c r="BK2295" s="110">
        <v>0</v>
      </c>
      <c r="BL2295" s="110">
        <v>0</v>
      </c>
      <c r="BN2295" s="110">
        <f t="shared" si="362"/>
        <v>900</v>
      </c>
      <c r="CG2295" s="110" t="str">
        <f t="shared" si="359"/>
        <v>6559 Total</v>
      </c>
      <c r="CH2295" s="110" t="str">
        <f t="shared" si="360"/>
        <v>6559 Total-1</v>
      </c>
      <c r="CI2295" s="110">
        <v>1</v>
      </c>
      <c r="CJ2295" s="110" t="s">
        <v>7835</v>
      </c>
      <c r="CN2295" s="110">
        <v>0</v>
      </c>
      <c r="CO2295" s="110">
        <v>1</v>
      </c>
      <c r="CP2295" s="110">
        <v>0</v>
      </c>
      <c r="CQ2295" s="110">
        <v>0</v>
      </c>
    </row>
    <row r="2296" spans="56:95" x14ac:dyDescent="0.2">
      <c r="BD2296" s="110" t="str">
        <f t="shared" si="361"/>
        <v>5754RGInt 01 Curitiba</v>
      </c>
      <c r="BE2296" s="110">
        <v>5754</v>
      </c>
      <c r="BF2296" s="110" t="s">
        <v>4469</v>
      </c>
      <c r="BG2296" s="110">
        <v>7007</v>
      </c>
      <c r="BH2296" s="110" t="s">
        <v>33</v>
      </c>
      <c r="BI2296" s="110">
        <v>1.2</v>
      </c>
      <c r="BJ2296" s="110">
        <v>0</v>
      </c>
      <c r="BK2296" s="110">
        <v>0</v>
      </c>
      <c r="BL2296" s="110">
        <v>0</v>
      </c>
      <c r="BN2296" s="110">
        <f t="shared" si="362"/>
        <v>1.2</v>
      </c>
      <c r="CG2296" s="110" t="str">
        <f t="shared" si="359"/>
        <v>6560Londrina</v>
      </c>
      <c r="CH2296" s="110" t="str">
        <f t="shared" si="360"/>
        <v>6560-1</v>
      </c>
      <c r="CI2296" s="110">
        <v>1</v>
      </c>
      <c r="CJ2296" s="110">
        <v>6560</v>
      </c>
      <c r="CK2296" s="110" t="s">
        <v>37</v>
      </c>
      <c r="CL2296" s="110">
        <v>4113700</v>
      </c>
      <c r="CM2296" s="110" t="s">
        <v>326</v>
      </c>
      <c r="CN2296" s="110">
        <v>0</v>
      </c>
      <c r="CO2296" s="110">
        <v>1500</v>
      </c>
      <c r="CP2296" s="110">
        <v>1500</v>
      </c>
      <c r="CQ2296" s="110">
        <v>0</v>
      </c>
    </row>
    <row r="2297" spans="56:95" x14ac:dyDescent="0.2">
      <c r="BD2297" s="110" t="str">
        <f t="shared" si="361"/>
        <v>5755RGInt 01 Curitiba</v>
      </c>
      <c r="BE2297" s="110">
        <v>5755</v>
      </c>
      <c r="BF2297" s="110" t="s">
        <v>4470</v>
      </c>
      <c r="BG2297" s="110">
        <v>8397</v>
      </c>
      <c r="BH2297" s="110" t="s">
        <v>33</v>
      </c>
      <c r="BI2297" s="110">
        <v>6</v>
      </c>
      <c r="BJ2297" s="110">
        <v>8</v>
      </c>
      <c r="BK2297" s="110">
        <v>4.09</v>
      </c>
      <c r="BL2297" s="110">
        <v>0</v>
      </c>
      <c r="BN2297" s="110">
        <f t="shared" si="362"/>
        <v>18.09</v>
      </c>
      <c r="CG2297" s="110" t="str">
        <f t="shared" si="359"/>
        <v>6560 Total</v>
      </c>
      <c r="CH2297" s="110" t="str">
        <f t="shared" si="360"/>
        <v>6560 Total-1</v>
      </c>
      <c r="CI2297" s="110">
        <v>1</v>
      </c>
      <c r="CJ2297" s="110" t="s">
        <v>7836</v>
      </c>
      <c r="CN2297" s="110">
        <v>0</v>
      </c>
      <c r="CO2297" s="110">
        <v>1500</v>
      </c>
      <c r="CP2297" s="110">
        <v>1500</v>
      </c>
      <c r="CQ2297" s="110">
        <v>0</v>
      </c>
    </row>
    <row r="2298" spans="56:95" x14ac:dyDescent="0.2">
      <c r="BD2298" s="110" t="str">
        <f t="shared" si="361"/>
        <v>5756RGInt 04 Maringá</v>
      </c>
      <c r="BE2298" s="110">
        <v>5756</v>
      </c>
      <c r="BF2298" s="110" t="s">
        <v>4471</v>
      </c>
      <c r="BG2298" s="110">
        <v>8397</v>
      </c>
      <c r="BH2298" s="110" t="s">
        <v>36</v>
      </c>
      <c r="BI2298" s="110">
        <v>5</v>
      </c>
      <c r="BJ2298" s="110">
        <v>14.4</v>
      </c>
      <c r="BK2298" s="110">
        <v>15</v>
      </c>
      <c r="BL2298" s="110">
        <v>5.5</v>
      </c>
      <c r="BN2298" s="110">
        <f t="shared" si="362"/>
        <v>39.9</v>
      </c>
      <c r="CG2298" s="110" t="str">
        <f t="shared" si="359"/>
        <v>6562Guarapuava</v>
      </c>
      <c r="CH2298" s="110" t="str">
        <f t="shared" si="360"/>
        <v>6562-1</v>
      </c>
      <c r="CI2298" s="110">
        <v>1</v>
      </c>
      <c r="CJ2298" s="110">
        <v>6562</v>
      </c>
      <c r="CK2298" s="110" t="s">
        <v>34</v>
      </c>
      <c r="CL2298" s="110">
        <v>4109401</v>
      </c>
      <c r="CM2298" s="110" t="s">
        <v>526</v>
      </c>
      <c r="CN2298" s="110">
        <v>0</v>
      </c>
      <c r="CO2298" s="110">
        <v>800</v>
      </c>
      <c r="CP2298" s="110">
        <v>0</v>
      </c>
      <c r="CQ2298" s="110">
        <v>0</v>
      </c>
    </row>
    <row r="2299" spans="56:95" x14ac:dyDescent="0.2">
      <c r="BD2299" s="110" t="str">
        <f t="shared" si="361"/>
        <v>5757RGInt 03 Cascavel</v>
      </c>
      <c r="BE2299" s="110">
        <v>5757</v>
      </c>
      <c r="BF2299" s="110" t="s">
        <v>4477</v>
      </c>
      <c r="BG2299" s="110">
        <v>8397</v>
      </c>
      <c r="BH2299" s="110" t="s">
        <v>35</v>
      </c>
      <c r="BI2299" s="110">
        <v>10</v>
      </c>
      <c r="BJ2299" s="110">
        <v>15</v>
      </c>
      <c r="BK2299" s="110">
        <v>7.3</v>
      </c>
      <c r="BL2299" s="110">
        <v>11.44</v>
      </c>
      <c r="BN2299" s="110">
        <f t="shared" si="362"/>
        <v>43.739999999999995</v>
      </c>
      <c r="CG2299" s="110" t="str">
        <f t="shared" si="359"/>
        <v>6562 Total</v>
      </c>
      <c r="CH2299" s="110" t="str">
        <f t="shared" si="360"/>
        <v>6562 Total-1</v>
      </c>
      <c r="CI2299" s="110">
        <v>1</v>
      </c>
      <c r="CJ2299" s="110" t="s">
        <v>7837</v>
      </c>
      <c r="CN2299" s="110">
        <v>0</v>
      </c>
      <c r="CO2299" s="110">
        <v>800</v>
      </c>
      <c r="CP2299" s="110">
        <v>0</v>
      </c>
      <c r="CQ2299" s="110">
        <v>0</v>
      </c>
    </row>
    <row r="2300" spans="56:95" x14ac:dyDescent="0.2">
      <c r="BD2300" s="110" t="str">
        <f t="shared" si="361"/>
        <v>5758RGInt 04 Maringá</v>
      </c>
      <c r="BE2300" s="110">
        <v>5758</v>
      </c>
      <c r="BF2300" s="110" t="s">
        <v>4478</v>
      </c>
      <c r="BG2300" s="110">
        <v>8397</v>
      </c>
      <c r="BH2300" s="110" t="s">
        <v>36</v>
      </c>
      <c r="BI2300" s="110">
        <v>0.8</v>
      </c>
      <c r="BJ2300" s="110">
        <v>0</v>
      </c>
      <c r="BK2300" s="110">
        <v>0</v>
      </c>
      <c r="BL2300" s="110">
        <v>0</v>
      </c>
      <c r="BN2300" s="110">
        <f t="shared" si="362"/>
        <v>0.8</v>
      </c>
      <c r="CG2300" s="110" t="str">
        <f t="shared" si="359"/>
        <v>6564Foz do Iguaçu</v>
      </c>
      <c r="CH2300" s="110" t="str">
        <f t="shared" si="360"/>
        <v>6564-1</v>
      </c>
      <c r="CI2300" s="110">
        <v>1</v>
      </c>
      <c r="CJ2300" s="110">
        <v>6564</v>
      </c>
      <c r="CK2300" s="110" t="s">
        <v>35</v>
      </c>
      <c r="CL2300" s="110">
        <v>4108304</v>
      </c>
      <c r="CM2300" s="110" t="s">
        <v>407</v>
      </c>
      <c r="CN2300" s="110">
        <v>0</v>
      </c>
      <c r="CO2300" s="110">
        <v>280.02</v>
      </c>
      <c r="CP2300" s="110">
        <v>0</v>
      </c>
      <c r="CQ2300" s="110">
        <v>0</v>
      </c>
    </row>
    <row r="2301" spans="56:95" x14ac:dyDescent="0.2">
      <c r="BD2301" s="110" t="str">
        <f t="shared" si="361"/>
        <v>5759RGInt 05 Londrina</v>
      </c>
      <c r="BE2301" s="110">
        <v>5759</v>
      </c>
      <c r="BF2301" s="110" t="s">
        <v>4479</v>
      </c>
      <c r="BG2301" s="110">
        <v>8397</v>
      </c>
      <c r="BH2301" s="110" t="s">
        <v>37</v>
      </c>
      <c r="BI2301" s="110">
        <v>10</v>
      </c>
      <c r="BJ2301" s="110">
        <v>15</v>
      </c>
      <c r="BK2301" s="110">
        <v>21</v>
      </c>
      <c r="BL2301" s="110">
        <v>8.81</v>
      </c>
      <c r="BN2301" s="110">
        <f t="shared" si="362"/>
        <v>54.81</v>
      </c>
      <c r="CG2301" s="110" t="str">
        <f t="shared" si="359"/>
        <v>6564 Total</v>
      </c>
      <c r="CH2301" s="110" t="str">
        <f t="shared" si="360"/>
        <v>6564 Total-1</v>
      </c>
      <c r="CI2301" s="110">
        <v>1</v>
      </c>
      <c r="CJ2301" s="110" t="s">
        <v>7838</v>
      </c>
      <c r="CN2301" s="110">
        <v>0</v>
      </c>
      <c r="CO2301" s="110">
        <v>280.02</v>
      </c>
      <c r="CP2301" s="110">
        <v>0</v>
      </c>
      <c r="CQ2301" s="110">
        <v>0</v>
      </c>
    </row>
    <row r="2302" spans="56:95" x14ac:dyDescent="0.2">
      <c r="BD2302" s="110" t="str">
        <f t="shared" si="361"/>
        <v>5760RGInt 02 Guarapuava</v>
      </c>
      <c r="BE2302" s="110">
        <v>5760</v>
      </c>
      <c r="BF2302" s="110" t="s">
        <v>4480</v>
      </c>
      <c r="BG2302" s="110">
        <v>8397</v>
      </c>
      <c r="BH2302" s="110" t="s">
        <v>34</v>
      </c>
      <c r="BI2302" s="110">
        <v>7</v>
      </c>
      <c r="BJ2302" s="110">
        <v>15</v>
      </c>
      <c r="BK2302" s="110">
        <v>13</v>
      </c>
      <c r="BL2302" s="110">
        <v>8</v>
      </c>
      <c r="BN2302" s="110">
        <f t="shared" si="362"/>
        <v>43</v>
      </c>
      <c r="CG2302" s="110" t="str">
        <f t="shared" si="359"/>
        <v>6565Londrina</v>
      </c>
      <c r="CH2302" s="110" t="str">
        <f t="shared" si="360"/>
        <v>6565-1</v>
      </c>
      <c r="CI2302" s="110">
        <v>1</v>
      </c>
      <c r="CJ2302" s="110">
        <v>6565</v>
      </c>
      <c r="CK2302" s="110" t="s">
        <v>37</v>
      </c>
      <c r="CL2302" s="110">
        <v>4113700</v>
      </c>
      <c r="CM2302" s="110" t="s">
        <v>326</v>
      </c>
      <c r="CN2302" s="110">
        <v>0</v>
      </c>
      <c r="CO2302" s="110">
        <v>72</v>
      </c>
      <c r="CP2302" s="110">
        <v>0</v>
      </c>
      <c r="CQ2302" s="110">
        <v>0</v>
      </c>
    </row>
    <row r="2303" spans="56:95" x14ac:dyDescent="0.2">
      <c r="BD2303" s="110" t="str">
        <f t="shared" si="361"/>
        <v>5761RGInt 02 Guarapuava</v>
      </c>
      <c r="BE2303" s="110">
        <v>5761</v>
      </c>
      <c r="BF2303" s="110" t="s">
        <v>4483</v>
      </c>
      <c r="BG2303" s="110">
        <v>8397</v>
      </c>
      <c r="BH2303" s="110" t="s">
        <v>34</v>
      </c>
      <c r="BI2303" s="110">
        <v>5</v>
      </c>
      <c r="BJ2303" s="110">
        <v>10</v>
      </c>
      <c r="BK2303" s="110">
        <v>15</v>
      </c>
      <c r="BL2303" s="110">
        <v>21.8</v>
      </c>
      <c r="BN2303" s="110">
        <f t="shared" si="362"/>
        <v>51.8</v>
      </c>
      <c r="CG2303" s="110" t="str">
        <f t="shared" si="359"/>
        <v>6565 Total</v>
      </c>
      <c r="CH2303" s="110" t="str">
        <f t="shared" si="360"/>
        <v>6565 Total-1</v>
      </c>
      <c r="CI2303" s="110">
        <v>1</v>
      </c>
      <c r="CJ2303" s="110" t="s">
        <v>7839</v>
      </c>
      <c r="CN2303" s="110">
        <v>0</v>
      </c>
      <c r="CO2303" s="110">
        <v>72</v>
      </c>
      <c r="CP2303" s="110">
        <v>0</v>
      </c>
      <c r="CQ2303" s="110">
        <v>0</v>
      </c>
    </row>
    <row r="2304" spans="56:95" x14ac:dyDescent="0.2">
      <c r="BD2304" s="110" t="str">
        <f t="shared" si="361"/>
        <v>5762RGInt 03 Cascavel</v>
      </c>
      <c r="BE2304" s="110">
        <v>5762</v>
      </c>
      <c r="BF2304" s="110" t="s">
        <v>4488</v>
      </c>
      <c r="BG2304" s="110">
        <v>8397</v>
      </c>
      <c r="BH2304" s="110" t="s">
        <v>35</v>
      </c>
      <c r="BI2304" s="110">
        <v>4</v>
      </c>
      <c r="BJ2304" s="110">
        <v>8</v>
      </c>
      <c r="BK2304" s="110">
        <v>9</v>
      </c>
      <c r="BL2304" s="110">
        <v>0.27</v>
      </c>
      <c r="BN2304" s="110">
        <f t="shared" si="362"/>
        <v>21.27</v>
      </c>
      <c r="CG2304" s="110" t="str">
        <f t="shared" si="359"/>
        <v>6567Francisco Beltrão</v>
      </c>
      <c r="CH2304" s="110" t="str">
        <f t="shared" si="360"/>
        <v>6567-1</v>
      </c>
      <c r="CI2304" s="110">
        <v>1</v>
      </c>
      <c r="CJ2304" s="110">
        <v>6567</v>
      </c>
      <c r="CK2304" s="110" t="s">
        <v>35</v>
      </c>
      <c r="CL2304" s="110">
        <v>4108403</v>
      </c>
      <c r="CM2304" s="110" t="s">
        <v>166</v>
      </c>
      <c r="CN2304" s="110">
        <v>0</v>
      </c>
      <c r="CO2304" s="110">
        <v>816.76</v>
      </c>
      <c r="CP2304" s="110">
        <v>101.46</v>
      </c>
      <c r="CQ2304" s="110">
        <v>0</v>
      </c>
    </row>
    <row r="2305" spans="56:95" x14ac:dyDescent="0.2">
      <c r="BD2305" s="110" t="str">
        <f t="shared" si="361"/>
        <v>5763RGInt 01 Curitiba</v>
      </c>
      <c r="BE2305" s="110">
        <v>5763</v>
      </c>
      <c r="BF2305" s="110" t="s">
        <v>4429</v>
      </c>
      <c r="BG2305" s="110">
        <v>8088</v>
      </c>
      <c r="BH2305" s="110" t="s">
        <v>33</v>
      </c>
      <c r="BI2305" s="110">
        <v>5</v>
      </c>
      <c r="BJ2305" s="110">
        <v>2</v>
      </c>
      <c r="BK2305" s="110">
        <v>1</v>
      </c>
      <c r="BL2305" s="110">
        <v>1</v>
      </c>
      <c r="BN2305" s="110">
        <f t="shared" si="362"/>
        <v>9</v>
      </c>
      <c r="CG2305" s="110" t="str">
        <f t="shared" si="359"/>
        <v>6567 Total</v>
      </c>
      <c r="CH2305" s="110" t="str">
        <f t="shared" si="360"/>
        <v>6567 Total-1</v>
      </c>
      <c r="CI2305" s="110">
        <v>1</v>
      </c>
      <c r="CJ2305" s="110" t="s">
        <v>7840</v>
      </c>
      <c r="CN2305" s="110">
        <v>0</v>
      </c>
      <c r="CO2305" s="110">
        <v>816.76</v>
      </c>
      <c r="CP2305" s="110">
        <v>101.46</v>
      </c>
      <c r="CQ2305" s="110">
        <v>0</v>
      </c>
    </row>
    <row r="2306" spans="56:95" x14ac:dyDescent="0.2">
      <c r="BD2306" s="110" t="str">
        <f t="shared" si="361"/>
        <v>5763RGInt 02 Guarapuava</v>
      </c>
      <c r="BE2306" s="110">
        <v>5763</v>
      </c>
      <c r="BF2306" s="110" t="s">
        <v>4429</v>
      </c>
      <c r="BG2306" s="110">
        <v>8088</v>
      </c>
      <c r="BH2306" s="110" t="s">
        <v>34</v>
      </c>
      <c r="BI2306" s="110">
        <v>5</v>
      </c>
      <c r="BJ2306" s="110">
        <v>3</v>
      </c>
      <c r="BK2306" s="110">
        <v>2</v>
      </c>
      <c r="BL2306" s="110">
        <v>1</v>
      </c>
      <c r="BN2306" s="110">
        <f t="shared" si="362"/>
        <v>11</v>
      </c>
      <c r="CG2306" s="110" t="str">
        <f t="shared" si="359"/>
        <v>6569Irati</v>
      </c>
      <c r="CH2306" s="110" t="str">
        <f t="shared" si="360"/>
        <v>6569-1</v>
      </c>
      <c r="CI2306" s="110">
        <v>1</v>
      </c>
      <c r="CJ2306" s="110">
        <v>6569</v>
      </c>
      <c r="CK2306" s="110" t="s">
        <v>38</v>
      </c>
      <c r="CL2306" s="110">
        <v>4110706</v>
      </c>
      <c r="CM2306" s="110" t="s">
        <v>594</v>
      </c>
      <c r="CN2306" s="110">
        <v>0</v>
      </c>
      <c r="CO2306" s="110">
        <v>571.5</v>
      </c>
      <c r="CP2306" s="110">
        <v>571.5</v>
      </c>
      <c r="CQ2306" s="110">
        <v>0</v>
      </c>
    </row>
    <row r="2307" spans="56:95" x14ac:dyDescent="0.2">
      <c r="BD2307" s="110" t="str">
        <f t="shared" si="361"/>
        <v>5763RGInt 03 Cascavel</v>
      </c>
      <c r="BE2307" s="110">
        <v>5763</v>
      </c>
      <c r="BF2307" s="110" t="s">
        <v>4429</v>
      </c>
      <c r="BG2307" s="110">
        <v>8088</v>
      </c>
      <c r="BH2307" s="110" t="s">
        <v>35</v>
      </c>
      <c r="BI2307" s="110">
        <v>23</v>
      </c>
      <c r="BJ2307" s="110">
        <v>14</v>
      </c>
      <c r="BK2307" s="110">
        <v>2</v>
      </c>
      <c r="BL2307" s="110">
        <v>3</v>
      </c>
      <c r="BN2307" s="110">
        <f t="shared" si="362"/>
        <v>42</v>
      </c>
      <c r="CG2307" s="110" t="str">
        <f t="shared" si="359"/>
        <v>6569 Total</v>
      </c>
      <c r="CH2307" s="110" t="str">
        <f t="shared" si="360"/>
        <v>6569 Total-1</v>
      </c>
      <c r="CI2307" s="110">
        <v>1</v>
      </c>
      <c r="CJ2307" s="110" t="s">
        <v>7841</v>
      </c>
      <c r="CN2307" s="110">
        <v>0</v>
      </c>
      <c r="CO2307" s="110">
        <v>571.5</v>
      </c>
      <c r="CP2307" s="110">
        <v>571.5</v>
      </c>
      <c r="CQ2307" s="110">
        <v>0</v>
      </c>
    </row>
    <row r="2308" spans="56:95" x14ac:dyDescent="0.2">
      <c r="BD2308" s="110" t="str">
        <f t="shared" si="361"/>
        <v>5763RGInt 04 Maringá</v>
      </c>
      <c r="BE2308" s="110">
        <v>5763</v>
      </c>
      <c r="BF2308" s="110" t="s">
        <v>4429</v>
      </c>
      <c r="BG2308" s="110">
        <v>8088</v>
      </c>
      <c r="BH2308" s="110" t="s">
        <v>36</v>
      </c>
      <c r="BI2308" s="110">
        <v>23</v>
      </c>
      <c r="BJ2308" s="110">
        <v>14</v>
      </c>
      <c r="BK2308" s="110">
        <v>2</v>
      </c>
      <c r="BL2308" s="110">
        <v>3</v>
      </c>
      <c r="BN2308" s="110">
        <f t="shared" si="362"/>
        <v>42</v>
      </c>
      <c r="CG2308" s="110" t="str">
        <f t="shared" si="359"/>
        <v>6570Guarapuava</v>
      </c>
      <c r="CH2308" s="110" t="str">
        <f t="shared" si="360"/>
        <v>6570-1</v>
      </c>
      <c r="CI2308" s="110">
        <v>1</v>
      </c>
      <c r="CJ2308" s="110">
        <v>6570</v>
      </c>
      <c r="CK2308" s="110" t="s">
        <v>34</v>
      </c>
      <c r="CL2308" s="110">
        <v>4109401</v>
      </c>
      <c r="CM2308" s="110" t="s">
        <v>526</v>
      </c>
      <c r="CN2308" s="110">
        <v>0</v>
      </c>
      <c r="CO2308" s="110">
        <v>180</v>
      </c>
      <c r="CP2308" s="110">
        <v>165.29</v>
      </c>
      <c r="CQ2308" s="110">
        <v>0</v>
      </c>
    </row>
    <row r="2309" spans="56:95" x14ac:dyDescent="0.2">
      <c r="BD2309" s="110" t="str">
        <f t="shared" si="361"/>
        <v>5763RGInt 05 Londrina</v>
      </c>
      <c r="BE2309" s="110">
        <v>5763</v>
      </c>
      <c r="BF2309" s="110" t="s">
        <v>4429</v>
      </c>
      <c r="BG2309" s="110">
        <v>8088</v>
      </c>
      <c r="BH2309" s="110" t="s">
        <v>37</v>
      </c>
      <c r="BI2309" s="110">
        <v>18</v>
      </c>
      <c r="BJ2309" s="110">
        <v>13</v>
      </c>
      <c r="BK2309" s="110">
        <v>1</v>
      </c>
      <c r="BL2309" s="110">
        <v>2</v>
      </c>
      <c r="BN2309" s="110">
        <f t="shared" si="362"/>
        <v>34</v>
      </c>
      <c r="CG2309" s="110" t="str">
        <f t="shared" si="359"/>
        <v>6570 Total</v>
      </c>
      <c r="CH2309" s="110" t="str">
        <f t="shared" si="360"/>
        <v>6570 Total-1</v>
      </c>
      <c r="CI2309" s="110">
        <v>1</v>
      </c>
      <c r="CJ2309" s="110" t="s">
        <v>7842</v>
      </c>
      <c r="CN2309" s="110">
        <v>0</v>
      </c>
      <c r="CO2309" s="110">
        <v>180</v>
      </c>
      <c r="CP2309" s="110">
        <v>165.29</v>
      </c>
      <c r="CQ2309" s="110">
        <v>0</v>
      </c>
    </row>
    <row r="2310" spans="56:95" x14ac:dyDescent="0.2">
      <c r="BD2310" s="110" t="str">
        <f t="shared" si="361"/>
        <v>5763RGInt 06 Ponta Grossa</v>
      </c>
      <c r="BE2310" s="110">
        <v>5763</v>
      </c>
      <c r="BF2310" s="110" t="s">
        <v>4429</v>
      </c>
      <c r="BG2310" s="110">
        <v>8088</v>
      </c>
      <c r="BH2310" s="110" t="s">
        <v>38</v>
      </c>
      <c r="BI2310" s="110">
        <v>6</v>
      </c>
      <c r="BJ2310" s="110">
        <v>2</v>
      </c>
      <c r="BK2310" s="110">
        <v>2</v>
      </c>
      <c r="BL2310" s="110">
        <v>2</v>
      </c>
      <c r="BN2310" s="110">
        <f t="shared" si="362"/>
        <v>12</v>
      </c>
      <c r="CG2310" s="110" t="str">
        <f t="shared" si="359"/>
        <v>6571Guarapuava</v>
      </c>
      <c r="CH2310" s="110" t="str">
        <f t="shared" si="360"/>
        <v>6571-1</v>
      </c>
      <c r="CI2310" s="110">
        <v>1</v>
      </c>
      <c r="CJ2310" s="110">
        <v>6571</v>
      </c>
      <c r="CK2310" s="110" t="s">
        <v>34</v>
      </c>
      <c r="CL2310" s="110">
        <v>4109401</v>
      </c>
      <c r="CM2310" s="110" t="s">
        <v>526</v>
      </c>
      <c r="CN2310" s="110">
        <v>0</v>
      </c>
      <c r="CO2310" s="110">
        <v>400</v>
      </c>
      <c r="CP2310" s="110">
        <v>330.46</v>
      </c>
      <c r="CQ2310" s="110">
        <v>0</v>
      </c>
    </row>
    <row r="2311" spans="56:95" x14ac:dyDescent="0.2">
      <c r="BD2311" s="110" t="str">
        <f t="shared" si="361"/>
        <v>5764RGInt 05 Londrina</v>
      </c>
      <c r="BE2311" s="110">
        <v>5764</v>
      </c>
      <c r="BF2311" s="110" t="s">
        <v>4490</v>
      </c>
      <c r="BG2311" s="110">
        <v>8397</v>
      </c>
      <c r="BH2311" s="110" t="s">
        <v>37</v>
      </c>
      <c r="BI2311" s="110">
        <v>10</v>
      </c>
      <c r="BJ2311" s="110">
        <v>20</v>
      </c>
      <c r="BK2311" s="110">
        <v>20</v>
      </c>
      <c r="BL2311" s="110">
        <v>28.3</v>
      </c>
      <c r="BN2311" s="110">
        <f t="shared" si="362"/>
        <v>78.3</v>
      </c>
      <c r="CG2311" s="110" t="str">
        <f t="shared" si="359"/>
        <v>6571 Total</v>
      </c>
      <c r="CH2311" s="110" t="str">
        <f t="shared" si="360"/>
        <v>6571 Total-1</v>
      </c>
      <c r="CI2311" s="110">
        <v>1</v>
      </c>
      <c r="CJ2311" s="110" t="s">
        <v>7843</v>
      </c>
      <c r="CN2311" s="110">
        <v>0</v>
      </c>
      <c r="CO2311" s="110">
        <v>400</v>
      </c>
      <c r="CP2311" s="110">
        <v>330.46</v>
      </c>
      <c r="CQ2311" s="110">
        <v>0</v>
      </c>
    </row>
    <row r="2312" spans="56:95" x14ac:dyDescent="0.2">
      <c r="BD2312" s="110" t="str">
        <f t="shared" si="361"/>
        <v>5765RGInt 04 Maringá</v>
      </c>
      <c r="BE2312" s="110">
        <v>5765</v>
      </c>
      <c r="BF2312" s="110" t="s">
        <v>4491</v>
      </c>
      <c r="BG2312" s="110">
        <v>8397</v>
      </c>
      <c r="BH2312" s="110" t="s">
        <v>36</v>
      </c>
      <c r="BI2312" s="110">
        <v>5</v>
      </c>
      <c r="BJ2312" s="110">
        <v>14</v>
      </c>
      <c r="BK2312" s="110">
        <v>12</v>
      </c>
      <c r="BL2312" s="110">
        <v>3.24</v>
      </c>
      <c r="BN2312" s="110">
        <f t="shared" si="362"/>
        <v>34.24</v>
      </c>
      <c r="CG2312" s="110" t="str">
        <f t="shared" si="359"/>
        <v>6572Marechal Cândido Rondon</v>
      </c>
      <c r="CH2312" s="110" t="str">
        <f t="shared" si="360"/>
        <v>6572-1</v>
      </c>
      <c r="CI2312" s="110">
        <v>1</v>
      </c>
      <c r="CJ2312" s="110">
        <v>6572</v>
      </c>
      <c r="CK2312" s="110" t="s">
        <v>35</v>
      </c>
      <c r="CL2312" s="110">
        <v>4114609</v>
      </c>
      <c r="CM2312" s="110" t="s">
        <v>341</v>
      </c>
      <c r="CN2312" s="110">
        <v>0</v>
      </c>
      <c r="CO2312" s="110">
        <v>2471.86</v>
      </c>
      <c r="CP2312" s="110">
        <v>2471.85</v>
      </c>
      <c r="CQ2312" s="110">
        <v>0</v>
      </c>
    </row>
    <row r="2313" spans="56:95" x14ac:dyDescent="0.2">
      <c r="BD2313" s="110" t="str">
        <f t="shared" si="361"/>
        <v>5766RGInt 04 Maringá</v>
      </c>
      <c r="BE2313" s="110">
        <v>5766</v>
      </c>
      <c r="BF2313" s="110" t="s">
        <v>4492</v>
      </c>
      <c r="BG2313" s="110">
        <v>8397</v>
      </c>
      <c r="BH2313" s="110" t="s">
        <v>36</v>
      </c>
      <c r="BI2313" s="110">
        <v>5</v>
      </c>
      <c r="BJ2313" s="110">
        <v>15</v>
      </c>
      <c r="BK2313" s="110">
        <v>10</v>
      </c>
      <c r="BL2313" s="110">
        <v>5.9</v>
      </c>
      <c r="BN2313" s="110">
        <f t="shared" si="362"/>
        <v>35.9</v>
      </c>
      <c r="CG2313" s="110" t="str">
        <f t="shared" si="359"/>
        <v>6572 Total</v>
      </c>
      <c r="CH2313" s="110" t="str">
        <f t="shared" si="360"/>
        <v>6572 Total-1</v>
      </c>
      <c r="CI2313" s="110">
        <v>1</v>
      </c>
      <c r="CJ2313" s="110" t="s">
        <v>7844</v>
      </c>
      <c r="CN2313" s="110">
        <v>0</v>
      </c>
      <c r="CO2313" s="110">
        <v>2471.86</v>
      </c>
      <c r="CP2313" s="110">
        <v>2471.85</v>
      </c>
      <c r="CQ2313" s="110">
        <v>0</v>
      </c>
    </row>
    <row r="2314" spans="56:95" x14ac:dyDescent="0.2">
      <c r="BD2314" s="110" t="str">
        <f t="shared" si="361"/>
        <v>5767RGInt 02 Guarapuava</v>
      </c>
      <c r="BE2314" s="110">
        <v>5767</v>
      </c>
      <c r="BF2314" s="110" t="s">
        <v>4493</v>
      </c>
      <c r="BG2314" s="110">
        <v>8397</v>
      </c>
      <c r="BH2314" s="110" t="s">
        <v>34</v>
      </c>
      <c r="BI2314" s="110">
        <v>15</v>
      </c>
      <c r="BJ2314" s="110">
        <v>15</v>
      </c>
      <c r="BK2314" s="110">
        <v>20</v>
      </c>
      <c r="BL2314" s="110">
        <v>30</v>
      </c>
      <c r="BN2314" s="110">
        <f t="shared" si="362"/>
        <v>80</v>
      </c>
      <c r="CG2314" s="110" t="str">
        <f t="shared" si="359"/>
        <v>6618Curitiba</v>
      </c>
      <c r="CH2314" s="110" t="str">
        <f t="shared" si="360"/>
        <v>6618-1</v>
      </c>
      <c r="CI2314" s="110">
        <v>1</v>
      </c>
      <c r="CJ2314" s="110">
        <v>6618</v>
      </c>
      <c r="CK2314" s="110" t="s">
        <v>33</v>
      </c>
      <c r="CL2314" s="110">
        <v>4106902</v>
      </c>
      <c r="CM2314" s="110" t="s">
        <v>128</v>
      </c>
      <c r="CN2314" s="110">
        <v>0</v>
      </c>
      <c r="CO2314" s="110">
        <v>1000</v>
      </c>
      <c r="CP2314" s="110">
        <v>1000</v>
      </c>
      <c r="CQ2314" s="110">
        <v>650</v>
      </c>
    </row>
    <row r="2315" spans="56:95" x14ac:dyDescent="0.2">
      <c r="BD2315" s="110" t="str">
        <f t="shared" si="361"/>
        <v>5768RGInt 05 Londrina</v>
      </c>
      <c r="BE2315" s="110">
        <v>5768</v>
      </c>
      <c r="BF2315" s="110" t="s">
        <v>4494</v>
      </c>
      <c r="BG2315" s="110">
        <v>8397</v>
      </c>
      <c r="BH2315" s="110" t="s">
        <v>37</v>
      </c>
      <c r="BI2315" s="110">
        <v>15</v>
      </c>
      <c r="BJ2315" s="110">
        <v>5.05</v>
      </c>
      <c r="BK2315" s="110">
        <v>0</v>
      </c>
      <c r="BL2315" s="110">
        <v>0</v>
      </c>
      <c r="BN2315" s="110">
        <f t="shared" si="362"/>
        <v>20.05</v>
      </c>
      <c r="CG2315" s="110" t="str">
        <f t="shared" si="359"/>
        <v>6618 Total</v>
      </c>
      <c r="CH2315" s="110" t="str">
        <f t="shared" si="360"/>
        <v>6618 Total-1</v>
      </c>
      <c r="CI2315" s="110">
        <v>1</v>
      </c>
      <c r="CJ2315" s="110" t="s">
        <v>7845</v>
      </c>
      <c r="CN2315" s="110">
        <v>0</v>
      </c>
      <c r="CO2315" s="110">
        <v>1000</v>
      </c>
      <c r="CP2315" s="110">
        <v>1000</v>
      </c>
      <c r="CQ2315" s="110">
        <v>650</v>
      </c>
    </row>
    <row r="2316" spans="56:95" x14ac:dyDescent="0.2">
      <c r="BD2316" s="110" t="str">
        <f t="shared" si="361"/>
        <v>5769RGInt 04 Maringá</v>
      </c>
      <c r="BE2316" s="110">
        <v>5769</v>
      </c>
      <c r="BF2316" s="110" t="s">
        <v>6787</v>
      </c>
      <c r="BG2316" s="110">
        <v>8397</v>
      </c>
      <c r="BH2316" s="110" t="s">
        <v>36</v>
      </c>
      <c r="BI2316" s="110">
        <v>4</v>
      </c>
      <c r="BJ2316" s="110">
        <v>12</v>
      </c>
      <c r="BK2316" s="110">
        <v>15</v>
      </c>
      <c r="BL2316" s="110">
        <v>5.7</v>
      </c>
      <c r="BN2316" s="110">
        <f t="shared" si="362"/>
        <v>36.700000000000003</v>
      </c>
      <c r="CG2316" s="110" t="str">
        <f t="shared" si="359"/>
        <v>6627Goioerê</v>
      </c>
      <c r="CH2316" s="110" t="str">
        <f t="shared" si="360"/>
        <v>6627-1</v>
      </c>
      <c r="CI2316" s="110">
        <v>1</v>
      </c>
      <c r="CJ2316" s="110">
        <v>6627</v>
      </c>
      <c r="CK2316" s="110" t="s">
        <v>36</v>
      </c>
      <c r="CL2316" s="110">
        <v>4108601</v>
      </c>
      <c r="CM2316" s="110" t="s">
        <v>902</v>
      </c>
      <c r="CN2316" s="110">
        <v>0</v>
      </c>
      <c r="CO2316" s="110">
        <v>826</v>
      </c>
      <c r="CP2316" s="110">
        <v>206</v>
      </c>
      <c r="CQ2316" s="110">
        <v>0</v>
      </c>
    </row>
    <row r="2317" spans="56:95" x14ac:dyDescent="0.2">
      <c r="BD2317" s="110" t="str">
        <f t="shared" si="361"/>
        <v>5770RGInt 02 Guarapuava</v>
      </c>
      <c r="BE2317" s="110">
        <v>5770</v>
      </c>
      <c r="BF2317" s="110" t="s">
        <v>4495</v>
      </c>
      <c r="BG2317" s="110">
        <v>8397</v>
      </c>
      <c r="BH2317" s="110" t="s">
        <v>34</v>
      </c>
      <c r="BI2317" s="110">
        <v>12</v>
      </c>
      <c r="BJ2317" s="110">
        <v>10.5</v>
      </c>
      <c r="BK2317" s="110">
        <v>15</v>
      </c>
      <c r="BL2317" s="110">
        <v>14.02</v>
      </c>
      <c r="BN2317" s="110">
        <f t="shared" si="362"/>
        <v>51.519999999999996</v>
      </c>
      <c r="CG2317" s="110" t="str">
        <f t="shared" si="359"/>
        <v>6627 Total</v>
      </c>
      <c r="CH2317" s="110" t="str">
        <f t="shared" si="360"/>
        <v>6627 Total-1</v>
      </c>
      <c r="CI2317" s="110">
        <v>1</v>
      </c>
      <c r="CJ2317" s="110" t="s">
        <v>7846</v>
      </c>
      <c r="CN2317" s="110">
        <v>0</v>
      </c>
      <c r="CO2317" s="110">
        <v>826</v>
      </c>
      <c r="CP2317" s="110">
        <v>206</v>
      </c>
      <c r="CQ2317" s="110">
        <v>0</v>
      </c>
    </row>
    <row r="2318" spans="56:95" x14ac:dyDescent="0.2">
      <c r="BD2318" s="110" t="str">
        <f t="shared" si="361"/>
        <v>5771RGInt 04 Maringá</v>
      </c>
      <c r="BE2318" s="110">
        <v>5771</v>
      </c>
      <c r="BF2318" s="110" t="s">
        <v>4496</v>
      </c>
      <c r="BG2318" s="110">
        <v>8397</v>
      </c>
      <c r="BH2318" s="110" t="s">
        <v>36</v>
      </c>
      <c r="BI2318" s="110">
        <v>10</v>
      </c>
      <c r="BJ2318" s="110">
        <v>15</v>
      </c>
      <c r="BK2318" s="110">
        <v>18</v>
      </c>
      <c r="BL2318" s="110">
        <v>18</v>
      </c>
      <c r="BN2318" s="110">
        <f t="shared" si="362"/>
        <v>61</v>
      </c>
      <c r="CG2318" s="110" t="str">
        <f t="shared" si="359"/>
        <v>6628Ibiporã</v>
      </c>
      <c r="CH2318" s="110" t="str">
        <f t="shared" si="360"/>
        <v>6628-1</v>
      </c>
      <c r="CI2318" s="110">
        <v>1</v>
      </c>
      <c r="CJ2318" s="110">
        <v>6628</v>
      </c>
      <c r="CK2318" s="110" t="s">
        <v>37</v>
      </c>
      <c r="CL2318" s="110">
        <v>4109807</v>
      </c>
      <c r="CM2318" s="110" t="s">
        <v>142</v>
      </c>
      <c r="CN2318" s="110">
        <v>0</v>
      </c>
      <c r="CO2318" s="110">
        <v>990</v>
      </c>
      <c r="CP2318" s="110">
        <v>990</v>
      </c>
      <c r="CQ2318" s="110">
        <v>0</v>
      </c>
    </row>
    <row r="2319" spans="56:95" x14ac:dyDescent="0.2">
      <c r="BD2319" s="110" t="str">
        <f t="shared" si="361"/>
        <v>5772RGInt 03 Cascavel</v>
      </c>
      <c r="BE2319" s="110">
        <v>5772</v>
      </c>
      <c r="BF2319" s="110" t="s">
        <v>4497</v>
      </c>
      <c r="BG2319" s="110">
        <v>8397</v>
      </c>
      <c r="BH2319" s="110" t="s">
        <v>35</v>
      </c>
      <c r="BI2319" s="110">
        <v>3</v>
      </c>
      <c r="BJ2319" s="110">
        <v>5.9</v>
      </c>
      <c r="BK2319" s="110">
        <v>0</v>
      </c>
      <c r="BL2319" s="110">
        <v>0</v>
      </c>
      <c r="BN2319" s="110">
        <f t="shared" si="362"/>
        <v>8.9</v>
      </c>
      <c r="CG2319" s="110" t="str">
        <f t="shared" si="359"/>
        <v>6628 Total</v>
      </c>
      <c r="CH2319" s="110" t="str">
        <f t="shared" si="360"/>
        <v>6628 Total-1</v>
      </c>
      <c r="CI2319" s="110">
        <v>1</v>
      </c>
      <c r="CJ2319" s="110" t="s">
        <v>7847</v>
      </c>
      <c r="CN2319" s="110">
        <v>0</v>
      </c>
      <c r="CO2319" s="110">
        <v>990</v>
      </c>
      <c r="CP2319" s="110">
        <v>990</v>
      </c>
      <c r="CQ2319" s="110">
        <v>0</v>
      </c>
    </row>
    <row r="2320" spans="56:95" x14ac:dyDescent="0.2">
      <c r="BD2320" s="110" t="str">
        <f t="shared" si="361"/>
        <v>5803(vazio)</v>
      </c>
      <c r="BE2320" s="110">
        <v>5803</v>
      </c>
      <c r="BF2320" s="110" t="s">
        <v>4486</v>
      </c>
      <c r="BG2320" s="110">
        <v>8084</v>
      </c>
      <c r="BH2320" s="110" t="s">
        <v>60</v>
      </c>
      <c r="BI2320" s="110">
        <v>25362.5</v>
      </c>
      <c r="BJ2320" s="110">
        <v>77870</v>
      </c>
      <c r="BK2320" s="110">
        <v>29472.5</v>
      </c>
      <c r="BL2320" s="110">
        <v>0</v>
      </c>
      <c r="BN2320" s="110">
        <f t="shared" si="362"/>
        <v>132705</v>
      </c>
      <c r="CG2320" s="110" t="str">
        <f t="shared" si="359"/>
        <v>6629Curitiba</v>
      </c>
      <c r="CH2320" s="110" t="str">
        <f t="shared" si="360"/>
        <v>6629-1</v>
      </c>
      <c r="CI2320" s="110">
        <v>1</v>
      </c>
      <c r="CJ2320" s="110">
        <v>6629</v>
      </c>
      <c r="CK2320" s="110" t="s">
        <v>33</v>
      </c>
      <c r="CL2320" s="110">
        <v>4106902</v>
      </c>
      <c r="CM2320" s="110" t="s">
        <v>128</v>
      </c>
      <c r="CN2320" s="110">
        <v>96.08</v>
      </c>
      <c r="CO2320" s="110">
        <v>214.92</v>
      </c>
      <c r="CP2320" s="110">
        <v>87</v>
      </c>
      <c r="CQ2320" s="110">
        <v>0</v>
      </c>
    </row>
    <row r="2321" spans="56:95" x14ac:dyDescent="0.2">
      <c r="BD2321" s="110" t="str">
        <f t="shared" si="361"/>
        <v>5804RGInt 01 Curitiba</v>
      </c>
      <c r="BE2321" s="110">
        <v>5804</v>
      </c>
      <c r="BF2321" s="110" t="s">
        <v>4452</v>
      </c>
      <c r="BG2321" s="110">
        <v>8083</v>
      </c>
      <c r="BH2321" s="110" t="s">
        <v>33</v>
      </c>
      <c r="BI2321" s="110">
        <v>0</v>
      </c>
      <c r="BJ2321" s="110">
        <v>500</v>
      </c>
      <c r="BK2321" s="110">
        <v>500</v>
      </c>
      <c r="BL2321" s="110">
        <v>0</v>
      </c>
      <c r="BN2321" s="110">
        <f t="shared" si="362"/>
        <v>1000</v>
      </c>
      <c r="CG2321" s="110" t="str">
        <f t="shared" si="359"/>
        <v>6629 Total</v>
      </c>
      <c r="CH2321" s="110" t="str">
        <f t="shared" si="360"/>
        <v>6629 Total-1</v>
      </c>
      <c r="CI2321" s="110">
        <v>1</v>
      </c>
      <c r="CJ2321" s="110" t="s">
        <v>7848</v>
      </c>
      <c r="CN2321" s="110">
        <v>96.08</v>
      </c>
      <c r="CO2321" s="110">
        <v>214.92</v>
      </c>
      <c r="CP2321" s="110">
        <v>87</v>
      </c>
      <c r="CQ2321" s="110">
        <v>0</v>
      </c>
    </row>
    <row r="2322" spans="56:95" x14ac:dyDescent="0.2">
      <c r="BD2322" s="110" t="str">
        <f t="shared" si="361"/>
        <v>5805RGInt 03 Cascavel</v>
      </c>
      <c r="BE2322" s="110">
        <v>5805</v>
      </c>
      <c r="BF2322" s="110" t="s">
        <v>1225</v>
      </c>
      <c r="BG2322" s="110">
        <v>8032</v>
      </c>
      <c r="BH2322" s="110" t="s">
        <v>35</v>
      </c>
      <c r="BI2322" s="110">
        <v>1</v>
      </c>
      <c r="BJ2322" s="110">
        <v>1</v>
      </c>
      <c r="BK2322" s="110">
        <v>1</v>
      </c>
      <c r="BL2322" s="110">
        <v>0</v>
      </c>
      <c r="BN2322" s="110">
        <f t="shared" si="362"/>
        <v>3</v>
      </c>
      <c r="CG2322" s="110" t="str">
        <f t="shared" si="359"/>
        <v>6630Colombo</v>
      </c>
      <c r="CH2322" s="110" t="str">
        <f t="shared" si="360"/>
        <v>6630-1</v>
      </c>
      <c r="CI2322" s="110">
        <v>1</v>
      </c>
      <c r="CJ2322" s="110">
        <v>6630</v>
      </c>
      <c r="CK2322" s="110" t="s">
        <v>33</v>
      </c>
      <c r="CL2322" s="110">
        <v>4105805</v>
      </c>
      <c r="CM2322" s="110" t="s">
        <v>458</v>
      </c>
      <c r="CN2322" s="110">
        <v>0</v>
      </c>
      <c r="CO2322" s="110">
        <v>227</v>
      </c>
      <c r="CP2322" s="110">
        <v>908</v>
      </c>
      <c r="CQ2322" s="110">
        <v>0</v>
      </c>
    </row>
    <row r="2323" spans="56:95" x14ac:dyDescent="0.2">
      <c r="BD2323" s="110" t="str">
        <f t="shared" si="361"/>
        <v>5806RGInt 03 Cascavel</v>
      </c>
      <c r="BE2323" s="110">
        <v>5806</v>
      </c>
      <c r="BF2323" s="110" t="s">
        <v>1222</v>
      </c>
      <c r="BG2323" s="110">
        <v>8032</v>
      </c>
      <c r="BH2323" s="110" t="s">
        <v>35</v>
      </c>
      <c r="BI2323" s="110">
        <v>1</v>
      </c>
      <c r="BJ2323" s="110">
        <v>1</v>
      </c>
      <c r="BK2323" s="110">
        <v>1</v>
      </c>
      <c r="BL2323" s="110">
        <v>0</v>
      </c>
      <c r="BN2323" s="110">
        <f t="shared" si="362"/>
        <v>3</v>
      </c>
      <c r="CG2323" s="110" t="str">
        <f t="shared" si="359"/>
        <v>6630 Total</v>
      </c>
      <c r="CH2323" s="110" t="str">
        <f t="shared" si="360"/>
        <v>6630 Total-1</v>
      </c>
      <c r="CI2323" s="110">
        <v>1</v>
      </c>
      <c r="CJ2323" s="110" t="s">
        <v>7849</v>
      </c>
      <c r="CN2323" s="110">
        <v>0</v>
      </c>
      <c r="CO2323" s="110">
        <v>227</v>
      </c>
      <c r="CP2323" s="110">
        <v>908</v>
      </c>
      <c r="CQ2323" s="110">
        <v>0</v>
      </c>
    </row>
    <row r="2324" spans="56:95" x14ac:dyDescent="0.2">
      <c r="BD2324" s="110" t="str">
        <f t="shared" si="361"/>
        <v>5807RGInt 03 Cascavel</v>
      </c>
      <c r="BE2324" s="110">
        <v>5807</v>
      </c>
      <c r="BF2324" s="110" t="s">
        <v>1230</v>
      </c>
      <c r="BG2324" s="110">
        <v>8032</v>
      </c>
      <c r="BH2324" s="110" t="s">
        <v>35</v>
      </c>
      <c r="BI2324" s="110">
        <v>1</v>
      </c>
      <c r="BJ2324" s="110">
        <v>1</v>
      </c>
      <c r="BK2324" s="110">
        <v>1</v>
      </c>
      <c r="BL2324" s="110">
        <v>0</v>
      </c>
      <c r="BN2324" s="110">
        <f t="shared" si="362"/>
        <v>3</v>
      </c>
      <c r="CG2324" s="110" t="str">
        <f t="shared" si="359"/>
        <v>6631Quitandinha</v>
      </c>
      <c r="CH2324" s="110" t="str">
        <f t="shared" si="360"/>
        <v>6631-1</v>
      </c>
      <c r="CI2324" s="110">
        <v>1</v>
      </c>
      <c r="CJ2324" s="110">
        <v>6631</v>
      </c>
      <c r="CK2324" s="110" t="s">
        <v>33</v>
      </c>
      <c r="CL2324" s="110">
        <v>4121208</v>
      </c>
      <c r="CM2324" s="110" t="s">
        <v>5824</v>
      </c>
      <c r="CN2324" s="110">
        <v>488</v>
      </c>
      <c r="CO2324" s="110">
        <v>333</v>
      </c>
      <c r="CP2324" s="110">
        <v>0</v>
      </c>
      <c r="CQ2324" s="110">
        <v>0</v>
      </c>
    </row>
    <row r="2325" spans="56:95" x14ac:dyDescent="0.2">
      <c r="BD2325" s="110" t="str">
        <f t="shared" si="361"/>
        <v>5811RGInt 05 Londrina</v>
      </c>
      <c r="BE2325" s="110">
        <v>5811</v>
      </c>
      <c r="BF2325" s="110" t="s">
        <v>3306</v>
      </c>
      <c r="BG2325" s="110">
        <v>8059</v>
      </c>
      <c r="BH2325" s="110" t="s">
        <v>37</v>
      </c>
      <c r="BI2325" s="110">
        <v>25</v>
      </c>
      <c r="BJ2325" s="110">
        <v>0</v>
      </c>
      <c r="BK2325" s="110">
        <v>0</v>
      </c>
      <c r="BL2325" s="110">
        <v>0</v>
      </c>
      <c r="BN2325" s="110">
        <f t="shared" si="362"/>
        <v>25</v>
      </c>
      <c r="CG2325" s="110" t="str">
        <f t="shared" si="359"/>
        <v>6631 Total</v>
      </c>
      <c r="CH2325" s="110" t="str">
        <f t="shared" si="360"/>
        <v>6631 Total-1</v>
      </c>
      <c r="CI2325" s="110">
        <v>1</v>
      </c>
      <c r="CJ2325" s="110" t="s">
        <v>7850</v>
      </c>
      <c r="CN2325" s="110">
        <v>488</v>
      </c>
      <c r="CO2325" s="110">
        <v>333</v>
      </c>
      <c r="CP2325" s="110">
        <v>0</v>
      </c>
      <c r="CQ2325" s="110">
        <v>0</v>
      </c>
    </row>
    <row r="2326" spans="56:95" x14ac:dyDescent="0.2">
      <c r="BD2326" s="110" t="str">
        <f t="shared" si="361"/>
        <v>5812RGInt 04 Maringá</v>
      </c>
      <c r="BE2326" s="110">
        <v>5812</v>
      </c>
      <c r="BF2326" s="110" t="s">
        <v>1213</v>
      </c>
      <c r="BG2326" s="110">
        <v>8032</v>
      </c>
      <c r="BH2326" s="110" t="s">
        <v>36</v>
      </c>
      <c r="BI2326" s="110">
        <v>1</v>
      </c>
      <c r="BJ2326" s="110">
        <v>0</v>
      </c>
      <c r="BK2326" s="110">
        <v>0</v>
      </c>
      <c r="BL2326" s="110">
        <v>0</v>
      </c>
      <c r="BN2326" s="110">
        <f t="shared" si="362"/>
        <v>1</v>
      </c>
      <c r="CG2326" s="110" t="str">
        <f t="shared" ref="CG2326:CG2389" si="363">CJ2326&amp;CM2326</f>
        <v>6632Planaltina do Paraná</v>
      </c>
      <c r="CH2326" s="110" t="str">
        <f t="shared" ref="CH2326:CH2389" si="364">CJ2326&amp;"-"&amp;CI2326</f>
        <v>6632-1</v>
      </c>
      <c r="CI2326" s="110">
        <v>1</v>
      </c>
      <c r="CJ2326" s="110">
        <v>6632</v>
      </c>
      <c r="CK2326" s="110" t="s">
        <v>36</v>
      </c>
      <c r="CL2326" s="110">
        <v>4119707</v>
      </c>
      <c r="CM2326" s="110" t="s">
        <v>5827</v>
      </c>
      <c r="CN2326" s="110">
        <v>39.409999999999997</v>
      </c>
      <c r="CO2326" s="110">
        <v>180.59</v>
      </c>
      <c r="CP2326" s="110">
        <v>0</v>
      </c>
      <c r="CQ2326" s="110">
        <v>0</v>
      </c>
    </row>
    <row r="2327" spans="56:95" x14ac:dyDescent="0.2">
      <c r="BD2327" s="110" t="str">
        <f t="shared" si="361"/>
        <v>5813RGInt 01 Curitiba</v>
      </c>
      <c r="BE2327" s="110">
        <v>5813</v>
      </c>
      <c r="BF2327" s="110" t="s">
        <v>3400</v>
      </c>
      <c r="BG2327" s="110">
        <v>8163</v>
      </c>
      <c r="BH2327" s="110" t="s">
        <v>33</v>
      </c>
      <c r="BI2327" s="110">
        <v>600</v>
      </c>
      <c r="BJ2327" s="110">
        <v>0</v>
      </c>
      <c r="BK2327" s="110">
        <v>0</v>
      </c>
      <c r="BL2327" s="110">
        <v>0</v>
      </c>
      <c r="BN2327" s="110">
        <f t="shared" si="362"/>
        <v>600</v>
      </c>
      <c r="CG2327" s="110" t="str">
        <f t="shared" si="363"/>
        <v>6632 Total</v>
      </c>
      <c r="CH2327" s="110" t="str">
        <f t="shared" si="364"/>
        <v>6632 Total-1</v>
      </c>
      <c r="CI2327" s="110">
        <v>1</v>
      </c>
      <c r="CJ2327" s="110" t="s">
        <v>7851</v>
      </c>
      <c r="CN2327" s="110">
        <v>39.409999999999997</v>
      </c>
      <c r="CO2327" s="110">
        <v>180.59</v>
      </c>
      <c r="CP2327" s="110">
        <v>0</v>
      </c>
      <c r="CQ2327" s="110">
        <v>0</v>
      </c>
    </row>
    <row r="2328" spans="56:95" x14ac:dyDescent="0.2">
      <c r="BD2328" s="110" t="str">
        <f t="shared" si="361"/>
        <v>5814RGInt 02 Guarapuava</v>
      </c>
      <c r="BE2328" s="110">
        <v>5814</v>
      </c>
      <c r="BF2328" s="110" t="s">
        <v>4498</v>
      </c>
      <c r="BG2328" s="110">
        <v>8397</v>
      </c>
      <c r="BH2328" s="110" t="s">
        <v>34</v>
      </c>
      <c r="BI2328" s="110">
        <v>6</v>
      </c>
      <c r="BJ2328" s="110">
        <v>10.5</v>
      </c>
      <c r="BK2328" s="110">
        <v>15</v>
      </c>
      <c r="BL2328" s="110">
        <v>14</v>
      </c>
      <c r="BN2328" s="110">
        <f t="shared" si="362"/>
        <v>45.5</v>
      </c>
      <c r="CG2328" s="110" t="str">
        <f t="shared" si="363"/>
        <v>6633Curitiba</v>
      </c>
      <c r="CH2328" s="110" t="str">
        <f t="shared" si="364"/>
        <v>6633-1</v>
      </c>
      <c r="CI2328" s="110">
        <v>1</v>
      </c>
      <c r="CJ2328" s="110">
        <v>6633</v>
      </c>
      <c r="CK2328" s="110" t="s">
        <v>33</v>
      </c>
      <c r="CL2328" s="110">
        <v>4106902</v>
      </c>
      <c r="CM2328" s="110" t="s">
        <v>128</v>
      </c>
      <c r="CN2328" s="110">
        <v>393.56</v>
      </c>
      <c r="CO2328" s="110">
        <v>129.44</v>
      </c>
      <c r="CP2328" s="110">
        <v>0</v>
      </c>
      <c r="CQ2328" s="110">
        <v>0</v>
      </c>
    </row>
    <row r="2329" spans="56:95" x14ac:dyDescent="0.2">
      <c r="BD2329" s="110" t="str">
        <f t="shared" si="361"/>
        <v>5822RGInt 04 Maringá</v>
      </c>
      <c r="BE2329" s="110">
        <v>5822</v>
      </c>
      <c r="BF2329" s="110" t="s">
        <v>4499</v>
      </c>
      <c r="BG2329" s="110">
        <v>8084</v>
      </c>
      <c r="BH2329" s="110" t="s">
        <v>36</v>
      </c>
      <c r="BI2329" s="110">
        <v>0</v>
      </c>
      <c r="BJ2329" s="110">
        <v>0</v>
      </c>
      <c r="BK2329" s="110">
        <v>5000</v>
      </c>
      <c r="BL2329" s="110">
        <v>7000</v>
      </c>
      <c r="BN2329" s="110">
        <f t="shared" si="362"/>
        <v>12000</v>
      </c>
      <c r="CG2329" s="110" t="str">
        <f t="shared" si="363"/>
        <v>6633 Total</v>
      </c>
      <c r="CH2329" s="110" t="str">
        <f t="shared" si="364"/>
        <v>6633 Total-1</v>
      </c>
      <c r="CI2329" s="110">
        <v>1</v>
      </c>
      <c r="CJ2329" s="110" t="s">
        <v>7852</v>
      </c>
      <c r="CN2329" s="110">
        <v>393.56</v>
      </c>
      <c r="CO2329" s="110">
        <v>129.44</v>
      </c>
      <c r="CP2329" s="110">
        <v>0</v>
      </c>
      <c r="CQ2329" s="110">
        <v>0</v>
      </c>
    </row>
    <row r="2330" spans="56:95" x14ac:dyDescent="0.2">
      <c r="BD2330" s="110" t="str">
        <f t="shared" si="361"/>
        <v>5823RGInt 03 Cascavel</v>
      </c>
      <c r="BE2330" s="110">
        <v>5823</v>
      </c>
      <c r="BF2330" s="110" t="s">
        <v>4500</v>
      </c>
      <c r="BG2330" s="110">
        <v>8084</v>
      </c>
      <c r="BH2330" s="110" t="s">
        <v>35</v>
      </c>
      <c r="BI2330" s="110">
        <v>0</v>
      </c>
      <c r="BJ2330" s="110">
        <v>0</v>
      </c>
      <c r="BK2330" s="110">
        <v>4000</v>
      </c>
      <c r="BL2330" s="110">
        <v>8000</v>
      </c>
      <c r="BN2330" s="110">
        <f t="shared" si="362"/>
        <v>12000</v>
      </c>
      <c r="CG2330" s="110" t="str">
        <f t="shared" si="363"/>
        <v>6634Curitiba</v>
      </c>
      <c r="CH2330" s="110" t="str">
        <f t="shared" si="364"/>
        <v>6634-1</v>
      </c>
      <c r="CI2330" s="110">
        <v>1</v>
      </c>
      <c r="CJ2330" s="110">
        <v>6634</v>
      </c>
      <c r="CK2330" s="110" t="s">
        <v>33</v>
      </c>
      <c r="CL2330" s="110">
        <v>4106902</v>
      </c>
      <c r="CM2330" s="110" t="s">
        <v>128</v>
      </c>
      <c r="CN2330" s="110">
        <v>189.51</v>
      </c>
      <c r="CO2330" s="110">
        <v>764</v>
      </c>
      <c r="CP2330" s="110">
        <v>144.51</v>
      </c>
      <c r="CQ2330" s="110">
        <v>0</v>
      </c>
    </row>
    <row r="2331" spans="56:95" x14ac:dyDescent="0.2">
      <c r="BD2331" s="110" t="str">
        <f t="shared" si="361"/>
        <v>5824RGInt 01 Curitiba</v>
      </c>
      <c r="BE2331" s="110">
        <v>5824</v>
      </c>
      <c r="BF2331" s="110" t="s">
        <v>4502</v>
      </c>
      <c r="BG2331" s="110">
        <v>8084</v>
      </c>
      <c r="BH2331" s="110" t="s">
        <v>33</v>
      </c>
      <c r="BI2331" s="110">
        <v>0</v>
      </c>
      <c r="BJ2331" s="110">
        <v>0</v>
      </c>
      <c r="BK2331" s="110">
        <v>4000</v>
      </c>
      <c r="BL2331" s="110">
        <v>8000</v>
      </c>
      <c r="BN2331" s="110">
        <f t="shared" si="362"/>
        <v>12000</v>
      </c>
      <c r="CG2331" s="110" t="str">
        <f t="shared" si="363"/>
        <v>6634 Total</v>
      </c>
      <c r="CH2331" s="110" t="str">
        <f t="shared" si="364"/>
        <v>6634 Total-1</v>
      </c>
      <c r="CI2331" s="110">
        <v>1</v>
      </c>
      <c r="CJ2331" s="110" t="s">
        <v>7853</v>
      </c>
      <c r="CN2331" s="110">
        <v>189.51</v>
      </c>
      <c r="CO2331" s="110">
        <v>764</v>
      </c>
      <c r="CP2331" s="110">
        <v>144.51</v>
      </c>
      <c r="CQ2331" s="110">
        <v>0</v>
      </c>
    </row>
    <row r="2332" spans="56:95" x14ac:dyDescent="0.2">
      <c r="BD2332" s="110" t="str">
        <f t="shared" si="361"/>
        <v>5825RGInt 01 Curitiba</v>
      </c>
      <c r="BE2332" s="110">
        <v>5825</v>
      </c>
      <c r="BF2332" s="110" t="s">
        <v>4504</v>
      </c>
      <c r="BG2332" s="110">
        <v>8084</v>
      </c>
      <c r="BH2332" s="110" t="s">
        <v>33</v>
      </c>
      <c r="BI2332" s="110">
        <v>0</v>
      </c>
      <c r="BJ2332" s="110">
        <v>0</v>
      </c>
      <c r="BK2332" s="110">
        <v>4000</v>
      </c>
      <c r="BL2332" s="110">
        <v>8000</v>
      </c>
      <c r="BN2332" s="110">
        <f t="shared" si="362"/>
        <v>12000</v>
      </c>
      <c r="CG2332" s="110" t="str">
        <f t="shared" si="363"/>
        <v>6635Curitiba</v>
      </c>
      <c r="CH2332" s="110" t="str">
        <f t="shared" si="364"/>
        <v>6635-1</v>
      </c>
      <c r="CI2332" s="110">
        <v>1</v>
      </c>
      <c r="CJ2332" s="110">
        <v>6635</v>
      </c>
      <c r="CK2332" s="110" t="s">
        <v>33</v>
      </c>
      <c r="CL2332" s="110">
        <v>4106902</v>
      </c>
      <c r="CM2332" s="110" t="s">
        <v>128</v>
      </c>
      <c r="CN2332" s="110">
        <v>0</v>
      </c>
      <c r="CO2332" s="110">
        <v>567</v>
      </c>
      <c r="CP2332" s="110">
        <v>389</v>
      </c>
      <c r="CQ2332" s="110">
        <v>0</v>
      </c>
    </row>
    <row r="2333" spans="56:95" x14ac:dyDescent="0.2">
      <c r="BD2333" s="110" t="str">
        <f t="shared" si="361"/>
        <v>5826(vazio)</v>
      </c>
      <c r="BE2333" s="110">
        <v>5826</v>
      </c>
      <c r="BF2333" s="110" t="s">
        <v>3964</v>
      </c>
      <c r="BG2333" s="110">
        <v>8061</v>
      </c>
      <c r="BH2333" s="110" t="s">
        <v>60</v>
      </c>
      <c r="BI2333" s="110">
        <v>4000</v>
      </c>
      <c r="BJ2333" s="110">
        <v>3000</v>
      </c>
      <c r="BK2333" s="110">
        <v>3000</v>
      </c>
      <c r="BL2333" s="110">
        <v>3000</v>
      </c>
      <c r="BN2333" s="110">
        <f t="shared" si="362"/>
        <v>13000</v>
      </c>
      <c r="CG2333" s="110" t="str">
        <f t="shared" si="363"/>
        <v>6635 Total</v>
      </c>
      <c r="CH2333" s="110" t="str">
        <f t="shared" si="364"/>
        <v>6635 Total-1</v>
      </c>
      <c r="CI2333" s="110">
        <v>1</v>
      </c>
      <c r="CJ2333" s="110" t="s">
        <v>7854</v>
      </c>
      <c r="CN2333" s="110">
        <v>0</v>
      </c>
      <c r="CO2333" s="110">
        <v>567</v>
      </c>
      <c r="CP2333" s="110">
        <v>389</v>
      </c>
      <c r="CQ2333" s="110">
        <v>0</v>
      </c>
    </row>
    <row r="2334" spans="56:95" x14ac:dyDescent="0.2">
      <c r="BD2334" s="110" t="str">
        <f t="shared" si="361"/>
        <v>5827(vazio)</v>
      </c>
      <c r="BE2334" s="110">
        <v>5827</v>
      </c>
      <c r="BF2334" s="110" t="s">
        <v>880</v>
      </c>
      <c r="BG2334" s="110">
        <v>8805</v>
      </c>
      <c r="BH2334" s="110" t="s">
        <v>60</v>
      </c>
      <c r="BI2334" s="110">
        <v>4000</v>
      </c>
      <c r="BJ2334" s="110">
        <v>3000</v>
      </c>
      <c r="BK2334" s="110">
        <v>3000</v>
      </c>
      <c r="BL2334" s="110">
        <v>3000</v>
      </c>
      <c r="BN2334" s="110">
        <f t="shared" si="362"/>
        <v>13000</v>
      </c>
      <c r="CG2334" s="110" t="str">
        <f t="shared" si="363"/>
        <v>6636Santo Antônio da Platina</v>
      </c>
      <c r="CH2334" s="110" t="str">
        <f t="shared" si="364"/>
        <v>6636-1</v>
      </c>
      <c r="CI2334" s="110">
        <v>1</v>
      </c>
      <c r="CJ2334" s="110">
        <v>6636</v>
      </c>
      <c r="CK2334" s="110" t="s">
        <v>37</v>
      </c>
      <c r="CL2334" s="110">
        <v>4124103</v>
      </c>
      <c r="CM2334" s="110" t="s">
        <v>591</v>
      </c>
      <c r="CN2334" s="110">
        <v>0</v>
      </c>
      <c r="CO2334" s="110">
        <v>804</v>
      </c>
      <c r="CP2334" s="110">
        <v>0</v>
      </c>
      <c r="CQ2334" s="110">
        <v>0</v>
      </c>
    </row>
    <row r="2335" spans="56:95" x14ac:dyDescent="0.2">
      <c r="BD2335" s="110" t="str">
        <f t="shared" si="361"/>
        <v>5828RGInt 01 Curitiba</v>
      </c>
      <c r="BE2335" s="110">
        <v>5828</v>
      </c>
      <c r="BF2335" s="110" t="s">
        <v>4508</v>
      </c>
      <c r="BG2335" s="110">
        <v>8397</v>
      </c>
      <c r="BH2335" s="110" t="s">
        <v>33</v>
      </c>
      <c r="BI2335" s="110">
        <v>20</v>
      </c>
      <c r="BJ2335" s="110">
        <v>29.39</v>
      </c>
      <c r="BK2335" s="110">
        <v>0</v>
      </c>
      <c r="BL2335" s="110">
        <v>0</v>
      </c>
      <c r="BN2335" s="110">
        <f t="shared" si="362"/>
        <v>49.39</v>
      </c>
      <c r="CG2335" s="110" t="str">
        <f t="shared" si="363"/>
        <v>6636 Total</v>
      </c>
      <c r="CH2335" s="110" t="str">
        <f t="shared" si="364"/>
        <v>6636 Total-1</v>
      </c>
      <c r="CI2335" s="110">
        <v>1</v>
      </c>
      <c r="CJ2335" s="110" t="s">
        <v>7855</v>
      </c>
      <c r="CN2335" s="110">
        <v>0</v>
      </c>
      <c r="CO2335" s="110">
        <v>804</v>
      </c>
      <c r="CP2335" s="110">
        <v>0</v>
      </c>
      <c r="CQ2335" s="110">
        <v>0</v>
      </c>
    </row>
    <row r="2336" spans="56:95" x14ac:dyDescent="0.2">
      <c r="BD2336" s="110" t="str">
        <f t="shared" si="361"/>
        <v>5829RGInt 01 Curitiba</v>
      </c>
      <c r="BE2336" s="110">
        <v>5829</v>
      </c>
      <c r="BF2336" s="110" t="s">
        <v>4509</v>
      </c>
      <c r="BG2336" s="110">
        <v>8397</v>
      </c>
      <c r="BH2336" s="110" t="s">
        <v>33</v>
      </c>
      <c r="BI2336" s="110">
        <v>12</v>
      </c>
      <c r="BJ2336" s="110">
        <v>4.26</v>
      </c>
      <c r="BK2336" s="110">
        <v>0</v>
      </c>
      <c r="BL2336" s="110">
        <v>0</v>
      </c>
      <c r="BN2336" s="110">
        <f t="shared" si="362"/>
        <v>16.259999999999998</v>
      </c>
      <c r="CG2336" s="110" t="str">
        <f t="shared" si="363"/>
        <v>6637Pinhais</v>
      </c>
      <c r="CH2336" s="110" t="str">
        <f t="shared" si="364"/>
        <v>6637-1</v>
      </c>
      <c r="CI2336" s="110">
        <v>1</v>
      </c>
      <c r="CJ2336" s="110">
        <v>6637</v>
      </c>
      <c r="CK2336" s="110" t="s">
        <v>33</v>
      </c>
      <c r="CL2336" s="110">
        <v>4119152</v>
      </c>
      <c r="CM2336" s="110" t="s">
        <v>515</v>
      </c>
      <c r="CN2336" s="110">
        <v>25.27</v>
      </c>
      <c r="CO2336" s="110">
        <v>506.73</v>
      </c>
      <c r="CP2336" s="110">
        <v>0</v>
      </c>
      <c r="CQ2336" s="110">
        <v>0</v>
      </c>
    </row>
    <row r="2337" spans="56:95" x14ac:dyDescent="0.2">
      <c r="BD2337" s="110" t="str">
        <f t="shared" si="361"/>
        <v>5830RGInt 01 Curitiba</v>
      </c>
      <c r="BE2337" s="110">
        <v>5830</v>
      </c>
      <c r="BF2337" s="110" t="s">
        <v>4510</v>
      </c>
      <c r="BG2337" s="110">
        <v>8397</v>
      </c>
      <c r="BH2337" s="110" t="s">
        <v>33</v>
      </c>
      <c r="BI2337" s="110">
        <v>10</v>
      </c>
      <c r="BJ2337" s="110">
        <v>7.67</v>
      </c>
      <c r="BK2337" s="110">
        <v>0</v>
      </c>
      <c r="BL2337" s="110">
        <v>0</v>
      </c>
      <c r="BN2337" s="110">
        <f t="shared" si="362"/>
        <v>17.670000000000002</v>
      </c>
      <c r="CG2337" s="110" t="str">
        <f t="shared" si="363"/>
        <v>6637 Total</v>
      </c>
      <c r="CH2337" s="110" t="str">
        <f t="shared" si="364"/>
        <v>6637 Total-1</v>
      </c>
      <c r="CI2337" s="110">
        <v>1</v>
      </c>
      <c r="CJ2337" s="110" t="s">
        <v>7856</v>
      </c>
      <c r="CN2337" s="110">
        <v>25.27</v>
      </c>
      <c r="CO2337" s="110">
        <v>506.73</v>
      </c>
      <c r="CP2337" s="110">
        <v>0</v>
      </c>
      <c r="CQ2337" s="110">
        <v>0</v>
      </c>
    </row>
    <row r="2338" spans="56:95" x14ac:dyDescent="0.2">
      <c r="BD2338" s="110" t="str">
        <f t="shared" si="361"/>
        <v>5831RGInt 06 Ponta Grossa</v>
      </c>
      <c r="BE2338" s="110">
        <v>5831</v>
      </c>
      <c r="BF2338" s="110" t="s">
        <v>4512</v>
      </c>
      <c r="BG2338" s="110">
        <v>8397</v>
      </c>
      <c r="BH2338" s="110" t="s">
        <v>38</v>
      </c>
      <c r="BI2338" s="110">
        <v>25</v>
      </c>
      <c r="BJ2338" s="110">
        <v>36.64</v>
      </c>
      <c r="BK2338" s="110">
        <v>0</v>
      </c>
      <c r="BL2338" s="110">
        <v>0</v>
      </c>
      <c r="BN2338" s="110">
        <f t="shared" si="362"/>
        <v>61.64</v>
      </c>
      <c r="CG2338" s="110" t="str">
        <f t="shared" si="363"/>
        <v>6638Cascavel</v>
      </c>
      <c r="CH2338" s="110" t="str">
        <f t="shared" si="364"/>
        <v>6638-1</v>
      </c>
      <c r="CI2338" s="110">
        <v>1</v>
      </c>
      <c r="CJ2338" s="110">
        <v>6638</v>
      </c>
      <c r="CK2338" s="110" t="s">
        <v>35</v>
      </c>
      <c r="CL2338" s="110">
        <v>4104808</v>
      </c>
      <c r="CM2338" s="110" t="s">
        <v>600</v>
      </c>
      <c r="CN2338" s="110">
        <v>3900.09</v>
      </c>
      <c r="CO2338" s="110">
        <v>540.91</v>
      </c>
      <c r="CP2338" s="110">
        <v>0</v>
      </c>
      <c r="CQ2338" s="110">
        <v>0</v>
      </c>
    </row>
    <row r="2339" spans="56:95" x14ac:dyDescent="0.2">
      <c r="BD2339" s="110" t="str">
        <f t="shared" si="361"/>
        <v>5832RGInt 06 Ponta Grossa</v>
      </c>
      <c r="BE2339" s="110">
        <v>5832</v>
      </c>
      <c r="BF2339" s="110" t="s">
        <v>4514</v>
      </c>
      <c r="BG2339" s="110">
        <v>8397</v>
      </c>
      <c r="BH2339" s="110" t="s">
        <v>38</v>
      </c>
      <c r="BI2339" s="110">
        <v>14</v>
      </c>
      <c r="BJ2339" s="110">
        <v>14.04</v>
      </c>
      <c r="BK2339" s="110">
        <v>0</v>
      </c>
      <c r="BL2339" s="110">
        <v>0</v>
      </c>
      <c r="BN2339" s="110">
        <f t="shared" si="362"/>
        <v>28.04</v>
      </c>
      <c r="CG2339" s="110" t="str">
        <f t="shared" si="363"/>
        <v>6638 Total</v>
      </c>
      <c r="CH2339" s="110" t="str">
        <f t="shared" si="364"/>
        <v>6638 Total-1</v>
      </c>
      <c r="CI2339" s="110">
        <v>1</v>
      </c>
      <c r="CJ2339" s="110" t="s">
        <v>7857</v>
      </c>
      <c r="CN2339" s="110">
        <v>3900.09</v>
      </c>
      <c r="CO2339" s="110">
        <v>540.91</v>
      </c>
      <c r="CP2339" s="110">
        <v>0</v>
      </c>
      <c r="CQ2339" s="110">
        <v>0</v>
      </c>
    </row>
    <row r="2340" spans="56:95" x14ac:dyDescent="0.2">
      <c r="BD2340" s="110" t="str">
        <f t="shared" si="361"/>
        <v>5833RGInt 05 Londrina</v>
      </c>
      <c r="BE2340" s="110">
        <v>5833</v>
      </c>
      <c r="BF2340" s="110" t="s">
        <v>4515</v>
      </c>
      <c r="BG2340" s="110">
        <v>8397</v>
      </c>
      <c r="BH2340" s="110" t="s">
        <v>37</v>
      </c>
      <c r="BI2340" s="110">
        <v>12</v>
      </c>
      <c r="BJ2340" s="110">
        <v>20.39</v>
      </c>
      <c r="BK2340" s="110">
        <v>0</v>
      </c>
      <c r="BL2340" s="110">
        <v>0</v>
      </c>
      <c r="BN2340" s="110">
        <f t="shared" si="362"/>
        <v>32.39</v>
      </c>
      <c r="CG2340" s="110" t="str">
        <f t="shared" si="363"/>
        <v>6639Foz do Iguaçu</v>
      </c>
      <c r="CH2340" s="110" t="str">
        <f t="shared" si="364"/>
        <v>6639-1</v>
      </c>
      <c r="CI2340" s="110">
        <v>1</v>
      </c>
      <c r="CJ2340" s="110">
        <v>6639</v>
      </c>
      <c r="CK2340" s="110" t="s">
        <v>35</v>
      </c>
      <c r="CL2340" s="110">
        <v>4108304</v>
      </c>
      <c r="CM2340" s="110" t="s">
        <v>407</v>
      </c>
      <c r="CN2340" s="110">
        <v>0</v>
      </c>
      <c r="CO2340" s="110">
        <v>471</v>
      </c>
      <c r="CP2340" s="110">
        <v>4240</v>
      </c>
      <c r="CQ2340" s="110">
        <v>0</v>
      </c>
    </row>
    <row r="2341" spans="56:95" x14ac:dyDescent="0.2">
      <c r="BD2341" s="110" t="str">
        <f t="shared" si="361"/>
        <v>5834RGInt 03 Cascavel</v>
      </c>
      <c r="BE2341" s="110">
        <v>5834</v>
      </c>
      <c r="BF2341" s="110" t="s">
        <v>4516</v>
      </c>
      <c r="BG2341" s="110">
        <v>8397</v>
      </c>
      <c r="BH2341" s="110" t="s">
        <v>35</v>
      </c>
      <c r="BI2341" s="110">
        <v>20</v>
      </c>
      <c r="BJ2341" s="110">
        <v>9.93</v>
      </c>
      <c r="BK2341" s="110">
        <v>0</v>
      </c>
      <c r="BL2341" s="110">
        <v>0</v>
      </c>
      <c r="BN2341" s="110">
        <f t="shared" si="362"/>
        <v>29.93</v>
      </c>
      <c r="CG2341" s="110" t="str">
        <f t="shared" si="363"/>
        <v>6639 Total</v>
      </c>
      <c r="CH2341" s="110" t="str">
        <f t="shared" si="364"/>
        <v>6639 Total-1</v>
      </c>
      <c r="CI2341" s="110">
        <v>1</v>
      </c>
      <c r="CJ2341" s="110" t="s">
        <v>7858</v>
      </c>
      <c r="CN2341" s="110">
        <v>0</v>
      </c>
      <c r="CO2341" s="110">
        <v>471</v>
      </c>
      <c r="CP2341" s="110">
        <v>4240</v>
      </c>
      <c r="CQ2341" s="110">
        <v>0</v>
      </c>
    </row>
    <row r="2342" spans="56:95" x14ac:dyDescent="0.2">
      <c r="BD2342" s="110" t="str">
        <f t="shared" si="361"/>
        <v>5835RGInt 03 Cascavel</v>
      </c>
      <c r="BE2342" s="110">
        <v>5835</v>
      </c>
      <c r="BF2342" s="110" t="s">
        <v>4517</v>
      </c>
      <c r="BG2342" s="110">
        <v>8397</v>
      </c>
      <c r="BH2342" s="110" t="s">
        <v>35</v>
      </c>
      <c r="BI2342" s="110">
        <v>22</v>
      </c>
      <c r="BJ2342" s="110">
        <v>10.67</v>
      </c>
      <c r="BK2342" s="110">
        <v>0</v>
      </c>
      <c r="BL2342" s="110">
        <v>0</v>
      </c>
      <c r="BN2342" s="110">
        <f t="shared" si="362"/>
        <v>32.67</v>
      </c>
      <c r="CG2342" s="110" t="str">
        <f t="shared" si="363"/>
        <v>6640Rio Branco do Sul</v>
      </c>
      <c r="CH2342" s="110" t="str">
        <f t="shared" si="364"/>
        <v>6640-1</v>
      </c>
      <c r="CI2342" s="110">
        <v>1</v>
      </c>
      <c r="CJ2342" s="110">
        <v>6640</v>
      </c>
      <c r="CK2342" s="110" t="s">
        <v>33</v>
      </c>
      <c r="CL2342" s="110">
        <v>4122206</v>
      </c>
      <c r="CM2342" s="110" t="s">
        <v>2964</v>
      </c>
      <c r="CN2342" s="110">
        <v>0</v>
      </c>
      <c r="CO2342" s="110">
        <v>825</v>
      </c>
      <c r="CP2342" s="110">
        <v>1237</v>
      </c>
      <c r="CQ2342" s="110">
        <v>0</v>
      </c>
    </row>
    <row r="2343" spans="56:95" x14ac:dyDescent="0.2">
      <c r="BD2343" s="110" t="str">
        <f t="shared" si="361"/>
        <v>5836RGInt 03 Cascavel</v>
      </c>
      <c r="BE2343" s="110">
        <v>5836</v>
      </c>
      <c r="BF2343" s="110" t="s">
        <v>4518</v>
      </c>
      <c r="BG2343" s="110">
        <v>8397</v>
      </c>
      <c r="BH2343" s="110" t="s">
        <v>35</v>
      </c>
      <c r="BI2343" s="110">
        <v>15</v>
      </c>
      <c r="BJ2343" s="110">
        <v>15.09</v>
      </c>
      <c r="BK2343" s="110">
        <v>0</v>
      </c>
      <c r="BL2343" s="110">
        <v>0</v>
      </c>
      <c r="BN2343" s="110">
        <f t="shared" si="362"/>
        <v>30.09</v>
      </c>
      <c r="CG2343" s="110" t="str">
        <f t="shared" si="363"/>
        <v>6640 Total</v>
      </c>
      <c r="CH2343" s="110" t="str">
        <f t="shared" si="364"/>
        <v>6640 Total-1</v>
      </c>
      <c r="CI2343" s="110">
        <v>1</v>
      </c>
      <c r="CJ2343" s="110" t="s">
        <v>7859</v>
      </c>
      <c r="CN2343" s="110">
        <v>0</v>
      </c>
      <c r="CO2343" s="110">
        <v>825</v>
      </c>
      <c r="CP2343" s="110">
        <v>1237</v>
      </c>
      <c r="CQ2343" s="110">
        <v>0</v>
      </c>
    </row>
    <row r="2344" spans="56:95" x14ac:dyDescent="0.2">
      <c r="BD2344" s="110" t="str">
        <f t="shared" si="361"/>
        <v>5837RGInt 03 Cascavel</v>
      </c>
      <c r="BE2344" s="110">
        <v>5837</v>
      </c>
      <c r="BF2344" s="110" t="s">
        <v>4519</v>
      </c>
      <c r="BG2344" s="110">
        <v>8397</v>
      </c>
      <c r="BH2344" s="110" t="s">
        <v>35</v>
      </c>
      <c r="BI2344" s="110">
        <v>10</v>
      </c>
      <c r="BJ2344" s="110">
        <v>3.13</v>
      </c>
      <c r="BK2344" s="110">
        <v>0</v>
      </c>
      <c r="BL2344" s="110">
        <v>0</v>
      </c>
      <c r="BN2344" s="110">
        <f t="shared" si="362"/>
        <v>13.129999999999999</v>
      </c>
      <c r="CG2344" s="110" t="str">
        <f t="shared" si="363"/>
        <v>6641São Carlos do Ivaí</v>
      </c>
      <c r="CH2344" s="110" t="str">
        <f t="shared" si="364"/>
        <v>6641-1</v>
      </c>
      <c r="CI2344" s="110">
        <v>1</v>
      </c>
      <c r="CJ2344" s="110">
        <v>6641</v>
      </c>
      <c r="CK2344" s="110" t="s">
        <v>36</v>
      </c>
      <c r="CL2344" s="110">
        <v>4124608</v>
      </c>
      <c r="CM2344" s="110" t="s">
        <v>3274</v>
      </c>
      <c r="CN2344" s="110">
        <v>464.13</v>
      </c>
      <c r="CO2344" s="110">
        <v>295.87</v>
      </c>
      <c r="CP2344" s="110">
        <v>0</v>
      </c>
      <c r="CQ2344" s="110">
        <v>0</v>
      </c>
    </row>
    <row r="2345" spans="56:95" x14ac:dyDescent="0.2">
      <c r="BD2345" s="110" t="str">
        <f t="shared" si="361"/>
        <v>5838RGInt 03 Cascavel</v>
      </c>
      <c r="BE2345" s="110">
        <v>5838</v>
      </c>
      <c r="BF2345" s="110" t="s">
        <v>4520</v>
      </c>
      <c r="BG2345" s="110">
        <v>8397</v>
      </c>
      <c r="BH2345" s="110" t="s">
        <v>35</v>
      </c>
      <c r="BI2345" s="110">
        <v>25.3</v>
      </c>
      <c r="BJ2345" s="110">
        <v>28</v>
      </c>
      <c r="BK2345" s="110">
        <v>0</v>
      </c>
      <c r="BL2345" s="110">
        <v>0</v>
      </c>
      <c r="BN2345" s="110">
        <f t="shared" si="362"/>
        <v>53.3</v>
      </c>
      <c r="CG2345" s="110" t="str">
        <f t="shared" si="363"/>
        <v>6641 Total</v>
      </c>
      <c r="CH2345" s="110" t="str">
        <f t="shared" si="364"/>
        <v>6641 Total-1</v>
      </c>
      <c r="CI2345" s="110">
        <v>1</v>
      </c>
      <c r="CJ2345" s="110" t="s">
        <v>7860</v>
      </c>
      <c r="CN2345" s="110">
        <v>464.13</v>
      </c>
      <c r="CO2345" s="110">
        <v>295.87</v>
      </c>
      <c r="CP2345" s="110">
        <v>0</v>
      </c>
      <c r="CQ2345" s="110">
        <v>0</v>
      </c>
    </row>
    <row r="2346" spans="56:95" x14ac:dyDescent="0.2">
      <c r="BD2346" s="110" t="str">
        <f t="shared" si="361"/>
        <v>5839RGInt 04 Maringá</v>
      </c>
      <c r="BE2346" s="110">
        <v>5839</v>
      </c>
      <c r="BF2346" s="110" t="s">
        <v>4521</v>
      </c>
      <c r="BG2346" s="110">
        <v>8397</v>
      </c>
      <c r="BH2346" s="110" t="s">
        <v>36</v>
      </c>
      <c r="BI2346" s="110">
        <v>28</v>
      </c>
      <c r="BJ2346" s="110">
        <v>20.399999999999999</v>
      </c>
      <c r="BK2346" s="110">
        <v>0</v>
      </c>
      <c r="BL2346" s="110">
        <v>0</v>
      </c>
      <c r="BN2346" s="110">
        <f t="shared" si="362"/>
        <v>48.4</v>
      </c>
      <c r="CG2346" s="110" t="str">
        <f t="shared" si="363"/>
        <v>6642Santa Helena</v>
      </c>
      <c r="CH2346" s="110" t="str">
        <f t="shared" si="364"/>
        <v>6642-1</v>
      </c>
      <c r="CI2346" s="110">
        <v>1</v>
      </c>
      <c r="CJ2346" s="110">
        <v>6642</v>
      </c>
      <c r="CK2346" s="110" t="s">
        <v>35</v>
      </c>
      <c r="CL2346" s="110">
        <v>4123501</v>
      </c>
      <c r="CM2346" s="110" t="s">
        <v>1269</v>
      </c>
      <c r="CN2346" s="110">
        <v>0</v>
      </c>
      <c r="CO2346" s="110">
        <v>66.510000000000005</v>
      </c>
      <c r="CP2346" s="110">
        <v>0</v>
      </c>
      <c r="CQ2346" s="110">
        <v>0</v>
      </c>
    </row>
    <row r="2347" spans="56:95" x14ac:dyDescent="0.2">
      <c r="BD2347" s="110" t="str">
        <f t="shared" si="361"/>
        <v>5840RGInt 04 Maringá</v>
      </c>
      <c r="BE2347" s="110">
        <v>5840</v>
      </c>
      <c r="BF2347" s="110" t="s">
        <v>4522</v>
      </c>
      <c r="BG2347" s="110">
        <v>8397</v>
      </c>
      <c r="BH2347" s="110" t="s">
        <v>36</v>
      </c>
      <c r="BI2347" s="110">
        <v>25</v>
      </c>
      <c r="BJ2347" s="110">
        <v>12.29</v>
      </c>
      <c r="BK2347" s="110">
        <v>0</v>
      </c>
      <c r="BL2347" s="110">
        <v>0</v>
      </c>
      <c r="BN2347" s="110">
        <f t="shared" si="362"/>
        <v>37.29</v>
      </c>
      <c r="CG2347" s="110" t="str">
        <f t="shared" si="363"/>
        <v>6642 Total</v>
      </c>
      <c r="CH2347" s="110" t="str">
        <f t="shared" si="364"/>
        <v>6642 Total-1</v>
      </c>
      <c r="CI2347" s="110">
        <v>1</v>
      </c>
      <c r="CJ2347" s="110" t="s">
        <v>7861</v>
      </c>
      <c r="CN2347" s="110">
        <v>0</v>
      </c>
      <c r="CO2347" s="110">
        <v>66.510000000000005</v>
      </c>
      <c r="CP2347" s="110">
        <v>0</v>
      </c>
      <c r="CQ2347" s="110">
        <v>0</v>
      </c>
    </row>
    <row r="2348" spans="56:95" x14ac:dyDescent="0.2">
      <c r="BD2348" s="110" t="str">
        <f t="shared" si="361"/>
        <v>5841RGInt 04 Maringá</v>
      </c>
      <c r="BE2348" s="110">
        <v>5841</v>
      </c>
      <c r="BF2348" s="110" t="s">
        <v>4524</v>
      </c>
      <c r="BG2348" s="110">
        <v>8397</v>
      </c>
      <c r="BH2348" s="110" t="s">
        <v>36</v>
      </c>
      <c r="BI2348" s="110">
        <v>20.75</v>
      </c>
      <c r="BJ2348" s="110">
        <v>22</v>
      </c>
      <c r="BK2348" s="110">
        <v>0</v>
      </c>
      <c r="BL2348" s="110">
        <v>0</v>
      </c>
      <c r="BN2348" s="110">
        <f t="shared" si="362"/>
        <v>42.75</v>
      </c>
      <c r="CG2348" s="110" t="str">
        <f t="shared" si="363"/>
        <v>6643São José dos Pinhais</v>
      </c>
      <c r="CH2348" s="110" t="str">
        <f t="shared" si="364"/>
        <v>6643-1</v>
      </c>
      <c r="CI2348" s="110">
        <v>1</v>
      </c>
      <c r="CJ2348" s="110">
        <v>6643</v>
      </c>
      <c r="CK2348" s="110" t="s">
        <v>33</v>
      </c>
      <c r="CL2348" s="110">
        <v>4125506</v>
      </c>
      <c r="CM2348" s="110" t="s">
        <v>134</v>
      </c>
      <c r="CN2348" s="110">
        <v>0</v>
      </c>
      <c r="CO2348" s="110">
        <v>66.510000000000005</v>
      </c>
      <c r="CP2348" s="110">
        <v>0</v>
      </c>
      <c r="CQ2348" s="110">
        <v>0</v>
      </c>
    </row>
    <row r="2349" spans="56:95" x14ac:dyDescent="0.2">
      <c r="BD2349" s="110" t="str">
        <f t="shared" si="361"/>
        <v>5842RGInt 04 Maringá</v>
      </c>
      <c r="BE2349" s="110">
        <v>5842</v>
      </c>
      <c r="BF2349" s="110" t="s">
        <v>4525</v>
      </c>
      <c r="BG2349" s="110">
        <v>8397</v>
      </c>
      <c r="BH2349" s="110" t="s">
        <v>36</v>
      </c>
      <c r="BI2349" s="110">
        <v>20</v>
      </c>
      <c r="BJ2349" s="110">
        <v>17.28</v>
      </c>
      <c r="BK2349" s="110">
        <v>0</v>
      </c>
      <c r="BL2349" s="110">
        <v>0</v>
      </c>
      <c r="BN2349" s="110">
        <f t="shared" si="362"/>
        <v>37.28</v>
      </c>
      <c r="CG2349" s="110" t="str">
        <f t="shared" si="363"/>
        <v>6643 Total</v>
      </c>
      <c r="CH2349" s="110" t="str">
        <f t="shared" si="364"/>
        <v>6643 Total-1</v>
      </c>
      <c r="CI2349" s="110">
        <v>1</v>
      </c>
      <c r="CJ2349" s="110" t="s">
        <v>7862</v>
      </c>
      <c r="CN2349" s="110">
        <v>0</v>
      </c>
      <c r="CO2349" s="110">
        <v>66.510000000000005</v>
      </c>
      <c r="CP2349" s="110">
        <v>0</v>
      </c>
      <c r="CQ2349" s="110">
        <v>0</v>
      </c>
    </row>
    <row r="2350" spans="56:95" x14ac:dyDescent="0.2">
      <c r="BD2350" s="110" t="str">
        <f t="shared" si="361"/>
        <v>5843RGInt 06 Ponta Grossa</v>
      </c>
      <c r="BE2350" s="110">
        <v>5843</v>
      </c>
      <c r="BF2350" s="110" t="s">
        <v>4526</v>
      </c>
      <c r="BG2350" s="110">
        <v>8397</v>
      </c>
      <c r="BH2350" s="110" t="s">
        <v>38</v>
      </c>
      <c r="BI2350" s="110">
        <v>10</v>
      </c>
      <c r="BJ2350" s="110">
        <v>2.25</v>
      </c>
      <c r="BK2350" s="110">
        <v>0</v>
      </c>
      <c r="BL2350" s="110">
        <v>0</v>
      </c>
      <c r="BN2350" s="110">
        <f t="shared" si="362"/>
        <v>12.25</v>
      </c>
      <c r="CG2350" s="110" t="str">
        <f t="shared" si="363"/>
        <v>6644Maringá</v>
      </c>
      <c r="CH2350" s="110" t="str">
        <f t="shared" si="364"/>
        <v>6644-1</v>
      </c>
      <c r="CI2350" s="110">
        <v>1</v>
      </c>
      <c r="CJ2350" s="110">
        <v>6644</v>
      </c>
      <c r="CK2350" s="110" t="s">
        <v>36</v>
      </c>
      <c r="CL2350" s="110">
        <v>4115200</v>
      </c>
      <c r="CM2350" s="110" t="s">
        <v>503</v>
      </c>
      <c r="CN2350" s="110">
        <v>0</v>
      </c>
      <c r="CO2350" s="110">
        <v>2503</v>
      </c>
      <c r="CP2350" s="110">
        <v>3755</v>
      </c>
      <c r="CQ2350" s="110">
        <v>0</v>
      </c>
    </row>
    <row r="2351" spans="56:95" x14ac:dyDescent="0.2">
      <c r="BD2351" s="110" t="str">
        <f t="shared" si="361"/>
        <v>5844RGInt 06 Ponta Grossa</v>
      </c>
      <c r="BE2351" s="110">
        <v>5844</v>
      </c>
      <c r="BF2351" s="110" t="s">
        <v>4527</v>
      </c>
      <c r="BG2351" s="110">
        <v>8397</v>
      </c>
      <c r="BH2351" s="110" t="s">
        <v>38</v>
      </c>
      <c r="BI2351" s="110">
        <v>15</v>
      </c>
      <c r="BJ2351" s="110">
        <v>6.53</v>
      </c>
      <c r="BK2351" s="110">
        <v>0</v>
      </c>
      <c r="BL2351" s="110">
        <v>0</v>
      </c>
      <c r="BN2351" s="110">
        <f t="shared" si="362"/>
        <v>21.53</v>
      </c>
      <c r="CG2351" s="110" t="str">
        <f t="shared" si="363"/>
        <v>6644 Total</v>
      </c>
      <c r="CH2351" s="110" t="str">
        <f t="shared" si="364"/>
        <v>6644 Total-1</v>
      </c>
      <c r="CI2351" s="110">
        <v>1</v>
      </c>
      <c r="CJ2351" s="110" t="s">
        <v>7863</v>
      </c>
      <c r="CN2351" s="110">
        <v>0</v>
      </c>
      <c r="CO2351" s="110">
        <v>2503</v>
      </c>
      <c r="CP2351" s="110">
        <v>3755</v>
      </c>
      <c r="CQ2351" s="110">
        <v>0</v>
      </c>
    </row>
    <row r="2352" spans="56:95" x14ac:dyDescent="0.2">
      <c r="BD2352" s="110" t="str">
        <f t="shared" si="361"/>
        <v>5845RGInt 01 Curitiba</v>
      </c>
      <c r="BE2352" s="110">
        <v>5845</v>
      </c>
      <c r="BF2352" s="110" t="s">
        <v>4528</v>
      </c>
      <c r="BG2352" s="110">
        <v>8397</v>
      </c>
      <c r="BH2352" s="110" t="s">
        <v>33</v>
      </c>
      <c r="BI2352" s="110">
        <v>8.83</v>
      </c>
      <c r="BJ2352" s="110">
        <v>0</v>
      </c>
      <c r="BK2352" s="110">
        <v>0</v>
      </c>
      <c r="BL2352" s="110">
        <v>0</v>
      </c>
      <c r="BN2352" s="110">
        <f t="shared" si="362"/>
        <v>8.83</v>
      </c>
      <c r="CG2352" s="110" t="str">
        <f t="shared" si="363"/>
        <v>6645Guarapuava</v>
      </c>
      <c r="CH2352" s="110" t="str">
        <f t="shared" si="364"/>
        <v>6645-1</v>
      </c>
      <c r="CI2352" s="110">
        <v>1</v>
      </c>
      <c r="CJ2352" s="110">
        <v>6645</v>
      </c>
      <c r="CK2352" s="110" t="s">
        <v>34</v>
      </c>
      <c r="CL2352" s="110">
        <v>4109401</v>
      </c>
      <c r="CM2352" s="110" t="s">
        <v>526</v>
      </c>
      <c r="CN2352" s="110">
        <v>0</v>
      </c>
      <c r="CO2352" s="110">
        <v>1259</v>
      </c>
      <c r="CP2352" s="110">
        <v>3778</v>
      </c>
      <c r="CQ2352" s="110">
        <v>0</v>
      </c>
    </row>
    <row r="2353" spans="56:95" x14ac:dyDescent="0.2">
      <c r="BD2353" s="110" t="str">
        <f t="shared" ref="BD2353:BD2416" si="365">BE2353&amp;BH2353</f>
        <v>5912(vazio)</v>
      </c>
      <c r="BE2353" s="110">
        <v>5912</v>
      </c>
      <c r="BF2353" s="110" t="s">
        <v>862</v>
      </c>
      <c r="BG2353" s="110">
        <v>8855</v>
      </c>
      <c r="BH2353" s="110" t="s">
        <v>60</v>
      </c>
      <c r="BI2353" s="110">
        <v>20</v>
      </c>
      <c r="BJ2353" s="110">
        <v>60</v>
      </c>
      <c r="BK2353" s="110">
        <v>60</v>
      </c>
      <c r="BL2353" s="110">
        <v>60</v>
      </c>
      <c r="BN2353" s="110">
        <f t="shared" ref="BN2353:BN2416" si="366">SUM(BI2353:BM2353)</f>
        <v>200</v>
      </c>
      <c r="CG2353" s="110" t="str">
        <f t="shared" si="363"/>
        <v>6645 Total</v>
      </c>
      <c r="CH2353" s="110" t="str">
        <f t="shared" si="364"/>
        <v>6645 Total-1</v>
      </c>
      <c r="CI2353" s="110">
        <v>1</v>
      </c>
      <c r="CJ2353" s="110" t="s">
        <v>7864</v>
      </c>
      <c r="CN2353" s="110">
        <v>0</v>
      </c>
      <c r="CO2353" s="110">
        <v>1259</v>
      </c>
      <c r="CP2353" s="110">
        <v>3778</v>
      </c>
      <c r="CQ2353" s="110">
        <v>0</v>
      </c>
    </row>
    <row r="2354" spans="56:95" x14ac:dyDescent="0.2">
      <c r="BD2354" s="110" t="str">
        <f t="shared" si="365"/>
        <v>5913(vazio)</v>
      </c>
      <c r="BE2354" s="110">
        <v>5913</v>
      </c>
      <c r="BF2354" s="110" t="s">
        <v>4131</v>
      </c>
      <c r="BG2354" s="110">
        <v>8423</v>
      </c>
      <c r="BH2354" s="110" t="s">
        <v>60</v>
      </c>
      <c r="BI2354" s="110">
        <v>0</v>
      </c>
      <c r="BJ2354" s="110">
        <v>63</v>
      </c>
      <c r="BK2354" s="110">
        <v>63</v>
      </c>
      <c r="BL2354" s="110">
        <v>63</v>
      </c>
      <c r="BN2354" s="110">
        <f t="shared" si="366"/>
        <v>189</v>
      </c>
      <c r="CG2354" s="110" t="str">
        <f t="shared" si="363"/>
        <v>6646Araucária</v>
      </c>
      <c r="CH2354" s="110" t="str">
        <f t="shared" si="364"/>
        <v>6646-1</v>
      </c>
      <c r="CI2354" s="110">
        <v>1</v>
      </c>
      <c r="CJ2354" s="110">
        <v>6646</v>
      </c>
      <c r="CK2354" s="110" t="s">
        <v>33</v>
      </c>
      <c r="CL2354" s="110">
        <v>4101804</v>
      </c>
      <c r="CM2354" s="110" t="s">
        <v>489</v>
      </c>
      <c r="CN2354" s="110">
        <v>1061.57</v>
      </c>
      <c r="CO2354" s="110">
        <v>2592.4299999999998</v>
      </c>
      <c r="CP2354" s="110">
        <v>0</v>
      </c>
      <c r="CQ2354" s="110">
        <v>0</v>
      </c>
    </row>
    <row r="2355" spans="56:95" x14ac:dyDescent="0.2">
      <c r="BD2355" s="110" t="str">
        <f t="shared" si="365"/>
        <v>5915(vazio)</v>
      </c>
      <c r="BE2355" s="110">
        <v>5915</v>
      </c>
      <c r="BF2355" s="110" t="s">
        <v>4028</v>
      </c>
      <c r="BG2355" s="110">
        <v>7438</v>
      </c>
      <c r="BH2355" s="110" t="s">
        <v>60</v>
      </c>
      <c r="BI2355" s="110">
        <v>300</v>
      </c>
      <c r="BJ2355" s="110">
        <v>300</v>
      </c>
      <c r="BK2355" s="110">
        <v>0</v>
      </c>
      <c r="BL2355" s="110">
        <v>0</v>
      </c>
      <c r="BN2355" s="110">
        <f t="shared" si="366"/>
        <v>600</v>
      </c>
      <c r="CG2355" s="110" t="str">
        <f t="shared" si="363"/>
        <v>6646 Total</v>
      </c>
      <c r="CH2355" s="110" t="str">
        <f t="shared" si="364"/>
        <v>6646 Total-1</v>
      </c>
      <c r="CI2355" s="110">
        <v>1</v>
      </c>
      <c r="CJ2355" s="110" t="s">
        <v>7865</v>
      </c>
      <c r="CN2355" s="110">
        <v>1061.57</v>
      </c>
      <c r="CO2355" s="110">
        <v>2592.4299999999998</v>
      </c>
      <c r="CP2355" s="110">
        <v>0</v>
      </c>
      <c r="CQ2355" s="110">
        <v>0</v>
      </c>
    </row>
    <row r="2356" spans="56:95" x14ac:dyDescent="0.2">
      <c r="BD2356" s="110" t="str">
        <f t="shared" si="365"/>
        <v>5918(vazio)</v>
      </c>
      <c r="BE2356" s="110">
        <v>5918</v>
      </c>
      <c r="BF2356" s="110" t="s">
        <v>3262</v>
      </c>
      <c r="BG2356" s="110">
        <v>7405</v>
      </c>
      <c r="BH2356" s="110" t="s">
        <v>60</v>
      </c>
      <c r="BI2356" s="110">
        <v>10</v>
      </c>
      <c r="BJ2356" s="110">
        <v>12</v>
      </c>
      <c r="BK2356" s="110">
        <v>12</v>
      </c>
      <c r="BL2356" s="110">
        <v>6</v>
      </c>
      <c r="BN2356" s="110">
        <f t="shared" si="366"/>
        <v>40</v>
      </c>
      <c r="CG2356" s="110" t="str">
        <f t="shared" si="363"/>
        <v>6647Fazenda Rio Grande</v>
      </c>
      <c r="CH2356" s="110" t="str">
        <f t="shared" si="364"/>
        <v>6647-1</v>
      </c>
      <c r="CI2356" s="110">
        <v>1</v>
      </c>
      <c r="CJ2356" s="110">
        <v>6647</v>
      </c>
      <c r="CK2356" s="110" t="s">
        <v>33</v>
      </c>
      <c r="CL2356" s="110">
        <v>4107652</v>
      </c>
      <c r="CM2356" s="110" t="s">
        <v>506</v>
      </c>
      <c r="CN2356" s="110">
        <v>1944.22</v>
      </c>
      <c r="CO2356" s="110">
        <v>2256.7800000000002</v>
      </c>
      <c r="CP2356" s="110">
        <v>0</v>
      </c>
      <c r="CQ2356" s="110">
        <v>0</v>
      </c>
    </row>
    <row r="2357" spans="56:95" x14ac:dyDescent="0.2">
      <c r="BD2357" s="110" t="str">
        <f t="shared" si="365"/>
        <v>5929(vazio)</v>
      </c>
      <c r="BE2357" s="110">
        <v>5929</v>
      </c>
      <c r="BF2357" s="110" t="s">
        <v>795</v>
      </c>
      <c r="BG2357" s="110">
        <v>8555</v>
      </c>
      <c r="BH2357" s="110" t="s">
        <v>60</v>
      </c>
      <c r="BI2357" s="110">
        <v>0</v>
      </c>
      <c r="BJ2357" s="110">
        <v>3</v>
      </c>
      <c r="BK2357" s="110">
        <v>5</v>
      </c>
      <c r="BL2357" s="110">
        <v>5</v>
      </c>
      <c r="BN2357" s="110">
        <f t="shared" si="366"/>
        <v>13</v>
      </c>
      <c r="CG2357" s="110" t="str">
        <f t="shared" si="363"/>
        <v>6647 Total</v>
      </c>
      <c r="CH2357" s="110" t="str">
        <f t="shared" si="364"/>
        <v>6647 Total-1</v>
      </c>
      <c r="CI2357" s="110">
        <v>1</v>
      </c>
      <c r="CJ2357" s="110" t="s">
        <v>7866</v>
      </c>
      <c r="CN2357" s="110">
        <v>1944.22</v>
      </c>
      <c r="CO2357" s="110">
        <v>2256.7800000000002</v>
      </c>
      <c r="CP2357" s="110">
        <v>0</v>
      </c>
      <c r="CQ2357" s="110">
        <v>0</v>
      </c>
    </row>
    <row r="2358" spans="56:95" x14ac:dyDescent="0.2">
      <c r="BD2358" s="110" t="str">
        <f t="shared" si="365"/>
        <v>5930(vazio)</v>
      </c>
      <c r="BE2358" s="110">
        <v>5930</v>
      </c>
      <c r="BF2358" s="110" t="s">
        <v>788</v>
      </c>
      <c r="BG2358" s="110">
        <v>8555</v>
      </c>
      <c r="BH2358" s="110" t="s">
        <v>60</v>
      </c>
      <c r="BI2358" s="110">
        <v>0</v>
      </c>
      <c r="BJ2358" s="110">
        <v>1000000</v>
      </c>
      <c r="BK2358" s="110">
        <v>2000000</v>
      </c>
      <c r="BL2358" s="110">
        <v>3000000</v>
      </c>
      <c r="BN2358" s="110">
        <f t="shared" si="366"/>
        <v>6000000</v>
      </c>
      <c r="CG2358" s="110" t="str">
        <f t="shared" si="363"/>
        <v>6648Pato Branco</v>
      </c>
      <c r="CH2358" s="110" t="str">
        <f t="shared" si="364"/>
        <v>6648-1</v>
      </c>
      <c r="CI2358" s="110">
        <v>1</v>
      </c>
      <c r="CJ2358" s="110">
        <v>6648</v>
      </c>
      <c r="CK2358" s="110" t="s">
        <v>35</v>
      </c>
      <c r="CL2358" s="110">
        <v>4118501</v>
      </c>
      <c r="CM2358" s="110" t="s">
        <v>138</v>
      </c>
      <c r="CN2358" s="110">
        <v>0</v>
      </c>
      <c r="CO2358" s="110">
        <v>2289</v>
      </c>
      <c r="CP2358" s="110">
        <v>981</v>
      </c>
      <c r="CQ2358" s="110">
        <v>0</v>
      </c>
    </row>
    <row r="2359" spans="56:95" x14ac:dyDescent="0.2">
      <c r="BD2359" s="110" t="str">
        <f t="shared" si="365"/>
        <v>5931(vazio)</v>
      </c>
      <c r="BE2359" s="110">
        <v>5931</v>
      </c>
      <c r="BF2359" s="110" t="s">
        <v>4149</v>
      </c>
      <c r="BG2359" s="110">
        <v>8659</v>
      </c>
      <c r="BH2359" s="110" t="s">
        <v>60</v>
      </c>
      <c r="BI2359" s="110">
        <v>20</v>
      </c>
      <c r="BJ2359" s="110">
        <v>20</v>
      </c>
      <c r="BK2359" s="110">
        <v>20</v>
      </c>
      <c r="BL2359" s="110">
        <v>20</v>
      </c>
      <c r="BN2359" s="110">
        <f t="shared" si="366"/>
        <v>80</v>
      </c>
      <c r="CG2359" s="110" t="str">
        <f t="shared" si="363"/>
        <v>6648 Total</v>
      </c>
      <c r="CH2359" s="110" t="str">
        <f t="shared" si="364"/>
        <v>6648 Total-1</v>
      </c>
      <c r="CI2359" s="110">
        <v>1</v>
      </c>
      <c r="CJ2359" s="110" t="s">
        <v>7867</v>
      </c>
      <c r="CN2359" s="110">
        <v>0</v>
      </c>
      <c r="CO2359" s="110">
        <v>2289</v>
      </c>
      <c r="CP2359" s="110">
        <v>981</v>
      </c>
      <c r="CQ2359" s="110">
        <v>0</v>
      </c>
    </row>
    <row r="2360" spans="56:95" x14ac:dyDescent="0.2">
      <c r="BD2360" s="110" t="str">
        <f t="shared" si="365"/>
        <v>5933RGInt 01 Curitiba</v>
      </c>
      <c r="BE2360" s="110">
        <v>5933</v>
      </c>
      <c r="BF2360" s="110" t="s">
        <v>2490</v>
      </c>
      <c r="BG2360" s="110">
        <v>8659</v>
      </c>
      <c r="BH2360" s="110" t="s">
        <v>33</v>
      </c>
      <c r="BI2360" s="110">
        <v>5</v>
      </c>
      <c r="BJ2360" s="110">
        <v>5</v>
      </c>
      <c r="BK2360" s="110">
        <v>4</v>
      </c>
      <c r="BL2360" s="110">
        <v>4</v>
      </c>
      <c r="BN2360" s="110">
        <f t="shared" si="366"/>
        <v>18</v>
      </c>
      <c r="CG2360" s="110" t="str">
        <f t="shared" si="363"/>
        <v>6649Itaperuçu</v>
      </c>
      <c r="CH2360" s="110" t="str">
        <f t="shared" si="364"/>
        <v>6649-1</v>
      </c>
      <c r="CI2360" s="110">
        <v>1</v>
      </c>
      <c r="CJ2360" s="110">
        <v>6649</v>
      </c>
      <c r="CK2360" s="110" t="s">
        <v>33</v>
      </c>
      <c r="CL2360" s="110">
        <v>4111258</v>
      </c>
      <c r="CM2360" s="110" t="s">
        <v>2951</v>
      </c>
      <c r="CN2360" s="110">
        <v>0</v>
      </c>
      <c r="CO2360" s="110">
        <v>1829</v>
      </c>
      <c r="CP2360" s="110">
        <v>2744</v>
      </c>
      <c r="CQ2360" s="110">
        <v>0</v>
      </c>
    </row>
    <row r="2361" spans="56:95" x14ac:dyDescent="0.2">
      <c r="BD2361" s="110" t="str">
        <f t="shared" si="365"/>
        <v>5933RGInt 02 Guarapuava</v>
      </c>
      <c r="BE2361" s="110">
        <v>5933</v>
      </c>
      <c r="BF2361" s="110" t="s">
        <v>2490</v>
      </c>
      <c r="BG2361" s="110">
        <v>8659</v>
      </c>
      <c r="BH2361" s="110" t="s">
        <v>34</v>
      </c>
      <c r="BI2361" s="110">
        <v>2</v>
      </c>
      <c r="BJ2361" s="110">
        <v>3</v>
      </c>
      <c r="BK2361" s="110">
        <v>1</v>
      </c>
      <c r="BL2361" s="110">
        <v>0</v>
      </c>
      <c r="BN2361" s="110">
        <f t="shared" si="366"/>
        <v>6</v>
      </c>
      <c r="CG2361" s="110" t="str">
        <f t="shared" si="363"/>
        <v>6649 Total</v>
      </c>
      <c r="CH2361" s="110" t="str">
        <f t="shared" si="364"/>
        <v>6649 Total-1</v>
      </c>
      <c r="CI2361" s="110">
        <v>1</v>
      </c>
      <c r="CJ2361" s="110" t="s">
        <v>7868</v>
      </c>
      <c r="CN2361" s="110">
        <v>0</v>
      </c>
      <c r="CO2361" s="110">
        <v>1829</v>
      </c>
      <c r="CP2361" s="110">
        <v>2744</v>
      </c>
      <c r="CQ2361" s="110">
        <v>0</v>
      </c>
    </row>
    <row r="2362" spans="56:95" x14ac:dyDescent="0.2">
      <c r="BD2362" s="110" t="str">
        <f t="shared" si="365"/>
        <v>5933RGInt 03 Cascavel</v>
      </c>
      <c r="BE2362" s="110">
        <v>5933</v>
      </c>
      <c r="BF2362" s="110" t="s">
        <v>2490</v>
      </c>
      <c r="BG2362" s="110">
        <v>8659</v>
      </c>
      <c r="BH2362" s="110" t="s">
        <v>35</v>
      </c>
      <c r="BI2362" s="110">
        <v>15</v>
      </c>
      <c r="BJ2362" s="110">
        <v>15</v>
      </c>
      <c r="BK2362" s="110">
        <v>20</v>
      </c>
      <c r="BL2362" s="110">
        <v>15</v>
      </c>
      <c r="BN2362" s="110">
        <f t="shared" si="366"/>
        <v>65</v>
      </c>
      <c r="CG2362" s="110" t="str">
        <f t="shared" si="363"/>
        <v>6650Mandirituba</v>
      </c>
      <c r="CH2362" s="110" t="str">
        <f t="shared" si="364"/>
        <v>6650-1</v>
      </c>
      <c r="CI2362" s="110">
        <v>1</v>
      </c>
      <c r="CJ2362" s="110">
        <v>6650</v>
      </c>
      <c r="CK2362" s="110" t="s">
        <v>33</v>
      </c>
      <c r="CL2362" s="110">
        <v>4114302</v>
      </c>
      <c r="CM2362" s="110" t="s">
        <v>2955</v>
      </c>
      <c r="CN2362" s="110">
        <v>1362.58</v>
      </c>
      <c r="CO2362" s="110">
        <v>1459.44</v>
      </c>
      <c r="CP2362" s="110">
        <v>240</v>
      </c>
      <c r="CQ2362" s="110">
        <v>0</v>
      </c>
    </row>
    <row r="2363" spans="56:95" x14ac:dyDescent="0.2">
      <c r="BD2363" s="110" t="str">
        <f t="shared" si="365"/>
        <v>5933RGInt 04 Maringá</v>
      </c>
      <c r="BE2363" s="110">
        <v>5933</v>
      </c>
      <c r="BF2363" s="110" t="s">
        <v>2490</v>
      </c>
      <c r="BG2363" s="110">
        <v>8659</v>
      </c>
      <c r="BH2363" s="110" t="s">
        <v>36</v>
      </c>
      <c r="BI2363" s="110">
        <v>15</v>
      </c>
      <c r="BJ2363" s="110">
        <v>15</v>
      </c>
      <c r="BK2363" s="110">
        <v>20</v>
      </c>
      <c r="BL2363" s="110">
        <v>18</v>
      </c>
      <c r="BN2363" s="110">
        <f t="shared" si="366"/>
        <v>68</v>
      </c>
      <c r="CG2363" s="110" t="str">
        <f t="shared" si="363"/>
        <v>6650 Total</v>
      </c>
      <c r="CH2363" s="110" t="str">
        <f t="shared" si="364"/>
        <v>6650 Total-1</v>
      </c>
      <c r="CI2363" s="110">
        <v>1</v>
      </c>
      <c r="CJ2363" s="110" t="s">
        <v>7869</v>
      </c>
      <c r="CN2363" s="110">
        <v>1362.58</v>
      </c>
      <c r="CO2363" s="110">
        <v>1459.44</v>
      </c>
      <c r="CP2363" s="110">
        <v>240</v>
      </c>
      <c r="CQ2363" s="110">
        <v>0</v>
      </c>
    </row>
    <row r="2364" spans="56:95" x14ac:dyDescent="0.2">
      <c r="BD2364" s="110" t="str">
        <f t="shared" si="365"/>
        <v>5933RGInt 05 Londrina</v>
      </c>
      <c r="BE2364" s="110">
        <v>5933</v>
      </c>
      <c r="BF2364" s="110" t="s">
        <v>2490</v>
      </c>
      <c r="BG2364" s="110">
        <v>8659</v>
      </c>
      <c r="BH2364" s="110" t="s">
        <v>37</v>
      </c>
      <c r="BI2364" s="110">
        <v>15</v>
      </c>
      <c r="BJ2364" s="110">
        <v>15</v>
      </c>
      <c r="BK2364" s="110">
        <v>20</v>
      </c>
      <c r="BL2364" s="110">
        <v>18</v>
      </c>
      <c r="BN2364" s="110">
        <f t="shared" si="366"/>
        <v>68</v>
      </c>
      <c r="CG2364" s="110" t="str">
        <f t="shared" si="363"/>
        <v>6651Goioerê</v>
      </c>
      <c r="CH2364" s="110" t="str">
        <f t="shared" si="364"/>
        <v>6651-1</v>
      </c>
      <c r="CI2364" s="110">
        <v>1</v>
      </c>
      <c r="CJ2364" s="110">
        <v>6651</v>
      </c>
      <c r="CK2364" s="110" t="s">
        <v>36</v>
      </c>
      <c r="CL2364" s="110">
        <v>4108601</v>
      </c>
      <c r="CM2364" s="110" t="s">
        <v>902</v>
      </c>
      <c r="CN2364" s="110">
        <v>5685.88</v>
      </c>
      <c r="CO2364" s="110">
        <v>739.12</v>
      </c>
      <c r="CP2364" s="110">
        <v>0</v>
      </c>
      <c r="CQ2364" s="110">
        <v>0</v>
      </c>
    </row>
    <row r="2365" spans="56:95" x14ac:dyDescent="0.2">
      <c r="BD2365" s="110" t="str">
        <f t="shared" si="365"/>
        <v>5933RGInt 06 Ponta Grossa</v>
      </c>
      <c r="BE2365" s="110">
        <v>5933</v>
      </c>
      <c r="BF2365" s="110" t="s">
        <v>2490</v>
      </c>
      <c r="BG2365" s="110">
        <v>8659</v>
      </c>
      <c r="BH2365" s="110" t="s">
        <v>38</v>
      </c>
      <c r="BI2365" s="110">
        <v>5</v>
      </c>
      <c r="BJ2365" s="110">
        <v>8</v>
      </c>
      <c r="BK2365" s="110">
        <v>6</v>
      </c>
      <c r="BL2365" s="110">
        <v>7</v>
      </c>
      <c r="BN2365" s="110">
        <f t="shared" si="366"/>
        <v>26</v>
      </c>
      <c r="CG2365" s="110" t="str">
        <f t="shared" si="363"/>
        <v>6651 Total</v>
      </c>
      <c r="CH2365" s="110" t="str">
        <f t="shared" si="364"/>
        <v>6651 Total-1</v>
      </c>
      <c r="CI2365" s="110">
        <v>1</v>
      </c>
      <c r="CJ2365" s="110" t="s">
        <v>7870</v>
      </c>
      <c r="CN2365" s="110">
        <v>5685.88</v>
      </c>
      <c r="CO2365" s="110">
        <v>739.12</v>
      </c>
      <c r="CP2365" s="110">
        <v>0</v>
      </c>
      <c r="CQ2365" s="110">
        <v>0</v>
      </c>
    </row>
    <row r="2366" spans="56:95" x14ac:dyDescent="0.2">
      <c r="BD2366" s="110" t="str">
        <f t="shared" si="365"/>
        <v>5938(vazio)</v>
      </c>
      <c r="BE2366" s="110">
        <v>5938</v>
      </c>
      <c r="BF2366" s="110" t="s">
        <v>641</v>
      </c>
      <c r="BG2366" s="110">
        <v>8526</v>
      </c>
      <c r="BH2366" s="110" t="s">
        <v>60</v>
      </c>
      <c r="BI2366" s="110">
        <v>0</v>
      </c>
      <c r="BJ2366" s="110">
        <v>1</v>
      </c>
      <c r="BK2366" s="110">
        <v>2</v>
      </c>
      <c r="BL2366" s="110">
        <v>2</v>
      </c>
      <c r="BN2366" s="110">
        <f t="shared" si="366"/>
        <v>5</v>
      </c>
      <c r="CG2366" s="110" t="str">
        <f t="shared" si="363"/>
        <v>6652Palotina</v>
      </c>
      <c r="CH2366" s="110" t="str">
        <f t="shared" si="364"/>
        <v>6652-1</v>
      </c>
      <c r="CI2366" s="110">
        <v>1</v>
      </c>
      <c r="CJ2366" s="110">
        <v>6652</v>
      </c>
      <c r="CK2366" s="110" t="s">
        <v>35</v>
      </c>
      <c r="CL2366" s="110">
        <v>4117909</v>
      </c>
      <c r="CM2366" s="110" t="s">
        <v>891</v>
      </c>
      <c r="CN2366" s="110">
        <v>0</v>
      </c>
      <c r="CO2366" s="110">
        <v>2289</v>
      </c>
      <c r="CP2366" s="110">
        <v>981</v>
      </c>
      <c r="CQ2366" s="110">
        <v>0</v>
      </c>
    </row>
    <row r="2367" spans="56:95" x14ac:dyDescent="0.2">
      <c r="BD2367" s="110" t="str">
        <f t="shared" si="365"/>
        <v>5939(vazio)</v>
      </c>
      <c r="BE2367" s="110">
        <v>5939</v>
      </c>
      <c r="BF2367" s="110" t="s">
        <v>647</v>
      </c>
      <c r="BG2367" s="110">
        <v>8527</v>
      </c>
      <c r="BH2367" s="110" t="s">
        <v>60</v>
      </c>
      <c r="BI2367" s="110">
        <v>0</v>
      </c>
      <c r="BJ2367" s="110">
        <v>1</v>
      </c>
      <c r="BK2367" s="110">
        <v>2</v>
      </c>
      <c r="BL2367" s="110">
        <v>2</v>
      </c>
      <c r="BN2367" s="110">
        <f t="shared" si="366"/>
        <v>5</v>
      </c>
      <c r="CG2367" s="110" t="str">
        <f t="shared" si="363"/>
        <v>6652 Total</v>
      </c>
      <c r="CH2367" s="110" t="str">
        <f t="shared" si="364"/>
        <v>6652 Total-1</v>
      </c>
      <c r="CI2367" s="110">
        <v>1</v>
      </c>
      <c r="CJ2367" s="110" t="s">
        <v>7871</v>
      </c>
      <c r="CN2367" s="110">
        <v>0</v>
      </c>
      <c r="CO2367" s="110">
        <v>2289</v>
      </c>
      <c r="CP2367" s="110">
        <v>981</v>
      </c>
      <c r="CQ2367" s="110">
        <v>0</v>
      </c>
    </row>
    <row r="2368" spans="56:95" x14ac:dyDescent="0.2">
      <c r="BD2368" s="110" t="str">
        <f t="shared" si="365"/>
        <v>5940RGInt 01 Curitiba</v>
      </c>
      <c r="BE2368" s="110">
        <v>5940</v>
      </c>
      <c r="BF2368" s="110" t="s">
        <v>527</v>
      </c>
      <c r="BG2368" s="110">
        <v>7101</v>
      </c>
      <c r="BH2368" s="110" t="s">
        <v>33</v>
      </c>
      <c r="BI2368" s="110">
        <v>0</v>
      </c>
      <c r="BJ2368" s="110">
        <v>1000</v>
      </c>
      <c r="BK2368" s="110">
        <v>2000</v>
      </c>
      <c r="BL2368" s="110">
        <v>2000</v>
      </c>
      <c r="BN2368" s="110">
        <f t="shared" si="366"/>
        <v>5000</v>
      </c>
      <c r="CG2368" s="110" t="str">
        <f t="shared" si="363"/>
        <v>6653Sengés</v>
      </c>
      <c r="CH2368" s="110" t="str">
        <f t="shared" si="364"/>
        <v>6653-1</v>
      </c>
      <c r="CI2368" s="110">
        <v>1</v>
      </c>
      <c r="CJ2368" s="110">
        <v>6653</v>
      </c>
      <c r="CK2368" s="110" t="s">
        <v>38</v>
      </c>
      <c r="CL2368" s="110">
        <v>4126306</v>
      </c>
      <c r="CM2368" s="110" t="s">
        <v>556</v>
      </c>
      <c r="CN2368" s="110">
        <v>1604.4</v>
      </c>
      <c r="CO2368" s="110">
        <v>859.6</v>
      </c>
      <c r="CP2368" s="110">
        <v>0</v>
      </c>
      <c r="CQ2368" s="110">
        <v>0</v>
      </c>
    </row>
    <row r="2369" spans="56:95" x14ac:dyDescent="0.2">
      <c r="BD2369" s="110" t="str">
        <f t="shared" si="365"/>
        <v>5941RGInt 06 Ponta Grossa</v>
      </c>
      <c r="BE2369" s="110">
        <v>5941</v>
      </c>
      <c r="BF2369" s="110" t="s">
        <v>522</v>
      </c>
      <c r="BG2369" s="110">
        <v>7101</v>
      </c>
      <c r="BH2369" s="110" t="s">
        <v>38</v>
      </c>
      <c r="BI2369" s="110">
        <v>0</v>
      </c>
      <c r="BJ2369" s="110">
        <v>50</v>
      </c>
      <c r="BK2369" s="110">
        <v>300</v>
      </c>
      <c r="BL2369" s="110">
        <v>300</v>
      </c>
      <c r="BN2369" s="110">
        <f t="shared" si="366"/>
        <v>650</v>
      </c>
      <c r="CG2369" s="110" t="str">
        <f t="shared" si="363"/>
        <v>6653 Total</v>
      </c>
      <c r="CH2369" s="110" t="str">
        <f t="shared" si="364"/>
        <v>6653 Total-1</v>
      </c>
      <c r="CI2369" s="110">
        <v>1</v>
      </c>
      <c r="CJ2369" s="110" t="s">
        <v>7872</v>
      </c>
      <c r="CN2369" s="110">
        <v>1604.4</v>
      </c>
      <c r="CO2369" s="110">
        <v>859.6</v>
      </c>
      <c r="CP2369" s="110">
        <v>0</v>
      </c>
      <c r="CQ2369" s="110">
        <v>0</v>
      </c>
    </row>
    <row r="2370" spans="56:95" x14ac:dyDescent="0.2">
      <c r="BD2370" s="110" t="str">
        <f t="shared" si="365"/>
        <v>5942RGInt 06 Ponta Grossa</v>
      </c>
      <c r="BE2370" s="110">
        <v>5942</v>
      </c>
      <c r="BF2370" s="110" t="s">
        <v>555</v>
      </c>
      <c r="BG2370" s="110">
        <v>7101</v>
      </c>
      <c r="BH2370" s="110" t="s">
        <v>38</v>
      </c>
      <c r="BI2370" s="110">
        <v>0</v>
      </c>
      <c r="BJ2370" s="110">
        <v>50</v>
      </c>
      <c r="BK2370" s="110">
        <v>300</v>
      </c>
      <c r="BL2370" s="110">
        <v>300</v>
      </c>
      <c r="BN2370" s="110">
        <f t="shared" si="366"/>
        <v>650</v>
      </c>
      <c r="CG2370" s="110" t="str">
        <f t="shared" si="363"/>
        <v>6654Apucarana</v>
      </c>
      <c r="CH2370" s="110" t="str">
        <f t="shared" si="364"/>
        <v>6654-1</v>
      </c>
      <c r="CI2370" s="110">
        <v>1</v>
      </c>
      <c r="CJ2370" s="110">
        <v>6654</v>
      </c>
      <c r="CK2370" s="110" t="s">
        <v>37</v>
      </c>
      <c r="CL2370" s="110">
        <v>4101408</v>
      </c>
      <c r="CM2370" s="110" t="s">
        <v>677</v>
      </c>
      <c r="CN2370" s="110">
        <v>0</v>
      </c>
      <c r="CO2370" s="110">
        <v>1503</v>
      </c>
      <c r="CP2370" s="110">
        <v>2254</v>
      </c>
      <c r="CQ2370" s="110">
        <v>0</v>
      </c>
    </row>
    <row r="2371" spans="56:95" x14ac:dyDescent="0.2">
      <c r="BD2371" s="110" t="str">
        <f t="shared" si="365"/>
        <v>5943RGInt 01 Curitiba</v>
      </c>
      <c r="BE2371" s="110">
        <v>5943</v>
      </c>
      <c r="BF2371" s="110" t="s">
        <v>465</v>
      </c>
      <c r="BG2371" s="110">
        <v>7101</v>
      </c>
      <c r="BH2371" s="110" t="s">
        <v>33</v>
      </c>
      <c r="BI2371" s="110">
        <v>0</v>
      </c>
      <c r="BJ2371" s="110">
        <v>50</v>
      </c>
      <c r="BK2371" s="110">
        <v>300</v>
      </c>
      <c r="BL2371" s="110">
        <v>300</v>
      </c>
      <c r="BN2371" s="110">
        <f t="shared" si="366"/>
        <v>650</v>
      </c>
      <c r="CG2371" s="110" t="str">
        <f t="shared" si="363"/>
        <v>6654 Total</v>
      </c>
      <c r="CH2371" s="110" t="str">
        <f t="shared" si="364"/>
        <v>6654 Total-1</v>
      </c>
      <c r="CI2371" s="110">
        <v>1</v>
      </c>
      <c r="CJ2371" s="110" t="s">
        <v>7873</v>
      </c>
      <c r="CN2371" s="110">
        <v>0</v>
      </c>
      <c r="CO2371" s="110">
        <v>1503</v>
      </c>
      <c r="CP2371" s="110">
        <v>2254</v>
      </c>
      <c r="CQ2371" s="110">
        <v>0</v>
      </c>
    </row>
    <row r="2372" spans="56:95" x14ac:dyDescent="0.2">
      <c r="BD2372" s="110" t="str">
        <f t="shared" si="365"/>
        <v>5944RGInt 06 Ponta Grossa</v>
      </c>
      <c r="BE2372" s="110">
        <v>5944</v>
      </c>
      <c r="BF2372" s="110" t="s">
        <v>557</v>
      </c>
      <c r="BG2372" s="110">
        <v>7101</v>
      </c>
      <c r="BH2372" s="110" t="s">
        <v>38</v>
      </c>
      <c r="BI2372" s="110">
        <v>0</v>
      </c>
      <c r="BJ2372" s="110">
        <v>500</v>
      </c>
      <c r="BK2372" s="110">
        <v>1000</v>
      </c>
      <c r="BL2372" s="110">
        <v>1000</v>
      </c>
      <c r="BN2372" s="110">
        <f t="shared" si="366"/>
        <v>2500</v>
      </c>
      <c r="CG2372" s="110" t="str">
        <f t="shared" si="363"/>
        <v>6655Pontal do Paraná</v>
      </c>
      <c r="CH2372" s="110" t="str">
        <f t="shared" si="364"/>
        <v>6655-1</v>
      </c>
      <c r="CI2372" s="110">
        <v>1</v>
      </c>
      <c r="CJ2372" s="110">
        <v>6655</v>
      </c>
      <c r="CK2372" s="110" t="s">
        <v>33</v>
      </c>
      <c r="CL2372" s="110">
        <v>4119954</v>
      </c>
      <c r="CM2372" s="110" t="s">
        <v>535</v>
      </c>
      <c r="CN2372" s="110">
        <v>0</v>
      </c>
      <c r="CO2372" s="110">
        <v>1932</v>
      </c>
      <c r="CP2372" s="110">
        <v>2899</v>
      </c>
      <c r="CQ2372" s="110">
        <v>0</v>
      </c>
    </row>
    <row r="2373" spans="56:95" x14ac:dyDescent="0.2">
      <c r="BD2373" s="110" t="str">
        <f t="shared" si="365"/>
        <v>5945RGInt 01 Curitiba</v>
      </c>
      <c r="BE2373" s="110">
        <v>5945</v>
      </c>
      <c r="BF2373" s="110" t="s">
        <v>596</v>
      </c>
      <c r="BG2373" s="110">
        <v>7101</v>
      </c>
      <c r="BH2373" s="110" t="s">
        <v>33</v>
      </c>
      <c r="BI2373" s="110">
        <v>0</v>
      </c>
      <c r="BJ2373" s="110">
        <v>0.5</v>
      </c>
      <c r="BK2373" s="110">
        <v>0</v>
      </c>
      <c r="BL2373" s="110">
        <v>0</v>
      </c>
      <c r="BN2373" s="110">
        <f t="shared" si="366"/>
        <v>0.5</v>
      </c>
      <c r="CG2373" s="110" t="str">
        <f t="shared" si="363"/>
        <v>6655 Total</v>
      </c>
      <c r="CH2373" s="110" t="str">
        <f t="shared" si="364"/>
        <v>6655 Total-1</v>
      </c>
      <c r="CI2373" s="110">
        <v>1</v>
      </c>
      <c r="CJ2373" s="110" t="s">
        <v>7874</v>
      </c>
      <c r="CN2373" s="110">
        <v>0</v>
      </c>
      <c r="CO2373" s="110">
        <v>1932</v>
      </c>
      <c r="CP2373" s="110">
        <v>2899</v>
      </c>
      <c r="CQ2373" s="110">
        <v>0</v>
      </c>
    </row>
    <row r="2374" spans="56:95" x14ac:dyDescent="0.2">
      <c r="BD2374" s="110" t="str">
        <f t="shared" si="365"/>
        <v>5946RGInt 01 Curitiba</v>
      </c>
      <c r="BE2374" s="110">
        <v>5946</v>
      </c>
      <c r="BF2374" s="110" t="s">
        <v>621</v>
      </c>
      <c r="BG2374" s="110">
        <v>7102</v>
      </c>
      <c r="BH2374" s="110" t="s">
        <v>33</v>
      </c>
      <c r="BI2374" s="110">
        <v>0</v>
      </c>
      <c r="BJ2374" s="110">
        <v>0.5</v>
      </c>
      <c r="BK2374" s="110">
        <v>0</v>
      </c>
      <c r="BL2374" s="110">
        <v>0</v>
      </c>
      <c r="BN2374" s="110">
        <f t="shared" si="366"/>
        <v>0.5</v>
      </c>
      <c r="CG2374" s="110" t="str">
        <f t="shared" si="363"/>
        <v>6656Guarapuava</v>
      </c>
      <c r="CH2374" s="110" t="str">
        <f t="shared" si="364"/>
        <v>6656-1</v>
      </c>
      <c r="CI2374" s="110">
        <v>1</v>
      </c>
      <c r="CJ2374" s="110">
        <v>6656</v>
      </c>
      <c r="CK2374" s="110" t="s">
        <v>34</v>
      </c>
      <c r="CL2374" s="110">
        <v>4109401</v>
      </c>
      <c r="CM2374" s="110" t="s">
        <v>526</v>
      </c>
      <c r="CN2374" s="110">
        <v>2952.28</v>
      </c>
      <c r="CO2374" s="110">
        <v>214.72</v>
      </c>
      <c r="CP2374" s="110">
        <v>0</v>
      </c>
      <c r="CQ2374" s="110">
        <v>0</v>
      </c>
    </row>
    <row r="2375" spans="56:95" x14ac:dyDescent="0.2">
      <c r="BD2375" s="110" t="str">
        <f t="shared" si="365"/>
        <v>5947RGInt 01 Curitiba</v>
      </c>
      <c r="BE2375" s="110">
        <v>5947</v>
      </c>
      <c r="BF2375" s="110" t="s">
        <v>615</v>
      </c>
      <c r="BG2375" s="110">
        <v>7102</v>
      </c>
      <c r="BH2375" s="110" t="s">
        <v>33</v>
      </c>
      <c r="BI2375" s="110">
        <v>0</v>
      </c>
      <c r="BJ2375" s="110">
        <v>0</v>
      </c>
      <c r="BK2375" s="110">
        <v>3597.5</v>
      </c>
      <c r="BL2375" s="110">
        <v>3597.5</v>
      </c>
      <c r="BN2375" s="110">
        <f t="shared" si="366"/>
        <v>7195</v>
      </c>
      <c r="CG2375" s="110" t="str">
        <f t="shared" si="363"/>
        <v>6656 Total</v>
      </c>
      <c r="CH2375" s="110" t="str">
        <f t="shared" si="364"/>
        <v>6656 Total-1</v>
      </c>
      <c r="CI2375" s="110">
        <v>1</v>
      </c>
      <c r="CJ2375" s="110" t="s">
        <v>7875</v>
      </c>
      <c r="CN2375" s="110">
        <v>2952.28</v>
      </c>
      <c r="CO2375" s="110">
        <v>214.72</v>
      </c>
      <c r="CP2375" s="110">
        <v>0</v>
      </c>
      <c r="CQ2375" s="110">
        <v>0</v>
      </c>
    </row>
    <row r="2376" spans="56:95" x14ac:dyDescent="0.2">
      <c r="BD2376" s="110" t="str">
        <f t="shared" si="365"/>
        <v>5948RGInt 04 Maringá</v>
      </c>
      <c r="BE2376" s="110">
        <v>5948</v>
      </c>
      <c r="BF2376" s="110" t="s">
        <v>338</v>
      </c>
      <c r="BG2376" s="110">
        <v>7101</v>
      </c>
      <c r="BH2376" s="110" t="s">
        <v>36</v>
      </c>
      <c r="BI2376" s="110">
        <v>0</v>
      </c>
      <c r="BJ2376" s="110">
        <v>70</v>
      </c>
      <c r="BK2376" s="110">
        <v>0</v>
      </c>
      <c r="BL2376" s="110">
        <v>0</v>
      </c>
      <c r="BN2376" s="110">
        <f t="shared" si="366"/>
        <v>70</v>
      </c>
      <c r="CG2376" s="110" t="str">
        <f t="shared" si="363"/>
        <v>6657Ponta Grossa</v>
      </c>
      <c r="CH2376" s="110" t="str">
        <f t="shared" si="364"/>
        <v>6657-1</v>
      </c>
      <c r="CI2376" s="110">
        <v>1</v>
      </c>
      <c r="CJ2376" s="110">
        <v>6657</v>
      </c>
      <c r="CK2376" s="110" t="s">
        <v>38</v>
      </c>
      <c r="CL2376" s="110">
        <v>4119905</v>
      </c>
      <c r="CM2376" s="110" t="s">
        <v>531</v>
      </c>
      <c r="CN2376" s="110">
        <v>0</v>
      </c>
      <c r="CO2376" s="110">
        <v>3403</v>
      </c>
      <c r="CP2376" s="110">
        <v>1457</v>
      </c>
      <c r="CQ2376" s="110">
        <v>0</v>
      </c>
    </row>
    <row r="2377" spans="56:95" x14ac:dyDescent="0.2">
      <c r="BD2377" s="110" t="str">
        <f t="shared" si="365"/>
        <v>5949RGInt 04 Maringá</v>
      </c>
      <c r="BE2377" s="110">
        <v>5949</v>
      </c>
      <c r="BF2377" s="110" t="s">
        <v>345</v>
      </c>
      <c r="BG2377" s="110">
        <v>7101</v>
      </c>
      <c r="BH2377" s="110" t="s">
        <v>36</v>
      </c>
      <c r="BI2377" s="110">
        <v>0</v>
      </c>
      <c r="BJ2377" s="110">
        <v>70</v>
      </c>
      <c r="BK2377" s="110">
        <v>0</v>
      </c>
      <c r="BL2377" s="110">
        <v>0</v>
      </c>
      <c r="BN2377" s="110">
        <f t="shared" si="366"/>
        <v>70</v>
      </c>
      <c r="CG2377" s="110" t="str">
        <f t="shared" si="363"/>
        <v>6657 Total</v>
      </c>
      <c r="CH2377" s="110" t="str">
        <f t="shared" si="364"/>
        <v>6657 Total-1</v>
      </c>
      <c r="CI2377" s="110">
        <v>1</v>
      </c>
      <c r="CJ2377" s="110" t="s">
        <v>7876</v>
      </c>
      <c r="CN2377" s="110">
        <v>0</v>
      </c>
      <c r="CO2377" s="110">
        <v>3403</v>
      </c>
      <c r="CP2377" s="110">
        <v>1457</v>
      </c>
      <c r="CQ2377" s="110">
        <v>0</v>
      </c>
    </row>
    <row r="2378" spans="56:95" x14ac:dyDescent="0.2">
      <c r="BD2378" s="110" t="str">
        <f t="shared" si="365"/>
        <v>5950RGInt 05 Londrina</v>
      </c>
      <c r="BE2378" s="110">
        <v>5950</v>
      </c>
      <c r="BF2378" s="110" t="s">
        <v>350</v>
      </c>
      <c r="BG2378" s="110">
        <v>7101</v>
      </c>
      <c r="BH2378" s="110" t="s">
        <v>37</v>
      </c>
      <c r="BI2378" s="110">
        <v>0</v>
      </c>
      <c r="BJ2378" s="110">
        <v>70</v>
      </c>
      <c r="BK2378" s="110">
        <v>0</v>
      </c>
      <c r="BL2378" s="110">
        <v>0</v>
      </c>
      <c r="BN2378" s="110">
        <f t="shared" si="366"/>
        <v>70</v>
      </c>
      <c r="CG2378" s="110" t="str">
        <f t="shared" si="363"/>
        <v>6691Cruz Machado</v>
      </c>
      <c r="CH2378" s="110" t="str">
        <f t="shared" si="364"/>
        <v>6691-1</v>
      </c>
      <c r="CI2378" s="110">
        <v>1</v>
      </c>
      <c r="CJ2378" s="110">
        <v>6691</v>
      </c>
      <c r="CK2378" s="110" t="s">
        <v>33</v>
      </c>
      <c r="CL2378" s="110">
        <v>4106803</v>
      </c>
      <c r="CM2378" s="110" t="s">
        <v>2632</v>
      </c>
      <c r="CN2378" s="110">
        <v>0</v>
      </c>
      <c r="CO2378" s="110">
        <v>15.2</v>
      </c>
      <c r="CP2378" s="110">
        <v>15.2</v>
      </c>
      <c r="CQ2378" s="110">
        <v>15.2</v>
      </c>
    </row>
    <row r="2379" spans="56:95" x14ac:dyDescent="0.2">
      <c r="BD2379" s="110" t="str">
        <f t="shared" si="365"/>
        <v>5951RGInt 04 Maringá</v>
      </c>
      <c r="BE2379" s="110">
        <v>5951</v>
      </c>
      <c r="BF2379" s="110" t="s">
        <v>353</v>
      </c>
      <c r="BG2379" s="110">
        <v>7101</v>
      </c>
      <c r="BH2379" s="110" t="s">
        <v>36</v>
      </c>
      <c r="BI2379" s="110">
        <v>0</v>
      </c>
      <c r="BJ2379" s="110">
        <v>70</v>
      </c>
      <c r="BK2379" s="110">
        <v>0</v>
      </c>
      <c r="BL2379" s="110">
        <v>0</v>
      </c>
      <c r="BN2379" s="110">
        <f t="shared" si="366"/>
        <v>70</v>
      </c>
      <c r="CG2379" s="110" t="str">
        <f t="shared" si="363"/>
        <v>6691 Total</v>
      </c>
      <c r="CH2379" s="110" t="str">
        <f t="shared" si="364"/>
        <v>6691 Total-1</v>
      </c>
      <c r="CI2379" s="110">
        <v>1</v>
      </c>
      <c r="CJ2379" s="110" t="s">
        <v>7877</v>
      </c>
      <c r="CN2379" s="110">
        <v>0</v>
      </c>
      <c r="CO2379" s="110">
        <v>15.2</v>
      </c>
      <c r="CP2379" s="110">
        <v>15.2</v>
      </c>
      <c r="CQ2379" s="110">
        <v>15.2</v>
      </c>
    </row>
    <row r="2380" spans="56:95" x14ac:dyDescent="0.2">
      <c r="BD2380" s="110" t="str">
        <f t="shared" si="365"/>
        <v>5952RGInt 05 Londrina</v>
      </c>
      <c r="BE2380" s="110">
        <v>5952</v>
      </c>
      <c r="BF2380" s="110" t="s">
        <v>357</v>
      </c>
      <c r="BG2380" s="110">
        <v>7101</v>
      </c>
      <c r="BH2380" s="110" t="s">
        <v>37</v>
      </c>
      <c r="BI2380" s="110">
        <v>0</v>
      </c>
      <c r="BJ2380" s="110">
        <v>70</v>
      </c>
      <c r="BK2380" s="110">
        <v>0</v>
      </c>
      <c r="BL2380" s="110">
        <v>0</v>
      </c>
      <c r="BN2380" s="110">
        <f t="shared" si="366"/>
        <v>70</v>
      </c>
      <c r="CG2380" s="110" t="str">
        <f t="shared" si="363"/>
        <v>6700Curitiba</v>
      </c>
      <c r="CH2380" s="110" t="str">
        <f t="shared" si="364"/>
        <v>6700-1</v>
      </c>
      <c r="CI2380" s="110">
        <v>1</v>
      </c>
      <c r="CJ2380" s="110">
        <v>6700</v>
      </c>
      <c r="CK2380" s="110" t="s">
        <v>33</v>
      </c>
      <c r="CL2380" s="110">
        <v>4106902</v>
      </c>
      <c r="CM2380" s="110" t="s">
        <v>128</v>
      </c>
      <c r="CN2380" s="110">
        <v>0</v>
      </c>
      <c r="CO2380" s="110">
        <v>350</v>
      </c>
      <c r="CP2380" s="110">
        <v>816</v>
      </c>
      <c r="CQ2380" s="110">
        <v>0</v>
      </c>
    </row>
    <row r="2381" spans="56:95" x14ac:dyDescent="0.2">
      <c r="BD2381" s="110" t="str">
        <f t="shared" si="365"/>
        <v>5953RGInt 01 Curitiba</v>
      </c>
      <c r="BE2381" s="110">
        <v>5953</v>
      </c>
      <c r="BF2381" s="110" t="s">
        <v>361</v>
      </c>
      <c r="BG2381" s="110">
        <v>7101</v>
      </c>
      <c r="BH2381" s="110" t="s">
        <v>33</v>
      </c>
      <c r="BI2381" s="110">
        <v>0</v>
      </c>
      <c r="BJ2381" s="110">
        <v>70</v>
      </c>
      <c r="BK2381" s="110">
        <v>0</v>
      </c>
      <c r="BL2381" s="110">
        <v>0</v>
      </c>
      <c r="BN2381" s="110">
        <f t="shared" si="366"/>
        <v>70</v>
      </c>
      <c r="CG2381" s="110" t="str">
        <f t="shared" si="363"/>
        <v>6700 Total</v>
      </c>
      <c r="CH2381" s="110" t="str">
        <f t="shared" si="364"/>
        <v>6700 Total-1</v>
      </c>
      <c r="CI2381" s="110">
        <v>1</v>
      </c>
      <c r="CJ2381" s="110" t="s">
        <v>7878</v>
      </c>
      <c r="CN2381" s="110">
        <v>0</v>
      </c>
      <c r="CO2381" s="110">
        <v>350</v>
      </c>
      <c r="CP2381" s="110">
        <v>816</v>
      </c>
      <c r="CQ2381" s="110">
        <v>0</v>
      </c>
    </row>
    <row r="2382" spans="56:95" x14ac:dyDescent="0.2">
      <c r="BD2382" s="110" t="str">
        <f t="shared" si="365"/>
        <v>5954RGInt 03 Cascavel</v>
      </c>
      <c r="BE2382" s="110">
        <v>5954</v>
      </c>
      <c r="BF2382" s="110" t="s">
        <v>366</v>
      </c>
      <c r="BG2382" s="110">
        <v>7101</v>
      </c>
      <c r="BH2382" s="110" t="s">
        <v>35</v>
      </c>
      <c r="BI2382" s="110">
        <v>0</v>
      </c>
      <c r="BJ2382" s="110">
        <v>70</v>
      </c>
      <c r="BK2382" s="110">
        <v>0</v>
      </c>
      <c r="BL2382" s="110">
        <v>0</v>
      </c>
      <c r="BN2382" s="110">
        <f t="shared" si="366"/>
        <v>70</v>
      </c>
      <c r="CG2382" s="110" t="str">
        <f t="shared" si="363"/>
        <v>6701Ponta Grossa</v>
      </c>
      <c r="CH2382" s="110" t="str">
        <f t="shared" si="364"/>
        <v>6701-1</v>
      </c>
      <c r="CI2382" s="110">
        <v>1</v>
      </c>
      <c r="CJ2382" s="110">
        <v>6701</v>
      </c>
      <c r="CK2382" s="110" t="s">
        <v>38</v>
      </c>
      <c r="CL2382" s="110">
        <v>4119905</v>
      </c>
      <c r="CM2382" s="110" t="s">
        <v>531</v>
      </c>
      <c r="CN2382" s="110">
        <v>0</v>
      </c>
      <c r="CO2382" s="110">
        <v>442</v>
      </c>
      <c r="CP2382" s="110">
        <v>0</v>
      </c>
      <c r="CQ2382" s="110">
        <v>0</v>
      </c>
    </row>
    <row r="2383" spans="56:95" x14ac:dyDescent="0.2">
      <c r="BD2383" s="110" t="str">
        <f t="shared" si="365"/>
        <v>5955RGInt 04 Maringá</v>
      </c>
      <c r="BE2383" s="110">
        <v>5955</v>
      </c>
      <c r="BF2383" s="110" t="s">
        <v>373</v>
      </c>
      <c r="BG2383" s="110">
        <v>7101</v>
      </c>
      <c r="BH2383" s="110" t="s">
        <v>36</v>
      </c>
      <c r="BI2383" s="110">
        <v>0</v>
      </c>
      <c r="BJ2383" s="110">
        <v>70</v>
      </c>
      <c r="BK2383" s="110">
        <v>0</v>
      </c>
      <c r="BL2383" s="110">
        <v>0</v>
      </c>
      <c r="BN2383" s="110">
        <f t="shared" si="366"/>
        <v>70</v>
      </c>
      <c r="CG2383" s="110" t="str">
        <f t="shared" si="363"/>
        <v>6701 Total</v>
      </c>
      <c r="CH2383" s="110" t="str">
        <f t="shared" si="364"/>
        <v>6701 Total-1</v>
      </c>
      <c r="CI2383" s="110">
        <v>1</v>
      </c>
      <c r="CJ2383" s="110" t="s">
        <v>7879</v>
      </c>
      <c r="CN2383" s="110">
        <v>0</v>
      </c>
      <c r="CO2383" s="110">
        <v>442</v>
      </c>
      <c r="CP2383" s="110">
        <v>0</v>
      </c>
      <c r="CQ2383" s="110">
        <v>0</v>
      </c>
    </row>
    <row r="2384" spans="56:95" x14ac:dyDescent="0.2">
      <c r="BD2384" s="110" t="str">
        <f t="shared" si="365"/>
        <v>5956RGInt 04 Maringá</v>
      </c>
      <c r="BE2384" s="110">
        <v>5956</v>
      </c>
      <c r="BF2384" s="110" t="s">
        <v>376</v>
      </c>
      <c r="BG2384" s="110">
        <v>7101</v>
      </c>
      <c r="BH2384" s="110" t="s">
        <v>36</v>
      </c>
      <c r="BI2384" s="110">
        <v>0</v>
      </c>
      <c r="BJ2384" s="110">
        <v>70</v>
      </c>
      <c r="BK2384" s="110">
        <v>0</v>
      </c>
      <c r="BL2384" s="110">
        <v>0</v>
      </c>
      <c r="BN2384" s="110">
        <f t="shared" si="366"/>
        <v>70</v>
      </c>
      <c r="CG2384" s="110" t="str">
        <f t="shared" si="363"/>
        <v>6702Londrina</v>
      </c>
      <c r="CH2384" s="110" t="str">
        <f t="shared" si="364"/>
        <v>6702-1</v>
      </c>
      <c r="CI2384" s="110">
        <v>1</v>
      </c>
      <c r="CJ2384" s="110">
        <v>6702</v>
      </c>
      <c r="CK2384" s="110" t="s">
        <v>37</v>
      </c>
      <c r="CL2384" s="110">
        <v>4113700</v>
      </c>
      <c r="CM2384" s="110" t="s">
        <v>326</v>
      </c>
      <c r="CN2384" s="110">
        <v>0</v>
      </c>
      <c r="CO2384" s="110">
        <v>9350</v>
      </c>
      <c r="CP2384" s="110">
        <v>0</v>
      </c>
      <c r="CQ2384" s="110">
        <v>0</v>
      </c>
    </row>
    <row r="2385" spans="56:95" x14ac:dyDescent="0.2">
      <c r="BD2385" s="110" t="str">
        <f t="shared" si="365"/>
        <v>5957RGInt 02 Guarapuava</v>
      </c>
      <c r="BE2385" s="110">
        <v>5957</v>
      </c>
      <c r="BF2385" s="110" t="s">
        <v>380</v>
      </c>
      <c r="BG2385" s="110">
        <v>7101</v>
      </c>
      <c r="BH2385" s="110" t="s">
        <v>34</v>
      </c>
      <c r="BI2385" s="110">
        <v>0</v>
      </c>
      <c r="BJ2385" s="110">
        <v>70</v>
      </c>
      <c r="BK2385" s="110">
        <v>0</v>
      </c>
      <c r="BL2385" s="110">
        <v>0</v>
      </c>
      <c r="BN2385" s="110">
        <f t="shared" si="366"/>
        <v>70</v>
      </c>
      <c r="CG2385" s="110" t="str">
        <f t="shared" si="363"/>
        <v>6702 Total</v>
      </c>
      <c r="CH2385" s="110" t="str">
        <f t="shared" si="364"/>
        <v>6702 Total-1</v>
      </c>
      <c r="CI2385" s="110">
        <v>1</v>
      </c>
      <c r="CJ2385" s="110" t="s">
        <v>7880</v>
      </c>
      <c r="CN2385" s="110">
        <v>0</v>
      </c>
      <c r="CO2385" s="110">
        <v>9350</v>
      </c>
      <c r="CP2385" s="110">
        <v>0</v>
      </c>
      <c r="CQ2385" s="110">
        <v>0</v>
      </c>
    </row>
    <row r="2386" spans="56:95" x14ac:dyDescent="0.2">
      <c r="BD2386" s="110" t="str">
        <f t="shared" si="365"/>
        <v>5958RGInt 03 Cascavel</v>
      </c>
      <c r="BE2386" s="110">
        <v>5958</v>
      </c>
      <c r="BF2386" s="110" t="s">
        <v>382</v>
      </c>
      <c r="BG2386" s="110">
        <v>7101</v>
      </c>
      <c r="BH2386" s="110" t="s">
        <v>35</v>
      </c>
      <c r="BI2386" s="110">
        <v>0</v>
      </c>
      <c r="BJ2386" s="110">
        <v>70</v>
      </c>
      <c r="BK2386" s="110">
        <v>0</v>
      </c>
      <c r="BL2386" s="110">
        <v>0</v>
      </c>
      <c r="BN2386" s="110">
        <f t="shared" si="366"/>
        <v>70</v>
      </c>
      <c r="CG2386" s="110" t="str">
        <f t="shared" si="363"/>
        <v>6703Curitiba</v>
      </c>
      <c r="CH2386" s="110" t="str">
        <f t="shared" si="364"/>
        <v>6703-1</v>
      </c>
      <c r="CI2386" s="110">
        <v>1</v>
      </c>
      <c r="CJ2386" s="110">
        <v>6703</v>
      </c>
      <c r="CK2386" s="110" t="s">
        <v>33</v>
      </c>
      <c r="CL2386" s="110">
        <v>4106902</v>
      </c>
      <c r="CM2386" s="110" t="s">
        <v>128</v>
      </c>
      <c r="CN2386" s="110">
        <v>0</v>
      </c>
      <c r="CO2386" s="110">
        <v>1</v>
      </c>
      <c r="CP2386" s="110">
        <v>0</v>
      </c>
      <c r="CQ2386" s="110">
        <v>0</v>
      </c>
    </row>
    <row r="2387" spans="56:95" x14ac:dyDescent="0.2">
      <c r="BD2387" s="110" t="str">
        <f t="shared" si="365"/>
        <v>5959RGInt 04 Maringá</v>
      </c>
      <c r="BE2387" s="110">
        <v>5959</v>
      </c>
      <c r="BF2387" s="110" t="s">
        <v>385</v>
      </c>
      <c r="BG2387" s="110">
        <v>7101</v>
      </c>
      <c r="BH2387" s="110" t="s">
        <v>36</v>
      </c>
      <c r="BI2387" s="110">
        <v>0</v>
      </c>
      <c r="BJ2387" s="110">
        <v>70</v>
      </c>
      <c r="BK2387" s="110">
        <v>0</v>
      </c>
      <c r="BL2387" s="110">
        <v>0</v>
      </c>
      <c r="BN2387" s="110">
        <f t="shared" si="366"/>
        <v>70</v>
      </c>
      <c r="CG2387" s="110" t="str">
        <f t="shared" si="363"/>
        <v>6703 Total</v>
      </c>
      <c r="CH2387" s="110" t="str">
        <f t="shared" si="364"/>
        <v>6703 Total-1</v>
      </c>
      <c r="CI2387" s="110">
        <v>1</v>
      </c>
      <c r="CJ2387" s="110" t="s">
        <v>7881</v>
      </c>
      <c r="CN2387" s="110">
        <v>0</v>
      </c>
      <c r="CO2387" s="110">
        <v>1</v>
      </c>
      <c r="CP2387" s="110">
        <v>0</v>
      </c>
      <c r="CQ2387" s="110">
        <v>0</v>
      </c>
    </row>
    <row r="2388" spans="56:95" x14ac:dyDescent="0.2">
      <c r="BD2388" s="110" t="str">
        <f t="shared" si="365"/>
        <v>5960RGInt 04 Maringá</v>
      </c>
      <c r="BE2388" s="110">
        <v>5960</v>
      </c>
      <c r="BF2388" s="110" t="s">
        <v>387</v>
      </c>
      <c r="BG2388" s="110">
        <v>7101</v>
      </c>
      <c r="BH2388" s="110" t="s">
        <v>36</v>
      </c>
      <c r="BI2388" s="110">
        <v>0</v>
      </c>
      <c r="BJ2388" s="110">
        <v>70</v>
      </c>
      <c r="BK2388" s="110">
        <v>0</v>
      </c>
      <c r="BL2388" s="110">
        <v>0</v>
      </c>
      <c r="BN2388" s="110">
        <f t="shared" si="366"/>
        <v>70</v>
      </c>
      <c r="CG2388" s="110" t="str">
        <f t="shared" si="363"/>
        <v>6704Curitiba</v>
      </c>
      <c r="CH2388" s="110" t="str">
        <f t="shared" si="364"/>
        <v>6704-1</v>
      </c>
      <c r="CI2388" s="110">
        <v>1</v>
      </c>
      <c r="CJ2388" s="110">
        <v>6704</v>
      </c>
      <c r="CK2388" s="110" t="s">
        <v>33</v>
      </c>
      <c r="CL2388" s="110">
        <v>4106902</v>
      </c>
      <c r="CM2388" s="110" t="s">
        <v>128</v>
      </c>
      <c r="CN2388" s="110">
        <v>0</v>
      </c>
      <c r="CO2388" s="110">
        <v>148</v>
      </c>
      <c r="CP2388" s="110">
        <v>0</v>
      </c>
      <c r="CQ2388" s="110">
        <v>0</v>
      </c>
    </row>
    <row r="2389" spans="56:95" x14ac:dyDescent="0.2">
      <c r="BD2389" s="110" t="str">
        <f t="shared" si="365"/>
        <v>5961RGInt 04 Maringá</v>
      </c>
      <c r="BE2389" s="110">
        <v>5961</v>
      </c>
      <c r="BF2389" s="110" t="s">
        <v>390</v>
      </c>
      <c r="BG2389" s="110">
        <v>7101</v>
      </c>
      <c r="BH2389" s="110" t="s">
        <v>36</v>
      </c>
      <c r="BI2389" s="110">
        <v>0</v>
      </c>
      <c r="BJ2389" s="110">
        <v>70</v>
      </c>
      <c r="BK2389" s="110">
        <v>0</v>
      </c>
      <c r="BL2389" s="110">
        <v>0</v>
      </c>
      <c r="BN2389" s="110">
        <f t="shared" si="366"/>
        <v>70</v>
      </c>
      <c r="CG2389" s="110" t="str">
        <f t="shared" si="363"/>
        <v>6704 Total</v>
      </c>
      <c r="CH2389" s="110" t="str">
        <f t="shared" si="364"/>
        <v>6704 Total-1</v>
      </c>
      <c r="CI2389" s="110">
        <v>1</v>
      </c>
      <c r="CJ2389" s="110" t="s">
        <v>7882</v>
      </c>
      <c r="CN2389" s="110">
        <v>0</v>
      </c>
      <c r="CO2389" s="110">
        <v>148</v>
      </c>
      <c r="CP2389" s="110">
        <v>0</v>
      </c>
      <c r="CQ2389" s="110">
        <v>0</v>
      </c>
    </row>
    <row r="2390" spans="56:95" x14ac:dyDescent="0.2">
      <c r="BD2390" s="110" t="str">
        <f t="shared" si="365"/>
        <v>5962RGInt 04 Maringá</v>
      </c>
      <c r="BE2390" s="110">
        <v>5962</v>
      </c>
      <c r="BF2390" s="110" t="s">
        <v>393</v>
      </c>
      <c r="BG2390" s="110">
        <v>7101</v>
      </c>
      <c r="BH2390" s="110" t="s">
        <v>36</v>
      </c>
      <c r="BI2390" s="110">
        <v>0</v>
      </c>
      <c r="BJ2390" s="110">
        <v>70</v>
      </c>
      <c r="BK2390" s="110">
        <v>0</v>
      </c>
      <c r="BL2390" s="110">
        <v>0</v>
      </c>
      <c r="BN2390" s="110">
        <f t="shared" si="366"/>
        <v>70</v>
      </c>
      <c r="CG2390" s="110" t="str">
        <f t="shared" ref="CG2390:CG2453" si="367">CJ2390&amp;CM2390</f>
        <v>6705Londrina</v>
      </c>
      <c r="CH2390" s="110" t="str">
        <f t="shared" ref="CH2390:CH2453" si="368">CJ2390&amp;"-"&amp;CI2390</f>
        <v>6705-1</v>
      </c>
      <c r="CI2390" s="110">
        <v>1</v>
      </c>
      <c r="CJ2390" s="110">
        <v>6705</v>
      </c>
      <c r="CK2390" s="110" t="s">
        <v>37</v>
      </c>
      <c r="CL2390" s="110">
        <v>4113700</v>
      </c>
      <c r="CM2390" s="110" t="s">
        <v>326</v>
      </c>
      <c r="CN2390" s="110">
        <v>0</v>
      </c>
      <c r="CO2390" s="110">
        <v>0</v>
      </c>
      <c r="CP2390" s="110">
        <v>384</v>
      </c>
      <c r="CQ2390" s="110">
        <v>0</v>
      </c>
    </row>
    <row r="2391" spans="56:95" x14ac:dyDescent="0.2">
      <c r="BD2391" s="110" t="str">
        <f t="shared" si="365"/>
        <v>5963RGInt 04 Maringá</v>
      </c>
      <c r="BE2391" s="110">
        <v>5963</v>
      </c>
      <c r="BF2391" s="110" t="s">
        <v>396</v>
      </c>
      <c r="BG2391" s="110">
        <v>7101</v>
      </c>
      <c r="BH2391" s="110" t="s">
        <v>36</v>
      </c>
      <c r="BI2391" s="110">
        <v>0</v>
      </c>
      <c r="BJ2391" s="110">
        <v>70</v>
      </c>
      <c r="BK2391" s="110">
        <v>0</v>
      </c>
      <c r="BL2391" s="110">
        <v>0</v>
      </c>
      <c r="BN2391" s="110">
        <f t="shared" si="366"/>
        <v>70</v>
      </c>
      <c r="CG2391" s="110" t="str">
        <f t="shared" si="367"/>
        <v>6705 Total</v>
      </c>
      <c r="CH2391" s="110" t="str">
        <f t="shared" si="368"/>
        <v>6705 Total-1</v>
      </c>
      <c r="CI2391" s="110">
        <v>1</v>
      </c>
      <c r="CJ2391" s="110" t="s">
        <v>7883</v>
      </c>
      <c r="CN2391" s="110">
        <v>0</v>
      </c>
      <c r="CO2391" s="110">
        <v>0</v>
      </c>
      <c r="CP2391" s="110">
        <v>384</v>
      </c>
      <c r="CQ2391" s="110">
        <v>0</v>
      </c>
    </row>
    <row r="2392" spans="56:95" x14ac:dyDescent="0.2">
      <c r="BD2392" s="110" t="str">
        <f t="shared" si="365"/>
        <v>5964RGInt 05 Londrina</v>
      </c>
      <c r="BE2392" s="110">
        <v>5964</v>
      </c>
      <c r="BF2392" s="110" t="s">
        <v>399</v>
      </c>
      <c r="BG2392" s="110">
        <v>7101</v>
      </c>
      <c r="BH2392" s="110" t="s">
        <v>37</v>
      </c>
      <c r="BI2392" s="110">
        <v>0</v>
      </c>
      <c r="BJ2392" s="110">
        <v>70</v>
      </c>
      <c r="BK2392" s="110">
        <v>0</v>
      </c>
      <c r="BL2392" s="110">
        <v>0</v>
      </c>
      <c r="BN2392" s="110">
        <f t="shared" si="366"/>
        <v>70</v>
      </c>
      <c r="CG2392" s="110" t="str">
        <f t="shared" si="367"/>
        <v>6706Londrina</v>
      </c>
      <c r="CH2392" s="110" t="str">
        <f t="shared" si="368"/>
        <v>6706-1</v>
      </c>
      <c r="CI2392" s="110">
        <v>1</v>
      </c>
      <c r="CJ2392" s="110">
        <v>6706</v>
      </c>
      <c r="CK2392" s="110" t="s">
        <v>37</v>
      </c>
      <c r="CL2392" s="110">
        <v>4113700</v>
      </c>
      <c r="CM2392" s="110" t="s">
        <v>326</v>
      </c>
      <c r="CN2392" s="110">
        <v>0</v>
      </c>
      <c r="CO2392" s="110">
        <v>0</v>
      </c>
      <c r="CP2392" s="110">
        <v>280</v>
      </c>
      <c r="CQ2392" s="110">
        <v>0</v>
      </c>
    </row>
    <row r="2393" spans="56:95" x14ac:dyDescent="0.2">
      <c r="BD2393" s="110" t="str">
        <f t="shared" si="365"/>
        <v>5965RGInt 01 Curitiba</v>
      </c>
      <c r="BE2393" s="110">
        <v>5965</v>
      </c>
      <c r="BF2393" s="110" t="s">
        <v>402</v>
      </c>
      <c r="BG2393" s="110">
        <v>7101</v>
      </c>
      <c r="BH2393" s="110" t="s">
        <v>33</v>
      </c>
      <c r="BI2393" s="110">
        <v>0</v>
      </c>
      <c r="BJ2393" s="110">
        <v>70</v>
      </c>
      <c r="BK2393" s="110">
        <v>0</v>
      </c>
      <c r="BL2393" s="110">
        <v>0</v>
      </c>
      <c r="BN2393" s="110">
        <f t="shared" si="366"/>
        <v>70</v>
      </c>
      <c r="CG2393" s="110" t="str">
        <f t="shared" si="367"/>
        <v>6706 Total</v>
      </c>
      <c r="CH2393" s="110" t="str">
        <f t="shared" si="368"/>
        <v>6706 Total-1</v>
      </c>
      <c r="CI2393" s="110">
        <v>1</v>
      </c>
      <c r="CJ2393" s="110" t="s">
        <v>7884</v>
      </c>
      <c r="CN2393" s="110">
        <v>0</v>
      </c>
      <c r="CO2393" s="110">
        <v>0</v>
      </c>
      <c r="CP2393" s="110">
        <v>280</v>
      </c>
      <c r="CQ2393" s="110">
        <v>0</v>
      </c>
    </row>
    <row r="2394" spans="56:95" x14ac:dyDescent="0.2">
      <c r="BD2394" s="110" t="str">
        <f t="shared" si="365"/>
        <v>5966RGInt 04 Maringá</v>
      </c>
      <c r="BE2394" s="110">
        <v>5966</v>
      </c>
      <c r="BF2394" s="110" t="s">
        <v>404</v>
      </c>
      <c r="BG2394" s="110">
        <v>7101</v>
      </c>
      <c r="BH2394" s="110" t="s">
        <v>36</v>
      </c>
      <c r="BI2394" s="110">
        <v>0</v>
      </c>
      <c r="BJ2394" s="110">
        <v>70</v>
      </c>
      <c r="BK2394" s="110">
        <v>0</v>
      </c>
      <c r="BL2394" s="110">
        <v>0</v>
      </c>
      <c r="BN2394" s="110">
        <f t="shared" si="366"/>
        <v>70</v>
      </c>
      <c r="CG2394" s="110" t="str">
        <f t="shared" si="367"/>
        <v>6707Pato Branco</v>
      </c>
      <c r="CH2394" s="110" t="str">
        <f t="shared" si="368"/>
        <v>6707-1</v>
      </c>
      <c r="CI2394" s="110">
        <v>1</v>
      </c>
      <c r="CJ2394" s="110">
        <v>6707</v>
      </c>
      <c r="CK2394" s="110" t="s">
        <v>35</v>
      </c>
      <c r="CL2394" s="110">
        <v>4118501</v>
      </c>
      <c r="CM2394" s="110" t="s">
        <v>138</v>
      </c>
      <c r="CN2394" s="110">
        <v>0</v>
      </c>
      <c r="CO2394" s="110">
        <v>0</v>
      </c>
      <c r="CP2394" s="110">
        <v>195</v>
      </c>
      <c r="CQ2394" s="110">
        <v>0</v>
      </c>
    </row>
    <row r="2395" spans="56:95" x14ac:dyDescent="0.2">
      <c r="BD2395" s="110" t="str">
        <f t="shared" si="365"/>
        <v>5967RGInt 06 Ponta Grossa</v>
      </c>
      <c r="BE2395" s="110">
        <v>5967</v>
      </c>
      <c r="BF2395" s="110" t="s">
        <v>408</v>
      </c>
      <c r="BG2395" s="110">
        <v>7101</v>
      </c>
      <c r="BH2395" s="110" t="s">
        <v>38</v>
      </c>
      <c r="BI2395" s="110">
        <v>0</v>
      </c>
      <c r="BJ2395" s="110">
        <v>70</v>
      </c>
      <c r="BK2395" s="110">
        <v>0</v>
      </c>
      <c r="BL2395" s="110">
        <v>0</v>
      </c>
      <c r="BN2395" s="110">
        <f t="shared" si="366"/>
        <v>70</v>
      </c>
      <c r="CG2395" s="110" t="str">
        <f t="shared" si="367"/>
        <v>6707 Total</v>
      </c>
      <c r="CH2395" s="110" t="str">
        <f t="shared" si="368"/>
        <v>6707 Total-1</v>
      </c>
      <c r="CI2395" s="110">
        <v>1</v>
      </c>
      <c r="CJ2395" s="110" t="s">
        <v>7885</v>
      </c>
      <c r="CN2395" s="110">
        <v>0</v>
      </c>
      <c r="CO2395" s="110">
        <v>0</v>
      </c>
      <c r="CP2395" s="110">
        <v>195</v>
      </c>
      <c r="CQ2395" s="110">
        <v>0</v>
      </c>
    </row>
    <row r="2396" spans="56:95" x14ac:dyDescent="0.2">
      <c r="BD2396" s="110" t="str">
        <f t="shared" si="365"/>
        <v>5968RGInt 03 Cascavel</v>
      </c>
      <c r="BE2396" s="110">
        <v>5968</v>
      </c>
      <c r="BF2396" s="110" t="s">
        <v>411</v>
      </c>
      <c r="BG2396" s="110">
        <v>7101</v>
      </c>
      <c r="BH2396" s="110" t="s">
        <v>35</v>
      </c>
      <c r="BI2396" s="110">
        <v>0</v>
      </c>
      <c r="BJ2396" s="110">
        <v>70</v>
      </c>
      <c r="BK2396" s="110">
        <v>0</v>
      </c>
      <c r="BL2396" s="110">
        <v>0</v>
      </c>
      <c r="BN2396" s="110">
        <f t="shared" si="366"/>
        <v>70</v>
      </c>
      <c r="CG2396" s="110" t="str">
        <f t="shared" si="367"/>
        <v>6708Ponta Grossa</v>
      </c>
      <c r="CH2396" s="110" t="str">
        <f t="shared" si="368"/>
        <v>6708-1</v>
      </c>
      <c r="CI2396" s="110">
        <v>1</v>
      </c>
      <c r="CJ2396" s="110">
        <v>6708</v>
      </c>
      <c r="CK2396" s="110" t="s">
        <v>38</v>
      </c>
      <c r="CL2396" s="110">
        <v>4119905</v>
      </c>
      <c r="CM2396" s="110" t="s">
        <v>531</v>
      </c>
      <c r="CN2396" s="110">
        <v>0</v>
      </c>
      <c r="CO2396" s="110">
        <v>0</v>
      </c>
      <c r="CP2396" s="110">
        <v>200</v>
      </c>
      <c r="CQ2396" s="110">
        <v>0</v>
      </c>
    </row>
    <row r="2397" spans="56:95" x14ac:dyDescent="0.2">
      <c r="BD2397" s="110" t="str">
        <f t="shared" si="365"/>
        <v>5984RGInt 05 Londrina</v>
      </c>
      <c r="BE2397" s="110">
        <v>5984</v>
      </c>
      <c r="BF2397" s="110" t="s">
        <v>414</v>
      </c>
      <c r="BG2397" s="110">
        <v>7101</v>
      </c>
      <c r="BH2397" s="110" t="s">
        <v>37</v>
      </c>
      <c r="BI2397" s="110">
        <v>0</v>
      </c>
      <c r="BJ2397" s="110">
        <v>70</v>
      </c>
      <c r="BK2397" s="110">
        <v>0</v>
      </c>
      <c r="BL2397" s="110">
        <v>0</v>
      </c>
      <c r="BN2397" s="110">
        <f t="shared" si="366"/>
        <v>70</v>
      </c>
      <c r="CG2397" s="110" t="str">
        <f t="shared" si="367"/>
        <v>6708 Total</v>
      </c>
      <c r="CH2397" s="110" t="str">
        <f t="shared" si="368"/>
        <v>6708 Total-1</v>
      </c>
      <c r="CI2397" s="110">
        <v>1</v>
      </c>
      <c r="CJ2397" s="110" t="s">
        <v>7886</v>
      </c>
      <c r="CN2397" s="110">
        <v>0</v>
      </c>
      <c r="CO2397" s="110">
        <v>0</v>
      </c>
      <c r="CP2397" s="110">
        <v>200</v>
      </c>
      <c r="CQ2397" s="110">
        <v>0</v>
      </c>
    </row>
    <row r="2398" spans="56:95" x14ac:dyDescent="0.2">
      <c r="BD2398" s="110" t="str">
        <f t="shared" si="365"/>
        <v>5985RGInt 04 Maringá</v>
      </c>
      <c r="BE2398" s="110">
        <v>5985</v>
      </c>
      <c r="BF2398" s="110" t="s">
        <v>418</v>
      </c>
      <c r="BG2398" s="110">
        <v>7101</v>
      </c>
      <c r="BH2398" s="110" t="s">
        <v>36</v>
      </c>
      <c r="BI2398" s="110">
        <v>0</v>
      </c>
      <c r="BJ2398" s="110">
        <v>70</v>
      </c>
      <c r="BK2398" s="110">
        <v>0</v>
      </c>
      <c r="BL2398" s="110">
        <v>0</v>
      </c>
      <c r="BN2398" s="110">
        <f t="shared" si="366"/>
        <v>70</v>
      </c>
      <c r="CG2398" s="110" t="str">
        <f t="shared" si="367"/>
        <v>6832Arapongas</v>
      </c>
      <c r="CH2398" s="110" t="str">
        <f t="shared" si="368"/>
        <v>6832-1</v>
      </c>
      <c r="CI2398" s="110">
        <v>1</v>
      </c>
      <c r="CJ2398" s="110">
        <v>6832</v>
      </c>
      <c r="CK2398" s="110" t="s">
        <v>37</v>
      </c>
      <c r="CL2398" s="110">
        <v>4101507</v>
      </c>
      <c r="CM2398" s="110" t="s">
        <v>2606</v>
      </c>
      <c r="CN2398" s="110">
        <v>0</v>
      </c>
      <c r="CO2398" s="110">
        <v>0</v>
      </c>
      <c r="CP2398" s="110">
        <v>60</v>
      </c>
      <c r="CQ2398" s="110">
        <v>140</v>
      </c>
    </row>
    <row r="2399" spans="56:95" x14ac:dyDescent="0.2">
      <c r="BD2399" s="110" t="str">
        <f t="shared" si="365"/>
        <v>5986RGInt 04 Maringá</v>
      </c>
      <c r="BE2399" s="110">
        <v>5986</v>
      </c>
      <c r="BF2399" s="110" t="s">
        <v>421</v>
      </c>
      <c r="BG2399" s="110">
        <v>7101</v>
      </c>
      <c r="BH2399" s="110" t="s">
        <v>36</v>
      </c>
      <c r="BI2399" s="110">
        <v>0</v>
      </c>
      <c r="BJ2399" s="110">
        <v>70</v>
      </c>
      <c r="BK2399" s="110">
        <v>0</v>
      </c>
      <c r="BL2399" s="110">
        <v>0</v>
      </c>
      <c r="BN2399" s="110">
        <f t="shared" si="366"/>
        <v>70</v>
      </c>
      <c r="CG2399" s="110" t="str">
        <f t="shared" si="367"/>
        <v>6832 Total</v>
      </c>
      <c r="CH2399" s="110" t="str">
        <f t="shared" si="368"/>
        <v>6832 Total-1</v>
      </c>
      <c r="CI2399" s="110">
        <v>1</v>
      </c>
      <c r="CJ2399" s="110" t="s">
        <v>7887</v>
      </c>
      <c r="CN2399" s="110">
        <v>0</v>
      </c>
      <c r="CO2399" s="110">
        <v>0</v>
      </c>
      <c r="CP2399" s="110">
        <v>60</v>
      </c>
      <c r="CQ2399" s="110">
        <v>140</v>
      </c>
    </row>
    <row r="2400" spans="56:95" x14ac:dyDescent="0.2">
      <c r="BD2400" s="110" t="str">
        <f t="shared" si="365"/>
        <v>5993RGInt 04 Maringá</v>
      </c>
      <c r="BE2400" s="110">
        <v>5993</v>
      </c>
      <c r="BF2400" s="110" t="s">
        <v>424</v>
      </c>
      <c r="BG2400" s="110">
        <v>7101</v>
      </c>
      <c r="BH2400" s="110" t="s">
        <v>36</v>
      </c>
      <c r="BI2400" s="110">
        <v>0</v>
      </c>
      <c r="BJ2400" s="110">
        <v>70</v>
      </c>
      <c r="BK2400" s="110">
        <v>0</v>
      </c>
      <c r="BL2400" s="110">
        <v>0</v>
      </c>
      <c r="BN2400" s="110">
        <f t="shared" si="366"/>
        <v>70</v>
      </c>
      <c r="CG2400" s="110" t="str">
        <f t="shared" si="367"/>
        <v>6834Campo Mourão</v>
      </c>
      <c r="CH2400" s="110" t="str">
        <f t="shared" si="368"/>
        <v>6834-1</v>
      </c>
      <c r="CI2400" s="110">
        <v>1</v>
      </c>
      <c r="CJ2400" s="110">
        <v>6834</v>
      </c>
      <c r="CK2400" s="110" t="s">
        <v>36</v>
      </c>
      <c r="CL2400" s="110">
        <v>4104303</v>
      </c>
      <c r="CM2400" s="110" t="s">
        <v>372</v>
      </c>
      <c r="CN2400" s="110">
        <v>0</v>
      </c>
      <c r="CO2400" s="110">
        <v>859.56</v>
      </c>
      <c r="CP2400" s="110">
        <v>565.5</v>
      </c>
      <c r="CQ2400" s="110">
        <v>0</v>
      </c>
    </row>
    <row r="2401" spans="56:95" x14ac:dyDescent="0.2">
      <c r="BD2401" s="110" t="str">
        <f t="shared" si="365"/>
        <v>5994RGInt 05 Londrina</v>
      </c>
      <c r="BE2401" s="110">
        <v>5994</v>
      </c>
      <c r="BF2401" s="110" t="s">
        <v>427</v>
      </c>
      <c r="BG2401" s="110">
        <v>7101</v>
      </c>
      <c r="BH2401" s="110" t="s">
        <v>37</v>
      </c>
      <c r="BI2401" s="110">
        <v>0</v>
      </c>
      <c r="BJ2401" s="110">
        <v>70</v>
      </c>
      <c r="BK2401" s="110">
        <v>0</v>
      </c>
      <c r="BL2401" s="110">
        <v>0</v>
      </c>
      <c r="BN2401" s="110">
        <f t="shared" si="366"/>
        <v>70</v>
      </c>
      <c r="CG2401" s="110" t="str">
        <f t="shared" si="367"/>
        <v>6834 Total</v>
      </c>
      <c r="CH2401" s="110" t="str">
        <f t="shared" si="368"/>
        <v>6834 Total-1</v>
      </c>
      <c r="CI2401" s="110">
        <v>1</v>
      </c>
      <c r="CJ2401" s="110" t="s">
        <v>7888</v>
      </c>
      <c r="CN2401" s="110">
        <v>0</v>
      </c>
      <c r="CO2401" s="110">
        <v>859.56</v>
      </c>
      <c r="CP2401" s="110">
        <v>565.5</v>
      </c>
      <c r="CQ2401" s="110">
        <v>0</v>
      </c>
    </row>
    <row r="2402" spans="56:95" x14ac:dyDescent="0.2">
      <c r="BD2402" s="110" t="str">
        <f t="shared" si="365"/>
        <v>5995RGInt 03 Cascavel</v>
      </c>
      <c r="BE2402" s="110">
        <v>5995</v>
      </c>
      <c r="BF2402" s="110" t="s">
        <v>430</v>
      </c>
      <c r="BG2402" s="110">
        <v>7101</v>
      </c>
      <c r="BH2402" s="110" t="s">
        <v>35</v>
      </c>
      <c r="BI2402" s="110">
        <v>0</v>
      </c>
      <c r="BJ2402" s="110">
        <v>70</v>
      </c>
      <c r="BK2402" s="110">
        <v>0</v>
      </c>
      <c r="BL2402" s="110">
        <v>0</v>
      </c>
      <c r="BN2402" s="110">
        <f t="shared" si="366"/>
        <v>70</v>
      </c>
      <c r="CG2402" s="110" t="str">
        <f t="shared" si="367"/>
        <v>6836Guarapuava</v>
      </c>
      <c r="CH2402" s="110" t="str">
        <f t="shared" si="368"/>
        <v>6836-1</v>
      </c>
      <c r="CI2402" s="110">
        <v>1</v>
      </c>
      <c r="CJ2402" s="110">
        <v>6836</v>
      </c>
      <c r="CK2402" s="110" t="s">
        <v>34</v>
      </c>
      <c r="CL2402" s="110">
        <v>4109401</v>
      </c>
      <c r="CM2402" s="110" t="s">
        <v>526</v>
      </c>
      <c r="CN2402" s="110">
        <v>0</v>
      </c>
      <c r="CO2402" s="110">
        <v>833.21</v>
      </c>
      <c r="CP2402" s="110">
        <v>581.05999999999995</v>
      </c>
      <c r="CQ2402" s="110">
        <v>0</v>
      </c>
    </row>
    <row r="2403" spans="56:95" x14ac:dyDescent="0.2">
      <c r="BD2403" s="110" t="str">
        <f t="shared" si="365"/>
        <v>5996RGInt 03 Cascavel</v>
      </c>
      <c r="BE2403" s="110">
        <v>5996</v>
      </c>
      <c r="BF2403" s="110" t="s">
        <v>434</v>
      </c>
      <c r="BG2403" s="110">
        <v>7101</v>
      </c>
      <c r="BH2403" s="110" t="s">
        <v>35</v>
      </c>
      <c r="BI2403" s="110">
        <v>0</v>
      </c>
      <c r="BJ2403" s="110">
        <v>70</v>
      </c>
      <c r="BK2403" s="110">
        <v>0</v>
      </c>
      <c r="BL2403" s="110">
        <v>0</v>
      </c>
      <c r="BN2403" s="110">
        <f t="shared" si="366"/>
        <v>70</v>
      </c>
      <c r="CG2403" s="110" t="str">
        <f t="shared" si="367"/>
        <v>6836 Total</v>
      </c>
      <c r="CH2403" s="110" t="str">
        <f t="shared" si="368"/>
        <v>6836 Total-1</v>
      </c>
      <c r="CI2403" s="110">
        <v>1</v>
      </c>
      <c r="CJ2403" s="110" t="s">
        <v>7889</v>
      </c>
      <c r="CN2403" s="110">
        <v>0</v>
      </c>
      <c r="CO2403" s="110">
        <v>833.21</v>
      </c>
      <c r="CP2403" s="110">
        <v>581.05999999999995</v>
      </c>
      <c r="CQ2403" s="110">
        <v>0</v>
      </c>
    </row>
    <row r="2404" spans="56:95" x14ac:dyDescent="0.2">
      <c r="BD2404" s="110" t="str">
        <f t="shared" si="365"/>
        <v>5997RGInt 04 Maringá</v>
      </c>
      <c r="BE2404" s="110">
        <v>5997</v>
      </c>
      <c r="BF2404" s="110" t="s">
        <v>603</v>
      </c>
      <c r="BG2404" s="110">
        <v>7101</v>
      </c>
      <c r="BH2404" s="110" t="s">
        <v>36</v>
      </c>
      <c r="BI2404" s="110">
        <v>823</v>
      </c>
      <c r="BJ2404" s="110">
        <v>0</v>
      </c>
      <c r="BK2404" s="110">
        <v>0</v>
      </c>
      <c r="BL2404" s="110">
        <v>0</v>
      </c>
      <c r="BN2404" s="110">
        <f t="shared" si="366"/>
        <v>823</v>
      </c>
      <c r="CG2404" s="110" t="str">
        <f t="shared" si="367"/>
        <v>6837Maringá</v>
      </c>
      <c r="CH2404" s="110" t="str">
        <f t="shared" si="368"/>
        <v>6837-1</v>
      </c>
      <c r="CI2404" s="110">
        <v>1</v>
      </c>
      <c r="CJ2404" s="110">
        <v>6837</v>
      </c>
      <c r="CK2404" s="110" t="s">
        <v>36</v>
      </c>
      <c r="CL2404" s="110">
        <v>4115200</v>
      </c>
      <c r="CM2404" s="110" t="s">
        <v>503</v>
      </c>
      <c r="CN2404" s="110">
        <v>0</v>
      </c>
      <c r="CO2404" s="110">
        <v>1152.54</v>
      </c>
      <c r="CP2404" s="110">
        <v>758.25</v>
      </c>
      <c r="CQ2404" s="110">
        <v>0</v>
      </c>
    </row>
    <row r="2405" spans="56:95" x14ac:dyDescent="0.2">
      <c r="BD2405" s="110" t="str">
        <f t="shared" si="365"/>
        <v>5998RGInt 06 Ponta Grossa</v>
      </c>
      <c r="BE2405" s="110">
        <v>5998</v>
      </c>
      <c r="BF2405" s="110" t="s">
        <v>607</v>
      </c>
      <c r="BG2405" s="110">
        <v>7101</v>
      </c>
      <c r="BH2405" s="110" t="s">
        <v>38</v>
      </c>
      <c r="BI2405" s="110">
        <v>1</v>
      </c>
      <c r="BJ2405" s="110">
        <v>0</v>
      </c>
      <c r="BK2405" s="110">
        <v>1087</v>
      </c>
      <c r="BL2405" s="110">
        <v>0</v>
      </c>
      <c r="BN2405" s="110">
        <f t="shared" si="366"/>
        <v>1088</v>
      </c>
      <c r="CG2405" s="110" t="str">
        <f t="shared" si="367"/>
        <v>6837 Total</v>
      </c>
      <c r="CH2405" s="110" t="str">
        <f t="shared" si="368"/>
        <v>6837 Total-1</v>
      </c>
      <c r="CI2405" s="110">
        <v>1</v>
      </c>
      <c r="CJ2405" s="110" t="s">
        <v>7890</v>
      </c>
      <c r="CN2405" s="110">
        <v>0</v>
      </c>
      <c r="CO2405" s="110">
        <v>1152.54</v>
      </c>
      <c r="CP2405" s="110">
        <v>758.25</v>
      </c>
      <c r="CQ2405" s="110">
        <v>0</v>
      </c>
    </row>
    <row r="2406" spans="56:95" x14ac:dyDescent="0.2">
      <c r="BD2406" s="110" t="str">
        <f t="shared" si="365"/>
        <v>5999RGInt 01 Curitiba</v>
      </c>
      <c r="BE2406" s="110">
        <v>5999</v>
      </c>
      <c r="BF2406" s="110" t="s">
        <v>601</v>
      </c>
      <c r="BG2406" s="110">
        <v>7101</v>
      </c>
      <c r="BH2406" s="110" t="s">
        <v>33</v>
      </c>
      <c r="BI2406" s="110">
        <v>0</v>
      </c>
      <c r="BJ2406" s="110">
        <v>0</v>
      </c>
      <c r="BK2406" s="110">
        <v>1412</v>
      </c>
      <c r="BL2406" s="110">
        <v>0</v>
      </c>
      <c r="BN2406" s="110">
        <f t="shared" si="366"/>
        <v>1412</v>
      </c>
      <c r="CG2406" s="110" t="str">
        <f t="shared" si="367"/>
        <v>6838Paranavaí</v>
      </c>
      <c r="CH2406" s="110" t="str">
        <f t="shared" si="368"/>
        <v>6838-1</v>
      </c>
      <c r="CI2406" s="110">
        <v>1</v>
      </c>
      <c r="CJ2406" s="110">
        <v>6838</v>
      </c>
      <c r="CK2406" s="110" t="s">
        <v>36</v>
      </c>
      <c r="CL2406" s="110">
        <v>4118402</v>
      </c>
      <c r="CM2406" s="110" t="s">
        <v>517</v>
      </c>
      <c r="CN2406" s="110">
        <v>0</v>
      </c>
      <c r="CO2406" s="110">
        <v>842.72</v>
      </c>
      <c r="CP2406" s="110">
        <v>0</v>
      </c>
      <c r="CQ2406" s="110">
        <v>0</v>
      </c>
    </row>
    <row r="2407" spans="56:95" x14ac:dyDescent="0.2">
      <c r="BD2407" s="110" t="str">
        <f t="shared" si="365"/>
        <v>6000RGInt 01 Curitiba</v>
      </c>
      <c r="BE2407" s="110">
        <v>6000</v>
      </c>
      <c r="BF2407" s="110" t="s">
        <v>330</v>
      </c>
      <c r="BG2407" s="110">
        <v>7101</v>
      </c>
      <c r="BH2407" s="110" t="s">
        <v>33</v>
      </c>
      <c r="BI2407" s="110">
        <v>70</v>
      </c>
      <c r="BJ2407" s="110">
        <v>0</v>
      </c>
      <c r="BK2407" s="110">
        <v>0</v>
      </c>
      <c r="BL2407" s="110">
        <v>0</v>
      </c>
      <c r="BN2407" s="110">
        <f t="shared" si="366"/>
        <v>70</v>
      </c>
      <c r="CG2407" s="110" t="str">
        <f t="shared" si="367"/>
        <v>6838 Total</v>
      </c>
      <c r="CH2407" s="110" t="str">
        <f t="shared" si="368"/>
        <v>6838 Total-1</v>
      </c>
      <c r="CI2407" s="110">
        <v>1</v>
      </c>
      <c r="CJ2407" s="110" t="s">
        <v>7891</v>
      </c>
      <c r="CN2407" s="110">
        <v>0</v>
      </c>
      <c r="CO2407" s="110">
        <v>842.72</v>
      </c>
      <c r="CP2407" s="110">
        <v>0</v>
      </c>
      <c r="CQ2407" s="110">
        <v>0</v>
      </c>
    </row>
    <row r="2408" spans="56:95" x14ac:dyDescent="0.2">
      <c r="BD2408" s="110" t="str">
        <f t="shared" si="365"/>
        <v>6001RGInt 05 Londrina</v>
      </c>
      <c r="BE2408" s="110">
        <v>6001</v>
      </c>
      <c r="BF2408" s="110" t="s">
        <v>342</v>
      </c>
      <c r="BG2408" s="110">
        <v>7101</v>
      </c>
      <c r="BH2408" s="110" t="s">
        <v>37</v>
      </c>
      <c r="BI2408" s="110">
        <v>70</v>
      </c>
      <c r="BJ2408" s="110">
        <v>0</v>
      </c>
      <c r="BK2408" s="110">
        <v>0</v>
      </c>
      <c r="BL2408" s="110">
        <v>0</v>
      </c>
      <c r="BN2408" s="110">
        <f t="shared" si="366"/>
        <v>70</v>
      </c>
      <c r="CG2408" s="110" t="str">
        <f t="shared" si="367"/>
        <v>6839Curitiba</v>
      </c>
      <c r="CH2408" s="110" t="str">
        <f t="shared" si="368"/>
        <v>6839-1</v>
      </c>
      <c r="CI2408" s="110">
        <v>1</v>
      </c>
      <c r="CJ2408" s="110">
        <v>6839</v>
      </c>
      <c r="CK2408" s="110" t="s">
        <v>33</v>
      </c>
      <c r="CL2408" s="110">
        <v>4106902</v>
      </c>
      <c r="CM2408" s="110" t="s">
        <v>128</v>
      </c>
      <c r="CN2408" s="110">
        <v>0</v>
      </c>
      <c r="CO2408" s="110">
        <v>0</v>
      </c>
      <c r="CP2408" s="110">
        <v>307.52</v>
      </c>
      <c r="CQ2408" s="110">
        <v>962.33</v>
      </c>
    </row>
    <row r="2409" spans="56:95" x14ac:dyDescent="0.2">
      <c r="BD2409" s="110" t="str">
        <f t="shared" si="365"/>
        <v>6002RGInt 04 Maringá</v>
      </c>
      <c r="BE2409" s="110">
        <v>6002</v>
      </c>
      <c r="BF2409" s="110" t="s">
        <v>369</v>
      </c>
      <c r="BG2409" s="110">
        <v>7101</v>
      </c>
      <c r="BH2409" s="110" t="s">
        <v>36</v>
      </c>
      <c r="BI2409" s="110">
        <v>70</v>
      </c>
      <c r="BJ2409" s="110">
        <v>0</v>
      </c>
      <c r="BK2409" s="110">
        <v>0</v>
      </c>
      <c r="BL2409" s="110">
        <v>0</v>
      </c>
      <c r="BN2409" s="110">
        <f t="shared" si="366"/>
        <v>70</v>
      </c>
      <c r="CG2409" s="110" t="str">
        <f t="shared" si="367"/>
        <v>6839 Total</v>
      </c>
      <c r="CH2409" s="110" t="str">
        <f t="shared" si="368"/>
        <v>6839 Total-1</v>
      </c>
      <c r="CI2409" s="110">
        <v>1</v>
      </c>
      <c r="CJ2409" s="110" t="s">
        <v>7892</v>
      </c>
      <c r="CN2409" s="110">
        <v>0</v>
      </c>
      <c r="CO2409" s="110">
        <v>0</v>
      </c>
      <c r="CP2409" s="110">
        <v>307.52</v>
      </c>
      <c r="CQ2409" s="110">
        <v>962.33</v>
      </c>
    </row>
    <row r="2410" spans="56:95" x14ac:dyDescent="0.2">
      <c r="BD2410" s="110" t="str">
        <f t="shared" si="365"/>
        <v>6003(vazio)</v>
      </c>
      <c r="BE2410" s="110">
        <v>6003</v>
      </c>
      <c r="BF2410" s="110" t="s">
        <v>1125</v>
      </c>
      <c r="BG2410" s="110">
        <v>8629</v>
      </c>
      <c r="BH2410" s="110" t="s">
        <v>60</v>
      </c>
      <c r="BI2410" s="110">
        <v>0</v>
      </c>
      <c r="BJ2410" s="110">
        <v>767</v>
      </c>
      <c r="BK2410" s="110">
        <v>767</v>
      </c>
      <c r="BL2410" s="110">
        <v>767</v>
      </c>
      <c r="BN2410" s="110">
        <f t="shared" si="366"/>
        <v>2301</v>
      </c>
      <c r="CG2410" s="110" t="str">
        <f t="shared" si="367"/>
        <v>6841Rolândia</v>
      </c>
      <c r="CH2410" s="110" t="str">
        <f t="shared" si="368"/>
        <v>6841-1</v>
      </c>
      <c r="CI2410" s="110">
        <v>1</v>
      </c>
      <c r="CJ2410" s="110">
        <v>6841</v>
      </c>
      <c r="CK2410" s="110" t="s">
        <v>37</v>
      </c>
      <c r="CL2410" s="110">
        <v>4122404</v>
      </c>
      <c r="CM2410" s="110" t="s">
        <v>2222</v>
      </c>
      <c r="CN2410" s="110">
        <v>0</v>
      </c>
      <c r="CO2410" s="110">
        <v>0</v>
      </c>
      <c r="CP2410" s="110">
        <v>46.06</v>
      </c>
      <c r="CQ2410" s="110">
        <v>61.06</v>
      </c>
    </row>
    <row r="2411" spans="56:95" x14ac:dyDescent="0.2">
      <c r="BD2411" s="110" t="str">
        <f t="shared" si="365"/>
        <v>6004RGInt 01 Curitiba</v>
      </c>
      <c r="BE2411" s="110">
        <v>6004</v>
      </c>
      <c r="BF2411" s="110" t="s">
        <v>1306</v>
      </c>
      <c r="BG2411" s="110">
        <v>8033</v>
      </c>
      <c r="BH2411" s="110" t="s">
        <v>33</v>
      </c>
      <c r="BI2411" s="110">
        <v>0</v>
      </c>
      <c r="BJ2411" s="110">
        <v>46507.78</v>
      </c>
      <c r="BK2411" s="110">
        <v>15502.6</v>
      </c>
      <c r="BL2411" s="110">
        <v>0</v>
      </c>
      <c r="BN2411" s="110">
        <f t="shared" si="366"/>
        <v>62010.38</v>
      </c>
      <c r="CG2411" s="110" t="str">
        <f t="shared" si="367"/>
        <v>6841 Total</v>
      </c>
      <c r="CH2411" s="110" t="str">
        <f t="shared" si="368"/>
        <v>6841 Total-1</v>
      </c>
      <c r="CI2411" s="110">
        <v>1</v>
      </c>
      <c r="CJ2411" s="110" t="s">
        <v>7893</v>
      </c>
      <c r="CN2411" s="110">
        <v>0</v>
      </c>
      <c r="CO2411" s="110">
        <v>0</v>
      </c>
      <c r="CP2411" s="110">
        <v>46.06</v>
      </c>
      <c r="CQ2411" s="110">
        <v>61.06</v>
      </c>
    </row>
    <row r="2412" spans="56:95" x14ac:dyDescent="0.2">
      <c r="BD2412" s="110" t="str">
        <f t="shared" si="365"/>
        <v>6005RGInt 01 Curitiba</v>
      </c>
      <c r="BE2412" s="110">
        <v>6005</v>
      </c>
      <c r="BF2412" s="110" t="s">
        <v>4511</v>
      </c>
      <c r="BG2412" s="110">
        <v>8084</v>
      </c>
      <c r="BH2412" s="110" t="s">
        <v>33</v>
      </c>
      <c r="BI2412" s="110">
        <v>0</v>
      </c>
      <c r="BJ2412" s="110">
        <v>0</v>
      </c>
      <c r="BK2412" s="110">
        <v>5000</v>
      </c>
      <c r="BL2412" s="110">
        <v>7000</v>
      </c>
      <c r="BN2412" s="110">
        <f t="shared" si="366"/>
        <v>12000</v>
      </c>
      <c r="CG2412" s="110" t="str">
        <f t="shared" si="367"/>
        <v>6842Apucarana</v>
      </c>
      <c r="CH2412" s="110" t="str">
        <f t="shared" si="368"/>
        <v>6842-1</v>
      </c>
      <c r="CI2412" s="110">
        <v>1</v>
      </c>
      <c r="CJ2412" s="110">
        <v>6842</v>
      </c>
      <c r="CK2412" s="110" t="s">
        <v>37</v>
      </c>
      <c r="CL2412" s="110">
        <v>4101408</v>
      </c>
      <c r="CM2412" s="110" t="s">
        <v>677</v>
      </c>
      <c r="CN2412" s="110">
        <v>0</v>
      </c>
      <c r="CO2412" s="110">
        <v>0</v>
      </c>
      <c r="CP2412" s="110">
        <v>165.19</v>
      </c>
      <c r="CQ2412" s="110">
        <v>654.22</v>
      </c>
    </row>
    <row r="2413" spans="56:95" x14ac:dyDescent="0.2">
      <c r="BD2413" s="110" t="str">
        <f t="shared" si="365"/>
        <v>6006RGInt 03 Cascavel</v>
      </c>
      <c r="BE2413" s="110">
        <v>6006</v>
      </c>
      <c r="BF2413" s="110" t="s">
        <v>4505</v>
      </c>
      <c r="BG2413" s="110">
        <v>8084</v>
      </c>
      <c r="BH2413" s="110" t="s">
        <v>35</v>
      </c>
      <c r="BI2413" s="110">
        <v>0</v>
      </c>
      <c r="BJ2413" s="110">
        <v>5000</v>
      </c>
      <c r="BK2413" s="110">
        <v>7000</v>
      </c>
      <c r="BL2413" s="110">
        <v>0</v>
      </c>
      <c r="BN2413" s="110">
        <f t="shared" si="366"/>
        <v>12000</v>
      </c>
      <c r="CG2413" s="110" t="str">
        <f t="shared" si="367"/>
        <v>6842 Total</v>
      </c>
      <c r="CH2413" s="110" t="str">
        <f t="shared" si="368"/>
        <v>6842 Total-1</v>
      </c>
      <c r="CI2413" s="110">
        <v>1</v>
      </c>
      <c r="CJ2413" s="110" t="s">
        <v>7894</v>
      </c>
      <c r="CN2413" s="110">
        <v>0</v>
      </c>
      <c r="CO2413" s="110">
        <v>0</v>
      </c>
      <c r="CP2413" s="110">
        <v>165.19</v>
      </c>
      <c r="CQ2413" s="110">
        <v>654.22</v>
      </c>
    </row>
    <row r="2414" spans="56:95" x14ac:dyDescent="0.2">
      <c r="BD2414" s="110" t="str">
        <f t="shared" si="365"/>
        <v>6007RGInt 04 Maringá</v>
      </c>
      <c r="BE2414" s="110">
        <v>6007</v>
      </c>
      <c r="BF2414" s="110" t="s">
        <v>4529</v>
      </c>
      <c r="BG2414" s="110">
        <v>8084</v>
      </c>
      <c r="BH2414" s="110" t="s">
        <v>36</v>
      </c>
      <c r="BI2414" s="110">
        <v>0</v>
      </c>
      <c r="BJ2414" s="110">
        <v>0</v>
      </c>
      <c r="BK2414" s="110">
        <v>4000</v>
      </c>
      <c r="BL2414" s="110">
        <v>8000</v>
      </c>
      <c r="BN2414" s="110">
        <f t="shared" si="366"/>
        <v>12000</v>
      </c>
      <c r="CG2414" s="110" t="str">
        <f t="shared" si="367"/>
        <v>6843Arapongas</v>
      </c>
      <c r="CH2414" s="110" t="str">
        <f t="shared" si="368"/>
        <v>6843-1</v>
      </c>
      <c r="CI2414" s="110">
        <v>1</v>
      </c>
      <c r="CJ2414" s="110">
        <v>6843</v>
      </c>
      <c r="CK2414" s="110" t="s">
        <v>37</v>
      </c>
      <c r="CL2414" s="110">
        <v>4101507</v>
      </c>
      <c r="CM2414" s="110" t="s">
        <v>2606</v>
      </c>
      <c r="CN2414" s="110">
        <v>0</v>
      </c>
      <c r="CO2414" s="110">
        <v>0</v>
      </c>
      <c r="CP2414" s="110">
        <v>60</v>
      </c>
      <c r="CQ2414" s="110">
        <v>140</v>
      </c>
    </row>
    <row r="2415" spans="56:95" x14ac:dyDescent="0.2">
      <c r="BD2415" s="110" t="str">
        <f t="shared" si="365"/>
        <v>6008(vazio)</v>
      </c>
      <c r="BE2415" s="110">
        <v>6008</v>
      </c>
      <c r="BF2415" s="110" t="s">
        <v>6838</v>
      </c>
      <c r="BG2415" s="110">
        <v>8108</v>
      </c>
      <c r="BH2415" s="110" t="s">
        <v>60</v>
      </c>
      <c r="BI2415" s="110">
        <v>0</v>
      </c>
      <c r="BJ2415" s="110">
        <v>62</v>
      </c>
      <c r="BK2415" s="110">
        <v>93</v>
      </c>
      <c r="BL2415" s="110">
        <v>93</v>
      </c>
      <c r="BN2415" s="110">
        <f t="shared" si="366"/>
        <v>248</v>
      </c>
      <c r="CG2415" s="110" t="str">
        <f t="shared" si="367"/>
        <v>6843 Total</v>
      </c>
      <c r="CH2415" s="110" t="str">
        <f t="shared" si="368"/>
        <v>6843 Total-1</v>
      </c>
      <c r="CI2415" s="110">
        <v>1</v>
      </c>
      <c r="CJ2415" s="110" t="s">
        <v>7895</v>
      </c>
      <c r="CN2415" s="110">
        <v>0</v>
      </c>
      <c r="CO2415" s="110">
        <v>0</v>
      </c>
      <c r="CP2415" s="110">
        <v>60</v>
      </c>
      <c r="CQ2415" s="110">
        <v>140</v>
      </c>
    </row>
    <row r="2416" spans="56:95" x14ac:dyDescent="0.2">
      <c r="BD2416" s="110" t="str">
        <f t="shared" si="365"/>
        <v>6009RGInt 03 Cascavel</v>
      </c>
      <c r="BE2416" s="110">
        <v>6009</v>
      </c>
      <c r="BF2416" s="110" t="s">
        <v>6837</v>
      </c>
      <c r="BG2416" s="110">
        <v>8108</v>
      </c>
      <c r="BH2416" s="110" t="s">
        <v>35</v>
      </c>
      <c r="BI2416" s="110">
        <v>0</v>
      </c>
      <c r="BJ2416" s="110">
        <v>16359</v>
      </c>
      <c r="BK2416" s="110">
        <v>8016</v>
      </c>
      <c r="BL2416" s="110">
        <v>8016</v>
      </c>
      <c r="BN2416" s="110">
        <f t="shared" si="366"/>
        <v>32391</v>
      </c>
      <c r="CG2416" s="110" t="str">
        <f t="shared" si="367"/>
        <v>6844Campo Mourão</v>
      </c>
      <c r="CH2416" s="110" t="str">
        <f t="shared" si="368"/>
        <v>6844-1</v>
      </c>
      <c r="CI2416" s="110">
        <v>1</v>
      </c>
      <c r="CJ2416" s="110">
        <v>6844</v>
      </c>
      <c r="CK2416" s="110" t="s">
        <v>36</v>
      </c>
      <c r="CL2416" s="110">
        <v>4104303</v>
      </c>
      <c r="CM2416" s="110" t="s">
        <v>372</v>
      </c>
      <c r="CN2416" s="110">
        <v>0</v>
      </c>
      <c r="CO2416" s="110">
        <v>859.56</v>
      </c>
      <c r="CP2416" s="110">
        <v>565.5</v>
      </c>
      <c r="CQ2416" s="110">
        <v>0</v>
      </c>
    </row>
    <row r="2417" spans="56:95" x14ac:dyDescent="0.2">
      <c r="BD2417" s="110" t="str">
        <f t="shared" ref="BD2417:BD2480" si="369">BE2417&amp;BH2417</f>
        <v>6010RGInt 03 Cascavel</v>
      </c>
      <c r="BE2417" s="110">
        <v>6010</v>
      </c>
      <c r="BF2417" s="110" t="s">
        <v>4659</v>
      </c>
      <c r="BG2417" s="110">
        <v>8108</v>
      </c>
      <c r="BH2417" s="110" t="s">
        <v>35</v>
      </c>
      <c r="BI2417" s="110">
        <v>0</v>
      </c>
      <c r="BJ2417" s="110">
        <v>34000</v>
      </c>
      <c r="BK2417" s="110">
        <v>51377</v>
      </c>
      <c r="BL2417" s="110">
        <v>51377</v>
      </c>
      <c r="BN2417" s="110">
        <f t="shared" ref="BN2417:BN2480" si="370">SUM(BI2417:BM2417)</f>
        <v>136754</v>
      </c>
      <c r="CG2417" s="110" t="str">
        <f t="shared" si="367"/>
        <v>6844 Total</v>
      </c>
      <c r="CH2417" s="110" t="str">
        <f t="shared" si="368"/>
        <v>6844 Total-1</v>
      </c>
      <c r="CI2417" s="110">
        <v>1</v>
      </c>
      <c r="CJ2417" s="110" t="s">
        <v>7896</v>
      </c>
      <c r="CN2417" s="110">
        <v>0</v>
      </c>
      <c r="CO2417" s="110">
        <v>859.56</v>
      </c>
      <c r="CP2417" s="110">
        <v>565.5</v>
      </c>
      <c r="CQ2417" s="110">
        <v>0</v>
      </c>
    </row>
    <row r="2418" spans="56:95" x14ac:dyDescent="0.2">
      <c r="BD2418" s="110" t="str">
        <f t="shared" si="369"/>
        <v>6011(vazio)</v>
      </c>
      <c r="BE2418" s="110">
        <v>6011</v>
      </c>
      <c r="BF2418" s="110" t="s">
        <v>4663</v>
      </c>
      <c r="BG2418" s="110">
        <v>8108</v>
      </c>
      <c r="BH2418" s="110" t="s">
        <v>60</v>
      </c>
      <c r="BI2418" s="110">
        <v>0</v>
      </c>
      <c r="BJ2418" s="110">
        <v>22</v>
      </c>
      <c r="BK2418" s="110">
        <v>22</v>
      </c>
      <c r="BL2418" s="110">
        <v>23</v>
      </c>
      <c r="BN2418" s="110">
        <f t="shared" si="370"/>
        <v>67</v>
      </c>
      <c r="CG2418" s="110" t="str">
        <f t="shared" si="367"/>
        <v>6845Guarapuava</v>
      </c>
      <c r="CH2418" s="110" t="str">
        <f t="shared" si="368"/>
        <v>6845-1</v>
      </c>
      <c r="CI2418" s="110">
        <v>1</v>
      </c>
      <c r="CJ2418" s="110">
        <v>6845</v>
      </c>
      <c r="CK2418" s="110" t="s">
        <v>34</v>
      </c>
      <c r="CL2418" s="110">
        <v>4109401</v>
      </c>
      <c r="CM2418" s="110" t="s">
        <v>526</v>
      </c>
      <c r="CN2418" s="110">
        <v>0</v>
      </c>
      <c r="CO2418" s="110">
        <v>833.21</v>
      </c>
      <c r="CP2418" s="110">
        <v>581.05999999999995</v>
      </c>
      <c r="CQ2418" s="110">
        <v>0</v>
      </c>
    </row>
    <row r="2419" spans="56:95" x14ac:dyDescent="0.2">
      <c r="BD2419" s="110" t="str">
        <f t="shared" si="369"/>
        <v>6012RGInt 03 Cascavel</v>
      </c>
      <c r="BE2419" s="110">
        <v>6012</v>
      </c>
      <c r="BF2419" s="110" t="s">
        <v>4523</v>
      </c>
      <c r="BG2419" s="110">
        <v>8084</v>
      </c>
      <c r="BH2419" s="110" t="s">
        <v>35</v>
      </c>
      <c r="BI2419" s="110">
        <v>0</v>
      </c>
      <c r="BJ2419" s="110">
        <v>0</v>
      </c>
      <c r="BK2419" s="110">
        <v>4000</v>
      </c>
      <c r="BL2419" s="110">
        <v>8000</v>
      </c>
      <c r="BN2419" s="110">
        <f t="shared" si="370"/>
        <v>12000</v>
      </c>
      <c r="CG2419" s="110" t="str">
        <f t="shared" si="367"/>
        <v>6845 Total</v>
      </c>
      <c r="CH2419" s="110" t="str">
        <f t="shared" si="368"/>
        <v>6845 Total-1</v>
      </c>
      <c r="CI2419" s="110">
        <v>1</v>
      </c>
      <c r="CJ2419" s="110" t="s">
        <v>7897</v>
      </c>
      <c r="CN2419" s="110">
        <v>0</v>
      </c>
      <c r="CO2419" s="110">
        <v>833.21</v>
      </c>
      <c r="CP2419" s="110">
        <v>581.05999999999995</v>
      </c>
      <c r="CQ2419" s="110">
        <v>0</v>
      </c>
    </row>
    <row r="2420" spans="56:95" x14ac:dyDescent="0.2">
      <c r="BD2420" s="110" t="str">
        <f t="shared" si="369"/>
        <v>6013RGInt 03 Cascavel</v>
      </c>
      <c r="BE2420" s="110">
        <v>6013</v>
      </c>
      <c r="BF2420" s="110" t="s">
        <v>4531</v>
      </c>
      <c r="BG2420" s="110">
        <v>8084</v>
      </c>
      <c r="BH2420" s="110" t="s">
        <v>35</v>
      </c>
      <c r="BI2420" s="110">
        <v>0</v>
      </c>
      <c r="BJ2420" s="110">
        <v>0</v>
      </c>
      <c r="BK2420" s="110">
        <v>4000</v>
      </c>
      <c r="BL2420" s="110">
        <v>8000</v>
      </c>
      <c r="BN2420" s="110">
        <f t="shared" si="370"/>
        <v>12000</v>
      </c>
      <c r="CG2420" s="110" t="str">
        <f t="shared" si="367"/>
        <v>6846Maringá</v>
      </c>
      <c r="CH2420" s="110" t="str">
        <f t="shared" si="368"/>
        <v>6846-1</v>
      </c>
      <c r="CI2420" s="110">
        <v>1</v>
      </c>
      <c r="CJ2420" s="110">
        <v>6846</v>
      </c>
      <c r="CK2420" s="110" t="s">
        <v>36</v>
      </c>
      <c r="CL2420" s="110">
        <v>4115200</v>
      </c>
      <c r="CM2420" s="110" t="s">
        <v>503</v>
      </c>
      <c r="CN2420" s="110">
        <v>0</v>
      </c>
      <c r="CO2420" s="110">
        <v>1152.54</v>
      </c>
      <c r="CP2420" s="110">
        <v>758.25</v>
      </c>
      <c r="CQ2420" s="110">
        <v>0</v>
      </c>
    </row>
    <row r="2421" spans="56:95" x14ac:dyDescent="0.2">
      <c r="BD2421" s="110" t="str">
        <f t="shared" si="369"/>
        <v>6014RGInt 01 Curitiba</v>
      </c>
      <c r="BE2421" s="110">
        <v>6014</v>
      </c>
      <c r="BF2421" s="110" t="s">
        <v>4533</v>
      </c>
      <c r="BG2421" s="110">
        <v>8084</v>
      </c>
      <c r="BH2421" s="110" t="s">
        <v>33</v>
      </c>
      <c r="BI2421" s="110">
        <v>0</v>
      </c>
      <c r="BJ2421" s="110">
        <v>2000</v>
      </c>
      <c r="BK2421" s="110">
        <v>5000</v>
      </c>
      <c r="BL2421" s="110">
        <v>5000</v>
      </c>
      <c r="BN2421" s="110">
        <f t="shared" si="370"/>
        <v>12000</v>
      </c>
      <c r="CG2421" s="110" t="str">
        <f t="shared" si="367"/>
        <v>6846 Total</v>
      </c>
      <c r="CH2421" s="110" t="str">
        <f t="shared" si="368"/>
        <v>6846 Total-1</v>
      </c>
      <c r="CI2421" s="110">
        <v>1</v>
      </c>
      <c r="CJ2421" s="110" t="s">
        <v>7898</v>
      </c>
      <c r="CN2421" s="110">
        <v>0</v>
      </c>
      <c r="CO2421" s="110">
        <v>1152.54</v>
      </c>
      <c r="CP2421" s="110">
        <v>758.25</v>
      </c>
      <c r="CQ2421" s="110">
        <v>0</v>
      </c>
    </row>
    <row r="2422" spans="56:95" x14ac:dyDescent="0.2">
      <c r="BD2422" s="110" t="str">
        <f t="shared" si="369"/>
        <v>6016(vazio)</v>
      </c>
      <c r="BE2422" s="110">
        <v>6016</v>
      </c>
      <c r="BF2422" s="110" t="s">
        <v>4545</v>
      </c>
      <c r="BG2422" s="110">
        <v>8086</v>
      </c>
      <c r="BH2422" s="110" t="s">
        <v>60</v>
      </c>
      <c r="BI2422" s="110">
        <v>0</v>
      </c>
      <c r="BJ2422" s="110">
        <v>1045</v>
      </c>
      <c r="BK2422" s="110">
        <v>1000</v>
      </c>
      <c r="BL2422" s="110">
        <v>1000</v>
      </c>
      <c r="BN2422" s="110">
        <f t="shared" si="370"/>
        <v>3045</v>
      </c>
      <c r="CG2422" s="110" t="str">
        <f t="shared" si="367"/>
        <v>6847Paranavaí</v>
      </c>
      <c r="CH2422" s="110" t="str">
        <f t="shared" si="368"/>
        <v>6847-1</v>
      </c>
      <c r="CI2422" s="110">
        <v>1</v>
      </c>
      <c r="CJ2422" s="110">
        <v>6847</v>
      </c>
      <c r="CK2422" s="110" t="s">
        <v>36</v>
      </c>
      <c r="CL2422" s="110">
        <v>4118402</v>
      </c>
      <c r="CM2422" s="110" t="s">
        <v>517</v>
      </c>
      <c r="CN2422" s="110">
        <v>0</v>
      </c>
      <c r="CO2422" s="110">
        <v>842.72</v>
      </c>
      <c r="CP2422" s="110">
        <v>0</v>
      </c>
      <c r="CQ2422" s="110">
        <v>0</v>
      </c>
    </row>
    <row r="2423" spans="56:95" x14ac:dyDescent="0.2">
      <c r="BD2423" s="110" t="str">
        <f t="shared" si="369"/>
        <v>6017RGInt 01 Curitiba</v>
      </c>
      <c r="BE2423" s="110">
        <v>6017</v>
      </c>
      <c r="BF2423" s="110" t="s">
        <v>3573</v>
      </c>
      <c r="BG2423" s="110">
        <v>8290</v>
      </c>
      <c r="BH2423" s="110" t="s">
        <v>33</v>
      </c>
      <c r="BI2423" s="110">
        <v>2</v>
      </c>
      <c r="BJ2423" s="110">
        <v>1</v>
      </c>
      <c r="BK2423" s="110">
        <v>1</v>
      </c>
      <c r="BL2423" s="110">
        <v>1</v>
      </c>
      <c r="BN2423" s="110">
        <f t="shared" si="370"/>
        <v>5</v>
      </c>
      <c r="CG2423" s="110" t="str">
        <f t="shared" si="367"/>
        <v>6847 Total</v>
      </c>
      <c r="CH2423" s="110" t="str">
        <f t="shared" si="368"/>
        <v>6847 Total-1</v>
      </c>
      <c r="CI2423" s="110">
        <v>1</v>
      </c>
      <c r="CJ2423" s="110" t="s">
        <v>7899</v>
      </c>
      <c r="CN2423" s="110">
        <v>0</v>
      </c>
      <c r="CO2423" s="110">
        <v>842.72</v>
      </c>
      <c r="CP2423" s="110">
        <v>0</v>
      </c>
      <c r="CQ2423" s="110">
        <v>0</v>
      </c>
    </row>
    <row r="2424" spans="56:95" x14ac:dyDescent="0.2">
      <c r="BD2424" s="110" t="str">
        <f t="shared" si="369"/>
        <v>6021RGInt 03 Cascavel</v>
      </c>
      <c r="BE2424" s="110">
        <v>6021</v>
      </c>
      <c r="BF2424" s="110" t="s">
        <v>4410</v>
      </c>
      <c r="BG2424" s="110">
        <v>8811</v>
      </c>
      <c r="BH2424" s="110" t="s">
        <v>35</v>
      </c>
      <c r="BI2424" s="110">
        <v>0</v>
      </c>
      <c r="BJ2424" s="110">
        <v>2600</v>
      </c>
      <c r="BK2424" s="110">
        <v>0</v>
      </c>
      <c r="BL2424" s="110">
        <v>0</v>
      </c>
      <c r="BN2424" s="110">
        <f t="shared" si="370"/>
        <v>2600</v>
      </c>
      <c r="CG2424" s="110" t="str">
        <f t="shared" si="367"/>
        <v>6848Curitiba</v>
      </c>
      <c r="CH2424" s="110" t="str">
        <f t="shared" si="368"/>
        <v>6848-1</v>
      </c>
      <c r="CI2424" s="110">
        <v>1</v>
      </c>
      <c r="CJ2424" s="110">
        <v>6848</v>
      </c>
      <c r="CK2424" s="110" t="s">
        <v>33</v>
      </c>
      <c r="CL2424" s="110">
        <v>4106902</v>
      </c>
      <c r="CM2424" s="110" t="s">
        <v>128</v>
      </c>
      <c r="CN2424" s="110">
        <v>0</v>
      </c>
      <c r="CO2424" s="110">
        <v>0</v>
      </c>
      <c r="CP2424" s="110">
        <v>307.52</v>
      </c>
      <c r="CQ2424" s="110">
        <v>962.33</v>
      </c>
    </row>
    <row r="2425" spans="56:95" x14ac:dyDescent="0.2">
      <c r="BD2425" s="110" t="str">
        <f t="shared" si="369"/>
        <v>6022RGInt 01 Curitiba</v>
      </c>
      <c r="BE2425" s="110">
        <v>6022</v>
      </c>
      <c r="BF2425" s="110" t="s">
        <v>4412</v>
      </c>
      <c r="BG2425" s="110">
        <v>8811</v>
      </c>
      <c r="BH2425" s="110" t="s">
        <v>33</v>
      </c>
      <c r="BI2425" s="110">
        <v>0</v>
      </c>
      <c r="BJ2425" s="110">
        <v>16000</v>
      </c>
      <c r="BK2425" s="110">
        <v>0</v>
      </c>
      <c r="BL2425" s="110">
        <v>0</v>
      </c>
      <c r="BN2425" s="110">
        <f t="shared" si="370"/>
        <v>16000</v>
      </c>
      <c r="CG2425" s="110" t="str">
        <f t="shared" si="367"/>
        <v>6848 Total</v>
      </c>
      <c r="CH2425" s="110" t="str">
        <f t="shared" si="368"/>
        <v>6848 Total-1</v>
      </c>
      <c r="CI2425" s="110">
        <v>1</v>
      </c>
      <c r="CJ2425" s="110" t="s">
        <v>7900</v>
      </c>
      <c r="CN2425" s="110">
        <v>0</v>
      </c>
      <c r="CO2425" s="110">
        <v>0</v>
      </c>
      <c r="CP2425" s="110">
        <v>307.52</v>
      </c>
      <c r="CQ2425" s="110">
        <v>962.33</v>
      </c>
    </row>
    <row r="2426" spans="56:95" x14ac:dyDescent="0.2">
      <c r="BD2426" s="110" t="str">
        <f t="shared" si="369"/>
        <v>6023RGInt 01 Curitiba</v>
      </c>
      <c r="BE2426" s="110">
        <v>6023</v>
      </c>
      <c r="BF2426" s="110" t="s">
        <v>4398</v>
      </c>
      <c r="BG2426" s="110">
        <v>8811</v>
      </c>
      <c r="BH2426" s="110" t="s">
        <v>33</v>
      </c>
      <c r="BI2426" s="110">
        <v>0</v>
      </c>
      <c r="BJ2426" s="110">
        <v>5000</v>
      </c>
      <c r="BK2426" s="110">
        <v>0</v>
      </c>
      <c r="BL2426" s="110">
        <v>0</v>
      </c>
      <c r="BN2426" s="110">
        <f t="shared" si="370"/>
        <v>5000</v>
      </c>
      <c r="CG2426" s="110" t="str">
        <f t="shared" si="367"/>
        <v>6849Rolândia</v>
      </c>
      <c r="CH2426" s="110" t="str">
        <f t="shared" si="368"/>
        <v>6849-1</v>
      </c>
      <c r="CI2426" s="110">
        <v>1</v>
      </c>
      <c r="CJ2426" s="110">
        <v>6849</v>
      </c>
      <c r="CK2426" s="110" t="s">
        <v>37</v>
      </c>
      <c r="CL2426" s="110">
        <v>4122404</v>
      </c>
      <c r="CM2426" s="110" t="s">
        <v>2222</v>
      </c>
      <c r="CN2426" s="110">
        <v>0</v>
      </c>
      <c r="CO2426" s="110">
        <v>0</v>
      </c>
      <c r="CP2426" s="110">
        <v>46.06</v>
      </c>
      <c r="CQ2426" s="110">
        <v>61.06</v>
      </c>
    </row>
    <row r="2427" spans="56:95" x14ac:dyDescent="0.2">
      <c r="BD2427" s="110" t="str">
        <f t="shared" si="369"/>
        <v>6024RGInt 01 Curitiba</v>
      </c>
      <c r="BE2427" s="110">
        <v>6024</v>
      </c>
      <c r="BF2427" s="110" t="s">
        <v>4408</v>
      </c>
      <c r="BG2427" s="110">
        <v>8811</v>
      </c>
      <c r="BH2427" s="110" t="s">
        <v>33</v>
      </c>
      <c r="BI2427" s="110">
        <v>0</v>
      </c>
      <c r="BJ2427" s="110">
        <v>2450</v>
      </c>
      <c r="BK2427" s="110">
        <v>0</v>
      </c>
      <c r="BL2427" s="110">
        <v>0</v>
      </c>
      <c r="BN2427" s="110">
        <f t="shared" si="370"/>
        <v>2450</v>
      </c>
      <c r="CG2427" s="110" t="str">
        <f t="shared" si="367"/>
        <v>6849 Total</v>
      </c>
      <c r="CH2427" s="110" t="str">
        <f t="shared" si="368"/>
        <v>6849 Total-1</v>
      </c>
      <c r="CI2427" s="110">
        <v>1</v>
      </c>
      <c r="CJ2427" s="110" t="s">
        <v>7901</v>
      </c>
      <c r="CN2427" s="110">
        <v>0</v>
      </c>
      <c r="CO2427" s="110">
        <v>0</v>
      </c>
      <c r="CP2427" s="110">
        <v>46.06</v>
      </c>
      <c r="CQ2427" s="110">
        <v>61.06</v>
      </c>
    </row>
    <row r="2428" spans="56:95" x14ac:dyDescent="0.2">
      <c r="BD2428" s="110" t="str">
        <f t="shared" si="369"/>
        <v>6025RGInt 01 Curitiba</v>
      </c>
      <c r="BE2428" s="110">
        <v>6025</v>
      </c>
      <c r="BF2428" s="110" t="s">
        <v>4415</v>
      </c>
      <c r="BG2428" s="110">
        <v>8811</v>
      </c>
      <c r="BH2428" s="110" t="s">
        <v>33</v>
      </c>
      <c r="BI2428" s="110">
        <v>0</v>
      </c>
      <c r="BJ2428" s="110">
        <v>9400</v>
      </c>
      <c r="BK2428" s="110">
        <v>0</v>
      </c>
      <c r="BL2428" s="110">
        <v>0</v>
      </c>
      <c r="BN2428" s="110">
        <f t="shared" si="370"/>
        <v>9400</v>
      </c>
      <c r="CG2428" s="110" t="str">
        <f t="shared" si="367"/>
        <v>6850Apucarana</v>
      </c>
      <c r="CH2428" s="110" t="str">
        <f t="shared" si="368"/>
        <v>6850-1</v>
      </c>
      <c r="CI2428" s="110">
        <v>1</v>
      </c>
      <c r="CJ2428" s="110">
        <v>6850</v>
      </c>
      <c r="CK2428" s="110" t="s">
        <v>37</v>
      </c>
      <c r="CL2428" s="110">
        <v>4101408</v>
      </c>
      <c r="CM2428" s="110" t="s">
        <v>677</v>
      </c>
      <c r="CN2428" s="110">
        <v>0</v>
      </c>
      <c r="CO2428" s="110">
        <v>0</v>
      </c>
      <c r="CP2428" s="110">
        <v>165.19</v>
      </c>
      <c r="CQ2428" s="110">
        <v>654.22</v>
      </c>
    </row>
    <row r="2429" spans="56:95" x14ac:dyDescent="0.2">
      <c r="BD2429" s="110" t="str">
        <f t="shared" si="369"/>
        <v>6026RGInt 03 Cascavel</v>
      </c>
      <c r="BE2429" s="110">
        <v>6026</v>
      </c>
      <c r="BF2429" s="110" t="s">
        <v>4359</v>
      </c>
      <c r="BG2429" s="110">
        <v>8811</v>
      </c>
      <c r="BH2429" s="110" t="s">
        <v>35</v>
      </c>
      <c r="BI2429" s="110">
        <v>0</v>
      </c>
      <c r="BJ2429" s="110">
        <v>320</v>
      </c>
      <c r="BK2429" s="110">
        <v>0</v>
      </c>
      <c r="BL2429" s="110">
        <v>0</v>
      </c>
      <c r="BN2429" s="110">
        <f t="shared" si="370"/>
        <v>320</v>
      </c>
      <c r="CG2429" s="110" t="str">
        <f t="shared" si="367"/>
        <v>6850 Total</v>
      </c>
      <c r="CH2429" s="110" t="str">
        <f t="shared" si="368"/>
        <v>6850 Total-1</v>
      </c>
      <c r="CI2429" s="110">
        <v>1</v>
      </c>
      <c r="CJ2429" s="110" t="s">
        <v>7902</v>
      </c>
      <c r="CN2429" s="110">
        <v>0</v>
      </c>
      <c r="CO2429" s="110">
        <v>0</v>
      </c>
      <c r="CP2429" s="110">
        <v>165.19</v>
      </c>
      <c r="CQ2429" s="110">
        <v>654.22</v>
      </c>
    </row>
    <row r="2430" spans="56:95" x14ac:dyDescent="0.2">
      <c r="BD2430" s="110" t="str">
        <f t="shared" si="369"/>
        <v>6027RGInt 05 Londrina</v>
      </c>
      <c r="BE2430" s="110">
        <v>6027</v>
      </c>
      <c r="BF2430" s="110" t="s">
        <v>4400</v>
      </c>
      <c r="BG2430" s="110">
        <v>8811</v>
      </c>
      <c r="BH2430" s="110" t="s">
        <v>37</v>
      </c>
      <c r="BI2430" s="110">
        <v>0</v>
      </c>
      <c r="BJ2430" s="110">
        <v>45</v>
      </c>
      <c r="BK2430" s="110">
        <v>0</v>
      </c>
      <c r="BL2430" s="110">
        <v>0</v>
      </c>
      <c r="BN2430" s="110">
        <f t="shared" si="370"/>
        <v>45</v>
      </c>
      <c r="CG2430" s="110" t="str">
        <f t="shared" si="367"/>
        <v>6851Curitiba</v>
      </c>
      <c r="CH2430" s="110" t="str">
        <f t="shared" si="368"/>
        <v>6851-1</v>
      </c>
      <c r="CI2430" s="110">
        <v>1</v>
      </c>
      <c r="CJ2430" s="110">
        <v>6851</v>
      </c>
      <c r="CK2430" s="110" t="s">
        <v>33</v>
      </c>
      <c r="CL2430" s="110">
        <v>4106902</v>
      </c>
      <c r="CM2430" s="110" t="s">
        <v>128</v>
      </c>
      <c r="CN2430" s="110">
        <v>0</v>
      </c>
      <c r="CO2430" s="110">
        <v>1</v>
      </c>
      <c r="CP2430" s="110">
        <v>5</v>
      </c>
      <c r="CQ2430" s="110">
        <v>2</v>
      </c>
    </row>
    <row r="2431" spans="56:95" x14ac:dyDescent="0.2">
      <c r="BD2431" s="110" t="str">
        <f t="shared" si="369"/>
        <v>6028RGInt 04 Maringá</v>
      </c>
      <c r="BE2431" s="110">
        <v>6028</v>
      </c>
      <c r="BF2431" s="110" t="s">
        <v>4364</v>
      </c>
      <c r="BG2431" s="110">
        <v>8811</v>
      </c>
      <c r="BH2431" s="110" t="s">
        <v>36</v>
      </c>
      <c r="BI2431" s="110">
        <v>0</v>
      </c>
      <c r="BJ2431" s="110">
        <v>37.5</v>
      </c>
      <c r="BK2431" s="110">
        <v>0</v>
      </c>
      <c r="BL2431" s="110">
        <v>0</v>
      </c>
      <c r="BN2431" s="110">
        <f t="shared" si="370"/>
        <v>37.5</v>
      </c>
      <c r="CG2431" s="110" t="str">
        <f t="shared" si="367"/>
        <v>6851 Total</v>
      </c>
      <c r="CH2431" s="110" t="str">
        <f t="shared" si="368"/>
        <v>6851 Total-1</v>
      </c>
      <c r="CI2431" s="110">
        <v>1</v>
      </c>
      <c r="CJ2431" s="110" t="s">
        <v>7903</v>
      </c>
      <c r="CN2431" s="110">
        <v>0</v>
      </c>
      <c r="CO2431" s="110">
        <v>1</v>
      </c>
      <c r="CP2431" s="110">
        <v>5</v>
      </c>
      <c r="CQ2431" s="110">
        <v>2</v>
      </c>
    </row>
    <row r="2432" spans="56:95" x14ac:dyDescent="0.2">
      <c r="BD2432" s="110" t="str">
        <f t="shared" si="369"/>
        <v>6029RGInt 04 Maringá</v>
      </c>
      <c r="BE2432" s="110">
        <v>6029</v>
      </c>
      <c r="BF2432" s="110" t="s">
        <v>4383</v>
      </c>
      <c r="BG2432" s="110">
        <v>8811</v>
      </c>
      <c r="BH2432" s="110" t="s">
        <v>36</v>
      </c>
      <c r="BI2432" s="110">
        <v>0</v>
      </c>
      <c r="BJ2432" s="110">
        <v>50</v>
      </c>
      <c r="BK2432" s="110">
        <v>0</v>
      </c>
      <c r="BL2432" s="110">
        <v>0</v>
      </c>
      <c r="BN2432" s="110">
        <f t="shared" si="370"/>
        <v>50</v>
      </c>
      <c r="CG2432" s="110" t="str">
        <f t="shared" si="367"/>
        <v>6862Ponta Grossa</v>
      </c>
      <c r="CH2432" s="110" t="str">
        <f t="shared" si="368"/>
        <v>6862-1</v>
      </c>
      <c r="CI2432" s="110">
        <v>1</v>
      </c>
      <c r="CJ2432" s="110">
        <v>6862</v>
      </c>
      <c r="CK2432" s="110" t="s">
        <v>38</v>
      </c>
      <c r="CL2432" s="110">
        <v>4119905</v>
      </c>
      <c r="CM2432" s="110" t="s">
        <v>531</v>
      </c>
      <c r="CN2432" s="110">
        <v>0</v>
      </c>
      <c r="CO2432" s="110">
        <v>0</v>
      </c>
      <c r="CP2432" s="110">
        <v>675</v>
      </c>
      <c r="CQ2432" s="110">
        <v>625</v>
      </c>
    </row>
    <row r="2433" spans="56:95" x14ac:dyDescent="0.2">
      <c r="BD2433" s="110" t="str">
        <f t="shared" si="369"/>
        <v>6030RGInt 01 Curitiba</v>
      </c>
      <c r="BE2433" s="110">
        <v>6030</v>
      </c>
      <c r="BF2433" s="110" t="s">
        <v>4272</v>
      </c>
      <c r="BG2433" s="110">
        <v>8268</v>
      </c>
      <c r="BH2433" s="110" t="s">
        <v>33</v>
      </c>
      <c r="BI2433" s="110">
        <v>0</v>
      </c>
      <c r="BJ2433" s="110">
        <v>683.62</v>
      </c>
      <c r="BK2433" s="110">
        <v>0</v>
      </c>
      <c r="BL2433" s="110">
        <v>0</v>
      </c>
      <c r="BN2433" s="110">
        <f t="shared" si="370"/>
        <v>683.62</v>
      </c>
      <c r="CG2433" s="110" t="str">
        <f t="shared" si="367"/>
        <v>6862 Total</v>
      </c>
      <c r="CH2433" s="110" t="str">
        <f t="shared" si="368"/>
        <v>6862 Total-1</v>
      </c>
      <c r="CI2433" s="110">
        <v>1</v>
      </c>
      <c r="CJ2433" s="110" t="s">
        <v>7904</v>
      </c>
      <c r="CN2433" s="110">
        <v>0</v>
      </c>
      <c r="CO2433" s="110">
        <v>0</v>
      </c>
      <c r="CP2433" s="110">
        <v>675</v>
      </c>
      <c r="CQ2433" s="110">
        <v>625</v>
      </c>
    </row>
    <row r="2434" spans="56:95" x14ac:dyDescent="0.2">
      <c r="BD2434" s="110" t="str">
        <f t="shared" si="369"/>
        <v>6031RGInt 05 Londrina</v>
      </c>
      <c r="BE2434" s="110">
        <v>6031</v>
      </c>
      <c r="BF2434" s="110" t="s">
        <v>4276</v>
      </c>
      <c r="BG2434" s="110">
        <v>8268</v>
      </c>
      <c r="BH2434" s="110" t="s">
        <v>37</v>
      </c>
      <c r="BI2434" s="110">
        <v>0</v>
      </c>
      <c r="BJ2434" s="110">
        <v>264.20999999999998</v>
      </c>
      <c r="BK2434" s="110">
        <v>0</v>
      </c>
      <c r="BL2434" s="110">
        <v>0</v>
      </c>
      <c r="BN2434" s="110">
        <f t="shared" si="370"/>
        <v>264.20999999999998</v>
      </c>
      <c r="CG2434" s="110" t="str">
        <f t="shared" si="367"/>
        <v>6863Curitiba</v>
      </c>
      <c r="CH2434" s="110" t="str">
        <f t="shared" si="368"/>
        <v>6863-1</v>
      </c>
      <c r="CI2434" s="110">
        <v>1</v>
      </c>
      <c r="CJ2434" s="110">
        <v>6863</v>
      </c>
      <c r="CK2434" s="110" t="s">
        <v>33</v>
      </c>
      <c r="CL2434" s="110">
        <v>4106902</v>
      </c>
      <c r="CM2434" s="110" t="s">
        <v>128</v>
      </c>
      <c r="CN2434" s="110">
        <v>0</v>
      </c>
      <c r="CO2434" s="110">
        <v>0</v>
      </c>
      <c r="CP2434" s="110">
        <v>2670</v>
      </c>
      <c r="CQ2434" s="110">
        <v>1780</v>
      </c>
    </row>
    <row r="2435" spans="56:95" x14ac:dyDescent="0.2">
      <c r="BD2435" s="110" t="str">
        <f t="shared" si="369"/>
        <v>6032RGInt 03 Cascavel</v>
      </c>
      <c r="BE2435" s="110">
        <v>6032</v>
      </c>
      <c r="BF2435" s="110" t="s">
        <v>4283</v>
      </c>
      <c r="BG2435" s="110">
        <v>8268</v>
      </c>
      <c r="BH2435" s="110" t="s">
        <v>35</v>
      </c>
      <c r="BI2435" s="110">
        <v>0</v>
      </c>
      <c r="BJ2435" s="110">
        <v>150.69999999999999</v>
      </c>
      <c r="BK2435" s="110">
        <v>0</v>
      </c>
      <c r="BL2435" s="110">
        <v>0</v>
      </c>
      <c r="BN2435" s="110">
        <f t="shared" si="370"/>
        <v>150.69999999999999</v>
      </c>
      <c r="CG2435" s="110" t="str">
        <f t="shared" si="367"/>
        <v>6863 Total</v>
      </c>
      <c r="CH2435" s="110" t="str">
        <f t="shared" si="368"/>
        <v>6863 Total-1</v>
      </c>
      <c r="CI2435" s="110">
        <v>1</v>
      </c>
      <c r="CJ2435" s="110" t="s">
        <v>7905</v>
      </c>
      <c r="CN2435" s="110">
        <v>0</v>
      </c>
      <c r="CO2435" s="110">
        <v>0</v>
      </c>
      <c r="CP2435" s="110">
        <v>2670</v>
      </c>
      <c r="CQ2435" s="110">
        <v>1780</v>
      </c>
    </row>
    <row r="2436" spans="56:95" x14ac:dyDescent="0.2">
      <c r="BD2436" s="110" t="str">
        <f t="shared" si="369"/>
        <v>6033RGInt 04 Maringá</v>
      </c>
      <c r="BE2436" s="110">
        <v>6033</v>
      </c>
      <c r="BF2436" s="110" t="s">
        <v>4289</v>
      </c>
      <c r="BG2436" s="110">
        <v>8268</v>
      </c>
      <c r="BH2436" s="110" t="s">
        <v>36</v>
      </c>
      <c r="BI2436" s="110">
        <v>0</v>
      </c>
      <c r="BJ2436" s="110">
        <v>276.38</v>
      </c>
      <c r="BK2436" s="110">
        <v>0</v>
      </c>
      <c r="BL2436" s="110">
        <v>0</v>
      </c>
      <c r="BN2436" s="110">
        <f t="shared" si="370"/>
        <v>276.38</v>
      </c>
      <c r="CG2436" s="110" t="str">
        <f t="shared" si="367"/>
        <v>6864Jacarezinho</v>
      </c>
      <c r="CH2436" s="110" t="str">
        <f t="shared" si="368"/>
        <v>6864-1</v>
      </c>
      <c r="CI2436" s="110">
        <v>1</v>
      </c>
      <c r="CJ2436" s="110">
        <v>6864</v>
      </c>
      <c r="CK2436" s="110" t="s">
        <v>37</v>
      </c>
      <c r="CL2436" s="110">
        <v>4111803</v>
      </c>
      <c r="CM2436" s="110" t="s">
        <v>813</v>
      </c>
      <c r="CN2436" s="110">
        <v>0</v>
      </c>
      <c r="CO2436" s="110">
        <v>0</v>
      </c>
      <c r="CP2436" s="110">
        <v>608</v>
      </c>
      <c r="CQ2436" s="110">
        <v>405</v>
      </c>
    </row>
    <row r="2437" spans="56:95" x14ac:dyDescent="0.2">
      <c r="BD2437" s="110" t="str">
        <f t="shared" si="369"/>
        <v>6034RGInt 05 Londrina</v>
      </c>
      <c r="BE2437" s="110">
        <v>6034</v>
      </c>
      <c r="BF2437" s="110" t="s">
        <v>4266</v>
      </c>
      <c r="BG2437" s="110">
        <v>8268</v>
      </c>
      <c r="BH2437" s="110" t="s">
        <v>37</v>
      </c>
      <c r="BI2437" s="110">
        <v>0</v>
      </c>
      <c r="BJ2437" s="110">
        <v>187.01</v>
      </c>
      <c r="BK2437" s="110">
        <v>0</v>
      </c>
      <c r="BL2437" s="110">
        <v>0</v>
      </c>
      <c r="BN2437" s="110">
        <f t="shared" si="370"/>
        <v>187.01</v>
      </c>
      <c r="CG2437" s="110" t="str">
        <f t="shared" si="367"/>
        <v>6864 Total</v>
      </c>
      <c r="CH2437" s="110" t="str">
        <f t="shared" si="368"/>
        <v>6864 Total-1</v>
      </c>
      <c r="CI2437" s="110">
        <v>1</v>
      </c>
      <c r="CJ2437" s="110" t="s">
        <v>7906</v>
      </c>
      <c r="CN2437" s="110">
        <v>0</v>
      </c>
      <c r="CO2437" s="110">
        <v>0</v>
      </c>
      <c r="CP2437" s="110">
        <v>608</v>
      </c>
      <c r="CQ2437" s="110">
        <v>405</v>
      </c>
    </row>
    <row r="2438" spans="56:95" x14ac:dyDescent="0.2">
      <c r="BD2438" s="110" t="str">
        <f t="shared" si="369"/>
        <v>6035RGInt 01 Curitiba</v>
      </c>
      <c r="BE2438" s="110">
        <v>6035</v>
      </c>
      <c r="BF2438" s="110" t="s">
        <v>4270</v>
      </c>
      <c r="BG2438" s="110">
        <v>8268</v>
      </c>
      <c r="BH2438" s="110" t="s">
        <v>33</v>
      </c>
      <c r="BI2438" s="110">
        <v>0</v>
      </c>
      <c r="BJ2438" s="110">
        <v>200</v>
      </c>
      <c r="BK2438" s="110">
        <v>0</v>
      </c>
      <c r="BL2438" s="110">
        <v>0</v>
      </c>
      <c r="BN2438" s="110">
        <f t="shared" si="370"/>
        <v>200</v>
      </c>
      <c r="CG2438" s="110" t="str">
        <f t="shared" si="367"/>
        <v>6865Foz do Iguaçu</v>
      </c>
      <c r="CH2438" s="110" t="str">
        <f t="shared" si="368"/>
        <v>6865-1</v>
      </c>
      <c r="CI2438" s="110">
        <v>1</v>
      </c>
      <c r="CJ2438" s="110">
        <v>6865</v>
      </c>
      <c r="CK2438" s="110" t="s">
        <v>35</v>
      </c>
      <c r="CL2438" s="110">
        <v>4108304</v>
      </c>
      <c r="CM2438" s="110" t="s">
        <v>407</v>
      </c>
      <c r="CN2438" s="110">
        <v>0</v>
      </c>
      <c r="CO2438" s="110">
        <v>0</v>
      </c>
      <c r="CP2438" s="110">
        <v>470</v>
      </c>
      <c r="CQ2438" s="110">
        <v>156</v>
      </c>
    </row>
    <row r="2439" spans="56:95" x14ac:dyDescent="0.2">
      <c r="BD2439" s="110" t="str">
        <f t="shared" si="369"/>
        <v>6036RGInt 01 Curitiba</v>
      </c>
      <c r="BE2439" s="110">
        <v>6036</v>
      </c>
      <c r="BF2439" s="110" t="s">
        <v>4280</v>
      </c>
      <c r="BG2439" s="110">
        <v>8268</v>
      </c>
      <c r="BH2439" s="110" t="s">
        <v>33</v>
      </c>
      <c r="BI2439" s="110">
        <v>0</v>
      </c>
      <c r="BJ2439" s="110">
        <v>111</v>
      </c>
      <c r="BK2439" s="110">
        <v>0</v>
      </c>
      <c r="BL2439" s="110">
        <v>0</v>
      </c>
      <c r="BN2439" s="110">
        <f t="shared" si="370"/>
        <v>111</v>
      </c>
      <c r="CG2439" s="110" t="str">
        <f t="shared" si="367"/>
        <v>6865 Total</v>
      </c>
      <c r="CH2439" s="110" t="str">
        <f t="shared" si="368"/>
        <v>6865 Total-1</v>
      </c>
      <c r="CI2439" s="110">
        <v>1</v>
      </c>
      <c r="CJ2439" s="110" t="s">
        <v>7907</v>
      </c>
      <c r="CN2439" s="110">
        <v>0</v>
      </c>
      <c r="CO2439" s="110">
        <v>0</v>
      </c>
      <c r="CP2439" s="110">
        <v>470</v>
      </c>
      <c r="CQ2439" s="110">
        <v>156</v>
      </c>
    </row>
    <row r="2440" spans="56:95" x14ac:dyDescent="0.2">
      <c r="BD2440" s="110" t="str">
        <f t="shared" si="369"/>
        <v>6037RGInt 01 Curitiba</v>
      </c>
      <c r="BE2440" s="110">
        <v>6037</v>
      </c>
      <c r="BF2440" s="110" t="s">
        <v>4292</v>
      </c>
      <c r="BG2440" s="110">
        <v>8268</v>
      </c>
      <c r="BH2440" s="110" t="s">
        <v>33</v>
      </c>
      <c r="BI2440" s="110">
        <v>0</v>
      </c>
      <c r="BJ2440" s="110">
        <v>468.79</v>
      </c>
      <c r="BK2440" s="110">
        <v>0</v>
      </c>
      <c r="BL2440" s="110">
        <v>0</v>
      </c>
      <c r="BN2440" s="110">
        <f t="shared" si="370"/>
        <v>468.79</v>
      </c>
      <c r="CG2440" s="110" t="str">
        <f t="shared" si="367"/>
        <v>6866Maringá</v>
      </c>
      <c r="CH2440" s="110" t="str">
        <f t="shared" si="368"/>
        <v>6866-1</v>
      </c>
      <c r="CI2440" s="110">
        <v>1</v>
      </c>
      <c r="CJ2440" s="110">
        <v>6866</v>
      </c>
      <c r="CK2440" s="110" t="s">
        <v>36</v>
      </c>
      <c r="CL2440" s="110">
        <v>4115200</v>
      </c>
      <c r="CM2440" s="110" t="s">
        <v>503</v>
      </c>
      <c r="CN2440" s="110">
        <v>0</v>
      </c>
      <c r="CO2440" s="110">
        <v>0</v>
      </c>
      <c r="CP2440" s="110">
        <v>4099</v>
      </c>
      <c r="CQ2440" s="110">
        <v>2732</v>
      </c>
    </row>
    <row r="2441" spans="56:95" x14ac:dyDescent="0.2">
      <c r="BD2441" s="110" t="str">
        <f t="shared" si="369"/>
        <v>6038RGInt 03 Cascavel</v>
      </c>
      <c r="BE2441" s="110">
        <v>6038</v>
      </c>
      <c r="BF2441" s="110" t="s">
        <v>4285</v>
      </c>
      <c r="BG2441" s="110">
        <v>8268</v>
      </c>
      <c r="BH2441" s="110" t="s">
        <v>35</v>
      </c>
      <c r="BI2441" s="110">
        <v>0</v>
      </c>
      <c r="BJ2441" s="110">
        <v>745</v>
      </c>
      <c r="BK2441" s="110">
        <v>0</v>
      </c>
      <c r="BL2441" s="110">
        <v>0</v>
      </c>
      <c r="BN2441" s="110">
        <f t="shared" si="370"/>
        <v>745</v>
      </c>
      <c r="CG2441" s="110" t="str">
        <f t="shared" si="367"/>
        <v>6866 Total</v>
      </c>
      <c r="CH2441" s="110" t="str">
        <f t="shared" si="368"/>
        <v>6866 Total-1</v>
      </c>
      <c r="CI2441" s="110">
        <v>1</v>
      </c>
      <c r="CJ2441" s="110" t="s">
        <v>7908</v>
      </c>
      <c r="CN2441" s="110">
        <v>0</v>
      </c>
      <c r="CO2441" s="110">
        <v>0</v>
      </c>
      <c r="CP2441" s="110">
        <v>4099</v>
      </c>
      <c r="CQ2441" s="110">
        <v>2732</v>
      </c>
    </row>
    <row r="2442" spans="56:95" x14ac:dyDescent="0.2">
      <c r="BD2442" s="110" t="str">
        <f t="shared" si="369"/>
        <v>6039RGInt 05 Londrina</v>
      </c>
      <c r="BE2442" s="110">
        <v>6039</v>
      </c>
      <c r="BF2442" s="110" t="s">
        <v>4278</v>
      </c>
      <c r="BG2442" s="110">
        <v>8268</v>
      </c>
      <c r="BH2442" s="110" t="s">
        <v>37</v>
      </c>
      <c r="BI2442" s="110">
        <v>0</v>
      </c>
      <c r="BJ2442" s="110">
        <v>162.26</v>
      </c>
      <c r="BK2442" s="110">
        <v>162.26</v>
      </c>
      <c r="BL2442" s="110">
        <v>0</v>
      </c>
      <c r="BN2442" s="110">
        <f t="shared" si="370"/>
        <v>324.52</v>
      </c>
      <c r="CG2442" s="110" t="str">
        <f t="shared" si="367"/>
        <v>6868Ibaiti</v>
      </c>
      <c r="CH2442" s="110" t="str">
        <f t="shared" si="368"/>
        <v>6868-1</v>
      </c>
      <c r="CI2442" s="110">
        <v>1</v>
      </c>
      <c r="CJ2442" s="110">
        <v>6868</v>
      </c>
      <c r="CK2442" s="110" t="s">
        <v>37</v>
      </c>
      <c r="CL2442" s="110">
        <v>4109708</v>
      </c>
      <c r="CM2442" s="110" t="s">
        <v>2034</v>
      </c>
      <c r="CN2442" s="110">
        <v>0</v>
      </c>
      <c r="CO2442" s="110">
        <v>0</v>
      </c>
      <c r="CP2442" s="110">
        <v>3</v>
      </c>
      <c r="CQ2442" s="110">
        <v>4</v>
      </c>
    </row>
    <row r="2443" spans="56:95" x14ac:dyDescent="0.2">
      <c r="BD2443" s="110" t="str">
        <f t="shared" si="369"/>
        <v>6040RGInt 06 Ponta Grossa</v>
      </c>
      <c r="BE2443" s="110">
        <v>6040</v>
      </c>
      <c r="BF2443" s="110" t="s">
        <v>4295</v>
      </c>
      <c r="BG2443" s="110">
        <v>8268</v>
      </c>
      <c r="BH2443" s="110" t="s">
        <v>38</v>
      </c>
      <c r="BI2443" s="110">
        <v>0</v>
      </c>
      <c r="BJ2443" s="110">
        <v>13.02</v>
      </c>
      <c r="BK2443" s="110">
        <v>0</v>
      </c>
      <c r="BL2443" s="110">
        <v>0</v>
      </c>
      <c r="BN2443" s="110">
        <f t="shared" si="370"/>
        <v>13.02</v>
      </c>
      <c r="CG2443" s="110" t="str">
        <f t="shared" si="367"/>
        <v>6868 Total</v>
      </c>
      <c r="CH2443" s="110" t="str">
        <f t="shared" si="368"/>
        <v>6868 Total-1</v>
      </c>
      <c r="CI2443" s="110">
        <v>1</v>
      </c>
      <c r="CJ2443" s="110" t="s">
        <v>7909</v>
      </c>
      <c r="CN2443" s="110">
        <v>0</v>
      </c>
      <c r="CO2443" s="110">
        <v>0</v>
      </c>
      <c r="CP2443" s="110">
        <v>3</v>
      </c>
      <c r="CQ2443" s="110">
        <v>4</v>
      </c>
    </row>
    <row r="2444" spans="56:95" x14ac:dyDescent="0.2">
      <c r="BD2444" s="110" t="str">
        <f t="shared" si="369"/>
        <v>6041RGInt 02 Guarapuava</v>
      </c>
      <c r="BE2444" s="110">
        <v>6041</v>
      </c>
      <c r="BF2444" s="110" t="s">
        <v>4274</v>
      </c>
      <c r="BG2444" s="110">
        <v>8268</v>
      </c>
      <c r="BH2444" s="110" t="s">
        <v>34</v>
      </c>
      <c r="BI2444" s="110">
        <v>0</v>
      </c>
      <c r="BJ2444" s="110">
        <v>1650</v>
      </c>
      <c r="BK2444" s="110">
        <v>0</v>
      </c>
      <c r="BL2444" s="110">
        <v>0</v>
      </c>
      <c r="BN2444" s="110">
        <f t="shared" si="370"/>
        <v>1650</v>
      </c>
      <c r="CG2444" s="110" t="str">
        <f t="shared" si="367"/>
        <v>6869Paranaguá</v>
      </c>
      <c r="CH2444" s="110" t="str">
        <f t="shared" si="368"/>
        <v>6869-1</v>
      </c>
      <c r="CI2444" s="110">
        <v>1</v>
      </c>
      <c r="CJ2444" s="110">
        <v>6869</v>
      </c>
      <c r="CK2444" s="110" t="s">
        <v>33</v>
      </c>
      <c r="CL2444" s="110">
        <v>4118204</v>
      </c>
      <c r="CM2444" s="110" t="s">
        <v>511</v>
      </c>
      <c r="CN2444" s="110">
        <v>0</v>
      </c>
      <c r="CO2444" s="110">
        <v>1000</v>
      </c>
      <c r="CP2444" s="110">
        <v>6608</v>
      </c>
      <c r="CQ2444" s="110">
        <v>0</v>
      </c>
    </row>
    <row r="2445" spans="56:95" x14ac:dyDescent="0.2">
      <c r="BD2445" s="110" t="str">
        <f t="shared" si="369"/>
        <v>6042RGInt 06 Ponta Grossa</v>
      </c>
      <c r="BE2445" s="110">
        <v>6042</v>
      </c>
      <c r="BF2445" s="110" t="s">
        <v>4298</v>
      </c>
      <c r="BG2445" s="110">
        <v>8268</v>
      </c>
      <c r="BH2445" s="110" t="s">
        <v>38</v>
      </c>
      <c r="BI2445" s="110">
        <v>0</v>
      </c>
      <c r="BJ2445" s="110">
        <v>0</v>
      </c>
      <c r="BK2445" s="110">
        <v>500</v>
      </c>
      <c r="BL2445" s="110">
        <v>0</v>
      </c>
      <c r="BN2445" s="110">
        <f t="shared" si="370"/>
        <v>500</v>
      </c>
      <c r="CG2445" s="110" t="str">
        <f t="shared" si="367"/>
        <v>6869 Total</v>
      </c>
      <c r="CH2445" s="110" t="str">
        <f t="shared" si="368"/>
        <v>6869 Total-1</v>
      </c>
      <c r="CI2445" s="110">
        <v>1</v>
      </c>
      <c r="CJ2445" s="110" t="s">
        <v>7910</v>
      </c>
      <c r="CN2445" s="110">
        <v>0</v>
      </c>
      <c r="CO2445" s="110">
        <v>1000</v>
      </c>
      <c r="CP2445" s="110">
        <v>6608</v>
      </c>
      <c r="CQ2445" s="110">
        <v>0</v>
      </c>
    </row>
    <row r="2446" spans="56:95" x14ac:dyDescent="0.2">
      <c r="BD2446" s="110" t="str">
        <f t="shared" si="369"/>
        <v>6043RGInt 01 Curitiba</v>
      </c>
      <c r="BE2446" s="110">
        <v>6043</v>
      </c>
      <c r="BF2446" s="110" t="s">
        <v>4751</v>
      </c>
      <c r="BG2446" s="110">
        <v>8960</v>
      </c>
      <c r="BH2446" s="110" t="s">
        <v>33</v>
      </c>
      <c r="BI2446" s="110">
        <v>3592.5</v>
      </c>
      <c r="BJ2446" s="110">
        <v>3592.5</v>
      </c>
      <c r="BK2446" s="110">
        <v>3592.5</v>
      </c>
      <c r="BL2446" s="110">
        <v>3592.5</v>
      </c>
      <c r="BN2446" s="110">
        <f t="shared" si="370"/>
        <v>14370</v>
      </c>
      <c r="CG2446" s="110" t="str">
        <f t="shared" si="367"/>
        <v>6870Paranaguá</v>
      </c>
      <c r="CH2446" s="110" t="str">
        <f t="shared" si="368"/>
        <v>6870-1</v>
      </c>
      <c r="CI2446" s="110">
        <v>1</v>
      </c>
      <c r="CJ2446" s="110">
        <v>6870</v>
      </c>
      <c r="CK2446" s="110" t="s">
        <v>33</v>
      </c>
      <c r="CL2446" s="110">
        <v>4118204</v>
      </c>
      <c r="CM2446" s="110" t="s">
        <v>511</v>
      </c>
      <c r="CN2446" s="110">
        <v>0</v>
      </c>
      <c r="CO2446" s="110">
        <v>0</v>
      </c>
      <c r="CP2446" s="110">
        <v>2400</v>
      </c>
      <c r="CQ2446" s="110">
        <v>1000</v>
      </c>
    </row>
    <row r="2447" spans="56:95" x14ac:dyDescent="0.2">
      <c r="BD2447" s="110" t="str">
        <f t="shared" si="369"/>
        <v>6044RGInt 04 Maringá</v>
      </c>
      <c r="BE2447" s="110">
        <v>6044</v>
      </c>
      <c r="BF2447" s="110" t="s">
        <v>4747</v>
      </c>
      <c r="BG2447" s="110">
        <v>8960</v>
      </c>
      <c r="BH2447" s="110" t="s">
        <v>36</v>
      </c>
      <c r="BI2447" s="110">
        <v>345</v>
      </c>
      <c r="BJ2447" s="110">
        <v>345</v>
      </c>
      <c r="BK2447" s="110">
        <v>345</v>
      </c>
      <c r="BL2447" s="110">
        <v>345</v>
      </c>
      <c r="BN2447" s="110">
        <f t="shared" si="370"/>
        <v>1380</v>
      </c>
      <c r="CG2447" s="110" t="str">
        <f t="shared" si="367"/>
        <v>6870 Total</v>
      </c>
      <c r="CH2447" s="110" t="str">
        <f t="shared" si="368"/>
        <v>6870 Total-1</v>
      </c>
      <c r="CI2447" s="110">
        <v>1</v>
      </c>
      <c r="CJ2447" s="110" t="s">
        <v>7911</v>
      </c>
      <c r="CN2447" s="110">
        <v>0</v>
      </c>
      <c r="CO2447" s="110">
        <v>0</v>
      </c>
      <c r="CP2447" s="110">
        <v>2400</v>
      </c>
      <c r="CQ2447" s="110">
        <v>1000</v>
      </c>
    </row>
    <row r="2448" spans="56:95" x14ac:dyDescent="0.2">
      <c r="BD2448" s="110" t="str">
        <f t="shared" si="369"/>
        <v>6045RGInt 01 Curitiba</v>
      </c>
      <c r="BE2448" s="110">
        <v>6045</v>
      </c>
      <c r="BF2448" s="110" t="s">
        <v>670</v>
      </c>
      <c r="BG2448" s="110">
        <v>8009</v>
      </c>
      <c r="BH2448" s="110" t="s">
        <v>33</v>
      </c>
      <c r="BI2448" s="110">
        <v>0</v>
      </c>
      <c r="BJ2448" s="110">
        <v>1</v>
      </c>
      <c r="BK2448" s="110">
        <v>0</v>
      </c>
      <c r="BL2448" s="110">
        <v>0</v>
      </c>
      <c r="BN2448" s="110">
        <f t="shared" si="370"/>
        <v>1</v>
      </c>
      <c r="CG2448" s="110" t="str">
        <f t="shared" si="367"/>
        <v>6871Paranaguá</v>
      </c>
      <c r="CH2448" s="110" t="str">
        <f t="shared" si="368"/>
        <v>6871-1</v>
      </c>
      <c r="CI2448" s="110">
        <v>1</v>
      </c>
      <c r="CJ2448" s="110">
        <v>6871</v>
      </c>
      <c r="CK2448" s="110" t="s">
        <v>33</v>
      </c>
      <c r="CL2448" s="110">
        <v>4118204</v>
      </c>
      <c r="CM2448" s="110" t="s">
        <v>511</v>
      </c>
      <c r="CN2448" s="110">
        <v>0</v>
      </c>
      <c r="CO2448" s="110">
        <v>0</v>
      </c>
      <c r="CP2448" s="110">
        <v>3000</v>
      </c>
      <c r="CQ2448" s="110">
        <v>0</v>
      </c>
    </row>
    <row r="2449" spans="56:95" x14ac:dyDescent="0.2">
      <c r="BD2449" s="110" t="str">
        <f t="shared" si="369"/>
        <v>6046RGInt 01 Curitiba</v>
      </c>
      <c r="BE2449" s="110">
        <v>6046</v>
      </c>
      <c r="BF2449" s="110" t="s">
        <v>687</v>
      </c>
      <c r="BG2449" s="110">
        <v>8009</v>
      </c>
      <c r="BH2449" s="110" t="s">
        <v>33</v>
      </c>
      <c r="BI2449" s="110">
        <v>0</v>
      </c>
      <c r="BJ2449" s="110">
        <v>3600</v>
      </c>
      <c r="BK2449" s="110">
        <v>400</v>
      </c>
      <c r="BL2449" s="110">
        <v>0</v>
      </c>
      <c r="BN2449" s="110">
        <f t="shared" si="370"/>
        <v>4000</v>
      </c>
      <c r="CG2449" s="110" t="str">
        <f t="shared" si="367"/>
        <v>6871 Total</v>
      </c>
      <c r="CH2449" s="110" t="str">
        <f t="shared" si="368"/>
        <v>6871 Total-1</v>
      </c>
      <c r="CI2449" s="110">
        <v>1</v>
      </c>
      <c r="CJ2449" s="110" t="s">
        <v>7912</v>
      </c>
      <c r="CN2449" s="110">
        <v>0</v>
      </c>
      <c r="CO2449" s="110">
        <v>0</v>
      </c>
      <c r="CP2449" s="110">
        <v>3000</v>
      </c>
      <c r="CQ2449" s="110">
        <v>0</v>
      </c>
    </row>
    <row r="2450" spans="56:95" x14ac:dyDescent="0.2">
      <c r="BD2450" s="110" t="str">
        <f t="shared" si="369"/>
        <v>6047RGInt 01 Curitiba</v>
      </c>
      <c r="BE2450" s="110">
        <v>6047</v>
      </c>
      <c r="BF2450" s="110" t="s">
        <v>678</v>
      </c>
      <c r="BG2450" s="110">
        <v>8009</v>
      </c>
      <c r="BH2450" s="110" t="s">
        <v>33</v>
      </c>
      <c r="BI2450" s="110">
        <v>0</v>
      </c>
      <c r="BJ2450" s="110">
        <v>1</v>
      </c>
      <c r="BK2450" s="110">
        <v>0</v>
      </c>
      <c r="BL2450" s="110">
        <v>0</v>
      </c>
      <c r="BN2450" s="110">
        <f t="shared" si="370"/>
        <v>1</v>
      </c>
      <c r="CG2450" s="110" t="str">
        <f t="shared" si="367"/>
        <v>6872Paranaguá</v>
      </c>
      <c r="CH2450" s="110" t="str">
        <f t="shared" si="368"/>
        <v>6872-1</v>
      </c>
      <c r="CI2450" s="110">
        <v>1</v>
      </c>
      <c r="CJ2450" s="110">
        <v>6872</v>
      </c>
      <c r="CK2450" s="110" t="s">
        <v>33</v>
      </c>
      <c r="CL2450" s="110">
        <v>4118204</v>
      </c>
      <c r="CM2450" s="110" t="s">
        <v>511</v>
      </c>
      <c r="CN2450" s="110">
        <v>0</v>
      </c>
      <c r="CO2450" s="110">
        <v>0</v>
      </c>
      <c r="CP2450" s="110">
        <v>1000</v>
      </c>
      <c r="CQ2450" s="110">
        <v>330</v>
      </c>
    </row>
    <row r="2451" spans="56:95" x14ac:dyDescent="0.2">
      <c r="BD2451" s="110" t="str">
        <f t="shared" si="369"/>
        <v>6048RGInt 01 Curitiba</v>
      </c>
      <c r="BE2451" s="110">
        <v>6048</v>
      </c>
      <c r="BF2451" s="110" t="s">
        <v>3796</v>
      </c>
      <c r="BG2451" s="110">
        <v>8200</v>
      </c>
      <c r="BH2451" s="110" t="s">
        <v>33</v>
      </c>
      <c r="BI2451" s="110">
        <v>0</v>
      </c>
      <c r="BJ2451" s="110">
        <v>3100</v>
      </c>
      <c r="BK2451" s="110">
        <v>10000</v>
      </c>
      <c r="BL2451" s="110">
        <v>3800</v>
      </c>
      <c r="BN2451" s="110">
        <f t="shared" si="370"/>
        <v>16900</v>
      </c>
      <c r="CG2451" s="110" t="str">
        <f t="shared" si="367"/>
        <v>6872 Total</v>
      </c>
      <c r="CH2451" s="110" t="str">
        <f t="shared" si="368"/>
        <v>6872 Total-1</v>
      </c>
      <c r="CI2451" s="110">
        <v>1</v>
      </c>
      <c r="CJ2451" s="110" t="s">
        <v>7913</v>
      </c>
      <c r="CN2451" s="110">
        <v>0</v>
      </c>
      <c r="CO2451" s="110">
        <v>0</v>
      </c>
      <c r="CP2451" s="110">
        <v>1000</v>
      </c>
      <c r="CQ2451" s="110">
        <v>330</v>
      </c>
    </row>
    <row r="2452" spans="56:95" x14ac:dyDescent="0.2">
      <c r="BD2452" s="110" t="str">
        <f t="shared" si="369"/>
        <v>6049RGInt 01 Curitiba</v>
      </c>
      <c r="BE2452" s="110">
        <v>6049</v>
      </c>
      <c r="BF2452" s="110" t="s">
        <v>3789</v>
      </c>
      <c r="BG2452" s="110">
        <v>8200</v>
      </c>
      <c r="BH2452" s="110" t="s">
        <v>33</v>
      </c>
      <c r="BI2452" s="110">
        <v>0</v>
      </c>
      <c r="BJ2452" s="110">
        <v>222</v>
      </c>
      <c r="BK2452" s="110">
        <v>0</v>
      </c>
      <c r="BL2452" s="110">
        <v>0</v>
      </c>
      <c r="BN2452" s="110">
        <f t="shared" si="370"/>
        <v>222</v>
      </c>
      <c r="CG2452" s="110" t="str">
        <f t="shared" si="367"/>
        <v>6873Paranaguá</v>
      </c>
      <c r="CH2452" s="110" t="str">
        <f t="shared" si="368"/>
        <v>6873-1</v>
      </c>
      <c r="CI2452" s="110">
        <v>1</v>
      </c>
      <c r="CJ2452" s="110">
        <v>6873</v>
      </c>
      <c r="CK2452" s="110" t="s">
        <v>33</v>
      </c>
      <c r="CL2452" s="110">
        <v>4118204</v>
      </c>
      <c r="CM2452" s="110" t="s">
        <v>511</v>
      </c>
      <c r="CN2452" s="110">
        <v>0</v>
      </c>
      <c r="CO2452" s="110">
        <v>50</v>
      </c>
      <c r="CP2452" s="110">
        <v>275</v>
      </c>
      <c r="CQ2452" s="110">
        <v>275</v>
      </c>
    </row>
    <row r="2453" spans="56:95" x14ac:dyDescent="0.2">
      <c r="BD2453" s="110" t="str">
        <f t="shared" si="369"/>
        <v>6050(vazio)</v>
      </c>
      <c r="BE2453" s="110">
        <v>6050</v>
      </c>
      <c r="BF2453" s="110" t="s">
        <v>3660</v>
      </c>
      <c r="BG2453" s="110">
        <v>8392</v>
      </c>
      <c r="BH2453" s="110" t="s">
        <v>60</v>
      </c>
      <c r="BI2453" s="110">
        <v>0</v>
      </c>
      <c r="BJ2453" s="110">
        <v>15</v>
      </c>
      <c r="BK2453" s="110">
        <v>0</v>
      </c>
      <c r="BL2453" s="110">
        <v>0</v>
      </c>
      <c r="BN2453" s="110">
        <f t="shared" si="370"/>
        <v>15</v>
      </c>
      <c r="CG2453" s="110" t="str">
        <f t="shared" si="367"/>
        <v>6873 Total</v>
      </c>
      <c r="CH2453" s="110" t="str">
        <f t="shared" si="368"/>
        <v>6873 Total-1</v>
      </c>
      <c r="CI2453" s="110">
        <v>1</v>
      </c>
      <c r="CJ2453" s="110" t="s">
        <v>7914</v>
      </c>
      <c r="CN2453" s="110">
        <v>0</v>
      </c>
      <c r="CO2453" s="110">
        <v>50</v>
      </c>
      <c r="CP2453" s="110">
        <v>275</v>
      </c>
      <c r="CQ2453" s="110">
        <v>275</v>
      </c>
    </row>
    <row r="2454" spans="56:95" x14ac:dyDescent="0.2">
      <c r="BD2454" s="110" t="str">
        <f t="shared" si="369"/>
        <v>6051RGInt 03 Cascavel</v>
      </c>
      <c r="BE2454" s="110">
        <v>6051</v>
      </c>
      <c r="BF2454" s="110" t="s">
        <v>6299</v>
      </c>
      <c r="BG2454" s="110">
        <v>8392</v>
      </c>
      <c r="BH2454" s="110" t="s">
        <v>35</v>
      </c>
      <c r="BI2454" s="110">
        <v>0</v>
      </c>
      <c r="BJ2454" s="110">
        <v>3500</v>
      </c>
      <c r="BK2454" s="110">
        <v>6500</v>
      </c>
      <c r="BL2454" s="110">
        <v>0</v>
      </c>
      <c r="BN2454" s="110">
        <f t="shared" si="370"/>
        <v>10000</v>
      </c>
      <c r="CG2454" s="110" t="str">
        <f t="shared" ref="CG2454:CG2517" si="371">CJ2454&amp;CM2454</f>
        <v>6876Guaratuba</v>
      </c>
      <c r="CH2454" s="110" t="str">
        <f t="shared" ref="CH2454:CH2517" si="372">CJ2454&amp;"-"&amp;CI2454</f>
        <v>6876-1</v>
      </c>
      <c r="CI2454" s="110">
        <v>1</v>
      </c>
      <c r="CJ2454" s="110">
        <v>6876</v>
      </c>
      <c r="CK2454" s="110" t="s">
        <v>33</v>
      </c>
      <c r="CL2454" s="110">
        <v>4109609</v>
      </c>
      <c r="CM2454" s="110" t="s">
        <v>231</v>
      </c>
      <c r="CN2454" s="110">
        <v>0</v>
      </c>
      <c r="CO2454" s="110">
        <v>0</v>
      </c>
      <c r="CP2454" s="110">
        <v>1</v>
      </c>
      <c r="CQ2454" s="110">
        <v>0</v>
      </c>
    </row>
    <row r="2455" spans="56:95" x14ac:dyDescent="0.2">
      <c r="BD2455" s="110" t="str">
        <f t="shared" si="369"/>
        <v>6052(vazio)</v>
      </c>
      <c r="BE2455" s="110">
        <v>6052</v>
      </c>
      <c r="BF2455" s="110" t="s">
        <v>3683</v>
      </c>
      <c r="BG2455" s="110">
        <v>8392</v>
      </c>
      <c r="BH2455" s="110" t="s">
        <v>60</v>
      </c>
      <c r="BI2455" s="110">
        <v>0</v>
      </c>
      <c r="BJ2455" s="110">
        <v>4</v>
      </c>
      <c r="BK2455" s="110">
        <v>4</v>
      </c>
      <c r="BL2455" s="110">
        <v>4</v>
      </c>
      <c r="BN2455" s="110">
        <f t="shared" si="370"/>
        <v>12</v>
      </c>
      <c r="CG2455" s="110" t="str">
        <f t="shared" si="371"/>
        <v>6876Pinhais</v>
      </c>
      <c r="CH2455" s="110" t="str">
        <f t="shared" si="372"/>
        <v>6876-2</v>
      </c>
      <c r="CI2455" s="110">
        <v>2</v>
      </c>
      <c r="CJ2455" s="110">
        <v>6876</v>
      </c>
      <c r="CK2455" s="110" t="s">
        <v>33</v>
      </c>
      <c r="CL2455" s="110">
        <v>4119152</v>
      </c>
      <c r="CM2455" s="110" t="s">
        <v>515</v>
      </c>
      <c r="CN2455" s="110">
        <v>0</v>
      </c>
      <c r="CO2455" s="110">
        <v>0</v>
      </c>
      <c r="CP2455" s="110">
        <v>0</v>
      </c>
      <c r="CQ2455" s="110">
        <v>1</v>
      </c>
    </row>
    <row r="2456" spans="56:95" x14ac:dyDescent="0.2">
      <c r="BD2456" s="110" t="str">
        <f t="shared" si="369"/>
        <v>6053RGInt 01 Curitiba</v>
      </c>
      <c r="BE2456" s="110">
        <v>6053</v>
      </c>
      <c r="BF2456" s="110" t="s">
        <v>6314</v>
      </c>
      <c r="BG2456" s="110">
        <v>8392</v>
      </c>
      <c r="BH2456" s="110" t="s">
        <v>33</v>
      </c>
      <c r="BI2456" s="110">
        <v>0</v>
      </c>
      <c r="BJ2456" s="110">
        <v>0</v>
      </c>
      <c r="BK2456" s="110">
        <v>1735</v>
      </c>
      <c r="BL2456" s="110">
        <v>0</v>
      </c>
      <c r="BN2456" s="110">
        <f t="shared" si="370"/>
        <v>1735</v>
      </c>
      <c r="CG2456" s="110" t="str">
        <f t="shared" si="371"/>
        <v>6876Itambé</v>
      </c>
      <c r="CH2456" s="110" t="str">
        <f t="shared" si="372"/>
        <v>6876-3</v>
      </c>
      <c r="CI2456" s="110">
        <v>3</v>
      </c>
      <c r="CJ2456" s="110">
        <v>6876</v>
      </c>
      <c r="CK2456" s="110" t="s">
        <v>36</v>
      </c>
      <c r="CL2456" s="110">
        <v>4111100</v>
      </c>
      <c r="CM2456" s="110" t="s">
        <v>7915</v>
      </c>
      <c r="CN2456" s="110">
        <v>0</v>
      </c>
      <c r="CO2456" s="110">
        <v>0</v>
      </c>
      <c r="CP2456" s="110">
        <v>0</v>
      </c>
      <c r="CQ2456" s="110">
        <v>1</v>
      </c>
    </row>
    <row r="2457" spans="56:95" x14ac:dyDescent="0.2">
      <c r="BD2457" s="110" t="str">
        <f t="shared" si="369"/>
        <v>6054RGInt 01 Curitiba</v>
      </c>
      <c r="BE2457" s="110">
        <v>6054</v>
      </c>
      <c r="BF2457" s="110" t="s">
        <v>3619</v>
      </c>
      <c r="BG2457" s="110">
        <v>8392</v>
      </c>
      <c r="BH2457" s="110" t="s">
        <v>33</v>
      </c>
      <c r="BI2457" s="110">
        <v>0</v>
      </c>
      <c r="BJ2457" s="110">
        <v>2</v>
      </c>
      <c r="BK2457" s="110">
        <v>3</v>
      </c>
      <c r="BL2457" s="110">
        <v>0</v>
      </c>
      <c r="BN2457" s="110">
        <f t="shared" si="370"/>
        <v>5</v>
      </c>
      <c r="CG2457" s="110" t="str">
        <f t="shared" si="371"/>
        <v>6876 Total</v>
      </c>
      <c r="CH2457" s="110" t="str">
        <f t="shared" si="372"/>
        <v>6876 Total-1</v>
      </c>
      <c r="CI2457" s="110">
        <v>1</v>
      </c>
      <c r="CJ2457" s="110" t="s">
        <v>7916</v>
      </c>
      <c r="CN2457" s="110">
        <v>0</v>
      </c>
      <c r="CO2457" s="110">
        <v>0</v>
      </c>
      <c r="CP2457" s="110">
        <v>1</v>
      </c>
      <c r="CQ2457" s="110">
        <v>2</v>
      </c>
    </row>
    <row r="2458" spans="56:95" x14ac:dyDescent="0.2">
      <c r="BD2458" s="110" t="str">
        <f t="shared" si="369"/>
        <v>6056RGInt 01 Curitiba</v>
      </c>
      <c r="BE2458" s="110">
        <v>6056</v>
      </c>
      <c r="BF2458" s="110" t="s">
        <v>3635</v>
      </c>
      <c r="BG2458" s="110">
        <v>8392</v>
      </c>
      <c r="BH2458" s="110" t="s">
        <v>33</v>
      </c>
      <c r="BI2458" s="110">
        <v>0</v>
      </c>
      <c r="BJ2458" s="110">
        <v>1085</v>
      </c>
      <c r="BK2458" s="110">
        <v>0</v>
      </c>
      <c r="BL2458" s="110">
        <v>0</v>
      </c>
      <c r="BN2458" s="110">
        <f t="shared" si="370"/>
        <v>1085</v>
      </c>
      <c r="CG2458" s="110" t="str">
        <f t="shared" si="371"/>
        <v>6877Ibiporã</v>
      </c>
      <c r="CH2458" s="110" t="str">
        <f t="shared" si="372"/>
        <v>6877-1</v>
      </c>
      <c r="CI2458" s="110">
        <v>1</v>
      </c>
      <c r="CJ2458" s="110">
        <v>6877</v>
      </c>
      <c r="CK2458" s="110" t="s">
        <v>37</v>
      </c>
      <c r="CL2458" s="110">
        <v>4109807</v>
      </c>
      <c r="CM2458" s="110" t="s">
        <v>142</v>
      </c>
      <c r="CN2458" s="110">
        <v>0</v>
      </c>
      <c r="CO2458" s="110">
        <v>0</v>
      </c>
      <c r="CP2458" s="110">
        <v>35000</v>
      </c>
      <c r="CQ2458" s="110">
        <v>0</v>
      </c>
    </row>
    <row r="2459" spans="56:95" x14ac:dyDescent="0.2">
      <c r="BD2459" s="110" t="str">
        <f t="shared" si="369"/>
        <v>6057(vazio)</v>
      </c>
      <c r="BE2459" s="110">
        <v>6057</v>
      </c>
      <c r="BF2459" s="110" t="s">
        <v>3677</v>
      </c>
      <c r="BG2459" s="110">
        <v>8392</v>
      </c>
      <c r="BH2459" s="110" t="s">
        <v>60</v>
      </c>
      <c r="BI2459" s="110">
        <v>0</v>
      </c>
      <c r="BJ2459" s="110">
        <v>3</v>
      </c>
      <c r="BK2459" s="110">
        <v>3</v>
      </c>
      <c r="BL2459" s="110">
        <v>3</v>
      </c>
      <c r="BN2459" s="110">
        <f t="shared" si="370"/>
        <v>9</v>
      </c>
      <c r="CG2459" s="110" t="str">
        <f t="shared" si="371"/>
        <v>6877 Total</v>
      </c>
      <c r="CH2459" s="110" t="str">
        <f t="shared" si="372"/>
        <v>6877 Total-1</v>
      </c>
      <c r="CI2459" s="110">
        <v>1</v>
      </c>
      <c r="CJ2459" s="110" t="s">
        <v>7917</v>
      </c>
      <c r="CN2459" s="110">
        <v>0</v>
      </c>
      <c r="CO2459" s="110">
        <v>0</v>
      </c>
      <c r="CP2459" s="110">
        <v>35000</v>
      </c>
      <c r="CQ2459" s="110">
        <v>0</v>
      </c>
    </row>
    <row r="2460" spans="56:95" x14ac:dyDescent="0.2">
      <c r="BD2460" s="110" t="str">
        <f t="shared" si="369"/>
        <v>6058RGInt 01 Curitiba</v>
      </c>
      <c r="BE2460" s="110">
        <v>6058</v>
      </c>
      <c r="BF2460" s="110" t="s">
        <v>3584</v>
      </c>
      <c r="BG2460" s="110">
        <v>8290</v>
      </c>
      <c r="BH2460" s="110" t="s">
        <v>33</v>
      </c>
      <c r="BI2460" s="110">
        <v>2</v>
      </c>
      <c r="BJ2460" s="110">
        <v>2</v>
      </c>
      <c r="BK2460" s="110">
        <v>2</v>
      </c>
      <c r="BL2460" s="110">
        <v>2</v>
      </c>
      <c r="BN2460" s="110">
        <f t="shared" si="370"/>
        <v>8</v>
      </c>
      <c r="CG2460" s="110" t="str">
        <f t="shared" si="371"/>
        <v>6878Curitiba</v>
      </c>
      <c r="CH2460" s="110" t="str">
        <f t="shared" si="372"/>
        <v>6878-1</v>
      </c>
      <c r="CI2460" s="110">
        <v>1</v>
      </c>
      <c r="CJ2460" s="110">
        <v>6878</v>
      </c>
      <c r="CK2460" s="110" t="s">
        <v>33</v>
      </c>
      <c r="CL2460" s="110">
        <v>4106902</v>
      </c>
      <c r="CM2460" s="110" t="s">
        <v>128</v>
      </c>
      <c r="CN2460" s="110">
        <v>0</v>
      </c>
      <c r="CO2460" s="110">
        <v>0</v>
      </c>
      <c r="CP2460" s="110">
        <v>9750</v>
      </c>
      <c r="CQ2460" s="110">
        <v>0</v>
      </c>
    </row>
    <row r="2461" spans="56:95" x14ac:dyDescent="0.2">
      <c r="BD2461" s="110" t="str">
        <f t="shared" si="369"/>
        <v>6059(vazio)</v>
      </c>
      <c r="BE2461" s="110">
        <v>6059</v>
      </c>
      <c r="BF2461" s="110" t="s">
        <v>3589</v>
      </c>
      <c r="BG2461" s="110">
        <v>8290</v>
      </c>
      <c r="BH2461" s="110" t="s">
        <v>60</v>
      </c>
      <c r="BI2461" s="110">
        <v>1</v>
      </c>
      <c r="BJ2461" s="110">
        <v>1</v>
      </c>
      <c r="BK2461" s="110">
        <v>1</v>
      </c>
      <c r="BL2461" s="110">
        <v>1</v>
      </c>
      <c r="BN2461" s="110">
        <f t="shared" si="370"/>
        <v>4</v>
      </c>
      <c r="CG2461" s="110" t="str">
        <f t="shared" si="371"/>
        <v>6878 Total</v>
      </c>
      <c r="CH2461" s="110" t="str">
        <f t="shared" si="372"/>
        <v>6878 Total-1</v>
      </c>
      <c r="CI2461" s="110">
        <v>1</v>
      </c>
      <c r="CJ2461" s="110" t="s">
        <v>7918</v>
      </c>
      <c r="CN2461" s="110">
        <v>0</v>
      </c>
      <c r="CO2461" s="110">
        <v>0</v>
      </c>
      <c r="CP2461" s="110">
        <v>9750</v>
      </c>
      <c r="CQ2461" s="110">
        <v>0</v>
      </c>
    </row>
    <row r="2462" spans="56:95" x14ac:dyDescent="0.2">
      <c r="BD2462" s="110" t="str">
        <f t="shared" si="369"/>
        <v>6060RGInt 01 Curitiba</v>
      </c>
      <c r="BE2462" s="110">
        <v>6060</v>
      </c>
      <c r="BF2462" s="110" t="s">
        <v>3568</v>
      </c>
      <c r="BG2462" s="110">
        <v>8290</v>
      </c>
      <c r="BH2462" s="110" t="s">
        <v>33</v>
      </c>
      <c r="BI2462" s="110">
        <v>82</v>
      </c>
      <c r="BJ2462" s="110">
        <v>82</v>
      </c>
      <c r="BK2462" s="110">
        <v>82</v>
      </c>
      <c r="BL2462" s="110">
        <v>82</v>
      </c>
      <c r="BN2462" s="110">
        <f t="shared" si="370"/>
        <v>328</v>
      </c>
      <c r="CG2462" s="110" t="str">
        <f t="shared" si="371"/>
        <v>6879Curitiba</v>
      </c>
      <c r="CH2462" s="110" t="str">
        <f t="shared" si="372"/>
        <v>6879-1</v>
      </c>
      <c r="CI2462" s="110">
        <v>1</v>
      </c>
      <c r="CJ2462" s="110">
        <v>6879</v>
      </c>
      <c r="CK2462" s="110" t="s">
        <v>33</v>
      </c>
      <c r="CL2462" s="110">
        <v>4106902</v>
      </c>
      <c r="CM2462" s="110" t="s">
        <v>128</v>
      </c>
      <c r="CN2462" s="110">
        <v>0</v>
      </c>
      <c r="CO2462" s="110">
        <v>0</v>
      </c>
      <c r="CP2462" s="110">
        <v>3220</v>
      </c>
      <c r="CQ2462" s="110">
        <v>690</v>
      </c>
    </row>
    <row r="2463" spans="56:95" x14ac:dyDescent="0.2">
      <c r="BD2463" s="110" t="str">
        <f t="shared" si="369"/>
        <v>6060RGInt 02 Guarapuava</v>
      </c>
      <c r="BE2463" s="110">
        <v>6060</v>
      </c>
      <c r="BF2463" s="110" t="s">
        <v>3568</v>
      </c>
      <c r="BG2463" s="110">
        <v>8290</v>
      </c>
      <c r="BH2463" s="110" t="s">
        <v>34</v>
      </c>
      <c r="BI2463" s="110">
        <v>80</v>
      </c>
      <c r="BJ2463" s="110">
        <v>80</v>
      </c>
      <c r="BK2463" s="110">
        <v>80</v>
      </c>
      <c r="BL2463" s="110">
        <v>80</v>
      </c>
      <c r="BN2463" s="110">
        <f t="shared" si="370"/>
        <v>320</v>
      </c>
      <c r="CG2463" s="110" t="str">
        <f t="shared" si="371"/>
        <v>6879 Total</v>
      </c>
      <c r="CH2463" s="110" t="str">
        <f t="shared" si="372"/>
        <v>6879 Total-1</v>
      </c>
      <c r="CI2463" s="110">
        <v>1</v>
      </c>
      <c r="CJ2463" s="110" t="s">
        <v>7919</v>
      </c>
      <c r="CN2463" s="110">
        <v>0</v>
      </c>
      <c r="CO2463" s="110">
        <v>0</v>
      </c>
      <c r="CP2463" s="110">
        <v>3220</v>
      </c>
      <c r="CQ2463" s="110">
        <v>690</v>
      </c>
    </row>
    <row r="2464" spans="56:95" x14ac:dyDescent="0.2">
      <c r="BD2464" s="110" t="str">
        <f t="shared" si="369"/>
        <v>6060RGInt 03 Cascavel</v>
      </c>
      <c r="BE2464" s="110">
        <v>6060</v>
      </c>
      <c r="BF2464" s="110" t="s">
        <v>3568</v>
      </c>
      <c r="BG2464" s="110">
        <v>8290</v>
      </c>
      <c r="BH2464" s="110" t="s">
        <v>35</v>
      </c>
      <c r="BI2464" s="110">
        <v>80</v>
      </c>
      <c r="BJ2464" s="110">
        <v>80</v>
      </c>
      <c r="BK2464" s="110">
        <v>80</v>
      </c>
      <c r="BL2464" s="110">
        <v>80</v>
      </c>
      <c r="BN2464" s="110">
        <f t="shared" si="370"/>
        <v>320</v>
      </c>
      <c r="CG2464" s="110" t="str">
        <f t="shared" si="371"/>
        <v>6880Curitiba</v>
      </c>
      <c r="CH2464" s="110" t="str">
        <f t="shared" si="372"/>
        <v>6880-1</v>
      </c>
      <c r="CI2464" s="110">
        <v>1</v>
      </c>
      <c r="CJ2464" s="110">
        <v>6880</v>
      </c>
      <c r="CK2464" s="110" t="s">
        <v>33</v>
      </c>
      <c r="CL2464" s="110">
        <v>4106902</v>
      </c>
      <c r="CM2464" s="110" t="s">
        <v>128</v>
      </c>
      <c r="CN2464" s="110">
        <v>0</v>
      </c>
      <c r="CO2464" s="110">
        <v>0</v>
      </c>
      <c r="CP2464" s="110">
        <v>1125</v>
      </c>
      <c r="CQ2464" s="110">
        <v>6375</v>
      </c>
    </row>
    <row r="2465" spans="56:95" x14ac:dyDescent="0.2">
      <c r="BD2465" s="110" t="str">
        <f t="shared" si="369"/>
        <v>6060RGInt 04 Maringá</v>
      </c>
      <c r="BE2465" s="110">
        <v>6060</v>
      </c>
      <c r="BF2465" s="110" t="s">
        <v>3568</v>
      </c>
      <c r="BG2465" s="110">
        <v>8290</v>
      </c>
      <c r="BH2465" s="110" t="s">
        <v>36</v>
      </c>
      <c r="BI2465" s="110">
        <v>80</v>
      </c>
      <c r="BJ2465" s="110">
        <v>80</v>
      </c>
      <c r="BK2465" s="110">
        <v>80</v>
      </c>
      <c r="BL2465" s="110">
        <v>80</v>
      </c>
      <c r="BN2465" s="110">
        <f t="shared" si="370"/>
        <v>320</v>
      </c>
      <c r="CG2465" s="110" t="str">
        <f t="shared" si="371"/>
        <v>6880 Total</v>
      </c>
      <c r="CH2465" s="110" t="str">
        <f t="shared" si="372"/>
        <v>6880 Total-1</v>
      </c>
      <c r="CI2465" s="110">
        <v>1</v>
      </c>
      <c r="CJ2465" s="110" t="s">
        <v>7920</v>
      </c>
      <c r="CN2465" s="110">
        <v>0</v>
      </c>
      <c r="CO2465" s="110">
        <v>0</v>
      </c>
      <c r="CP2465" s="110">
        <v>1125</v>
      </c>
      <c r="CQ2465" s="110">
        <v>6375</v>
      </c>
    </row>
    <row r="2466" spans="56:95" x14ac:dyDescent="0.2">
      <c r="BD2466" s="110" t="str">
        <f t="shared" si="369"/>
        <v>6060RGInt 05 Londrina</v>
      </c>
      <c r="BE2466" s="110">
        <v>6060</v>
      </c>
      <c r="BF2466" s="110" t="s">
        <v>3568</v>
      </c>
      <c r="BG2466" s="110">
        <v>8290</v>
      </c>
      <c r="BH2466" s="110" t="s">
        <v>37</v>
      </c>
      <c r="BI2466" s="110">
        <v>80</v>
      </c>
      <c r="BJ2466" s="110">
        <v>80</v>
      </c>
      <c r="BK2466" s="110">
        <v>80</v>
      </c>
      <c r="BL2466" s="110">
        <v>80</v>
      </c>
      <c r="BN2466" s="110">
        <f t="shared" si="370"/>
        <v>320</v>
      </c>
      <c r="CG2466" s="110" t="str">
        <f t="shared" si="371"/>
        <v>6881Foz do Iguaçu</v>
      </c>
      <c r="CH2466" s="110" t="str">
        <f t="shared" si="372"/>
        <v>6881-1</v>
      </c>
      <c r="CI2466" s="110">
        <v>1</v>
      </c>
      <c r="CJ2466" s="110">
        <v>6881</v>
      </c>
      <c r="CK2466" s="110" t="s">
        <v>35</v>
      </c>
      <c r="CL2466" s="110">
        <v>4108304</v>
      </c>
      <c r="CM2466" s="110" t="s">
        <v>407</v>
      </c>
      <c r="CN2466" s="110">
        <v>0</v>
      </c>
      <c r="CO2466" s="110">
        <v>0</v>
      </c>
      <c r="CP2466" s="110">
        <v>1200</v>
      </c>
      <c r="CQ2466" s="110">
        <v>6800</v>
      </c>
    </row>
    <row r="2467" spans="56:95" x14ac:dyDescent="0.2">
      <c r="BD2467" s="110" t="str">
        <f t="shared" si="369"/>
        <v>6060RGInt 06 Ponta Grossa</v>
      </c>
      <c r="BE2467" s="110">
        <v>6060</v>
      </c>
      <c r="BF2467" s="110" t="s">
        <v>3568</v>
      </c>
      <c r="BG2467" s="110">
        <v>8290</v>
      </c>
      <c r="BH2467" s="110" t="s">
        <v>38</v>
      </c>
      <c r="BI2467" s="110">
        <v>80</v>
      </c>
      <c r="BJ2467" s="110">
        <v>80</v>
      </c>
      <c r="BK2467" s="110">
        <v>80</v>
      </c>
      <c r="BL2467" s="110">
        <v>80</v>
      </c>
      <c r="BN2467" s="110">
        <f t="shared" si="370"/>
        <v>320</v>
      </c>
      <c r="CG2467" s="110" t="str">
        <f t="shared" si="371"/>
        <v>6881 Total</v>
      </c>
      <c r="CH2467" s="110" t="str">
        <f t="shared" si="372"/>
        <v>6881 Total-1</v>
      </c>
      <c r="CI2467" s="110">
        <v>1</v>
      </c>
      <c r="CJ2467" s="110" t="s">
        <v>7921</v>
      </c>
      <c r="CN2467" s="110">
        <v>0</v>
      </c>
      <c r="CO2467" s="110">
        <v>0</v>
      </c>
      <c r="CP2467" s="110">
        <v>1200</v>
      </c>
      <c r="CQ2467" s="110">
        <v>6800</v>
      </c>
    </row>
    <row r="2468" spans="56:95" x14ac:dyDescent="0.2">
      <c r="BD2468" s="110" t="str">
        <f t="shared" si="369"/>
        <v>6061RGInt 01 Curitiba</v>
      </c>
      <c r="BE2468" s="110">
        <v>6061</v>
      </c>
      <c r="BF2468" s="110" t="s">
        <v>3562</v>
      </c>
      <c r="BG2468" s="110">
        <v>8290</v>
      </c>
      <c r="BH2468" s="110" t="s">
        <v>33</v>
      </c>
      <c r="BI2468" s="110">
        <v>90</v>
      </c>
      <c r="BJ2468" s="110">
        <v>90</v>
      </c>
      <c r="BK2468" s="110">
        <v>90</v>
      </c>
      <c r="BL2468" s="110">
        <v>90</v>
      </c>
      <c r="BN2468" s="110">
        <f t="shared" si="370"/>
        <v>360</v>
      </c>
      <c r="CG2468" s="110" t="str">
        <f t="shared" si="371"/>
        <v>6882Maringá</v>
      </c>
      <c r="CH2468" s="110" t="str">
        <f t="shared" si="372"/>
        <v>6882-1</v>
      </c>
      <c r="CI2468" s="110">
        <v>1</v>
      </c>
      <c r="CJ2468" s="110">
        <v>6882</v>
      </c>
      <c r="CK2468" s="110" t="s">
        <v>36</v>
      </c>
      <c r="CL2468" s="110">
        <v>4115200</v>
      </c>
      <c r="CM2468" s="110" t="s">
        <v>503</v>
      </c>
      <c r="CN2468" s="110">
        <v>0</v>
      </c>
      <c r="CO2468" s="110">
        <v>0</v>
      </c>
      <c r="CP2468" s="110">
        <v>375</v>
      </c>
      <c r="CQ2468" s="110">
        <v>2125</v>
      </c>
    </row>
    <row r="2469" spans="56:95" x14ac:dyDescent="0.2">
      <c r="BD2469" s="110" t="str">
        <f t="shared" si="369"/>
        <v>6061RGInt 02 Guarapuava</v>
      </c>
      <c r="BE2469" s="110">
        <v>6061</v>
      </c>
      <c r="BF2469" s="110" t="s">
        <v>3562</v>
      </c>
      <c r="BG2469" s="110">
        <v>8290</v>
      </c>
      <c r="BH2469" s="110" t="s">
        <v>34</v>
      </c>
      <c r="BI2469" s="110">
        <v>85</v>
      </c>
      <c r="BJ2469" s="110">
        <v>85</v>
      </c>
      <c r="BK2469" s="110">
        <v>85</v>
      </c>
      <c r="BL2469" s="110">
        <v>85</v>
      </c>
      <c r="BN2469" s="110">
        <f t="shared" si="370"/>
        <v>340</v>
      </c>
      <c r="CG2469" s="110" t="str">
        <f t="shared" si="371"/>
        <v>6882 Total</v>
      </c>
      <c r="CH2469" s="110" t="str">
        <f t="shared" si="372"/>
        <v>6882 Total-1</v>
      </c>
      <c r="CI2469" s="110">
        <v>1</v>
      </c>
      <c r="CJ2469" s="110" t="s">
        <v>7922</v>
      </c>
      <c r="CN2469" s="110">
        <v>0</v>
      </c>
      <c r="CO2469" s="110">
        <v>0</v>
      </c>
      <c r="CP2469" s="110">
        <v>375</v>
      </c>
      <c r="CQ2469" s="110">
        <v>2125</v>
      </c>
    </row>
    <row r="2470" spans="56:95" x14ac:dyDescent="0.2">
      <c r="BD2470" s="110" t="str">
        <f t="shared" si="369"/>
        <v>6061RGInt 03 Cascavel</v>
      </c>
      <c r="BE2470" s="110">
        <v>6061</v>
      </c>
      <c r="BF2470" s="110" t="s">
        <v>3562</v>
      </c>
      <c r="BG2470" s="110">
        <v>8290</v>
      </c>
      <c r="BH2470" s="110" t="s">
        <v>35</v>
      </c>
      <c r="BI2470" s="110">
        <v>85</v>
      </c>
      <c r="BJ2470" s="110">
        <v>85</v>
      </c>
      <c r="BK2470" s="110">
        <v>85</v>
      </c>
      <c r="BL2470" s="110">
        <v>85</v>
      </c>
      <c r="BN2470" s="110">
        <f t="shared" si="370"/>
        <v>340</v>
      </c>
      <c r="CG2470" s="110" t="str">
        <f t="shared" si="371"/>
        <v>6883Cascavel</v>
      </c>
      <c r="CH2470" s="110" t="str">
        <f t="shared" si="372"/>
        <v>6883-1</v>
      </c>
      <c r="CI2470" s="110">
        <v>1</v>
      </c>
      <c r="CJ2470" s="110">
        <v>6883</v>
      </c>
      <c r="CK2470" s="110" t="s">
        <v>35</v>
      </c>
      <c r="CL2470" s="110">
        <v>4104808</v>
      </c>
      <c r="CM2470" s="110" t="s">
        <v>600</v>
      </c>
      <c r="CN2470" s="110">
        <v>0</v>
      </c>
      <c r="CO2470" s="110">
        <v>0</v>
      </c>
      <c r="CP2470" s="110">
        <v>440</v>
      </c>
      <c r="CQ2470" s="110">
        <v>0</v>
      </c>
    </row>
    <row r="2471" spans="56:95" x14ac:dyDescent="0.2">
      <c r="BD2471" s="110" t="str">
        <f t="shared" si="369"/>
        <v>6061RGInt 04 Maringá</v>
      </c>
      <c r="BE2471" s="110">
        <v>6061</v>
      </c>
      <c r="BF2471" s="110" t="s">
        <v>3562</v>
      </c>
      <c r="BG2471" s="110">
        <v>8290</v>
      </c>
      <c r="BH2471" s="110" t="s">
        <v>36</v>
      </c>
      <c r="BI2471" s="110">
        <v>80</v>
      </c>
      <c r="BJ2471" s="110">
        <v>80</v>
      </c>
      <c r="BK2471" s="110">
        <v>80</v>
      </c>
      <c r="BL2471" s="110">
        <v>80</v>
      </c>
      <c r="BN2471" s="110">
        <f t="shared" si="370"/>
        <v>320</v>
      </c>
      <c r="CG2471" s="110" t="str">
        <f t="shared" si="371"/>
        <v>6883 Total</v>
      </c>
      <c r="CH2471" s="110" t="str">
        <f t="shared" si="372"/>
        <v>6883 Total-1</v>
      </c>
      <c r="CI2471" s="110">
        <v>1</v>
      </c>
      <c r="CJ2471" s="110" t="s">
        <v>7923</v>
      </c>
      <c r="CN2471" s="110">
        <v>0</v>
      </c>
      <c r="CO2471" s="110">
        <v>0</v>
      </c>
      <c r="CP2471" s="110">
        <v>440</v>
      </c>
      <c r="CQ2471" s="110">
        <v>0</v>
      </c>
    </row>
    <row r="2472" spans="56:95" x14ac:dyDescent="0.2">
      <c r="BD2472" s="110" t="str">
        <f t="shared" si="369"/>
        <v>6061RGInt 05 Londrina</v>
      </c>
      <c r="BE2472" s="110">
        <v>6061</v>
      </c>
      <c r="BF2472" s="110" t="s">
        <v>3562</v>
      </c>
      <c r="BG2472" s="110">
        <v>8290</v>
      </c>
      <c r="BH2472" s="110" t="s">
        <v>37</v>
      </c>
      <c r="BI2472" s="110">
        <v>80</v>
      </c>
      <c r="BJ2472" s="110">
        <v>80</v>
      </c>
      <c r="BK2472" s="110">
        <v>80</v>
      </c>
      <c r="BL2472" s="110">
        <v>80</v>
      </c>
      <c r="BN2472" s="110">
        <f t="shared" si="370"/>
        <v>320</v>
      </c>
      <c r="CG2472" s="110" t="str">
        <f t="shared" si="371"/>
        <v>6890Pontal do Paraná</v>
      </c>
      <c r="CH2472" s="110" t="str">
        <f t="shared" si="372"/>
        <v>6890-1</v>
      </c>
      <c r="CI2472" s="110">
        <v>1</v>
      </c>
      <c r="CJ2472" s="110">
        <v>6890</v>
      </c>
      <c r="CK2472" s="110" t="s">
        <v>33</v>
      </c>
      <c r="CL2472" s="110">
        <v>4119954</v>
      </c>
      <c r="CM2472" s="110" t="s">
        <v>535</v>
      </c>
      <c r="CN2472" s="110">
        <v>0</v>
      </c>
      <c r="CO2472" s="110">
        <v>8.8000000000000007</v>
      </c>
      <c r="CP2472" s="110">
        <v>2.2000000000000002</v>
      </c>
      <c r="CQ2472" s="110">
        <v>0</v>
      </c>
    </row>
    <row r="2473" spans="56:95" x14ac:dyDescent="0.2">
      <c r="BD2473" s="110" t="str">
        <f t="shared" si="369"/>
        <v>6061RGInt 06 Ponta Grossa</v>
      </c>
      <c r="BE2473" s="110">
        <v>6061</v>
      </c>
      <c r="BF2473" s="110" t="s">
        <v>3562</v>
      </c>
      <c r="BG2473" s="110">
        <v>8290</v>
      </c>
      <c r="BH2473" s="110" t="s">
        <v>38</v>
      </c>
      <c r="BI2473" s="110">
        <v>80</v>
      </c>
      <c r="BJ2473" s="110">
        <v>80</v>
      </c>
      <c r="BK2473" s="110">
        <v>80</v>
      </c>
      <c r="BL2473" s="110">
        <v>80</v>
      </c>
      <c r="BN2473" s="110">
        <f t="shared" si="370"/>
        <v>320</v>
      </c>
      <c r="CG2473" s="110" t="str">
        <f t="shared" si="371"/>
        <v>6890 Total</v>
      </c>
      <c r="CH2473" s="110" t="str">
        <f t="shared" si="372"/>
        <v>6890 Total-1</v>
      </c>
      <c r="CI2473" s="110">
        <v>1</v>
      </c>
      <c r="CJ2473" s="110" t="s">
        <v>7924</v>
      </c>
      <c r="CN2473" s="110">
        <v>0</v>
      </c>
      <c r="CO2473" s="110">
        <v>8.8000000000000007</v>
      </c>
      <c r="CP2473" s="110">
        <v>2.2000000000000002</v>
      </c>
      <c r="CQ2473" s="110">
        <v>0</v>
      </c>
    </row>
    <row r="2474" spans="56:95" x14ac:dyDescent="0.2">
      <c r="BD2474" s="110" t="str">
        <f t="shared" si="369"/>
        <v>6062(vazio)</v>
      </c>
      <c r="BE2474" s="110">
        <v>6062</v>
      </c>
      <c r="BF2474" s="110" t="s">
        <v>3593</v>
      </c>
      <c r="BG2474" s="110">
        <v>8290</v>
      </c>
      <c r="BH2474" s="110" t="s">
        <v>60</v>
      </c>
      <c r="BI2474" s="110">
        <v>4</v>
      </c>
      <c r="BJ2474" s="110">
        <v>4</v>
      </c>
      <c r="BK2474" s="110">
        <v>4</v>
      </c>
      <c r="BL2474" s="110">
        <v>4</v>
      </c>
      <c r="BN2474" s="110">
        <f t="shared" si="370"/>
        <v>16</v>
      </c>
      <c r="CG2474" s="110" t="str">
        <f t="shared" si="371"/>
        <v>6892Guaraqueçaba</v>
      </c>
      <c r="CH2474" s="110" t="str">
        <f t="shared" si="372"/>
        <v>6892-1</v>
      </c>
      <c r="CI2474" s="110">
        <v>1</v>
      </c>
      <c r="CJ2474" s="110">
        <v>6892</v>
      </c>
      <c r="CK2474" s="110" t="s">
        <v>33</v>
      </c>
      <c r="CL2474" s="110">
        <v>4109500</v>
      </c>
      <c r="CM2474" s="110" t="s">
        <v>2252</v>
      </c>
      <c r="CN2474" s="110">
        <v>0</v>
      </c>
      <c r="CO2474" s="110">
        <v>0</v>
      </c>
      <c r="CP2474" s="110">
        <v>4</v>
      </c>
      <c r="CQ2474" s="110">
        <v>4.5</v>
      </c>
    </row>
    <row r="2475" spans="56:95" x14ac:dyDescent="0.2">
      <c r="BD2475" s="110" t="str">
        <f t="shared" si="369"/>
        <v>6063RGInt 01 Curitiba</v>
      </c>
      <c r="BE2475" s="110">
        <v>6063</v>
      </c>
      <c r="BF2475" s="110" t="s">
        <v>3800</v>
      </c>
      <c r="BG2475" s="110">
        <v>7104</v>
      </c>
      <c r="BH2475" s="110" t="s">
        <v>33</v>
      </c>
      <c r="BI2475" s="110">
        <v>20</v>
      </c>
      <c r="BJ2475" s="110">
        <v>200</v>
      </c>
      <c r="BK2475" s="110">
        <v>200</v>
      </c>
      <c r="BL2475" s="110">
        <v>200</v>
      </c>
      <c r="BN2475" s="110">
        <f t="shared" si="370"/>
        <v>620</v>
      </c>
      <c r="CG2475" s="110" t="str">
        <f t="shared" si="371"/>
        <v>6892 Total</v>
      </c>
      <c r="CH2475" s="110" t="str">
        <f t="shared" si="372"/>
        <v>6892 Total-1</v>
      </c>
      <c r="CI2475" s="110">
        <v>1</v>
      </c>
      <c r="CJ2475" s="110" t="s">
        <v>7925</v>
      </c>
      <c r="CN2475" s="110">
        <v>0</v>
      </c>
      <c r="CO2475" s="110">
        <v>0</v>
      </c>
      <c r="CP2475" s="110">
        <v>4</v>
      </c>
      <c r="CQ2475" s="110">
        <v>4.5</v>
      </c>
    </row>
    <row r="2476" spans="56:95" x14ac:dyDescent="0.2">
      <c r="BD2476" s="110" t="str">
        <f t="shared" si="369"/>
        <v>6063RGInt 02 Guarapuava</v>
      </c>
      <c r="BE2476" s="110">
        <v>6063</v>
      </c>
      <c r="BF2476" s="110" t="s">
        <v>3800</v>
      </c>
      <c r="BG2476" s="110">
        <v>7104</v>
      </c>
      <c r="BH2476" s="110" t="s">
        <v>34</v>
      </c>
      <c r="BI2476" s="110">
        <v>20</v>
      </c>
      <c r="BJ2476" s="110">
        <v>100</v>
      </c>
      <c r="BK2476" s="110">
        <v>100</v>
      </c>
      <c r="BL2476" s="110">
        <v>100</v>
      </c>
      <c r="BN2476" s="110">
        <f t="shared" si="370"/>
        <v>320</v>
      </c>
      <c r="CG2476" s="110" t="str">
        <f t="shared" si="371"/>
        <v>6893Ribeirão Claro</v>
      </c>
      <c r="CH2476" s="110" t="str">
        <f t="shared" si="372"/>
        <v>6893-1</v>
      </c>
      <c r="CI2476" s="110">
        <v>1</v>
      </c>
      <c r="CJ2476" s="110">
        <v>6893</v>
      </c>
      <c r="CK2476" s="110" t="s">
        <v>37</v>
      </c>
      <c r="CL2476" s="110">
        <v>4121802</v>
      </c>
      <c r="CM2476" s="110" t="s">
        <v>3240</v>
      </c>
      <c r="CN2476" s="110">
        <v>0</v>
      </c>
      <c r="CO2476" s="110">
        <v>0</v>
      </c>
      <c r="CP2476" s="110">
        <v>500</v>
      </c>
      <c r="CQ2476" s="110">
        <v>0</v>
      </c>
    </row>
    <row r="2477" spans="56:95" x14ac:dyDescent="0.2">
      <c r="BD2477" s="110" t="str">
        <f t="shared" si="369"/>
        <v>6063RGInt 03 Cascavel</v>
      </c>
      <c r="BE2477" s="110">
        <v>6063</v>
      </c>
      <c r="BF2477" s="110" t="s">
        <v>3800</v>
      </c>
      <c r="BG2477" s="110">
        <v>7104</v>
      </c>
      <c r="BH2477" s="110" t="s">
        <v>35</v>
      </c>
      <c r="BI2477" s="110">
        <v>20</v>
      </c>
      <c r="BJ2477" s="110">
        <v>100</v>
      </c>
      <c r="BK2477" s="110">
        <v>100</v>
      </c>
      <c r="BL2477" s="110">
        <v>100</v>
      </c>
      <c r="BN2477" s="110">
        <f t="shared" si="370"/>
        <v>320</v>
      </c>
      <c r="CG2477" s="110" t="str">
        <f t="shared" si="371"/>
        <v>6893 Total</v>
      </c>
      <c r="CH2477" s="110" t="str">
        <f t="shared" si="372"/>
        <v>6893 Total-1</v>
      </c>
      <c r="CI2477" s="110">
        <v>1</v>
      </c>
      <c r="CJ2477" s="110" t="s">
        <v>7926</v>
      </c>
      <c r="CN2477" s="110">
        <v>0</v>
      </c>
      <c r="CO2477" s="110">
        <v>0</v>
      </c>
      <c r="CP2477" s="110">
        <v>500</v>
      </c>
      <c r="CQ2477" s="110">
        <v>0</v>
      </c>
    </row>
    <row r="2478" spans="56:95" x14ac:dyDescent="0.2">
      <c r="BD2478" s="110" t="str">
        <f t="shared" si="369"/>
        <v>6063RGInt 04 Maringá</v>
      </c>
      <c r="BE2478" s="110">
        <v>6063</v>
      </c>
      <c r="BF2478" s="110" t="s">
        <v>3800</v>
      </c>
      <c r="BG2478" s="110">
        <v>7104</v>
      </c>
      <c r="BH2478" s="110" t="s">
        <v>36</v>
      </c>
      <c r="BI2478" s="110">
        <v>20</v>
      </c>
      <c r="BJ2478" s="110">
        <v>150</v>
      </c>
      <c r="BK2478" s="110">
        <v>150</v>
      </c>
      <c r="BL2478" s="110">
        <v>150</v>
      </c>
      <c r="BN2478" s="110">
        <f t="shared" si="370"/>
        <v>470</v>
      </c>
      <c r="CG2478" s="110" t="str">
        <f t="shared" si="371"/>
        <v>6894Paranaguá</v>
      </c>
      <c r="CH2478" s="110" t="str">
        <f t="shared" si="372"/>
        <v>6894-1</v>
      </c>
      <c r="CI2478" s="110">
        <v>1</v>
      </c>
      <c r="CJ2478" s="110">
        <v>6894</v>
      </c>
      <c r="CK2478" s="110" t="s">
        <v>33</v>
      </c>
      <c r="CL2478" s="110">
        <v>4118204</v>
      </c>
      <c r="CM2478" s="110" t="s">
        <v>511</v>
      </c>
      <c r="CN2478" s="110">
        <v>0</v>
      </c>
      <c r="CO2478" s="110">
        <v>0</v>
      </c>
      <c r="CP2478" s="110">
        <v>4000</v>
      </c>
      <c r="CQ2478" s="110">
        <v>6000</v>
      </c>
    </row>
    <row r="2479" spans="56:95" x14ac:dyDescent="0.2">
      <c r="BD2479" s="110" t="str">
        <f t="shared" si="369"/>
        <v>6063RGInt 05 Londrina</v>
      </c>
      <c r="BE2479" s="110">
        <v>6063</v>
      </c>
      <c r="BF2479" s="110" t="s">
        <v>3800</v>
      </c>
      <c r="BG2479" s="110">
        <v>7104</v>
      </c>
      <c r="BH2479" s="110" t="s">
        <v>37</v>
      </c>
      <c r="BI2479" s="110">
        <v>20</v>
      </c>
      <c r="BJ2479" s="110">
        <v>150</v>
      </c>
      <c r="BK2479" s="110">
        <v>150</v>
      </c>
      <c r="BL2479" s="110">
        <v>150</v>
      </c>
      <c r="BN2479" s="110">
        <f t="shared" si="370"/>
        <v>470</v>
      </c>
      <c r="CG2479" s="110" t="str">
        <f t="shared" si="371"/>
        <v>6894 Total</v>
      </c>
      <c r="CH2479" s="110" t="str">
        <f t="shared" si="372"/>
        <v>6894 Total-1</v>
      </c>
      <c r="CI2479" s="110">
        <v>1</v>
      </c>
      <c r="CJ2479" s="110" t="s">
        <v>7927</v>
      </c>
      <c r="CN2479" s="110">
        <v>0</v>
      </c>
      <c r="CO2479" s="110">
        <v>0</v>
      </c>
      <c r="CP2479" s="110">
        <v>4000</v>
      </c>
      <c r="CQ2479" s="110">
        <v>6000</v>
      </c>
    </row>
    <row r="2480" spans="56:95" x14ac:dyDescent="0.2">
      <c r="BD2480" s="110" t="str">
        <f t="shared" si="369"/>
        <v>6063RGInt 06 Ponta Grossa</v>
      </c>
      <c r="BE2480" s="110">
        <v>6063</v>
      </c>
      <c r="BF2480" s="110" t="s">
        <v>3800</v>
      </c>
      <c r="BG2480" s="110">
        <v>7104</v>
      </c>
      <c r="BH2480" s="110" t="s">
        <v>38</v>
      </c>
      <c r="BI2480" s="110">
        <v>20</v>
      </c>
      <c r="BJ2480" s="110">
        <v>100</v>
      </c>
      <c r="BK2480" s="110">
        <v>100</v>
      </c>
      <c r="BL2480" s="110">
        <v>100</v>
      </c>
      <c r="BN2480" s="110">
        <f t="shared" si="370"/>
        <v>320</v>
      </c>
      <c r="CG2480" s="110" t="str">
        <f t="shared" si="371"/>
        <v>6895Londrina</v>
      </c>
      <c r="CH2480" s="110" t="str">
        <f t="shared" si="372"/>
        <v>6895-1</v>
      </c>
      <c r="CI2480" s="110">
        <v>1</v>
      </c>
      <c r="CJ2480" s="110">
        <v>6895</v>
      </c>
      <c r="CK2480" s="110" t="s">
        <v>37</v>
      </c>
      <c r="CL2480" s="110">
        <v>4113700</v>
      </c>
      <c r="CM2480" s="110" t="s">
        <v>326</v>
      </c>
      <c r="CN2480" s="110">
        <v>0</v>
      </c>
      <c r="CO2480" s="110">
        <v>7350</v>
      </c>
      <c r="CP2480" s="110">
        <v>200900</v>
      </c>
      <c r="CQ2480" s="110">
        <v>36750</v>
      </c>
    </row>
    <row r="2481" spans="56:95" x14ac:dyDescent="0.2">
      <c r="BD2481" s="110" t="str">
        <f t="shared" ref="BD2481:BD2544" si="373">BE2481&amp;BH2481</f>
        <v>6064(vazio)</v>
      </c>
      <c r="BE2481" s="110">
        <v>6064</v>
      </c>
      <c r="BF2481" s="110" t="s">
        <v>3637</v>
      </c>
      <c r="BG2481" s="110">
        <v>7104</v>
      </c>
      <c r="BH2481" s="110" t="s">
        <v>60</v>
      </c>
      <c r="BI2481" s="110">
        <v>0</v>
      </c>
      <c r="BJ2481" s="110">
        <v>50</v>
      </c>
      <c r="BK2481" s="110">
        <v>50</v>
      </c>
      <c r="BL2481" s="110">
        <v>50</v>
      </c>
      <c r="BN2481" s="110">
        <f t="shared" ref="BN2481:BN2544" si="374">SUM(BI2481:BM2481)</f>
        <v>150</v>
      </c>
      <c r="CG2481" s="110" t="str">
        <f t="shared" si="371"/>
        <v>6895 Total</v>
      </c>
      <c r="CH2481" s="110" t="str">
        <f t="shared" si="372"/>
        <v>6895 Total-1</v>
      </c>
      <c r="CI2481" s="110">
        <v>1</v>
      </c>
      <c r="CJ2481" s="110" t="s">
        <v>7928</v>
      </c>
      <c r="CN2481" s="110">
        <v>0</v>
      </c>
      <c r="CO2481" s="110">
        <v>7350</v>
      </c>
      <c r="CP2481" s="110">
        <v>200900</v>
      </c>
      <c r="CQ2481" s="110">
        <v>36750</v>
      </c>
    </row>
    <row r="2482" spans="56:95" x14ac:dyDescent="0.2">
      <c r="BD2482" s="110" t="str">
        <f t="shared" si="373"/>
        <v>6065RGInt 01 Curitiba</v>
      </c>
      <c r="BE2482" s="110">
        <v>6065</v>
      </c>
      <c r="BF2482" s="110" t="s">
        <v>3625</v>
      </c>
      <c r="BG2482" s="110">
        <v>7104</v>
      </c>
      <c r="BH2482" s="110" t="s">
        <v>33</v>
      </c>
      <c r="BI2482" s="110">
        <v>5</v>
      </c>
      <c r="BJ2482" s="110">
        <v>5</v>
      </c>
      <c r="BK2482" s="110">
        <v>5</v>
      </c>
      <c r="BL2482" s="110">
        <v>5</v>
      </c>
      <c r="BN2482" s="110">
        <f t="shared" si="374"/>
        <v>20</v>
      </c>
      <c r="CG2482" s="110" t="str">
        <f t="shared" si="371"/>
        <v>6900Curitiba</v>
      </c>
      <c r="CH2482" s="110" t="str">
        <f t="shared" si="372"/>
        <v>6900-1</v>
      </c>
      <c r="CI2482" s="110">
        <v>1</v>
      </c>
      <c r="CJ2482" s="110">
        <v>6900</v>
      </c>
      <c r="CK2482" s="110" t="s">
        <v>33</v>
      </c>
      <c r="CL2482" s="110">
        <v>4106902</v>
      </c>
      <c r="CM2482" s="110" t="s">
        <v>128</v>
      </c>
      <c r="CN2482" s="110">
        <v>0</v>
      </c>
      <c r="CO2482" s="110">
        <v>0</v>
      </c>
      <c r="CP2482" s="110">
        <v>1</v>
      </c>
      <c r="CQ2482" s="110">
        <v>1</v>
      </c>
    </row>
    <row r="2483" spans="56:95" x14ac:dyDescent="0.2">
      <c r="BD2483" s="110" t="str">
        <f t="shared" si="373"/>
        <v>6065RGInt 02 Guarapuava</v>
      </c>
      <c r="BE2483" s="110">
        <v>6065</v>
      </c>
      <c r="BF2483" s="110" t="s">
        <v>3625</v>
      </c>
      <c r="BG2483" s="110">
        <v>7104</v>
      </c>
      <c r="BH2483" s="110" t="s">
        <v>34</v>
      </c>
      <c r="BI2483" s="110">
        <v>5</v>
      </c>
      <c r="BJ2483" s="110">
        <v>5</v>
      </c>
      <c r="BK2483" s="110">
        <v>5</v>
      </c>
      <c r="BL2483" s="110">
        <v>5</v>
      </c>
      <c r="BN2483" s="110">
        <f t="shared" si="374"/>
        <v>20</v>
      </c>
      <c r="CG2483" s="110" t="str">
        <f t="shared" si="371"/>
        <v>6900 Total</v>
      </c>
      <c r="CH2483" s="110" t="str">
        <f t="shared" si="372"/>
        <v>6900 Total-1</v>
      </c>
      <c r="CI2483" s="110">
        <v>1</v>
      </c>
      <c r="CJ2483" s="110" t="s">
        <v>7929</v>
      </c>
      <c r="CN2483" s="110">
        <v>0</v>
      </c>
      <c r="CO2483" s="110">
        <v>0</v>
      </c>
      <c r="CP2483" s="110">
        <v>1</v>
      </c>
      <c r="CQ2483" s="110">
        <v>1</v>
      </c>
    </row>
    <row r="2484" spans="56:95" x14ac:dyDescent="0.2">
      <c r="BD2484" s="110" t="str">
        <f t="shared" si="373"/>
        <v>6065RGInt 03 Cascavel</v>
      </c>
      <c r="BE2484" s="110">
        <v>6065</v>
      </c>
      <c r="BF2484" s="110" t="s">
        <v>3625</v>
      </c>
      <c r="BG2484" s="110">
        <v>7104</v>
      </c>
      <c r="BH2484" s="110" t="s">
        <v>35</v>
      </c>
      <c r="BI2484" s="110">
        <v>5</v>
      </c>
      <c r="BJ2484" s="110">
        <v>5</v>
      </c>
      <c r="BK2484" s="110">
        <v>5</v>
      </c>
      <c r="BL2484" s="110">
        <v>5</v>
      </c>
      <c r="BN2484" s="110">
        <f t="shared" si="374"/>
        <v>20</v>
      </c>
      <c r="CG2484" s="110" t="str">
        <f t="shared" si="371"/>
        <v>6902Sarandi</v>
      </c>
      <c r="CH2484" s="110" t="str">
        <f t="shared" si="372"/>
        <v>6902-1</v>
      </c>
      <c r="CI2484" s="110">
        <v>1</v>
      </c>
      <c r="CJ2484" s="110">
        <v>6902</v>
      </c>
      <c r="CK2484" s="110" t="s">
        <v>36</v>
      </c>
      <c r="CL2484" s="110">
        <v>4126256</v>
      </c>
      <c r="CM2484" s="110" t="s">
        <v>223</v>
      </c>
      <c r="CN2484" s="110">
        <v>0</v>
      </c>
      <c r="CO2484" s="110">
        <v>0</v>
      </c>
      <c r="CP2484" s="110">
        <v>398.67</v>
      </c>
      <c r="CQ2484" s="110">
        <v>132.88999999999999</v>
      </c>
    </row>
    <row r="2485" spans="56:95" x14ac:dyDescent="0.2">
      <c r="BD2485" s="110" t="str">
        <f t="shared" si="373"/>
        <v>6065RGInt 04 Maringá</v>
      </c>
      <c r="BE2485" s="110">
        <v>6065</v>
      </c>
      <c r="BF2485" s="110" t="s">
        <v>3625</v>
      </c>
      <c r="BG2485" s="110">
        <v>7104</v>
      </c>
      <c r="BH2485" s="110" t="s">
        <v>36</v>
      </c>
      <c r="BI2485" s="110">
        <v>5</v>
      </c>
      <c r="BJ2485" s="110">
        <v>5</v>
      </c>
      <c r="BK2485" s="110">
        <v>5</v>
      </c>
      <c r="BL2485" s="110">
        <v>5</v>
      </c>
      <c r="BN2485" s="110">
        <f t="shared" si="374"/>
        <v>20</v>
      </c>
      <c r="CG2485" s="110" t="str">
        <f t="shared" si="371"/>
        <v>6902 Total</v>
      </c>
      <c r="CH2485" s="110" t="str">
        <f t="shared" si="372"/>
        <v>6902 Total-1</v>
      </c>
      <c r="CI2485" s="110">
        <v>1</v>
      </c>
      <c r="CJ2485" s="110" t="s">
        <v>7930</v>
      </c>
      <c r="CN2485" s="110">
        <v>0</v>
      </c>
      <c r="CO2485" s="110">
        <v>0</v>
      </c>
      <c r="CP2485" s="110">
        <v>398.67</v>
      </c>
      <c r="CQ2485" s="110">
        <v>132.88999999999999</v>
      </c>
    </row>
    <row r="2486" spans="56:95" x14ac:dyDescent="0.2">
      <c r="BD2486" s="110" t="str">
        <f t="shared" si="373"/>
        <v>6065RGInt 05 Londrina</v>
      </c>
      <c r="BE2486" s="110">
        <v>6065</v>
      </c>
      <c r="BF2486" s="110" t="s">
        <v>3625</v>
      </c>
      <c r="BG2486" s="110">
        <v>7104</v>
      </c>
      <c r="BH2486" s="110" t="s">
        <v>37</v>
      </c>
      <c r="BI2486" s="110">
        <v>5</v>
      </c>
      <c r="BJ2486" s="110">
        <v>5</v>
      </c>
      <c r="BK2486" s="110">
        <v>5</v>
      </c>
      <c r="BL2486" s="110">
        <v>5</v>
      </c>
      <c r="BN2486" s="110">
        <f t="shared" si="374"/>
        <v>20</v>
      </c>
      <c r="CG2486" s="110" t="str">
        <f t="shared" si="371"/>
        <v>6903São José dos Pinhais</v>
      </c>
      <c r="CH2486" s="110" t="str">
        <f t="shared" si="372"/>
        <v>6903-1</v>
      </c>
      <c r="CI2486" s="110">
        <v>1</v>
      </c>
      <c r="CJ2486" s="110">
        <v>6903</v>
      </c>
      <c r="CK2486" s="110" t="s">
        <v>33</v>
      </c>
      <c r="CL2486" s="110">
        <v>4125506</v>
      </c>
      <c r="CM2486" s="110" t="s">
        <v>134</v>
      </c>
      <c r="CN2486" s="110">
        <v>0</v>
      </c>
      <c r="CO2486" s="110">
        <v>0</v>
      </c>
      <c r="CP2486" s="110">
        <v>1673.88</v>
      </c>
      <c r="CQ2486" s="110">
        <v>0</v>
      </c>
    </row>
    <row r="2487" spans="56:95" x14ac:dyDescent="0.2">
      <c r="BD2487" s="110" t="str">
        <f t="shared" si="373"/>
        <v>6065RGInt 06 Ponta Grossa</v>
      </c>
      <c r="BE2487" s="110">
        <v>6065</v>
      </c>
      <c r="BF2487" s="110" t="s">
        <v>3625</v>
      </c>
      <c r="BG2487" s="110">
        <v>7104</v>
      </c>
      <c r="BH2487" s="110" t="s">
        <v>38</v>
      </c>
      <c r="BI2487" s="110">
        <v>5</v>
      </c>
      <c r="BJ2487" s="110">
        <v>5</v>
      </c>
      <c r="BK2487" s="110">
        <v>5</v>
      </c>
      <c r="BL2487" s="110">
        <v>5</v>
      </c>
      <c r="BN2487" s="110">
        <f t="shared" si="374"/>
        <v>20</v>
      </c>
      <c r="CG2487" s="110" t="str">
        <f t="shared" si="371"/>
        <v>6903 Total</v>
      </c>
      <c r="CH2487" s="110" t="str">
        <f t="shared" si="372"/>
        <v>6903 Total-1</v>
      </c>
      <c r="CI2487" s="110">
        <v>1</v>
      </c>
      <c r="CJ2487" s="110" t="s">
        <v>7931</v>
      </c>
      <c r="CN2487" s="110">
        <v>0</v>
      </c>
      <c r="CO2487" s="110">
        <v>0</v>
      </c>
      <c r="CP2487" s="110">
        <v>1673.88</v>
      </c>
      <c r="CQ2487" s="110">
        <v>0</v>
      </c>
    </row>
    <row r="2488" spans="56:95" x14ac:dyDescent="0.2">
      <c r="BD2488" s="110" t="str">
        <f t="shared" si="373"/>
        <v>6066RGInt 01 Curitiba</v>
      </c>
      <c r="BE2488" s="110">
        <v>6066</v>
      </c>
      <c r="BF2488" s="110" t="s">
        <v>3609</v>
      </c>
      <c r="BG2488" s="110">
        <v>8392</v>
      </c>
      <c r="BH2488" s="110" t="s">
        <v>33</v>
      </c>
      <c r="BI2488" s="110">
        <v>0</v>
      </c>
      <c r="BJ2488" s="110">
        <v>2</v>
      </c>
      <c r="BK2488" s="110">
        <v>3</v>
      </c>
      <c r="BL2488" s="110">
        <v>0</v>
      </c>
      <c r="BN2488" s="110">
        <f t="shared" si="374"/>
        <v>5</v>
      </c>
      <c r="CG2488" s="110" t="str">
        <f t="shared" si="371"/>
        <v>6904Ponta Grossa</v>
      </c>
      <c r="CH2488" s="110" t="str">
        <f t="shared" si="372"/>
        <v>6904-1</v>
      </c>
      <c r="CI2488" s="110">
        <v>1</v>
      </c>
      <c r="CJ2488" s="110">
        <v>6904</v>
      </c>
      <c r="CK2488" s="110" t="s">
        <v>38</v>
      </c>
      <c r="CL2488" s="110">
        <v>4119905</v>
      </c>
      <c r="CM2488" s="110" t="s">
        <v>531</v>
      </c>
      <c r="CN2488" s="110">
        <v>0</v>
      </c>
      <c r="CO2488" s="110">
        <v>0</v>
      </c>
      <c r="CP2488" s="110">
        <v>718.11</v>
      </c>
      <c r="CQ2488" s="110">
        <v>239.37</v>
      </c>
    </row>
    <row r="2489" spans="56:95" x14ac:dyDescent="0.2">
      <c r="BD2489" s="110" t="str">
        <f t="shared" si="373"/>
        <v>6067(vazio)</v>
      </c>
      <c r="BE2489" s="110">
        <v>6067</v>
      </c>
      <c r="BF2489" s="110" t="s">
        <v>3580</v>
      </c>
      <c r="BG2489" s="110">
        <v>8290</v>
      </c>
      <c r="BH2489" s="110" t="s">
        <v>60</v>
      </c>
      <c r="BI2489" s="110">
        <v>40</v>
      </c>
      <c r="BJ2489" s="110">
        <v>40</v>
      </c>
      <c r="BK2489" s="110">
        <v>40</v>
      </c>
      <c r="BL2489" s="110">
        <v>40</v>
      </c>
      <c r="BN2489" s="110">
        <f t="shared" si="374"/>
        <v>160</v>
      </c>
      <c r="CG2489" s="110" t="str">
        <f t="shared" si="371"/>
        <v>6904 Total</v>
      </c>
      <c r="CH2489" s="110" t="str">
        <f t="shared" si="372"/>
        <v>6904 Total-1</v>
      </c>
      <c r="CI2489" s="110">
        <v>1</v>
      </c>
      <c r="CJ2489" s="110" t="s">
        <v>7932</v>
      </c>
      <c r="CN2489" s="110">
        <v>0</v>
      </c>
      <c r="CO2489" s="110">
        <v>0</v>
      </c>
      <c r="CP2489" s="110">
        <v>718.11</v>
      </c>
      <c r="CQ2489" s="110">
        <v>239.37</v>
      </c>
    </row>
    <row r="2490" spans="56:95" x14ac:dyDescent="0.2">
      <c r="BD2490" s="110" t="str">
        <f t="shared" si="373"/>
        <v>6068(vazio)</v>
      </c>
      <c r="BE2490" s="110">
        <v>6068</v>
      </c>
      <c r="BF2490" s="110" t="s">
        <v>3578</v>
      </c>
      <c r="BG2490" s="110">
        <v>8290</v>
      </c>
      <c r="BH2490" s="110" t="s">
        <v>60</v>
      </c>
      <c r="BI2490" s="110">
        <v>32</v>
      </c>
      <c r="BJ2490" s="110">
        <v>20</v>
      </c>
      <c r="BK2490" s="110">
        <v>20</v>
      </c>
      <c r="BL2490" s="110">
        <v>20</v>
      </c>
      <c r="BN2490" s="110">
        <f t="shared" si="374"/>
        <v>92</v>
      </c>
      <c r="CG2490" s="110" t="str">
        <f t="shared" si="371"/>
        <v>6905Sarandi</v>
      </c>
      <c r="CH2490" s="110" t="str">
        <f t="shared" si="372"/>
        <v>6905-1</v>
      </c>
      <c r="CI2490" s="110">
        <v>1</v>
      </c>
      <c r="CJ2490" s="110">
        <v>6905</v>
      </c>
      <c r="CK2490" s="110" t="s">
        <v>36</v>
      </c>
      <c r="CL2490" s="110">
        <v>4126256</v>
      </c>
      <c r="CM2490" s="110" t="s">
        <v>223</v>
      </c>
      <c r="CN2490" s="110">
        <v>0</v>
      </c>
      <c r="CO2490" s="110">
        <v>0</v>
      </c>
      <c r="CP2490" s="110">
        <v>1261.1199999999999</v>
      </c>
      <c r="CQ2490" s="110">
        <v>420.37</v>
      </c>
    </row>
    <row r="2491" spans="56:95" x14ac:dyDescent="0.2">
      <c r="BD2491" s="110" t="str">
        <f t="shared" si="373"/>
        <v>6069RGInt 01 Curitiba</v>
      </c>
      <c r="BE2491" s="110">
        <v>6069</v>
      </c>
      <c r="BF2491" s="110" t="s">
        <v>3804</v>
      </c>
      <c r="BG2491" s="110">
        <v>7104</v>
      </c>
      <c r="BH2491" s="110" t="s">
        <v>33</v>
      </c>
      <c r="BI2491" s="110">
        <v>0</v>
      </c>
      <c r="BJ2491" s="110">
        <v>1</v>
      </c>
      <c r="BK2491" s="110">
        <v>1</v>
      </c>
      <c r="BL2491" s="110">
        <v>1</v>
      </c>
      <c r="BN2491" s="110">
        <f t="shared" si="374"/>
        <v>3</v>
      </c>
      <c r="CG2491" s="110" t="str">
        <f t="shared" si="371"/>
        <v>6905 Total</v>
      </c>
      <c r="CH2491" s="110" t="str">
        <f t="shared" si="372"/>
        <v>6905 Total-1</v>
      </c>
      <c r="CI2491" s="110">
        <v>1</v>
      </c>
      <c r="CJ2491" s="110" t="s">
        <v>7933</v>
      </c>
      <c r="CN2491" s="110">
        <v>0</v>
      </c>
      <c r="CO2491" s="110">
        <v>0</v>
      </c>
      <c r="CP2491" s="110">
        <v>1261.1199999999999</v>
      </c>
      <c r="CQ2491" s="110">
        <v>420.37</v>
      </c>
    </row>
    <row r="2492" spans="56:95" x14ac:dyDescent="0.2">
      <c r="BD2492" s="110" t="str">
        <f t="shared" si="373"/>
        <v>6069RGInt 02 Guarapuava</v>
      </c>
      <c r="BE2492" s="110">
        <v>6069</v>
      </c>
      <c r="BF2492" s="110" t="s">
        <v>3804</v>
      </c>
      <c r="BG2492" s="110">
        <v>7104</v>
      </c>
      <c r="BH2492" s="110" t="s">
        <v>34</v>
      </c>
      <c r="BI2492" s="110">
        <v>0</v>
      </c>
      <c r="BJ2492" s="110">
        <v>1</v>
      </c>
      <c r="BK2492" s="110">
        <v>1</v>
      </c>
      <c r="BL2492" s="110">
        <v>1</v>
      </c>
      <c r="BN2492" s="110">
        <f t="shared" si="374"/>
        <v>3</v>
      </c>
      <c r="CG2492" s="110" t="str">
        <f t="shared" si="371"/>
        <v>6906Curitiba</v>
      </c>
      <c r="CH2492" s="110" t="str">
        <f t="shared" si="372"/>
        <v>6906-1</v>
      </c>
      <c r="CI2492" s="110">
        <v>1</v>
      </c>
      <c r="CJ2492" s="110">
        <v>6906</v>
      </c>
      <c r="CK2492" s="110" t="s">
        <v>33</v>
      </c>
      <c r="CL2492" s="110">
        <v>4106902</v>
      </c>
      <c r="CM2492" s="110" t="s">
        <v>128</v>
      </c>
      <c r="CN2492" s="110">
        <v>0</v>
      </c>
      <c r="CO2492" s="110">
        <v>0</v>
      </c>
      <c r="CP2492" s="110">
        <v>945.14</v>
      </c>
      <c r="CQ2492" s="110">
        <v>315.05</v>
      </c>
    </row>
    <row r="2493" spans="56:95" x14ac:dyDescent="0.2">
      <c r="BD2493" s="110" t="str">
        <f t="shared" si="373"/>
        <v>6069RGInt 03 Cascavel</v>
      </c>
      <c r="BE2493" s="110">
        <v>6069</v>
      </c>
      <c r="BF2493" s="110" t="s">
        <v>3804</v>
      </c>
      <c r="BG2493" s="110">
        <v>7104</v>
      </c>
      <c r="BH2493" s="110" t="s">
        <v>35</v>
      </c>
      <c r="BI2493" s="110">
        <v>0</v>
      </c>
      <c r="BJ2493" s="110">
        <v>1</v>
      </c>
      <c r="BK2493" s="110">
        <v>1</v>
      </c>
      <c r="BL2493" s="110">
        <v>1</v>
      </c>
      <c r="BN2493" s="110">
        <f t="shared" si="374"/>
        <v>3</v>
      </c>
      <c r="CG2493" s="110" t="str">
        <f t="shared" si="371"/>
        <v>6906 Total</v>
      </c>
      <c r="CH2493" s="110" t="str">
        <f t="shared" si="372"/>
        <v>6906 Total-1</v>
      </c>
      <c r="CI2493" s="110">
        <v>1</v>
      </c>
      <c r="CJ2493" s="110" t="s">
        <v>7934</v>
      </c>
      <c r="CN2493" s="110">
        <v>0</v>
      </c>
      <c r="CO2493" s="110">
        <v>0</v>
      </c>
      <c r="CP2493" s="110">
        <v>945.14</v>
      </c>
      <c r="CQ2493" s="110">
        <v>315.05</v>
      </c>
    </row>
    <row r="2494" spans="56:95" x14ac:dyDescent="0.2">
      <c r="BD2494" s="110" t="str">
        <f t="shared" si="373"/>
        <v>6069RGInt 04 Maringá</v>
      </c>
      <c r="BE2494" s="110">
        <v>6069</v>
      </c>
      <c r="BF2494" s="110" t="s">
        <v>3804</v>
      </c>
      <c r="BG2494" s="110">
        <v>7104</v>
      </c>
      <c r="BH2494" s="110" t="s">
        <v>36</v>
      </c>
      <c r="BI2494" s="110">
        <v>0</v>
      </c>
      <c r="BJ2494" s="110">
        <v>1</v>
      </c>
      <c r="BK2494" s="110">
        <v>1</v>
      </c>
      <c r="BL2494" s="110">
        <v>1</v>
      </c>
      <c r="BN2494" s="110">
        <f t="shared" si="374"/>
        <v>3</v>
      </c>
      <c r="CG2494" s="110" t="str">
        <f t="shared" si="371"/>
        <v>6907Ponta Grossa</v>
      </c>
      <c r="CH2494" s="110" t="str">
        <f t="shared" si="372"/>
        <v>6907-1</v>
      </c>
      <c r="CI2494" s="110">
        <v>1</v>
      </c>
      <c r="CJ2494" s="110">
        <v>6907</v>
      </c>
      <c r="CK2494" s="110" t="s">
        <v>38</v>
      </c>
      <c r="CL2494" s="110">
        <v>4119905</v>
      </c>
      <c r="CM2494" s="110" t="s">
        <v>531</v>
      </c>
      <c r="CN2494" s="110">
        <v>0</v>
      </c>
      <c r="CO2494" s="110">
        <v>570</v>
      </c>
      <c r="CP2494" s="110">
        <v>4.66</v>
      </c>
      <c r="CQ2494" s="110">
        <v>0</v>
      </c>
    </row>
    <row r="2495" spans="56:95" x14ac:dyDescent="0.2">
      <c r="BD2495" s="110" t="str">
        <f t="shared" si="373"/>
        <v>6069RGInt 05 Londrina</v>
      </c>
      <c r="BE2495" s="110">
        <v>6069</v>
      </c>
      <c r="BF2495" s="110" t="s">
        <v>3804</v>
      </c>
      <c r="BG2495" s="110">
        <v>7104</v>
      </c>
      <c r="BH2495" s="110" t="s">
        <v>37</v>
      </c>
      <c r="BI2495" s="110">
        <v>0</v>
      </c>
      <c r="BJ2495" s="110">
        <v>1</v>
      </c>
      <c r="BK2495" s="110">
        <v>1</v>
      </c>
      <c r="BL2495" s="110">
        <v>1</v>
      </c>
      <c r="BN2495" s="110">
        <f t="shared" si="374"/>
        <v>3</v>
      </c>
      <c r="CG2495" s="110" t="str">
        <f t="shared" si="371"/>
        <v>6907 Total</v>
      </c>
      <c r="CH2495" s="110" t="str">
        <f t="shared" si="372"/>
        <v>6907 Total-1</v>
      </c>
      <c r="CI2495" s="110">
        <v>1</v>
      </c>
      <c r="CJ2495" s="110" t="s">
        <v>7935</v>
      </c>
      <c r="CN2495" s="110">
        <v>0</v>
      </c>
      <c r="CO2495" s="110">
        <v>570</v>
      </c>
      <c r="CP2495" s="110">
        <v>4.66</v>
      </c>
      <c r="CQ2495" s="110">
        <v>0</v>
      </c>
    </row>
    <row r="2496" spans="56:95" x14ac:dyDescent="0.2">
      <c r="BD2496" s="110" t="str">
        <f t="shared" si="373"/>
        <v>6069RGInt 06 Ponta Grossa</v>
      </c>
      <c r="BE2496" s="110">
        <v>6069</v>
      </c>
      <c r="BF2496" s="110" t="s">
        <v>3804</v>
      </c>
      <c r="BG2496" s="110">
        <v>7104</v>
      </c>
      <c r="BH2496" s="110" t="s">
        <v>38</v>
      </c>
      <c r="BI2496" s="110">
        <v>0</v>
      </c>
      <c r="BJ2496" s="110">
        <v>1</v>
      </c>
      <c r="BK2496" s="110">
        <v>1</v>
      </c>
      <c r="BL2496" s="110">
        <v>1</v>
      </c>
      <c r="BN2496" s="110">
        <f t="shared" si="374"/>
        <v>3</v>
      </c>
      <c r="CG2496" s="110" t="str">
        <f t="shared" si="371"/>
        <v>6908Pinhais</v>
      </c>
      <c r="CH2496" s="110" t="str">
        <f t="shared" si="372"/>
        <v>6908-1</v>
      </c>
      <c r="CI2496" s="110">
        <v>1</v>
      </c>
      <c r="CJ2496" s="110">
        <v>6908</v>
      </c>
      <c r="CK2496" s="110" t="s">
        <v>33</v>
      </c>
      <c r="CL2496" s="110">
        <v>4119152</v>
      </c>
      <c r="CM2496" s="110" t="s">
        <v>515</v>
      </c>
      <c r="CN2496" s="110">
        <v>0</v>
      </c>
      <c r="CO2496" s="110">
        <v>0</v>
      </c>
      <c r="CP2496" s="110">
        <v>818.78</v>
      </c>
      <c r="CQ2496" s="110">
        <v>272.93</v>
      </c>
    </row>
    <row r="2497" spans="56:95" x14ac:dyDescent="0.2">
      <c r="BD2497" s="110" t="str">
        <f t="shared" si="373"/>
        <v>6070RGInt 01 Curitiba</v>
      </c>
      <c r="BE2497" s="110">
        <v>6070</v>
      </c>
      <c r="BF2497" s="110" t="s">
        <v>1614</v>
      </c>
      <c r="BG2497" s="110">
        <v>8354</v>
      </c>
      <c r="BH2497" s="110" t="s">
        <v>33</v>
      </c>
      <c r="BI2497" s="110">
        <v>0</v>
      </c>
      <c r="BJ2497" s="110">
        <v>1</v>
      </c>
      <c r="BK2497" s="110">
        <v>1</v>
      </c>
      <c r="BL2497" s="110">
        <v>0</v>
      </c>
      <c r="BN2497" s="110">
        <f t="shared" si="374"/>
        <v>2</v>
      </c>
      <c r="CG2497" s="110" t="str">
        <f t="shared" si="371"/>
        <v>6908 Total</v>
      </c>
      <c r="CH2497" s="110" t="str">
        <f t="shared" si="372"/>
        <v>6908 Total-1</v>
      </c>
      <c r="CI2497" s="110">
        <v>1</v>
      </c>
      <c r="CJ2497" s="110" t="s">
        <v>7936</v>
      </c>
      <c r="CN2497" s="110">
        <v>0</v>
      </c>
      <c r="CO2497" s="110">
        <v>0</v>
      </c>
      <c r="CP2497" s="110">
        <v>818.78</v>
      </c>
      <c r="CQ2497" s="110">
        <v>272.93</v>
      </c>
    </row>
    <row r="2498" spans="56:95" x14ac:dyDescent="0.2">
      <c r="BD2498" s="110" t="str">
        <f t="shared" si="373"/>
        <v>6070RGInt 02 Guarapuava</v>
      </c>
      <c r="BE2498" s="110">
        <v>6070</v>
      </c>
      <c r="BF2498" s="110" t="s">
        <v>1614</v>
      </c>
      <c r="BG2498" s="110">
        <v>8354</v>
      </c>
      <c r="BH2498" s="110" t="s">
        <v>34</v>
      </c>
      <c r="BI2498" s="110">
        <v>0</v>
      </c>
      <c r="BJ2498" s="110">
        <v>0</v>
      </c>
      <c r="BK2498" s="110">
        <v>0</v>
      </c>
      <c r="BL2498" s="110">
        <v>1</v>
      </c>
      <c r="BN2498" s="110">
        <f t="shared" si="374"/>
        <v>1</v>
      </c>
      <c r="CG2498" s="110" t="str">
        <f t="shared" si="371"/>
        <v>6909Ponta Grossa</v>
      </c>
      <c r="CH2498" s="110" t="str">
        <f t="shared" si="372"/>
        <v>6909-1</v>
      </c>
      <c r="CI2498" s="110">
        <v>1</v>
      </c>
      <c r="CJ2498" s="110">
        <v>6909</v>
      </c>
      <c r="CK2498" s="110" t="s">
        <v>38</v>
      </c>
      <c r="CL2498" s="110">
        <v>4119905</v>
      </c>
      <c r="CM2498" s="110" t="s">
        <v>531</v>
      </c>
      <c r="CN2498" s="110">
        <v>0</v>
      </c>
      <c r="CO2498" s="110">
        <v>0</v>
      </c>
      <c r="CP2498" s="110">
        <v>1204.54</v>
      </c>
      <c r="CQ2498" s="110">
        <v>0</v>
      </c>
    </row>
    <row r="2499" spans="56:95" x14ac:dyDescent="0.2">
      <c r="BD2499" s="110" t="str">
        <f t="shared" si="373"/>
        <v>6070RGInt 03 Cascavel</v>
      </c>
      <c r="BE2499" s="110">
        <v>6070</v>
      </c>
      <c r="BF2499" s="110" t="s">
        <v>1614</v>
      </c>
      <c r="BG2499" s="110">
        <v>8354</v>
      </c>
      <c r="BH2499" s="110" t="s">
        <v>35</v>
      </c>
      <c r="BI2499" s="110">
        <v>0</v>
      </c>
      <c r="BJ2499" s="110">
        <v>1</v>
      </c>
      <c r="BK2499" s="110">
        <v>1</v>
      </c>
      <c r="BL2499" s="110">
        <v>0</v>
      </c>
      <c r="BN2499" s="110">
        <f t="shared" si="374"/>
        <v>2</v>
      </c>
      <c r="CG2499" s="110" t="str">
        <f t="shared" si="371"/>
        <v>6909 Total</v>
      </c>
      <c r="CH2499" s="110" t="str">
        <f t="shared" si="372"/>
        <v>6909 Total-1</v>
      </c>
      <c r="CI2499" s="110">
        <v>1</v>
      </c>
      <c r="CJ2499" s="110" t="s">
        <v>7937</v>
      </c>
      <c r="CN2499" s="110">
        <v>0</v>
      </c>
      <c r="CO2499" s="110">
        <v>0</v>
      </c>
      <c r="CP2499" s="110">
        <v>1204.54</v>
      </c>
      <c r="CQ2499" s="110">
        <v>0</v>
      </c>
    </row>
    <row r="2500" spans="56:95" x14ac:dyDescent="0.2">
      <c r="BD2500" s="110" t="str">
        <f t="shared" si="373"/>
        <v>6070RGInt 04 Maringá</v>
      </c>
      <c r="BE2500" s="110">
        <v>6070</v>
      </c>
      <c r="BF2500" s="110" t="s">
        <v>1614</v>
      </c>
      <c r="BG2500" s="110">
        <v>8354</v>
      </c>
      <c r="BH2500" s="110" t="s">
        <v>36</v>
      </c>
      <c r="BI2500" s="110">
        <v>3</v>
      </c>
      <c r="BJ2500" s="110">
        <v>1</v>
      </c>
      <c r="BK2500" s="110">
        <v>1</v>
      </c>
      <c r="BL2500" s="110">
        <v>0</v>
      </c>
      <c r="BN2500" s="110">
        <f t="shared" si="374"/>
        <v>5</v>
      </c>
      <c r="CG2500" s="110" t="str">
        <f t="shared" si="371"/>
        <v>6910Ponta Grossa</v>
      </c>
      <c r="CH2500" s="110" t="str">
        <f t="shared" si="372"/>
        <v>6910-1</v>
      </c>
      <c r="CI2500" s="110">
        <v>1</v>
      </c>
      <c r="CJ2500" s="110">
        <v>6910</v>
      </c>
      <c r="CK2500" s="110" t="s">
        <v>38</v>
      </c>
      <c r="CL2500" s="110">
        <v>4119905</v>
      </c>
      <c r="CM2500" s="110" t="s">
        <v>531</v>
      </c>
      <c r="CN2500" s="110">
        <v>0</v>
      </c>
      <c r="CO2500" s="110">
        <v>0</v>
      </c>
      <c r="CP2500" s="110">
        <v>739.48</v>
      </c>
      <c r="CQ2500" s="110">
        <v>246.49</v>
      </c>
    </row>
    <row r="2501" spans="56:95" x14ac:dyDescent="0.2">
      <c r="BD2501" s="110" t="str">
        <f t="shared" si="373"/>
        <v>6070RGInt 05 Londrina</v>
      </c>
      <c r="BE2501" s="110">
        <v>6070</v>
      </c>
      <c r="BF2501" s="110" t="s">
        <v>1614</v>
      </c>
      <c r="BG2501" s="110">
        <v>8354</v>
      </c>
      <c r="BH2501" s="110" t="s">
        <v>37</v>
      </c>
      <c r="BI2501" s="110">
        <v>0</v>
      </c>
      <c r="BJ2501" s="110">
        <v>0</v>
      </c>
      <c r="BK2501" s="110">
        <v>0</v>
      </c>
      <c r="BL2501" s="110">
        <v>1</v>
      </c>
      <c r="BN2501" s="110">
        <f t="shared" si="374"/>
        <v>1</v>
      </c>
      <c r="CG2501" s="110" t="str">
        <f t="shared" si="371"/>
        <v>6910 Total</v>
      </c>
      <c r="CH2501" s="110" t="str">
        <f t="shared" si="372"/>
        <v>6910 Total-1</v>
      </c>
      <c r="CI2501" s="110">
        <v>1</v>
      </c>
      <c r="CJ2501" s="110" t="s">
        <v>7938</v>
      </c>
      <c r="CN2501" s="110">
        <v>0</v>
      </c>
      <c r="CO2501" s="110">
        <v>0</v>
      </c>
      <c r="CP2501" s="110">
        <v>739.48</v>
      </c>
      <c r="CQ2501" s="110">
        <v>246.49</v>
      </c>
    </row>
    <row r="2502" spans="56:95" x14ac:dyDescent="0.2">
      <c r="BD2502" s="110" t="str">
        <f t="shared" si="373"/>
        <v>6070RGInt 06 Ponta Grossa</v>
      </c>
      <c r="BE2502" s="110">
        <v>6070</v>
      </c>
      <c r="BF2502" s="110" t="s">
        <v>1614</v>
      </c>
      <c r="BG2502" s="110">
        <v>8354</v>
      </c>
      <c r="BH2502" s="110" t="s">
        <v>38</v>
      </c>
      <c r="BI2502" s="110">
        <v>0</v>
      </c>
      <c r="BJ2502" s="110">
        <v>0</v>
      </c>
      <c r="BK2502" s="110">
        <v>0</v>
      </c>
      <c r="BL2502" s="110">
        <v>1</v>
      </c>
      <c r="BN2502" s="110">
        <f t="shared" si="374"/>
        <v>1</v>
      </c>
      <c r="CG2502" s="110" t="str">
        <f t="shared" si="371"/>
        <v>6911Pinhais</v>
      </c>
      <c r="CH2502" s="110" t="str">
        <f t="shared" si="372"/>
        <v>6911-1</v>
      </c>
      <c r="CI2502" s="110">
        <v>1</v>
      </c>
      <c r="CJ2502" s="110">
        <v>6911</v>
      </c>
      <c r="CK2502" s="110" t="s">
        <v>33</v>
      </c>
      <c r="CL2502" s="110">
        <v>4119152</v>
      </c>
      <c r="CM2502" s="110" t="s">
        <v>515</v>
      </c>
      <c r="CN2502" s="110">
        <v>0</v>
      </c>
      <c r="CO2502" s="110">
        <v>0</v>
      </c>
      <c r="CP2502" s="110">
        <v>809.58</v>
      </c>
      <c r="CQ2502" s="110">
        <v>0</v>
      </c>
    </row>
    <row r="2503" spans="56:95" x14ac:dyDescent="0.2">
      <c r="BD2503" s="110" t="str">
        <f t="shared" si="373"/>
        <v>6076RGInt 03 Cascavel</v>
      </c>
      <c r="BE2503" s="110">
        <v>6076</v>
      </c>
      <c r="BF2503" s="110" t="s">
        <v>2680</v>
      </c>
      <c r="BG2503" s="110">
        <v>7015</v>
      </c>
      <c r="BH2503" s="110" t="s">
        <v>35</v>
      </c>
      <c r="BI2503" s="110">
        <v>0</v>
      </c>
      <c r="BJ2503" s="110">
        <v>1514</v>
      </c>
      <c r="BK2503" s="110">
        <v>2271</v>
      </c>
      <c r="BL2503" s="110">
        <v>454</v>
      </c>
      <c r="BN2503" s="110">
        <f t="shared" si="374"/>
        <v>4239</v>
      </c>
      <c r="CG2503" s="110" t="str">
        <f t="shared" si="371"/>
        <v>6911 Total</v>
      </c>
      <c r="CH2503" s="110" t="str">
        <f t="shared" si="372"/>
        <v>6911 Total-1</v>
      </c>
      <c r="CI2503" s="110">
        <v>1</v>
      </c>
      <c r="CJ2503" s="110" t="s">
        <v>7939</v>
      </c>
      <c r="CN2503" s="110">
        <v>0</v>
      </c>
      <c r="CO2503" s="110">
        <v>0</v>
      </c>
      <c r="CP2503" s="110">
        <v>809.58</v>
      </c>
      <c r="CQ2503" s="110">
        <v>0</v>
      </c>
    </row>
    <row r="2504" spans="56:95" x14ac:dyDescent="0.2">
      <c r="BD2504" s="110" t="str">
        <f t="shared" si="373"/>
        <v>6079RGInt 01 Curitiba</v>
      </c>
      <c r="BE2504" s="110">
        <v>6079</v>
      </c>
      <c r="BF2504" s="110" t="s">
        <v>2685</v>
      </c>
      <c r="BG2504" s="110">
        <v>7015</v>
      </c>
      <c r="BH2504" s="110" t="s">
        <v>33</v>
      </c>
      <c r="BI2504" s="110">
        <v>0</v>
      </c>
      <c r="BJ2504" s="110">
        <v>510</v>
      </c>
      <c r="BK2504" s="110">
        <v>0</v>
      </c>
      <c r="BL2504" s="110">
        <v>0</v>
      </c>
      <c r="BN2504" s="110">
        <f t="shared" si="374"/>
        <v>510</v>
      </c>
      <c r="CG2504" s="110" t="str">
        <f t="shared" si="371"/>
        <v>6912Curitiba</v>
      </c>
      <c r="CH2504" s="110" t="str">
        <f t="shared" si="372"/>
        <v>6912-1</v>
      </c>
      <c r="CI2504" s="110">
        <v>1</v>
      </c>
      <c r="CJ2504" s="110">
        <v>6912</v>
      </c>
      <c r="CK2504" s="110" t="s">
        <v>33</v>
      </c>
      <c r="CL2504" s="110">
        <v>4106902</v>
      </c>
      <c r="CM2504" s="110" t="s">
        <v>128</v>
      </c>
      <c r="CN2504" s="110">
        <v>0</v>
      </c>
      <c r="CO2504" s="110">
        <v>0</v>
      </c>
      <c r="CP2504" s="110">
        <v>961.52</v>
      </c>
      <c r="CQ2504" s="110">
        <v>320.51</v>
      </c>
    </row>
    <row r="2505" spans="56:95" x14ac:dyDescent="0.2">
      <c r="BD2505" s="110" t="str">
        <f t="shared" si="373"/>
        <v>6080RGInt 01 Curitiba</v>
      </c>
      <c r="BE2505" s="110">
        <v>6080</v>
      </c>
      <c r="BF2505" s="110" t="s">
        <v>2626</v>
      </c>
      <c r="BG2505" s="110">
        <v>7015</v>
      </c>
      <c r="BH2505" s="110" t="s">
        <v>33</v>
      </c>
      <c r="BI2505" s="110">
        <v>0</v>
      </c>
      <c r="BJ2505" s="110">
        <v>136</v>
      </c>
      <c r="BK2505" s="110">
        <v>273</v>
      </c>
      <c r="BL2505" s="110">
        <v>137</v>
      </c>
      <c r="BN2505" s="110">
        <f t="shared" si="374"/>
        <v>546</v>
      </c>
      <c r="CG2505" s="110" t="str">
        <f t="shared" si="371"/>
        <v>6912 Total</v>
      </c>
      <c r="CH2505" s="110" t="str">
        <f t="shared" si="372"/>
        <v>6912 Total-1</v>
      </c>
      <c r="CI2505" s="110">
        <v>1</v>
      </c>
      <c r="CJ2505" s="110" t="s">
        <v>7940</v>
      </c>
      <c r="CN2505" s="110">
        <v>0</v>
      </c>
      <c r="CO2505" s="110">
        <v>0</v>
      </c>
      <c r="CP2505" s="110">
        <v>961.52</v>
      </c>
      <c r="CQ2505" s="110">
        <v>320.51</v>
      </c>
    </row>
    <row r="2506" spans="56:95" x14ac:dyDescent="0.2">
      <c r="BD2506" s="110" t="str">
        <f t="shared" si="373"/>
        <v>6081RGInt 01 Curitiba</v>
      </c>
      <c r="BE2506" s="110">
        <v>6081</v>
      </c>
      <c r="BF2506" s="110" t="s">
        <v>2633</v>
      </c>
      <c r="BG2506" s="110">
        <v>7015</v>
      </c>
      <c r="BH2506" s="110" t="s">
        <v>33</v>
      </c>
      <c r="BI2506" s="110">
        <v>0</v>
      </c>
      <c r="BJ2506" s="110">
        <v>453</v>
      </c>
      <c r="BK2506" s="110">
        <v>0</v>
      </c>
      <c r="BL2506" s="110">
        <v>0</v>
      </c>
      <c r="BN2506" s="110">
        <f t="shared" si="374"/>
        <v>453</v>
      </c>
      <c r="CG2506" s="110" t="str">
        <f t="shared" si="371"/>
        <v>6913Araucária</v>
      </c>
      <c r="CH2506" s="110" t="str">
        <f t="shared" si="372"/>
        <v>6913-1</v>
      </c>
      <c r="CI2506" s="110">
        <v>1</v>
      </c>
      <c r="CJ2506" s="110">
        <v>6913</v>
      </c>
      <c r="CK2506" s="110" t="s">
        <v>33</v>
      </c>
      <c r="CL2506" s="110">
        <v>4101804</v>
      </c>
      <c r="CM2506" s="110" t="s">
        <v>489</v>
      </c>
      <c r="CN2506" s="110">
        <v>0</v>
      </c>
      <c r="CO2506" s="110">
        <v>0</v>
      </c>
      <c r="CP2506" s="110">
        <v>600</v>
      </c>
      <c r="CQ2506" s="110">
        <v>0</v>
      </c>
    </row>
    <row r="2507" spans="56:95" x14ac:dyDescent="0.2">
      <c r="BD2507" s="110" t="str">
        <f t="shared" si="373"/>
        <v>6082RGInt 01 Curitiba</v>
      </c>
      <c r="BE2507" s="110">
        <v>6082</v>
      </c>
      <c r="BF2507" s="110" t="s">
        <v>2635</v>
      </c>
      <c r="BG2507" s="110">
        <v>7015</v>
      </c>
      <c r="BH2507" s="110" t="s">
        <v>33</v>
      </c>
      <c r="BI2507" s="110">
        <v>0</v>
      </c>
      <c r="BJ2507" s="110">
        <v>151</v>
      </c>
      <c r="BK2507" s="110">
        <v>303</v>
      </c>
      <c r="BL2507" s="110">
        <v>152</v>
      </c>
      <c r="BN2507" s="110">
        <f t="shared" si="374"/>
        <v>606</v>
      </c>
      <c r="CG2507" s="110" t="str">
        <f t="shared" si="371"/>
        <v>6913 Total</v>
      </c>
      <c r="CH2507" s="110" t="str">
        <f t="shared" si="372"/>
        <v>6913 Total-1</v>
      </c>
      <c r="CI2507" s="110">
        <v>1</v>
      </c>
      <c r="CJ2507" s="110" t="s">
        <v>7941</v>
      </c>
      <c r="CN2507" s="110">
        <v>0</v>
      </c>
      <c r="CO2507" s="110">
        <v>0</v>
      </c>
      <c r="CP2507" s="110">
        <v>600</v>
      </c>
      <c r="CQ2507" s="110">
        <v>0</v>
      </c>
    </row>
    <row r="2508" spans="56:95" x14ac:dyDescent="0.2">
      <c r="BD2508" s="110" t="str">
        <f t="shared" si="373"/>
        <v>6083RGInt 01 Curitiba</v>
      </c>
      <c r="BE2508" s="110">
        <v>6083</v>
      </c>
      <c r="BF2508" s="110" t="s">
        <v>2638</v>
      </c>
      <c r="BG2508" s="110">
        <v>7015</v>
      </c>
      <c r="BH2508" s="110" t="s">
        <v>33</v>
      </c>
      <c r="BI2508" s="110">
        <v>0</v>
      </c>
      <c r="BJ2508" s="110">
        <v>136</v>
      </c>
      <c r="BK2508" s="110">
        <v>273</v>
      </c>
      <c r="BL2508" s="110">
        <v>137</v>
      </c>
      <c r="BN2508" s="110">
        <f t="shared" si="374"/>
        <v>546</v>
      </c>
      <c r="CG2508" s="110" t="str">
        <f t="shared" si="371"/>
        <v>6914Piraquara</v>
      </c>
      <c r="CH2508" s="110" t="str">
        <f t="shared" si="372"/>
        <v>6914-1</v>
      </c>
      <c r="CI2508" s="110">
        <v>1</v>
      </c>
      <c r="CJ2508" s="110">
        <v>6914</v>
      </c>
      <c r="CK2508" s="110" t="s">
        <v>33</v>
      </c>
      <c r="CL2508" s="110">
        <v>4119509</v>
      </c>
      <c r="CM2508" s="110" t="s">
        <v>519</v>
      </c>
      <c r="CN2508" s="110">
        <v>0</v>
      </c>
      <c r="CO2508" s="110">
        <v>0</v>
      </c>
      <c r="CP2508" s="110">
        <v>957.71</v>
      </c>
      <c r="CQ2508" s="110">
        <v>0</v>
      </c>
    </row>
    <row r="2509" spans="56:95" x14ac:dyDescent="0.2">
      <c r="BD2509" s="110" t="str">
        <f t="shared" si="373"/>
        <v>6084RGInt 01 Curitiba</v>
      </c>
      <c r="BE2509" s="110">
        <v>6084</v>
      </c>
      <c r="BF2509" s="110" t="s">
        <v>2647</v>
      </c>
      <c r="BG2509" s="110">
        <v>7015</v>
      </c>
      <c r="BH2509" s="110" t="s">
        <v>33</v>
      </c>
      <c r="BI2509" s="110">
        <v>0</v>
      </c>
      <c r="BJ2509" s="110">
        <v>185</v>
      </c>
      <c r="BK2509" s="110">
        <v>370</v>
      </c>
      <c r="BL2509" s="110">
        <v>186</v>
      </c>
      <c r="BN2509" s="110">
        <f t="shared" si="374"/>
        <v>741</v>
      </c>
      <c r="CG2509" s="110" t="str">
        <f t="shared" si="371"/>
        <v>6914 Total</v>
      </c>
      <c r="CH2509" s="110" t="str">
        <f t="shared" si="372"/>
        <v>6914 Total-1</v>
      </c>
      <c r="CI2509" s="110">
        <v>1</v>
      </c>
      <c r="CJ2509" s="110" t="s">
        <v>7942</v>
      </c>
      <c r="CN2509" s="110">
        <v>0</v>
      </c>
      <c r="CO2509" s="110">
        <v>0</v>
      </c>
      <c r="CP2509" s="110">
        <v>957.71</v>
      </c>
      <c r="CQ2509" s="110">
        <v>0</v>
      </c>
    </row>
    <row r="2510" spans="56:95" x14ac:dyDescent="0.2">
      <c r="BD2510" s="110" t="str">
        <f t="shared" si="373"/>
        <v>6085RGInt 06 Ponta Grossa</v>
      </c>
      <c r="BE2510" s="110">
        <v>6085</v>
      </c>
      <c r="BF2510" s="110" t="s">
        <v>2650</v>
      </c>
      <c r="BG2510" s="110">
        <v>7015</v>
      </c>
      <c r="BH2510" s="110" t="s">
        <v>38</v>
      </c>
      <c r="BI2510" s="110">
        <v>0</v>
      </c>
      <c r="BJ2510" s="110">
        <v>84</v>
      </c>
      <c r="BK2510" s="110">
        <v>168</v>
      </c>
      <c r="BL2510" s="110">
        <v>84</v>
      </c>
      <c r="BN2510" s="110">
        <f t="shared" si="374"/>
        <v>336</v>
      </c>
      <c r="CG2510" s="110" t="str">
        <f t="shared" si="371"/>
        <v>6915Pontal do Paraná</v>
      </c>
      <c r="CH2510" s="110" t="str">
        <f t="shared" si="372"/>
        <v>6915-1</v>
      </c>
      <c r="CI2510" s="110">
        <v>1</v>
      </c>
      <c r="CJ2510" s="110">
        <v>6915</v>
      </c>
      <c r="CK2510" s="110" t="s">
        <v>33</v>
      </c>
      <c r="CL2510" s="110">
        <v>4119954</v>
      </c>
      <c r="CM2510" s="110" t="s">
        <v>535</v>
      </c>
      <c r="CN2510" s="110">
        <v>0</v>
      </c>
      <c r="CO2510" s="110">
        <v>0</v>
      </c>
      <c r="CP2510" s="110">
        <v>1823.41</v>
      </c>
      <c r="CQ2510" s="110">
        <v>0</v>
      </c>
    </row>
    <row r="2511" spans="56:95" x14ac:dyDescent="0.2">
      <c r="BD2511" s="110" t="str">
        <f t="shared" si="373"/>
        <v>6086RGInt 03 Cascavel</v>
      </c>
      <c r="BE2511" s="110">
        <v>6086</v>
      </c>
      <c r="BF2511" s="110" t="s">
        <v>2655</v>
      </c>
      <c r="BG2511" s="110">
        <v>7015</v>
      </c>
      <c r="BH2511" s="110" t="s">
        <v>35</v>
      </c>
      <c r="BI2511" s="110">
        <v>0</v>
      </c>
      <c r="BJ2511" s="110">
        <v>309</v>
      </c>
      <c r="BK2511" s="110">
        <v>0</v>
      </c>
      <c r="BL2511" s="110">
        <v>0</v>
      </c>
      <c r="BN2511" s="110">
        <f t="shared" si="374"/>
        <v>309</v>
      </c>
      <c r="CG2511" s="110" t="str">
        <f t="shared" si="371"/>
        <v>6915 Total</v>
      </c>
      <c r="CH2511" s="110" t="str">
        <f t="shared" si="372"/>
        <v>6915 Total-1</v>
      </c>
      <c r="CI2511" s="110">
        <v>1</v>
      </c>
      <c r="CJ2511" s="110" t="s">
        <v>7943</v>
      </c>
      <c r="CN2511" s="110">
        <v>0</v>
      </c>
      <c r="CO2511" s="110">
        <v>0</v>
      </c>
      <c r="CP2511" s="110">
        <v>1823.41</v>
      </c>
      <c r="CQ2511" s="110">
        <v>0</v>
      </c>
    </row>
    <row r="2512" spans="56:95" x14ac:dyDescent="0.2">
      <c r="BD2512" s="110" t="str">
        <f t="shared" si="373"/>
        <v>6087RGInt 06 Ponta Grossa</v>
      </c>
      <c r="BE2512" s="110">
        <v>6087</v>
      </c>
      <c r="BF2512" s="110" t="s">
        <v>2658</v>
      </c>
      <c r="BG2512" s="110">
        <v>7015</v>
      </c>
      <c r="BH2512" s="110" t="s">
        <v>38</v>
      </c>
      <c r="BI2512" s="110">
        <v>0</v>
      </c>
      <c r="BJ2512" s="110">
        <v>1177</v>
      </c>
      <c r="BK2512" s="110">
        <v>821</v>
      </c>
      <c r="BL2512" s="110">
        <v>411</v>
      </c>
      <c r="BN2512" s="110">
        <f t="shared" si="374"/>
        <v>2409</v>
      </c>
      <c r="CG2512" s="110" t="str">
        <f t="shared" si="371"/>
        <v>6916Campo Largo</v>
      </c>
      <c r="CH2512" s="110" t="str">
        <f t="shared" si="372"/>
        <v>6916-1</v>
      </c>
      <c r="CI2512" s="110">
        <v>1</v>
      </c>
      <c r="CJ2512" s="110">
        <v>6916</v>
      </c>
      <c r="CK2512" s="110" t="s">
        <v>33</v>
      </c>
      <c r="CL2512" s="110">
        <v>4104204</v>
      </c>
      <c r="CM2512" s="110" t="s">
        <v>495</v>
      </c>
      <c r="CN2512" s="110">
        <v>0</v>
      </c>
      <c r="CO2512" s="110">
        <v>0</v>
      </c>
      <c r="CP2512" s="110">
        <v>1575</v>
      </c>
      <c r="CQ2512" s="110">
        <v>0</v>
      </c>
    </row>
    <row r="2513" spans="56:95" x14ac:dyDescent="0.2">
      <c r="BD2513" s="110" t="str">
        <f t="shared" si="373"/>
        <v>6088RGInt 06 Ponta Grossa</v>
      </c>
      <c r="BE2513" s="110">
        <v>6088</v>
      </c>
      <c r="BF2513" s="110" t="s">
        <v>2661</v>
      </c>
      <c r="BG2513" s="110">
        <v>7015</v>
      </c>
      <c r="BH2513" s="110" t="s">
        <v>38</v>
      </c>
      <c r="BI2513" s="110">
        <v>0</v>
      </c>
      <c r="BJ2513" s="110">
        <v>100</v>
      </c>
      <c r="BK2513" s="110">
        <v>0</v>
      </c>
      <c r="BL2513" s="110">
        <v>0</v>
      </c>
      <c r="BN2513" s="110">
        <f t="shared" si="374"/>
        <v>100</v>
      </c>
      <c r="CG2513" s="110" t="str">
        <f t="shared" si="371"/>
        <v>6916 Total</v>
      </c>
      <c r="CH2513" s="110" t="str">
        <f t="shared" si="372"/>
        <v>6916 Total-1</v>
      </c>
      <c r="CI2513" s="110">
        <v>1</v>
      </c>
      <c r="CJ2513" s="110" t="s">
        <v>7944</v>
      </c>
      <c r="CN2513" s="110">
        <v>0</v>
      </c>
      <c r="CO2513" s="110">
        <v>0</v>
      </c>
      <c r="CP2513" s="110">
        <v>1575</v>
      </c>
      <c r="CQ2513" s="110">
        <v>0</v>
      </c>
    </row>
    <row r="2514" spans="56:95" x14ac:dyDescent="0.2">
      <c r="BD2514" s="110" t="str">
        <f t="shared" si="373"/>
        <v>6089RGInt 01 Curitiba</v>
      </c>
      <c r="BE2514" s="110">
        <v>6089</v>
      </c>
      <c r="BF2514" s="110" t="s">
        <v>2666</v>
      </c>
      <c r="BG2514" s="110">
        <v>7015</v>
      </c>
      <c r="BH2514" s="110" t="s">
        <v>33</v>
      </c>
      <c r="BI2514" s="110">
        <v>0</v>
      </c>
      <c r="BJ2514" s="110">
        <v>151</v>
      </c>
      <c r="BK2514" s="110">
        <v>303</v>
      </c>
      <c r="BL2514" s="110">
        <v>152</v>
      </c>
      <c r="BN2514" s="110">
        <f t="shared" si="374"/>
        <v>606</v>
      </c>
      <c r="CG2514" s="110" t="str">
        <f t="shared" si="371"/>
        <v>6917Pinhais</v>
      </c>
      <c r="CH2514" s="110" t="str">
        <f t="shared" si="372"/>
        <v>6917-1</v>
      </c>
      <c r="CI2514" s="110">
        <v>1</v>
      </c>
      <c r="CJ2514" s="110">
        <v>6917</v>
      </c>
      <c r="CK2514" s="110" t="s">
        <v>33</v>
      </c>
      <c r="CL2514" s="110">
        <v>4119152</v>
      </c>
      <c r="CM2514" s="110" t="s">
        <v>515</v>
      </c>
      <c r="CN2514" s="110">
        <v>0</v>
      </c>
      <c r="CO2514" s="110">
        <v>0</v>
      </c>
      <c r="CP2514" s="110">
        <v>996.69</v>
      </c>
      <c r="CQ2514" s="110">
        <v>332.23</v>
      </c>
    </row>
    <row r="2515" spans="56:95" x14ac:dyDescent="0.2">
      <c r="BD2515" s="110" t="str">
        <f t="shared" si="373"/>
        <v>6090RGInt 02 Guarapuava</v>
      </c>
      <c r="BE2515" s="110">
        <v>6090</v>
      </c>
      <c r="BF2515" s="110" t="s">
        <v>2671</v>
      </c>
      <c r="BG2515" s="110">
        <v>7015</v>
      </c>
      <c r="BH2515" s="110" t="s">
        <v>34</v>
      </c>
      <c r="BI2515" s="110">
        <v>0</v>
      </c>
      <c r="BJ2515" s="110">
        <v>157</v>
      </c>
      <c r="BK2515" s="110">
        <v>315</v>
      </c>
      <c r="BL2515" s="110">
        <v>158</v>
      </c>
      <c r="BN2515" s="110">
        <f t="shared" si="374"/>
        <v>630</v>
      </c>
      <c r="CG2515" s="110" t="str">
        <f t="shared" si="371"/>
        <v>6917 Total</v>
      </c>
      <c r="CH2515" s="110" t="str">
        <f t="shared" si="372"/>
        <v>6917 Total-1</v>
      </c>
      <c r="CI2515" s="110">
        <v>1</v>
      </c>
      <c r="CJ2515" s="110" t="s">
        <v>7945</v>
      </c>
      <c r="CN2515" s="110">
        <v>0</v>
      </c>
      <c r="CO2515" s="110">
        <v>0</v>
      </c>
      <c r="CP2515" s="110">
        <v>996.69</v>
      </c>
      <c r="CQ2515" s="110">
        <v>332.23</v>
      </c>
    </row>
    <row r="2516" spans="56:95" x14ac:dyDescent="0.2">
      <c r="BD2516" s="110" t="str">
        <f t="shared" si="373"/>
        <v>6091RGInt 04 Maringá</v>
      </c>
      <c r="BE2516" s="110">
        <v>6091</v>
      </c>
      <c r="BF2516" s="110" t="s">
        <v>5566</v>
      </c>
      <c r="BG2516" s="110">
        <v>7015</v>
      </c>
      <c r="BH2516" s="110" t="s">
        <v>36</v>
      </c>
      <c r="BI2516" s="110">
        <v>0</v>
      </c>
      <c r="BJ2516" s="110">
        <v>288</v>
      </c>
      <c r="BK2516" s="110">
        <v>576</v>
      </c>
      <c r="BL2516" s="110">
        <v>288</v>
      </c>
      <c r="BN2516" s="110">
        <f t="shared" si="374"/>
        <v>1152</v>
      </c>
      <c r="CG2516" s="110" t="str">
        <f t="shared" si="371"/>
        <v>6920Curitiba</v>
      </c>
      <c r="CH2516" s="110" t="str">
        <f t="shared" si="372"/>
        <v>6920-1</v>
      </c>
      <c r="CI2516" s="110">
        <v>1</v>
      </c>
      <c r="CJ2516" s="110">
        <v>6920</v>
      </c>
      <c r="CK2516" s="110" t="s">
        <v>33</v>
      </c>
      <c r="CL2516" s="110">
        <v>4106902</v>
      </c>
      <c r="CM2516" s="110" t="s">
        <v>128</v>
      </c>
      <c r="CN2516" s="110">
        <v>0</v>
      </c>
      <c r="CO2516" s="110">
        <v>300</v>
      </c>
      <c r="CP2516" s="110">
        <v>15</v>
      </c>
      <c r="CQ2516" s="110">
        <v>0</v>
      </c>
    </row>
    <row r="2517" spans="56:95" x14ac:dyDescent="0.2">
      <c r="BD2517" s="110" t="str">
        <f t="shared" si="373"/>
        <v>6092RGInt 01 Curitiba</v>
      </c>
      <c r="BE2517" s="110">
        <v>6092</v>
      </c>
      <c r="BF2517" s="110" t="s">
        <v>2677</v>
      </c>
      <c r="BG2517" s="110">
        <v>7015</v>
      </c>
      <c r="BH2517" s="110" t="s">
        <v>33</v>
      </c>
      <c r="BI2517" s="110">
        <v>0</v>
      </c>
      <c r="BJ2517" s="110">
        <v>582</v>
      </c>
      <c r="BK2517" s="110">
        <v>437</v>
      </c>
      <c r="BL2517" s="110">
        <v>219</v>
      </c>
      <c r="BN2517" s="110">
        <f t="shared" si="374"/>
        <v>1238</v>
      </c>
      <c r="CG2517" s="110" t="str">
        <f t="shared" si="371"/>
        <v>6920 Total</v>
      </c>
      <c r="CH2517" s="110" t="str">
        <f t="shared" si="372"/>
        <v>6920 Total-1</v>
      </c>
      <c r="CI2517" s="110">
        <v>1</v>
      </c>
      <c r="CJ2517" s="110" t="s">
        <v>7946</v>
      </c>
      <c r="CN2517" s="110">
        <v>0</v>
      </c>
      <c r="CO2517" s="110">
        <v>300</v>
      </c>
      <c r="CP2517" s="110">
        <v>15</v>
      </c>
      <c r="CQ2517" s="110">
        <v>0</v>
      </c>
    </row>
    <row r="2518" spans="56:95" x14ac:dyDescent="0.2">
      <c r="BD2518" s="110" t="str">
        <f t="shared" si="373"/>
        <v>6093RGInt 01 Curitiba</v>
      </c>
      <c r="BE2518" s="110">
        <v>6093</v>
      </c>
      <c r="BF2518" s="110" t="s">
        <v>2683</v>
      </c>
      <c r="BG2518" s="110">
        <v>7015</v>
      </c>
      <c r="BH2518" s="110" t="s">
        <v>33</v>
      </c>
      <c r="BI2518" s="110">
        <v>0</v>
      </c>
      <c r="BJ2518" s="110">
        <v>168</v>
      </c>
      <c r="BK2518" s="110">
        <v>336</v>
      </c>
      <c r="BL2518" s="110">
        <v>168</v>
      </c>
      <c r="BN2518" s="110">
        <f t="shared" si="374"/>
        <v>672</v>
      </c>
      <c r="CG2518" s="110" t="str">
        <f t="shared" ref="CG2518:CG2581" si="375">CJ2518&amp;CM2518</f>
        <v>6921Colorado</v>
      </c>
      <c r="CH2518" s="110" t="str">
        <f t="shared" ref="CH2518:CH2581" si="376">CJ2518&amp;"-"&amp;CI2518</f>
        <v>6921-1</v>
      </c>
      <c r="CI2518" s="110">
        <v>1</v>
      </c>
      <c r="CJ2518" s="110">
        <v>6921</v>
      </c>
      <c r="CK2518" s="110" t="s">
        <v>36</v>
      </c>
      <c r="CL2518" s="110">
        <v>4105904</v>
      </c>
      <c r="CM2518" s="110" t="s">
        <v>462</v>
      </c>
      <c r="CN2518" s="110">
        <v>1575</v>
      </c>
      <c r="CO2518" s="110">
        <v>5000</v>
      </c>
      <c r="CP2518" s="110">
        <v>50.85</v>
      </c>
      <c r="CQ2518" s="110">
        <v>0</v>
      </c>
    </row>
    <row r="2519" spans="56:95" x14ac:dyDescent="0.2">
      <c r="BD2519" s="110" t="str">
        <f t="shared" si="373"/>
        <v>6094RGInt 05 Londrina</v>
      </c>
      <c r="BE2519" s="110">
        <v>6094</v>
      </c>
      <c r="BF2519" s="110" t="s">
        <v>2687</v>
      </c>
      <c r="BG2519" s="110">
        <v>7015</v>
      </c>
      <c r="BH2519" s="110" t="s">
        <v>37</v>
      </c>
      <c r="BI2519" s="110">
        <v>0</v>
      </c>
      <c r="BJ2519" s="110">
        <v>103</v>
      </c>
      <c r="BK2519" s="110">
        <v>206</v>
      </c>
      <c r="BL2519" s="110">
        <v>103</v>
      </c>
      <c r="BN2519" s="110">
        <f t="shared" si="374"/>
        <v>412</v>
      </c>
      <c r="CG2519" s="110" t="str">
        <f t="shared" si="375"/>
        <v>6921 Total</v>
      </c>
      <c r="CH2519" s="110" t="str">
        <f t="shared" si="376"/>
        <v>6921 Total-1</v>
      </c>
      <c r="CI2519" s="110">
        <v>1</v>
      </c>
      <c r="CJ2519" s="110" t="s">
        <v>7947</v>
      </c>
      <c r="CN2519" s="110">
        <v>1575</v>
      </c>
      <c r="CO2519" s="110">
        <v>5000</v>
      </c>
      <c r="CP2519" s="110">
        <v>50.85</v>
      </c>
      <c r="CQ2519" s="110">
        <v>0</v>
      </c>
    </row>
    <row r="2520" spans="56:95" x14ac:dyDescent="0.2">
      <c r="BD2520" s="110" t="str">
        <f t="shared" si="373"/>
        <v>6095RGInt 04 Maringá</v>
      </c>
      <c r="BE2520" s="110">
        <v>6095</v>
      </c>
      <c r="BF2520" s="110" t="s">
        <v>5589</v>
      </c>
      <c r="BG2520" s="110">
        <v>7015</v>
      </c>
      <c r="BH2520" s="110" t="s">
        <v>36</v>
      </c>
      <c r="BI2520" s="110">
        <v>0</v>
      </c>
      <c r="BJ2520" s="110">
        <v>134</v>
      </c>
      <c r="BK2520" s="110">
        <v>269</v>
      </c>
      <c r="BL2520" s="110">
        <v>135</v>
      </c>
      <c r="BN2520" s="110">
        <f t="shared" si="374"/>
        <v>538</v>
      </c>
      <c r="CG2520" s="110" t="str">
        <f t="shared" si="375"/>
        <v>6922Ibiporã</v>
      </c>
      <c r="CH2520" s="110" t="str">
        <f t="shared" si="376"/>
        <v>6922-1</v>
      </c>
      <c r="CI2520" s="110">
        <v>1</v>
      </c>
      <c r="CJ2520" s="110">
        <v>6922</v>
      </c>
      <c r="CK2520" s="110" t="s">
        <v>37</v>
      </c>
      <c r="CL2520" s="110">
        <v>4109807</v>
      </c>
      <c r="CM2520" s="110" t="s">
        <v>142</v>
      </c>
      <c r="CN2520" s="110">
        <v>1680</v>
      </c>
      <c r="CO2520" s="110">
        <v>4700</v>
      </c>
      <c r="CP2520" s="110">
        <v>188.73</v>
      </c>
      <c r="CQ2520" s="110">
        <v>0</v>
      </c>
    </row>
    <row r="2521" spans="56:95" x14ac:dyDescent="0.2">
      <c r="BD2521" s="110" t="str">
        <f t="shared" si="373"/>
        <v>6096RGInt 03 Cascavel</v>
      </c>
      <c r="BE2521" s="110">
        <v>6096</v>
      </c>
      <c r="BF2521" s="110" t="s">
        <v>2707</v>
      </c>
      <c r="BG2521" s="110">
        <v>7015</v>
      </c>
      <c r="BH2521" s="110" t="s">
        <v>35</v>
      </c>
      <c r="BI2521" s="110">
        <v>0</v>
      </c>
      <c r="BJ2521" s="110">
        <v>1363</v>
      </c>
      <c r="BK2521" s="110">
        <v>2271</v>
      </c>
      <c r="BL2521" s="110">
        <v>454</v>
      </c>
      <c r="BN2521" s="110">
        <f t="shared" si="374"/>
        <v>4088</v>
      </c>
      <c r="CG2521" s="110" t="str">
        <f t="shared" si="375"/>
        <v>6922 Total</v>
      </c>
      <c r="CH2521" s="110" t="str">
        <f t="shared" si="376"/>
        <v>6922 Total-1</v>
      </c>
      <c r="CI2521" s="110">
        <v>1</v>
      </c>
      <c r="CJ2521" s="110" t="s">
        <v>7948</v>
      </c>
      <c r="CN2521" s="110">
        <v>1680</v>
      </c>
      <c r="CO2521" s="110">
        <v>4700</v>
      </c>
      <c r="CP2521" s="110">
        <v>188.73</v>
      </c>
      <c r="CQ2521" s="110">
        <v>0</v>
      </c>
    </row>
    <row r="2522" spans="56:95" x14ac:dyDescent="0.2">
      <c r="BD2522" s="110" t="str">
        <f t="shared" si="373"/>
        <v>6097RGInt 01 Curitiba</v>
      </c>
      <c r="BE2522" s="110">
        <v>6097</v>
      </c>
      <c r="BF2522" s="110" t="s">
        <v>2696</v>
      </c>
      <c r="BG2522" s="110">
        <v>7015</v>
      </c>
      <c r="BH2522" s="110" t="s">
        <v>33</v>
      </c>
      <c r="BI2522" s="110">
        <v>0</v>
      </c>
      <c r="BJ2522" s="110">
        <v>3237</v>
      </c>
      <c r="BK2522" s="110">
        <v>2589</v>
      </c>
      <c r="BL2522" s="110">
        <v>0</v>
      </c>
      <c r="BN2522" s="110">
        <f t="shared" si="374"/>
        <v>5826</v>
      </c>
      <c r="CG2522" s="110" t="str">
        <f t="shared" si="375"/>
        <v>6923Londrina</v>
      </c>
      <c r="CH2522" s="110" t="str">
        <f t="shared" si="376"/>
        <v>6923-1</v>
      </c>
      <c r="CI2522" s="110">
        <v>1</v>
      </c>
      <c r="CJ2522" s="110">
        <v>6923</v>
      </c>
      <c r="CK2522" s="110" t="s">
        <v>37</v>
      </c>
      <c r="CL2522" s="110">
        <v>4113700</v>
      </c>
      <c r="CM2522" s="110" t="s">
        <v>326</v>
      </c>
      <c r="CN2522" s="110">
        <v>585</v>
      </c>
      <c r="CO2522" s="110">
        <v>7100</v>
      </c>
      <c r="CP2522" s="110">
        <v>115</v>
      </c>
      <c r="CQ2522" s="110">
        <v>0</v>
      </c>
    </row>
    <row r="2523" spans="56:95" x14ac:dyDescent="0.2">
      <c r="BD2523" s="110" t="str">
        <f t="shared" si="373"/>
        <v>6098RGInt 06 Ponta Grossa</v>
      </c>
      <c r="BE2523" s="110">
        <v>6098</v>
      </c>
      <c r="BF2523" s="110" t="s">
        <v>2701</v>
      </c>
      <c r="BG2523" s="110">
        <v>7015</v>
      </c>
      <c r="BH2523" s="110" t="s">
        <v>38</v>
      </c>
      <c r="BI2523" s="110">
        <v>0</v>
      </c>
      <c r="BJ2523" s="110">
        <v>1688</v>
      </c>
      <c r="BK2523" s="110">
        <v>2814</v>
      </c>
      <c r="BL2523" s="110">
        <v>563</v>
      </c>
      <c r="BN2523" s="110">
        <f t="shared" si="374"/>
        <v>5065</v>
      </c>
      <c r="CG2523" s="110" t="str">
        <f t="shared" si="375"/>
        <v>6923 Total</v>
      </c>
      <c r="CH2523" s="110" t="str">
        <f t="shared" si="376"/>
        <v>6923 Total-1</v>
      </c>
      <c r="CI2523" s="110">
        <v>1</v>
      </c>
      <c r="CJ2523" s="110" t="s">
        <v>7949</v>
      </c>
      <c r="CN2523" s="110">
        <v>585</v>
      </c>
      <c r="CO2523" s="110">
        <v>7100</v>
      </c>
      <c r="CP2523" s="110">
        <v>115</v>
      </c>
      <c r="CQ2523" s="110">
        <v>0</v>
      </c>
    </row>
    <row r="2524" spans="56:95" x14ac:dyDescent="0.2">
      <c r="BD2524" s="110" t="str">
        <f t="shared" si="373"/>
        <v>6099RGInt 01 Curitiba</v>
      </c>
      <c r="BE2524" s="110">
        <v>6099</v>
      </c>
      <c r="BF2524" s="110" t="s">
        <v>2704</v>
      </c>
      <c r="BG2524" s="110">
        <v>7015</v>
      </c>
      <c r="BH2524" s="110" t="s">
        <v>33</v>
      </c>
      <c r="BI2524" s="110">
        <v>0</v>
      </c>
      <c r="BJ2524" s="110">
        <v>2072</v>
      </c>
      <c r="BK2524" s="110">
        <v>3453</v>
      </c>
      <c r="BL2524" s="110">
        <v>691</v>
      </c>
      <c r="BN2524" s="110">
        <f t="shared" si="374"/>
        <v>6216</v>
      </c>
      <c r="CG2524" s="110" t="str">
        <f t="shared" si="375"/>
        <v>6924Medianeira</v>
      </c>
      <c r="CH2524" s="110" t="str">
        <f t="shared" si="376"/>
        <v>6924-1</v>
      </c>
      <c r="CI2524" s="110">
        <v>1</v>
      </c>
      <c r="CJ2524" s="110">
        <v>6924</v>
      </c>
      <c r="CK2524" s="110" t="s">
        <v>35</v>
      </c>
      <c r="CL2524" s="110">
        <v>4115804</v>
      </c>
      <c r="CM2524" s="110" t="s">
        <v>533</v>
      </c>
      <c r="CN2524" s="110">
        <v>1935.18</v>
      </c>
      <c r="CO2524" s="110">
        <v>4500</v>
      </c>
      <c r="CP2524" s="110">
        <v>144.82</v>
      </c>
      <c r="CQ2524" s="110">
        <v>0</v>
      </c>
    </row>
    <row r="2525" spans="56:95" x14ac:dyDescent="0.2">
      <c r="BD2525" s="110" t="str">
        <f t="shared" si="373"/>
        <v>6100RGInt 01 Curitiba</v>
      </c>
      <c r="BE2525" s="110">
        <v>6100</v>
      </c>
      <c r="BF2525" s="110" t="s">
        <v>2710</v>
      </c>
      <c r="BG2525" s="110">
        <v>7015</v>
      </c>
      <c r="BH2525" s="110" t="s">
        <v>33</v>
      </c>
      <c r="BI2525" s="110">
        <v>0</v>
      </c>
      <c r="BJ2525" s="110">
        <v>1345</v>
      </c>
      <c r="BK2525" s="110">
        <v>2242</v>
      </c>
      <c r="BL2525" s="110">
        <v>448</v>
      </c>
      <c r="BN2525" s="110">
        <f t="shared" si="374"/>
        <v>4035</v>
      </c>
      <c r="CG2525" s="110" t="str">
        <f t="shared" si="375"/>
        <v>6924 Total</v>
      </c>
      <c r="CH2525" s="110" t="str">
        <f t="shared" si="376"/>
        <v>6924 Total-1</v>
      </c>
      <c r="CI2525" s="110">
        <v>1</v>
      </c>
      <c r="CJ2525" s="110" t="s">
        <v>7950</v>
      </c>
      <c r="CN2525" s="110">
        <v>1935.18</v>
      </c>
      <c r="CO2525" s="110">
        <v>4500</v>
      </c>
      <c r="CP2525" s="110">
        <v>144.82</v>
      </c>
      <c r="CQ2525" s="110">
        <v>0</v>
      </c>
    </row>
    <row r="2526" spans="56:95" x14ac:dyDescent="0.2">
      <c r="BD2526" s="110" t="str">
        <f t="shared" si="373"/>
        <v>6101RGInt 01 Curitiba</v>
      </c>
      <c r="BE2526" s="110">
        <v>6101</v>
      </c>
      <c r="BF2526" s="110" t="s">
        <v>5590</v>
      </c>
      <c r="BG2526" s="110">
        <v>7015</v>
      </c>
      <c r="BH2526" s="110" t="s">
        <v>33</v>
      </c>
      <c r="BI2526" s="110">
        <v>0</v>
      </c>
      <c r="BJ2526" s="110">
        <v>400</v>
      </c>
      <c r="BK2526" s="110">
        <v>1200</v>
      </c>
      <c r="BL2526" s="110">
        <v>2400</v>
      </c>
      <c r="BN2526" s="110">
        <f t="shared" si="374"/>
        <v>4000</v>
      </c>
      <c r="CG2526" s="110" t="str">
        <f t="shared" si="375"/>
        <v>6925Londrina</v>
      </c>
      <c r="CH2526" s="110" t="str">
        <f t="shared" si="376"/>
        <v>6925-1</v>
      </c>
      <c r="CI2526" s="110">
        <v>1</v>
      </c>
      <c r="CJ2526" s="110">
        <v>6925</v>
      </c>
      <c r="CK2526" s="110" t="s">
        <v>37</v>
      </c>
      <c r="CL2526" s="110">
        <v>4113700</v>
      </c>
      <c r="CM2526" s="110" t="s">
        <v>326</v>
      </c>
      <c r="CN2526" s="110">
        <v>0</v>
      </c>
      <c r="CO2526" s="110">
        <v>0</v>
      </c>
      <c r="CP2526" s="110">
        <v>0</v>
      </c>
      <c r="CQ2526" s="110">
        <v>150</v>
      </c>
    </row>
    <row r="2527" spans="56:95" x14ac:dyDescent="0.2">
      <c r="BD2527" s="110" t="str">
        <f t="shared" si="373"/>
        <v>6102RGInt 01 Curitiba</v>
      </c>
      <c r="BE2527" s="110">
        <v>6102</v>
      </c>
      <c r="BF2527" s="110" t="s">
        <v>2716</v>
      </c>
      <c r="BG2527" s="110">
        <v>7015</v>
      </c>
      <c r="BH2527" s="110" t="s">
        <v>33</v>
      </c>
      <c r="BI2527" s="110">
        <v>0</v>
      </c>
      <c r="BJ2527" s="110">
        <v>400</v>
      </c>
      <c r="BK2527" s="110">
        <v>1200</v>
      </c>
      <c r="BL2527" s="110">
        <v>2400</v>
      </c>
      <c r="BN2527" s="110">
        <f t="shared" si="374"/>
        <v>4000</v>
      </c>
      <c r="CG2527" s="110" t="str">
        <f t="shared" si="375"/>
        <v>6925 Total</v>
      </c>
      <c r="CH2527" s="110" t="str">
        <f t="shared" si="376"/>
        <v>6925 Total-1</v>
      </c>
      <c r="CI2527" s="110">
        <v>1</v>
      </c>
      <c r="CJ2527" s="110" t="s">
        <v>7951</v>
      </c>
      <c r="CN2527" s="110">
        <v>0</v>
      </c>
      <c r="CO2527" s="110">
        <v>0</v>
      </c>
      <c r="CP2527" s="110">
        <v>0</v>
      </c>
      <c r="CQ2527" s="110">
        <v>150</v>
      </c>
    </row>
    <row r="2528" spans="56:95" x14ac:dyDescent="0.2">
      <c r="BD2528" s="110" t="str">
        <f t="shared" si="373"/>
        <v>6103RGInt 06 Ponta Grossa</v>
      </c>
      <c r="BE2528" s="110">
        <v>6103</v>
      </c>
      <c r="BF2528" s="110" t="s">
        <v>2787</v>
      </c>
      <c r="BG2528" s="110">
        <v>8372</v>
      </c>
      <c r="BH2528" s="110" t="s">
        <v>38</v>
      </c>
      <c r="BI2528" s="110">
        <v>0</v>
      </c>
      <c r="BJ2528" s="110">
        <v>562.79999999999995</v>
      </c>
      <c r="BK2528" s="110">
        <v>1172.0999999999999</v>
      </c>
      <c r="BL2528" s="110">
        <v>2172.1</v>
      </c>
      <c r="BN2528" s="110">
        <f t="shared" si="374"/>
        <v>3907</v>
      </c>
      <c r="CG2528" s="110" t="str">
        <f t="shared" si="375"/>
        <v>6926Rolândia</v>
      </c>
      <c r="CH2528" s="110" t="str">
        <f t="shared" si="376"/>
        <v>6926-1</v>
      </c>
      <c r="CI2528" s="110">
        <v>1</v>
      </c>
      <c r="CJ2528" s="110">
        <v>6926</v>
      </c>
      <c r="CK2528" s="110" t="s">
        <v>37</v>
      </c>
      <c r="CL2528" s="110">
        <v>4122404</v>
      </c>
      <c r="CM2528" s="110" t="s">
        <v>2222</v>
      </c>
      <c r="CN2528" s="110">
        <v>0</v>
      </c>
      <c r="CO2528" s="110">
        <v>0</v>
      </c>
      <c r="CP2528" s="110">
        <v>0</v>
      </c>
      <c r="CQ2528" s="110">
        <v>150</v>
      </c>
    </row>
    <row r="2529" spans="56:95" x14ac:dyDescent="0.2">
      <c r="BD2529" s="110" t="str">
        <f t="shared" si="373"/>
        <v>6104RGInt 03 Cascavel</v>
      </c>
      <c r="BE2529" s="110">
        <v>6104</v>
      </c>
      <c r="BF2529" s="110" t="s">
        <v>2793</v>
      </c>
      <c r="BG2529" s="110">
        <v>8372</v>
      </c>
      <c r="BH2529" s="110" t="s">
        <v>35</v>
      </c>
      <c r="BI2529" s="110">
        <v>0</v>
      </c>
      <c r="BJ2529" s="110">
        <v>500</v>
      </c>
      <c r="BK2529" s="110">
        <v>1606</v>
      </c>
      <c r="BL2529" s="110">
        <v>1802</v>
      </c>
      <c r="BN2529" s="110">
        <f t="shared" si="374"/>
        <v>3908</v>
      </c>
      <c r="CG2529" s="110" t="str">
        <f t="shared" si="375"/>
        <v>6926 Total</v>
      </c>
      <c r="CH2529" s="110" t="str">
        <f t="shared" si="376"/>
        <v>6926 Total-1</v>
      </c>
      <c r="CI2529" s="110">
        <v>1</v>
      </c>
      <c r="CJ2529" s="110" t="s">
        <v>7952</v>
      </c>
      <c r="CN2529" s="110">
        <v>0</v>
      </c>
      <c r="CO2529" s="110">
        <v>0</v>
      </c>
      <c r="CP2529" s="110">
        <v>0</v>
      </c>
      <c r="CQ2529" s="110">
        <v>150</v>
      </c>
    </row>
    <row r="2530" spans="56:95" x14ac:dyDescent="0.2">
      <c r="BD2530" s="110" t="str">
        <f t="shared" si="373"/>
        <v>6105RGInt 06 Ponta Grossa</v>
      </c>
      <c r="BE2530" s="110">
        <v>6105</v>
      </c>
      <c r="BF2530" s="110" t="s">
        <v>2797</v>
      </c>
      <c r="BG2530" s="110">
        <v>8372</v>
      </c>
      <c r="BH2530" s="110" t="s">
        <v>38</v>
      </c>
      <c r="BI2530" s="110">
        <v>0</v>
      </c>
      <c r="BJ2530" s="110">
        <v>562.79999999999995</v>
      </c>
      <c r="BK2530" s="110">
        <v>872.1</v>
      </c>
      <c r="BL2530" s="110">
        <v>1472.1</v>
      </c>
      <c r="BN2530" s="110">
        <f t="shared" si="374"/>
        <v>2907</v>
      </c>
      <c r="CG2530" s="110" t="str">
        <f t="shared" si="375"/>
        <v>6927Fazenda Rio Grande</v>
      </c>
      <c r="CH2530" s="110" t="str">
        <f t="shared" si="376"/>
        <v>6927-1</v>
      </c>
      <c r="CI2530" s="110">
        <v>1</v>
      </c>
      <c r="CJ2530" s="110">
        <v>6927</v>
      </c>
      <c r="CK2530" s="110" t="s">
        <v>33</v>
      </c>
      <c r="CL2530" s="110">
        <v>4107652</v>
      </c>
      <c r="CM2530" s="110" t="s">
        <v>506</v>
      </c>
      <c r="CN2530" s="110">
        <v>0</v>
      </c>
      <c r="CO2530" s="110">
        <v>0</v>
      </c>
      <c r="CP2530" s="110">
        <v>0</v>
      </c>
      <c r="CQ2530" s="110">
        <v>150</v>
      </c>
    </row>
    <row r="2531" spans="56:95" x14ac:dyDescent="0.2">
      <c r="BD2531" s="110" t="str">
        <f t="shared" si="373"/>
        <v>6106RGInt 03 Cascavel</v>
      </c>
      <c r="BE2531" s="110">
        <v>6106</v>
      </c>
      <c r="BF2531" s="110" t="s">
        <v>5621</v>
      </c>
      <c r="BG2531" s="110">
        <v>8372</v>
      </c>
      <c r="BH2531" s="110" t="s">
        <v>35</v>
      </c>
      <c r="BI2531" s="110">
        <v>0</v>
      </c>
      <c r="BJ2531" s="110">
        <v>500</v>
      </c>
      <c r="BK2531" s="110">
        <v>1605</v>
      </c>
      <c r="BL2531" s="110">
        <v>1802</v>
      </c>
      <c r="BN2531" s="110">
        <f t="shared" si="374"/>
        <v>3907</v>
      </c>
      <c r="CG2531" s="110" t="str">
        <f t="shared" si="375"/>
        <v>6927 Total</v>
      </c>
      <c r="CH2531" s="110" t="str">
        <f t="shared" si="376"/>
        <v>6927 Total-1</v>
      </c>
      <c r="CI2531" s="110">
        <v>1</v>
      </c>
      <c r="CJ2531" s="110" t="s">
        <v>7953</v>
      </c>
      <c r="CN2531" s="110">
        <v>0</v>
      </c>
      <c r="CO2531" s="110">
        <v>0</v>
      </c>
      <c r="CP2531" s="110">
        <v>0</v>
      </c>
      <c r="CQ2531" s="110">
        <v>150</v>
      </c>
    </row>
    <row r="2532" spans="56:95" x14ac:dyDescent="0.2">
      <c r="BD2532" s="110" t="str">
        <f t="shared" si="373"/>
        <v>6107RGInt 05 Londrina</v>
      </c>
      <c r="BE2532" s="110">
        <v>6107</v>
      </c>
      <c r="BF2532" s="110" t="s">
        <v>2806</v>
      </c>
      <c r="BG2532" s="110">
        <v>8372</v>
      </c>
      <c r="BH2532" s="110" t="s">
        <v>37</v>
      </c>
      <c r="BI2532" s="110">
        <v>0</v>
      </c>
      <c r="BJ2532" s="110">
        <v>233.2</v>
      </c>
      <c r="BK2532" s="110">
        <v>324.89999999999998</v>
      </c>
      <c r="BL2532" s="110">
        <v>524.9</v>
      </c>
      <c r="BN2532" s="110">
        <f t="shared" si="374"/>
        <v>1083</v>
      </c>
      <c r="CG2532" s="110" t="str">
        <f t="shared" si="375"/>
        <v>6928Fazenda Rio Grande</v>
      </c>
      <c r="CH2532" s="110" t="str">
        <f t="shared" si="376"/>
        <v>6928-1</v>
      </c>
      <c r="CI2532" s="110">
        <v>1</v>
      </c>
      <c r="CJ2532" s="110">
        <v>6928</v>
      </c>
      <c r="CK2532" s="110" t="s">
        <v>33</v>
      </c>
      <c r="CL2532" s="110">
        <v>4107652</v>
      </c>
      <c r="CM2532" s="110" t="s">
        <v>506</v>
      </c>
      <c r="CN2532" s="110">
        <v>0</v>
      </c>
      <c r="CO2532" s="110">
        <v>0</v>
      </c>
      <c r="CP2532" s="110">
        <v>0</v>
      </c>
      <c r="CQ2532" s="110">
        <v>150</v>
      </c>
    </row>
    <row r="2533" spans="56:95" x14ac:dyDescent="0.2">
      <c r="BD2533" s="110" t="str">
        <f t="shared" si="373"/>
        <v>6108RGInt 01 Curitiba</v>
      </c>
      <c r="BE2533" s="110">
        <v>6108</v>
      </c>
      <c r="BF2533" s="110" t="s">
        <v>2811</v>
      </c>
      <c r="BG2533" s="110">
        <v>8372</v>
      </c>
      <c r="BH2533" s="110" t="s">
        <v>33</v>
      </c>
      <c r="BI2533" s="110">
        <v>0</v>
      </c>
      <c r="BJ2533" s="110">
        <v>236</v>
      </c>
      <c r="BK2533" s="110">
        <v>552</v>
      </c>
      <c r="BL2533" s="110">
        <v>1052</v>
      </c>
      <c r="BN2533" s="110">
        <f t="shared" si="374"/>
        <v>1840</v>
      </c>
      <c r="CG2533" s="110" t="str">
        <f t="shared" si="375"/>
        <v>6928 Total</v>
      </c>
      <c r="CH2533" s="110" t="str">
        <f t="shared" si="376"/>
        <v>6928 Total-1</v>
      </c>
      <c r="CI2533" s="110">
        <v>1</v>
      </c>
      <c r="CJ2533" s="110" t="s">
        <v>7954</v>
      </c>
      <c r="CN2533" s="110">
        <v>0</v>
      </c>
      <c r="CO2533" s="110">
        <v>0</v>
      </c>
      <c r="CP2533" s="110">
        <v>0</v>
      </c>
      <c r="CQ2533" s="110">
        <v>150</v>
      </c>
    </row>
    <row r="2534" spans="56:95" x14ac:dyDescent="0.2">
      <c r="BD2534" s="110" t="str">
        <f t="shared" si="373"/>
        <v>6109(vazio)</v>
      </c>
      <c r="BE2534" s="110">
        <v>6109</v>
      </c>
      <c r="BF2534" s="110" t="s">
        <v>2863</v>
      </c>
      <c r="BG2534" s="110">
        <v>8465</v>
      </c>
      <c r="BH2534" s="110" t="s">
        <v>60</v>
      </c>
      <c r="BI2534" s="110">
        <v>0</v>
      </c>
      <c r="BJ2534" s="110">
        <v>100000</v>
      </c>
      <c r="BK2534" s="110">
        <v>100000</v>
      </c>
      <c r="BL2534" s="110">
        <v>100000</v>
      </c>
      <c r="BN2534" s="110">
        <f t="shared" si="374"/>
        <v>300000</v>
      </c>
      <c r="CG2534" s="110" t="str">
        <f t="shared" si="375"/>
        <v>6929Londrina</v>
      </c>
      <c r="CH2534" s="110" t="str">
        <f t="shared" si="376"/>
        <v>6929-1</v>
      </c>
      <c r="CI2534" s="110">
        <v>1</v>
      </c>
      <c r="CJ2534" s="110">
        <v>6929</v>
      </c>
      <c r="CK2534" s="110" t="s">
        <v>37</v>
      </c>
      <c r="CL2534" s="110">
        <v>4113700</v>
      </c>
      <c r="CM2534" s="110" t="s">
        <v>326</v>
      </c>
      <c r="CN2534" s="110">
        <v>0</v>
      </c>
      <c r="CO2534" s="110">
        <v>0</v>
      </c>
      <c r="CP2534" s="110">
        <v>0</v>
      </c>
      <c r="CQ2534" s="110">
        <v>150</v>
      </c>
    </row>
    <row r="2535" spans="56:95" x14ac:dyDescent="0.2">
      <c r="BD2535" s="110" t="str">
        <f t="shared" si="373"/>
        <v>6110(vazio)</v>
      </c>
      <c r="BE2535" s="110">
        <v>6110</v>
      </c>
      <c r="BF2535" s="110" t="s">
        <v>2906</v>
      </c>
      <c r="BG2535" s="110">
        <v>8470</v>
      </c>
      <c r="BH2535" s="110" t="s">
        <v>60</v>
      </c>
      <c r="BI2535" s="110">
        <v>0</v>
      </c>
      <c r="BJ2535" s="110">
        <v>60</v>
      </c>
      <c r="BK2535" s="110">
        <v>120</v>
      </c>
      <c r="BL2535" s="110">
        <v>200</v>
      </c>
      <c r="BN2535" s="110">
        <f t="shared" si="374"/>
        <v>380</v>
      </c>
      <c r="CG2535" s="110" t="str">
        <f t="shared" si="375"/>
        <v>6929 Total</v>
      </c>
      <c r="CH2535" s="110" t="str">
        <f t="shared" si="376"/>
        <v>6929 Total-1</v>
      </c>
      <c r="CI2535" s="110">
        <v>1</v>
      </c>
      <c r="CJ2535" s="110" t="s">
        <v>7955</v>
      </c>
      <c r="CN2535" s="110">
        <v>0</v>
      </c>
      <c r="CO2535" s="110">
        <v>0</v>
      </c>
      <c r="CP2535" s="110">
        <v>0</v>
      </c>
      <c r="CQ2535" s="110">
        <v>150</v>
      </c>
    </row>
    <row r="2536" spans="56:95" x14ac:dyDescent="0.2">
      <c r="BD2536" s="110" t="str">
        <f t="shared" si="373"/>
        <v>6113(vazio)</v>
      </c>
      <c r="BE2536" s="110">
        <v>6113</v>
      </c>
      <c r="BF2536" s="110" t="s">
        <v>3860</v>
      </c>
      <c r="BG2536" s="110">
        <v>8410</v>
      </c>
      <c r="BH2536" s="110" t="s">
        <v>60</v>
      </c>
      <c r="BI2536" s="110">
        <v>0</v>
      </c>
      <c r="BJ2536" s="110">
        <v>200</v>
      </c>
      <c r="BK2536" s="110">
        <v>400</v>
      </c>
      <c r="BL2536" s="110">
        <v>800</v>
      </c>
      <c r="BN2536" s="110">
        <f t="shared" si="374"/>
        <v>1400</v>
      </c>
      <c r="CG2536" s="110" t="str">
        <f t="shared" si="375"/>
        <v>6930Sarandi</v>
      </c>
      <c r="CH2536" s="110" t="str">
        <f t="shared" si="376"/>
        <v>6930-1</v>
      </c>
      <c r="CI2536" s="110">
        <v>1</v>
      </c>
      <c r="CJ2536" s="110">
        <v>6930</v>
      </c>
      <c r="CK2536" s="110" t="s">
        <v>36</v>
      </c>
      <c r="CL2536" s="110">
        <v>4126256</v>
      </c>
      <c r="CM2536" s="110" t="s">
        <v>223</v>
      </c>
      <c r="CN2536" s="110">
        <v>0</v>
      </c>
      <c r="CO2536" s="110">
        <v>0</v>
      </c>
      <c r="CP2536" s="110">
        <v>0</v>
      </c>
      <c r="CQ2536" s="110">
        <v>100</v>
      </c>
    </row>
    <row r="2537" spans="56:95" x14ac:dyDescent="0.2">
      <c r="BD2537" s="110" t="str">
        <f t="shared" si="373"/>
        <v>6114(vazio)</v>
      </c>
      <c r="BE2537" s="110">
        <v>6114</v>
      </c>
      <c r="BF2537" s="110" t="s">
        <v>3853</v>
      </c>
      <c r="BG2537" s="110">
        <v>8410</v>
      </c>
      <c r="BH2537" s="110" t="s">
        <v>60</v>
      </c>
      <c r="BI2537" s="110">
        <v>0</v>
      </c>
      <c r="BJ2537" s="110">
        <v>5</v>
      </c>
      <c r="BK2537" s="110">
        <v>5</v>
      </c>
      <c r="BL2537" s="110">
        <v>10</v>
      </c>
      <c r="BN2537" s="110">
        <f t="shared" si="374"/>
        <v>20</v>
      </c>
      <c r="CG2537" s="110" t="str">
        <f t="shared" si="375"/>
        <v>6930 Total</v>
      </c>
      <c r="CH2537" s="110" t="str">
        <f t="shared" si="376"/>
        <v>6930 Total-1</v>
      </c>
      <c r="CI2537" s="110">
        <v>1</v>
      </c>
      <c r="CJ2537" s="110" t="s">
        <v>7956</v>
      </c>
      <c r="CN2537" s="110">
        <v>0</v>
      </c>
      <c r="CO2537" s="110">
        <v>0</v>
      </c>
      <c r="CP2537" s="110">
        <v>0</v>
      </c>
      <c r="CQ2537" s="110">
        <v>100</v>
      </c>
    </row>
    <row r="2538" spans="56:95" x14ac:dyDescent="0.2">
      <c r="BD2538" s="110" t="str">
        <f t="shared" si="373"/>
        <v>6115(vazio)</v>
      </c>
      <c r="BE2538" s="110">
        <v>6115</v>
      </c>
      <c r="BF2538" s="110" t="s">
        <v>3851</v>
      </c>
      <c r="BG2538" s="110">
        <v>8410</v>
      </c>
      <c r="BH2538" s="110" t="s">
        <v>60</v>
      </c>
      <c r="BI2538" s="110">
        <v>0</v>
      </c>
      <c r="BJ2538" s="110">
        <v>2</v>
      </c>
      <c r="BK2538" s="110">
        <v>3</v>
      </c>
      <c r="BL2538" s="110">
        <v>5</v>
      </c>
      <c r="BN2538" s="110">
        <f t="shared" si="374"/>
        <v>10</v>
      </c>
      <c r="CG2538" s="110" t="str">
        <f t="shared" si="375"/>
        <v>6931Toledo</v>
      </c>
      <c r="CH2538" s="110" t="str">
        <f t="shared" si="376"/>
        <v>6931-1</v>
      </c>
      <c r="CI2538" s="110">
        <v>1</v>
      </c>
      <c r="CJ2538" s="110">
        <v>6931</v>
      </c>
      <c r="CK2538" s="110" t="s">
        <v>35</v>
      </c>
      <c r="CL2538" s="110">
        <v>4127700</v>
      </c>
      <c r="CM2538" s="110" t="s">
        <v>578</v>
      </c>
      <c r="CN2538" s="110">
        <v>0</v>
      </c>
      <c r="CO2538" s="110">
        <v>0</v>
      </c>
      <c r="CP2538" s="110">
        <v>0</v>
      </c>
      <c r="CQ2538" s="110">
        <v>200</v>
      </c>
    </row>
    <row r="2539" spans="56:95" x14ac:dyDescent="0.2">
      <c r="BD2539" s="110" t="str">
        <f t="shared" si="373"/>
        <v>6116(vazio)</v>
      </c>
      <c r="BE2539" s="110">
        <v>6116</v>
      </c>
      <c r="BF2539" s="110" t="s">
        <v>3828</v>
      </c>
      <c r="BG2539" s="110">
        <v>8410</v>
      </c>
      <c r="BH2539" s="110" t="s">
        <v>60</v>
      </c>
      <c r="BI2539" s="110">
        <v>1900</v>
      </c>
      <c r="BJ2539" s="110">
        <v>2650</v>
      </c>
      <c r="BK2539" s="110">
        <v>2500</v>
      </c>
      <c r="BL2539" s="110">
        <v>3000</v>
      </c>
      <c r="BN2539" s="110">
        <f t="shared" si="374"/>
        <v>10050</v>
      </c>
      <c r="CG2539" s="110" t="str">
        <f t="shared" si="375"/>
        <v>6931 Total</v>
      </c>
      <c r="CH2539" s="110" t="str">
        <f t="shared" si="376"/>
        <v>6931 Total-1</v>
      </c>
      <c r="CI2539" s="110">
        <v>1</v>
      </c>
      <c r="CJ2539" s="110" t="s">
        <v>7957</v>
      </c>
      <c r="CN2539" s="110">
        <v>0</v>
      </c>
      <c r="CO2539" s="110">
        <v>0</v>
      </c>
      <c r="CP2539" s="110">
        <v>0</v>
      </c>
      <c r="CQ2539" s="110">
        <v>200</v>
      </c>
    </row>
    <row r="2540" spans="56:95" x14ac:dyDescent="0.2">
      <c r="BD2540" s="110" t="str">
        <f t="shared" si="373"/>
        <v>6117(vazio)</v>
      </c>
      <c r="BE2540" s="110">
        <v>6117</v>
      </c>
      <c r="BF2540" s="110" t="s">
        <v>3846</v>
      </c>
      <c r="BG2540" s="110">
        <v>8410</v>
      </c>
      <c r="BH2540" s="110" t="s">
        <v>60</v>
      </c>
      <c r="BI2540" s="110">
        <v>0</v>
      </c>
      <c r="BJ2540" s="110">
        <v>1000</v>
      </c>
      <c r="BK2540" s="110">
        <v>1000</v>
      </c>
      <c r="BL2540" s="110">
        <v>1000</v>
      </c>
      <c r="BN2540" s="110">
        <f t="shared" si="374"/>
        <v>3000</v>
      </c>
      <c r="CG2540" s="110" t="str">
        <f t="shared" si="375"/>
        <v>6932Toledo</v>
      </c>
      <c r="CH2540" s="110" t="str">
        <f t="shared" si="376"/>
        <v>6932-1</v>
      </c>
      <c r="CI2540" s="110">
        <v>1</v>
      </c>
      <c r="CJ2540" s="110">
        <v>6932</v>
      </c>
      <c r="CK2540" s="110" t="s">
        <v>35</v>
      </c>
      <c r="CL2540" s="110">
        <v>4127700</v>
      </c>
      <c r="CM2540" s="110" t="s">
        <v>578</v>
      </c>
      <c r="CN2540" s="110">
        <v>0</v>
      </c>
      <c r="CO2540" s="110">
        <v>0</v>
      </c>
      <c r="CP2540" s="110">
        <v>0</v>
      </c>
      <c r="CQ2540" s="110">
        <v>200</v>
      </c>
    </row>
    <row r="2541" spans="56:95" x14ac:dyDescent="0.2">
      <c r="BD2541" s="110" t="str">
        <f t="shared" si="373"/>
        <v>6119(vazio)</v>
      </c>
      <c r="BE2541" s="110">
        <v>6119</v>
      </c>
      <c r="BF2541" s="110" t="s">
        <v>3213</v>
      </c>
      <c r="BG2541" s="110">
        <v>8153</v>
      </c>
      <c r="BH2541" s="110" t="s">
        <v>60</v>
      </c>
      <c r="BI2541" s="110">
        <v>0</v>
      </c>
      <c r="BJ2541" s="110">
        <v>215</v>
      </c>
      <c r="BK2541" s="110">
        <v>215</v>
      </c>
      <c r="BL2541" s="110">
        <v>215</v>
      </c>
      <c r="BN2541" s="110">
        <f t="shared" si="374"/>
        <v>645</v>
      </c>
      <c r="CG2541" s="110" t="str">
        <f t="shared" si="375"/>
        <v>6932 Total</v>
      </c>
      <c r="CH2541" s="110" t="str">
        <f t="shared" si="376"/>
        <v>6932 Total-1</v>
      </c>
      <c r="CI2541" s="110">
        <v>1</v>
      </c>
      <c r="CJ2541" s="110" t="s">
        <v>7958</v>
      </c>
      <c r="CN2541" s="110">
        <v>0</v>
      </c>
      <c r="CO2541" s="110">
        <v>0</v>
      </c>
      <c r="CP2541" s="110">
        <v>0</v>
      </c>
      <c r="CQ2541" s="110">
        <v>200</v>
      </c>
    </row>
    <row r="2542" spans="56:95" x14ac:dyDescent="0.2">
      <c r="BD2542" s="110" t="str">
        <f t="shared" si="373"/>
        <v>6120RGInt 06 Ponta Grossa</v>
      </c>
      <c r="BE2542" s="110">
        <v>6120</v>
      </c>
      <c r="BF2542" s="110" t="s">
        <v>3082</v>
      </c>
      <c r="BG2542" s="110">
        <v>8119</v>
      </c>
      <c r="BH2542" s="110" t="s">
        <v>38</v>
      </c>
      <c r="BI2542" s="110">
        <v>0</v>
      </c>
      <c r="BJ2542" s="110">
        <v>15460</v>
      </c>
      <c r="BK2542" s="110">
        <v>0</v>
      </c>
      <c r="BL2542" s="110">
        <v>0</v>
      </c>
      <c r="BN2542" s="110">
        <f t="shared" si="374"/>
        <v>15460</v>
      </c>
      <c r="CG2542" s="110" t="str">
        <f t="shared" si="375"/>
        <v>6933Maringá</v>
      </c>
      <c r="CH2542" s="110" t="str">
        <f t="shared" si="376"/>
        <v>6933-1</v>
      </c>
      <c r="CI2542" s="110">
        <v>1</v>
      </c>
      <c r="CJ2542" s="110">
        <v>6933</v>
      </c>
      <c r="CK2542" s="110" t="s">
        <v>36</v>
      </c>
      <c r="CL2542" s="110">
        <v>4115200</v>
      </c>
      <c r="CM2542" s="110" t="s">
        <v>503</v>
      </c>
      <c r="CN2542" s="110">
        <v>0</v>
      </c>
      <c r="CO2542" s="110">
        <v>0</v>
      </c>
      <c r="CP2542" s="110">
        <v>0</v>
      </c>
      <c r="CQ2542" s="110">
        <v>150</v>
      </c>
    </row>
    <row r="2543" spans="56:95" x14ac:dyDescent="0.2">
      <c r="BD2543" s="110" t="str">
        <f t="shared" si="373"/>
        <v>6121RGInt 02 Guarapuava</v>
      </c>
      <c r="BE2543" s="110">
        <v>6121</v>
      </c>
      <c r="BF2543" s="110" t="s">
        <v>6096</v>
      </c>
      <c r="BG2543" s="110">
        <v>8125</v>
      </c>
      <c r="BH2543" s="110" t="s">
        <v>34</v>
      </c>
      <c r="BI2543" s="110">
        <v>0</v>
      </c>
      <c r="BJ2543" s="110">
        <v>22</v>
      </c>
      <c r="BK2543" s="110">
        <v>0</v>
      </c>
      <c r="BL2543" s="110">
        <v>0</v>
      </c>
      <c r="BN2543" s="110">
        <f t="shared" si="374"/>
        <v>22</v>
      </c>
      <c r="CG2543" s="110" t="str">
        <f t="shared" si="375"/>
        <v>6933 Total</v>
      </c>
      <c r="CH2543" s="110" t="str">
        <f t="shared" si="376"/>
        <v>6933 Total-1</v>
      </c>
      <c r="CI2543" s="110">
        <v>1</v>
      </c>
      <c r="CJ2543" s="110" t="s">
        <v>7959</v>
      </c>
      <c r="CN2543" s="110">
        <v>0</v>
      </c>
      <c r="CO2543" s="110">
        <v>0</v>
      </c>
      <c r="CP2543" s="110">
        <v>0</v>
      </c>
      <c r="CQ2543" s="110">
        <v>150</v>
      </c>
    </row>
    <row r="2544" spans="56:95" x14ac:dyDescent="0.2">
      <c r="BD2544" s="110" t="str">
        <f t="shared" si="373"/>
        <v>6122RGInt 02 Guarapuava</v>
      </c>
      <c r="BE2544" s="110">
        <v>6122</v>
      </c>
      <c r="BF2544" s="110" t="s">
        <v>3107</v>
      </c>
      <c r="BG2544" s="110">
        <v>8125</v>
      </c>
      <c r="BH2544" s="110" t="s">
        <v>34</v>
      </c>
      <c r="BI2544" s="110">
        <v>0</v>
      </c>
      <c r="BJ2544" s="110">
        <v>73</v>
      </c>
      <c r="BK2544" s="110">
        <v>0</v>
      </c>
      <c r="BL2544" s="110">
        <v>0</v>
      </c>
      <c r="BN2544" s="110">
        <f t="shared" si="374"/>
        <v>73</v>
      </c>
      <c r="CG2544" s="110" t="str">
        <f t="shared" si="375"/>
        <v>6934Maringá</v>
      </c>
      <c r="CH2544" s="110" t="str">
        <f t="shared" si="376"/>
        <v>6934-1</v>
      </c>
      <c r="CI2544" s="110">
        <v>1</v>
      </c>
      <c r="CJ2544" s="110">
        <v>6934</v>
      </c>
      <c r="CK2544" s="110" t="s">
        <v>36</v>
      </c>
      <c r="CL2544" s="110">
        <v>4115200</v>
      </c>
      <c r="CM2544" s="110" t="s">
        <v>503</v>
      </c>
      <c r="CN2544" s="110">
        <v>0</v>
      </c>
      <c r="CO2544" s="110">
        <v>0</v>
      </c>
      <c r="CP2544" s="110">
        <v>0</v>
      </c>
      <c r="CQ2544" s="110">
        <v>150</v>
      </c>
    </row>
    <row r="2545" spans="56:95" x14ac:dyDescent="0.2">
      <c r="BD2545" s="110" t="str">
        <f t="shared" ref="BD2545:BD2608" si="377">BE2545&amp;BH2545</f>
        <v>6123RGInt 04 Maringá</v>
      </c>
      <c r="BE2545" s="110">
        <v>6123</v>
      </c>
      <c r="BF2545" s="110" t="s">
        <v>3241</v>
      </c>
      <c r="BG2545" s="110">
        <v>8044</v>
      </c>
      <c r="BH2545" s="110" t="s">
        <v>36</v>
      </c>
      <c r="BI2545" s="110">
        <v>0</v>
      </c>
      <c r="BJ2545" s="110">
        <v>1</v>
      </c>
      <c r="BK2545" s="110">
        <v>0</v>
      </c>
      <c r="BL2545" s="110">
        <v>0</v>
      </c>
      <c r="BN2545" s="110">
        <f t="shared" ref="BN2545:BN2608" si="378">SUM(BI2545:BM2545)</f>
        <v>1</v>
      </c>
      <c r="CG2545" s="110" t="str">
        <f t="shared" si="375"/>
        <v>6934 Total</v>
      </c>
      <c r="CH2545" s="110" t="str">
        <f t="shared" si="376"/>
        <v>6934 Total-1</v>
      </c>
      <c r="CI2545" s="110">
        <v>1</v>
      </c>
      <c r="CJ2545" s="110" t="s">
        <v>7960</v>
      </c>
      <c r="CN2545" s="110">
        <v>0</v>
      </c>
      <c r="CO2545" s="110">
        <v>0</v>
      </c>
      <c r="CP2545" s="110">
        <v>0</v>
      </c>
      <c r="CQ2545" s="110">
        <v>150</v>
      </c>
    </row>
    <row r="2546" spans="56:95" x14ac:dyDescent="0.2">
      <c r="BD2546" s="110" t="str">
        <f t="shared" si="377"/>
        <v>6124RGInt 01 Curitiba</v>
      </c>
      <c r="BE2546" s="110">
        <v>6124</v>
      </c>
      <c r="BF2546" s="110" t="s">
        <v>1803</v>
      </c>
      <c r="BG2546" s="110">
        <v>8074</v>
      </c>
      <c r="BH2546" s="110" t="s">
        <v>33</v>
      </c>
      <c r="BI2546" s="110">
        <v>0</v>
      </c>
      <c r="BJ2546" s="110">
        <v>1000</v>
      </c>
      <c r="BK2546" s="110">
        <v>2500</v>
      </c>
      <c r="BL2546" s="110">
        <v>1500</v>
      </c>
      <c r="BN2546" s="110">
        <f t="shared" si="378"/>
        <v>5000</v>
      </c>
      <c r="CG2546" s="110" t="str">
        <f t="shared" si="375"/>
        <v>6935Rolândia</v>
      </c>
      <c r="CH2546" s="110" t="str">
        <f t="shared" si="376"/>
        <v>6935-1</v>
      </c>
      <c r="CI2546" s="110">
        <v>1</v>
      </c>
      <c r="CJ2546" s="110">
        <v>6935</v>
      </c>
      <c r="CK2546" s="110" t="s">
        <v>37</v>
      </c>
      <c r="CL2546" s="110">
        <v>4122404</v>
      </c>
      <c r="CM2546" s="110" t="s">
        <v>2222</v>
      </c>
      <c r="CN2546" s="110">
        <v>0</v>
      </c>
      <c r="CO2546" s="110">
        <v>0</v>
      </c>
      <c r="CP2546" s="110">
        <v>0</v>
      </c>
      <c r="CQ2546" s="110">
        <v>150</v>
      </c>
    </row>
    <row r="2547" spans="56:95" x14ac:dyDescent="0.2">
      <c r="BD2547" s="110" t="str">
        <f t="shared" si="377"/>
        <v>6125RGInt 01 Curitiba</v>
      </c>
      <c r="BE2547" s="110">
        <v>6125</v>
      </c>
      <c r="BF2547" s="110" t="s">
        <v>1805</v>
      </c>
      <c r="BG2547" s="110">
        <v>8074</v>
      </c>
      <c r="BH2547" s="110" t="s">
        <v>33</v>
      </c>
      <c r="BI2547" s="110">
        <v>0</v>
      </c>
      <c r="BJ2547" s="110">
        <v>1500</v>
      </c>
      <c r="BK2547" s="110">
        <v>2500</v>
      </c>
      <c r="BL2547" s="110">
        <v>0</v>
      </c>
      <c r="BN2547" s="110">
        <f t="shared" si="378"/>
        <v>4000</v>
      </c>
      <c r="CG2547" s="110" t="str">
        <f t="shared" si="375"/>
        <v>6935 Total</v>
      </c>
      <c r="CH2547" s="110" t="str">
        <f t="shared" si="376"/>
        <v>6935 Total-1</v>
      </c>
      <c r="CI2547" s="110">
        <v>1</v>
      </c>
      <c r="CJ2547" s="110" t="s">
        <v>7961</v>
      </c>
      <c r="CN2547" s="110">
        <v>0</v>
      </c>
      <c r="CO2547" s="110">
        <v>0</v>
      </c>
      <c r="CP2547" s="110">
        <v>0</v>
      </c>
      <c r="CQ2547" s="110">
        <v>150</v>
      </c>
    </row>
    <row r="2548" spans="56:95" x14ac:dyDescent="0.2">
      <c r="BD2548" s="110" t="str">
        <f t="shared" si="377"/>
        <v>6126RGInt 04 Maringá</v>
      </c>
      <c r="BE2548" s="110">
        <v>6126</v>
      </c>
      <c r="BF2548" s="110" t="s">
        <v>1807</v>
      </c>
      <c r="BG2548" s="110">
        <v>8074</v>
      </c>
      <c r="BH2548" s="110" t="s">
        <v>36</v>
      </c>
      <c r="BI2548" s="110">
        <v>0</v>
      </c>
      <c r="BJ2548" s="110">
        <v>300</v>
      </c>
      <c r="BK2548" s="110">
        <v>800</v>
      </c>
      <c r="BL2548" s="110">
        <v>800</v>
      </c>
      <c r="BN2548" s="110">
        <f t="shared" si="378"/>
        <v>1900</v>
      </c>
      <c r="CG2548" s="110" t="str">
        <f t="shared" si="375"/>
        <v>6936Cambé</v>
      </c>
      <c r="CH2548" s="110" t="str">
        <f t="shared" si="376"/>
        <v>6936-1</v>
      </c>
      <c r="CI2548" s="110">
        <v>1</v>
      </c>
      <c r="CJ2548" s="110">
        <v>6936</v>
      </c>
      <c r="CK2548" s="110" t="s">
        <v>37</v>
      </c>
      <c r="CL2548" s="110">
        <v>4103701</v>
      </c>
      <c r="CM2548" s="110" t="s">
        <v>1786</v>
      </c>
      <c r="CN2548" s="110">
        <v>0</v>
      </c>
      <c r="CO2548" s="110">
        <v>0</v>
      </c>
      <c r="CP2548" s="110">
        <v>0</v>
      </c>
      <c r="CQ2548" s="110">
        <v>150</v>
      </c>
    </row>
    <row r="2549" spans="56:95" x14ac:dyDescent="0.2">
      <c r="BD2549" s="110" t="str">
        <f t="shared" si="377"/>
        <v>6127RGInt 01 Curitiba</v>
      </c>
      <c r="BE2549" s="110">
        <v>6127</v>
      </c>
      <c r="BF2549" s="110" t="s">
        <v>1809</v>
      </c>
      <c r="BG2549" s="110">
        <v>8074</v>
      </c>
      <c r="BH2549" s="110" t="s">
        <v>33</v>
      </c>
      <c r="BI2549" s="110">
        <v>0</v>
      </c>
      <c r="BJ2549" s="110">
        <v>500</v>
      </c>
      <c r="BK2549" s="110">
        <v>1000</v>
      </c>
      <c r="BL2549" s="110">
        <v>1000</v>
      </c>
      <c r="BN2549" s="110">
        <f t="shared" si="378"/>
        <v>2500</v>
      </c>
      <c r="CG2549" s="110" t="str">
        <f t="shared" si="375"/>
        <v>6936 Total</v>
      </c>
      <c r="CH2549" s="110" t="str">
        <f t="shared" si="376"/>
        <v>6936 Total-1</v>
      </c>
      <c r="CI2549" s="110">
        <v>1</v>
      </c>
      <c r="CJ2549" s="110" t="s">
        <v>7962</v>
      </c>
      <c r="CN2549" s="110">
        <v>0</v>
      </c>
      <c r="CO2549" s="110">
        <v>0</v>
      </c>
      <c r="CP2549" s="110">
        <v>0</v>
      </c>
      <c r="CQ2549" s="110">
        <v>150</v>
      </c>
    </row>
    <row r="2550" spans="56:95" x14ac:dyDescent="0.2">
      <c r="BD2550" s="110" t="str">
        <f t="shared" si="377"/>
        <v>6128RGInt 04 Maringá</v>
      </c>
      <c r="BE2550" s="110">
        <v>6128</v>
      </c>
      <c r="BF2550" s="110" t="s">
        <v>1782</v>
      </c>
      <c r="BG2550" s="110">
        <v>8074</v>
      </c>
      <c r="BH2550" s="110" t="s">
        <v>36</v>
      </c>
      <c r="BI2550" s="110">
        <v>0</v>
      </c>
      <c r="BJ2550" s="110">
        <v>500</v>
      </c>
      <c r="BK2550" s="110">
        <v>1000</v>
      </c>
      <c r="BL2550" s="110">
        <v>200</v>
      </c>
      <c r="BN2550" s="110">
        <f t="shared" si="378"/>
        <v>1700</v>
      </c>
      <c r="CG2550" s="110" t="str">
        <f t="shared" si="375"/>
        <v>6937Arapongas</v>
      </c>
      <c r="CH2550" s="110" t="str">
        <f t="shared" si="376"/>
        <v>6937-1</v>
      </c>
      <c r="CI2550" s="110">
        <v>1</v>
      </c>
      <c r="CJ2550" s="110">
        <v>6937</v>
      </c>
      <c r="CK2550" s="110" t="s">
        <v>37</v>
      </c>
      <c r="CL2550" s="110">
        <v>4101507</v>
      </c>
      <c r="CM2550" s="110" t="s">
        <v>2606</v>
      </c>
      <c r="CN2550" s="110">
        <v>0</v>
      </c>
      <c r="CO2550" s="110">
        <v>0</v>
      </c>
      <c r="CP2550" s="110">
        <v>0</v>
      </c>
      <c r="CQ2550" s="110">
        <v>150</v>
      </c>
    </row>
    <row r="2551" spans="56:95" x14ac:dyDescent="0.2">
      <c r="BD2551" s="110" t="str">
        <f t="shared" si="377"/>
        <v>6129RGInt 01 Curitiba</v>
      </c>
      <c r="BE2551" s="110">
        <v>6129</v>
      </c>
      <c r="BF2551" s="110" t="s">
        <v>1751</v>
      </c>
      <c r="BG2551" s="110">
        <v>8074</v>
      </c>
      <c r="BH2551" s="110" t="s">
        <v>33</v>
      </c>
      <c r="BI2551" s="110">
        <v>0</v>
      </c>
      <c r="BJ2551" s="110">
        <v>50</v>
      </c>
      <c r="BK2551" s="110">
        <v>300</v>
      </c>
      <c r="BL2551" s="110">
        <v>0</v>
      </c>
      <c r="BN2551" s="110">
        <f t="shared" si="378"/>
        <v>350</v>
      </c>
      <c r="CG2551" s="110" t="str">
        <f t="shared" si="375"/>
        <v>6937 Total</v>
      </c>
      <c r="CH2551" s="110" t="str">
        <f t="shared" si="376"/>
        <v>6937 Total-1</v>
      </c>
      <c r="CI2551" s="110">
        <v>1</v>
      </c>
      <c r="CJ2551" s="110" t="s">
        <v>7963</v>
      </c>
      <c r="CN2551" s="110">
        <v>0</v>
      </c>
      <c r="CO2551" s="110">
        <v>0</v>
      </c>
      <c r="CP2551" s="110">
        <v>0</v>
      </c>
      <c r="CQ2551" s="110">
        <v>150</v>
      </c>
    </row>
    <row r="2552" spans="56:95" x14ac:dyDescent="0.2">
      <c r="BD2552" s="110" t="str">
        <f t="shared" si="377"/>
        <v>6130RGInt 04 Maringá</v>
      </c>
      <c r="BE2552" s="110">
        <v>6130</v>
      </c>
      <c r="BF2552" s="110" t="s">
        <v>1755</v>
      </c>
      <c r="BG2552" s="110">
        <v>8074</v>
      </c>
      <c r="BH2552" s="110" t="s">
        <v>36</v>
      </c>
      <c r="BI2552" s="110">
        <v>0</v>
      </c>
      <c r="BJ2552" s="110">
        <v>200</v>
      </c>
      <c r="BK2552" s="110">
        <v>400</v>
      </c>
      <c r="BL2552" s="110">
        <v>0</v>
      </c>
      <c r="BN2552" s="110">
        <f t="shared" si="378"/>
        <v>600</v>
      </c>
      <c r="CG2552" s="110" t="str">
        <f t="shared" si="375"/>
        <v>6938Toledo</v>
      </c>
      <c r="CH2552" s="110" t="str">
        <f t="shared" si="376"/>
        <v>6938-1</v>
      </c>
      <c r="CI2552" s="110">
        <v>1</v>
      </c>
      <c r="CJ2552" s="110">
        <v>6938</v>
      </c>
      <c r="CK2552" s="110" t="s">
        <v>35</v>
      </c>
      <c r="CL2552" s="110">
        <v>4127700</v>
      </c>
      <c r="CM2552" s="110" t="s">
        <v>578</v>
      </c>
      <c r="CN2552" s="110">
        <v>0</v>
      </c>
      <c r="CO2552" s="110">
        <v>0</v>
      </c>
      <c r="CP2552" s="110">
        <v>0</v>
      </c>
      <c r="CQ2552" s="110">
        <v>200</v>
      </c>
    </row>
    <row r="2553" spans="56:95" x14ac:dyDescent="0.2">
      <c r="BD2553" s="110" t="str">
        <f t="shared" si="377"/>
        <v>6131RGInt 06 Ponta Grossa</v>
      </c>
      <c r="BE2553" s="110">
        <v>6131</v>
      </c>
      <c r="BF2553" s="110" t="s">
        <v>1757</v>
      </c>
      <c r="BG2553" s="110">
        <v>8074</v>
      </c>
      <c r="BH2553" s="110" t="s">
        <v>38</v>
      </c>
      <c r="BI2553" s="110">
        <v>0</v>
      </c>
      <c r="BJ2553" s="110">
        <v>200</v>
      </c>
      <c r="BK2553" s="110">
        <v>400</v>
      </c>
      <c r="BL2553" s="110">
        <v>0</v>
      </c>
      <c r="BN2553" s="110">
        <f t="shared" si="378"/>
        <v>600</v>
      </c>
      <c r="CG2553" s="110" t="str">
        <f t="shared" si="375"/>
        <v>6938 Total</v>
      </c>
      <c r="CH2553" s="110" t="str">
        <f t="shared" si="376"/>
        <v>6938 Total-1</v>
      </c>
      <c r="CI2553" s="110">
        <v>1</v>
      </c>
      <c r="CJ2553" s="110" t="s">
        <v>7964</v>
      </c>
      <c r="CN2553" s="110">
        <v>0</v>
      </c>
      <c r="CO2553" s="110">
        <v>0</v>
      </c>
      <c r="CP2553" s="110">
        <v>0</v>
      </c>
      <c r="CQ2553" s="110">
        <v>200</v>
      </c>
    </row>
    <row r="2554" spans="56:95" x14ac:dyDescent="0.2">
      <c r="BD2554" s="110" t="str">
        <f t="shared" si="377"/>
        <v>6132RGInt 01 Curitiba</v>
      </c>
      <c r="BE2554" s="110">
        <v>6132</v>
      </c>
      <c r="BF2554" s="110" t="s">
        <v>1759</v>
      </c>
      <c r="BG2554" s="110">
        <v>8074</v>
      </c>
      <c r="BH2554" s="110" t="s">
        <v>33</v>
      </c>
      <c r="BI2554" s="110">
        <v>0</v>
      </c>
      <c r="BJ2554" s="110">
        <v>300</v>
      </c>
      <c r="BK2554" s="110">
        <v>700</v>
      </c>
      <c r="BL2554" s="110">
        <v>300</v>
      </c>
      <c r="BN2554" s="110">
        <f t="shared" si="378"/>
        <v>1300</v>
      </c>
      <c r="CG2554" s="110" t="str">
        <f t="shared" si="375"/>
        <v>6939Sarandi</v>
      </c>
      <c r="CH2554" s="110" t="str">
        <f t="shared" si="376"/>
        <v>6939-1</v>
      </c>
      <c r="CI2554" s="110">
        <v>1</v>
      </c>
      <c r="CJ2554" s="110">
        <v>6939</v>
      </c>
      <c r="CK2554" s="110" t="s">
        <v>36</v>
      </c>
      <c r="CL2554" s="110">
        <v>4126256</v>
      </c>
      <c r="CM2554" s="110" t="s">
        <v>223</v>
      </c>
      <c r="CN2554" s="110">
        <v>0</v>
      </c>
      <c r="CO2554" s="110">
        <v>0</v>
      </c>
      <c r="CP2554" s="110">
        <v>0</v>
      </c>
      <c r="CQ2554" s="110">
        <v>100</v>
      </c>
    </row>
    <row r="2555" spans="56:95" x14ac:dyDescent="0.2">
      <c r="BD2555" s="110" t="str">
        <f t="shared" si="377"/>
        <v>6133RGInt 06 Ponta Grossa</v>
      </c>
      <c r="BE2555" s="110">
        <v>6133</v>
      </c>
      <c r="BF2555" s="110" t="s">
        <v>1761</v>
      </c>
      <c r="BG2555" s="110">
        <v>8074</v>
      </c>
      <c r="BH2555" s="110" t="s">
        <v>38</v>
      </c>
      <c r="BI2555" s="110">
        <v>0</v>
      </c>
      <c r="BJ2555" s="110">
        <v>500</v>
      </c>
      <c r="BK2555" s="110">
        <v>1500</v>
      </c>
      <c r="BL2555" s="110">
        <v>300</v>
      </c>
      <c r="BN2555" s="110">
        <f t="shared" si="378"/>
        <v>2300</v>
      </c>
      <c r="CG2555" s="110" t="str">
        <f t="shared" si="375"/>
        <v>6939 Total</v>
      </c>
      <c r="CH2555" s="110" t="str">
        <f t="shared" si="376"/>
        <v>6939 Total-1</v>
      </c>
      <c r="CI2555" s="110">
        <v>1</v>
      </c>
      <c r="CJ2555" s="110" t="s">
        <v>7965</v>
      </c>
      <c r="CN2555" s="110">
        <v>0</v>
      </c>
      <c r="CO2555" s="110">
        <v>0</v>
      </c>
      <c r="CP2555" s="110">
        <v>0</v>
      </c>
      <c r="CQ2555" s="110">
        <v>100</v>
      </c>
    </row>
    <row r="2556" spans="56:95" x14ac:dyDescent="0.2">
      <c r="BD2556" s="110" t="str">
        <f t="shared" si="377"/>
        <v>6134RGInt 04 Maringá</v>
      </c>
      <c r="BE2556" s="110">
        <v>6134</v>
      </c>
      <c r="BF2556" s="110" t="s">
        <v>1763</v>
      </c>
      <c r="BG2556" s="110">
        <v>8074</v>
      </c>
      <c r="BH2556" s="110" t="s">
        <v>36</v>
      </c>
      <c r="BI2556" s="110">
        <v>0</v>
      </c>
      <c r="BJ2556" s="110">
        <v>300</v>
      </c>
      <c r="BK2556" s="110">
        <v>700</v>
      </c>
      <c r="BL2556" s="110">
        <v>300</v>
      </c>
      <c r="BN2556" s="110">
        <f t="shared" si="378"/>
        <v>1300</v>
      </c>
      <c r="CG2556" s="110" t="str">
        <f t="shared" si="375"/>
        <v>6940Cambé</v>
      </c>
      <c r="CH2556" s="110" t="str">
        <f t="shared" si="376"/>
        <v>6940-1</v>
      </c>
      <c r="CI2556" s="110">
        <v>1</v>
      </c>
      <c r="CJ2556" s="110">
        <v>6940</v>
      </c>
      <c r="CK2556" s="110" t="s">
        <v>37</v>
      </c>
      <c r="CL2556" s="110">
        <v>4103701</v>
      </c>
      <c r="CM2556" s="110" t="s">
        <v>1786</v>
      </c>
      <c r="CN2556" s="110">
        <v>0</v>
      </c>
      <c r="CO2556" s="110">
        <v>0</v>
      </c>
      <c r="CP2556" s="110">
        <v>0</v>
      </c>
      <c r="CQ2556" s="110">
        <v>150</v>
      </c>
    </row>
    <row r="2557" spans="56:95" x14ac:dyDescent="0.2">
      <c r="BD2557" s="110" t="str">
        <f t="shared" si="377"/>
        <v>6135RGInt 06 Ponta Grossa</v>
      </c>
      <c r="BE2557" s="110">
        <v>6135</v>
      </c>
      <c r="BF2557" s="110" t="s">
        <v>1765</v>
      </c>
      <c r="BG2557" s="110">
        <v>8074</v>
      </c>
      <c r="BH2557" s="110" t="s">
        <v>38</v>
      </c>
      <c r="BI2557" s="110">
        <v>0</v>
      </c>
      <c r="BJ2557" s="110">
        <v>300</v>
      </c>
      <c r="BK2557" s="110">
        <v>700</v>
      </c>
      <c r="BL2557" s="110">
        <v>300</v>
      </c>
      <c r="BN2557" s="110">
        <f t="shared" si="378"/>
        <v>1300</v>
      </c>
      <c r="CG2557" s="110" t="str">
        <f t="shared" si="375"/>
        <v>6940 Total</v>
      </c>
      <c r="CH2557" s="110" t="str">
        <f t="shared" si="376"/>
        <v>6940 Total-1</v>
      </c>
      <c r="CI2557" s="110">
        <v>1</v>
      </c>
      <c r="CJ2557" s="110" t="s">
        <v>7966</v>
      </c>
      <c r="CN2557" s="110">
        <v>0</v>
      </c>
      <c r="CO2557" s="110">
        <v>0</v>
      </c>
      <c r="CP2557" s="110">
        <v>0</v>
      </c>
      <c r="CQ2557" s="110">
        <v>150</v>
      </c>
    </row>
    <row r="2558" spans="56:95" x14ac:dyDescent="0.2">
      <c r="BD2558" s="110" t="str">
        <f t="shared" si="377"/>
        <v>6136RGInt 03 Cascavel</v>
      </c>
      <c r="BE2558" s="110">
        <v>6136</v>
      </c>
      <c r="BF2558" s="110" t="s">
        <v>1767</v>
      </c>
      <c r="BG2558" s="110">
        <v>8074</v>
      </c>
      <c r="BH2558" s="110" t="s">
        <v>35</v>
      </c>
      <c r="BI2558" s="110">
        <v>0</v>
      </c>
      <c r="BJ2558" s="110">
        <v>70</v>
      </c>
      <c r="BK2558" s="110">
        <v>300</v>
      </c>
      <c r="BL2558" s="110">
        <v>0</v>
      </c>
      <c r="BN2558" s="110">
        <f t="shared" si="378"/>
        <v>370</v>
      </c>
      <c r="CG2558" s="110" t="str">
        <f t="shared" si="375"/>
        <v>6941Arapongas</v>
      </c>
      <c r="CH2558" s="110" t="str">
        <f t="shared" si="376"/>
        <v>6941-1</v>
      </c>
      <c r="CI2558" s="110">
        <v>1</v>
      </c>
      <c r="CJ2558" s="110">
        <v>6941</v>
      </c>
      <c r="CK2558" s="110" t="s">
        <v>37</v>
      </c>
      <c r="CL2558" s="110">
        <v>4101507</v>
      </c>
      <c r="CM2558" s="110" t="s">
        <v>2606</v>
      </c>
      <c r="CN2558" s="110">
        <v>0</v>
      </c>
      <c r="CO2558" s="110">
        <v>0</v>
      </c>
      <c r="CP2558" s="110">
        <v>0</v>
      </c>
      <c r="CQ2558" s="110">
        <v>150</v>
      </c>
    </row>
    <row r="2559" spans="56:95" x14ac:dyDescent="0.2">
      <c r="BD2559" s="110" t="str">
        <f t="shared" si="377"/>
        <v>6137RGInt 03 Cascavel</v>
      </c>
      <c r="BE2559" s="110">
        <v>6137</v>
      </c>
      <c r="BF2559" s="110" t="s">
        <v>1769</v>
      </c>
      <c r="BG2559" s="110">
        <v>8074</v>
      </c>
      <c r="BH2559" s="110" t="s">
        <v>35</v>
      </c>
      <c r="BI2559" s="110">
        <v>0</v>
      </c>
      <c r="BJ2559" s="110">
        <v>500</v>
      </c>
      <c r="BK2559" s="110">
        <v>1000</v>
      </c>
      <c r="BL2559" s="110">
        <v>300</v>
      </c>
      <c r="BN2559" s="110">
        <f t="shared" si="378"/>
        <v>1800</v>
      </c>
      <c r="CG2559" s="110" t="str">
        <f t="shared" si="375"/>
        <v>6941 Total</v>
      </c>
      <c r="CH2559" s="110" t="str">
        <f t="shared" si="376"/>
        <v>6941 Total-1</v>
      </c>
      <c r="CI2559" s="110">
        <v>1</v>
      </c>
      <c r="CJ2559" s="110" t="s">
        <v>7967</v>
      </c>
      <c r="CN2559" s="110">
        <v>0</v>
      </c>
      <c r="CO2559" s="110">
        <v>0</v>
      </c>
      <c r="CP2559" s="110">
        <v>0</v>
      </c>
      <c r="CQ2559" s="110">
        <v>150</v>
      </c>
    </row>
    <row r="2560" spans="56:95" x14ac:dyDescent="0.2">
      <c r="BD2560" s="110" t="str">
        <f t="shared" si="377"/>
        <v>6138RGInt 02 Guarapuava</v>
      </c>
      <c r="BE2560" s="110">
        <v>6138</v>
      </c>
      <c r="BF2560" s="110" t="s">
        <v>1771</v>
      </c>
      <c r="BG2560" s="110">
        <v>8074</v>
      </c>
      <c r="BH2560" s="110" t="s">
        <v>34</v>
      </c>
      <c r="BI2560" s="110">
        <v>0</v>
      </c>
      <c r="BJ2560" s="110">
        <v>500</v>
      </c>
      <c r="BK2560" s="110">
        <v>1000</v>
      </c>
      <c r="BL2560" s="110">
        <v>300</v>
      </c>
      <c r="BN2560" s="110">
        <f t="shared" si="378"/>
        <v>1800</v>
      </c>
      <c r="CG2560" s="110" t="str">
        <f t="shared" si="375"/>
        <v>6942Londrina</v>
      </c>
      <c r="CH2560" s="110" t="str">
        <f t="shared" si="376"/>
        <v>6942-1</v>
      </c>
      <c r="CI2560" s="110">
        <v>1</v>
      </c>
      <c r="CJ2560" s="110">
        <v>6942</v>
      </c>
      <c r="CK2560" s="110" t="s">
        <v>37</v>
      </c>
      <c r="CL2560" s="110">
        <v>4113700</v>
      </c>
      <c r="CM2560" s="110" t="s">
        <v>326</v>
      </c>
      <c r="CN2560" s="110">
        <v>0</v>
      </c>
      <c r="CO2560" s="110">
        <v>585</v>
      </c>
      <c r="CP2560" s="110">
        <v>43067</v>
      </c>
      <c r="CQ2560" s="110">
        <v>0</v>
      </c>
    </row>
    <row r="2561" spans="56:95" x14ac:dyDescent="0.2">
      <c r="BD2561" s="110" t="str">
        <f t="shared" si="377"/>
        <v>6139RGInt 01 Curitiba</v>
      </c>
      <c r="BE2561" s="110">
        <v>6139</v>
      </c>
      <c r="BF2561" s="110" t="s">
        <v>1776</v>
      </c>
      <c r="BG2561" s="110">
        <v>8074</v>
      </c>
      <c r="BH2561" s="110" t="s">
        <v>33</v>
      </c>
      <c r="BI2561" s="110">
        <v>0</v>
      </c>
      <c r="BJ2561" s="110">
        <v>200</v>
      </c>
      <c r="BK2561" s="110">
        <v>400</v>
      </c>
      <c r="BL2561" s="110">
        <v>0</v>
      </c>
      <c r="BN2561" s="110">
        <f t="shared" si="378"/>
        <v>600</v>
      </c>
      <c r="CG2561" s="110" t="str">
        <f t="shared" si="375"/>
        <v>6942 Total</v>
      </c>
      <c r="CH2561" s="110" t="str">
        <f t="shared" si="376"/>
        <v>6942 Total-1</v>
      </c>
      <c r="CI2561" s="110">
        <v>1</v>
      </c>
      <c r="CJ2561" s="110" t="s">
        <v>7968</v>
      </c>
      <c r="CN2561" s="110">
        <v>0</v>
      </c>
      <c r="CO2561" s="110">
        <v>585</v>
      </c>
      <c r="CP2561" s="110">
        <v>43067</v>
      </c>
      <c r="CQ2561" s="110">
        <v>0</v>
      </c>
    </row>
    <row r="2562" spans="56:95" x14ac:dyDescent="0.2">
      <c r="BD2562" s="110" t="str">
        <f t="shared" si="377"/>
        <v>6140RGInt 05 Londrina</v>
      </c>
      <c r="BE2562" s="110">
        <v>6140</v>
      </c>
      <c r="BF2562" s="110" t="s">
        <v>1778</v>
      </c>
      <c r="BG2562" s="110">
        <v>8074</v>
      </c>
      <c r="BH2562" s="110" t="s">
        <v>37</v>
      </c>
      <c r="BI2562" s="110">
        <v>0</v>
      </c>
      <c r="BJ2562" s="110">
        <v>0</v>
      </c>
      <c r="BK2562" s="110">
        <v>70</v>
      </c>
      <c r="BL2562" s="110">
        <v>300</v>
      </c>
      <c r="BN2562" s="110">
        <f t="shared" si="378"/>
        <v>370</v>
      </c>
      <c r="CG2562" s="110" t="str">
        <f t="shared" si="375"/>
        <v>6943Londrina</v>
      </c>
      <c r="CH2562" s="110" t="str">
        <f t="shared" si="376"/>
        <v>6943-1</v>
      </c>
      <c r="CI2562" s="110">
        <v>1</v>
      </c>
      <c r="CJ2562" s="110">
        <v>6943</v>
      </c>
      <c r="CK2562" s="110" t="s">
        <v>37</v>
      </c>
      <c r="CL2562" s="110">
        <v>4113700</v>
      </c>
      <c r="CM2562" s="110" t="s">
        <v>326</v>
      </c>
      <c r="CN2562" s="110">
        <v>0</v>
      </c>
      <c r="CO2562" s="110">
        <v>28</v>
      </c>
      <c r="CP2562" s="110">
        <v>2378</v>
      </c>
      <c r="CQ2562" s="110">
        <v>350</v>
      </c>
    </row>
    <row r="2563" spans="56:95" x14ac:dyDescent="0.2">
      <c r="BD2563" s="110" t="str">
        <f t="shared" si="377"/>
        <v>6141RGInt 03 Cascavel</v>
      </c>
      <c r="BE2563" s="110">
        <v>6141</v>
      </c>
      <c r="BF2563" s="110" t="s">
        <v>1780</v>
      </c>
      <c r="BG2563" s="110">
        <v>8074</v>
      </c>
      <c r="BH2563" s="110" t="s">
        <v>35</v>
      </c>
      <c r="BI2563" s="110">
        <v>0</v>
      </c>
      <c r="BJ2563" s="110">
        <v>500</v>
      </c>
      <c r="BK2563" s="110">
        <v>1000</v>
      </c>
      <c r="BL2563" s="110">
        <v>300</v>
      </c>
      <c r="BN2563" s="110">
        <f t="shared" si="378"/>
        <v>1800</v>
      </c>
      <c r="CG2563" s="110" t="str">
        <f t="shared" si="375"/>
        <v>6943 Total</v>
      </c>
      <c r="CH2563" s="110" t="str">
        <f t="shared" si="376"/>
        <v>6943 Total-1</v>
      </c>
      <c r="CI2563" s="110">
        <v>1</v>
      </c>
      <c r="CJ2563" s="110" t="s">
        <v>7969</v>
      </c>
      <c r="CN2563" s="110">
        <v>0</v>
      </c>
      <c r="CO2563" s="110">
        <v>28</v>
      </c>
      <c r="CP2563" s="110">
        <v>2378</v>
      </c>
      <c r="CQ2563" s="110">
        <v>350</v>
      </c>
    </row>
    <row r="2564" spans="56:95" x14ac:dyDescent="0.2">
      <c r="BD2564" s="110" t="str">
        <f t="shared" si="377"/>
        <v>6142RGInt 05 Londrina</v>
      </c>
      <c r="BE2564" s="110">
        <v>6142</v>
      </c>
      <c r="BF2564" s="110" t="s">
        <v>1784</v>
      </c>
      <c r="BG2564" s="110">
        <v>8074</v>
      </c>
      <c r="BH2564" s="110" t="s">
        <v>37</v>
      </c>
      <c r="BI2564" s="110">
        <v>0</v>
      </c>
      <c r="BJ2564" s="110">
        <v>320</v>
      </c>
      <c r="BK2564" s="110">
        <v>300</v>
      </c>
      <c r="BL2564" s="110">
        <v>0</v>
      </c>
      <c r="BN2564" s="110">
        <f t="shared" si="378"/>
        <v>620</v>
      </c>
      <c r="CG2564" s="110" t="str">
        <f t="shared" si="375"/>
        <v>6944Londrina</v>
      </c>
      <c r="CH2564" s="110" t="str">
        <f t="shared" si="376"/>
        <v>6944-1</v>
      </c>
      <c r="CI2564" s="110">
        <v>1</v>
      </c>
      <c r="CJ2564" s="110">
        <v>6944</v>
      </c>
      <c r="CK2564" s="110" t="s">
        <v>37</v>
      </c>
      <c r="CL2564" s="110">
        <v>4113700</v>
      </c>
      <c r="CM2564" s="110" t="s">
        <v>326</v>
      </c>
      <c r="CN2564" s="110">
        <v>0</v>
      </c>
      <c r="CO2564" s="110">
        <v>8</v>
      </c>
      <c r="CP2564" s="110">
        <v>706</v>
      </c>
      <c r="CQ2564" s="110">
        <v>70</v>
      </c>
    </row>
    <row r="2565" spans="56:95" x14ac:dyDescent="0.2">
      <c r="BD2565" s="110" t="str">
        <f t="shared" si="377"/>
        <v>6143RGInt 04 Maringá</v>
      </c>
      <c r="BE2565" s="110">
        <v>6143</v>
      </c>
      <c r="BF2565" s="110" t="s">
        <v>1774</v>
      </c>
      <c r="BG2565" s="110">
        <v>8074</v>
      </c>
      <c r="BH2565" s="110" t="s">
        <v>36</v>
      </c>
      <c r="BI2565" s="110">
        <v>0</v>
      </c>
      <c r="BJ2565" s="110">
        <v>300</v>
      </c>
      <c r="BK2565" s="110">
        <v>700</v>
      </c>
      <c r="BL2565" s="110">
        <v>300</v>
      </c>
      <c r="BN2565" s="110">
        <f t="shared" si="378"/>
        <v>1300</v>
      </c>
      <c r="CG2565" s="110" t="str">
        <f t="shared" si="375"/>
        <v>6944 Total</v>
      </c>
      <c r="CH2565" s="110" t="str">
        <f t="shared" si="376"/>
        <v>6944 Total-1</v>
      </c>
      <c r="CI2565" s="110">
        <v>1</v>
      </c>
      <c r="CJ2565" s="110" t="s">
        <v>7970</v>
      </c>
      <c r="CN2565" s="110">
        <v>0</v>
      </c>
      <c r="CO2565" s="110">
        <v>8</v>
      </c>
      <c r="CP2565" s="110">
        <v>706</v>
      </c>
      <c r="CQ2565" s="110">
        <v>70</v>
      </c>
    </row>
    <row r="2566" spans="56:95" x14ac:dyDescent="0.2">
      <c r="BD2566" s="110" t="str">
        <f t="shared" si="377"/>
        <v>6144RGInt 04 Maringá</v>
      </c>
      <c r="BE2566" s="110">
        <v>6144</v>
      </c>
      <c r="BF2566" s="110" t="s">
        <v>1951</v>
      </c>
      <c r="BG2566" s="110">
        <v>7068</v>
      </c>
      <c r="BH2566" s="110" t="s">
        <v>36</v>
      </c>
      <c r="BI2566" s="110">
        <v>0</v>
      </c>
      <c r="BJ2566" s="110">
        <v>36</v>
      </c>
      <c r="BK2566" s="110">
        <v>0</v>
      </c>
      <c r="BL2566" s="110">
        <v>0</v>
      </c>
      <c r="BN2566" s="110">
        <f t="shared" si="378"/>
        <v>36</v>
      </c>
      <c r="CG2566" s="110" t="str">
        <f t="shared" si="375"/>
        <v>6945Londrina</v>
      </c>
      <c r="CH2566" s="110" t="str">
        <f t="shared" si="376"/>
        <v>6945-1</v>
      </c>
      <c r="CI2566" s="110">
        <v>1</v>
      </c>
      <c r="CJ2566" s="110">
        <v>6945</v>
      </c>
      <c r="CK2566" s="110" t="s">
        <v>37</v>
      </c>
      <c r="CL2566" s="110">
        <v>4113700</v>
      </c>
      <c r="CM2566" s="110" t="s">
        <v>326</v>
      </c>
      <c r="CN2566" s="110">
        <v>0</v>
      </c>
      <c r="CO2566" s="110">
        <v>37</v>
      </c>
      <c r="CP2566" s="110">
        <v>3209</v>
      </c>
      <c r="CQ2566" s="110">
        <v>486</v>
      </c>
    </row>
    <row r="2567" spans="56:95" x14ac:dyDescent="0.2">
      <c r="BD2567" s="110" t="str">
        <f t="shared" si="377"/>
        <v>6145RGInt 05 Londrina</v>
      </c>
      <c r="BE2567" s="110">
        <v>6145</v>
      </c>
      <c r="BF2567" s="110" t="s">
        <v>2270</v>
      </c>
      <c r="BG2567" s="110">
        <v>7068</v>
      </c>
      <c r="BH2567" s="110" t="s">
        <v>37</v>
      </c>
      <c r="BI2567" s="110">
        <v>0</v>
      </c>
      <c r="BJ2567" s="110">
        <v>157</v>
      </c>
      <c r="BK2567" s="110">
        <v>200</v>
      </c>
      <c r="BL2567" s="110">
        <v>100</v>
      </c>
      <c r="BN2567" s="110">
        <f t="shared" si="378"/>
        <v>457</v>
      </c>
      <c r="CG2567" s="110" t="str">
        <f t="shared" si="375"/>
        <v>6945 Total</v>
      </c>
      <c r="CH2567" s="110" t="str">
        <f t="shared" si="376"/>
        <v>6945 Total-1</v>
      </c>
      <c r="CI2567" s="110">
        <v>1</v>
      </c>
      <c r="CJ2567" s="110" t="s">
        <v>7971</v>
      </c>
      <c r="CN2567" s="110">
        <v>0</v>
      </c>
      <c r="CO2567" s="110">
        <v>37</v>
      </c>
      <c r="CP2567" s="110">
        <v>3209</v>
      </c>
      <c r="CQ2567" s="110">
        <v>486</v>
      </c>
    </row>
    <row r="2568" spans="56:95" x14ac:dyDescent="0.2">
      <c r="BD2568" s="110" t="str">
        <f t="shared" si="377"/>
        <v>6146RGInt 04 Maringá</v>
      </c>
      <c r="BE2568" s="110">
        <v>6146</v>
      </c>
      <c r="BF2568" s="110" t="s">
        <v>2241</v>
      </c>
      <c r="BG2568" s="110">
        <v>7068</v>
      </c>
      <c r="BH2568" s="110" t="s">
        <v>36</v>
      </c>
      <c r="BI2568" s="110">
        <v>0</v>
      </c>
      <c r="BJ2568" s="110">
        <v>150</v>
      </c>
      <c r="BK2568" s="110">
        <v>1000</v>
      </c>
      <c r="BL2568" s="110">
        <v>1850</v>
      </c>
      <c r="BN2568" s="110">
        <f t="shared" si="378"/>
        <v>3000</v>
      </c>
      <c r="CG2568" s="110" t="str">
        <f t="shared" si="375"/>
        <v>6948Cascavel</v>
      </c>
      <c r="CH2568" s="110" t="str">
        <f t="shared" si="376"/>
        <v>6948-1</v>
      </c>
      <c r="CI2568" s="110">
        <v>1</v>
      </c>
      <c r="CJ2568" s="110">
        <v>6948</v>
      </c>
      <c r="CK2568" s="110" t="s">
        <v>35</v>
      </c>
      <c r="CL2568" s="110">
        <v>4104808</v>
      </c>
      <c r="CM2568" s="110" t="s">
        <v>600</v>
      </c>
      <c r="CN2568" s="110">
        <v>0</v>
      </c>
      <c r="CO2568" s="110">
        <v>0</v>
      </c>
      <c r="CP2568" s="110">
        <v>918.22</v>
      </c>
      <c r="CQ2568" s="110">
        <v>0</v>
      </c>
    </row>
    <row r="2569" spans="56:95" x14ac:dyDescent="0.2">
      <c r="BD2569" s="110" t="str">
        <f t="shared" si="377"/>
        <v>6147RGInt 03 Cascavel</v>
      </c>
      <c r="BE2569" s="110">
        <v>6147</v>
      </c>
      <c r="BF2569" s="110" t="s">
        <v>2239</v>
      </c>
      <c r="BG2569" s="110">
        <v>7068</v>
      </c>
      <c r="BH2569" s="110" t="s">
        <v>35</v>
      </c>
      <c r="BI2569" s="110">
        <v>0</v>
      </c>
      <c r="BJ2569" s="110">
        <v>150</v>
      </c>
      <c r="BK2569" s="110">
        <v>1000</v>
      </c>
      <c r="BL2569" s="110">
        <v>1850</v>
      </c>
      <c r="BN2569" s="110">
        <f t="shared" si="378"/>
        <v>3000</v>
      </c>
      <c r="CG2569" s="110" t="str">
        <f t="shared" si="375"/>
        <v>6948 Total</v>
      </c>
      <c r="CH2569" s="110" t="str">
        <f t="shared" si="376"/>
        <v>6948 Total-1</v>
      </c>
      <c r="CI2569" s="110">
        <v>1</v>
      </c>
      <c r="CJ2569" s="110" t="s">
        <v>7972</v>
      </c>
      <c r="CN2569" s="110">
        <v>0</v>
      </c>
      <c r="CO2569" s="110">
        <v>0</v>
      </c>
      <c r="CP2569" s="110">
        <v>918.22</v>
      </c>
      <c r="CQ2569" s="110">
        <v>0</v>
      </c>
    </row>
    <row r="2570" spans="56:95" x14ac:dyDescent="0.2">
      <c r="BD2570" s="110" t="str">
        <f t="shared" si="377"/>
        <v>6148RGInt 01 Curitiba</v>
      </c>
      <c r="BE2570" s="110">
        <v>6148</v>
      </c>
      <c r="BF2570" s="110" t="s">
        <v>2293</v>
      </c>
      <c r="BG2570" s="110">
        <v>7068</v>
      </c>
      <c r="BH2570" s="110" t="s">
        <v>33</v>
      </c>
      <c r="BI2570" s="110">
        <v>0</v>
      </c>
      <c r="BJ2570" s="110">
        <v>200</v>
      </c>
      <c r="BK2570" s="110">
        <v>2082</v>
      </c>
      <c r="BL2570" s="110">
        <v>2800</v>
      </c>
      <c r="BN2570" s="110">
        <f t="shared" si="378"/>
        <v>5082</v>
      </c>
      <c r="CG2570" s="110" t="str">
        <f t="shared" si="375"/>
        <v>6949Marechal Cândido Rondon</v>
      </c>
      <c r="CH2570" s="110" t="str">
        <f t="shared" si="376"/>
        <v>6949-1</v>
      </c>
      <c r="CI2570" s="110">
        <v>1</v>
      </c>
      <c r="CJ2570" s="110">
        <v>6949</v>
      </c>
      <c r="CK2570" s="110" t="s">
        <v>35</v>
      </c>
      <c r="CL2570" s="110">
        <v>4114609</v>
      </c>
      <c r="CM2570" s="110" t="s">
        <v>341</v>
      </c>
      <c r="CN2570" s="110">
        <v>0</v>
      </c>
      <c r="CO2570" s="110">
        <v>0</v>
      </c>
      <c r="CP2570" s="110">
        <v>918.22</v>
      </c>
      <c r="CQ2570" s="110">
        <v>0</v>
      </c>
    </row>
    <row r="2571" spans="56:95" x14ac:dyDescent="0.2">
      <c r="BD2571" s="110" t="str">
        <f t="shared" si="377"/>
        <v>6149RGInt 01 Curitiba</v>
      </c>
      <c r="BE2571" s="110">
        <v>6149</v>
      </c>
      <c r="BF2571" s="110" t="s">
        <v>2303</v>
      </c>
      <c r="BG2571" s="110">
        <v>7068</v>
      </c>
      <c r="BH2571" s="110" t="s">
        <v>33</v>
      </c>
      <c r="BI2571" s="110">
        <v>0</v>
      </c>
      <c r="BJ2571" s="110">
        <v>260</v>
      </c>
      <c r="BK2571" s="110">
        <v>1000</v>
      </c>
      <c r="BL2571" s="110">
        <v>800</v>
      </c>
      <c r="BN2571" s="110">
        <f t="shared" si="378"/>
        <v>2060</v>
      </c>
      <c r="CG2571" s="110" t="str">
        <f t="shared" si="375"/>
        <v>6949 Total</v>
      </c>
      <c r="CH2571" s="110" t="str">
        <f t="shared" si="376"/>
        <v>6949 Total-1</v>
      </c>
      <c r="CI2571" s="110">
        <v>1</v>
      </c>
      <c r="CJ2571" s="110" t="s">
        <v>7973</v>
      </c>
      <c r="CN2571" s="110">
        <v>0</v>
      </c>
      <c r="CO2571" s="110">
        <v>0</v>
      </c>
      <c r="CP2571" s="110">
        <v>918.22</v>
      </c>
      <c r="CQ2571" s="110">
        <v>0</v>
      </c>
    </row>
    <row r="2572" spans="56:95" x14ac:dyDescent="0.2">
      <c r="BD2572" s="110" t="str">
        <f t="shared" si="377"/>
        <v>6150RGInt 01 Curitiba</v>
      </c>
      <c r="BE2572" s="110">
        <v>6150</v>
      </c>
      <c r="BF2572" s="110" t="s">
        <v>2316</v>
      </c>
      <c r="BG2572" s="110">
        <v>7068</v>
      </c>
      <c r="BH2572" s="110" t="s">
        <v>33</v>
      </c>
      <c r="BI2572" s="110">
        <v>0</v>
      </c>
      <c r="BJ2572" s="110">
        <v>130</v>
      </c>
      <c r="BK2572" s="110">
        <v>300</v>
      </c>
      <c r="BL2572" s="110">
        <v>200</v>
      </c>
      <c r="BN2572" s="110">
        <f t="shared" si="378"/>
        <v>630</v>
      </c>
      <c r="CG2572" s="110" t="str">
        <f t="shared" si="375"/>
        <v>6950Cascavel</v>
      </c>
      <c r="CH2572" s="110" t="str">
        <f t="shared" si="376"/>
        <v>6950-1</v>
      </c>
      <c r="CI2572" s="110">
        <v>1</v>
      </c>
      <c r="CJ2572" s="110">
        <v>6950</v>
      </c>
      <c r="CK2572" s="110" t="s">
        <v>35</v>
      </c>
      <c r="CL2572" s="110">
        <v>4104808</v>
      </c>
      <c r="CM2572" s="110" t="s">
        <v>600</v>
      </c>
      <c r="CN2572" s="110">
        <v>0</v>
      </c>
      <c r="CO2572" s="110">
        <v>0</v>
      </c>
      <c r="CP2572" s="110">
        <v>540</v>
      </c>
      <c r="CQ2572" s="110">
        <v>0</v>
      </c>
    </row>
    <row r="2573" spans="56:95" x14ac:dyDescent="0.2">
      <c r="BD2573" s="110" t="str">
        <f t="shared" si="377"/>
        <v>6151RGInt 01 Curitiba</v>
      </c>
      <c r="BE2573" s="110">
        <v>6151</v>
      </c>
      <c r="BF2573" s="110" t="s">
        <v>2318</v>
      </c>
      <c r="BG2573" s="110">
        <v>7068</v>
      </c>
      <c r="BH2573" s="110" t="s">
        <v>33</v>
      </c>
      <c r="BI2573" s="110">
        <v>0</v>
      </c>
      <c r="BJ2573" s="110">
        <v>144</v>
      </c>
      <c r="BK2573" s="110">
        <v>3000</v>
      </c>
      <c r="BL2573" s="110">
        <v>3600</v>
      </c>
      <c r="BN2573" s="110">
        <f t="shared" si="378"/>
        <v>6744</v>
      </c>
      <c r="CG2573" s="110" t="str">
        <f t="shared" si="375"/>
        <v>6950 Total</v>
      </c>
      <c r="CH2573" s="110" t="str">
        <f t="shared" si="376"/>
        <v>6950 Total-1</v>
      </c>
      <c r="CI2573" s="110">
        <v>1</v>
      </c>
      <c r="CJ2573" s="110" t="s">
        <v>7974</v>
      </c>
      <c r="CN2573" s="110">
        <v>0</v>
      </c>
      <c r="CO2573" s="110">
        <v>0</v>
      </c>
      <c r="CP2573" s="110">
        <v>540</v>
      </c>
      <c r="CQ2573" s="110">
        <v>0</v>
      </c>
    </row>
    <row r="2574" spans="56:95" x14ac:dyDescent="0.2">
      <c r="BD2574" s="110" t="str">
        <f t="shared" si="377"/>
        <v>6152RGInt 03 Cascavel</v>
      </c>
      <c r="BE2574" s="110">
        <v>6152</v>
      </c>
      <c r="BF2574" s="110" t="s">
        <v>2349</v>
      </c>
      <c r="BG2574" s="110">
        <v>7068</v>
      </c>
      <c r="BH2574" s="110" t="s">
        <v>35</v>
      </c>
      <c r="BI2574" s="110">
        <v>0</v>
      </c>
      <c r="BJ2574" s="110">
        <v>100</v>
      </c>
      <c r="BK2574" s="110">
        <v>380</v>
      </c>
      <c r="BL2574" s="110">
        <v>500</v>
      </c>
      <c r="BN2574" s="110">
        <f t="shared" si="378"/>
        <v>980</v>
      </c>
      <c r="CG2574" s="110" t="str">
        <f t="shared" si="375"/>
        <v>6952Toledo</v>
      </c>
      <c r="CH2574" s="110" t="str">
        <f t="shared" si="376"/>
        <v>6952-1</v>
      </c>
      <c r="CI2574" s="110">
        <v>1</v>
      </c>
      <c r="CJ2574" s="110">
        <v>6952</v>
      </c>
      <c r="CK2574" s="110" t="s">
        <v>35</v>
      </c>
      <c r="CL2574" s="110">
        <v>4127700</v>
      </c>
      <c r="CM2574" s="110" t="s">
        <v>578</v>
      </c>
      <c r="CN2574" s="110">
        <v>0</v>
      </c>
      <c r="CO2574" s="110">
        <v>0</v>
      </c>
      <c r="CP2574" s="110">
        <v>1196.3699999999999</v>
      </c>
      <c r="CQ2574" s="110">
        <v>512.73</v>
      </c>
    </row>
    <row r="2575" spans="56:95" x14ac:dyDescent="0.2">
      <c r="BD2575" s="110" t="str">
        <f t="shared" si="377"/>
        <v>6153RGInt 03 Cascavel</v>
      </c>
      <c r="BE2575" s="110">
        <v>6153</v>
      </c>
      <c r="BF2575" s="110" t="s">
        <v>2346</v>
      </c>
      <c r="BG2575" s="110">
        <v>7068</v>
      </c>
      <c r="BH2575" s="110" t="s">
        <v>35</v>
      </c>
      <c r="BI2575" s="110">
        <v>0</v>
      </c>
      <c r="BJ2575" s="110">
        <v>100</v>
      </c>
      <c r="BK2575" s="110">
        <v>436</v>
      </c>
      <c r="BL2575" s="110">
        <v>400</v>
      </c>
      <c r="BN2575" s="110">
        <f t="shared" si="378"/>
        <v>936</v>
      </c>
      <c r="CG2575" s="110" t="str">
        <f t="shared" si="375"/>
        <v>6952 Total</v>
      </c>
      <c r="CH2575" s="110" t="str">
        <f t="shared" si="376"/>
        <v>6952 Total-1</v>
      </c>
      <c r="CI2575" s="110">
        <v>1</v>
      </c>
      <c r="CJ2575" s="110" t="s">
        <v>7975</v>
      </c>
      <c r="CN2575" s="110">
        <v>0</v>
      </c>
      <c r="CO2575" s="110">
        <v>0</v>
      </c>
      <c r="CP2575" s="110">
        <v>1196.3699999999999</v>
      </c>
      <c r="CQ2575" s="110">
        <v>512.73</v>
      </c>
    </row>
    <row r="2576" spans="56:95" x14ac:dyDescent="0.2">
      <c r="BD2576" s="110" t="str">
        <f t="shared" si="377"/>
        <v>6154RGInt 03 Cascavel</v>
      </c>
      <c r="BE2576" s="110">
        <v>6154</v>
      </c>
      <c r="BF2576" s="110" t="s">
        <v>2352</v>
      </c>
      <c r="BG2576" s="110">
        <v>7068</v>
      </c>
      <c r="BH2576" s="110" t="s">
        <v>35</v>
      </c>
      <c r="BI2576" s="110">
        <v>0</v>
      </c>
      <c r="BJ2576" s="110">
        <v>50</v>
      </c>
      <c r="BK2576" s="110">
        <v>0</v>
      </c>
      <c r="BL2576" s="110">
        <v>0</v>
      </c>
      <c r="BN2576" s="110">
        <f t="shared" si="378"/>
        <v>50</v>
      </c>
      <c r="CG2576" s="110" t="str">
        <f t="shared" si="375"/>
        <v>6954Cascavel</v>
      </c>
      <c r="CH2576" s="110" t="str">
        <f t="shared" si="376"/>
        <v>6954-1</v>
      </c>
      <c r="CI2576" s="110">
        <v>1</v>
      </c>
      <c r="CJ2576" s="110">
        <v>6954</v>
      </c>
      <c r="CK2576" s="110" t="s">
        <v>35</v>
      </c>
      <c r="CL2576" s="110">
        <v>4104808</v>
      </c>
      <c r="CM2576" s="110" t="s">
        <v>600</v>
      </c>
      <c r="CN2576" s="110">
        <v>0</v>
      </c>
      <c r="CO2576" s="110">
        <v>0</v>
      </c>
      <c r="CP2576" s="110">
        <v>217.48</v>
      </c>
      <c r="CQ2576" s="110">
        <v>0</v>
      </c>
    </row>
    <row r="2577" spans="56:95" x14ac:dyDescent="0.2">
      <c r="BD2577" s="110" t="str">
        <f t="shared" si="377"/>
        <v>6155RGInt 01 Curitiba</v>
      </c>
      <c r="BE2577" s="110">
        <v>6155</v>
      </c>
      <c r="BF2577" s="110" t="s">
        <v>2339</v>
      </c>
      <c r="BG2577" s="110">
        <v>7068</v>
      </c>
      <c r="BH2577" s="110" t="s">
        <v>33</v>
      </c>
      <c r="BI2577" s="110">
        <v>0</v>
      </c>
      <c r="BJ2577" s="110">
        <v>100</v>
      </c>
      <c r="BK2577" s="110">
        <v>130</v>
      </c>
      <c r="BL2577" s="110">
        <v>0</v>
      </c>
      <c r="BN2577" s="110">
        <f t="shared" si="378"/>
        <v>230</v>
      </c>
      <c r="CG2577" s="110" t="str">
        <f t="shared" si="375"/>
        <v>6954 Total</v>
      </c>
      <c r="CH2577" s="110" t="str">
        <f t="shared" si="376"/>
        <v>6954 Total-1</v>
      </c>
      <c r="CI2577" s="110">
        <v>1</v>
      </c>
      <c r="CJ2577" s="110" t="s">
        <v>7976</v>
      </c>
      <c r="CN2577" s="110">
        <v>0</v>
      </c>
      <c r="CO2577" s="110">
        <v>0</v>
      </c>
      <c r="CP2577" s="110">
        <v>217.48</v>
      </c>
      <c r="CQ2577" s="110">
        <v>0</v>
      </c>
    </row>
    <row r="2578" spans="56:95" x14ac:dyDescent="0.2">
      <c r="BD2578" s="110" t="str">
        <f t="shared" si="377"/>
        <v>6156RGInt 03 Cascavel</v>
      </c>
      <c r="BE2578" s="110">
        <v>6156</v>
      </c>
      <c r="BF2578" s="110" t="s">
        <v>2322</v>
      </c>
      <c r="BG2578" s="110">
        <v>7068</v>
      </c>
      <c r="BH2578" s="110" t="s">
        <v>35</v>
      </c>
      <c r="BI2578" s="110">
        <v>0</v>
      </c>
      <c r="BJ2578" s="110">
        <v>70</v>
      </c>
      <c r="BK2578" s="110">
        <v>300</v>
      </c>
      <c r="BL2578" s="110">
        <v>300</v>
      </c>
      <c r="BN2578" s="110">
        <f t="shared" si="378"/>
        <v>670</v>
      </c>
      <c r="CG2578" s="110" t="str">
        <f t="shared" si="375"/>
        <v>6955Cascavel</v>
      </c>
      <c r="CH2578" s="110" t="str">
        <f t="shared" si="376"/>
        <v>6955-1</v>
      </c>
      <c r="CI2578" s="110">
        <v>1</v>
      </c>
      <c r="CJ2578" s="110">
        <v>6955</v>
      </c>
      <c r="CK2578" s="110" t="s">
        <v>35</v>
      </c>
      <c r="CL2578" s="110">
        <v>4104808</v>
      </c>
      <c r="CM2578" s="110" t="s">
        <v>600</v>
      </c>
      <c r="CN2578" s="110">
        <v>0</v>
      </c>
      <c r="CO2578" s="110">
        <v>0</v>
      </c>
      <c r="CP2578" s="110">
        <v>2509.81</v>
      </c>
      <c r="CQ2578" s="110">
        <v>0</v>
      </c>
    </row>
    <row r="2579" spans="56:95" x14ac:dyDescent="0.2">
      <c r="BD2579" s="110" t="str">
        <f t="shared" si="377"/>
        <v>6157RGInt 03 Cascavel</v>
      </c>
      <c r="BE2579" s="110">
        <v>6157</v>
      </c>
      <c r="BF2579" s="110" t="s">
        <v>2326</v>
      </c>
      <c r="BG2579" s="110">
        <v>7068</v>
      </c>
      <c r="BH2579" s="110" t="s">
        <v>35</v>
      </c>
      <c r="BI2579" s="110">
        <v>0</v>
      </c>
      <c r="BJ2579" s="110">
        <v>114</v>
      </c>
      <c r="BK2579" s="110">
        <v>400</v>
      </c>
      <c r="BL2579" s="110">
        <v>400</v>
      </c>
      <c r="BN2579" s="110">
        <f t="shared" si="378"/>
        <v>914</v>
      </c>
      <c r="CG2579" s="110" t="str">
        <f t="shared" si="375"/>
        <v>6955 Total</v>
      </c>
      <c r="CH2579" s="110" t="str">
        <f t="shared" si="376"/>
        <v>6955 Total-1</v>
      </c>
      <c r="CI2579" s="110">
        <v>1</v>
      </c>
      <c r="CJ2579" s="110" t="s">
        <v>7977</v>
      </c>
      <c r="CN2579" s="110">
        <v>0</v>
      </c>
      <c r="CO2579" s="110">
        <v>0</v>
      </c>
      <c r="CP2579" s="110">
        <v>2509.81</v>
      </c>
      <c r="CQ2579" s="110">
        <v>0</v>
      </c>
    </row>
    <row r="2580" spans="56:95" x14ac:dyDescent="0.2">
      <c r="BD2580" s="110" t="str">
        <f t="shared" si="377"/>
        <v>6158RGInt 03 Cascavel</v>
      </c>
      <c r="BE2580" s="110">
        <v>6158</v>
      </c>
      <c r="BF2580" s="110" t="s">
        <v>2335</v>
      </c>
      <c r="BG2580" s="110">
        <v>7068</v>
      </c>
      <c r="BH2580" s="110" t="s">
        <v>35</v>
      </c>
      <c r="BI2580" s="110">
        <v>0</v>
      </c>
      <c r="BJ2580" s="110">
        <v>200</v>
      </c>
      <c r="BK2580" s="110">
        <v>700</v>
      </c>
      <c r="BL2580" s="110">
        <v>600</v>
      </c>
      <c r="BN2580" s="110">
        <f t="shared" si="378"/>
        <v>1500</v>
      </c>
      <c r="CG2580" s="110" t="str">
        <f t="shared" si="375"/>
        <v>6956Foz do Iguaçu</v>
      </c>
      <c r="CH2580" s="110" t="str">
        <f t="shared" si="376"/>
        <v>6956-1</v>
      </c>
      <c r="CI2580" s="110">
        <v>1</v>
      </c>
      <c r="CJ2580" s="110">
        <v>6956</v>
      </c>
      <c r="CK2580" s="110" t="s">
        <v>35</v>
      </c>
      <c r="CL2580" s="110">
        <v>4108304</v>
      </c>
      <c r="CM2580" s="110" t="s">
        <v>407</v>
      </c>
      <c r="CN2580" s="110">
        <v>0</v>
      </c>
      <c r="CO2580" s="110">
        <v>0</v>
      </c>
      <c r="CP2580" s="110">
        <v>1888.44</v>
      </c>
      <c r="CQ2580" s="110">
        <v>1258.96</v>
      </c>
    </row>
    <row r="2581" spans="56:95" x14ac:dyDescent="0.2">
      <c r="BD2581" s="110" t="str">
        <f t="shared" si="377"/>
        <v>6159RGInt 03 Cascavel</v>
      </c>
      <c r="BE2581" s="110">
        <v>6159</v>
      </c>
      <c r="BF2581" s="110" t="s">
        <v>2332</v>
      </c>
      <c r="BG2581" s="110">
        <v>7068</v>
      </c>
      <c r="BH2581" s="110" t="s">
        <v>35</v>
      </c>
      <c r="BI2581" s="110">
        <v>0</v>
      </c>
      <c r="BJ2581" s="110">
        <v>0</v>
      </c>
      <c r="BK2581" s="110">
        <v>200</v>
      </c>
      <c r="BL2581" s="110">
        <v>409</v>
      </c>
      <c r="BN2581" s="110">
        <f t="shared" si="378"/>
        <v>609</v>
      </c>
      <c r="CG2581" s="110" t="str">
        <f t="shared" si="375"/>
        <v>6956 Total</v>
      </c>
      <c r="CH2581" s="110" t="str">
        <f t="shared" si="376"/>
        <v>6956 Total-1</v>
      </c>
      <c r="CI2581" s="110">
        <v>1</v>
      </c>
      <c r="CJ2581" s="110" t="s">
        <v>7978</v>
      </c>
      <c r="CN2581" s="110">
        <v>0</v>
      </c>
      <c r="CO2581" s="110">
        <v>0</v>
      </c>
      <c r="CP2581" s="110">
        <v>1888.44</v>
      </c>
      <c r="CQ2581" s="110">
        <v>1258.96</v>
      </c>
    </row>
    <row r="2582" spans="56:95" x14ac:dyDescent="0.2">
      <c r="BD2582" s="110" t="str">
        <f t="shared" si="377"/>
        <v>6160RGInt 03 Cascavel</v>
      </c>
      <c r="BE2582" s="110">
        <v>6160</v>
      </c>
      <c r="BF2582" s="110" t="s">
        <v>2343</v>
      </c>
      <c r="BG2582" s="110">
        <v>7068</v>
      </c>
      <c r="BH2582" s="110" t="s">
        <v>35</v>
      </c>
      <c r="BI2582" s="110">
        <v>0</v>
      </c>
      <c r="BJ2582" s="110">
        <v>0</v>
      </c>
      <c r="BK2582" s="110">
        <v>217</v>
      </c>
      <c r="BL2582" s="110">
        <v>300</v>
      </c>
      <c r="BN2582" s="110">
        <f t="shared" si="378"/>
        <v>517</v>
      </c>
      <c r="CG2582" s="110" t="str">
        <f t="shared" ref="CG2582:CG2645" si="379">CJ2582&amp;CM2582</f>
        <v>6957Francisco Beltrão</v>
      </c>
      <c r="CH2582" s="110" t="str">
        <f t="shared" ref="CH2582:CH2645" si="380">CJ2582&amp;"-"&amp;CI2582</f>
        <v>6957-1</v>
      </c>
      <c r="CI2582" s="110">
        <v>1</v>
      </c>
      <c r="CJ2582" s="110">
        <v>6957</v>
      </c>
      <c r="CK2582" s="110" t="s">
        <v>35</v>
      </c>
      <c r="CL2582" s="110">
        <v>4108403</v>
      </c>
      <c r="CM2582" s="110" t="s">
        <v>166</v>
      </c>
      <c r="CN2582" s="110">
        <v>0</v>
      </c>
      <c r="CO2582" s="110">
        <v>0</v>
      </c>
      <c r="CP2582" s="110">
        <v>1398.36</v>
      </c>
      <c r="CQ2582" s="110">
        <v>932.24</v>
      </c>
    </row>
    <row r="2583" spans="56:95" x14ac:dyDescent="0.2">
      <c r="BD2583" s="110" t="str">
        <f t="shared" si="377"/>
        <v>6161RGInt 03 Cascavel</v>
      </c>
      <c r="BE2583" s="110">
        <v>6161</v>
      </c>
      <c r="BF2583" s="110" t="s">
        <v>2329</v>
      </c>
      <c r="BG2583" s="110">
        <v>7068</v>
      </c>
      <c r="BH2583" s="110" t="s">
        <v>35</v>
      </c>
      <c r="BI2583" s="110">
        <v>0</v>
      </c>
      <c r="BJ2583" s="110">
        <v>0</v>
      </c>
      <c r="BK2583" s="110">
        <v>275</v>
      </c>
      <c r="BL2583" s="110">
        <v>300</v>
      </c>
      <c r="BN2583" s="110">
        <f t="shared" si="378"/>
        <v>575</v>
      </c>
      <c r="CG2583" s="110" t="str">
        <f t="shared" si="379"/>
        <v>6957 Total</v>
      </c>
      <c r="CH2583" s="110" t="str">
        <f t="shared" si="380"/>
        <v>6957 Total-1</v>
      </c>
      <c r="CI2583" s="110">
        <v>1</v>
      </c>
      <c r="CJ2583" s="110" t="s">
        <v>7979</v>
      </c>
      <c r="CN2583" s="110">
        <v>0</v>
      </c>
      <c r="CO2583" s="110">
        <v>0</v>
      </c>
      <c r="CP2583" s="110">
        <v>1398.36</v>
      </c>
      <c r="CQ2583" s="110">
        <v>932.24</v>
      </c>
    </row>
    <row r="2584" spans="56:95" x14ac:dyDescent="0.2">
      <c r="BD2584" s="110" t="str">
        <f t="shared" si="377"/>
        <v>6162RGInt 05 Londrina</v>
      </c>
      <c r="BE2584" s="110">
        <v>6162</v>
      </c>
      <c r="BF2584" s="110" t="s">
        <v>2244</v>
      </c>
      <c r="BG2584" s="110">
        <v>7068</v>
      </c>
      <c r="BH2584" s="110" t="s">
        <v>37</v>
      </c>
      <c r="BI2584" s="110">
        <v>0</v>
      </c>
      <c r="BJ2584" s="110">
        <v>100</v>
      </c>
      <c r="BK2584" s="110">
        <v>2400</v>
      </c>
      <c r="BL2584" s="110">
        <v>2500</v>
      </c>
      <c r="BN2584" s="110">
        <f t="shared" si="378"/>
        <v>5000</v>
      </c>
      <c r="CG2584" s="110" t="str">
        <f t="shared" si="379"/>
        <v>6958Campo Mourão</v>
      </c>
      <c r="CH2584" s="110" t="str">
        <f t="shared" si="380"/>
        <v>6958-1</v>
      </c>
      <c r="CI2584" s="110">
        <v>1</v>
      </c>
      <c r="CJ2584" s="110">
        <v>6958</v>
      </c>
      <c r="CK2584" s="110" t="s">
        <v>36</v>
      </c>
      <c r="CL2584" s="110">
        <v>4104303</v>
      </c>
      <c r="CM2584" s="110" t="s">
        <v>372</v>
      </c>
      <c r="CN2584" s="110">
        <v>0</v>
      </c>
      <c r="CO2584" s="110">
        <v>289.04000000000002</v>
      </c>
      <c r="CP2584" s="110">
        <v>0</v>
      </c>
      <c r="CQ2584" s="110">
        <v>0</v>
      </c>
    </row>
    <row r="2585" spans="56:95" x14ac:dyDescent="0.2">
      <c r="BD2585" s="110" t="str">
        <f t="shared" si="377"/>
        <v>6163RGInt 03 Cascavel</v>
      </c>
      <c r="BE2585" s="110">
        <v>6163</v>
      </c>
      <c r="BF2585" s="110" t="s">
        <v>2247</v>
      </c>
      <c r="BG2585" s="110">
        <v>7068</v>
      </c>
      <c r="BH2585" s="110" t="s">
        <v>35</v>
      </c>
      <c r="BI2585" s="110">
        <v>0</v>
      </c>
      <c r="BJ2585" s="110">
        <v>100</v>
      </c>
      <c r="BK2585" s="110">
        <v>1000</v>
      </c>
      <c r="BL2585" s="110">
        <v>1900</v>
      </c>
      <c r="BN2585" s="110">
        <f t="shared" si="378"/>
        <v>3000</v>
      </c>
      <c r="CG2585" s="110" t="str">
        <f t="shared" si="379"/>
        <v>6958 Total</v>
      </c>
      <c r="CH2585" s="110" t="str">
        <f t="shared" si="380"/>
        <v>6958 Total-1</v>
      </c>
      <c r="CI2585" s="110">
        <v>1</v>
      </c>
      <c r="CJ2585" s="110" t="s">
        <v>7980</v>
      </c>
      <c r="CN2585" s="110">
        <v>0</v>
      </c>
      <c r="CO2585" s="110">
        <v>289.04000000000002</v>
      </c>
      <c r="CP2585" s="110">
        <v>0</v>
      </c>
      <c r="CQ2585" s="110">
        <v>0</v>
      </c>
    </row>
    <row r="2586" spans="56:95" x14ac:dyDescent="0.2">
      <c r="BD2586" s="110" t="str">
        <f t="shared" si="377"/>
        <v>6164RGInt 04 Maringá</v>
      </c>
      <c r="BE2586" s="110">
        <v>6164</v>
      </c>
      <c r="BF2586" s="110" t="s">
        <v>2278</v>
      </c>
      <c r="BG2586" s="110">
        <v>7068</v>
      </c>
      <c r="BH2586" s="110" t="s">
        <v>36</v>
      </c>
      <c r="BI2586" s="110">
        <v>0</v>
      </c>
      <c r="BJ2586" s="110">
        <v>56</v>
      </c>
      <c r="BK2586" s="110">
        <v>100</v>
      </c>
      <c r="BL2586" s="110">
        <v>0</v>
      </c>
      <c r="BN2586" s="110">
        <f t="shared" si="378"/>
        <v>156</v>
      </c>
      <c r="CG2586" s="110" t="str">
        <f t="shared" si="379"/>
        <v>6959Tapejara</v>
      </c>
      <c r="CH2586" s="110" t="str">
        <f t="shared" si="380"/>
        <v>6959-1</v>
      </c>
      <c r="CI2586" s="110">
        <v>1</v>
      </c>
      <c r="CJ2586" s="110">
        <v>6959</v>
      </c>
      <c r="CK2586" s="110" t="s">
        <v>36</v>
      </c>
      <c r="CL2586" s="110">
        <v>4126801</v>
      </c>
      <c r="CM2586" s="110" t="s">
        <v>2859</v>
      </c>
      <c r="CN2586" s="110">
        <v>0</v>
      </c>
      <c r="CO2586" s="110">
        <v>216.78</v>
      </c>
      <c r="CP2586" s="110">
        <v>0</v>
      </c>
      <c r="CQ2586" s="110">
        <v>0</v>
      </c>
    </row>
    <row r="2587" spans="56:95" x14ac:dyDescent="0.2">
      <c r="BD2587" s="110" t="str">
        <f t="shared" si="377"/>
        <v>6165RGInt 01 Curitiba</v>
      </c>
      <c r="BE2587" s="110">
        <v>6165</v>
      </c>
      <c r="BF2587" s="110" t="s">
        <v>2289</v>
      </c>
      <c r="BG2587" s="110">
        <v>7068</v>
      </c>
      <c r="BH2587" s="110" t="s">
        <v>33</v>
      </c>
      <c r="BI2587" s="110">
        <v>0</v>
      </c>
      <c r="BJ2587" s="110">
        <v>500</v>
      </c>
      <c r="BK2587" s="110">
        <v>1500</v>
      </c>
      <c r="BL2587" s="110">
        <v>1500</v>
      </c>
      <c r="BN2587" s="110">
        <f t="shared" si="378"/>
        <v>3500</v>
      </c>
      <c r="CG2587" s="110" t="str">
        <f t="shared" si="379"/>
        <v>6959 Total</v>
      </c>
      <c r="CH2587" s="110" t="str">
        <f t="shared" si="380"/>
        <v>6959 Total-1</v>
      </c>
      <c r="CI2587" s="110">
        <v>1</v>
      </c>
      <c r="CJ2587" s="110" t="s">
        <v>7981</v>
      </c>
      <c r="CN2587" s="110">
        <v>0</v>
      </c>
      <c r="CO2587" s="110">
        <v>216.78</v>
      </c>
      <c r="CP2587" s="110">
        <v>0</v>
      </c>
      <c r="CQ2587" s="110">
        <v>0</v>
      </c>
    </row>
    <row r="2588" spans="56:95" x14ac:dyDescent="0.2">
      <c r="BD2588" s="110" t="str">
        <f t="shared" si="377"/>
        <v>6166RGInt 01 Curitiba</v>
      </c>
      <c r="BE2588" s="110">
        <v>6166</v>
      </c>
      <c r="BF2588" s="110" t="s">
        <v>2266</v>
      </c>
      <c r="BG2588" s="110">
        <v>7068</v>
      </c>
      <c r="BH2588" s="110" t="s">
        <v>33</v>
      </c>
      <c r="BI2588" s="110">
        <v>0</v>
      </c>
      <c r="BJ2588" s="110">
        <v>168</v>
      </c>
      <c r="BK2588" s="110">
        <v>2000</v>
      </c>
      <c r="BL2588" s="110">
        <v>2500</v>
      </c>
      <c r="BN2588" s="110">
        <f t="shared" si="378"/>
        <v>4668</v>
      </c>
      <c r="CG2588" s="110" t="str">
        <f t="shared" si="379"/>
        <v>6960Pitanga</v>
      </c>
      <c r="CH2588" s="110" t="str">
        <f t="shared" si="380"/>
        <v>6960-1</v>
      </c>
      <c r="CI2588" s="110">
        <v>1</v>
      </c>
      <c r="CJ2588" s="110">
        <v>6960</v>
      </c>
      <c r="CK2588" s="110" t="s">
        <v>34</v>
      </c>
      <c r="CL2588" s="110">
        <v>4119608</v>
      </c>
      <c r="CM2588" s="110" t="s">
        <v>1906</v>
      </c>
      <c r="CN2588" s="110">
        <v>0</v>
      </c>
      <c r="CO2588" s="110">
        <v>433.56</v>
      </c>
      <c r="CP2588" s="110">
        <v>0</v>
      </c>
      <c r="CQ2588" s="110">
        <v>0</v>
      </c>
    </row>
    <row r="2589" spans="56:95" x14ac:dyDescent="0.2">
      <c r="BD2589" s="110" t="str">
        <f t="shared" si="377"/>
        <v>6167RGInt 01 Curitiba</v>
      </c>
      <c r="BE2589" s="110">
        <v>6167</v>
      </c>
      <c r="BF2589" s="110" t="s">
        <v>2307</v>
      </c>
      <c r="BG2589" s="110">
        <v>7068</v>
      </c>
      <c r="BH2589" s="110" t="s">
        <v>33</v>
      </c>
      <c r="BI2589" s="110">
        <v>0</v>
      </c>
      <c r="BJ2589" s="110">
        <v>1000</v>
      </c>
      <c r="BK2589" s="110">
        <v>0</v>
      </c>
      <c r="BL2589" s="110">
        <v>0</v>
      </c>
      <c r="BN2589" s="110">
        <f t="shared" si="378"/>
        <v>1000</v>
      </c>
      <c r="CG2589" s="110" t="str">
        <f t="shared" si="379"/>
        <v>6960 Total</v>
      </c>
      <c r="CH2589" s="110" t="str">
        <f t="shared" si="380"/>
        <v>6960 Total-1</v>
      </c>
      <c r="CI2589" s="110">
        <v>1</v>
      </c>
      <c r="CJ2589" s="110" t="s">
        <v>7982</v>
      </c>
      <c r="CN2589" s="110">
        <v>0</v>
      </c>
      <c r="CO2589" s="110">
        <v>433.56</v>
      </c>
      <c r="CP2589" s="110">
        <v>0</v>
      </c>
      <c r="CQ2589" s="110">
        <v>0</v>
      </c>
    </row>
    <row r="2590" spans="56:95" x14ac:dyDescent="0.2">
      <c r="BD2590" s="110" t="str">
        <f t="shared" si="377"/>
        <v>6168RGInt 01 Curitiba</v>
      </c>
      <c r="BE2590" s="110">
        <v>6168</v>
      </c>
      <c r="BF2590" s="110" t="s">
        <v>2305</v>
      </c>
      <c r="BG2590" s="110">
        <v>7068</v>
      </c>
      <c r="BH2590" s="110" t="s">
        <v>33</v>
      </c>
      <c r="BI2590" s="110">
        <v>0</v>
      </c>
      <c r="BJ2590" s="110">
        <v>226</v>
      </c>
      <c r="BK2590" s="110">
        <v>0</v>
      </c>
      <c r="BL2590" s="110">
        <v>0</v>
      </c>
      <c r="BN2590" s="110">
        <f t="shared" si="378"/>
        <v>226</v>
      </c>
      <c r="CG2590" s="110" t="str">
        <f t="shared" si="379"/>
        <v>6965Pinhais</v>
      </c>
      <c r="CH2590" s="110" t="str">
        <f t="shared" si="380"/>
        <v>6965-1</v>
      </c>
      <c r="CI2590" s="110">
        <v>1</v>
      </c>
      <c r="CJ2590" s="110">
        <v>6965</v>
      </c>
      <c r="CK2590" s="110" t="s">
        <v>33</v>
      </c>
      <c r="CL2590" s="110">
        <v>4119152</v>
      </c>
      <c r="CM2590" s="110" t="s">
        <v>515</v>
      </c>
      <c r="CN2590" s="110">
        <v>0</v>
      </c>
      <c r="CO2590" s="110">
        <v>144.52000000000001</v>
      </c>
      <c r="CP2590" s="110">
        <v>0</v>
      </c>
      <c r="CQ2590" s="110">
        <v>0</v>
      </c>
    </row>
    <row r="2591" spans="56:95" x14ac:dyDescent="0.2">
      <c r="BD2591" s="110" t="str">
        <f t="shared" si="377"/>
        <v>6169RGInt 03 Cascavel</v>
      </c>
      <c r="BE2591" s="110">
        <v>6169</v>
      </c>
      <c r="BF2591" s="110" t="s">
        <v>2312</v>
      </c>
      <c r="BG2591" s="110">
        <v>7068</v>
      </c>
      <c r="BH2591" s="110" t="s">
        <v>35</v>
      </c>
      <c r="BI2591" s="110">
        <v>0</v>
      </c>
      <c r="BJ2591" s="110">
        <v>250</v>
      </c>
      <c r="BK2591" s="110">
        <v>0</v>
      </c>
      <c r="BL2591" s="110">
        <v>0</v>
      </c>
      <c r="BN2591" s="110">
        <f t="shared" si="378"/>
        <v>250</v>
      </c>
      <c r="CG2591" s="110" t="str">
        <f t="shared" si="379"/>
        <v>6965 Total</v>
      </c>
      <c r="CH2591" s="110" t="str">
        <f t="shared" si="380"/>
        <v>6965 Total-1</v>
      </c>
      <c r="CI2591" s="110">
        <v>1</v>
      </c>
      <c r="CJ2591" s="110" t="s">
        <v>7983</v>
      </c>
      <c r="CN2591" s="110">
        <v>0</v>
      </c>
      <c r="CO2591" s="110">
        <v>144.52000000000001</v>
      </c>
      <c r="CP2591" s="110">
        <v>0</v>
      </c>
      <c r="CQ2591" s="110">
        <v>0</v>
      </c>
    </row>
    <row r="2592" spans="56:95" x14ac:dyDescent="0.2">
      <c r="BD2592" s="110" t="str">
        <f t="shared" si="377"/>
        <v>6170RGInt 01 Curitiba</v>
      </c>
      <c r="BE2592" s="110">
        <v>6170</v>
      </c>
      <c r="BF2592" s="110" t="s">
        <v>2309</v>
      </c>
      <c r="BG2592" s="110">
        <v>7068</v>
      </c>
      <c r="BH2592" s="110" t="s">
        <v>33</v>
      </c>
      <c r="BI2592" s="110">
        <v>0</v>
      </c>
      <c r="BJ2592" s="110">
        <v>500</v>
      </c>
      <c r="BK2592" s="110">
        <v>535</v>
      </c>
      <c r="BL2592" s="110">
        <v>0</v>
      </c>
      <c r="BN2592" s="110">
        <f t="shared" si="378"/>
        <v>1035</v>
      </c>
      <c r="CG2592" s="110" t="str">
        <f t="shared" si="379"/>
        <v>6966Engenheiro Beltrão</v>
      </c>
      <c r="CH2592" s="110" t="str">
        <f t="shared" si="380"/>
        <v>6966-1</v>
      </c>
      <c r="CI2592" s="110">
        <v>1</v>
      </c>
      <c r="CJ2592" s="110">
        <v>6966</v>
      </c>
      <c r="CK2592" s="110" t="s">
        <v>36</v>
      </c>
      <c r="CL2592" s="110">
        <v>4107504</v>
      </c>
      <c r="CM2592" s="110" t="s">
        <v>5867</v>
      </c>
      <c r="CN2592" s="110">
        <v>0</v>
      </c>
      <c r="CO2592" s="110">
        <v>144.52000000000001</v>
      </c>
      <c r="CP2592" s="110">
        <v>0</v>
      </c>
      <c r="CQ2592" s="110">
        <v>0</v>
      </c>
    </row>
    <row r="2593" spans="56:95" x14ac:dyDescent="0.2">
      <c r="BD2593" s="110" t="str">
        <f t="shared" si="377"/>
        <v>6171RGInt 03 Cascavel</v>
      </c>
      <c r="BE2593" s="110">
        <v>6171</v>
      </c>
      <c r="BF2593" s="110" t="s">
        <v>2183</v>
      </c>
      <c r="BG2593" s="110">
        <v>7068</v>
      </c>
      <c r="BH2593" s="110" t="s">
        <v>35</v>
      </c>
      <c r="BI2593" s="110">
        <v>0</v>
      </c>
      <c r="BJ2593" s="110">
        <v>1550</v>
      </c>
      <c r="BK2593" s="110">
        <v>4000</v>
      </c>
      <c r="BL2593" s="110">
        <v>4000</v>
      </c>
      <c r="BN2593" s="110">
        <f t="shared" si="378"/>
        <v>9550</v>
      </c>
      <c r="CG2593" s="110" t="str">
        <f t="shared" si="379"/>
        <v>6966 Total</v>
      </c>
      <c r="CH2593" s="110" t="str">
        <f t="shared" si="380"/>
        <v>6966 Total-1</v>
      </c>
      <c r="CI2593" s="110">
        <v>1</v>
      </c>
      <c r="CJ2593" s="110" t="s">
        <v>7984</v>
      </c>
      <c r="CN2593" s="110">
        <v>0</v>
      </c>
      <c r="CO2593" s="110">
        <v>144.52000000000001</v>
      </c>
      <c r="CP2593" s="110">
        <v>0</v>
      </c>
      <c r="CQ2593" s="110">
        <v>0</v>
      </c>
    </row>
    <row r="2594" spans="56:95" x14ac:dyDescent="0.2">
      <c r="BD2594" s="110" t="str">
        <f t="shared" si="377"/>
        <v>6172RGInt 01 Curitiba</v>
      </c>
      <c r="BE2594" s="110">
        <v>6172</v>
      </c>
      <c r="BF2594" s="110" t="s">
        <v>2298</v>
      </c>
      <c r="BG2594" s="110">
        <v>7068</v>
      </c>
      <c r="BH2594" s="110" t="s">
        <v>33</v>
      </c>
      <c r="BI2594" s="110">
        <v>0</v>
      </c>
      <c r="BJ2594" s="110">
        <v>0</v>
      </c>
      <c r="BK2594" s="110">
        <v>3000</v>
      </c>
      <c r="BL2594" s="110">
        <v>3000</v>
      </c>
      <c r="BN2594" s="110">
        <f t="shared" si="378"/>
        <v>6000</v>
      </c>
      <c r="CG2594" s="110" t="str">
        <f t="shared" si="379"/>
        <v>6967Iguaraçu</v>
      </c>
      <c r="CH2594" s="110" t="str">
        <f t="shared" si="380"/>
        <v>6967-1</v>
      </c>
      <c r="CI2594" s="110">
        <v>1</v>
      </c>
      <c r="CJ2594" s="110">
        <v>6967</v>
      </c>
      <c r="CK2594" s="110" t="s">
        <v>36</v>
      </c>
      <c r="CL2594" s="110">
        <v>4110003</v>
      </c>
      <c r="CM2594" s="110" t="s">
        <v>377</v>
      </c>
      <c r="CN2594" s="110">
        <v>0</v>
      </c>
      <c r="CO2594" s="110">
        <v>144.52000000000001</v>
      </c>
      <c r="CP2594" s="110">
        <v>0</v>
      </c>
      <c r="CQ2594" s="110">
        <v>0</v>
      </c>
    </row>
    <row r="2595" spans="56:95" x14ac:dyDescent="0.2">
      <c r="BD2595" s="110" t="str">
        <f t="shared" si="377"/>
        <v>6173RGInt 03 Cascavel</v>
      </c>
      <c r="BE2595" s="110">
        <v>6173</v>
      </c>
      <c r="BF2595" s="110" t="s">
        <v>2300</v>
      </c>
      <c r="BG2595" s="110">
        <v>7068</v>
      </c>
      <c r="BH2595" s="110" t="s">
        <v>35</v>
      </c>
      <c r="BI2595" s="110">
        <v>0</v>
      </c>
      <c r="BJ2595" s="110">
        <v>1000</v>
      </c>
      <c r="BK2595" s="110">
        <v>200</v>
      </c>
      <c r="BL2595" s="110">
        <v>0</v>
      </c>
      <c r="BN2595" s="110">
        <f t="shared" si="378"/>
        <v>1200</v>
      </c>
      <c r="CG2595" s="110" t="str">
        <f t="shared" si="379"/>
        <v>6967 Total</v>
      </c>
      <c r="CH2595" s="110" t="str">
        <f t="shared" si="380"/>
        <v>6967 Total-1</v>
      </c>
      <c r="CI2595" s="110">
        <v>1</v>
      </c>
      <c r="CJ2595" s="110" t="s">
        <v>7985</v>
      </c>
      <c r="CN2595" s="110">
        <v>0</v>
      </c>
      <c r="CO2595" s="110">
        <v>144.52000000000001</v>
      </c>
      <c r="CP2595" s="110">
        <v>0</v>
      </c>
      <c r="CQ2595" s="110">
        <v>0</v>
      </c>
    </row>
    <row r="2596" spans="56:95" x14ac:dyDescent="0.2">
      <c r="BD2596" s="110" t="str">
        <f t="shared" si="377"/>
        <v>6174RGInt 03 Cascavel</v>
      </c>
      <c r="BE2596" s="110">
        <v>6174</v>
      </c>
      <c r="BF2596" s="110" t="s">
        <v>2294</v>
      </c>
      <c r="BG2596" s="110">
        <v>7068</v>
      </c>
      <c r="BH2596" s="110" t="s">
        <v>35</v>
      </c>
      <c r="BI2596" s="110">
        <v>0</v>
      </c>
      <c r="BJ2596" s="110">
        <v>151</v>
      </c>
      <c r="BK2596" s="110">
        <v>240</v>
      </c>
      <c r="BL2596" s="110">
        <v>0</v>
      </c>
      <c r="BN2596" s="110">
        <f t="shared" si="378"/>
        <v>391</v>
      </c>
      <c r="CG2596" s="110" t="str">
        <f t="shared" si="379"/>
        <v>6968Maringá</v>
      </c>
      <c r="CH2596" s="110" t="str">
        <f t="shared" si="380"/>
        <v>6968-1</v>
      </c>
      <c r="CI2596" s="110">
        <v>1</v>
      </c>
      <c r="CJ2596" s="110">
        <v>6968</v>
      </c>
      <c r="CK2596" s="110" t="s">
        <v>36</v>
      </c>
      <c r="CL2596" s="110">
        <v>4115200</v>
      </c>
      <c r="CM2596" s="110" t="s">
        <v>503</v>
      </c>
      <c r="CN2596" s="110">
        <v>0</v>
      </c>
      <c r="CO2596" s="110">
        <v>289.04000000000002</v>
      </c>
      <c r="CP2596" s="110">
        <v>0</v>
      </c>
      <c r="CQ2596" s="110">
        <v>0</v>
      </c>
    </row>
    <row r="2597" spans="56:95" x14ac:dyDescent="0.2">
      <c r="BD2597" s="110" t="str">
        <f t="shared" si="377"/>
        <v>6176(vazio)</v>
      </c>
      <c r="BE2597" s="110">
        <v>6176</v>
      </c>
      <c r="BF2597" s="110" t="s">
        <v>4860</v>
      </c>
      <c r="BG2597" s="110">
        <v>8398</v>
      </c>
      <c r="BH2597" s="110" t="s">
        <v>60</v>
      </c>
      <c r="BI2597" s="110">
        <v>0</v>
      </c>
      <c r="BJ2597" s="110">
        <v>10976.67</v>
      </c>
      <c r="BK2597" s="110">
        <v>10976.67</v>
      </c>
      <c r="BL2597" s="110">
        <v>10976.67</v>
      </c>
      <c r="BN2597" s="110">
        <f t="shared" si="378"/>
        <v>32930.01</v>
      </c>
      <c r="CG2597" s="110" t="str">
        <f t="shared" si="379"/>
        <v>6968 Total</v>
      </c>
      <c r="CH2597" s="110" t="str">
        <f t="shared" si="380"/>
        <v>6968 Total-1</v>
      </c>
      <c r="CI2597" s="110">
        <v>1</v>
      </c>
      <c r="CJ2597" s="110" t="s">
        <v>7986</v>
      </c>
      <c r="CN2597" s="110">
        <v>0</v>
      </c>
      <c r="CO2597" s="110">
        <v>289.04000000000002</v>
      </c>
      <c r="CP2597" s="110">
        <v>0</v>
      </c>
      <c r="CQ2597" s="110">
        <v>0</v>
      </c>
    </row>
    <row r="2598" spans="56:95" x14ac:dyDescent="0.2">
      <c r="BD2598" s="110" t="str">
        <f t="shared" si="377"/>
        <v>6177(vazio)</v>
      </c>
      <c r="BE2598" s="110">
        <v>6177</v>
      </c>
      <c r="BF2598" s="110" t="s">
        <v>4863</v>
      </c>
      <c r="BG2598" s="110">
        <v>8398</v>
      </c>
      <c r="BH2598" s="110" t="s">
        <v>60</v>
      </c>
      <c r="BI2598" s="110">
        <v>0</v>
      </c>
      <c r="BJ2598" s="110">
        <v>6057.86</v>
      </c>
      <c r="BK2598" s="110">
        <v>6057.86</v>
      </c>
      <c r="BL2598" s="110">
        <v>6057.86</v>
      </c>
      <c r="BN2598" s="110">
        <f t="shared" si="378"/>
        <v>18173.579999999998</v>
      </c>
      <c r="CG2598" s="110" t="str">
        <f t="shared" si="379"/>
        <v>6969Paranavaí</v>
      </c>
      <c r="CH2598" s="110" t="str">
        <f t="shared" si="380"/>
        <v>6969-1</v>
      </c>
      <c r="CI2598" s="110">
        <v>1</v>
      </c>
      <c r="CJ2598" s="110">
        <v>6969</v>
      </c>
      <c r="CK2598" s="110" t="s">
        <v>36</v>
      </c>
      <c r="CL2598" s="110">
        <v>4118402</v>
      </c>
      <c r="CM2598" s="110" t="s">
        <v>517</v>
      </c>
      <c r="CN2598" s="110">
        <v>0</v>
      </c>
      <c r="CO2598" s="110">
        <v>144.52000000000001</v>
      </c>
      <c r="CP2598" s="110">
        <v>0</v>
      </c>
      <c r="CQ2598" s="110">
        <v>0</v>
      </c>
    </row>
    <row r="2599" spans="56:95" x14ac:dyDescent="0.2">
      <c r="BD2599" s="110" t="str">
        <f t="shared" si="377"/>
        <v>6179(vazio)</v>
      </c>
      <c r="BE2599" s="110">
        <v>6179</v>
      </c>
      <c r="BF2599" s="110" t="s">
        <v>4864</v>
      </c>
      <c r="BG2599" s="110">
        <v>8398</v>
      </c>
      <c r="BH2599" s="110" t="s">
        <v>60</v>
      </c>
      <c r="BI2599" s="110">
        <v>0</v>
      </c>
      <c r="BJ2599" s="110">
        <v>9712.7999999999993</v>
      </c>
      <c r="BK2599" s="110">
        <v>9712.7999999999993</v>
      </c>
      <c r="BL2599" s="110">
        <v>9712.7999999999993</v>
      </c>
      <c r="BN2599" s="110">
        <f t="shared" si="378"/>
        <v>29138.399999999998</v>
      </c>
      <c r="CG2599" s="110" t="str">
        <f t="shared" si="379"/>
        <v>6969 Total</v>
      </c>
      <c r="CH2599" s="110" t="str">
        <f t="shared" si="380"/>
        <v>6969 Total-1</v>
      </c>
      <c r="CI2599" s="110">
        <v>1</v>
      </c>
      <c r="CJ2599" s="110" t="s">
        <v>7987</v>
      </c>
      <c r="CN2599" s="110">
        <v>0</v>
      </c>
      <c r="CO2599" s="110">
        <v>144.52000000000001</v>
      </c>
      <c r="CP2599" s="110">
        <v>0</v>
      </c>
      <c r="CQ2599" s="110">
        <v>0</v>
      </c>
    </row>
    <row r="2600" spans="56:95" x14ac:dyDescent="0.2">
      <c r="BD2600" s="110" t="str">
        <f t="shared" si="377"/>
        <v>6180(vazio)</v>
      </c>
      <c r="BE2600" s="110">
        <v>6180</v>
      </c>
      <c r="BF2600" s="110" t="s">
        <v>4865</v>
      </c>
      <c r="BG2600" s="110">
        <v>8398</v>
      </c>
      <c r="BH2600" s="110" t="s">
        <v>60</v>
      </c>
      <c r="BI2600" s="110">
        <v>0</v>
      </c>
      <c r="BJ2600" s="110">
        <v>1488.56</v>
      </c>
      <c r="BK2600" s="110">
        <v>1488.56</v>
      </c>
      <c r="BL2600" s="110">
        <v>1488.56</v>
      </c>
      <c r="BN2600" s="110">
        <f t="shared" si="378"/>
        <v>4465.68</v>
      </c>
      <c r="CG2600" s="110" t="str">
        <f t="shared" si="379"/>
        <v>6970Santa Fé</v>
      </c>
      <c r="CH2600" s="110" t="str">
        <f t="shared" si="380"/>
        <v>6970-1</v>
      </c>
      <c r="CI2600" s="110">
        <v>1</v>
      </c>
      <c r="CJ2600" s="110">
        <v>6970</v>
      </c>
      <c r="CK2600" s="110" t="s">
        <v>36</v>
      </c>
      <c r="CL2600" s="110">
        <v>4123402</v>
      </c>
      <c r="CM2600" s="110" t="s">
        <v>5862</v>
      </c>
      <c r="CN2600" s="110">
        <v>0</v>
      </c>
      <c r="CO2600" s="110">
        <v>144.52000000000001</v>
      </c>
      <c r="CP2600" s="110">
        <v>0</v>
      </c>
      <c r="CQ2600" s="110">
        <v>0</v>
      </c>
    </row>
    <row r="2601" spans="56:95" x14ac:dyDescent="0.2">
      <c r="BD2601" s="110" t="str">
        <f t="shared" si="377"/>
        <v>6181RGInt 05 Londrina</v>
      </c>
      <c r="BE2601" s="110">
        <v>6181</v>
      </c>
      <c r="BF2601" s="110" t="s">
        <v>6720</v>
      </c>
      <c r="BG2601" s="110">
        <v>8397</v>
      </c>
      <c r="BH2601" s="110" t="s">
        <v>37</v>
      </c>
      <c r="BI2601" s="110">
        <v>0</v>
      </c>
      <c r="BJ2601" s="110">
        <v>5</v>
      </c>
      <c r="BK2601" s="110">
        <v>7.9</v>
      </c>
      <c r="BL2601" s="110">
        <v>10</v>
      </c>
      <c r="BN2601" s="110">
        <f t="shared" si="378"/>
        <v>22.9</v>
      </c>
      <c r="CG2601" s="110" t="str">
        <f t="shared" si="379"/>
        <v>6970 Total</v>
      </c>
      <c r="CH2601" s="110" t="str">
        <f t="shared" si="380"/>
        <v>6970 Total-1</v>
      </c>
      <c r="CI2601" s="110">
        <v>1</v>
      </c>
      <c r="CJ2601" s="110" t="s">
        <v>7988</v>
      </c>
      <c r="CN2601" s="110">
        <v>0</v>
      </c>
      <c r="CO2601" s="110">
        <v>144.52000000000001</v>
      </c>
      <c r="CP2601" s="110">
        <v>0</v>
      </c>
      <c r="CQ2601" s="110">
        <v>0</v>
      </c>
    </row>
    <row r="2602" spans="56:95" x14ac:dyDescent="0.2">
      <c r="BD2602" s="110" t="str">
        <f t="shared" si="377"/>
        <v>6182RGInt 05 Londrina</v>
      </c>
      <c r="BE2602" s="110">
        <v>6182</v>
      </c>
      <c r="BF2602" s="110" t="s">
        <v>4832</v>
      </c>
      <c r="BG2602" s="110">
        <v>8397</v>
      </c>
      <c r="BH2602" s="110" t="s">
        <v>37</v>
      </c>
      <c r="BI2602" s="110">
        <v>0</v>
      </c>
      <c r="BJ2602" s="110">
        <v>2</v>
      </c>
      <c r="BK2602" s="110">
        <v>6</v>
      </c>
      <c r="BL2602" s="110">
        <v>2.4</v>
      </c>
      <c r="BN2602" s="110">
        <f t="shared" si="378"/>
        <v>10.4</v>
      </c>
      <c r="CG2602" s="110" t="str">
        <f t="shared" si="379"/>
        <v>6971Laranjal</v>
      </c>
      <c r="CH2602" s="110" t="str">
        <f t="shared" si="380"/>
        <v>6971-1</v>
      </c>
      <c r="CI2602" s="110">
        <v>1</v>
      </c>
      <c r="CJ2602" s="110">
        <v>6971</v>
      </c>
      <c r="CK2602" s="110" t="s">
        <v>34</v>
      </c>
      <c r="CL2602" s="110">
        <v>4113254</v>
      </c>
      <c r="CM2602" s="110" t="s">
        <v>1008</v>
      </c>
      <c r="CN2602" s="110">
        <v>0</v>
      </c>
      <c r="CO2602" s="110">
        <v>216.78</v>
      </c>
      <c r="CP2602" s="110">
        <v>0</v>
      </c>
      <c r="CQ2602" s="110">
        <v>0</v>
      </c>
    </row>
    <row r="2603" spans="56:95" x14ac:dyDescent="0.2">
      <c r="BD2603" s="110" t="str">
        <f t="shared" si="377"/>
        <v>6183RGInt 05 Londrina</v>
      </c>
      <c r="BE2603" s="110">
        <v>6183</v>
      </c>
      <c r="BF2603" s="110" t="s">
        <v>4842</v>
      </c>
      <c r="BG2603" s="110">
        <v>8397</v>
      </c>
      <c r="BH2603" s="110" t="s">
        <v>37</v>
      </c>
      <c r="BI2603" s="110">
        <v>0</v>
      </c>
      <c r="BJ2603" s="110">
        <v>2</v>
      </c>
      <c r="BK2603" s="110">
        <v>15</v>
      </c>
      <c r="BL2603" s="110">
        <v>15</v>
      </c>
      <c r="BN2603" s="110">
        <f t="shared" si="378"/>
        <v>32</v>
      </c>
      <c r="CG2603" s="110" t="str">
        <f t="shared" si="379"/>
        <v>6971 Total</v>
      </c>
      <c r="CH2603" s="110" t="str">
        <f t="shared" si="380"/>
        <v>6971 Total-1</v>
      </c>
      <c r="CI2603" s="110">
        <v>1</v>
      </c>
      <c r="CJ2603" s="110" t="s">
        <v>7989</v>
      </c>
      <c r="CN2603" s="110">
        <v>0</v>
      </c>
      <c r="CO2603" s="110">
        <v>216.78</v>
      </c>
      <c r="CP2603" s="110">
        <v>0</v>
      </c>
      <c r="CQ2603" s="110">
        <v>0</v>
      </c>
    </row>
    <row r="2604" spans="56:95" x14ac:dyDescent="0.2">
      <c r="BD2604" s="110" t="str">
        <f t="shared" si="377"/>
        <v>6184RGInt 02 Guarapuava</v>
      </c>
      <c r="BE2604" s="110">
        <v>6184</v>
      </c>
      <c r="BF2604" s="110" t="s">
        <v>4844</v>
      </c>
      <c r="BG2604" s="110">
        <v>8397</v>
      </c>
      <c r="BH2604" s="110" t="s">
        <v>34</v>
      </c>
      <c r="BI2604" s="110">
        <v>0</v>
      </c>
      <c r="BJ2604" s="110">
        <v>5.3</v>
      </c>
      <c r="BK2604" s="110">
        <v>15</v>
      </c>
      <c r="BL2604" s="110">
        <v>20</v>
      </c>
      <c r="BN2604" s="110">
        <f t="shared" si="378"/>
        <v>40.299999999999997</v>
      </c>
      <c r="CG2604" s="110" t="str">
        <f t="shared" si="379"/>
        <v>6972Coronel Domingos Soares</v>
      </c>
      <c r="CH2604" s="110" t="str">
        <f t="shared" si="380"/>
        <v>6972-1</v>
      </c>
      <c r="CI2604" s="110">
        <v>1</v>
      </c>
      <c r="CJ2604" s="110">
        <v>6972</v>
      </c>
      <c r="CK2604" s="110" t="s">
        <v>35</v>
      </c>
      <c r="CL2604" s="110">
        <v>4106456</v>
      </c>
      <c r="CM2604" s="110" t="s">
        <v>367</v>
      </c>
      <c r="CN2604" s="110">
        <v>0</v>
      </c>
      <c r="CO2604" s="110">
        <v>443.56</v>
      </c>
      <c r="CP2604" s="110">
        <v>0</v>
      </c>
      <c r="CQ2604" s="110">
        <v>0</v>
      </c>
    </row>
    <row r="2605" spans="56:95" x14ac:dyDescent="0.2">
      <c r="BD2605" s="110" t="str">
        <f t="shared" si="377"/>
        <v>6185RGInt 01 Curitiba</v>
      </c>
      <c r="BE2605" s="110">
        <v>6185</v>
      </c>
      <c r="BF2605" s="110" t="s">
        <v>4508</v>
      </c>
      <c r="BG2605" s="110">
        <v>8398</v>
      </c>
      <c r="BH2605" s="110" t="s">
        <v>33</v>
      </c>
      <c r="BI2605" s="110">
        <v>0</v>
      </c>
      <c r="BJ2605" s="110">
        <v>16.46</v>
      </c>
      <c r="BK2605" s="110">
        <v>16.46</v>
      </c>
      <c r="BL2605" s="110">
        <v>16.46</v>
      </c>
      <c r="BN2605" s="110">
        <f t="shared" si="378"/>
        <v>49.38</v>
      </c>
      <c r="CG2605" s="110" t="str">
        <f t="shared" si="379"/>
        <v>6972 Total</v>
      </c>
      <c r="CH2605" s="110" t="str">
        <f t="shared" si="380"/>
        <v>6972 Total-1</v>
      </c>
      <c r="CI2605" s="110">
        <v>1</v>
      </c>
      <c r="CJ2605" s="110" t="s">
        <v>7990</v>
      </c>
      <c r="CN2605" s="110">
        <v>0</v>
      </c>
      <c r="CO2605" s="110">
        <v>443.56</v>
      </c>
      <c r="CP2605" s="110">
        <v>0</v>
      </c>
      <c r="CQ2605" s="110">
        <v>0</v>
      </c>
    </row>
    <row r="2606" spans="56:95" x14ac:dyDescent="0.2">
      <c r="BD2606" s="110" t="str">
        <f t="shared" si="377"/>
        <v>6186RGInt 01 Curitiba</v>
      </c>
      <c r="BE2606" s="110">
        <v>6186</v>
      </c>
      <c r="BF2606" s="110" t="s">
        <v>4509</v>
      </c>
      <c r="BG2606" s="110">
        <v>8398</v>
      </c>
      <c r="BH2606" s="110" t="s">
        <v>33</v>
      </c>
      <c r="BI2606" s="110">
        <v>0</v>
      </c>
      <c r="BJ2606" s="110">
        <v>5.42</v>
      </c>
      <c r="BK2606" s="110">
        <v>5.42</v>
      </c>
      <c r="BL2606" s="110">
        <v>5.42</v>
      </c>
      <c r="BN2606" s="110">
        <f t="shared" si="378"/>
        <v>16.259999999999998</v>
      </c>
      <c r="CG2606" s="110" t="str">
        <f t="shared" si="379"/>
        <v>6973Pato Branco</v>
      </c>
      <c r="CH2606" s="110" t="str">
        <f t="shared" si="380"/>
        <v>6973-1</v>
      </c>
      <c r="CI2606" s="110">
        <v>1</v>
      </c>
      <c r="CJ2606" s="110">
        <v>6973</v>
      </c>
      <c r="CK2606" s="110" t="s">
        <v>35</v>
      </c>
      <c r="CL2606" s="110">
        <v>4118501</v>
      </c>
      <c r="CM2606" s="110" t="s">
        <v>138</v>
      </c>
      <c r="CN2606" s="110">
        <v>0</v>
      </c>
      <c r="CO2606" s="110">
        <v>216.78</v>
      </c>
      <c r="CP2606" s="110">
        <v>0</v>
      </c>
      <c r="CQ2606" s="110">
        <v>0</v>
      </c>
    </row>
    <row r="2607" spans="56:95" x14ac:dyDescent="0.2">
      <c r="BD2607" s="110" t="str">
        <f t="shared" si="377"/>
        <v>6187RGInt 01 Curitiba</v>
      </c>
      <c r="BE2607" s="110">
        <v>6187</v>
      </c>
      <c r="BF2607" s="110" t="s">
        <v>4510</v>
      </c>
      <c r="BG2607" s="110">
        <v>8398</v>
      </c>
      <c r="BH2607" s="110" t="s">
        <v>33</v>
      </c>
      <c r="BI2607" s="110">
        <v>0</v>
      </c>
      <c r="BJ2607" s="110">
        <v>5.89</v>
      </c>
      <c r="BK2607" s="110">
        <v>5.89</v>
      </c>
      <c r="BL2607" s="110">
        <v>5.89</v>
      </c>
      <c r="BN2607" s="110">
        <f t="shared" si="378"/>
        <v>17.669999999999998</v>
      </c>
      <c r="CG2607" s="110" t="str">
        <f t="shared" si="379"/>
        <v>6973 Total</v>
      </c>
      <c r="CH2607" s="110" t="str">
        <f t="shared" si="380"/>
        <v>6973 Total-1</v>
      </c>
      <c r="CI2607" s="110">
        <v>1</v>
      </c>
      <c r="CJ2607" s="110" t="s">
        <v>7991</v>
      </c>
      <c r="CN2607" s="110">
        <v>0</v>
      </c>
      <c r="CO2607" s="110">
        <v>216.78</v>
      </c>
      <c r="CP2607" s="110">
        <v>0</v>
      </c>
      <c r="CQ2607" s="110">
        <v>0</v>
      </c>
    </row>
    <row r="2608" spans="56:95" x14ac:dyDescent="0.2">
      <c r="BD2608" s="110" t="str">
        <f t="shared" si="377"/>
        <v>6188RGInt 01 Curitiba</v>
      </c>
      <c r="BE2608" s="110">
        <v>6188</v>
      </c>
      <c r="BF2608" s="110" t="s">
        <v>4528</v>
      </c>
      <c r="BG2608" s="110">
        <v>8398</v>
      </c>
      <c r="BH2608" s="110" t="s">
        <v>33</v>
      </c>
      <c r="BI2608" s="110">
        <v>0</v>
      </c>
      <c r="BJ2608" s="110">
        <v>2.94</v>
      </c>
      <c r="BK2608" s="110">
        <v>2.94</v>
      </c>
      <c r="BL2608" s="110">
        <v>2.94</v>
      </c>
      <c r="BN2608" s="110">
        <f t="shared" si="378"/>
        <v>8.82</v>
      </c>
      <c r="CG2608" s="110" t="str">
        <f t="shared" si="379"/>
        <v>6974Antônio Olinto</v>
      </c>
      <c r="CH2608" s="110" t="str">
        <f t="shared" si="380"/>
        <v>6974-1</v>
      </c>
      <c r="CI2608" s="110">
        <v>1</v>
      </c>
      <c r="CJ2608" s="110">
        <v>6974</v>
      </c>
      <c r="CK2608" s="110" t="s">
        <v>33</v>
      </c>
      <c r="CL2608" s="110">
        <v>4101309</v>
      </c>
      <c r="CM2608" s="110" t="s">
        <v>5903</v>
      </c>
      <c r="CN2608" s="110">
        <v>0</v>
      </c>
      <c r="CO2608" s="110">
        <v>72.260000000000005</v>
      </c>
      <c r="CP2608" s="110">
        <v>0</v>
      </c>
      <c r="CQ2608" s="110">
        <v>0</v>
      </c>
    </row>
    <row r="2609" spans="56:95" x14ac:dyDescent="0.2">
      <c r="BD2609" s="110" t="str">
        <f t="shared" ref="BD2609:BD2673" si="381">BE2609&amp;BH2609</f>
        <v>6189RGInt 01 Curitiba</v>
      </c>
      <c r="BE2609" s="110">
        <v>6189</v>
      </c>
      <c r="BF2609" s="110" t="s">
        <v>2195</v>
      </c>
      <c r="BG2609" s="110">
        <v>8398</v>
      </c>
      <c r="BH2609" s="110" t="s">
        <v>33</v>
      </c>
      <c r="BI2609" s="110">
        <v>0</v>
      </c>
      <c r="BJ2609" s="110">
        <v>24.65</v>
      </c>
      <c r="BK2609" s="110">
        <v>24.65</v>
      </c>
      <c r="BL2609" s="110">
        <v>24.65</v>
      </c>
      <c r="BN2609" s="110">
        <f t="shared" ref="BN2609:BN2669" si="382">SUM(BI2609:BM2609)</f>
        <v>73.949999999999989</v>
      </c>
      <c r="CG2609" s="110" t="str">
        <f t="shared" si="379"/>
        <v>6974 Total</v>
      </c>
      <c r="CH2609" s="110" t="str">
        <f t="shared" si="380"/>
        <v>6974 Total-1</v>
      </c>
      <c r="CI2609" s="110">
        <v>1</v>
      </c>
      <c r="CJ2609" s="110" t="s">
        <v>7992</v>
      </c>
      <c r="CN2609" s="110">
        <v>0</v>
      </c>
      <c r="CO2609" s="110">
        <v>72.260000000000005</v>
      </c>
      <c r="CP2609" s="110">
        <v>0</v>
      </c>
      <c r="CQ2609" s="110">
        <v>0</v>
      </c>
    </row>
    <row r="2610" spans="56:95" x14ac:dyDescent="0.2">
      <c r="BD2610" s="110" t="str">
        <f t="shared" si="381"/>
        <v>6190RGInt 01 Curitiba</v>
      </c>
      <c r="BE2610" s="110">
        <v>6190</v>
      </c>
      <c r="BF2610" s="110" t="s">
        <v>2172</v>
      </c>
      <c r="BG2610" s="110">
        <v>8398</v>
      </c>
      <c r="BH2610" s="110" t="s">
        <v>33</v>
      </c>
      <c r="BI2610" s="110">
        <v>0</v>
      </c>
      <c r="BJ2610" s="110">
        <v>15.2</v>
      </c>
      <c r="BK2610" s="110">
        <v>15.2</v>
      </c>
      <c r="BL2610" s="110">
        <v>15.2</v>
      </c>
      <c r="BN2610" s="110">
        <f t="shared" si="382"/>
        <v>45.599999999999994</v>
      </c>
      <c r="CG2610" s="110" t="str">
        <f t="shared" si="379"/>
        <v>6975Bituruna</v>
      </c>
      <c r="CH2610" s="110" t="str">
        <f t="shared" si="380"/>
        <v>6975-1</v>
      </c>
      <c r="CI2610" s="110">
        <v>1</v>
      </c>
      <c r="CJ2610" s="110">
        <v>6975</v>
      </c>
      <c r="CK2610" s="110" t="s">
        <v>33</v>
      </c>
      <c r="CL2610" s="110">
        <v>4102901</v>
      </c>
      <c r="CM2610" s="110" t="s">
        <v>5918</v>
      </c>
      <c r="CN2610" s="110">
        <v>0</v>
      </c>
      <c r="CO2610" s="110">
        <v>289.04000000000002</v>
      </c>
      <c r="CP2610" s="110">
        <v>0</v>
      </c>
      <c r="CQ2610" s="110">
        <v>0</v>
      </c>
    </row>
    <row r="2611" spans="56:95" x14ac:dyDescent="0.2">
      <c r="BD2611" s="110" t="str">
        <f t="shared" si="381"/>
        <v>6191RGInt 06 Ponta Grossa</v>
      </c>
      <c r="BE2611" s="110">
        <v>6191</v>
      </c>
      <c r="BF2611" s="110" t="s">
        <v>4512</v>
      </c>
      <c r="BG2611" s="110">
        <v>8398</v>
      </c>
      <c r="BH2611" s="110" t="s">
        <v>38</v>
      </c>
      <c r="BI2611" s="110">
        <v>0</v>
      </c>
      <c r="BJ2611" s="110">
        <v>20.55</v>
      </c>
      <c r="BK2611" s="110">
        <v>20.55</v>
      </c>
      <c r="BL2611" s="110">
        <v>20.55</v>
      </c>
      <c r="BN2611" s="110">
        <f t="shared" si="382"/>
        <v>61.650000000000006</v>
      </c>
      <c r="CG2611" s="110" t="str">
        <f t="shared" si="379"/>
        <v>6975 Total</v>
      </c>
      <c r="CH2611" s="110" t="str">
        <f t="shared" si="380"/>
        <v>6975 Total-1</v>
      </c>
      <c r="CI2611" s="110">
        <v>1</v>
      </c>
      <c r="CJ2611" s="110" t="s">
        <v>7993</v>
      </c>
      <c r="CN2611" s="110">
        <v>0</v>
      </c>
      <c r="CO2611" s="110">
        <v>289.04000000000002</v>
      </c>
      <c r="CP2611" s="110">
        <v>0</v>
      </c>
      <c r="CQ2611" s="110">
        <v>0</v>
      </c>
    </row>
    <row r="2612" spans="56:95" x14ac:dyDescent="0.2">
      <c r="BD2612" s="110" t="str">
        <f t="shared" si="381"/>
        <v>6192RGInt 06 Ponta Grossa</v>
      </c>
      <c r="BE2612" s="110">
        <v>6192</v>
      </c>
      <c r="BF2612" s="110" t="s">
        <v>4514</v>
      </c>
      <c r="BG2612" s="110">
        <v>8398</v>
      </c>
      <c r="BH2612" s="110" t="s">
        <v>38</v>
      </c>
      <c r="BI2612" s="110">
        <v>0</v>
      </c>
      <c r="BJ2612" s="110">
        <v>9.35</v>
      </c>
      <c r="BK2612" s="110">
        <v>9.35</v>
      </c>
      <c r="BL2612" s="110">
        <v>9.35</v>
      </c>
      <c r="BN2612" s="110">
        <f t="shared" si="382"/>
        <v>28.049999999999997</v>
      </c>
      <c r="CG2612" s="110" t="str">
        <f t="shared" si="379"/>
        <v>6976União da Vitória</v>
      </c>
      <c r="CH2612" s="110" t="str">
        <f t="shared" si="380"/>
        <v>6976-1</v>
      </c>
      <c r="CI2612" s="110">
        <v>1</v>
      </c>
      <c r="CJ2612" s="110">
        <v>6976</v>
      </c>
      <c r="CK2612" s="110" t="s">
        <v>33</v>
      </c>
      <c r="CL2612" s="110">
        <v>4128203</v>
      </c>
      <c r="CM2612" s="110" t="s">
        <v>567</v>
      </c>
      <c r="CN2612" s="110">
        <v>0</v>
      </c>
      <c r="CO2612" s="110">
        <v>72.260000000000005</v>
      </c>
      <c r="CP2612" s="110">
        <v>0</v>
      </c>
      <c r="CQ2612" s="110">
        <v>0</v>
      </c>
    </row>
    <row r="2613" spans="56:95" x14ac:dyDescent="0.2">
      <c r="BD2613" s="110" t="str">
        <f t="shared" si="381"/>
        <v>6193RGInt 05 Londrina</v>
      </c>
      <c r="BE2613" s="110">
        <v>6193</v>
      </c>
      <c r="BF2613" s="110" t="s">
        <v>4515</v>
      </c>
      <c r="BG2613" s="110">
        <v>8398</v>
      </c>
      <c r="BH2613" s="110" t="s">
        <v>37</v>
      </c>
      <c r="BI2613" s="110">
        <v>0</v>
      </c>
      <c r="BJ2613" s="110">
        <v>10.8</v>
      </c>
      <c r="BK2613" s="110">
        <v>10.8</v>
      </c>
      <c r="BL2613" s="110">
        <v>10.8</v>
      </c>
      <c r="BN2613" s="110">
        <f t="shared" si="382"/>
        <v>32.400000000000006</v>
      </c>
      <c r="CG2613" s="110" t="str">
        <f t="shared" si="379"/>
        <v>6976 Total</v>
      </c>
      <c r="CH2613" s="110" t="str">
        <f t="shared" si="380"/>
        <v>6976 Total-1</v>
      </c>
      <c r="CI2613" s="110">
        <v>1</v>
      </c>
      <c r="CJ2613" s="110" t="s">
        <v>7994</v>
      </c>
      <c r="CN2613" s="110">
        <v>0</v>
      </c>
      <c r="CO2613" s="110">
        <v>72.260000000000005</v>
      </c>
      <c r="CP2613" s="110">
        <v>0</v>
      </c>
      <c r="CQ2613" s="110">
        <v>0</v>
      </c>
    </row>
    <row r="2614" spans="56:95" x14ac:dyDescent="0.2">
      <c r="BD2614" s="110" t="str">
        <f t="shared" si="381"/>
        <v>6194RGInt 02 Guarapuava</v>
      </c>
      <c r="BE2614" s="110">
        <v>6194</v>
      </c>
      <c r="BF2614" s="110" t="s">
        <v>4493</v>
      </c>
      <c r="BG2614" s="110">
        <v>8398</v>
      </c>
      <c r="BH2614" s="110" t="s">
        <v>34</v>
      </c>
      <c r="BI2614" s="110">
        <v>0</v>
      </c>
      <c r="BJ2614" s="110">
        <v>30.87</v>
      </c>
      <c r="BK2614" s="110">
        <v>30.87</v>
      </c>
      <c r="BL2614" s="110">
        <v>30.87</v>
      </c>
      <c r="BN2614" s="110">
        <f t="shared" si="382"/>
        <v>92.61</v>
      </c>
      <c r="CG2614" s="110" t="str">
        <f t="shared" si="379"/>
        <v>6977União da Vitória</v>
      </c>
      <c r="CH2614" s="110" t="str">
        <f t="shared" si="380"/>
        <v>6977-1</v>
      </c>
      <c r="CI2614" s="110">
        <v>1</v>
      </c>
      <c r="CJ2614" s="110">
        <v>6977</v>
      </c>
      <c r="CK2614" s="110" t="s">
        <v>33</v>
      </c>
      <c r="CL2614" s="110">
        <v>4128203</v>
      </c>
      <c r="CM2614" s="110" t="s">
        <v>567</v>
      </c>
      <c r="CN2614" s="110">
        <v>0</v>
      </c>
      <c r="CO2614" s="110">
        <v>72.260000000000005</v>
      </c>
      <c r="CP2614" s="110">
        <v>0</v>
      </c>
      <c r="CQ2614" s="110">
        <v>0</v>
      </c>
    </row>
    <row r="2615" spans="56:95" x14ac:dyDescent="0.2">
      <c r="BD2615" s="110" t="str">
        <f t="shared" si="381"/>
        <v>6195RGInt 03 Cascavel</v>
      </c>
      <c r="BE2615" s="110">
        <v>6195</v>
      </c>
      <c r="BF2615" s="110" t="s">
        <v>4516</v>
      </c>
      <c r="BG2615" s="110">
        <v>8398</v>
      </c>
      <c r="BH2615" s="110" t="s">
        <v>35</v>
      </c>
      <c r="BI2615" s="110">
        <v>0</v>
      </c>
      <c r="BJ2615" s="110">
        <v>9.98</v>
      </c>
      <c r="BK2615" s="110">
        <v>9.98</v>
      </c>
      <c r="BL2615" s="110">
        <v>9.98</v>
      </c>
      <c r="BN2615" s="110">
        <f t="shared" si="382"/>
        <v>29.94</v>
      </c>
      <c r="CG2615" s="110" t="str">
        <f t="shared" si="379"/>
        <v>6977 Total</v>
      </c>
      <c r="CH2615" s="110" t="str">
        <f t="shared" si="380"/>
        <v>6977 Total-1</v>
      </c>
      <c r="CI2615" s="110">
        <v>1</v>
      </c>
      <c r="CJ2615" s="110" t="s">
        <v>7995</v>
      </c>
      <c r="CN2615" s="110">
        <v>0</v>
      </c>
      <c r="CO2615" s="110">
        <v>72.260000000000005</v>
      </c>
      <c r="CP2615" s="110">
        <v>0</v>
      </c>
      <c r="CQ2615" s="110">
        <v>0</v>
      </c>
    </row>
    <row r="2616" spans="56:95" x14ac:dyDescent="0.2">
      <c r="BD2616" s="110" t="str">
        <f t="shared" si="381"/>
        <v>6196RGInt 03 Cascavel</v>
      </c>
      <c r="BE2616" s="110">
        <v>6196</v>
      </c>
      <c r="BF2616" s="110" t="s">
        <v>4517</v>
      </c>
      <c r="BG2616" s="110">
        <v>8398</v>
      </c>
      <c r="BH2616" s="110" t="s">
        <v>35</v>
      </c>
      <c r="BI2616" s="110">
        <v>0</v>
      </c>
      <c r="BJ2616" s="110">
        <v>10.89</v>
      </c>
      <c r="BK2616" s="110">
        <v>10.89</v>
      </c>
      <c r="BL2616" s="110">
        <v>10.89</v>
      </c>
      <c r="BN2616" s="110">
        <f t="shared" si="382"/>
        <v>32.67</v>
      </c>
      <c r="CG2616" s="110" t="str">
        <f t="shared" si="379"/>
        <v>6978Pitanga</v>
      </c>
      <c r="CH2616" s="110" t="str">
        <f t="shared" si="380"/>
        <v>6978-1</v>
      </c>
      <c r="CI2616" s="110">
        <v>1</v>
      </c>
      <c r="CJ2616" s="110">
        <v>6978</v>
      </c>
      <c r="CK2616" s="110" t="s">
        <v>34</v>
      </c>
      <c r="CL2616" s="110">
        <v>4119608</v>
      </c>
      <c r="CM2616" s="110" t="s">
        <v>1906</v>
      </c>
      <c r="CN2616" s="110">
        <v>0</v>
      </c>
      <c r="CO2616" s="110">
        <v>144.52000000000001</v>
      </c>
      <c r="CP2616" s="110">
        <v>0</v>
      </c>
      <c r="CQ2616" s="110">
        <v>0</v>
      </c>
    </row>
    <row r="2617" spans="56:95" x14ac:dyDescent="0.2">
      <c r="BD2617" s="110" t="str">
        <f t="shared" si="381"/>
        <v>6197RGInt 03 Cascavel</v>
      </c>
      <c r="BE2617" s="110">
        <v>6197</v>
      </c>
      <c r="BF2617" s="110" t="s">
        <v>4518</v>
      </c>
      <c r="BG2617" s="110">
        <v>8398</v>
      </c>
      <c r="BH2617" s="110" t="s">
        <v>35</v>
      </c>
      <c r="BI2617" s="110">
        <v>0</v>
      </c>
      <c r="BJ2617" s="110">
        <v>10.029999999999999</v>
      </c>
      <c r="BK2617" s="110">
        <v>10.029999999999999</v>
      </c>
      <c r="BL2617" s="110">
        <v>10.029999999999999</v>
      </c>
      <c r="BN2617" s="110">
        <f t="shared" si="382"/>
        <v>30.089999999999996</v>
      </c>
      <c r="CG2617" s="110" t="str">
        <f t="shared" si="379"/>
        <v>6978 Total</v>
      </c>
      <c r="CH2617" s="110" t="str">
        <f t="shared" si="380"/>
        <v>6978 Total-1</v>
      </c>
      <c r="CI2617" s="110">
        <v>1</v>
      </c>
      <c r="CJ2617" s="110" t="s">
        <v>7996</v>
      </c>
      <c r="CN2617" s="110">
        <v>0</v>
      </c>
      <c r="CO2617" s="110">
        <v>144.52000000000001</v>
      </c>
      <c r="CP2617" s="110">
        <v>0</v>
      </c>
      <c r="CQ2617" s="110">
        <v>0</v>
      </c>
    </row>
    <row r="2618" spans="56:95" x14ac:dyDescent="0.2">
      <c r="BD2618" s="110" t="str">
        <f t="shared" si="381"/>
        <v>6198RGInt 03 Cascavel</v>
      </c>
      <c r="BE2618" s="110">
        <v>6198</v>
      </c>
      <c r="BF2618" s="110" t="s">
        <v>4519</v>
      </c>
      <c r="BG2618" s="110">
        <v>8398</v>
      </c>
      <c r="BH2618" s="110" t="s">
        <v>35</v>
      </c>
      <c r="BI2618" s="110">
        <v>0</v>
      </c>
      <c r="BJ2618" s="110">
        <v>4.38</v>
      </c>
      <c r="BK2618" s="110">
        <v>4.38</v>
      </c>
      <c r="BL2618" s="110">
        <v>4.38</v>
      </c>
      <c r="BN2618" s="110">
        <f t="shared" si="382"/>
        <v>13.14</v>
      </c>
      <c r="CG2618" s="110" t="str">
        <f t="shared" si="379"/>
        <v>6979Guarapuava</v>
      </c>
      <c r="CH2618" s="110" t="str">
        <f t="shared" si="380"/>
        <v>6979-1</v>
      </c>
      <c r="CI2618" s="110">
        <v>1</v>
      </c>
      <c r="CJ2618" s="110">
        <v>6979</v>
      </c>
      <c r="CK2618" s="110" t="s">
        <v>34</v>
      </c>
      <c r="CL2618" s="110">
        <v>4109401</v>
      </c>
      <c r="CM2618" s="110" t="s">
        <v>526</v>
      </c>
      <c r="CN2618" s="110">
        <v>0</v>
      </c>
      <c r="CO2618" s="110">
        <v>144.52000000000001</v>
      </c>
      <c r="CP2618" s="110">
        <v>0</v>
      </c>
      <c r="CQ2618" s="110">
        <v>0</v>
      </c>
    </row>
    <row r="2619" spans="56:95" x14ac:dyDescent="0.2">
      <c r="BD2619" s="110" t="str">
        <f t="shared" si="381"/>
        <v>6199RGInt 04 Maringá</v>
      </c>
      <c r="BE2619" s="110">
        <v>6199</v>
      </c>
      <c r="BF2619" s="110" t="s">
        <v>2042</v>
      </c>
      <c r="BG2619" s="110">
        <v>8398</v>
      </c>
      <c r="BH2619" s="110" t="s">
        <v>36</v>
      </c>
      <c r="BI2619" s="110">
        <v>0</v>
      </c>
      <c r="BJ2619" s="110">
        <v>7.34</v>
      </c>
      <c r="BK2619" s="110">
        <v>7.34</v>
      </c>
      <c r="BL2619" s="110">
        <v>7.34</v>
      </c>
      <c r="BN2619" s="110">
        <f t="shared" si="382"/>
        <v>22.02</v>
      </c>
      <c r="CG2619" s="110" t="str">
        <f t="shared" si="379"/>
        <v>6979 Total</v>
      </c>
      <c r="CH2619" s="110" t="str">
        <f t="shared" si="380"/>
        <v>6979 Total-1</v>
      </c>
      <c r="CI2619" s="110">
        <v>1</v>
      </c>
      <c r="CJ2619" s="110" t="s">
        <v>7997</v>
      </c>
      <c r="CN2619" s="110">
        <v>0</v>
      </c>
      <c r="CO2619" s="110">
        <v>144.52000000000001</v>
      </c>
      <c r="CP2619" s="110">
        <v>0</v>
      </c>
      <c r="CQ2619" s="110">
        <v>0</v>
      </c>
    </row>
    <row r="2620" spans="56:95" x14ac:dyDescent="0.2">
      <c r="BD2620" s="110" t="str">
        <f t="shared" si="381"/>
        <v>6200RGInt 03 Cascavel</v>
      </c>
      <c r="BE2620" s="110">
        <v>6200</v>
      </c>
      <c r="BF2620" s="110" t="s">
        <v>2046</v>
      </c>
      <c r="BG2620" s="110">
        <v>8398</v>
      </c>
      <c r="BH2620" s="110" t="s">
        <v>35</v>
      </c>
      <c r="BI2620" s="110">
        <v>0</v>
      </c>
      <c r="BJ2620" s="110">
        <v>4.6500000000000004</v>
      </c>
      <c r="BK2620" s="110">
        <v>4.6500000000000004</v>
      </c>
      <c r="BL2620" s="110">
        <v>4.6500000000000004</v>
      </c>
      <c r="BN2620" s="110">
        <f t="shared" si="382"/>
        <v>13.950000000000001</v>
      </c>
      <c r="CG2620" s="110" t="str">
        <f t="shared" si="379"/>
        <v>6980Piraquara</v>
      </c>
      <c r="CH2620" s="110" t="str">
        <f t="shared" si="380"/>
        <v>6980-1</v>
      </c>
      <c r="CI2620" s="110">
        <v>1</v>
      </c>
      <c r="CJ2620" s="110">
        <v>6980</v>
      </c>
      <c r="CK2620" s="110" t="s">
        <v>33</v>
      </c>
      <c r="CL2620" s="110">
        <v>4119509</v>
      </c>
      <c r="CM2620" s="110" t="s">
        <v>519</v>
      </c>
      <c r="CN2620" s="110">
        <v>0</v>
      </c>
      <c r="CO2620" s="110">
        <v>216.78</v>
      </c>
      <c r="CP2620" s="110">
        <v>0</v>
      </c>
      <c r="CQ2620" s="110">
        <v>0</v>
      </c>
    </row>
    <row r="2621" spans="56:95" x14ac:dyDescent="0.2">
      <c r="BD2621" s="110" t="str">
        <f t="shared" si="381"/>
        <v>6201RGInt 03 Cascavel</v>
      </c>
      <c r="BE2621" s="110">
        <v>6201</v>
      </c>
      <c r="BF2621" s="110" t="s">
        <v>4497</v>
      </c>
      <c r="BG2621" s="110">
        <v>8398</v>
      </c>
      <c r="BH2621" s="110" t="s">
        <v>35</v>
      </c>
      <c r="BI2621" s="110">
        <v>0</v>
      </c>
      <c r="BJ2621" s="110">
        <v>2.98</v>
      </c>
      <c r="BK2621" s="110">
        <v>2.98</v>
      </c>
      <c r="BL2621" s="110">
        <v>2.98</v>
      </c>
      <c r="BN2621" s="110">
        <f t="shared" si="382"/>
        <v>8.94</v>
      </c>
      <c r="CG2621" s="110" t="str">
        <f t="shared" si="379"/>
        <v>6980 Total</v>
      </c>
      <c r="CH2621" s="110" t="str">
        <f t="shared" si="380"/>
        <v>6980 Total-1</v>
      </c>
      <c r="CI2621" s="110">
        <v>1</v>
      </c>
      <c r="CJ2621" s="110" t="s">
        <v>7998</v>
      </c>
      <c r="CN2621" s="110">
        <v>0</v>
      </c>
      <c r="CO2621" s="110">
        <v>216.78</v>
      </c>
      <c r="CP2621" s="110">
        <v>0</v>
      </c>
      <c r="CQ2621" s="110">
        <v>0</v>
      </c>
    </row>
    <row r="2622" spans="56:95" x14ac:dyDescent="0.2">
      <c r="BD2622" s="110" t="str">
        <f t="shared" si="381"/>
        <v>6202RGInt 03 Cascavel</v>
      </c>
      <c r="BE2622" s="110">
        <v>6202</v>
      </c>
      <c r="BF2622" s="110" t="s">
        <v>4520</v>
      </c>
      <c r="BG2622" s="110">
        <v>8398</v>
      </c>
      <c r="BH2622" s="110" t="s">
        <v>35</v>
      </c>
      <c r="BI2622" s="110">
        <v>0</v>
      </c>
      <c r="BJ2622" s="110">
        <v>17.77</v>
      </c>
      <c r="BK2622" s="110">
        <v>17.77</v>
      </c>
      <c r="BL2622" s="110">
        <v>17.77</v>
      </c>
      <c r="BN2622" s="110">
        <f t="shared" si="382"/>
        <v>53.31</v>
      </c>
      <c r="CG2622" s="110" t="str">
        <f t="shared" si="379"/>
        <v>6981Doutor Ulysses</v>
      </c>
      <c r="CH2622" s="110" t="str">
        <f t="shared" si="380"/>
        <v>6981-1</v>
      </c>
      <c r="CI2622" s="110">
        <v>1</v>
      </c>
      <c r="CJ2622" s="110">
        <v>6981</v>
      </c>
      <c r="CK2622" s="110" t="s">
        <v>33</v>
      </c>
      <c r="CL2622" s="110">
        <v>4128633</v>
      </c>
      <c r="CM2622" s="110" t="s">
        <v>5915</v>
      </c>
      <c r="CN2622" s="110">
        <v>0</v>
      </c>
      <c r="CO2622" s="110">
        <v>72.260000000000005</v>
      </c>
      <c r="CP2622" s="110">
        <v>0</v>
      </c>
      <c r="CQ2622" s="110">
        <v>0</v>
      </c>
    </row>
    <row r="2623" spans="56:95" x14ac:dyDescent="0.2">
      <c r="BD2623" s="110" t="str">
        <f t="shared" si="381"/>
        <v>6203RGInt 04 Maringá</v>
      </c>
      <c r="BE2623" s="110">
        <v>6203</v>
      </c>
      <c r="BF2623" s="110" t="s">
        <v>4521</v>
      </c>
      <c r="BG2623" s="110">
        <v>8398</v>
      </c>
      <c r="BH2623" s="110" t="s">
        <v>36</v>
      </c>
      <c r="BI2623" s="110">
        <v>0</v>
      </c>
      <c r="BJ2623" s="110">
        <v>16.13</v>
      </c>
      <c r="BK2623" s="110">
        <v>16.13</v>
      </c>
      <c r="BL2623" s="110">
        <v>16.13</v>
      </c>
      <c r="BN2623" s="110">
        <f t="shared" si="382"/>
        <v>48.39</v>
      </c>
      <c r="CG2623" s="110" t="str">
        <f t="shared" si="379"/>
        <v>6981 Total</v>
      </c>
      <c r="CH2623" s="110" t="str">
        <f t="shared" si="380"/>
        <v>6981 Total-1</v>
      </c>
      <c r="CI2623" s="110">
        <v>1</v>
      </c>
      <c r="CJ2623" s="110" t="s">
        <v>7999</v>
      </c>
      <c r="CN2623" s="110">
        <v>0</v>
      </c>
      <c r="CO2623" s="110">
        <v>72.260000000000005</v>
      </c>
      <c r="CP2623" s="110">
        <v>0</v>
      </c>
      <c r="CQ2623" s="110">
        <v>0</v>
      </c>
    </row>
    <row r="2624" spans="56:95" x14ac:dyDescent="0.2">
      <c r="BD2624" s="110" t="str">
        <f t="shared" si="381"/>
        <v>6204RGInt 04 Maringá</v>
      </c>
      <c r="BE2624" s="110">
        <v>6204</v>
      </c>
      <c r="BF2624" s="110" t="s">
        <v>4522</v>
      </c>
      <c r="BG2624" s="110">
        <v>8398</v>
      </c>
      <c r="BH2624" s="110" t="s">
        <v>36</v>
      </c>
      <c r="BI2624" s="110">
        <v>0</v>
      </c>
      <c r="BJ2624" s="110">
        <v>12.43</v>
      </c>
      <c r="BK2624" s="110">
        <v>12.43</v>
      </c>
      <c r="BL2624" s="110">
        <v>12.43</v>
      </c>
      <c r="BN2624" s="110">
        <f t="shared" si="382"/>
        <v>37.29</v>
      </c>
      <c r="CG2624" s="110" t="str">
        <f t="shared" si="379"/>
        <v>6982Itaperuçu</v>
      </c>
      <c r="CH2624" s="110" t="str">
        <f t="shared" si="380"/>
        <v>6982-1</v>
      </c>
      <c r="CI2624" s="110">
        <v>1</v>
      </c>
      <c r="CJ2624" s="110">
        <v>6982</v>
      </c>
      <c r="CK2624" s="110" t="s">
        <v>33</v>
      </c>
      <c r="CL2624" s="110">
        <v>4111258</v>
      </c>
      <c r="CM2624" s="110" t="s">
        <v>2951</v>
      </c>
      <c r="CN2624" s="110">
        <v>0</v>
      </c>
      <c r="CO2624" s="110">
        <v>144.52000000000001</v>
      </c>
      <c r="CP2624" s="110">
        <v>0</v>
      </c>
      <c r="CQ2624" s="110">
        <v>0</v>
      </c>
    </row>
    <row r="2625" spans="56:95" x14ac:dyDescent="0.2">
      <c r="BD2625" s="110" t="str">
        <f t="shared" si="381"/>
        <v>6205RGInt 04 Maringá</v>
      </c>
      <c r="BE2625" s="110">
        <v>6205</v>
      </c>
      <c r="BF2625" s="110" t="s">
        <v>4524</v>
      </c>
      <c r="BG2625" s="110">
        <v>8398</v>
      </c>
      <c r="BH2625" s="110" t="s">
        <v>36</v>
      </c>
      <c r="BI2625" s="110">
        <v>0</v>
      </c>
      <c r="BJ2625" s="110">
        <v>14.25</v>
      </c>
      <c r="BK2625" s="110">
        <v>14.25</v>
      </c>
      <c r="BL2625" s="110">
        <v>14.25</v>
      </c>
      <c r="BN2625" s="110">
        <f t="shared" si="382"/>
        <v>42.75</v>
      </c>
      <c r="CG2625" s="110" t="str">
        <f t="shared" si="379"/>
        <v>6982 Total</v>
      </c>
      <c r="CH2625" s="110" t="str">
        <f t="shared" si="380"/>
        <v>6982 Total-1</v>
      </c>
      <c r="CI2625" s="110">
        <v>1</v>
      </c>
      <c r="CJ2625" s="110" t="s">
        <v>8000</v>
      </c>
      <c r="CN2625" s="110">
        <v>0</v>
      </c>
      <c r="CO2625" s="110">
        <v>144.52000000000001</v>
      </c>
      <c r="CP2625" s="110">
        <v>0</v>
      </c>
      <c r="CQ2625" s="110">
        <v>0</v>
      </c>
    </row>
    <row r="2626" spans="56:95" x14ac:dyDescent="0.2">
      <c r="BD2626" s="110" t="str">
        <f t="shared" si="381"/>
        <v>6206RGInt 04 Maringá</v>
      </c>
      <c r="BE2626" s="110">
        <v>6206</v>
      </c>
      <c r="BF2626" s="110" t="s">
        <v>4525</v>
      </c>
      <c r="BG2626" s="110">
        <v>8398</v>
      </c>
      <c r="BH2626" s="110" t="s">
        <v>36</v>
      </c>
      <c r="BI2626" s="110">
        <v>0</v>
      </c>
      <c r="BJ2626" s="110">
        <v>12.43</v>
      </c>
      <c r="BK2626" s="110">
        <v>12.43</v>
      </c>
      <c r="BL2626" s="110">
        <v>12.43</v>
      </c>
      <c r="BN2626" s="110">
        <f t="shared" si="382"/>
        <v>37.29</v>
      </c>
      <c r="CG2626" s="110" t="str">
        <f t="shared" si="379"/>
        <v>6983Cornélio Procópio</v>
      </c>
      <c r="CH2626" s="110" t="str">
        <f t="shared" si="380"/>
        <v>6983-1</v>
      </c>
      <c r="CI2626" s="110">
        <v>1</v>
      </c>
      <c r="CJ2626" s="110">
        <v>6983</v>
      </c>
      <c r="CK2626" s="110" t="s">
        <v>37</v>
      </c>
      <c r="CL2626" s="110">
        <v>4106407</v>
      </c>
      <c r="CM2626" s="110" t="s">
        <v>2227</v>
      </c>
      <c r="CN2626" s="110">
        <v>0</v>
      </c>
      <c r="CO2626" s="110">
        <v>144.52000000000001</v>
      </c>
      <c r="CP2626" s="110">
        <v>144.52000000000001</v>
      </c>
      <c r="CQ2626" s="110">
        <v>0</v>
      </c>
    </row>
    <row r="2627" spans="56:95" x14ac:dyDescent="0.2">
      <c r="BD2627" s="110" t="str">
        <f t="shared" si="381"/>
        <v>6207RGInt 05 Londrina</v>
      </c>
      <c r="BE2627" s="110">
        <v>6207</v>
      </c>
      <c r="BF2627" s="110" t="s">
        <v>4494</v>
      </c>
      <c r="BG2627" s="110">
        <v>8398</v>
      </c>
      <c r="BH2627" s="110" t="s">
        <v>37</v>
      </c>
      <c r="BI2627" s="110">
        <v>0</v>
      </c>
      <c r="BJ2627" s="110">
        <v>6.68</v>
      </c>
      <c r="BK2627" s="110">
        <v>6.68</v>
      </c>
      <c r="BL2627" s="110">
        <v>6.68</v>
      </c>
      <c r="BN2627" s="110">
        <f t="shared" si="382"/>
        <v>20.04</v>
      </c>
      <c r="CG2627" s="110" t="str">
        <f t="shared" si="379"/>
        <v>6983 Total</v>
      </c>
      <c r="CH2627" s="110" t="str">
        <f t="shared" si="380"/>
        <v>6983 Total-1</v>
      </c>
      <c r="CI2627" s="110">
        <v>1</v>
      </c>
      <c r="CJ2627" s="110" t="s">
        <v>8001</v>
      </c>
      <c r="CN2627" s="110">
        <v>0</v>
      </c>
      <c r="CO2627" s="110">
        <v>144.52000000000001</v>
      </c>
      <c r="CP2627" s="110">
        <v>144.52000000000001</v>
      </c>
      <c r="CQ2627" s="110">
        <v>0</v>
      </c>
    </row>
    <row r="2628" spans="56:95" x14ac:dyDescent="0.2">
      <c r="BD2628" s="110" t="str">
        <f t="shared" si="381"/>
        <v>6208RGInt 05 Londrina</v>
      </c>
      <c r="BE2628" s="110">
        <v>6208</v>
      </c>
      <c r="BF2628" s="110" t="s">
        <v>4490</v>
      </c>
      <c r="BG2628" s="110">
        <v>8398</v>
      </c>
      <c r="BH2628" s="110" t="s">
        <v>37</v>
      </c>
      <c r="BI2628" s="110">
        <v>0</v>
      </c>
      <c r="BJ2628" s="110">
        <v>26.52</v>
      </c>
      <c r="BK2628" s="110">
        <v>26.52</v>
      </c>
      <c r="BL2628" s="110">
        <v>26.52</v>
      </c>
      <c r="BN2628" s="110">
        <f t="shared" si="382"/>
        <v>79.56</v>
      </c>
      <c r="CG2628" s="110" t="str">
        <f t="shared" si="379"/>
        <v>6984Jundiaí do Sul</v>
      </c>
      <c r="CH2628" s="110" t="str">
        <f t="shared" si="380"/>
        <v>6984-1</v>
      </c>
      <c r="CI2628" s="110">
        <v>1</v>
      </c>
      <c r="CJ2628" s="110">
        <v>6984</v>
      </c>
      <c r="CK2628" s="110" t="s">
        <v>37</v>
      </c>
      <c r="CL2628" s="110">
        <v>4112900</v>
      </c>
      <c r="CM2628" s="110" t="s">
        <v>3149</v>
      </c>
      <c r="CN2628" s="110">
        <v>0</v>
      </c>
      <c r="CO2628" s="110">
        <v>144.52000000000001</v>
      </c>
      <c r="CP2628" s="110">
        <v>0</v>
      </c>
      <c r="CQ2628" s="110">
        <v>0</v>
      </c>
    </row>
    <row r="2629" spans="56:95" x14ac:dyDescent="0.2">
      <c r="BD2629" s="110" t="str">
        <f t="shared" si="381"/>
        <v>6209RGInt 05 Londrina</v>
      </c>
      <c r="BE2629" s="110">
        <v>6209</v>
      </c>
      <c r="BF2629" s="110" t="s">
        <v>2197</v>
      </c>
      <c r="BG2629" s="110">
        <v>8398</v>
      </c>
      <c r="BH2629" s="110" t="s">
        <v>37</v>
      </c>
      <c r="BI2629" s="110">
        <v>0</v>
      </c>
      <c r="BJ2629" s="110">
        <v>1.66</v>
      </c>
      <c r="BK2629" s="110">
        <v>1.66</v>
      </c>
      <c r="BL2629" s="110">
        <v>1.66</v>
      </c>
      <c r="BN2629" s="110">
        <f t="shared" si="382"/>
        <v>4.9799999999999995</v>
      </c>
      <c r="CG2629" s="110" t="str">
        <f t="shared" si="379"/>
        <v>6984 Total</v>
      </c>
      <c r="CH2629" s="110" t="str">
        <f t="shared" si="380"/>
        <v>6984 Total-1</v>
      </c>
      <c r="CI2629" s="110">
        <v>1</v>
      </c>
      <c r="CJ2629" s="110" t="s">
        <v>8002</v>
      </c>
      <c r="CN2629" s="110">
        <v>0</v>
      </c>
      <c r="CO2629" s="110">
        <v>144.52000000000001</v>
      </c>
      <c r="CP2629" s="110">
        <v>0</v>
      </c>
      <c r="CQ2629" s="110">
        <v>0</v>
      </c>
    </row>
    <row r="2630" spans="56:95" x14ac:dyDescent="0.2">
      <c r="BD2630" s="110" t="str">
        <f t="shared" si="381"/>
        <v>6210RGInt 05 Londrina</v>
      </c>
      <c r="BE2630" s="110">
        <v>6210</v>
      </c>
      <c r="BF2630" s="110" t="s">
        <v>2170</v>
      </c>
      <c r="BG2630" s="110">
        <v>8398</v>
      </c>
      <c r="BH2630" s="110" t="s">
        <v>37</v>
      </c>
      <c r="BI2630" s="110">
        <v>0</v>
      </c>
      <c r="BJ2630" s="110">
        <v>17.71</v>
      </c>
      <c r="BK2630" s="110">
        <v>17.71</v>
      </c>
      <c r="BL2630" s="110">
        <v>17.73</v>
      </c>
      <c r="BN2630" s="110">
        <f t="shared" si="382"/>
        <v>53.150000000000006</v>
      </c>
      <c r="CG2630" s="110" t="str">
        <f t="shared" si="379"/>
        <v>6985Laranjeiras do Sul</v>
      </c>
      <c r="CH2630" s="110" t="str">
        <f t="shared" si="380"/>
        <v>6985-1</v>
      </c>
      <c r="CI2630" s="110">
        <v>1</v>
      </c>
      <c r="CJ2630" s="110">
        <v>6985</v>
      </c>
      <c r="CK2630" s="110" t="s">
        <v>35</v>
      </c>
      <c r="CL2630" s="110">
        <v>4113304</v>
      </c>
      <c r="CM2630" s="110" t="s">
        <v>800</v>
      </c>
      <c r="CN2630" s="110">
        <v>0</v>
      </c>
      <c r="CO2630" s="110">
        <v>361.3</v>
      </c>
      <c r="CP2630" s="110">
        <v>144.52000000000001</v>
      </c>
      <c r="CQ2630" s="110">
        <v>0</v>
      </c>
    </row>
    <row r="2631" spans="56:95" x14ac:dyDescent="0.2">
      <c r="BD2631" s="110" t="str">
        <f t="shared" si="381"/>
        <v>6211RGInt 06 Ponta Grossa</v>
      </c>
      <c r="BE2631" s="110">
        <v>6211</v>
      </c>
      <c r="BF2631" s="110" t="s">
        <v>4526</v>
      </c>
      <c r="BG2631" s="110">
        <v>8398</v>
      </c>
      <c r="BH2631" s="110" t="s">
        <v>38</v>
      </c>
      <c r="BI2631" s="110">
        <v>0</v>
      </c>
      <c r="BJ2631" s="110">
        <v>4.08</v>
      </c>
      <c r="BK2631" s="110">
        <v>4.08</v>
      </c>
      <c r="BL2631" s="110">
        <v>4.08</v>
      </c>
      <c r="BN2631" s="110">
        <f t="shared" si="382"/>
        <v>12.24</v>
      </c>
      <c r="CG2631" s="110" t="str">
        <f t="shared" si="379"/>
        <v>6985 Total</v>
      </c>
      <c r="CH2631" s="110" t="str">
        <f t="shared" si="380"/>
        <v>6985 Total-1</v>
      </c>
      <c r="CI2631" s="110">
        <v>1</v>
      </c>
      <c r="CJ2631" s="110" t="s">
        <v>8003</v>
      </c>
      <c r="CN2631" s="110">
        <v>0</v>
      </c>
      <c r="CO2631" s="110">
        <v>361.3</v>
      </c>
      <c r="CP2631" s="110">
        <v>144.52000000000001</v>
      </c>
      <c r="CQ2631" s="110">
        <v>0</v>
      </c>
    </row>
    <row r="2632" spans="56:95" x14ac:dyDescent="0.2">
      <c r="BD2632" s="110" t="str">
        <f t="shared" si="381"/>
        <v>6212RGInt 06 Ponta Grossa</v>
      </c>
      <c r="BE2632" s="110">
        <v>6212</v>
      </c>
      <c r="BF2632" s="110" t="s">
        <v>4527</v>
      </c>
      <c r="BG2632" s="110">
        <v>8398</v>
      </c>
      <c r="BH2632" s="110" t="s">
        <v>38</v>
      </c>
      <c r="BI2632" s="110">
        <v>0</v>
      </c>
      <c r="BJ2632" s="110">
        <v>7.18</v>
      </c>
      <c r="BK2632" s="110">
        <v>7.18</v>
      </c>
      <c r="BL2632" s="110">
        <v>7.18</v>
      </c>
      <c r="BN2632" s="110">
        <f t="shared" si="382"/>
        <v>21.54</v>
      </c>
      <c r="CG2632" s="110" t="str">
        <f t="shared" si="379"/>
        <v>6986Nova Laranjeiras</v>
      </c>
      <c r="CH2632" s="110" t="str">
        <f t="shared" si="380"/>
        <v>6986-1</v>
      </c>
      <c r="CI2632" s="110">
        <v>1</v>
      </c>
      <c r="CJ2632" s="110">
        <v>6986</v>
      </c>
      <c r="CK2632" s="110" t="s">
        <v>35</v>
      </c>
      <c r="CL2632" s="110">
        <v>4117057</v>
      </c>
      <c r="CM2632" s="110" t="s">
        <v>1219</v>
      </c>
      <c r="CN2632" s="110">
        <v>0</v>
      </c>
      <c r="CO2632" s="110">
        <v>72.260000000000005</v>
      </c>
      <c r="CP2632" s="110">
        <v>0</v>
      </c>
      <c r="CQ2632" s="110">
        <v>0</v>
      </c>
    </row>
    <row r="2633" spans="56:95" x14ac:dyDescent="0.2">
      <c r="BD2633" s="110" t="str">
        <f t="shared" si="381"/>
        <v>6213(vazio)</v>
      </c>
      <c r="BE2633" s="110">
        <v>6213</v>
      </c>
      <c r="BF2633" s="110" t="s">
        <v>4874</v>
      </c>
      <c r="BG2633" s="110">
        <v>8520</v>
      </c>
      <c r="BH2633" s="110" t="s">
        <v>60</v>
      </c>
      <c r="BI2633" s="110">
        <v>0</v>
      </c>
      <c r="BJ2633" s="110">
        <v>0</v>
      </c>
      <c r="BK2633" s="110">
        <v>75</v>
      </c>
      <c r="BL2633" s="110">
        <v>75</v>
      </c>
      <c r="BN2633" s="110">
        <f t="shared" si="382"/>
        <v>150</v>
      </c>
      <c r="CG2633" s="110" t="str">
        <f t="shared" si="379"/>
        <v>6986 Total</v>
      </c>
      <c r="CH2633" s="110" t="str">
        <f t="shared" si="380"/>
        <v>6986 Total-1</v>
      </c>
      <c r="CI2633" s="110">
        <v>1</v>
      </c>
      <c r="CJ2633" s="110" t="s">
        <v>8004</v>
      </c>
      <c r="CN2633" s="110">
        <v>0</v>
      </c>
      <c r="CO2633" s="110">
        <v>72.260000000000005</v>
      </c>
      <c r="CP2633" s="110">
        <v>0</v>
      </c>
      <c r="CQ2633" s="110">
        <v>0</v>
      </c>
    </row>
    <row r="2634" spans="56:95" x14ac:dyDescent="0.2">
      <c r="BD2634" s="110" t="str">
        <f t="shared" si="381"/>
        <v>6225(vazio)</v>
      </c>
      <c r="BE2634" s="110">
        <v>6225</v>
      </c>
      <c r="BF2634" s="110" t="s">
        <v>4866</v>
      </c>
      <c r="BG2634" s="110">
        <v>8398</v>
      </c>
      <c r="BH2634" s="110" t="s">
        <v>60</v>
      </c>
      <c r="BI2634" s="110">
        <v>5833</v>
      </c>
      <c r="BJ2634" s="110">
        <v>10000</v>
      </c>
      <c r="BK2634" s="110">
        <v>10000</v>
      </c>
      <c r="BL2634" s="110">
        <v>2500</v>
      </c>
      <c r="BN2634" s="110">
        <f t="shared" si="382"/>
        <v>28333</v>
      </c>
      <c r="CG2634" s="110" t="str">
        <f t="shared" si="379"/>
        <v>6987Quedas do Iguaçu</v>
      </c>
      <c r="CH2634" s="110" t="str">
        <f t="shared" si="380"/>
        <v>6987-1</v>
      </c>
      <c r="CI2634" s="110">
        <v>1</v>
      </c>
      <c r="CJ2634" s="110">
        <v>6987</v>
      </c>
      <c r="CK2634" s="110" t="s">
        <v>35</v>
      </c>
      <c r="CL2634" s="110">
        <v>4120903</v>
      </c>
      <c r="CM2634" s="110" t="s">
        <v>543</v>
      </c>
      <c r="CN2634" s="110">
        <v>0</v>
      </c>
      <c r="CO2634" s="110">
        <v>144.52000000000001</v>
      </c>
      <c r="CP2634" s="110">
        <v>144.52000000000001</v>
      </c>
      <c r="CQ2634" s="110">
        <v>0</v>
      </c>
    </row>
    <row r="2635" spans="56:95" x14ac:dyDescent="0.2">
      <c r="BD2635" s="110" t="str">
        <f t="shared" si="381"/>
        <v>6238(vazio)</v>
      </c>
      <c r="BE2635" s="110">
        <v>6238</v>
      </c>
      <c r="BF2635" s="110" t="s">
        <v>6253</v>
      </c>
      <c r="BG2635" s="110">
        <v>7406</v>
      </c>
      <c r="BH2635" s="110" t="s">
        <v>60</v>
      </c>
      <c r="BI2635" s="110">
        <v>0</v>
      </c>
      <c r="BJ2635" s="110">
        <v>399</v>
      </c>
      <c r="BK2635" s="110">
        <v>399</v>
      </c>
      <c r="BL2635" s="110">
        <v>399</v>
      </c>
      <c r="BN2635" s="110">
        <f t="shared" si="382"/>
        <v>1197</v>
      </c>
      <c r="CG2635" s="110" t="str">
        <f t="shared" si="379"/>
        <v>6987 Total</v>
      </c>
      <c r="CH2635" s="110" t="str">
        <f t="shared" si="380"/>
        <v>6987 Total-1</v>
      </c>
      <c r="CI2635" s="110">
        <v>1</v>
      </c>
      <c r="CJ2635" s="110" t="s">
        <v>8005</v>
      </c>
      <c r="CN2635" s="110">
        <v>0</v>
      </c>
      <c r="CO2635" s="110">
        <v>144.52000000000001</v>
      </c>
      <c r="CP2635" s="110">
        <v>144.52000000000001</v>
      </c>
      <c r="CQ2635" s="110">
        <v>0</v>
      </c>
    </row>
    <row r="2636" spans="56:95" x14ac:dyDescent="0.2">
      <c r="BD2636" s="110" t="str">
        <f t="shared" si="381"/>
        <v>6242(vazio)</v>
      </c>
      <c r="BE2636" s="110">
        <v>6242</v>
      </c>
      <c r="BF2636" s="110" t="s">
        <v>5061</v>
      </c>
      <c r="BG2636" s="110">
        <v>8629</v>
      </c>
      <c r="BH2636" s="110" t="s">
        <v>60</v>
      </c>
      <c r="BI2636" s="110">
        <v>0</v>
      </c>
      <c r="BJ2636" s="110">
        <v>50</v>
      </c>
      <c r="BK2636" s="110">
        <v>50</v>
      </c>
      <c r="BL2636" s="110">
        <v>0</v>
      </c>
      <c r="BN2636" s="110">
        <f t="shared" si="382"/>
        <v>100</v>
      </c>
      <c r="CG2636" s="110" t="str">
        <f t="shared" si="379"/>
        <v>6988Planaltina do Paraná</v>
      </c>
      <c r="CH2636" s="110" t="str">
        <f t="shared" si="380"/>
        <v>6988-1</v>
      </c>
      <c r="CI2636" s="110">
        <v>1</v>
      </c>
      <c r="CJ2636" s="110">
        <v>6988</v>
      </c>
      <c r="CK2636" s="110" t="s">
        <v>36</v>
      </c>
      <c r="CL2636" s="110">
        <v>4119707</v>
      </c>
      <c r="CM2636" s="110" t="s">
        <v>5827</v>
      </c>
      <c r="CN2636" s="110">
        <v>0</v>
      </c>
      <c r="CO2636" s="110">
        <v>72.260000000000005</v>
      </c>
      <c r="CP2636" s="110">
        <v>72.260000000000005</v>
      </c>
      <c r="CQ2636" s="110">
        <v>0</v>
      </c>
    </row>
    <row r="2637" spans="56:95" x14ac:dyDescent="0.2">
      <c r="BD2637" s="110" t="str">
        <f t="shared" si="381"/>
        <v>6244(vazio)</v>
      </c>
      <c r="BE2637" s="110">
        <v>6244</v>
      </c>
      <c r="BF2637" s="110" t="s">
        <v>5064</v>
      </c>
      <c r="BG2637" s="110">
        <v>8629</v>
      </c>
      <c r="BH2637" s="110" t="s">
        <v>60</v>
      </c>
      <c r="BI2637" s="110">
        <v>0</v>
      </c>
      <c r="BJ2637" s="110">
        <v>150</v>
      </c>
      <c r="BK2637" s="110">
        <v>150</v>
      </c>
      <c r="BL2637" s="110">
        <v>0</v>
      </c>
      <c r="BN2637" s="110">
        <f t="shared" si="382"/>
        <v>300</v>
      </c>
      <c r="CG2637" s="110" t="str">
        <f t="shared" si="379"/>
        <v>6988 Total</v>
      </c>
      <c r="CH2637" s="110" t="str">
        <f t="shared" si="380"/>
        <v>6988 Total-1</v>
      </c>
      <c r="CI2637" s="110">
        <v>1</v>
      </c>
      <c r="CJ2637" s="110" t="s">
        <v>8006</v>
      </c>
      <c r="CN2637" s="110">
        <v>0</v>
      </c>
      <c r="CO2637" s="110">
        <v>72.260000000000005</v>
      </c>
      <c r="CP2637" s="110">
        <v>72.260000000000005</v>
      </c>
      <c r="CQ2637" s="110">
        <v>0</v>
      </c>
    </row>
    <row r="2638" spans="56:95" x14ac:dyDescent="0.2">
      <c r="BD2638" s="110" t="str">
        <f t="shared" si="381"/>
        <v>6245(vazio)</v>
      </c>
      <c r="BE2638" s="110">
        <v>6245</v>
      </c>
      <c r="BF2638" s="110" t="s">
        <v>5072</v>
      </c>
      <c r="BG2638" s="110">
        <v>8629</v>
      </c>
      <c r="BH2638" s="110" t="s">
        <v>60</v>
      </c>
      <c r="BI2638" s="110">
        <v>0</v>
      </c>
      <c r="BJ2638" s="110">
        <v>40</v>
      </c>
      <c r="BK2638" s="110">
        <v>40</v>
      </c>
      <c r="BL2638" s="110">
        <v>0</v>
      </c>
      <c r="BN2638" s="110">
        <f t="shared" si="382"/>
        <v>80</v>
      </c>
      <c r="CG2638" s="110" t="str">
        <f t="shared" si="379"/>
        <v>6989Coronel Domingos Soares</v>
      </c>
      <c r="CH2638" s="110" t="str">
        <f t="shared" si="380"/>
        <v>6989-1</v>
      </c>
      <c r="CI2638" s="110">
        <v>1</v>
      </c>
      <c r="CJ2638" s="110">
        <v>6989</v>
      </c>
      <c r="CK2638" s="110" t="s">
        <v>35</v>
      </c>
      <c r="CL2638" s="110">
        <v>4106456</v>
      </c>
      <c r="CM2638" s="110" t="s">
        <v>367</v>
      </c>
      <c r="CN2638" s="110">
        <v>0</v>
      </c>
      <c r="CO2638" s="110">
        <v>144.52000000000001</v>
      </c>
      <c r="CP2638" s="110">
        <v>144.52000000000001</v>
      </c>
      <c r="CQ2638" s="110">
        <v>0</v>
      </c>
    </row>
    <row r="2639" spans="56:95" x14ac:dyDescent="0.2">
      <c r="BD2639" s="110" t="str">
        <f t="shared" si="381"/>
        <v>6246(vazio)</v>
      </c>
      <c r="BE2639" s="110">
        <v>6246</v>
      </c>
      <c r="BF2639" s="110" t="s">
        <v>5069</v>
      </c>
      <c r="BG2639" s="110">
        <v>8629</v>
      </c>
      <c r="BH2639" s="110" t="s">
        <v>60</v>
      </c>
      <c r="BI2639" s="110">
        <v>0</v>
      </c>
      <c r="BJ2639" s="110">
        <v>0</v>
      </c>
      <c r="BK2639" s="110">
        <v>250</v>
      </c>
      <c r="BL2639" s="110">
        <v>0</v>
      </c>
      <c r="BN2639" s="110">
        <f t="shared" si="382"/>
        <v>250</v>
      </c>
      <c r="CG2639" s="110" t="str">
        <f t="shared" si="379"/>
        <v>6989 Total</v>
      </c>
      <c r="CH2639" s="110" t="str">
        <f t="shared" si="380"/>
        <v>6989 Total-1</v>
      </c>
      <c r="CI2639" s="110">
        <v>1</v>
      </c>
      <c r="CJ2639" s="110" t="s">
        <v>8007</v>
      </c>
      <c r="CN2639" s="110">
        <v>0</v>
      </c>
      <c r="CO2639" s="110">
        <v>144.52000000000001</v>
      </c>
      <c r="CP2639" s="110">
        <v>144.52000000000001</v>
      </c>
      <c r="CQ2639" s="110">
        <v>0</v>
      </c>
    </row>
    <row r="2640" spans="56:95" x14ac:dyDescent="0.2">
      <c r="BD2640" s="110" t="str">
        <f t="shared" si="381"/>
        <v>6248(vazio)</v>
      </c>
      <c r="BE2640" s="110">
        <v>6248</v>
      </c>
      <c r="BF2640" s="110" t="s">
        <v>5048</v>
      </c>
      <c r="BG2640" s="110">
        <v>8629</v>
      </c>
      <c r="BH2640" s="110" t="s">
        <v>60</v>
      </c>
      <c r="BI2640" s="110">
        <v>0</v>
      </c>
      <c r="BJ2640" s="110">
        <v>3000</v>
      </c>
      <c r="BK2640" s="110">
        <v>6000</v>
      </c>
      <c r="BL2640" s="110">
        <v>2970</v>
      </c>
      <c r="BN2640" s="110">
        <f t="shared" si="382"/>
        <v>11970</v>
      </c>
      <c r="CG2640" s="110" t="str">
        <f t="shared" si="379"/>
        <v>6990Clevelândia</v>
      </c>
      <c r="CH2640" s="110" t="str">
        <f t="shared" si="380"/>
        <v>6990-1</v>
      </c>
      <c r="CI2640" s="110">
        <v>1</v>
      </c>
      <c r="CJ2640" s="110">
        <v>6990</v>
      </c>
      <c r="CK2640" s="110" t="s">
        <v>35</v>
      </c>
      <c r="CL2640" s="110">
        <v>4105706</v>
      </c>
      <c r="CM2640" s="110" t="s">
        <v>456</v>
      </c>
      <c r="CN2640" s="110">
        <v>0</v>
      </c>
      <c r="CO2640" s="110">
        <v>433.56</v>
      </c>
      <c r="CP2640" s="110">
        <v>289.04000000000002</v>
      </c>
      <c r="CQ2640" s="110">
        <v>0</v>
      </c>
    </row>
    <row r="2641" spans="56:95" x14ac:dyDescent="0.2">
      <c r="BD2641" s="110" t="str">
        <f t="shared" si="381"/>
        <v>6249(vazio)</v>
      </c>
      <c r="BE2641" s="110">
        <v>6249</v>
      </c>
      <c r="BF2641" s="110" t="s">
        <v>5057</v>
      </c>
      <c r="BG2641" s="110">
        <v>8629</v>
      </c>
      <c r="BH2641" s="110" t="s">
        <v>60</v>
      </c>
      <c r="BI2641" s="110">
        <v>0</v>
      </c>
      <c r="BJ2641" s="110">
        <v>2</v>
      </c>
      <c r="BK2641" s="110">
        <v>2</v>
      </c>
      <c r="BL2641" s="110">
        <v>0</v>
      </c>
      <c r="BN2641" s="110">
        <f t="shared" si="382"/>
        <v>4</v>
      </c>
      <c r="CG2641" s="110" t="str">
        <f t="shared" si="379"/>
        <v>6990 Total</v>
      </c>
      <c r="CH2641" s="110" t="str">
        <f t="shared" si="380"/>
        <v>6990 Total-1</v>
      </c>
      <c r="CI2641" s="110">
        <v>1</v>
      </c>
      <c r="CJ2641" s="110" t="s">
        <v>8008</v>
      </c>
      <c r="CN2641" s="110">
        <v>0</v>
      </c>
      <c r="CO2641" s="110">
        <v>433.56</v>
      </c>
      <c r="CP2641" s="110">
        <v>289.04000000000002</v>
      </c>
      <c r="CQ2641" s="110">
        <v>0</v>
      </c>
    </row>
    <row r="2642" spans="56:95" x14ac:dyDescent="0.2">
      <c r="BD2642" s="110" t="str">
        <f t="shared" si="381"/>
        <v>6250(vazio)</v>
      </c>
      <c r="BE2642" s="110">
        <v>6250</v>
      </c>
      <c r="BF2642" s="110" t="s">
        <v>5053</v>
      </c>
      <c r="BG2642" s="110">
        <v>8629</v>
      </c>
      <c r="BH2642" s="110" t="s">
        <v>60</v>
      </c>
      <c r="BI2642" s="110">
        <v>0</v>
      </c>
      <c r="BJ2642" s="110">
        <v>10</v>
      </c>
      <c r="BK2642" s="110">
        <v>10</v>
      </c>
      <c r="BL2642" s="110">
        <v>10</v>
      </c>
      <c r="BN2642" s="110">
        <f t="shared" si="382"/>
        <v>30</v>
      </c>
      <c r="CG2642" s="110" t="str">
        <f t="shared" si="379"/>
        <v>6991Pato Branco</v>
      </c>
      <c r="CH2642" s="110" t="str">
        <f t="shared" si="380"/>
        <v>6991-1</v>
      </c>
      <c r="CI2642" s="110">
        <v>1</v>
      </c>
      <c r="CJ2642" s="110">
        <v>6991</v>
      </c>
      <c r="CK2642" s="110" t="s">
        <v>35</v>
      </c>
      <c r="CL2642" s="110">
        <v>4118501</v>
      </c>
      <c r="CM2642" s="110" t="s">
        <v>138</v>
      </c>
      <c r="CN2642" s="110">
        <v>0</v>
      </c>
      <c r="CO2642" s="110">
        <v>144.52000000000001</v>
      </c>
      <c r="CP2642" s="110">
        <v>0</v>
      </c>
      <c r="CQ2642" s="110">
        <v>0</v>
      </c>
    </row>
    <row r="2643" spans="56:95" x14ac:dyDescent="0.2">
      <c r="BD2643" s="110" t="str">
        <f t="shared" si="381"/>
        <v>6251(vazio)</v>
      </c>
      <c r="BE2643" s="110">
        <v>6251</v>
      </c>
      <c r="BF2643" s="110" t="s">
        <v>5117</v>
      </c>
      <c r="BG2643" s="110">
        <v>8027</v>
      </c>
      <c r="BH2643" s="110" t="s">
        <v>60</v>
      </c>
      <c r="BI2643" s="110">
        <v>0</v>
      </c>
      <c r="BJ2643" s="110">
        <v>0</v>
      </c>
      <c r="BK2643" s="110">
        <v>10</v>
      </c>
      <c r="BL2643" s="110">
        <v>20</v>
      </c>
      <c r="BN2643" s="110">
        <f t="shared" si="382"/>
        <v>30</v>
      </c>
      <c r="CG2643" s="110" t="str">
        <f t="shared" si="379"/>
        <v>6991 Total</v>
      </c>
      <c r="CH2643" s="110" t="str">
        <f t="shared" si="380"/>
        <v>6991 Total-1</v>
      </c>
      <c r="CI2643" s="110">
        <v>1</v>
      </c>
      <c r="CJ2643" s="110" t="s">
        <v>8009</v>
      </c>
      <c r="CN2643" s="110">
        <v>0</v>
      </c>
      <c r="CO2643" s="110">
        <v>144.52000000000001</v>
      </c>
      <c r="CP2643" s="110">
        <v>0</v>
      </c>
      <c r="CQ2643" s="110">
        <v>0</v>
      </c>
    </row>
    <row r="2644" spans="56:95" x14ac:dyDescent="0.2">
      <c r="BD2644" s="110" t="str">
        <f t="shared" si="381"/>
        <v>6252RGInt 03 Cascavel</v>
      </c>
      <c r="BE2644" s="110">
        <v>6252</v>
      </c>
      <c r="BF2644" s="110" t="s">
        <v>5123</v>
      </c>
      <c r="BG2644" s="110">
        <v>8027</v>
      </c>
      <c r="BH2644" s="110" t="s">
        <v>35</v>
      </c>
      <c r="BI2644" s="110">
        <v>0</v>
      </c>
      <c r="BJ2644" s="110">
        <v>5</v>
      </c>
      <c r="BK2644" s="110">
        <v>4</v>
      </c>
      <c r="BL2644" s="110">
        <v>0</v>
      </c>
      <c r="BN2644" s="110">
        <f t="shared" si="382"/>
        <v>9</v>
      </c>
      <c r="CG2644" s="110" t="str">
        <f t="shared" si="379"/>
        <v>6992Maria Helena</v>
      </c>
      <c r="CH2644" s="110" t="str">
        <f t="shared" si="380"/>
        <v>6992-1</v>
      </c>
      <c r="CI2644" s="110">
        <v>1</v>
      </c>
      <c r="CJ2644" s="110">
        <v>6992</v>
      </c>
      <c r="CK2644" s="110" t="s">
        <v>36</v>
      </c>
      <c r="CL2644" s="110">
        <v>4114708</v>
      </c>
      <c r="CM2644" s="110" t="s">
        <v>5929</v>
      </c>
      <c r="CN2644" s="110">
        <v>0</v>
      </c>
      <c r="CO2644" s="110">
        <v>72.260000000000005</v>
      </c>
      <c r="CP2644" s="110">
        <v>0</v>
      </c>
      <c r="CQ2644" s="110">
        <v>0</v>
      </c>
    </row>
    <row r="2645" spans="56:95" x14ac:dyDescent="0.2">
      <c r="BD2645" s="110" t="str">
        <f t="shared" si="381"/>
        <v>6253(vazio)</v>
      </c>
      <c r="BE2645" s="110">
        <v>6253</v>
      </c>
      <c r="BF2645" s="110" t="s">
        <v>5112</v>
      </c>
      <c r="BG2645" s="110">
        <v>8027</v>
      </c>
      <c r="BH2645" s="110" t="s">
        <v>60</v>
      </c>
      <c r="BI2645" s="110">
        <v>0</v>
      </c>
      <c r="BJ2645" s="110">
        <v>5</v>
      </c>
      <c r="BK2645" s="110">
        <v>5</v>
      </c>
      <c r="BL2645" s="110">
        <v>5</v>
      </c>
      <c r="BN2645" s="110">
        <f t="shared" si="382"/>
        <v>15</v>
      </c>
      <c r="CG2645" s="110" t="str">
        <f t="shared" si="379"/>
        <v>6992 Total</v>
      </c>
      <c r="CH2645" s="110" t="str">
        <f t="shared" si="380"/>
        <v>6992 Total-1</v>
      </c>
      <c r="CI2645" s="110">
        <v>1</v>
      </c>
      <c r="CJ2645" s="110" t="s">
        <v>8010</v>
      </c>
      <c r="CN2645" s="110">
        <v>0</v>
      </c>
      <c r="CO2645" s="110">
        <v>72.260000000000005</v>
      </c>
      <c r="CP2645" s="110">
        <v>0</v>
      </c>
      <c r="CQ2645" s="110">
        <v>0</v>
      </c>
    </row>
    <row r="2646" spans="56:95" x14ac:dyDescent="0.2">
      <c r="BD2646" s="110" t="str">
        <f t="shared" si="381"/>
        <v>6254RGInt 03 Cascavel</v>
      </c>
      <c r="BE2646" s="110">
        <v>6254</v>
      </c>
      <c r="BF2646" s="110" t="s">
        <v>5096</v>
      </c>
      <c r="BG2646" s="110">
        <v>8032</v>
      </c>
      <c r="BH2646" s="110" t="s">
        <v>35</v>
      </c>
      <c r="BI2646" s="110">
        <v>0</v>
      </c>
      <c r="BJ2646" s="110">
        <v>3</v>
      </c>
      <c r="BK2646" s="110">
        <v>2</v>
      </c>
      <c r="BL2646" s="110">
        <v>0</v>
      </c>
      <c r="BN2646" s="110">
        <f t="shared" si="382"/>
        <v>5</v>
      </c>
      <c r="CG2646" s="110" t="str">
        <f t="shared" ref="CG2646:CG2709" si="383">CJ2646&amp;CM2646</f>
        <v>6993Arapoti</v>
      </c>
      <c r="CH2646" s="110" t="str">
        <f t="shared" ref="CH2646:CH2709" si="384">CJ2646&amp;"-"&amp;CI2646</f>
        <v>6993-1</v>
      </c>
      <c r="CI2646" s="110">
        <v>1</v>
      </c>
      <c r="CJ2646" s="110">
        <v>6993</v>
      </c>
      <c r="CK2646" s="110" t="s">
        <v>38</v>
      </c>
      <c r="CL2646" s="110">
        <v>4101606</v>
      </c>
      <c r="CM2646" s="110" t="s">
        <v>2663</v>
      </c>
      <c r="CN2646" s="110">
        <v>0</v>
      </c>
      <c r="CO2646" s="110">
        <v>0</v>
      </c>
      <c r="CP2646" s="110">
        <v>289.04000000000002</v>
      </c>
      <c r="CQ2646" s="110">
        <v>0</v>
      </c>
    </row>
    <row r="2647" spans="56:95" x14ac:dyDescent="0.2">
      <c r="BD2647" s="110" t="str">
        <f t="shared" si="381"/>
        <v>6255RGInt 03 Cascavel</v>
      </c>
      <c r="BE2647" s="110">
        <v>6255</v>
      </c>
      <c r="BF2647" s="110" t="s">
        <v>5099</v>
      </c>
      <c r="BG2647" s="110">
        <v>8032</v>
      </c>
      <c r="BH2647" s="110" t="s">
        <v>35</v>
      </c>
      <c r="BI2647" s="110">
        <v>0</v>
      </c>
      <c r="BJ2647" s="110">
        <v>1</v>
      </c>
      <c r="BK2647" s="110">
        <v>0</v>
      </c>
      <c r="BL2647" s="110">
        <v>0</v>
      </c>
      <c r="BN2647" s="110">
        <f t="shared" si="382"/>
        <v>1</v>
      </c>
      <c r="CG2647" s="110" t="str">
        <f t="shared" si="383"/>
        <v>6993 Total</v>
      </c>
      <c r="CH2647" s="110" t="str">
        <f t="shared" si="384"/>
        <v>6993 Total-1</v>
      </c>
      <c r="CI2647" s="110">
        <v>1</v>
      </c>
      <c r="CJ2647" s="110" t="s">
        <v>8011</v>
      </c>
      <c r="CN2647" s="110">
        <v>0</v>
      </c>
      <c r="CO2647" s="110">
        <v>0</v>
      </c>
      <c r="CP2647" s="110">
        <v>289.04000000000002</v>
      </c>
      <c r="CQ2647" s="110">
        <v>0</v>
      </c>
    </row>
    <row r="2648" spans="56:95" x14ac:dyDescent="0.2">
      <c r="BD2648" s="110" t="str">
        <f t="shared" si="381"/>
        <v>6256(vazio)</v>
      </c>
      <c r="BE2648" s="110">
        <v>6256</v>
      </c>
      <c r="BF2648" s="110" t="s">
        <v>5101</v>
      </c>
      <c r="BG2648" s="110">
        <v>8032</v>
      </c>
      <c r="BH2648" s="110" t="s">
        <v>60</v>
      </c>
      <c r="BI2648" s="110">
        <v>0</v>
      </c>
      <c r="BJ2648" s="110">
        <v>2</v>
      </c>
      <c r="BK2648" s="110">
        <v>2</v>
      </c>
      <c r="BL2648" s="110">
        <v>0</v>
      </c>
      <c r="BN2648" s="110">
        <f t="shared" si="382"/>
        <v>4</v>
      </c>
      <c r="CG2648" s="110" t="str">
        <f t="shared" si="383"/>
        <v>6994Ivaiporã</v>
      </c>
      <c r="CH2648" s="110" t="str">
        <f t="shared" si="384"/>
        <v>6994-1</v>
      </c>
      <c r="CI2648" s="110">
        <v>1</v>
      </c>
      <c r="CJ2648" s="110">
        <v>6994</v>
      </c>
      <c r="CK2648" s="110" t="s">
        <v>37</v>
      </c>
      <c r="CL2648" s="110">
        <v>4111506</v>
      </c>
      <c r="CM2648" s="110" t="s">
        <v>2130</v>
      </c>
      <c r="CN2648" s="110">
        <v>0</v>
      </c>
      <c r="CO2648" s="110">
        <v>216.78</v>
      </c>
      <c r="CP2648" s="110">
        <v>0</v>
      </c>
      <c r="CQ2648" s="110">
        <v>0</v>
      </c>
    </row>
    <row r="2649" spans="56:95" x14ac:dyDescent="0.2">
      <c r="BD2649" s="110" t="str">
        <f t="shared" si="381"/>
        <v>6257(vazio)</v>
      </c>
      <c r="BE2649" s="110">
        <v>6257</v>
      </c>
      <c r="BF2649" s="110" t="s">
        <v>5156</v>
      </c>
      <c r="BG2649" s="110">
        <v>7098</v>
      </c>
      <c r="BH2649" s="110" t="s">
        <v>60</v>
      </c>
      <c r="BI2649" s="110">
        <v>0</v>
      </c>
      <c r="BJ2649" s="110">
        <v>0</v>
      </c>
      <c r="BK2649" s="110">
        <v>150</v>
      </c>
      <c r="BL2649" s="110">
        <v>105</v>
      </c>
      <c r="BN2649" s="110">
        <f t="shared" si="382"/>
        <v>255</v>
      </c>
      <c r="CG2649" s="110" t="str">
        <f t="shared" si="383"/>
        <v>6994 Total</v>
      </c>
      <c r="CH2649" s="110" t="str">
        <f t="shared" si="384"/>
        <v>6994 Total-1</v>
      </c>
      <c r="CI2649" s="110">
        <v>1</v>
      </c>
      <c r="CJ2649" s="110" t="s">
        <v>8012</v>
      </c>
      <c r="CN2649" s="110">
        <v>0</v>
      </c>
      <c r="CO2649" s="110">
        <v>216.78</v>
      </c>
      <c r="CP2649" s="110">
        <v>0</v>
      </c>
      <c r="CQ2649" s="110">
        <v>0</v>
      </c>
    </row>
    <row r="2650" spans="56:95" x14ac:dyDescent="0.2">
      <c r="BD2650" s="110" t="str">
        <f t="shared" si="381"/>
        <v>6261RGInt 01 Curitiba</v>
      </c>
      <c r="BE2650" s="110">
        <v>6261</v>
      </c>
      <c r="BF2650" s="110" t="s">
        <v>6508</v>
      </c>
      <c r="BG2650" s="110">
        <v>8085</v>
      </c>
      <c r="BH2650" s="110" t="s">
        <v>33</v>
      </c>
      <c r="BI2650" s="110">
        <v>0</v>
      </c>
      <c r="BJ2650" s="110">
        <v>450</v>
      </c>
      <c r="BK2650" s="110">
        <v>1110</v>
      </c>
      <c r="BL2650" s="110">
        <v>1000</v>
      </c>
      <c r="BN2650" s="110">
        <f t="shared" si="382"/>
        <v>2560</v>
      </c>
      <c r="CG2650" s="110" t="str">
        <f t="shared" si="383"/>
        <v>6995Jardim Alegre</v>
      </c>
      <c r="CH2650" s="110" t="str">
        <f t="shared" si="384"/>
        <v>6995-1</v>
      </c>
      <c r="CI2650" s="110">
        <v>1</v>
      </c>
      <c r="CJ2650" s="110">
        <v>6995</v>
      </c>
      <c r="CK2650" s="110" t="s">
        <v>37</v>
      </c>
      <c r="CL2650" s="110">
        <v>4112504</v>
      </c>
      <c r="CM2650" s="110" t="s">
        <v>5890</v>
      </c>
      <c r="CN2650" s="110">
        <v>0</v>
      </c>
      <c r="CO2650" s="110">
        <v>216.78</v>
      </c>
      <c r="CP2650" s="110">
        <v>0</v>
      </c>
      <c r="CQ2650" s="110">
        <v>0</v>
      </c>
    </row>
    <row r="2651" spans="56:95" x14ac:dyDescent="0.2">
      <c r="BD2651" s="110" t="str">
        <f t="shared" si="381"/>
        <v>6261RGInt 02 Guarapuava</v>
      </c>
      <c r="BE2651" s="110">
        <v>6261</v>
      </c>
      <c r="BF2651" s="110" t="s">
        <v>6508</v>
      </c>
      <c r="BG2651" s="110">
        <v>8085</v>
      </c>
      <c r="BH2651" s="110" t="s">
        <v>34</v>
      </c>
      <c r="BI2651" s="110">
        <v>0</v>
      </c>
      <c r="BJ2651" s="110">
        <v>350</v>
      </c>
      <c r="BK2651" s="110">
        <v>440</v>
      </c>
      <c r="BL2651" s="110">
        <v>600</v>
      </c>
      <c r="BN2651" s="110">
        <f t="shared" si="382"/>
        <v>1390</v>
      </c>
      <c r="CG2651" s="110" t="str">
        <f t="shared" si="383"/>
        <v>6995 Total</v>
      </c>
      <c r="CH2651" s="110" t="str">
        <f t="shared" si="384"/>
        <v>6995 Total-1</v>
      </c>
      <c r="CI2651" s="110">
        <v>1</v>
      </c>
      <c r="CJ2651" s="110" t="s">
        <v>8013</v>
      </c>
      <c r="CN2651" s="110">
        <v>0</v>
      </c>
      <c r="CO2651" s="110">
        <v>216.78</v>
      </c>
      <c r="CP2651" s="110">
        <v>0</v>
      </c>
      <c r="CQ2651" s="110">
        <v>0</v>
      </c>
    </row>
    <row r="2652" spans="56:95" x14ac:dyDescent="0.2">
      <c r="BD2652" s="110" t="str">
        <f t="shared" si="381"/>
        <v>6261RGInt 03 Cascavel</v>
      </c>
      <c r="BE2652" s="110">
        <v>6261</v>
      </c>
      <c r="BF2652" s="110" t="s">
        <v>6508</v>
      </c>
      <c r="BG2652" s="110">
        <v>8085</v>
      </c>
      <c r="BH2652" s="110" t="s">
        <v>35</v>
      </c>
      <c r="BI2652" s="110">
        <v>0</v>
      </c>
      <c r="BJ2652" s="110">
        <v>350</v>
      </c>
      <c r="BK2652" s="110">
        <v>810</v>
      </c>
      <c r="BL2652" s="110">
        <v>650</v>
      </c>
      <c r="BN2652" s="110">
        <f t="shared" si="382"/>
        <v>1810</v>
      </c>
      <c r="CG2652" s="110" t="str">
        <f t="shared" si="383"/>
        <v>6996Maringá</v>
      </c>
      <c r="CH2652" s="110" t="str">
        <f t="shared" si="384"/>
        <v>6996-1</v>
      </c>
      <c r="CI2652" s="110">
        <v>1</v>
      </c>
      <c r="CJ2652" s="110">
        <v>6996</v>
      </c>
      <c r="CK2652" s="110" t="s">
        <v>36</v>
      </c>
      <c r="CL2652" s="110">
        <v>4115200</v>
      </c>
      <c r="CM2652" s="110" t="s">
        <v>503</v>
      </c>
      <c r="CN2652" s="110">
        <v>0</v>
      </c>
      <c r="CO2652" s="110">
        <v>445.5</v>
      </c>
      <c r="CP2652" s="110">
        <v>1481.5</v>
      </c>
      <c r="CQ2652" s="110">
        <v>1481.57</v>
      </c>
    </row>
    <row r="2653" spans="56:95" x14ac:dyDescent="0.2">
      <c r="BD2653" s="110" t="str">
        <f t="shared" si="381"/>
        <v>6261RGInt 04 Maringá</v>
      </c>
      <c r="BE2653" s="110">
        <v>6261</v>
      </c>
      <c r="BF2653" s="110" t="s">
        <v>6508</v>
      </c>
      <c r="BG2653" s="110">
        <v>8085</v>
      </c>
      <c r="BH2653" s="110" t="s">
        <v>36</v>
      </c>
      <c r="BI2653" s="110">
        <v>0</v>
      </c>
      <c r="BJ2653" s="110">
        <v>250</v>
      </c>
      <c r="BK2653" s="110">
        <v>350</v>
      </c>
      <c r="BL2653" s="110">
        <v>520</v>
      </c>
      <c r="BN2653" s="110">
        <f t="shared" si="382"/>
        <v>1120</v>
      </c>
      <c r="CG2653" s="110" t="str">
        <f t="shared" si="383"/>
        <v>6996 Total</v>
      </c>
      <c r="CH2653" s="110" t="str">
        <f t="shared" si="384"/>
        <v>6996 Total-1</v>
      </c>
      <c r="CI2653" s="110">
        <v>1</v>
      </c>
      <c r="CJ2653" s="110" t="s">
        <v>8014</v>
      </c>
      <c r="CN2653" s="110">
        <v>0</v>
      </c>
      <c r="CO2653" s="110">
        <v>445.5</v>
      </c>
      <c r="CP2653" s="110">
        <v>1481.5</v>
      </c>
      <c r="CQ2653" s="110">
        <v>1481.57</v>
      </c>
    </row>
    <row r="2654" spans="56:95" x14ac:dyDescent="0.2">
      <c r="BD2654" s="110" t="str">
        <f t="shared" si="381"/>
        <v>6261RGInt 05 Londrina</v>
      </c>
      <c r="BE2654" s="110">
        <v>6261</v>
      </c>
      <c r="BF2654" s="110" t="s">
        <v>6508</v>
      </c>
      <c r="BG2654" s="110">
        <v>8085</v>
      </c>
      <c r="BH2654" s="110" t="s">
        <v>37</v>
      </c>
      <c r="BI2654" s="110">
        <v>0</v>
      </c>
      <c r="BJ2654" s="110">
        <v>300</v>
      </c>
      <c r="BK2654" s="110">
        <v>510</v>
      </c>
      <c r="BL2654" s="110">
        <v>670</v>
      </c>
      <c r="BN2654" s="110">
        <f t="shared" si="382"/>
        <v>1480</v>
      </c>
      <c r="CG2654" s="110" t="str">
        <f t="shared" si="383"/>
        <v>6997Ponta Grossa</v>
      </c>
      <c r="CH2654" s="110" t="str">
        <f t="shared" si="384"/>
        <v>6997-1</v>
      </c>
      <c r="CI2654" s="110">
        <v>1</v>
      </c>
      <c r="CJ2654" s="110">
        <v>6997</v>
      </c>
      <c r="CK2654" s="110" t="s">
        <v>38</v>
      </c>
      <c r="CL2654" s="110">
        <v>4119905</v>
      </c>
      <c r="CM2654" s="110" t="s">
        <v>531</v>
      </c>
      <c r="CN2654" s="110">
        <v>0</v>
      </c>
      <c r="CO2654" s="110">
        <v>3000</v>
      </c>
      <c r="CP2654" s="110">
        <v>3255</v>
      </c>
      <c r="CQ2654" s="110">
        <v>0</v>
      </c>
    </row>
    <row r="2655" spans="56:95" x14ac:dyDescent="0.2">
      <c r="BD2655" s="110" t="str">
        <f t="shared" si="381"/>
        <v>6261RGInt 06 Ponta Grossa</v>
      </c>
      <c r="BE2655" s="110">
        <v>6261</v>
      </c>
      <c r="BF2655" s="110" t="s">
        <v>6508</v>
      </c>
      <c r="BG2655" s="110">
        <v>8085</v>
      </c>
      <c r="BH2655" s="110" t="s">
        <v>38</v>
      </c>
      <c r="BI2655" s="110">
        <v>0</v>
      </c>
      <c r="BJ2655" s="110">
        <v>170</v>
      </c>
      <c r="BK2655" s="110">
        <v>470</v>
      </c>
      <c r="BL2655" s="110">
        <v>1000</v>
      </c>
      <c r="BN2655" s="110">
        <f t="shared" si="382"/>
        <v>1640</v>
      </c>
      <c r="CG2655" s="110" t="str">
        <f t="shared" si="383"/>
        <v>6997 Total</v>
      </c>
      <c r="CH2655" s="110" t="str">
        <f t="shared" si="384"/>
        <v>6997 Total-1</v>
      </c>
      <c r="CI2655" s="110">
        <v>1</v>
      </c>
      <c r="CJ2655" s="110" t="s">
        <v>8015</v>
      </c>
      <c r="CN2655" s="110">
        <v>0</v>
      </c>
      <c r="CO2655" s="110">
        <v>3000</v>
      </c>
      <c r="CP2655" s="110">
        <v>3255</v>
      </c>
      <c r="CQ2655" s="110">
        <v>0</v>
      </c>
    </row>
    <row r="2656" spans="56:95" x14ac:dyDescent="0.2">
      <c r="BD2656" s="110" t="str">
        <f t="shared" si="381"/>
        <v>6263RGInt 06 Ponta Grossa</v>
      </c>
      <c r="BE2656" s="110">
        <v>6263</v>
      </c>
      <c r="BF2656" s="110" t="s">
        <v>6705</v>
      </c>
      <c r="BG2656" s="110">
        <v>8397</v>
      </c>
      <c r="BH2656" s="110" t="s">
        <v>38</v>
      </c>
      <c r="BI2656" s="110">
        <v>0</v>
      </c>
      <c r="BJ2656" s="110">
        <v>10.14</v>
      </c>
      <c r="BK2656" s="110">
        <v>19.63</v>
      </c>
      <c r="BL2656" s="110">
        <v>2.94</v>
      </c>
      <c r="BN2656" s="110">
        <f t="shared" si="382"/>
        <v>32.71</v>
      </c>
      <c r="CG2656" s="110" t="str">
        <f t="shared" si="383"/>
        <v>6998Ponta Grossa</v>
      </c>
      <c r="CH2656" s="110" t="str">
        <f t="shared" si="384"/>
        <v>6998-1</v>
      </c>
      <c r="CI2656" s="110">
        <v>1</v>
      </c>
      <c r="CJ2656" s="110">
        <v>6998</v>
      </c>
      <c r="CK2656" s="110" t="s">
        <v>38</v>
      </c>
      <c r="CL2656" s="110">
        <v>4119905</v>
      </c>
      <c r="CM2656" s="110" t="s">
        <v>531</v>
      </c>
      <c r="CN2656" s="110">
        <v>0</v>
      </c>
      <c r="CO2656" s="110">
        <v>200</v>
      </c>
      <c r="CP2656" s="110">
        <v>130.6</v>
      </c>
      <c r="CQ2656" s="110">
        <v>0</v>
      </c>
    </row>
    <row r="2657" spans="56:95" x14ac:dyDescent="0.2">
      <c r="BD2657" s="110" t="str">
        <f t="shared" si="381"/>
        <v>6264RGInt 01 Curitiba</v>
      </c>
      <c r="BE2657" s="110">
        <v>6264</v>
      </c>
      <c r="BF2657" s="110" t="s">
        <v>6711</v>
      </c>
      <c r="BG2657" s="110">
        <v>8397</v>
      </c>
      <c r="BH2657" s="110" t="s">
        <v>33</v>
      </c>
      <c r="BI2657" s="110">
        <v>0</v>
      </c>
      <c r="BJ2657" s="110">
        <v>0</v>
      </c>
      <c r="BK2657" s="110">
        <v>5.25</v>
      </c>
      <c r="BL2657" s="110">
        <v>7.56</v>
      </c>
      <c r="BN2657" s="110">
        <f t="shared" si="382"/>
        <v>12.809999999999999</v>
      </c>
      <c r="CG2657" s="110" t="str">
        <f t="shared" si="383"/>
        <v>6998 Total</v>
      </c>
      <c r="CH2657" s="110" t="str">
        <f t="shared" si="384"/>
        <v>6998 Total-1</v>
      </c>
      <c r="CI2657" s="110">
        <v>1</v>
      </c>
      <c r="CJ2657" s="110" t="s">
        <v>8016</v>
      </c>
      <c r="CN2657" s="110">
        <v>0</v>
      </c>
      <c r="CO2657" s="110">
        <v>200</v>
      </c>
      <c r="CP2657" s="110">
        <v>130.6</v>
      </c>
      <c r="CQ2657" s="110">
        <v>0</v>
      </c>
    </row>
    <row r="2658" spans="56:95" x14ac:dyDescent="0.2">
      <c r="BD2658" s="110" t="str">
        <f t="shared" si="381"/>
        <v>6265RGInt 05 Londrina</v>
      </c>
      <c r="BE2658" s="110">
        <v>6265</v>
      </c>
      <c r="BF2658" s="110" t="s">
        <v>6708</v>
      </c>
      <c r="BG2658" s="110">
        <v>8397</v>
      </c>
      <c r="BH2658" s="110" t="s">
        <v>37</v>
      </c>
      <c r="BI2658" s="110">
        <v>0</v>
      </c>
      <c r="BJ2658" s="110">
        <v>5</v>
      </c>
      <c r="BK2658" s="110">
        <v>0</v>
      </c>
      <c r="BL2658" s="110">
        <v>0</v>
      </c>
      <c r="BN2658" s="110">
        <f t="shared" si="382"/>
        <v>5</v>
      </c>
      <c r="CG2658" s="110" t="str">
        <f t="shared" si="383"/>
        <v>6999Ponta Grossa</v>
      </c>
      <c r="CH2658" s="110" t="str">
        <f t="shared" si="384"/>
        <v>6999-1</v>
      </c>
      <c r="CI2658" s="110">
        <v>1</v>
      </c>
      <c r="CJ2658" s="110">
        <v>6999</v>
      </c>
      <c r="CK2658" s="110" t="s">
        <v>38</v>
      </c>
      <c r="CL2658" s="110">
        <v>4119905</v>
      </c>
      <c r="CM2658" s="110" t="s">
        <v>531</v>
      </c>
      <c r="CN2658" s="110">
        <v>0</v>
      </c>
      <c r="CO2658" s="110">
        <v>3000</v>
      </c>
      <c r="CP2658" s="110">
        <v>3000</v>
      </c>
      <c r="CQ2658" s="110">
        <v>1555.41</v>
      </c>
    </row>
    <row r="2659" spans="56:95" x14ac:dyDescent="0.2">
      <c r="BD2659" s="110" t="str">
        <f t="shared" si="381"/>
        <v>6266RGInt 04 Maringá</v>
      </c>
      <c r="BE2659" s="110">
        <v>6266</v>
      </c>
      <c r="BF2659" s="110" t="s">
        <v>6788</v>
      </c>
      <c r="BG2659" s="110">
        <v>8397</v>
      </c>
      <c r="BH2659" s="110" t="s">
        <v>36</v>
      </c>
      <c r="BI2659" s="110">
        <v>0</v>
      </c>
      <c r="BJ2659" s="110">
        <v>14.4</v>
      </c>
      <c r="BK2659" s="110">
        <v>15</v>
      </c>
      <c r="BL2659" s="110">
        <v>5.5</v>
      </c>
      <c r="BN2659" s="110">
        <f t="shared" si="382"/>
        <v>34.9</v>
      </c>
      <c r="CG2659" s="110" t="str">
        <f t="shared" si="383"/>
        <v>6999 Total</v>
      </c>
      <c r="CH2659" s="110" t="str">
        <f t="shared" si="384"/>
        <v>6999 Total-1</v>
      </c>
      <c r="CI2659" s="110">
        <v>1</v>
      </c>
      <c r="CJ2659" s="110" t="s">
        <v>8017</v>
      </c>
      <c r="CN2659" s="110">
        <v>0</v>
      </c>
      <c r="CO2659" s="110">
        <v>3000</v>
      </c>
      <c r="CP2659" s="110">
        <v>3000</v>
      </c>
      <c r="CQ2659" s="110">
        <v>1555.41</v>
      </c>
    </row>
    <row r="2660" spans="56:95" x14ac:dyDescent="0.2">
      <c r="BD2660" s="110" t="str">
        <f t="shared" si="381"/>
        <v>6267RGInt 01 Curitiba</v>
      </c>
      <c r="BE2660" s="110">
        <v>6267</v>
      </c>
      <c r="BF2660" s="110" t="s">
        <v>6780</v>
      </c>
      <c r="BG2660" s="110">
        <v>8397</v>
      </c>
      <c r="BH2660" s="110" t="s">
        <v>33</v>
      </c>
      <c r="BI2660" s="110">
        <v>0</v>
      </c>
      <c r="BJ2660" s="110">
        <v>0</v>
      </c>
      <c r="BK2660" s="110">
        <v>1.8</v>
      </c>
      <c r="BL2660" s="110">
        <v>3.5</v>
      </c>
      <c r="BN2660" s="110">
        <f t="shared" si="382"/>
        <v>5.3</v>
      </c>
      <c r="CG2660" s="110" t="str">
        <f t="shared" si="383"/>
        <v>7000Curitiba</v>
      </c>
      <c r="CH2660" s="110" t="str">
        <f t="shared" si="384"/>
        <v>7000-1</v>
      </c>
      <c r="CI2660" s="110">
        <v>1</v>
      </c>
      <c r="CJ2660" s="110">
        <v>7000</v>
      </c>
      <c r="CK2660" s="110" t="s">
        <v>33</v>
      </c>
      <c r="CL2660" s="110">
        <v>4106902</v>
      </c>
      <c r="CM2660" s="110" t="s">
        <v>128</v>
      </c>
      <c r="CN2660" s="110">
        <v>0</v>
      </c>
      <c r="CO2660" s="110">
        <v>0.15</v>
      </c>
      <c r="CP2660" s="110">
        <v>0.85</v>
      </c>
      <c r="CQ2660" s="110">
        <v>0</v>
      </c>
    </row>
    <row r="2661" spans="56:95" x14ac:dyDescent="0.2">
      <c r="BD2661" s="110" t="str">
        <f t="shared" si="381"/>
        <v>6268RGInt 04 Maringá</v>
      </c>
      <c r="BE2661" s="110">
        <v>6268</v>
      </c>
      <c r="BF2661" s="110" t="s">
        <v>6736</v>
      </c>
      <c r="BG2661" s="110">
        <v>8397</v>
      </c>
      <c r="BH2661" s="110" t="s">
        <v>36</v>
      </c>
      <c r="BI2661" s="110">
        <v>0</v>
      </c>
      <c r="BJ2661" s="110">
        <v>0</v>
      </c>
      <c r="BK2661" s="110">
        <v>11.89</v>
      </c>
      <c r="BL2661" s="110">
        <v>11.9</v>
      </c>
      <c r="BN2661" s="110">
        <f t="shared" si="382"/>
        <v>23.79</v>
      </c>
      <c r="CG2661" s="110" t="str">
        <f t="shared" si="383"/>
        <v>7000 Total</v>
      </c>
      <c r="CH2661" s="110" t="str">
        <f t="shared" si="384"/>
        <v>7000 Total-1</v>
      </c>
      <c r="CI2661" s="110">
        <v>1</v>
      </c>
      <c r="CJ2661" s="110" t="s">
        <v>8018</v>
      </c>
      <c r="CN2661" s="110">
        <v>0</v>
      </c>
      <c r="CO2661" s="110">
        <v>0.15</v>
      </c>
      <c r="CP2661" s="110">
        <v>0.85</v>
      </c>
      <c r="CQ2661" s="110">
        <v>0</v>
      </c>
    </row>
    <row r="2662" spans="56:95" x14ac:dyDescent="0.2">
      <c r="BD2662" s="110" t="str">
        <f t="shared" si="381"/>
        <v>6269RGInt 05 Londrina</v>
      </c>
      <c r="BE2662" s="110">
        <v>6269</v>
      </c>
      <c r="BF2662" s="110" t="s">
        <v>6731</v>
      </c>
      <c r="BG2662" s="110">
        <v>8397</v>
      </c>
      <c r="BH2662" s="110" t="s">
        <v>37</v>
      </c>
      <c r="BI2662" s="110">
        <v>0</v>
      </c>
      <c r="BJ2662" s="110">
        <v>0.19</v>
      </c>
      <c r="BK2662" s="110">
        <v>1.07</v>
      </c>
      <c r="BL2662" s="110">
        <v>0</v>
      </c>
      <c r="BN2662" s="110">
        <f t="shared" si="382"/>
        <v>1.26</v>
      </c>
      <c r="CG2662" s="110" t="str">
        <f t="shared" si="383"/>
        <v>7001Londrina</v>
      </c>
      <c r="CH2662" s="110" t="str">
        <f t="shared" si="384"/>
        <v>7001-1</v>
      </c>
      <c r="CI2662" s="110">
        <v>1</v>
      </c>
      <c r="CJ2662" s="110">
        <v>7001</v>
      </c>
      <c r="CK2662" s="110" t="s">
        <v>37</v>
      </c>
      <c r="CL2662" s="110">
        <v>4113700</v>
      </c>
      <c r="CM2662" s="110" t="s">
        <v>326</v>
      </c>
      <c r="CN2662" s="110">
        <v>0</v>
      </c>
      <c r="CO2662" s="110">
        <v>72.260000000000005</v>
      </c>
      <c r="CP2662" s="110">
        <v>72.260000000000005</v>
      </c>
      <c r="CQ2662" s="110">
        <v>0</v>
      </c>
    </row>
    <row r="2663" spans="56:95" x14ac:dyDescent="0.2">
      <c r="BD2663" s="110" t="str">
        <f t="shared" si="381"/>
        <v>6270(vazio)</v>
      </c>
      <c r="BE2663" s="110">
        <v>6270</v>
      </c>
      <c r="BF2663" s="110" t="s">
        <v>6747</v>
      </c>
      <c r="BG2663" s="110">
        <v>8397</v>
      </c>
      <c r="BH2663" s="110" t="s">
        <v>60</v>
      </c>
      <c r="BI2663" s="110">
        <v>0</v>
      </c>
      <c r="BJ2663" s="110">
        <v>154.19999999999999</v>
      </c>
      <c r="BK2663" s="110">
        <v>231.3</v>
      </c>
      <c r="BL2663" s="110">
        <v>123.94</v>
      </c>
      <c r="BN2663" s="110">
        <f t="shared" si="382"/>
        <v>509.44</v>
      </c>
      <c r="CG2663" s="110" t="str">
        <f t="shared" si="383"/>
        <v>7001 Total</v>
      </c>
      <c r="CH2663" s="110" t="str">
        <f t="shared" si="384"/>
        <v>7001 Total-1</v>
      </c>
      <c r="CI2663" s="110">
        <v>1</v>
      </c>
      <c r="CJ2663" s="110" t="s">
        <v>8019</v>
      </c>
      <c r="CN2663" s="110">
        <v>0</v>
      </c>
      <c r="CO2663" s="110">
        <v>72.260000000000005</v>
      </c>
      <c r="CP2663" s="110">
        <v>72.260000000000005</v>
      </c>
      <c r="CQ2663" s="110">
        <v>0</v>
      </c>
    </row>
    <row r="2664" spans="56:95" x14ac:dyDescent="0.2">
      <c r="BD2664" s="110" t="str">
        <f t="shared" si="381"/>
        <v>6271(vazio)</v>
      </c>
      <c r="BE2664" s="110">
        <v>6271</v>
      </c>
      <c r="BF2664" s="110" t="s">
        <v>6743</v>
      </c>
      <c r="BG2664" s="110">
        <v>8397</v>
      </c>
      <c r="BH2664" s="110" t="s">
        <v>60</v>
      </c>
      <c r="BI2664" s="110">
        <v>0</v>
      </c>
      <c r="BJ2664" s="110">
        <v>30</v>
      </c>
      <c r="BK2664" s="110">
        <v>72</v>
      </c>
      <c r="BL2664" s="110">
        <v>20</v>
      </c>
      <c r="BN2664" s="110">
        <f t="shared" si="382"/>
        <v>122</v>
      </c>
      <c r="CG2664" s="110" t="str">
        <f t="shared" si="383"/>
        <v>7002Cerro Azul</v>
      </c>
      <c r="CH2664" s="110" t="str">
        <f t="shared" si="384"/>
        <v>7002-1</v>
      </c>
      <c r="CI2664" s="110">
        <v>1</v>
      </c>
      <c r="CJ2664" s="110">
        <v>7002</v>
      </c>
      <c r="CK2664" s="110" t="s">
        <v>33</v>
      </c>
      <c r="CL2664" s="110">
        <v>4105201</v>
      </c>
      <c r="CM2664" s="110" t="s">
        <v>1850</v>
      </c>
      <c r="CN2664" s="110">
        <v>0</v>
      </c>
      <c r="CO2664" s="110">
        <v>144.52000000000001</v>
      </c>
      <c r="CP2664" s="110">
        <v>361.3</v>
      </c>
      <c r="CQ2664" s="110">
        <v>0</v>
      </c>
    </row>
    <row r="2665" spans="56:95" x14ac:dyDescent="0.2">
      <c r="BD2665" s="110" t="str">
        <f t="shared" si="381"/>
        <v>6272RGInt 02 Guarapuava</v>
      </c>
      <c r="BE2665" s="110">
        <v>6272</v>
      </c>
      <c r="BF2665" s="110" t="s">
        <v>6717</v>
      </c>
      <c r="BG2665" s="110">
        <v>8397</v>
      </c>
      <c r="BH2665" s="110" t="s">
        <v>34</v>
      </c>
      <c r="BI2665" s="110">
        <v>0</v>
      </c>
      <c r="BJ2665" s="110">
        <v>16.75</v>
      </c>
      <c r="BK2665" s="110">
        <v>10.27</v>
      </c>
      <c r="BL2665" s="110">
        <v>0</v>
      </c>
      <c r="BN2665" s="110">
        <f t="shared" si="382"/>
        <v>27.02</v>
      </c>
      <c r="CG2665" s="110" t="str">
        <f t="shared" si="383"/>
        <v>7002 Total</v>
      </c>
      <c r="CH2665" s="110" t="str">
        <f t="shared" si="384"/>
        <v>7002 Total-1</v>
      </c>
      <c r="CI2665" s="110">
        <v>1</v>
      </c>
      <c r="CJ2665" s="110" t="s">
        <v>8020</v>
      </c>
      <c r="CN2665" s="110">
        <v>0</v>
      </c>
      <c r="CO2665" s="110">
        <v>144.52000000000001</v>
      </c>
      <c r="CP2665" s="110">
        <v>361.3</v>
      </c>
      <c r="CQ2665" s="110">
        <v>0</v>
      </c>
    </row>
    <row r="2666" spans="56:95" x14ac:dyDescent="0.2">
      <c r="BD2666" s="110" t="str">
        <f t="shared" si="381"/>
        <v>6273RGInt 02 Guarapuava</v>
      </c>
      <c r="BE2666" s="110">
        <v>6273</v>
      </c>
      <c r="BF2666" s="110" t="s">
        <v>6714</v>
      </c>
      <c r="BG2666" s="110">
        <v>8397</v>
      </c>
      <c r="BH2666" s="110" t="s">
        <v>34</v>
      </c>
      <c r="BI2666" s="110">
        <v>0</v>
      </c>
      <c r="BJ2666" s="110">
        <v>11.52</v>
      </c>
      <c r="BK2666" s="110">
        <v>0</v>
      </c>
      <c r="BL2666" s="110">
        <v>0</v>
      </c>
      <c r="BN2666" s="110">
        <f t="shared" si="382"/>
        <v>11.52</v>
      </c>
      <c r="CG2666" s="110" t="str">
        <f t="shared" si="383"/>
        <v>7003Pinhão</v>
      </c>
      <c r="CH2666" s="110" t="str">
        <f t="shared" si="384"/>
        <v>7003-1</v>
      </c>
      <c r="CI2666" s="110">
        <v>1</v>
      </c>
      <c r="CJ2666" s="110">
        <v>7003</v>
      </c>
      <c r="CK2666" s="110" t="s">
        <v>34</v>
      </c>
      <c r="CL2666" s="110">
        <v>4119301</v>
      </c>
      <c r="CM2666" s="110" t="s">
        <v>2045</v>
      </c>
      <c r="CN2666" s="110">
        <v>0</v>
      </c>
      <c r="CO2666" s="110">
        <v>36.130000000000003</v>
      </c>
      <c r="CP2666" s="110">
        <v>36.130000000000003</v>
      </c>
      <c r="CQ2666" s="110">
        <v>0</v>
      </c>
    </row>
    <row r="2667" spans="56:95" x14ac:dyDescent="0.2">
      <c r="BD2667" s="110" t="str">
        <f t="shared" si="381"/>
        <v>6274(vazio)</v>
      </c>
      <c r="BE2667" s="110">
        <v>6274</v>
      </c>
      <c r="BF2667" s="110" t="s">
        <v>6749</v>
      </c>
      <c r="BG2667" s="110">
        <v>8397</v>
      </c>
      <c r="BH2667" s="110" t="s">
        <v>60</v>
      </c>
      <c r="BI2667" s="110">
        <v>0</v>
      </c>
      <c r="BJ2667" s="110">
        <v>123.34</v>
      </c>
      <c r="BK2667" s="110">
        <v>269.08</v>
      </c>
      <c r="BL2667" s="110">
        <v>190.59</v>
      </c>
      <c r="BN2667" s="110">
        <f t="shared" si="382"/>
        <v>583.01</v>
      </c>
      <c r="CG2667" s="110" t="str">
        <f t="shared" si="383"/>
        <v>7003 Total</v>
      </c>
      <c r="CH2667" s="110" t="str">
        <f t="shared" si="384"/>
        <v>7003 Total-1</v>
      </c>
      <c r="CI2667" s="110">
        <v>1</v>
      </c>
      <c r="CJ2667" s="110" t="s">
        <v>8021</v>
      </c>
      <c r="CN2667" s="110">
        <v>0</v>
      </c>
      <c r="CO2667" s="110">
        <v>36.130000000000003</v>
      </c>
      <c r="CP2667" s="110">
        <v>36.130000000000003</v>
      </c>
      <c r="CQ2667" s="110">
        <v>0</v>
      </c>
    </row>
    <row r="2668" spans="56:95" x14ac:dyDescent="0.2">
      <c r="BD2668" s="110" t="str">
        <f t="shared" si="381"/>
        <v>6275(vazio)</v>
      </c>
      <c r="BE2668" s="110">
        <v>6275</v>
      </c>
      <c r="BF2668" s="110" t="s">
        <v>6724</v>
      </c>
      <c r="BG2668" s="110">
        <v>8397</v>
      </c>
      <c r="BH2668" s="110" t="s">
        <v>60</v>
      </c>
      <c r="BI2668" s="110">
        <v>0</v>
      </c>
      <c r="BJ2668" s="110">
        <v>76.61</v>
      </c>
      <c r="BK2668" s="110">
        <v>4.42</v>
      </c>
      <c r="BL2668" s="110">
        <v>0</v>
      </c>
      <c r="BN2668" s="110">
        <f t="shared" si="382"/>
        <v>81.03</v>
      </c>
      <c r="CG2668" s="110" t="str">
        <f t="shared" si="383"/>
        <v>7004Ortigueira</v>
      </c>
      <c r="CH2668" s="110" t="str">
        <f t="shared" si="384"/>
        <v>7004-1</v>
      </c>
      <c r="CI2668" s="110">
        <v>1</v>
      </c>
      <c r="CJ2668" s="110">
        <v>7004</v>
      </c>
      <c r="CK2668" s="110" t="s">
        <v>38</v>
      </c>
      <c r="CL2668" s="110">
        <v>4117305</v>
      </c>
      <c r="CM2668" s="110" t="s">
        <v>5908</v>
      </c>
      <c r="CN2668" s="110">
        <v>0</v>
      </c>
      <c r="CO2668" s="110">
        <v>72.260000000000005</v>
      </c>
      <c r="CP2668" s="110">
        <v>72.260000000000005</v>
      </c>
      <c r="CQ2668" s="110">
        <v>0</v>
      </c>
    </row>
    <row r="2669" spans="56:95" x14ac:dyDescent="0.2">
      <c r="BD2669" s="110" t="str">
        <f t="shared" si="381"/>
        <v>6277RGInt 05 Londrina</v>
      </c>
      <c r="BE2669" s="110">
        <v>6277</v>
      </c>
      <c r="BF2669" s="110" t="s">
        <v>6825</v>
      </c>
      <c r="BG2669" s="110">
        <v>8398</v>
      </c>
      <c r="BH2669" s="110" t="s">
        <v>37</v>
      </c>
      <c r="BI2669" s="110">
        <v>0</v>
      </c>
      <c r="BJ2669" s="110">
        <v>40.69</v>
      </c>
      <c r="BK2669" s="110">
        <v>40.69</v>
      </c>
      <c r="BL2669" s="110">
        <v>40.69</v>
      </c>
      <c r="BN2669" s="110">
        <f t="shared" si="382"/>
        <v>122.07</v>
      </c>
      <c r="CG2669" s="110" t="str">
        <f t="shared" si="383"/>
        <v>7004 Total</v>
      </c>
      <c r="CH2669" s="110" t="str">
        <f t="shared" si="384"/>
        <v>7004 Total-1</v>
      </c>
      <c r="CI2669" s="110">
        <v>1</v>
      </c>
      <c r="CJ2669" s="110" t="s">
        <v>8022</v>
      </c>
      <c r="CN2669" s="110">
        <v>0</v>
      </c>
      <c r="CO2669" s="110">
        <v>72.260000000000005</v>
      </c>
      <c r="CP2669" s="110">
        <v>72.260000000000005</v>
      </c>
      <c r="CQ2669" s="110">
        <v>0</v>
      </c>
    </row>
    <row r="2670" spans="56:95" x14ac:dyDescent="0.2">
      <c r="BD2670" s="110" t="str">
        <f t="shared" si="381"/>
        <v>6278RGInt 03 Cascavel</v>
      </c>
      <c r="BE2670" s="110">
        <v>6278</v>
      </c>
      <c r="BF2670" s="110" t="s">
        <v>6817</v>
      </c>
      <c r="BG2670" s="110">
        <v>8398</v>
      </c>
      <c r="BH2670" s="110" t="s">
        <v>35</v>
      </c>
      <c r="BI2670" s="110">
        <v>0</v>
      </c>
      <c r="BJ2670" s="110">
        <v>13.6</v>
      </c>
      <c r="BK2670" s="110">
        <v>13.6</v>
      </c>
      <c r="BL2670" s="110">
        <v>13.6</v>
      </c>
      <c r="BN2670" s="110">
        <f>SUM(BI2670:BM2670)</f>
        <v>40.799999999999997</v>
      </c>
      <c r="CG2670" s="110" t="str">
        <f t="shared" si="383"/>
        <v>7005Londrina</v>
      </c>
      <c r="CH2670" s="110" t="str">
        <f t="shared" si="384"/>
        <v>7005-1</v>
      </c>
      <c r="CI2670" s="110">
        <v>1</v>
      </c>
      <c r="CJ2670" s="110">
        <v>7005</v>
      </c>
      <c r="CK2670" s="110" t="s">
        <v>37</v>
      </c>
      <c r="CL2670" s="110">
        <v>4113700</v>
      </c>
      <c r="CM2670" s="110" t="s">
        <v>326</v>
      </c>
      <c r="CN2670" s="110">
        <v>0</v>
      </c>
      <c r="CO2670" s="110">
        <v>144.52000000000001</v>
      </c>
      <c r="CP2670" s="110">
        <v>144.52000000000001</v>
      </c>
      <c r="CQ2670" s="110">
        <v>0</v>
      </c>
    </row>
    <row r="2671" spans="56:95" x14ac:dyDescent="0.2">
      <c r="BD2671" s="110" t="str">
        <f t="shared" si="381"/>
        <v>6279(vazio)</v>
      </c>
      <c r="BE2671" s="110">
        <v>6279</v>
      </c>
      <c r="BF2671" s="110" t="s">
        <v>6833</v>
      </c>
      <c r="BG2671" s="110">
        <v>8398</v>
      </c>
      <c r="BH2671" s="110" t="s">
        <v>60</v>
      </c>
      <c r="BI2671" s="110">
        <v>0</v>
      </c>
      <c r="BJ2671" s="110">
        <v>32.729999999999997</v>
      </c>
      <c r="BK2671" s="110">
        <v>32.729999999999997</v>
      </c>
      <c r="BL2671" s="110">
        <v>32.729999999999997</v>
      </c>
      <c r="BN2671" s="110">
        <f t="shared" ref="BN2671:BN2734" si="385">SUM(BI2671:BM2671)</f>
        <v>98.19</v>
      </c>
      <c r="CG2671" s="110" t="str">
        <f t="shared" si="383"/>
        <v>7005 Total</v>
      </c>
      <c r="CH2671" s="110" t="str">
        <f t="shared" si="384"/>
        <v>7005 Total-1</v>
      </c>
      <c r="CI2671" s="110">
        <v>1</v>
      </c>
      <c r="CJ2671" s="110" t="s">
        <v>8023</v>
      </c>
      <c r="CN2671" s="110">
        <v>0</v>
      </c>
      <c r="CO2671" s="110">
        <v>144.52000000000001</v>
      </c>
      <c r="CP2671" s="110">
        <v>144.52000000000001</v>
      </c>
      <c r="CQ2671" s="110">
        <v>0</v>
      </c>
    </row>
    <row r="2672" spans="56:95" x14ac:dyDescent="0.2">
      <c r="BD2672" s="110" t="str">
        <f t="shared" si="381"/>
        <v>6280(vazio)</v>
      </c>
      <c r="BE2672" s="110">
        <v>6280</v>
      </c>
      <c r="BF2672" s="110" t="s">
        <v>6827</v>
      </c>
      <c r="BG2672" s="110">
        <v>8398</v>
      </c>
      <c r="BH2672" s="110" t="s">
        <v>60</v>
      </c>
      <c r="BI2672" s="110">
        <v>0</v>
      </c>
      <c r="BJ2672" s="110">
        <v>28.56</v>
      </c>
      <c r="BK2672" s="110">
        <v>28.56</v>
      </c>
      <c r="BL2672" s="110">
        <v>28.56</v>
      </c>
      <c r="BN2672" s="110">
        <f t="shared" si="385"/>
        <v>85.679999999999993</v>
      </c>
      <c r="CG2672" s="110" t="str">
        <f t="shared" si="383"/>
        <v>7006Reserva do Iguaçu</v>
      </c>
      <c r="CH2672" s="110" t="str">
        <f t="shared" si="384"/>
        <v>7006-1</v>
      </c>
      <c r="CI2672" s="110">
        <v>1</v>
      </c>
      <c r="CJ2672" s="110">
        <v>7006</v>
      </c>
      <c r="CK2672" s="110" t="s">
        <v>34</v>
      </c>
      <c r="CL2672" s="110">
        <v>4121752</v>
      </c>
      <c r="CM2672" s="110" t="s">
        <v>5944</v>
      </c>
      <c r="CN2672" s="110">
        <v>0</v>
      </c>
      <c r="CO2672" s="110">
        <v>144.52000000000001</v>
      </c>
      <c r="CP2672" s="110">
        <v>289.04000000000002</v>
      </c>
      <c r="CQ2672" s="110">
        <v>0</v>
      </c>
    </row>
    <row r="2673" spans="56:95" x14ac:dyDescent="0.2">
      <c r="BD2673" s="110" t="str">
        <f t="shared" si="381"/>
        <v>6281RGInt 04 Maringá</v>
      </c>
      <c r="BE2673" s="110">
        <v>6281</v>
      </c>
      <c r="BF2673" s="110" t="s">
        <v>6829</v>
      </c>
      <c r="BG2673" s="110">
        <v>8398</v>
      </c>
      <c r="BH2673" s="110" t="s">
        <v>36</v>
      </c>
      <c r="BI2673" s="110">
        <v>0</v>
      </c>
      <c r="BJ2673" s="110">
        <v>26.94</v>
      </c>
      <c r="BK2673" s="110">
        <v>26.94</v>
      </c>
      <c r="BL2673" s="110">
        <v>26.94</v>
      </c>
      <c r="BN2673" s="110">
        <f t="shared" si="385"/>
        <v>80.820000000000007</v>
      </c>
      <c r="CG2673" s="110" t="str">
        <f t="shared" si="383"/>
        <v>7006 Total</v>
      </c>
      <c r="CH2673" s="110" t="str">
        <f t="shared" si="384"/>
        <v>7006 Total-1</v>
      </c>
      <c r="CI2673" s="110">
        <v>1</v>
      </c>
      <c r="CJ2673" s="110" t="s">
        <v>8024</v>
      </c>
      <c r="CN2673" s="110">
        <v>0</v>
      </c>
      <c r="CO2673" s="110">
        <v>144.52000000000001</v>
      </c>
      <c r="CP2673" s="110">
        <v>289.04000000000002</v>
      </c>
      <c r="CQ2673" s="110">
        <v>0</v>
      </c>
    </row>
    <row r="2674" spans="56:95" x14ac:dyDescent="0.2">
      <c r="BD2674" s="110" t="str">
        <f t="shared" ref="BD2674:BD2737" si="386">BE2674&amp;BH2674</f>
        <v>6282RGInt 05 Londrina</v>
      </c>
      <c r="BE2674" s="110">
        <v>6282</v>
      </c>
      <c r="BF2674" s="110" t="s">
        <v>6819</v>
      </c>
      <c r="BG2674" s="110">
        <v>8398</v>
      </c>
      <c r="BH2674" s="110" t="s">
        <v>37</v>
      </c>
      <c r="BI2674" s="110">
        <v>0</v>
      </c>
      <c r="BJ2674" s="110">
        <v>34.85</v>
      </c>
      <c r="BK2674" s="110">
        <v>34.85</v>
      </c>
      <c r="BL2674" s="110">
        <v>34.85</v>
      </c>
      <c r="BN2674" s="110">
        <f t="shared" si="385"/>
        <v>104.55000000000001</v>
      </c>
      <c r="CG2674" s="110" t="str">
        <f t="shared" si="383"/>
        <v>7007Doutor Ulysses</v>
      </c>
      <c r="CH2674" s="110" t="str">
        <f t="shared" si="384"/>
        <v>7007-1</v>
      </c>
      <c r="CI2674" s="110">
        <v>1</v>
      </c>
      <c r="CJ2674" s="110">
        <v>7007</v>
      </c>
      <c r="CK2674" s="110" t="s">
        <v>33</v>
      </c>
      <c r="CL2674" s="110">
        <v>4128633</v>
      </c>
      <c r="CM2674" s="110" t="s">
        <v>5915</v>
      </c>
      <c r="CN2674" s="110">
        <v>0</v>
      </c>
      <c r="CO2674" s="110">
        <v>144.52000000000001</v>
      </c>
      <c r="CP2674" s="110">
        <v>289.04000000000002</v>
      </c>
      <c r="CQ2674" s="110">
        <v>0</v>
      </c>
    </row>
    <row r="2675" spans="56:95" x14ac:dyDescent="0.2">
      <c r="BD2675" s="110" t="str">
        <f t="shared" si="386"/>
        <v>6283RGInt 06 Ponta Grossa</v>
      </c>
      <c r="BE2675" s="110">
        <v>6283</v>
      </c>
      <c r="BF2675" s="110" t="s">
        <v>6821</v>
      </c>
      <c r="BG2675" s="110">
        <v>8398</v>
      </c>
      <c r="BH2675" s="110" t="s">
        <v>38</v>
      </c>
      <c r="BI2675" s="110">
        <v>0</v>
      </c>
      <c r="BJ2675" s="110">
        <v>11.26</v>
      </c>
      <c r="BK2675" s="110">
        <v>11.26</v>
      </c>
      <c r="BL2675" s="110">
        <v>11.26</v>
      </c>
      <c r="BN2675" s="110">
        <f t="shared" si="385"/>
        <v>33.78</v>
      </c>
      <c r="CG2675" s="110" t="str">
        <f t="shared" si="383"/>
        <v>7007 Total</v>
      </c>
      <c r="CH2675" s="110" t="str">
        <f t="shared" si="384"/>
        <v>7007 Total-1</v>
      </c>
      <c r="CI2675" s="110">
        <v>1</v>
      </c>
      <c r="CJ2675" s="110" t="s">
        <v>8025</v>
      </c>
      <c r="CN2675" s="110">
        <v>0</v>
      </c>
      <c r="CO2675" s="110">
        <v>144.52000000000001</v>
      </c>
      <c r="CP2675" s="110">
        <v>289.04000000000002</v>
      </c>
      <c r="CQ2675" s="110">
        <v>0</v>
      </c>
    </row>
    <row r="2676" spans="56:95" x14ac:dyDescent="0.2">
      <c r="BD2676" s="110" t="str">
        <f t="shared" si="386"/>
        <v>6284(vazio)</v>
      </c>
      <c r="BE2676" s="110">
        <v>6284</v>
      </c>
      <c r="BF2676" s="110" t="s">
        <v>6793</v>
      </c>
      <c r="BG2676" s="110">
        <v>8398</v>
      </c>
      <c r="BH2676" s="110" t="s">
        <v>60</v>
      </c>
      <c r="BI2676" s="110">
        <v>0</v>
      </c>
      <c r="BJ2676" s="110">
        <v>0</v>
      </c>
      <c r="BK2676" s="110">
        <v>150</v>
      </c>
      <c r="BL2676" s="110">
        <v>150</v>
      </c>
      <c r="BN2676" s="110">
        <f t="shared" si="385"/>
        <v>300</v>
      </c>
      <c r="CG2676" s="110" t="str">
        <f t="shared" si="383"/>
        <v>7008Cruzeiro do Oeste</v>
      </c>
      <c r="CH2676" s="110" t="str">
        <f t="shared" si="384"/>
        <v>7008-1</v>
      </c>
      <c r="CI2676" s="110">
        <v>1</v>
      </c>
      <c r="CJ2676" s="110">
        <v>7008</v>
      </c>
      <c r="CK2676" s="110" t="s">
        <v>36</v>
      </c>
      <c r="CL2676" s="110">
        <v>4106605</v>
      </c>
      <c r="CM2676" s="110" t="s">
        <v>2255</v>
      </c>
      <c r="CN2676" s="110">
        <v>0</v>
      </c>
      <c r="CO2676" s="110">
        <v>36.130000000000003</v>
      </c>
      <c r="CP2676" s="110">
        <v>36.130000000000003</v>
      </c>
      <c r="CQ2676" s="110">
        <v>0</v>
      </c>
    </row>
    <row r="2677" spans="56:95" x14ac:dyDescent="0.2">
      <c r="BD2677" s="110" t="str">
        <f t="shared" si="386"/>
        <v>6285RGInt 01 Curitiba</v>
      </c>
      <c r="BE2677" s="110">
        <v>6285</v>
      </c>
      <c r="BF2677" s="110" t="s">
        <v>6823</v>
      </c>
      <c r="BG2677" s="110">
        <v>8398</v>
      </c>
      <c r="BH2677" s="110" t="s">
        <v>33</v>
      </c>
      <c r="BI2677" s="110">
        <v>0</v>
      </c>
      <c r="BJ2677" s="110">
        <v>30.71</v>
      </c>
      <c r="BK2677" s="110">
        <v>30.71</v>
      </c>
      <c r="BL2677" s="110">
        <v>30.71</v>
      </c>
      <c r="BN2677" s="110">
        <f t="shared" si="385"/>
        <v>92.13</v>
      </c>
      <c r="CG2677" s="110" t="str">
        <f t="shared" si="383"/>
        <v>7008 Total</v>
      </c>
      <c r="CH2677" s="110" t="str">
        <f t="shared" si="384"/>
        <v>7008 Total-1</v>
      </c>
      <c r="CI2677" s="110">
        <v>1</v>
      </c>
      <c r="CJ2677" s="110" t="s">
        <v>8026</v>
      </c>
      <c r="CN2677" s="110">
        <v>0</v>
      </c>
      <c r="CO2677" s="110">
        <v>36.130000000000003</v>
      </c>
      <c r="CP2677" s="110">
        <v>36.130000000000003</v>
      </c>
      <c r="CQ2677" s="110">
        <v>0</v>
      </c>
    </row>
    <row r="2678" spans="56:95" x14ac:dyDescent="0.2">
      <c r="BD2678" s="110" t="str">
        <f t="shared" si="386"/>
        <v>6286RGInt 01 Curitiba</v>
      </c>
      <c r="BE2678" s="110">
        <v>6286</v>
      </c>
      <c r="BF2678" s="110" t="s">
        <v>6800</v>
      </c>
      <c r="BG2678" s="110">
        <v>8398</v>
      </c>
      <c r="BH2678" s="110" t="s">
        <v>33</v>
      </c>
      <c r="BI2678" s="110">
        <v>0</v>
      </c>
      <c r="BJ2678" s="110">
        <v>0</v>
      </c>
      <c r="BK2678" s="110">
        <v>152.9</v>
      </c>
      <c r="BL2678" s="110">
        <v>0</v>
      </c>
      <c r="BN2678" s="110">
        <f t="shared" si="385"/>
        <v>152.9</v>
      </c>
      <c r="CG2678" s="110" t="str">
        <f t="shared" si="383"/>
        <v>7009Londrina</v>
      </c>
      <c r="CH2678" s="110" t="str">
        <f t="shared" si="384"/>
        <v>7009-1</v>
      </c>
      <c r="CI2678" s="110">
        <v>1</v>
      </c>
      <c r="CJ2678" s="110">
        <v>7009</v>
      </c>
      <c r="CK2678" s="110" t="s">
        <v>37</v>
      </c>
      <c r="CL2678" s="110">
        <v>4113700</v>
      </c>
      <c r="CM2678" s="110" t="s">
        <v>326</v>
      </c>
      <c r="CN2678" s="110">
        <v>0</v>
      </c>
      <c r="CO2678" s="110">
        <v>72.260000000000005</v>
      </c>
      <c r="CP2678" s="110">
        <v>72.260000000000005</v>
      </c>
      <c r="CQ2678" s="110">
        <v>0</v>
      </c>
    </row>
    <row r="2679" spans="56:95" x14ac:dyDescent="0.2">
      <c r="BD2679" s="110" t="str">
        <f t="shared" si="386"/>
        <v>6287(vazio)</v>
      </c>
      <c r="BE2679" s="110">
        <v>6287</v>
      </c>
      <c r="BF2679" s="110" t="s">
        <v>6798</v>
      </c>
      <c r="BG2679" s="110">
        <v>8398</v>
      </c>
      <c r="BH2679" s="110" t="s">
        <v>60</v>
      </c>
      <c r="BI2679" s="110">
        <v>0</v>
      </c>
      <c r="BJ2679" s="110">
        <v>707.76</v>
      </c>
      <c r="BK2679" s="110">
        <v>707.76</v>
      </c>
      <c r="BL2679" s="110">
        <v>707.76</v>
      </c>
      <c r="BN2679" s="110">
        <f t="shared" si="385"/>
        <v>2123.2799999999997</v>
      </c>
      <c r="CG2679" s="110" t="str">
        <f t="shared" si="383"/>
        <v>7009 Total</v>
      </c>
      <c r="CH2679" s="110" t="str">
        <f t="shared" si="384"/>
        <v>7009 Total-1</v>
      </c>
      <c r="CI2679" s="110">
        <v>1</v>
      </c>
      <c r="CJ2679" s="110" t="s">
        <v>8027</v>
      </c>
      <c r="CN2679" s="110">
        <v>0</v>
      </c>
      <c r="CO2679" s="110">
        <v>72.260000000000005</v>
      </c>
      <c r="CP2679" s="110">
        <v>72.260000000000005</v>
      </c>
      <c r="CQ2679" s="110">
        <v>0</v>
      </c>
    </row>
    <row r="2680" spans="56:95" x14ac:dyDescent="0.2">
      <c r="BD2680" s="110" t="str">
        <f t="shared" si="386"/>
        <v>6297RGInt 06 Ponta Grossa</v>
      </c>
      <c r="BE2680" s="110">
        <v>6297</v>
      </c>
      <c r="BF2680" s="110" t="s">
        <v>6434</v>
      </c>
      <c r="BG2680" s="110">
        <v>8268</v>
      </c>
      <c r="BH2680" s="110" t="s">
        <v>38</v>
      </c>
      <c r="BI2680" s="110">
        <v>0</v>
      </c>
      <c r="BJ2680" s="110">
        <v>0</v>
      </c>
      <c r="BK2680" s="110">
        <v>167</v>
      </c>
      <c r="BL2680" s="110">
        <v>0</v>
      </c>
      <c r="BN2680" s="110">
        <f t="shared" si="385"/>
        <v>167</v>
      </c>
      <c r="CG2680" s="110" t="str">
        <f t="shared" si="383"/>
        <v>7010São José dos Pinhais</v>
      </c>
      <c r="CH2680" s="110" t="str">
        <f t="shared" si="384"/>
        <v>7010-1</v>
      </c>
      <c r="CI2680" s="110">
        <v>1</v>
      </c>
      <c r="CJ2680" s="110">
        <v>7010</v>
      </c>
      <c r="CK2680" s="110" t="s">
        <v>33</v>
      </c>
      <c r="CL2680" s="110">
        <v>4125506</v>
      </c>
      <c r="CM2680" s="110" t="s">
        <v>134</v>
      </c>
      <c r="CN2680" s="110">
        <v>0</v>
      </c>
      <c r="CO2680" s="110">
        <v>36.130000000000003</v>
      </c>
      <c r="CP2680" s="110">
        <v>36.130000000000003</v>
      </c>
      <c r="CQ2680" s="110">
        <v>0</v>
      </c>
    </row>
    <row r="2681" spans="56:95" x14ac:dyDescent="0.2">
      <c r="BD2681" s="110" t="str">
        <f t="shared" si="386"/>
        <v>6298RGInt 05 Londrina</v>
      </c>
      <c r="BE2681" s="110">
        <v>6298</v>
      </c>
      <c r="BF2681" s="110" t="s">
        <v>6436</v>
      </c>
      <c r="BG2681" s="110">
        <v>8268</v>
      </c>
      <c r="BH2681" s="110" t="s">
        <v>37</v>
      </c>
      <c r="BI2681" s="110">
        <v>0</v>
      </c>
      <c r="BJ2681" s="110">
        <v>0</v>
      </c>
      <c r="BK2681" s="110">
        <v>200</v>
      </c>
      <c r="BL2681" s="110">
        <v>0</v>
      </c>
      <c r="BN2681" s="110">
        <f t="shared" si="385"/>
        <v>200</v>
      </c>
      <c r="CG2681" s="110" t="str">
        <f t="shared" si="383"/>
        <v>7010 Total</v>
      </c>
      <c r="CH2681" s="110" t="str">
        <f t="shared" si="384"/>
        <v>7010 Total-1</v>
      </c>
      <c r="CI2681" s="110">
        <v>1</v>
      </c>
      <c r="CJ2681" s="110" t="s">
        <v>8028</v>
      </c>
      <c r="CN2681" s="110">
        <v>0</v>
      </c>
      <c r="CO2681" s="110">
        <v>36.130000000000003</v>
      </c>
      <c r="CP2681" s="110">
        <v>36.130000000000003</v>
      </c>
      <c r="CQ2681" s="110">
        <v>0</v>
      </c>
    </row>
    <row r="2682" spans="56:95" x14ac:dyDescent="0.2">
      <c r="BD2682" s="110" t="str">
        <f t="shared" si="386"/>
        <v>6299RGInt 01 Curitiba</v>
      </c>
      <c r="BE2682" s="110">
        <v>6299</v>
      </c>
      <c r="BF2682" s="110" t="s">
        <v>6455</v>
      </c>
      <c r="BG2682" s="110">
        <v>8268</v>
      </c>
      <c r="BH2682" s="110" t="s">
        <v>33</v>
      </c>
      <c r="BI2682" s="110">
        <v>0</v>
      </c>
      <c r="BJ2682" s="110">
        <v>700</v>
      </c>
      <c r="BK2682" s="110">
        <v>0</v>
      </c>
      <c r="BL2682" s="110">
        <v>0</v>
      </c>
      <c r="BN2682" s="110">
        <f t="shared" si="385"/>
        <v>700</v>
      </c>
      <c r="CG2682" s="110" t="str">
        <f t="shared" si="383"/>
        <v>7011Londrina</v>
      </c>
      <c r="CH2682" s="110" t="str">
        <f t="shared" si="384"/>
        <v>7011-1</v>
      </c>
      <c r="CI2682" s="110">
        <v>1</v>
      </c>
      <c r="CJ2682" s="110">
        <v>7011</v>
      </c>
      <c r="CK2682" s="110" t="s">
        <v>37</v>
      </c>
      <c r="CL2682" s="110">
        <v>4113700</v>
      </c>
      <c r="CM2682" s="110" t="s">
        <v>326</v>
      </c>
      <c r="CN2682" s="110">
        <v>0</v>
      </c>
      <c r="CO2682" s="110">
        <v>36.130000000000003</v>
      </c>
      <c r="CP2682" s="110">
        <v>36.130000000000003</v>
      </c>
      <c r="CQ2682" s="110">
        <v>0</v>
      </c>
    </row>
    <row r="2683" spans="56:95" x14ac:dyDescent="0.2">
      <c r="BD2683" s="110" t="str">
        <f t="shared" si="386"/>
        <v>6300RGInt 03 Cascavel</v>
      </c>
      <c r="BE2683" s="110">
        <v>6300</v>
      </c>
      <c r="BF2683" s="110" t="s">
        <v>6426</v>
      </c>
      <c r="BG2683" s="110">
        <v>8268</v>
      </c>
      <c r="BH2683" s="110" t="s">
        <v>35</v>
      </c>
      <c r="BI2683" s="110">
        <v>0</v>
      </c>
      <c r="BJ2683" s="110">
        <v>0</v>
      </c>
      <c r="BK2683" s="110">
        <v>86</v>
      </c>
      <c r="BL2683" s="110">
        <v>0</v>
      </c>
      <c r="BN2683" s="110">
        <f t="shared" si="385"/>
        <v>86</v>
      </c>
      <c r="CG2683" s="110" t="str">
        <f t="shared" si="383"/>
        <v>7011 Total</v>
      </c>
      <c r="CH2683" s="110" t="str">
        <f t="shared" si="384"/>
        <v>7011 Total-1</v>
      </c>
      <c r="CI2683" s="110">
        <v>1</v>
      </c>
      <c r="CJ2683" s="110" t="s">
        <v>8029</v>
      </c>
      <c r="CN2683" s="110">
        <v>0</v>
      </c>
      <c r="CO2683" s="110">
        <v>36.130000000000003</v>
      </c>
      <c r="CP2683" s="110">
        <v>36.130000000000003</v>
      </c>
      <c r="CQ2683" s="110">
        <v>0</v>
      </c>
    </row>
    <row r="2684" spans="56:95" x14ac:dyDescent="0.2">
      <c r="BD2684" s="110" t="str">
        <f t="shared" si="386"/>
        <v>6301RGInt 05 Londrina</v>
      </c>
      <c r="BE2684" s="110">
        <v>6301</v>
      </c>
      <c r="BF2684" s="110" t="s">
        <v>6447</v>
      </c>
      <c r="BG2684" s="110">
        <v>8268</v>
      </c>
      <c r="BH2684" s="110" t="s">
        <v>37</v>
      </c>
      <c r="BI2684" s="110">
        <v>0</v>
      </c>
      <c r="BJ2684" s="110">
        <v>0</v>
      </c>
      <c r="BK2684" s="110">
        <v>600</v>
      </c>
      <c r="BL2684" s="110">
        <v>0</v>
      </c>
      <c r="BN2684" s="110">
        <f t="shared" si="385"/>
        <v>600</v>
      </c>
      <c r="CG2684" s="110" t="str">
        <f t="shared" si="383"/>
        <v>7012Londrina</v>
      </c>
      <c r="CH2684" s="110" t="str">
        <f t="shared" si="384"/>
        <v>7012-1</v>
      </c>
      <c r="CI2684" s="110">
        <v>1</v>
      </c>
      <c r="CJ2684" s="110">
        <v>7012</v>
      </c>
      <c r="CK2684" s="110" t="s">
        <v>37</v>
      </c>
      <c r="CL2684" s="110">
        <v>4113700</v>
      </c>
      <c r="CM2684" s="110" t="s">
        <v>326</v>
      </c>
      <c r="CN2684" s="110">
        <v>0</v>
      </c>
      <c r="CO2684" s="110">
        <v>72.260000000000005</v>
      </c>
      <c r="CP2684" s="110">
        <v>144.52000000000001</v>
      </c>
      <c r="CQ2684" s="110">
        <v>0</v>
      </c>
    </row>
    <row r="2685" spans="56:95" x14ac:dyDescent="0.2">
      <c r="BD2685" s="110" t="str">
        <f t="shared" si="386"/>
        <v>6302(vazio)</v>
      </c>
      <c r="BE2685" s="110">
        <v>6302</v>
      </c>
      <c r="BF2685" s="110" t="s">
        <v>6513</v>
      </c>
      <c r="BG2685" s="110">
        <v>8024</v>
      </c>
      <c r="BH2685" s="110" t="s">
        <v>60</v>
      </c>
      <c r="BI2685" s="110">
        <v>0</v>
      </c>
      <c r="BJ2685" s="110">
        <v>0</v>
      </c>
      <c r="BK2685" s="110">
        <v>3</v>
      </c>
      <c r="BL2685" s="110">
        <v>3</v>
      </c>
      <c r="BN2685" s="110">
        <f t="shared" si="385"/>
        <v>6</v>
      </c>
      <c r="CG2685" s="110" t="str">
        <f t="shared" si="383"/>
        <v>7012 Total</v>
      </c>
      <c r="CH2685" s="110" t="str">
        <f t="shared" si="384"/>
        <v>7012 Total-1</v>
      </c>
      <c r="CI2685" s="110">
        <v>1</v>
      </c>
      <c r="CJ2685" s="110" t="s">
        <v>8030</v>
      </c>
      <c r="CN2685" s="110">
        <v>0</v>
      </c>
      <c r="CO2685" s="110">
        <v>72.260000000000005</v>
      </c>
      <c r="CP2685" s="110">
        <v>144.52000000000001</v>
      </c>
      <c r="CQ2685" s="110">
        <v>0</v>
      </c>
    </row>
    <row r="2686" spans="56:95" x14ac:dyDescent="0.2">
      <c r="BD2686" s="110" t="str">
        <f t="shared" si="386"/>
        <v>6303RGInt 02 Guarapuava</v>
      </c>
      <c r="BE2686" s="110">
        <v>6303</v>
      </c>
      <c r="BF2686" s="110" t="s">
        <v>6550</v>
      </c>
      <c r="BG2686" s="110">
        <v>8205</v>
      </c>
      <c r="BH2686" s="110" t="s">
        <v>34</v>
      </c>
      <c r="BI2686" s="110">
        <v>0</v>
      </c>
      <c r="BJ2686" s="110">
        <v>10</v>
      </c>
      <c r="BK2686" s="110">
        <v>5</v>
      </c>
      <c r="BL2686" s="110">
        <v>6</v>
      </c>
      <c r="BN2686" s="110">
        <f t="shared" si="385"/>
        <v>21</v>
      </c>
      <c r="CG2686" s="110" t="str">
        <f t="shared" si="383"/>
        <v>7013Sapopema</v>
      </c>
      <c r="CH2686" s="110" t="str">
        <f t="shared" si="384"/>
        <v>7013-1</v>
      </c>
      <c r="CI2686" s="110">
        <v>1</v>
      </c>
      <c r="CJ2686" s="110">
        <v>7013</v>
      </c>
      <c r="CK2686" s="110" t="s">
        <v>37</v>
      </c>
      <c r="CL2686" s="110">
        <v>4126207</v>
      </c>
      <c r="CM2686" s="110" t="s">
        <v>5959</v>
      </c>
      <c r="CN2686" s="110">
        <v>0</v>
      </c>
      <c r="CO2686" s="110">
        <v>72.260000000000005</v>
      </c>
      <c r="CP2686" s="110">
        <v>144.52000000000001</v>
      </c>
      <c r="CQ2686" s="110">
        <v>0</v>
      </c>
    </row>
    <row r="2687" spans="56:95" x14ac:dyDescent="0.2">
      <c r="BD2687" s="110" t="str">
        <f t="shared" si="386"/>
        <v>6304RGInt 01 Curitiba</v>
      </c>
      <c r="BE2687" s="110">
        <v>6304</v>
      </c>
      <c r="BF2687" s="110" t="s">
        <v>6600</v>
      </c>
      <c r="BG2687" s="110">
        <v>8206</v>
      </c>
      <c r="BH2687" s="110" t="s">
        <v>33</v>
      </c>
      <c r="BI2687" s="110">
        <v>0</v>
      </c>
      <c r="BJ2687" s="110">
        <v>551.25</v>
      </c>
      <c r="BK2687" s="110">
        <v>1000</v>
      </c>
      <c r="BL2687" s="110">
        <v>0</v>
      </c>
      <c r="BN2687" s="110">
        <f t="shared" si="385"/>
        <v>1551.25</v>
      </c>
      <c r="CG2687" s="110" t="str">
        <f t="shared" si="383"/>
        <v>7013 Total</v>
      </c>
      <c r="CH2687" s="110" t="str">
        <f t="shared" si="384"/>
        <v>7013 Total-1</v>
      </c>
      <c r="CI2687" s="110">
        <v>1</v>
      </c>
      <c r="CJ2687" s="110" t="s">
        <v>8031</v>
      </c>
      <c r="CN2687" s="110">
        <v>0</v>
      </c>
      <c r="CO2687" s="110">
        <v>72.260000000000005</v>
      </c>
      <c r="CP2687" s="110">
        <v>144.52000000000001</v>
      </c>
      <c r="CQ2687" s="110">
        <v>0</v>
      </c>
    </row>
    <row r="2688" spans="56:95" x14ac:dyDescent="0.2">
      <c r="BD2688" s="110" t="str">
        <f t="shared" si="386"/>
        <v>6305RGInt 01 Curitiba</v>
      </c>
      <c r="BE2688" s="110">
        <v>6305</v>
      </c>
      <c r="BF2688" s="110" t="s">
        <v>6595</v>
      </c>
      <c r="BG2688" s="110">
        <v>8206</v>
      </c>
      <c r="BH2688" s="110" t="s">
        <v>33</v>
      </c>
      <c r="BI2688" s="110">
        <v>0</v>
      </c>
      <c r="BJ2688" s="110">
        <v>1021.84</v>
      </c>
      <c r="BK2688" s="110">
        <v>1532.76</v>
      </c>
      <c r="BL2688" s="110">
        <v>0</v>
      </c>
      <c r="BN2688" s="110">
        <f t="shared" si="385"/>
        <v>2554.6</v>
      </c>
      <c r="CG2688" s="110" t="str">
        <f t="shared" si="383"/>
        <v>7014Vitorino</v>
      </c>
      <c r="CH2688" s="110" t="str">
        <f t="shared" si="384"/>
        <v>7014-1</v>
      </c>
      <c r="CI2688" s="110">
        <v>1</v>
      </c>
      <c r="CJ2688" s="110">
        <v>7014</v>
      </c>
      <c r="CK2688" s="110" t="s">
        <v>35</v>
      </c>
      <c r="CL2688" s="110">
        <v>4128708</v>
      </c>
      <c r="CM2688" s="110" t="s">
        <v>435</v>
      </c>
      <c r="CN2688" s="110">
        <v>0</v>
      </c>
      <c r="CO2688" s="110">
        <v>166.09</v>
      </c>
      <c r="CP2688" s="110">
        <v>3155.73</v>
      </c>
      <c r="CQ2688" s="110">
        <v>0</v>
      </c>
    </row>
    <row r="2689" spans="56:95" x14ac:dyDescent="0.2">
      <c r="BD2689" s="110" t="str">
        <f t="shared" si="386"/>
        <v>6306(vazio)</v>
      </c>
      <c r="BE2689" s="110">
        <v>6306</v>
      </c>
      <c r="BF2689" s="110" t="s">
        <v>6625</v>
      </c>
      <c r="BG2689" s="110">
        <v>8206</v>
      </c>
      <c r="BH2689" s="110" t="s">
        <v>60</v>
      </c>
      <c r="BI2689" s="110">
        <v>0</v>
      </c>
      <c r="BJ2689" s="110">
        <v>0</v>
      </c>
      <c r="BK2689" s="110">
        <v>5</v>
      </c>
      <c r="BL2689" s="110">
        <v>5</v>
      </c>
      <c r="BN2689" s="110">
        <f t="shared" si="385"/>
        <v>10</v>
      </c>
      <c r="CG2689" s="110" t="str">
        <f t="shared" si="383"/>
        <v>7014 Total</v>
      </c>
      <c r="CH2689" s="110" t="str">
        <f t="shared" si="384"/>
        <v>7014 Total-1</v>
      </c>
      <c r="CI2689" s="110">
        <v>1</v>
      </c>
      <c r="CJ2689" s="110" t="s">
        <v>8032</v>
      </c>
      <c r="CN2689" s="110">
        <v>0</v>
      </c>
      <c r="CO2689" s="110">
        <v>166.09</v>
      </c>
      <c r="CP2689" s="110">
        <v>3155.73</v>
      </c>
      <c r="CQ2689" s="110">
        <v>0</v>
      </c>
    </row>
    <row r="2690" spans="56:95" x14ac:dyDescent="0.2">
      <c r="BD2690" s="110" t="str">
        <f t="shared" si="386"/>
        <v>6307RGInt 01 Curitiba</v>
      </c>
      <c r="BE2690" s="110">
        <v>6307</v>
      </c>
      <c r="BF2690" s="110" t="s">
        <v>6639</v>
      </c>
      <c r="BG2690" s="110">
        <v>8206</v>
      </c>
      <c r="BH2690" s="110" t="s">
        <v>33</v>
      </c>
      <c r="BI2690" s="110">
        <v>0</v>
      </c>
      <c r="BJ2690" s="110">
        <v>900</v>
      </c>
      <c r="BK2690" s="110">
        <v>0</v>
      </c>
      <c r="BL2690" s="110">
        <v>0</v>
      </c>
      <c r="BN2690" s="110">
        <f t="shared" si="385"/>
        <v>900</v>
      </c>
      <c r="CG2690" s="110" t="str">
        <f t="shared" si="383"/>
        <v>7015Curitiba</v>
      </c>
      <c r="CH2690" s="110" t="str">
        <f t="shared" si="384"/>
        <v>7015-1</v>
      </c>
      <c r="CI2690" s="110">
        <v>1</v>
      </c>
      <c r="CJ2690" s="110">
        <v>7015</v>
      </c>
      <c r="CK2690" s="110" t="s">
        <v>33</v>
      </c>
      <c r="CL2690" s="110">
        <v>4106902</v>
      </c>
      <c r="CM2690" s="110" t="s">
        <v>128</v>
      </c>
      <c r="CN2690" s="110">
        <v>0</v>
      </c>
      <c r="CO2690" s="110">
        <v>0.2</v>
      </c>
      <c r="CP2690" s="110">
        <v>0.8</v>
      </c>
      <c r="CQ2690" s="110">
        <v>0</v>
      </c>
    </row>
    <row r="2691" spans="56:95" x14ac:dyDescent="0.2">
      <c r="BD2691" s="110" t="str">
        <f t="shared" si="386"/>
        <v>6308RGInt 02 Guarapuava</v>
      </c>
      <c r="BE2691" s="110">
        <v>6308</v>
      </c>
      <c r="BF2691" s="110" t="s">
        <v>6616</v>
      </c>
      <c r="BG2691" s="110">
        <v>8206</v>
      </c>
      <c r="BH2691" s="110" t="s">
        <v>34</v>
      </c>
      <c r="BI2691" s="110">
        <v>0</v>
      </c>
      <c r="BJ2691" s="110">
        <v>2</v>
      </c>
      <c r="BK2691" s="110">
        <v>18</v>
      </c>
      <c r="BL2691" s="110">
        <v>0</v>
      </c>
      <c r="BN2691" s="110">
        <f t="shared" si="385"/>
        <v>20</v>
      </c>
      <c r="CG2691" s="110" t="str">
        <f t="shared" si="383"/>
        <v>7015 Total</v>
      </c>
      <c r="CH2691" s="110" t="str">
        <f t="shared" si="384"/>
        <v>7015 Total-1</v>
      </c>
      <c r="CI2691" s="110">
        <v>1</v>
      </c>
      <c r="CJ2691" s="110" t="s">
        <v>8033</v>
      </c>
      <c r="CN2691" s="110">
        <v>0</v>
      </c>
      <c r="CO2691" s="110">
        <v>0.2</v>
      </c>
      <c r="CP2691" s="110">
        <v>0.8</v>
      </c>
      <c r="CQ2691" s="110">
        <v>0</v>
      </c>
    </row>
    <row r="2692" spans="56:95" x14ac:dyDescent="0.2">
      <c r="BD2692" s="110" t="str">
        <f t="shared" si="386"/>
        <v>6309RGInt 02 Guarapuava</v>
      </c>
      <c r="BE2692" s="110">
        <v>6309</v>
      </c>
      <c r="BF2692" s="110" t="s">
        <v>6619</v>
      </c>
      <c r="BG2692" s="110">
        <v>8206</v>
      </c>
      <c r="BH2692" s="110" t="s">
        <v>34</v>
      </c>
      <c r="BI2692" s="110">
        <v>0</v>
      </c>
      <c r="BJ2692" s="110">
        <v>2</v>
      </c>
      <c r="BK2692" s="110">
        <v>18</v>
      </c>
      <c r="BL2692" s="110">
        <v>0</v>
      </c>
      <c r="BN2692" s="110">
        <f t="shared" si="385"/>
        <v>20</v>
      </c>
      <c r="CG2692" s="110" t="str">
        <f t="shared" si="383"/>
        <v>7016Paranaguá</v>
      </c>
      <c r="CH2692" s="110" t="str">
        <f t="shared" si="384"/>
        <v>7016-1</v>
      </c>
      <c r="CI2692" s="110">
        <v>1</v>
      </c>
      <c r="CJ2692" s="110">
        <v>7016</v>
      </c>
      <c r="CK2692" s="110" t="s">
        <v>33</v>
      </c>
      <c r="CL2692" s="110">
        <v>4118204</v>
      </c>
      <c r="CM2692" s="110" t="s">
        <v>511</v>
      </c>
      <c r="CN2692" s="110">
        <v>0</v>
      </c>
      <c r="CO2692" s="110">
        <v>4.84</v>
      </c>
      <c r="CP2692" s="110">
        <v>0</v>
      </c>
      <c r="CQ2692" s="110">
        <v>0</v>
      </c>
    </row>
    <row r="2693" spans="56:95" x14ac:dyDescent="0.2">
      <c r="BD2693" s="110" t="str">
        <f t="shared" si="386"/>
        <v>6310RGInt 03 Cascavel</v>
      </c>
      <c r="BE2693" s="110">
        <v>6310</v>
      </c>
      <c r="BF2693" s="110" t="s">
        <v>6612</v>
      </c>
      <c r="BG2693" s="110">
        <v>8206</v>
      </c>
      <c r="BH2693" s="110" t="s">
        <v>35</v>
      </c>
      <c r="BI2693" s="110">
        <v>0</v>
      </c>
      <c r="BJ2693" s="110">
        <v>0.63</v>
      </c>
      <c r="BK2693" s="110">
        <v>5.69</v>
      </c>
      <c r="BL2693" s="110">
        <v>0</v>
      </c>
      <c r="BN2693" s="110">
        <f t="shared" si="385"/>
        <v>6.32</v>
      </c>
      <c r="CG2693" s="110" t="str">
        <f t="shared" si="383"/>
        <v>7016 Total</v>
      </c>
      <c r="CH2693" s="110" t="str">
        <f t="shared" si="384"/>
        <v>7016 Total-1</v>
      </c>
      <c r="CI2693" s="110">
        <v>1</v>
      </c>
      <c r="CJ2693" s="110" t="s">
        <v>8034</v>
      </c>
      <c r="CN2693" s="110">
        <v>0</v>
      </c>
      <c r="CO2693" s="110">
        <v>4.84</v>
      </c>
      <c r="CP2693" s="110">
        <v>0</v>
      </c>
      <c r="CQ2693" s="110">
        <v>0</v>
      </c>
    </row>
    <row r="2694" spans="56:95" x14ac:dyDescent="0.2">
      <c r="BD2694" s="110" t="str">
        <f t="shared" si="386"/>
        <v>6311RGInt 03 Cascavel</v>
      </c>
      <c r="BE2694" s="110">
        <v>6311</v>
      </c>
      <c r="BF2694" s="110" t="s">
        <v>6609</v>
      </c>
      <c r="BG2694" s="110">
        <v>8206</v>
      </c>
      <c r="BH2694" s="110" t="s">
        <v>35</v>
      </c>
      <c r="BI2694" s="110">
        <v>0</v>
      </c>
      <c r="BJ2694" s="110">
        <v>2</v>
      </c>
      <c r="BK2694" s="110">
        <v>18</v>
      </c>
      <c r="BL2694" s="110">
        <v>0</v>
      </c>
      <c r="BN2694" s="110">
        <f t="shared" si="385"/>
        <v>20</v>
      </c>
      <c r="CG2694" s="110" t="str">
        <f t="shared" si="383"/>
        <v>7017Cianorte</v>
      </c>
      <c r="CH2694" s="110" t="str">
        <f t="shared" si="384"/>
        <v>7017-1</v>
      </c>
      <c r="CI2694" s="110">
        <v>1</v>
      </c>
      <c r="CJ2694" s="110">
        <v>7017</v>
      </c>
      <c r="CK2694" s="110" t="s">
        <v>36</v>
      </c>
      <c r="CL2694" s="110">
        <v>4105508</v>
      </c>
      <c r="CM2694" s="110" t="s">
        <v>454</v>
      </c>
      <c r="CN2694" s="110">
        <v>0</v>
      </c>
      <c r="CO2694" s="110">
        <v>248.5</v>
      </c>
      <c r="CP2694" s="110">
        <v>248.38</v>
      </c>
      <c r="CQ2694" s="110">
        <v>0</v>
      </c>
    </row>
    <row r="2695" spans="56:95" x14ac:dyDescent="0.2">
      <c r="BD2695" s="110" t="str">
        <f t="shared" si="386"/>
        <v>6312RGInt 04 Maringá</v>
      </c>
      <c r="BE2695" s="110">
        <v>6312</v>
      </c>
      <c r="BF2695" s="110" t="s">
        <v>6605</v>
      </c>
      <c r="BG2695" s="110">
        <v>8206</v>
      </c>
      <c r="BH2695" s="110" t="s">
        <v>36</v>
      </c>
      <c r="BI2695" s="110">
        <v>0</v>
      </c>
      <c r="BJ2695" s="110">
        <v>0.1</v>
      </c>
      <c r="BK2695" s="110">
        <v>0.87</v>
      </c>
      <c r="BL2695" s="110">
        <v>0</v>
      </c>
      <c r="BN2695" s="110">
        <f t="shared" si="385"/>
        <v>0.97</v>
      </c>
      <c r="CG2695" s="110" t="str">
        <f t="shared" si="383"/>
        <v>7017 Total</v>
      </c>
      <c r="CH2695" s="110" t="str">
        <f t="shared" si="384"/>
        <v>7017 Total-1</v>
      </c>
      <c r="CI2695" s="110">
        <v>1</v>
      </c>
      <c r="CJ2695" s="110" t="s">
        <v>8035</v>
      </c>
      <c r="CN2695" s="110">
        <v>0</v>
      </c>
      <c r="CO2695" s="110">
        <v>248.5</v>
      </c>
      <c r="CP2695" s="110">
        <v>248.38</v>
      </c>
      <c r="CQ2695" s="110">
        <v>0</v>
      </c>
    </row>
    <row r="2696" spans="56:95" x14ac:dyDescent="0.2">
      <c r="BD2696" s="110" t="str">
        <f t="shared" si="386"/>
        <v>6313RGInt 03 Cascavel</v>
      </c>
      <c r="BE2696" s="110">
        <v>6313</v>
      </c>
      <c r="BF2696" s="110" t="s">
        <v>6614</v>
      </c>
      <c r="BG2696" s="110">
        <v>8206</v>
      </c>
      <c r="BH2696" s="110" t="s">
        <v>35</v>
      </c>
      <c r="BI2696" s="110">
        <v>0</v>
      </c>
      <c r="BJ2696" s="110">
        <v>0.64</v>
      </c>
      <c r="BK2696" s="110">
        <v>5.75</v>
      </c>
      <c r="BL2696" s="110">
        <v>0</v>
      </c>
      <c r="BN2696" s="110">
        <f t="shared" si="385"/>
        <v>6.39</v>
      </c>
      <c r="CG2696" s="110" t="str">
        <f t="shared" si="383"/>
        <v>7018Cianorte</v>
      </c>
      <c r="CH2696" s="110" t="str">
        <f t="shared" si="384"/>
        <v>7018-1</v>
      </c>
      <c r="CI2696" s="110">
        <v>1</v>
      </c>
      <c r="CJ2696" s="110">
        <v>7018</v>
      </c>
      <c r="CK2696" s="110" t="s">
        <v>36</v>
      </c>
      <c r="CL2696" s="110">
        <v>4105508</v>
      </c>
      <c r="CM2696" s="110" t="s">
        <v>454</v>
      </c>
      <c r="CN2696" s="110">
        <v>0</v>
      </c>
      <c r="CO2696" s="110">
        <v>300</v>
      </c>
      <c r="CP2696" s="110">
        <v>5681.69</v>
      </c>
      <c r="CQ2696" s="110">
        <v>0</v>
      </c>
    </row>
    <row r="2697" spans="56:95" x14ac:dyDescent="0.2">
      <c r="BD2697" s="110" t="str">
        <f t="shared" si="386"/>
        <v>6314RGInt 01 Curitiba</v>
      </c>
      <c r="BE2697" s="110">
        <v>6314</v>
      </c>
      <c r="BF2697" s="110" t="s">
        <v>6574</v>
      </c>
      <c r="BG2697" s="110">
        <v>8206</v>
      </c>
      <c r="BH2697" s="110" t="s">
        <v>33</v>
      </c>
      <c r="BI2697" s="110">
        <v>0</v>
      </c>
      <c r="BJ2697" s="110">
        <v>648.73</v>
      </c>
      <c r="BK2697" s="110">
        <v>1297.47</v>
      </c>
      <c r="BL2697" s="110">
        <v>1297.47</v>
      </c>
      <c r="BN2697" s="110">
        <f t="shared" si="385"/>
        <v>3243.67</v>
      </c>
      <c r="CG2697" s="110" t="str">
        <f t="shared" si="383"/>
        <v>7018 Total</v>
      </c>
      <c r="CH2697" s="110" t="str">
        <f t="shared" si="384"/>
        <v>7018 Total-1</v>
      </c>
      <c r="CI2697" s="110">
        <v>1</v>
      </c>
      <c r="CJ2697" s="110" t="s">
        <v>8036</v>
      </c>
      <c r="CN2697" s="110">
        <v>0</v>
      </c>
      <c r="CO2697" s="110">
        <v>300</v>
      </c>
      <c r="CP2697" s="110">
        <v>5681.69</v>
      </c>
      <c r="CQ2697" s="110">
        <v>0</v>
      </c>
    </row>
    <row r="2698" spans="56:95" x14ac:dyDescent="0.2">
      <c r="BD2698" s="110" t="str">
        <f t="shared" si="386"/>
        <v>6315(vazio)</v>
      </c>
      <c r="BE2698" s="110">
        <v>6315</v>
      </c>
      <c r="BF2698" s="110" t="s">
        <v>6570</v>
      </c>
      <c r="BG2698" s="110">
        <v>8206</v>
      </c>
      <c r="BH2698" s="110" t="s">
        <v>60</v>
      </c>
      <c r="BI2698" s="110">
        <v>0</v>
      </c>
      <c r="BJ2698" s="110">
        <v>25</v>
      </c>
      <c r="BK2698" s="110">
        <v>35</v>
      </c>
      <c r="BL2698" s="110">
        <v>25</v>
      </c>
      <c r="BN2698" s="110">
        <f t="shared" si="385"/>
        <v>85</v>
      </c>
      <c r="CG2698" s="110" t="str">
        <f t="shared" si="383"/>
        <v>7019Cidade Gaúcha</v>
      </c>
      <c r="CH2698" s="110" t="str">
        <f t="shared" si="384"/>
        <v>7019-1</v>
      </c>
      <c r="CI2698" s="110">
        <v>1</v>
      </c>
      <c r="CJ2698" s="110">
        <v>7019</v>
      </c>
      <c r="CK2698" s="110" t="s">
        <v>36</v>
      </c>
      <c r="CL2698" s="110">
        <v>4105607</v>
      </c>
      <c r="CM2698" s="110" t="s">
        <v>2603</v>
      </c>
      <c r="CN2698" s="110">
        <v>0</v>
      </c>
      <c r="CO2698" s="110">
        <v>13.22</v>
      </c>
      <c r="CP2698" s="110">
        <v>10</v>
      </c>
      <c r="CQ2698" s="110">
        <v>0</v>
      </c>
    </row>
    <row r="2699" spans="56:95" x14ac:dyDescent="0.2">
      <c r="BD2699" s="110" t="str">
        <f t="shared" si="386"/>
        <v>6316RGInt 01 Curitiba</v>
      </c>
      <c r="BE2699" s="110">
        <v>6316</v>
      </c>
      <c r="BF2699" s="110" t="s">
        <v>6661</v>
      </c>
      <c r="BG2699" s="110">
        <v>8206</v>
      </c>
      <c r="BH2699" s="110" t="s">
        <v>33</v>
      </c>
      <c r="BI2699" s="110">
        <v>0</v>
      </c>
      <c r="BJ2699" s="110">
        <v>3.18</v>
      </c>
      <c r="BK2699" s="110">
        <v>3.18</v>
      </c>
      <c r="BL2699" s="110">
        <v>4.24</v>
      </c>
      <c r="BN2699" s="110">
        <f t="shared" si="385"/>
        <v>10.600000000000001</v>
      </c>
      <c r="CG2699" s="110" t="str">
        <f t="shared" si="383"/>
        <v>7019 Total</v>
      </c>
      <c r="CH2699" s="110" t="str">
        <f t="shared" si="384"/>
        <v>7019 Total-1</v>
      </c>
      <c r="CI2699" s="110">
        <v>1</v>
      </c>
      <c r="CJ2699" s="110" t="s">
        <v>8037</v>
      </c>
      <c r="CN2699" s="110">
        <v>0</v>
      </c>
      <c r="CO2699" s="110">
        <v>13.22</v>
      </c>
      <c r="CP2699" s="110">
        <v>10</v>
      </c>
      <c r="CQ2699" s="110">
        <v>0</v>
      </c>
    </row>
    <row r="2700" spans="56:95" x14ac:dyDescent="0.2">
      <c r="BD2700" s="110" t="str">
        <f t="shared" si="386"/>
        <v>6317RGInt 01 Curitiba</v>
      </c>
      <c r="BE2700" s="110">
        <v>6317</v>
      </c>
      <c r="BF2700" s="110" t="s">
        <v>6644</v>
      </c>
      <c r="BG2700" s="110">
        <v>8206</v>
      </c>
      <c r="BH2700" s="110" t="s">
        <v>33</v>
      </c>
      <c r="BI2700" s="110">
        <v>0</v>
      </c>
      <c r="BJ2700" s="110">
        <v>1076.22</v>
      </c>
      <c r="BK2700" s="110">
        <v>5381.1</v>
      </c>
      <c r="BL2700" s="110">
        <v>4304.88</v>
      </c>
      <c r="BN2700" s="110">
        <f t="shared" si="385"/>
        <v>10762.2</v>
      </c>
      <c r="CG2700" s="110" t="str">
        <f t="shared" si="383"/>
        <v>7020Cidade Gaúcha</v>
      </c>
      <c r="CH2700" s="110" t="str">
        <f t="shared" si="384"/>
        <v>7020-1</v>
      </c>
      <c r="CI2700" s="110">
        <v>1</v>
      </c>
      <c r="CJ2700" s="110">
        <v>7020</v>
      </c>
      <c r="CK2700" s="110" t="s">
        <v>36</v>
      </c>
      <c r="CL2700" s="110">
        <v>4105607</v>
      </c>
      <c r="CM2700" s="110" t="s">
        <v>2603</v>
      </c>
      <c r="CN2700" s="110">
        <v>0</v>
      </c>
      <c r="CO2700" s="110">
        <v>20</v>
      </c>
      <c r="CP2700" s="110">
        <v>50</v>
      </c>
      <c r="CQ2700" s="110">
        <v>0</v>
      </c>
    </row>
    <row r="2701" spans="56:95" x14ac:dyDescent="0.2">
      <c r="BD2701" s="110" t="str">
        <f t="shared" si="386"/>
        <v>6320RGInt 01 Curitiba</v>
      </c>
      <c r="BE2701" s="110">
        <v>6320</v>
      </c>
      <c r="BF2701" s="110" t="s">
        <v>6637</v>
      </c>
      <c r="BG2701" s="110">
        <v>8206</v>
      </c>
      <c r="BH2701" s="110" t="s">
        <v>33</v>
      </c>
      <c r="BI2701" s="110">
        <v>0</v>
      </c>
      <c r="BJ2701" s="110">
        <v>0.95</v>
      </c>
      <c r="BK2701" s="110">
        <v>2.37</v>
      </c>
      <c r="BL2701" s="110">
        <v>1.42</v>
      </c>
      <c r="BN2701" s="110">
        <f t="shared" si="385"/>
        <v>4.74</v>
      </c>
      <c r="CG2701" s="110" t="str">
        <f t="shared" si="383"/>
        <v>7020 Total</v>
      </c>
      <c r="CH2701" s="110" t="str">
        <f t="shared" si="384"/>
        <v>7020 Total-1</v>
      </c>
      <c r="CI2701" s="110">
        <v>1</v>
      </c>
      <c r="CJ2701" s="110" t="s">
        <v>8038</v>
      </c>
      <c r="CN2701" s="110">
        <v>0</v>
      </c>
      <c r="CO2701" s="110">
        <v>20</v>
      </c>
      <c r="CP2701" s="110">
        <v>50</v>
      </c>
      <c r="CQ2701" s="110">
        <v>0</v>
      </c>
    </row>
    <row r="2702" spans="56:95" x14ac:dyDescent="0.2">
      <c r="BD2702" s="110" t="str">
        <f t="shared" si="386"/>
        <v>6321RGInt 01 Curitiba</v>
      </c>
      <c r="BE2702" s="110">
        <v>6321</v>
      </c>
      <c r="BF2702" s="110" t="s">
        <v>6646</v>
      </c>
      <c r="BG2702" s="110">
        <v>8206</v>
      </c>
      <c r="BH2702" s="110" t="s">
        <v>33</v>
      </c>
      <c r="BI2702" s="110">
        <v>0</v>
      </c>
      <c r="BJ2702" s="110">
        <v>0.74</v>
      </c>
      <c r="BK2702" s="110">
        <v>2.96</v>
      </c>
      <c r="BL2702" s="110">
        <v>0</v>
      </c>
      <c r="BN2702" s="110">
        <f t="shared" si="385"/>
        <v>3.7</v>
      </c>
      <c r="CG2702" s="110" t="str">
        <f t="shared" si="383"/>
        <v>7021Cidade Gaúcha</v>
      </c>
      <c r="CH2702" s="110" t="str">
        <f t="shared" si="384"/>
        <v>7021-1</v>
      </c>
      <c r="CI2702" s="110">
        <v>1</v>
      </c>
      <c r="CJ2702" s="110">
        <v>7021</v>
      </c>
      <c r="CK2702" s="110" t="s">
        <v>36</v>
      </c>
      <c r="CL2702" s="110">
        <v>4105607</v>
      </c>
      <c r="CM2702" s="110" t="s">
        <v>2603</v>
      </c>
      <c r="CN2702" s="110">
        <v>0</v>
      </c>
      <c r="CO2702" s="110">
        <v>30</v>
      </c>
      <c r="CP2702" s="110">
        <v>77.260000000000005</v>
      </c>
      <c r="CQ2702" s="110">
        <v>0</v>
      </c>
    </row>
    <row r="2703" spans="56:95" x14ac:dyDescent="0.2">
      <c r="BD2703" s="110" t="str">
        <f t="shared" si="386"/>
        <v>6322RGInt 01 Curitiba</v>
      </c>
      <c r="BE2703" s="110">
        <v>6322</v>
      </c>
      <c r="BF2703" s="110" t="s">
        <v>6648</v>
      </c>
      <c r="BG2703" s="110">
        <v>8206</v>
      </c>
      <c r="BH2703" s="110" t="s">
        <v>33</v>
      </c>
      <c r="BI2703" s="110">
        <v>0</v>
      </c>
      <c r="BJ2703" s="110">
        <v>0.56000000000000005</v>
      </c>
      <c r="BK2703" s="110">
        <v>2.2400000000000002</v>
      </c>
      <c r="BL2703" s="110">
        <v>0</v>
      </c>
      <c r="BN2703" s="110">
        <f t="shared" si="385"/>
        <v>2.8000000000000003</v>
      </c>
      <c r="CG2703" s="110" t="str">
        <f t="shared" si="383"/>
        <v>7021 Total</v>
      </c>
      <c r="CH2703" s="110" t="str">
        <f t="shared" si="384"/>
        <v>7021 Total-1</v>
      </c>
      <c r="CI2703" s="110">
        <v>1</v>
      </c>
      <c r="CJ2703" s="110" t="s">
        <v>8039</v>
      </c>
      <c r="CN2703" s="110">
        <v>0</v>
      </c>
      <c r="CO2703" s="110">
        <v>30</v>
      </c>
      <c r="CP2703" s="110">
        <v>77.260000000000005</v>
      </c>
      <c r="CQ2703" s="110">
        <v>0</v>
      </c>
    </row>
    <row r="2704" spans="56:95" x14ac:dyDescent="0.2">
      <c r="BD2704" s="110" t="str">
        <f t="shared" si="386"/>
        <v>6323RGInt 01 Curitiba</v>
      </c>
      <c r="BE2704" s="110">
        <v>6323</v>
      </c>
      <c r="BF2704" s="110" t="s">
        <v>6650</v>
      </c>
      <c r="BG2704" s="110">
        <v>8206</v>
      </c>
      <c r="BH2704" s="110" t="s">
        <v>33</v>
      </c>
      <c r="BI2704" s="110">
        <v>0</v>
      </c>
      <c r="BJ2704" s="110">
        <v>3.2</v>
      </c>
      <c r="BK2704" s="110">
        <v>0.8</v>
      </c>
      <c r="BL2704" s="110">
        <v>0</v>
      </c>
      <c r="BN2704" s="110">
        <f t="shared" si="385"/>
        <v>4</v>
      </c>
      <c r="CG2704" s="110" t="str">
        <f t="shared" si="383"/>
        <v>7022Maringá</v>
      </c>
      <c r="CH2704" s="110" t="str">
        <f t="shared" si="384"/>
        <v>7022-1</v>
      </c>
      <c r="CI2704" s="110">
        <v>1</v>
      </c>
      <c r="CJ2704" s="110">
        <v>7022</v>
      </c>
      <c r="CK2704" s="110" t="s">
        <v>36</v>
      </c>
      <c r="CL2704" s="110">
        <v>4115200</v>
      </c>
      <c r="CM2704" s="110" t="s">
        <v>503</v>
      </c>
      <c r="CN2704" s="110">
        <v>0</v>
      </c>
      <c r="CO2704" s="110">
        <v>88.47</v>
      </c>
      <c r="CP2704" s="110">
        <v>88</v>
      </c>
      <c r="CQ2704" s="110">
        <v>0</v>
      </c>
    </row>
    <row r="2705" spans="56:95" x14ac:dyDescent="0.2">
      <c r="BD2705" s="110" t="str">
        <f t="shared" si="386"/>
        <v>6324RGInt 01 Curitiba</v>
      </c>
      <c r="BE2705" s="110">
        <v>6324</v>
      </c>
      <c r="BF2705" s="110" t="s">
        <v>6652</v>
      </c>
      <c r="BG2705" s="110">
        <v>8206</v>
      </c>
      <c r="BH2705" s="110" t="s">
        <v>33</v>
      </c>
      <c r="BI2705" s="110">
        <v>0</v>
      </c>
      <c r="BJ2705" s="110">
        <v>0.96</v>
      </c>
      <c r="BK2705" s="110">
        <v>2.2400000000000002</v>
      </c>
      <c r="BL2705" s="110">
        <v>0</v>
      </c>
      <c r="BN2705" s="110">
        <f t="shared" si="385"/>
        <v>3.2</v>
      </c>
      <c r="CG2705" s="110" t="str">
        <f t="shared" si="383"/>
        <v>7022 Total</v>
      </c>
      <c r="CH2705" s="110" t="str">
        <f t="shared" si="384"/>
        <v>7022 Total-1</v>
      </c>
      <c r="CI2705" s="110">
        <v>1</v>
      </c>
      <c r="CJ2705" s="110" t="s">
        <v>8040</v>
      </c>
      <c r="CN2705" s="110">
        <v>0</v>
      </c>
      <c r="CO2705" s="110">
        <v>88.47</v>
      </c>
      <c r="CP2705" s="110">
        <v>88</v>
      </c>
      <c r="CQ2705" s="110">
        <v>0</v>
      </c>
    </row>
    <row r="2706" spans="56:95" x14ac:dyDescent="0.2">
      <c r="BD2706" s="110" t="str">
        <f t="shared" si="386"/>
        <v>6325RGInt 01 Curitiba</v>
      </c>
      <c r="BE2706" s="110">
        <v>6325</v>
      </c>
      <c r="BF2706" s="110" t="s">
        <v>6654</v>
      </c>
      <c r="BG2706" s="110">
        <v>8206</v>
      </c>
      <c r="BH2706" s="110" t="s">
        <v>33</v>
      </c>
      <c r="BI2706" s="110">
        <v>0</v>
      </c>
      <c r="BJ2706" s="110">
        <v>0.94</v>
      </c>
      <c r="BK2706" s="110">
        <v>3.76</v>
      </c>
      <c r="BL2706" s="110">
        <v>0</v>
      </c>
      <c r="BN2706" s="110">
        <f t="shared" si="385"/>
        <v>4.6999999999999993</v>
      </c>
      <c r="CG2706" s="110" t="str">
        <f t="shared" si="383"/>
        <v>7023Maringá</v>
      </c>
      <c r="CH2706" s="110" t="str">
        <f t="shared" si="384"/>
        <v>7023-1</v>
      </c>
      <c r="CI2706" s="110">
        <v>1</v>
      </c>
      <c r="CJ2706" s="110">
        <v>7023</v>
      </c>
      <c r="CK2706" s="110" t="s">
        <v>36</v>
      </c>
      <c r="CL2706" s="110">
        <v>4115200</v>
      </c>
      <c r="CM2706" s="110" t="s">
        <v>503</v>
      </c>
      <c r="CN2706" s="110">
        <v>0</v>
      </c>
      <c r="CO2706" s="110">
        <v>88.47</v>
      </c>
      <c r="CP2706" s="110">
        <v>88</v>
      </c>
      <c r="CQ2706" s="110">
        <v>0</v>
      </c>
    </row>
    <row r="2707" spans="56:95" x14ac:dyDescent="0.2">
      <c r="BD2707" s="110" t="str">
        <f t="shared" si="386"/>
        <v>6326RGInt 01 Curitiba</v>
      </c>
      <c r="BE2707" s="110">
        <v>6326</v>
      </c>
      <c r="BF2707" s="110" t="s">
        <v>6656</v>
      </c>
      <c r="BG2707" s="110">
        <v>8206</v>
      </c>
      <c r="BH2707" s="110" t="s">
        <v>33</v>
      </c>
      <c r="BI2707" s="110">
        <v>0</v>
      </c>
      <c r="BJ2707" s="110">
        <v>0</v>
      </c>
      <c r="BK2707" s="110">
        <v>0.22</v>
      </c>
      <c r="BL2707" s="110">
        <v>4.09</v>
      </c>
      <c r="BN2707" s="110">
        <f t="shared" si="385"/>
        <v>4.3099999999999996</v>
      </c>
      <c r="CG2707" s="110" t="str">
        <f t="shared" si="383"/>
        <v>7023 Total</v>
      </c>
      <c r="CH2707" s="110" t="str">
        <f t="shared" si="384"/>
        <v>7023 Total-1</v>
      </c>
      <c r="CI2707" s="110">
        <v>1</v>
      </c>
      <c r="CJ2707" s="110" t="s">
        <v>8041</v>
      </c>
      <c r="CN2707" s="110">
        <v>0</v>
      </c>
      <c r="CO2707" s="110">
        <v>88.47</v>
      </c>
      <c r="CP2707" s="110">
        <v>88</v>
      </c>
      <c r="CQ2707" s="110">
        <v>0</v>
      </c>
    </row>
    <row r="2708" spans="56:95" x14ac:dyDescent="0.2">
      <c r="BD2708" s="110" t="str">
        <f t="shared" si="386"/>
        <v>6327RGInt 01 Curitiba</v>
      </c>
      <c r="BE2708" s="110">
        <v>6327</v>
      </c>
      <c r="BF2708" s="110" t="s">
        <v>6577</v>
      </c>
      <c r="BG2708" s="110">
        <v>8206</v>
      </c>
      <c r="BH2708" s="110" t="s">
        <v>33</v>
      </c>
      <c r="BI2708" s="110">
        <v>0</v>
      </c>
      <c r="BJ2708" s="110">
        <v>3</v>
      </c>
      <c r="BK2708" s="110">
        <v>3</v>
      </c>
      <c r="BL2708" s="110">
        <v>3</v>
      </c>
      <c r="BN2708" s="110">
        <f t="shared" si="385"/>
        <v>9</v>
      </c>
      <c r="CG2708" s="110" t="str">
        <f t="shared" si="383"/>
        <v>7024Londrina</v>
      </c>
      <c r="CH2708" s="110" t="str">
        <f t="shared" si="384"/>
        <v>7024-1</v>
      </c>
      <c r="CI2708" s="110">
        <v>1</v>
      </c>
      <c r="CJ2708" s="110">
        <v>7024</v>
      </c>
      <c r="CK2708" s="110" t="s">
        <v>37</v>
      </c>
      <c r="CL2708" s="110">
        <v>4113700</v>
      </c>
      <c r="CM2708" s="110" t="s">
        <v>326</v>
      </c>
      <c r="CN2708" s="110">
        <v>0</v>
      </c>
      <c r="CO2708" s="110">
        <v>5558</v>
      </c>
      <c r="CP2708" s="110">
        <v>981</v>
      </c>
      <c r="CQ2708" s="110">
        <v>0</v>
      </c>
    </row>
    <row r="2709" spans="56:95" x14ac:dyDescent="0.2">
      <c r="BD2709" s="110" t="str">
        <f t="shared" si="386"/>
        <v>6328RGInt 01 Curitiba</v>
      </c>
      <c r="BE2709" s="110">
        <v>6328</v>
      </c>
      <c r="BF2709" s="110" t="s">
        <v>6554</v>
      </c>
      <c r="BG2709" s="110">
        <v>8206</v>
      </c>
      <c r="BH2709" s="110" t="s">
        <v>33</v>
      </c>
      <c r="BI2709" s="110">
        <v>0</v>
      </c>
      <c r="BJ2709" s="110">
        <v>3</v>
      </c>
      <c r="BK2709" s="110">
        <v>5</v>
      </c>
      <c r="BL2709" s="110">
        <v>2</v>
      </c>
      <c r="BN2709" s="110">
        <f t="shared" si="385"/>
        <v>10</v>
      </c>
      <c r="CG2709" s="110" t="str">
        <f t="shared" si="383"/>
        <v>7024 Total</v>
      </c>
      <c r="CH2709" s="110" t="str">
        <f t="shared" si="384"/>
        <v>7024 Total-1</v>
      </c>
      <c r="CI2709" s="110">
        <v>1</v>
      </c>
      <c r="CJ2709" s="110" t="s">
        <v>8042</v>
      </c>
      <c r="CN2709" s="110">
        <v>0</v>
      </c>
      <c r="CO2709" s="110">
        <v>5558</v>
      </c>
      <c r="CP2709" s="110">
        <v>981</v>
      </c>
      <c r="CQ2709" s="110">
        <v>0</v>
      </c>
    </row>
    <row r="2710" spans="56:95" x14ac:dyDescent="0.2">
      <c r="BD2710" s="110" t="str">
        <f t="shared" si="386"/>
        <v>6330RGInt 01 Curitiba</v>
      </c>
      <c r="BE2710" s="110">
        <v>6330</v>
      </c>
      <c r="BF2710" s="110" t="s">
        <v>6587</v>
      </c>
      <c r="BG2710" s="110">
        <v>8206</v>
      </c>
      <c r="BH2710" s="110" t="s">
        <v>33</v>
      </c>
      <c r="BI2710" s="110">
        <v>0</v>
      </c>
      <c r="BJ2710" s="110">
        <v>0.5</v>
      </c>
      <c r="BK2710" s="110">
        <v>1</v>
      </c>
      <c r="BL2710" s="110">
        <v>1</v>
      </c>
      <c r="BN2710" s="110">
        <f t="shared" si="385"/>
        <v>2.5</v>
      </c>
      <c r="CG2710" s="110" t="str">
        <f t="shared" ref="CG2710:CG2773" si="387">CJ2710&amp;CM2710</f>
        <v>7025Ponta Grossa</v>
      </c>
      <c r="CH2710" s="110" t="str">
        <f t="shared" ref="CH2710:CH2773" si="388">CJ2710&amp;"-"&amp;CI2710</f>
        <v>7025-1</v>
      </c>
      <c r="CI2710" s="110">
        <v>1</v>
      </c>
      <c r="CJ2710" s="110">
        <v>7025</v>
      </c>
      <c r="CK2710" s="110" t="s">
        <v>38</v>
      </c>
      <c r="CL2710" s="110">
        <v>4119905</v>
      </c>
      <c r="CM2710" s="110" t="s">
        <v>531</v>
      </c>
      <c r="CN2710" s="110">
        <v>0</v>
      </c>
      <c r="CO2710" s="110">
        <v>3000</v>
      </c>
      <c r="CP2710" s="110">
        <v>3255</v>
      </c>
      <c r="CQ2710" s="110">
        <v>0</v>
      </c>
    </row>
    <row r="2711" spans="56:95" x14ac:dyDescent="0.2">
      <c r="BD2711" s="110" t="str">
        <f t="shared" si="386"/>
        <v>6331(vazio)</v>
      </c>
      <c r="BE2711" s="110">
        <v>6331</v>
      </c>
      <c r="BF2711" s="110" t="s">
        <v>6630</v>
      </c>
      <c r="BG2711" s="110">
        <v>8206</v>
      </c>
      <c r="BH2711" s="110" t="s">
        <v>60</v>
      </c>
      <c r="BI2711" s="110">
        <v>0</v>
      </c>
      <c r="BJ2711" s="110">
        <v>15</v>
      </c>
      <c r="BK2711" s="110">
        <v>8</v>
      </c>
      <c r="BL2711" s="110">
        <v>0</v>
      </c>
      <c r="BN2711" s="110">
        <f t="shared" si="385"/>
        <v>23</v>
      </c>
      <c r="CG2711" s="110" t="str">
        <f t="shared" si="387"/>
        <v>7025 Total</v>
      </c>
      <c r="CH2711" s="110" t="str">
        <f t="shared" si="388"/>
        <v>7025 Total-1</v>
      </c>
      <c r="CI2711" s="110">
        <v>1</v>
      </c>
      <c r="CJ2711" s="110" t="s">
        <v>8043</v>
      </c>
      <c r="CN2711" s="110">
        <v>0</v>
      </c>
      <c r="CO2711" s="110">
        <v>3000</v>
      </c>
      <c r="CP2711" s="110">
        <v>3255</v>
      </c>
      <c r="CQ2711" s="110">
        <v>0</v>
      </c>
    </row>
    <row r="2712" spans="56:95" x14ac:dyDescent="0.2">
      <c r="BD2712" s="110" t="str">
        <f t="shared" si="386"/>
        <v>6332RGInt 01 Curitiba</v>
      </c>
      <c r="BE2712" s="110">
        <v>6332</v>
      </c>
      <c r="BF2712" s="110" t="s">
        <v>6667</v>
      </c>
      <c r="BG2712" s="110">
        <v>8283</v>
      </c>
      <c r="BH2712" s="110" t="s">
        <v>33</v>
      </c>
      <c r="BI2712" s="110">
        <v>0</v>
      </c>
      <c r="BJ2712" s="110">
        <v>1920</v>
      </c>
      <c r="BK2712" s="110">
        <v>0</v>
      </c>
      <c r="BL2712" s="110">
        <v>0</v>
      </c>
      <c r="BN2712" s="110">
        <f t="shared" si="385"/>
        <v>1920</v>
      </c>
      <c r="CG2712" s="110" t="str">
        <f t="shared" si="387"/>
        <v>7036Colombo</v>
      </c>
      <c r="CH2712" s="110" t="str">
        <f t="shared" si="388"/>
        <v>7036-1</v>
      </c>
      <c r="CI2712" s="110">
        <v>1</v>
      </c>
      <c r="CJ2712" s="110">
        <v>7036</v>
      </c>
      <c r="CK2712" s="110" t="s">
        <v>33</v>
      </c>
      <c r="CL2712" s="110">
        <v>4105805</v>
      </c>
      <c r="CM2712" s="110" t="s">
        <v>458</v>
      </c>
      <c r="CN2712" s="110">
        <v>0</v>
      </c>
      <c r="CO2712" s="110">
        <v>3592.5</v>
      </c>
      <c r="CP2712" s="110">
        <v>3592.5</v>
      </c>
      <c r="CQ2712" s="110">
        <v>0</v>
      </c>
    </row>
    <row r="2713" spans="56:95" x14ac:dyDescent="0.2">
      <c r="BD2713" s="110" t="str">
        <f t="shared" si="386"/>
        <v>6333RGInt 01 Curitiba</v>
      </c>
      <c r="BE2713" s="110">
        <v>6333</v>
      </c>
      <c r="BF2713" s="110" t="s">
        <v>6639</v>
      </c>
      <c r="BG2713" s="110">
        <v>8286</v>
      </c>
      <c r="BH2713" s="110" t="s">
        <v>33</v>
      </c>
      <c r="BI2713" s="110">
        <v>0</v>
      </c>
      <c r="BJ2713" s="110">
        <v>900</v>
      </c>
      <c r="BK2713" s="110">
        <v>0</v>
      </c>
      <c r="BL2713" s="110">
        <v>0</v>
      </c>
      <c r="BN2713" s="110">
        <f t="shared" si="385"/>
        <v>900</v>
      </c>
      <c r="CG2713" s="110" t="str">
        <f t="shared" si="387"/>
        <v>7036 Total</v>
      </c>
      <c r="CH2713" s="110" t="str">
        <f t="shared" si="388"/>
        <v>7036 Total-1</v>
      </c>
      <c r="CI2713" s="110">
        <v>1</v>
      </c>
      <c r="CJ2713" s="110" t="s">
        <v>8044</v>
      </c>
      <c r="CN2713" s="110">
        <v>0</v>
      </c>
      <c r="CO2713" s="110">
        <v>3592.5</v>
      </c>
      <c r="CP2713" s="110">
        <v>3592.5</v>
      </c>
      <c r="CQ2713" s="110">
        <v>0</v>
      </c>
    </row>
    <row r="2714" spans="56:95" x14ac:dyDescent="0.2">
      <c r="BD2714" s="110" t="str">
        <f t="shared" si="386"/>
        <v>6334RGInt 01 Curitiba</v>
      </c>
      <c r="BE2714" s="110">
        <v>6334</v>
      </c>
      <c r="BF2714" s="110" t="s">
        <v>6667</v>
      </c>
      <c r="BG2714" s="110">
        <v>8286</v>
      </c>
      <c r="BH2714" s="110" t="s">
        <v>33</v>
      </c>
      <c r="BI2714" s="110">
        <v>0</v>
      </c>
      <c r="BJ2714" s="110">
        <v>1920</v>
      </c>
      <c r="BK2714" s="110">
        <v>0</v>
      </c>
      <c r="BL2714" s="110">
        <v>0</v>
      </c>
      <c r="BN2714" s="110">
        <f t="shared" si="385"/>
        <v>1920</v>
      </c>
      <c r="CG2714" s="110" t="str">
        <f t="shared" si="387"/>
        <v>7045Castro</v>
      </c>
      <c r="CH2714" s="110" t="str">
        <f t="shared" si="388"/>
        <v>7045-1</v>
      </c>
      <c r="CI2714" s="110">
        <v>1</v>
      </c>
      <c r="CJ2714" s="110">
        <v>7045</v>
      </c>
      <c r="CK2714" s="110" t="s">
        <v>38</v>
      </c>
      <c r="CL2714" s="110">
        <v>4104907</v>
      </c>
      <c r="CM2714" s="110" t="s">
        <v>277</v>
      </c>
      <c r="CN2714" s="110">
        <v>0</v>
      </c>
      <c r="CO2714" s="110">
        <v>0</v>
      </c>
      <c r="CP2714" s="110">
        <v>250</v>
      </c>
      <c r="CQ2714" s="110">
        <v>0</v>
      </c>
    </row>
    <row r="2715" spans="56:95" x14ac:dyDescent="0.2">
      <c r="BD2715" s="110" t="str">
        <f t="shared" si="386"/>
        <v>6336(vazio)</v>
      </c>
      <c r="BE2715" s="110">
        <v>6336</v>
      </c>
      <c r="BF2715" s="110" t="s">
        <v>6684</v>
      </c>
      <c r="BG2715" s="110">
        <v>8294</v>
      </c>
      <c r="BH2715" s="110" t="s">
        <v>60</v>
      </c>
      <c r="BI2715" s="110">
        <v>0</v>
      </c>
      <c r="BJ2715" s="110">
        <v>0</v>
      </c>
      <c r="BK2715" s="110">
        <v>5</v>
      </c>
      <c r="BL2715" s="110">
        <v>5</v>
      </c>
      <c r="BN2715" s="110">
        <f t="shared" si="385"/>
        <v>10</v>
      </c>
      <c r="CG2715" s="110" t="str">
        <f t="shared" si="387"/>
        <v>7045 Total</v>
      </c>
      <c r="CH2715" s="110" t="str">
        <f t="shared" si="388"/>
        <v>7045 Total-1</v>
      </c>
      <c r="CI2715" s="110">
        <v>1</v>
      </c>
      <c r="CJ2715" s="110" t="s">
        <v>8045</v>
      </c>
      <c r="CN2715" s="110">
        <v>0</v>
      </c>
      <c r="CO2715" s="110">
        <v>0</v>
      </c>
      <c r="CP2715" s="110">
        <v>250</v>
      </c>
      <c r="CQ2715" s="110">
        <v>0</v>
      </c>
    </row>
    <row r="2716" spans="56:95" x14ac:dyDescent="0.2">
      <c r="BD2716" s="110" t="str">
        <f t="shared" si="386"/>
        <v>6337RGInt 01 Curitiba</v>
      </c>
      <c r="BE2716" s="110">
        <v>6337</v>
      </c>
      <c r="BF2716" s="110" t="s">
        <v>6682</v>
      </c>
      <c r="BG2716" s="110">
        <v>8294</v>
      </c>
      <c r="BH2716" s="110" t="s">
        <v>33</v>
      </c>
      <c r="BI2716" s="110">
        <v>0</v>
      </c>
      <c r="BJ2716" s="110">
        <v>1.59</v>
      </c>
      <c r="BK2716" s="110">
        <v>7.16</v>
      </c>
      <c r="BL2716" s="110">
        <v>7.16</v>
      </c>
      <c r="BN2716" s="110">
        <f t="shared" si="385"/>
        <v>15.91</v>
      </c>
      <c r="CG2716" s="110" t="str">
        <f t="shared" si="387"/>
        <v>7046Pontal do Paraná</v>
      </c>
      <c r="CH2716" s="110" t="str">
        <f t="shared" si="388"/>
        <v>7046-1</v>
      </c>
      <c r="CI2716" s="110">
        <v>1</v>
      </c>
      <c r="CJ2716" s="110">
        <v>7046</v>
      </c>
      <c r="CK2716" s="110" t="s">
        <v>33</v>
      </c>
      <c r="CL2716" s="110">
        <v>4119954</v>
      </c>
      <c r="CM2716" s="110" t="s">
        <v>535</v>
      </c>
      <c r="CN2716" s="110">
        <v>0</v>
      </c>
      <c r="CO2716" s="110">
        <v>0</v>
      </c>
      <c r="CP2716" s="110">
        <v>90</v>
      </c>
      <c r="CQ2716" s="110">
        <v>0</v>
      </c>
    </row>
    <row r="2717" spans="56:95" x14ac:dyDescent="0.2">
      <c r="BD2717" s="110" t="str">
        <f t="shared" si="386"/>
        <v>6338RGInt 01 Curitiba</v>
      </c>
      <c r="BE2717" s="110">
        <v>6338</v>
      </c>
      <c r="BF2717" s="110" t="s">
        <v>6680</v>
      </c>
      <c r="BG2717" s="110">
        <v>8294</v>
      </c>
      <c r="BH2717" s="110" t="s">
        <v>33</v>
      </c>
      <c r="BI2717" s="110">
        <v>0</v>
      </c>
      <c r="BJ2717" s="110">
        <v>1</v>
      </c>
      <c r="BK2717" s="110">
        <v>1</v>
      </c>
      <c r="BL2717" s="110">
        <v>1</v>
      </c>
      <c r="BN2717" s="110">
        <f t="shared" si="385"/>
        <v>3</v>
      </c>
      <c r="CG2717" s="110" t="str">
        <f t="shared" si="387"/>
        <v>7046 Total</v>
      </c>
      <c r="CH2717" s="110" t="str">
        <f t="shared" si="388"/>
        <v>7046 Total-1</v>
      </c>
      <c r="CI2717" s="110">
        <v>1</v>
      </c>
      <c r="CJ2717" s="110" t="s">
        <v>8046</v>
      </c>
      <c r="CN2717" s="110">
        <v>0</v>
      </c>
      <c r="CO2717" s="110">
        <v>0</v>
      </c>
      <c r="CP2717" s="110">
        <v>90</v>
      </c>
      <c r="CQ2717" s="110">
        <v>0</v>
      </c>
    </row>
    <row r="2718" spans="56:95" x14ac:dyDescent="0.2">
      <c r="BD2718" s="110" t="str">
        <f t="shared" si="386"/>
        <v>6338RGInt 06 Ponta Grossa</v>
      </c>
      <c r="BE2718" s="110">
        <v>6338</v>
      </c>
      <c r="BF2718" s="110" t="s">
        <v>6680</v>
      </c>
      <c r="BG2718" s="110">
        <v>8294</v>
      </c>
      <c r="BH2718" s="110" t="s">
        <v>38</v>
      </c>
      <c r="BI2718" s="110">
        <v>0</v>
      </c>
      <c r="BJ2718" s="110">
        <v>1</v>
      </c>
      <c r="BK2718" s="110">
        <v>1</v>
      </c>
      <c r="BL2718" s="110">
        <v>1</v>
      </c>
      <c r="BN2718" s="110">
        <f t="shared" si="385"/>
        <v>3</v>
      </c>
      <c r="CG2718" s="110" t="str">
        <f t="shared" si="387"/>
        <v>7047Cascavel</v>
      </c>
      <c r="CH2718" s="110" t="str">
        <f t="shared" si="388"/>
        <v>7047-1</v>
      </c>
      <c r="CI2718" s="110">
        <v>1</v>
      </c>
      <c r="CJ2718" s="110">
        <v>7047</v>
      </c>
      <c r="CK2718" s="110" t="s">
        <v>35</v>
      </c>
      <c r="CL2718" s="110">
        <v>4104808</v>
      </c>
      <c r="CM2718" s="110" t="s">
        <v>600</v>
      </c>
      <c r="CN2718" s="110">
        <v>0</v>
      </c>
      <c r="CO2718" s="110">
        <v>2471.86</v>
      </c>
      <c r="CP2718" s="110">
        <v>2471.85</v>
      </c>
      <c r="CQ2718" s="110">
        <v>0</v>
      </c>
    </row>
    <row r="2719" spans="56:95" x14ac:dyDescent="0.2">
      <c r="BD2719" s="110" t="str">
        <f t="shared" si="386"/>
        <v>6339(vazio)</v>
      </c>
      <c r="BE2719" s="110">
        <v>6339</v>
      </c>
      <c r="BF2719" s="110" t="s">
        <v>6675</v>
      </c>
      <c r="BG2719" s="110">
        <v>8294</v>
      </c>
      <c r="BH2719" s="110" t="s">
        <v>60</v>
      </c>
      <c r="BI2719" s="110">
        <v>0</v>
      </c>
      <c r="BJ2719" s="110">
        <v>1</v>
      </c>
      <c r="BK2719" s="110">
        <v>1</v>
      </c>
      <c r="BL2719" s="110">
        <v>1</v>
      </c>
      <c r="BN2719" s="110">
        <f t="shared" si="385"/>
        <v>3</v>
      </c>
      <c r="CG2719" s="110" t="str">
        <f t="shared" si="387"/>
        <v>7047 Total</v>
      </c>
      <c r="CH2719" s="110" t="str">
        <f t="shared" si="388"/>
        <v>7047 Total-1</v>
      </c>
      <c r="CI2719" s="110">
        <v>1</v>
      </c>
      <c r="CJ2719" s="110" t="s">
        <v>8047</v>
      </c>
      <c r="CN2719" s="110">
        <v>0</v>
      </c>
      <c r="CO2719" s="110">
        <v>2471.86</v>
      </c>
      <c r="CP2719" s="110">
        <v>2471.85</v>
      </c>
      <c r="CQ2719" s="110">
        <v>0</v>
      </c>
    </row>
    <row r="2720" spans="56:95" x14ac:dyDescent="0.2">
      <c r="BD2720" s="110" t="str">
        <f t="shared" si="386"/>
        <v>6340RGInt 01 Curitiba</v>
      </c>
      <c r="BE2720" s="110">
        <v>6340</v>
      </c>
      <c r="BF2720" s="110" t="s">
        <v>4959</v>
      </c>
      <c r="BG2720" s="110">
        <v>8009</v>
      </c>
      <c r="BH2720" s="110" t="s">
        <v>33</v>
      </c>
      <c r="BI2720" s="110">
        <v>0</v>
      </c>
      <c r="BJ2720" s="110">
        <v>0</v>
      </c>
      <c r="BK2720" s="110">
        <v>90</v>
      </c>
      <c r="BL2720" s="110">
        <v>0</v>
      </c>
      <c r="BN2720" s="110">
        <f t="shared" si="385"/>
        <v>90</v>
      </c>
      <c r="CG2720" s="110" t="str">
        <f t="shared" si="387"/>
        <v>7049Londrina</v>
      </c>
      <c r="CH2720" s="110" t="str">
        <f t="shared" si="388"/>
        <v>7049-1</v>
      </c>
      <c r="CI2720" s="110">
        <v>1</v>
      </c>
      <c r="CJ2720" s="110">
        <v>7049</v>
      </c>
      <c r="CK2720" s="110" t="s">
        <v>37</v>
      </c>
      <c r="CL2720" s="110">
        <v>4113700</v>
      </c>
      <c r="CM2720" s="110" t="s">
        <v>326</v>
      </c>
      <c r="CN2720" s="110">
        <v>0</v>
      </c>
      <c r="CO2720" s="110">
        <v>0</v>
      </c>
      <c r="CP2720" s="110">
        <v>2492</v>
      </c>
      <c r="CQ2720" s="110">
        <v>1870</v>
      </c>
    </row>
    <row r="2721" spans="56:95" x14ac:dyDescent="0.2">
      <c r="BD2721" s="110" t="str">
        <f t="shared" si="386"/>
        <v>6341RGInt 06 Ponta Grossa</v>
      </c>
      <c r="BE2721" s="110">
        <v>6341</v>
      </c>
      <c r="BF2721" s="110" t="s">
        <v>4955</v>
      </c>
      <c r="BG2721" s="110">
        <v>8009</v>
      </c>
      <c r="BH2721" s="110" t="s">
        <v>38</v>
      </c>
      <c r="BI2721" s="110">
        <v>0</v>
      </c>
      <c r="BJ2721" s="110">
        <v>0</v>
      </c>
      <c r="BK2721" s="110">
        <v>250</v>
      </c>
      <c r="BL2721" s="110">
        <v>0</v>
      </c>
      <c r="BN2721" s="110">
        <f t="shared" si="385"/>
        <v>250</v>
      </c>
      <c r="CG2721" s="110" t="str">
        <f t="shared" si="387"/>
        <v>7049 Total</v>
      </c>
      <c r="CH2721" s="110" t="str">
        <f t="shared" si="388"/>
        <v>7049 Total-1</v>
      </c>
      <c r="CI2721" s="110">
        <v>1</v>
      </c>
      <c r="CJ2721" s="110" t="s">
        <v>8048</v>
      </c>
      <c r="CN2721" s="110">
        <v>0</v>
      </c>
      <c r="CO2721" s="110">
        <v>0</v>
      </c>
      <c r="CP2721" s="110">
        <v>2492</v>
      </c>
      <c r="CQ2721" s="110">
        <v>1870</v>
      </c>
    </row>
    <row r="2722" spans="56:95" x14ac:dyDescent="0.2">
      <c r="BD2722" s="110" t="str">
        <f t="shared" si="386"/>
        <v>6342RGInt 01 Curitiba</v>
      </c>
      <c r="BE2722" s="110">
        <v>6342</v>
      </c>
      <c r="BF2722" s="110" t="s">
        <v>6004</v>
      </c>
      <c r="BG2722" s="110">
        <v>8081</v>
      </c>
      <c r="BH2722" s="110" t="s">
        <v>33</v>
      </c>
      <c r="BI2722" s="110">
        <v>0</v>
      </c>
      <c r="BJ2722" s="110">
        <v>1944</v>
      </c>
      <c r="BK2722" s="110">
        <v>1296</v>
      </c>
      <c r="BL2722" s="110">
        <v>0</v>
      </c>
      <c r="BN2722" s="110">
        <f t="shared" si="385"/>
        <v>3240</v>
      </c>
      <c r="CG2722" s="110" t="str">
        <f t="shared" si="387"/>
        <v>7050Pato Branco</v>
      </c>
      <c r="CH2722" s="110" t="str">
        <f t="shared" si="388"/>
        <v>7050-1</v>
      </c>
      <c r="CI2722" s="110">
        <v>1</v>
      </c>
      <c r="CJ2722" s="110">
        <v>7050</v>
      </c>
      <c r="CK2722" s="110" t="s">
        <v>35</v>
      </c>
      <c r="CL2722" s="110">
        <v>4118501</v>
      </c>
      <c r="CM2722" s="110" t="s">
        <v>138</v>
      </c>
      <c r="CN2722" s="110">
        <v>0</v>
      </c>
      <c r="CO2722" s="110">
        <v>0</v>
      </c>
      <c r="CP2722" s="110">
        <v>2662</v>
      </c>
      <c r="CQ2722" s="110">
        <v>1996</v>
      </c>
    </row>
    <row r="2723" spans="56:95" x14ac:dyDescent="0.2">
      <c r="BD2723" s="110" t="str">
        <f t="shared" si="386"/>
        <v>6343RGInt 01 Curitiba</v>
      </c>
      <c r="BE2723" s="110">
        <v>6343</v>
      </c>
      <c r="BF2723" s="110" t="s">
        <v>5999</v>
      </c>
      <c r="BG2723" s="110">
        <v>8081</v>
      </c>
      <c r="BH2723" s="110" t="s">
        <v>33</v>
      </c>
      <c r="BI2723" s="110">
        <v>0</v>
      </c>
      <c r="BJ2723" s="110">
        <v>80</v>
      </c>
      <c r="BK2723" s="110">
        <v>280</v>
      </c>
      <c r="BL2723" s="110">
        <v>0</v>
      </c>
      <c r="BN2723" s="110">
        <f t="shared" si="385"/>
        <v>360</v>
      </c>
      <c r="CG2723" s="110" t="str">
        <f t="shared" si="387"/>
        <v>7050 Total</v>
      </c>
      <c r="CH2723" s="110" t="str">
        <f t="shared" si="388"/>
        <v>7050 Total-1</v>
      </c>
      <c r="CI2723" s="110">
        <v>1</v>
      </c>
      <c r="CJ2723" s="110" t="s">
        <v>8049</v>
      </c>
      <c r="CN2723" s="110">
        <v>0</v>
      </c>
      <c r="CO2723" s="110">
        <v>0</v>
      </c>
      <c r="CP2723" s="110">
        <v>2662</v>
      </c>
      <c r="CQ2723" s="110">
        <v>1996</v>
      </c>
    </row>
    <row r="2724" spans="56:95" x14ac:dyDescent="0.2">
      <c r="BD2724" s="110" t="str">
        <f t="shared" si="386"/>
        <v>6346(vazio)</v>
      </c>
      <c r="BE2724" s="110">
        <v>6346</v>
      </c>
      <c r="BF2724" s="110" t="s">
        <v>6354</v>
      </c>
      <c r="BG2724" s="110">
        <v>8154</v>
      </c>
      <c r="BH2724" s="110" t="s">
        <v>60</v>
      </c>
      <c r="BI2724" s="110">
        <v>0</v>
      </c>
      <c r="BJ2724" s="110">
        <v>72</v>
      </c>
      <c r="BK2724" s="110">
        <v>72</v>
      </c>
      <c r="BL2724" s="110">
        <v>72</v>
      </c>
      <c r="BN2724" s="110">
        <f t="shared" si="385"/>
        <v>216</v>
      </c>
      <c r="CG2724" s="110" t="str">
        <f t="shared" si="387"/>
        <v>7051Guarapuava</v>
      </c>
      <c r="CH2724" s="110" t="str">
        <f t="shared" si="388"/>
        <v>7051-1</v>
      </c>
      <c r="CI2724" s="110">
        <v>1</v>
      </c>
      <c r="CJ2724" s="110">
        <v>7051</v>
      </c>
      <c r="CK2724" s="110" t="s">
        <v>34</v>
      </c>
      <c r="CL2724" s="110">
        <v>4109401</v>
      </c>
      <c r="CM2724" s="110" t="s">
        <v>526</v>
      </c>
      <c r="CN2724" s="110">
        <v>0</v>
      </c>
      <c r="CO2724" s="110">
        <v>0</v>
      </c>
      <c r="CP2724" s="110">
        <v>1</v>
      </c>
      <c r="CQ2724" s="110">
        <v>0</v>
      </c>
    </row>
    <row r="2725" spans="56:95" x14ac:dyDescent="0.2">
      <c r="BD2725" s="110" t="str">
        <f t="shared" si="386"/>
        <v>6349(vazio)</v>
      </c>
      <c r="BE2725" s="110">
        <v>6349</v>
      </c>
      <c r="BF2725" s="110" t="s">
        <v>6350</v>
      </c>
      <c r="BG2725" s="110">
        <v>8154</v>
      </c>
      <c r="BH2725" s="110" t="s">
        <v>60</v>
      </c>
      <c r="BI2725" s="110">
        <v>0</v>
      </c>
      <c r="BJ2725" s="110">
        <v>500</v>
      </c>
      <c r="BK2725" s="110">
        <v>750</v>
      </c>
      <c r="BL2725" s="110">
        <v>750</v>
      </c>
      <c r="BN2725" s="110">
        <f t="shared" si="385"/>
        <v>2000</v>
      </c>
      <c r="CG2725" s="110" t="str">
        <f t="shared" si="387"/>
        <v>7051 Total</v>
      </c>
      <c r="CH2725" s="110" t="str">
        <f t="shared" si="388"/>
        <v>7051 Total-1</v>
      </c>
      <c r="CI2725" s="110">
        <v>1</v>
      </c>
      <c r="CJ2725" s="110" t="s">
        <v>8050</v>
      </c>
      <c r="CN2725" s="110">
        <v>0</v>
      </c>
      <c r="CO2725" s="110">
        <v>0</v>
      </c>
      <c r="CP2725" s="110">
        <v>1</v>
      </c>
      <c r="CQ2725" s="110">
        <v>0</v>
      </c>
    </row>
    <row r="2726" spans="56:95" x14ac:dyDescent="0.2">
      <c r="BD2726" s="110" t="str">
        <f t="shared" si="386"/>
        <v>6350(vazio)</v>
      </c>
      <c r="BE2726" s="110">
        <v>6350</v>
      </c>
      <c r="BF2726" s="110" t="s">
        <v>6343</v>
      </c>
      <c r="BG2726" s="110">
        <v>8021</v>
      </c>
      <c r="BH2726" s="110" t="s">
        <v>60</v>
      </c>
      <c r="BI2726" s="110">
        <v>0</v>
      </c>
      <c r="BJ2726" s="110">
        <v>25</v>
      </c>
      <c r="BK2726" s="110">
        <v>25</v>
      </c>
      <c r="BL2726" s="110">
        <v>25</v>
      </c>
      <c r="BN2726" s="110">
        <f t="shared" si="385"/>
        <v>75</v>
      </c>
      <c r="CG2726" s="110" t="str">
        <f t="shared" si="387"/>
        <v>7052Londrina</v>
      </c>
      <c r="CH2726" s="110" t="str">
        <f t="shared" si="388"/>
        <v>7052-1</v>
      </c>
      <c r="CI2726" s="110">
        <v>1</v>
      </c>
      <c r="CJ2726" s="110">
        <v>7052</v>
      </c>
      <c r="CK2726" s="110" t="s">
        <v>37</v>
      </c>
      <c r="CL2726" s="110">
        <v>4113700</v>
      </c>
      <c r="CM2726" s="110" t="s">
        <v>326</v>
      </c>
      <c r="CN2726" s="110">
        <v>0</v>
      </c>
      <c r="CO2726" s="110">
        <v>0</v>
      </c>
      <c r="CP2726" s="110">
        <v>1</v>
      </c>
      <c r="CQ2726" s="110">
        <v>0</v>
      </c>
    </row>
    <row r="2727" spans="56:95" x14ac:dyDescent="0.2">
      <c r="BD2727" s="110" t="str">
        <f t="shared" si="386"/>
        <v>6351(vazio)</v>
      </c>
      <c r="BE2727" s="110">
        <v>6351</v>
      </c>
      <c r="BF2727" s="110" t="s">
        <v>6332</v>
      </c>
      <c r="BG2727" s="110">
        <v>8410</v>
      </c>
      <c r="BH2727" s="110" t="s">
        <v>60</v>
      </c>
      <c r="BI2727" s="110">
        <v>0</v>
      </c>
      <c r="BJ2727" s="110">
        <v>60</v>
      </c>
      <c r="BK2727" s="110">
        <v>50</v>
      </c>
      <c r="BL2727" s="110">
        <v>50</v>
      </c>
      <c r="BN2727" s="110">
        <f t="shared" si="385"/>
        <v>160</v>
      </c>
      <c r="CG2727" s="110" t="str">
        <f t="shared" si="387"/>
        <v>7052 Total</v>
      </c>
      <c r="CH2727" s="110" t="str">
        <f t="shared" si="388"/>
        <v>7052 Total-1</v>
      </c>
      <c r="CI2727" s="110">
        <v>1</v>
      </c>
      <c r="CJ2727" s="110" t="s">
        <v>8051</v>
      </c>
      <c r="CN2727" s="110">
        <v>0</v>
      </c>
      <c r="CO2727" s="110">
        <v>0</v>
      </c>
      <c r="CP2727" s="110">
        <v>1</v>
      </c>
      <c r="CQ2727" s="110">
        <v>0</v>
      </c>
    </row>
    <row r="2728" spans="56:95" x14ac:dyDescent="0.2">
      <c r="BD2728" s="110" t="str">
        <f t="shared" si="386"/>
        <v>6353(vazio)</v>
      </c>
      <c r="BE2728" s="110">
        <v>6353</v>
      </c>
      <c r="BF2728" s="110" t="s">
        <v>6336</v>
      </c>
      <c r="BG2728" s="110">
        <v>8410</v>
      </c>
      <c r="BH2728" s="110" t="s">
        <v>60</v>
      </c>
      <c r="BI2728" s="110">
        <v>0</v>
      </c>
      <c r="BJ2728" s="110">
        <v>5</v>
      </c>
      <c r="BK2728" s="110">
        <v>5</v>
      </c>
      <c r="BL2728" s="110">
        <v>5</v>
      </c>
      <c r="BN2728" s="110">
        <f t="shared" si="385"/>
        <v>15</v>
      </c>
      <c r="CG2728" s="110" t="str">
        <f t="shared" si="387"/>
        <v>7053Quedas do Iguaçu</v>
      </c>
      <c r="CH2728" s="110" t="str">
        <f t="shared" si="388"/>
        <v>7053-1</v>
      </c>
      <c r="CI2728" s="110">
        <v>1</v>
      </c>
      <c r="CJ2728" s="110">
        <v>7053</v>
      </c>
      <c r="CK2728" s="110" t="s">
        <v>35</v>
      </c>
      <c r="CL2728" s="110">
        <v>4120903</v>
      </c>
      <c r="CM2728" s="110" t="s">
        <v>543</v>
      </c>
      <c r="CN2728" s="110">
        <v>0</v>
      </c>
      <c r="CO2728" s="110">
        <v>0</v>
      </c>
      <c r="CP2728" s="110">
        <v>1</v>
      </c>
      <c r="CQ2728" s="110">
        <v>0</v>
      </c>
    </row>
    <row r="2729" spans="56:95" x14ac:dyDescent="0.2">
      <c r="BD2729" s="110" t="str">
        <f t="shared" si="386"/>
        <v>6354(vazio)</v>
      </c>
      <c r="BE2729" s="110">
        <v>6354</v>
      </c>
      <c r="BF2729" s="110" t="s">
        <v>6379</v>
      </c>
      <c r="BG2729" s="110">
        <v>8232</v>
      </c>
      <c r="BH2729" s="110" t="s">
        <v>60</v>
      </c>
      <c r="BI2729" s="110">
        <v>0</v>
      </c>
      <c r="BJ2729" s="110">
        <v>1</v>
      </c>
      <c r="BK2729" s="110">
        <v>1</v>
      </c>
      <c r="BL2729" s="110">
        <v>1</v>
      </c>
      <c r="BN2729" s="110">
        <f t="shared" si="385"/>
        <v>3</v>
      </c>
      <c r="CG2729" s="110" t="str">
        <f t="shared" si="387"/>
        <v>7053 Total</v>
      </c>
      <c r="CH2729" s="110" t="str">
        <f t="shared" si="388"/>
        <v>7053 Total-1</v>
      </c>
      <c r="CI2729" s="110">
        <v>1</v>
      </c>
      <c r="CJ2729" s="110" t="s">
        <v>8052</v>
      </c>
      <c r="CN2729" s="110">
        <v>0</v>
      </c>
      <c r="CO2729" s="110">
        <v>0</v>
      </c>
      <c r="CP2729" s="110">
        <v>1</v>
      </c>
      <c r="CQ2729" s="110">
        <v>0</v>
      </c>
    </row>
    <row r="2730" spans="56:95" x14ac:dyDescent="0.2">
      <c r="BD2730" s="110" t="str">
        <f t="shared" si="386"/>
        <v>6357RGInt 01 Curitiba</v>
      </c>
      <c r="BE2730" s="110">
        <v>6357</v>
      </c>
      <c r="BF2730" s="110" t="s">
        <v>5478</v>
      </c>
      <c r="BG2730" s="110">
        <v>7068</v>
      </c>
      <c r="BH2730" s="110" t="s">
        <v>33</v>
      </c>
      <c r="BI2730" s="110">
        <v>0</v>
      </c>
      <c r="BJ2730" s="110">
        <v>347</v>
      </c>
      <c r="BK2730" s="110">
        <v>1500</v>
      </c>
      <c r="BL2730" s="110">
        <v>1300</v>
      </c>
      <c r="BN2730" s="110">
        <f t="shared" si="385"/>
        <v>3147</v>
      </c>
      <c r="CG2730" s="110" t="str">
        <f t="shared" si="387"/>
        <v>7094Ponta Grossa</v>
      </c>
      <c r="CH2730" s="110" t="str">
        <f t="shared" si="388"/>
        <v>7094-1</v>
      </c>
      <c r="CI2730" s="110">
        <v>1</v>
      </c>
      <c r="CJ2730" s="110">
        <v>7094</v>
      </c>
      <c r="CK2730" s="110" t="s">
        <v>38</v>
      </c>
      <c r="CL2730" s="110">
        <v>4119905</v>
      </c>
      <c r="CM2730" s="110" t="s">
        <v>531</v>
      </c>
      <c r="CN2730" s="110">
        <v>0</v>
      </c>
      <c r="CO2730" s="110">
        <v>0</v>
      </c>
      <c r="CP2730" s="110">
        <v>200</v>
      </c>
      <c r="CQ2730" s="110">
        <v>1000</v>
      </c>
    </row>
    <row r="2731" spans="56:95" x14ac:dyDescent="0.2">
      <c r="BD2731" s="110" t="str">
        <f t="shared" si="386"/>
        <v>6358RGInt 01 Curitiba</v>
      </c>
      <c r="BE2731" s="110">
        <v>6358</v>
      </c>
      <c r="BF2731" s="110" t="s">
        <v>5481</v>
      </c>
      <c r="BG2731" s="110">
        <v>7068</v>
      </c>
      <c r="BH2731" s="110" t="s">
        <v>33</v>
      </c>
      <c r="BI2731" s="110">
        <v>0</v>
      </c>
      <c r="BJ2731" s="110">
        <v>100</v>
      </c>
      <c r="BK2731" s="110">
        <v>404</v>
      </c>
      <c r="BL2731" s="110">
        <v>0</v>
      </c>
      <c r="BN2731" s="110">
        <f t="shared" si="385"/>
        <v>504</v>
      </c>
      <c r="CG2731" s="110" t="str">
        <f t="shared" si="387"/>
        <v>7094 Total</v>
      </c>
      <c r="CH2731" s="110" t="str">
        <f t="shared" si="388"/>
        <v>7094 Total-1</v>
      </c>
      <c r="CI2731" s="110">
        <v>1</v>
      </c>
      <c r="CJ2731" s="110" t="s">
        <v>8053</v>
      </c>
      <c r="CN2731" s="110">
        <v>0</v>
      </c>
      <c r="CO2731" s="110">
        <v>0</v>
      </c>
      <c r="CP2731" s="110">
        <v>200</v>
      </c>
      <c r="CQ2731" s="110">
        <v>1000</v>
      </c>
    </row>
    <row r="2732" spans="56:95" x14ac:dyDescent="0.2">
      <c r="BD2732" s="110" t="str">
        <f t="shared" si="386"/>
        <v>6359RGInt 03 Cascavel</v>
      </c>
      <c r="BE2732" s="110">
        <v>6359</v>
      </c>
      <c r="BF2732" s="110" t="s">
        <v>5484</v>
      </c>
      <c r="BG2732" s="110">
        <v>7068</v>
      </c>
      <c r="BH2732" s="110" t="s">
        <v>35</v>
      </c>
      <c r="BI2732" s="110">
        <v>0</v>
      </c>
      <c r="BJ2732" s="110">
        <v>100</v>
      </c>
      <c r="BK2732" s="110">
        <v>404</v>
      </c>
      <c r="BL2732" s="110">
        <v>0</v>
      </c>
      <c r="BN2732" s="110">
        <f t="shared" si="385"/>
        <v>504</v>
      </c>
      <c r="CG2732" s="110" t="str">
        <f t="shared" si="387"/>
        <v>7095Curitiba</v>
      </c>
      <c r="CH2732" s="110" t="str">
        <f t="shared" si="388"/>
        <v>7095-1</v>
      </c>
      <c r="CI2732" s="110">
        <v>1</v>
      </c>
      <c r="CJ2732" s="110">
        <v>7095</v>
      </c>
      <c r="CK2732" s="110" t="s">
        <v>33</v>
      </c>
      <c r="CL2732" s="110">
        <v>4106902</v>
      </c>
      <c r="CM2732" s="110" t="s">
        <v>128</v>
      </c>
      <c r="CN2732" s="110">
        <v>0</v>
      </c>
      <c r="CO2732" s="110">
        <v>0</v>
      </c>
      <c r="CP2732" s="110">
        <v>750</v>
      </c>
      <c r="CQ2732" s="110">
        <v>250</v>
      </c>
    </row>
    <row r="2733" spans="56:95" x14ac:dyDescent="0.2">
      <c r="BD2733" s="110" t="str">
        <f t="shared" si="386"/>
        <v>6360RGInt 04 Maringá</v>
      </c>
      <c r="BE2733" s="110">
        <v>6360</v>
      </c>
      <c r="BF2733" s="110" t="s">
        <v>5486</v>
      </c>
      <c r="BG2733" s="110">
        <v>7068</v>
      </c>
      <c r="BH2733" s="110" t="s">
        <v>36</v>
      </c>
      <c r="BI2733" s="110">
        <v>0</v>
      </c>
      <c r="BJ2733" s="110">
        <v>100</v>
      </c>
      <c r="BK2733" s="110">
        <v>404</v>
      </c>
      <c r="BL2733" s="110">
        <v>0</v>
      </c>
      <c r="BN2733" s="110">
        <f t="shared" si="385"/>
        <v>504</v>
      </c>
      <c r="CG2733" s="110" t="str">
        <f t="shared" si="387"/>
        <v>7095 Total</v>
      </c>
      <c r="CH2733" s="110" t="str">
        <f t="shared" si="388"/>
        <v>7095 Total-1</v>
      </c>
      <c r="CI2733" s="110">
        <v>1</v>
      </c>
      <c r="CJ2733" s="110" t="s">
        <v>8054</v>
      </c>
      <c r="CN2733" s="110">
        <v>0</v>
      </c>
      <c r="CO2733" s="110">
        <v>0</v>
      </c>
      <c r="CP2733" s="110">
        <v>750</v>
      </c>
      <c r="CQ2733" s="110">
        <v>250</v>
      </c>
    </row>
    <row r="2734" spans="56:95" x14ac:dyDescent="0.2">
      <c r="BD2734" s="110" t="str">
        <f t="shared" si="386"/>
        <v>6361RGInt 01 Curitiba</v>
      </c>
      <c r="BE2734" s="110">
        <v>6361</v>
      </c>
      <c r="BF2734" s="110" t="s">
        <v>5488</v>
      </c>
      <c r="BG2734" s="110">
        <v>7068</v>
      </c>
      <c r="BH2734" s="110" t="s">
        <v>33</v>
      </c>
      <c r="BI2734" s="110">
        <v>0</v>
      </c>
      <c r="BJ2734" s="110">
        <v>100</v>
      </c>
      <c r="BK2734" s="110">
        <v>404</v>
      </c>
      <c r="BL2734" s="110">
        <v>0</v>
      </c>
      <c r="BN2734" s="110">
        <f t="shared" si="385"/>
        <v>504</v>
      </c>
      <c r="CG2734" s="110" t="str">
        <f t="shared" si="387"/>
        <v>7101Apucarana</v>
      </c>
      <c r="CH2734" s="110" t="str">
        <f t="shared" si="388"/>
        <v>7101-1</v>
      </c>
      <c r="CI2734" s="110">
        <v>1</v>
      </c>
      <c r="CJ2734" s="110">
        <v>7101</v>
      </c>
      <c r="CK2734" s="110" t="s">
        <v>37</v>
      </c>
      <c r="CL2734" s="110">
        <v>4101408</v>
      </c>
      <c r="CM2734" s="110" t="s">
        <v>677</v>
      </c>
      <c r="CN2734" s="110">
        <v>0</v>
      </c>
      <c r="CO2734" s="110">
        <v>0</v>
      </c>
      <c r="CP2734" s="110">
        <v>900</v>
      </c>
      <c r="CQ2734" s="110">
        <v>1500</v>
      </c>
    </row>
    <row r="2735" spans="56:95" x14ac:dyDescent="0.2">
      <c r="BD2735" s="110" t="str">
        <f t="shared" si="386"/>
        <v>6362RGInt 04 Maringá</v>
      </c>
      <c r="BE2735" s="110">
        <v>6362</v>
      </c>
      <c r="BF2735" s="110" t="s">
        <v>5490</v>
      </c>
      <c r="BG2735" s="110">
        <v>7068</v>
      </c>
      <c r="BH2735" s="110" t="s">
        <v>36</v>
      </c>
      <c r="BI2735" s="110">
        <v>0</v>
      </c>
      <c r="BJ2735" s="110">
        <v>100</v>
      </c>
      <c r="BK2735" s="110">
        <v>404</v>
      </c>
      <c r="BL2735" s="110">
        <v>0</v>
      </c>
      <c r="BN2735" s="110">
        <f t="shared" ref="BN2735:BN2798" si="389">SUM(BI2735:BM2735)</f>
        <v>504</v>
      </c>
      <c r="CG2735" s="110" t="str">
        <f t="shared" si="387"/>
        <v>7101 Total</v>
      </c>
      <c r="CH2735" s="110" t="str">
        <f t="shared" si="388"/>
        <v>7101 Total-1</v>
      </c>
      <c r="CI2735" s="110">
        <v>1</v>
      </c>
      <c r="CJ2735" s="110" t="s">
        <v>8055</v>
      </c>
      <c r="CN2735" s="110">
        <v>0</v>
      </c>
      <c r="CO2735" s="110">
        <v>0</v>
      </c>
      <c r="CP2735" s="110">
        <v>900</v>
      </c>
      <c r="CQ2735" s="110">
        <v>1500</v>
      </c>
    </row>
    <row r="2736" spans="56:95" x14ac:dyDescent="0.2">
      <c r="BD2736" s="110" t="str">
        <f t="shared" si="386"/>
        <v>6363RGInt 04 Maringá</v>
      </c>
      <c r="BE2736" s="110">
        <v>6363</v>
      </c>
      <c r="BF2736" s="110" t="s">
        <v>5493</v>
      </c>
      <c r="BG2736" s="110">
        <v>7068</v>
      </c>
      <c r="BH2736" s="110" t="s">
        <v>36</v>
      </c>
      <c r="BI2736" s="110">
        <v>0</v>
      </c>
      <c r="BJ2736" s="110">
        <v>100</v>
      </c>
      <c r="BK2736" s="110">
        <v>404</v>
      </c>
      <c r="BL2736" s="110">
        <v>0</v>
      </c>
      <c r="BN2736" s="110">
        <f t="shared" si="389"/>
        <v>504</v>
      </c>
      <c r="CG2736" s="110" t="str">
        <f t="shared" si="387"/>
        <v>7102Londrina</v>
      </c>
      <c r="CH2736" s="110" t="str">
        <f t="shared" si="388"/>
        <v>7102-1</v>
      </c>
      <c r="CI2736" s="110">
        <v>1</v>
      </c>
      <c r="CJ2736" s="110">
        <v>7102</v>
      </c>
      <c r="CK2736" s="110" t="s">
        <v>37</v>
      </c>
      <c r="CL2736" s="110">
        <v>4113700</v>
      </c>
      <c r="CM2736" s="110" t="s">
        <v>326</v>
      </c>
      <c r="CN2736" s="110">
        <v>0</v>
      </c>
      <c r="CO2736" s="110">
        <v>1000</v>
      </c>
      <c r="CP2736" s="110">
        <v>250</v>
      </c>
      <c r="CQ2736" s="110">
        <v>750</v>
      </c>
    </row>
    <row r="2737" spans="56:95" x14ac:dyDescent="0.2">
      <c r="BD2737" s="110" t="str">
        <f t="shared" si="386"/>
        <v>6364RGInt 01 Curitiba</v>
      </c>
      <c r="BE2737" s="110">
        <v>6364</v>
      </c>
      <c r="BF2737" s="110" t="s">
        <v>5495</v>
      </c>
      <c r="BG2737" s="110">
        <v>7068</v>
      </c>
      <c r="BH2737" s="110" t="s">
        <v>33</v>
      </c>
      <c r="BI2737" s="110">
        <v>0</v>
      </c>
      <c r="BJ2737" s="110">
        <v>100</v>
      </c>
      <c r="BK2737" s="110">
        <v>404</v>
      </c>
      <c r="BL2737" s="110">
        <v>0</v>
      </c>
      <c r="BN2737" s="110">
        <f t="shared" si="389"/>
        <v>504</v>
      </c>
      <c r="CG2737" s="110" t="str">
        <f t="shared" si="387"/>
        <v>7102 Total</v>
      </c>
      <c r="CH2737" s="110" t="str">
        <f t="shared" si="388"/>
        <v>7102 Total-1</v>
      </c>
      <c r="CI2737" s="110">
        <v>1</v>
      </c>
      <c r="CJ2737" s="110" t="s">
        <v>8056</v>
      </c>
      <c r="CN2737" s="110">
        <v>0</v>
      </c>
      <c r="CO2737" s="110">
        <v>1000</v>
      </c>
      <c r="CP2737" s="110">
        <v>250</v>
      </c>
      <c r="CQ2737" s="110">
        <v>750</v>
      </c>
    </row>
    <row r="2738" spans="56:95" x14ac:dyDescent="0.2">
      <c r="BD2738" s="110" t="str">
        <f t="shared" ref="BD2738:BD2801" si="390">BE2738&amp;BH2738</f>
        <v>6365RGInt 05 Londrina</v>
      </c>
      <c r="BE2738" s="110">
        <v>6365</v>
      </c>
      <c r="BF2738" s="110" t="s">
        <v>5497</v>
      </c>
      <c r="BG2738" s="110">
        <v>7068</v>
      </c>
      <c r="BH2738" s="110" t="s">
        <v>37</v>
      </c>
      <c r="BI2738" s="110">
        <v>0</v>
      </c>
      <c r="BJ2738" s="110">
        <v>100</v>
      </c>
      <c r="BK2738" s="110">
        <v>404</v>
      </c>
      <c r="BL2738" s="110">
        <v>0</v>
      </c>
      <c r="BN2738" s="110">
        <f t="shared" si="389"/>
        <v>504</v>
      </c>
      <c r="CG2738" s="110" t="str">
        <f t="shared" si="387"/>
        <v>7103Cornélio Procópio</v>
      </c>
      <c r="CH2738" s="110" t="str">
        <f t="shared" si="388"/>
        <v>7103-1</v>
      </c>
      <c r="CI2738" s="110">
        <v>1</v>
      </c>
      <c r="CJ2738" s="110">
        <v>7103</v>
      </c>
      <c r="CK2738" s="110" t="s">
        <v>37</v>
      </c>
      <c r="CL2738" s="110">
        <v>4106407</v>
      </c>
      <c r="CM2738" s="110" t="s">
        <v>2227</v>
      </c>
      <c r="CN2738" s="110">
        <v>0</v>
      </c>
      <c r="CO2738" s="110">
        <v>100</v>
      </c>
      <c r="CP2738" s="110">
        <v>2000</v>
      </c>
      <c r="CQ2738" s="110">
        <v>0</v>
      </c>
    </row>
    <row r="2739" spans="56:95" x14ac:dyDescent="0.2">
      <c r="BD2739" s="110" t="str">
        <f t="shared" si="390"/>
        <v>6366RGInt 05 Londrina</v>
      </c>
      <c r="BE2739" s="110">
        <v>6366</v>
      </c>
      <c r="BF2739" s="110" t="s">
        <v>5499</v>
      </c>
      <c r="BG2739" s="110">
        <v>7068</v>
      </c>
      <c r="BH2739" s="110" t="s">
        <v>37</v>
      </c>
      <c r="BI2739" s="110">
        <v>0</v>
      </c>
      <c r="BJ2739" s="110">
        <v>100</v>
      </c>
      <c r="BK2739" s="110">
        <v>404</v>
      </c>
      <c r="BL2739" s="110">
        <v>0</v>
      </c>
      <c r="BN2739" s="110">
        <f t="shared" si="389"/>
        <v>504</v>
      </c>
      <c r="CG2739" s="110" t="str">
        <f t="shared" si="387"/>
        <v>7103 Total</v>
      </c>
      <c r="CH2739" s="110" t="str">
        <f t="shared" si="388"/>
        <v>7103 Total-1</v>
      </c>
      <c r="CI2739" s="110">
        <v>1</v>
      </c>
      <c r="CJ2739" s="110" t="s">
        <v>8057</v>
      </c>
      <c r="CN2739" s="110">
        <v>0</v>
      </c>
      <c r="CO2739" s="110">
        <v>100</v>
      </c>
      <c r="CP2739" s="110">
        <v>2000</v>
      </c>
      <c r="CQ2739" s="110">
        <v>0</v>
      </c>
    </row>
    <row r="2740" spans="56:95" x14ac:dyDescent="0.2">
      <c r="BD2740" s="110" t="str">
        <f t="shared" si="390"/>
        <v>6367RGInt 03 Cascavel</v>
      </c>
      <c r="BE2740" s="110">
        <v>6367</v>
      </c>
      <c r="BF2740" s="110" t="s">
        <v>5501</v>
      </c>
      <c r="BG2740" s="110">
        <v>7068</v>
      </c>
      <c r="BH2740" s="110" t="s">
        <v>35</v>
      </c>
      <c r="BI2740" s="110">
        <v>0</v>
      </c>
      <c r="BJ2740" s="110">
        <v>100</v>
      </c>
      <c r="BK2740" s="110">
        <v>404</v>
      </c>
      <c r="BL2740" s="110">
        <v>0</v>
      </c>
      <c r="BN2740" s="110">
        <f t="shared" si="389"/>
        <v>504</v>
      </c>
      <c r="CG2740" s="110" t="str">
        <f t="shared" si="387"/>
        <v>7104Cascavel</v>
      </c>
      <c r="CH2740" s="110" t="str">
        <f t="shared" si="388"/>
        <v>7104-1</v>
      </c>
      <c r="CI2740" s="110">
        <v>1</v>
      </c>
      <c r="CJ2740" s="110">
        <v>7104</v>
      </c>
      <c r="CK2740" s="110" t="s">
        <v>35</v>
      </c>
      <c r="CL2740" s="110">
        <v>4104808</v>
      </c>
      <c r="CM2740" s="110" t="s">
        <v>600</v>
      </c>
      <c r="CN2740" s="110">
        <v>0</v>
      </c>
      <c r="CO2740" s="110">
        <v>0</v>
      </c>
      <c r="CP2740" s="110">
        <v>0</v>
      </c>
      <c r="CQ2740" s="110">
        <v>1500</v>
      </c>
    </row>
    <row r="2741" spans="56:95" x14ac:dyDescent="0.2">
      <c r="BD2741" s="110" t="str">
        <f t="shared" si="390"/>
        <v>6368RGInt 03 Cascavel</v>
      </c>
      <c r="BE2741" s="110">
        <v>6368</v>
      </c>
      <c r="BF2741" s="110" t="s">
        <v>5503</v>
      </c>
      <c r="BG2741" s="110">
        <v>7068</v>
      </c>
      <c r="BH2741" s="110" t="s">
        <v>35</v>
      </c>
      <c r="BI2741" s="110">
        <v>0</v>
      </c>
      <c r="BJ2741" s="110">
        <v>100</v>
      </c>
      <c r="BK2741" s="110">
        <v>404</v>
      </c>
      <c r="BL2741" s="110">
        <v>0</v>
      </c>
      <c r="BN2741" s="110">
        <f t="shared" si="389"/>
        <v>504</v>
      </c>
      <c r="CG2741" s="110" t="str">
        <f t="shared" si="387"/>
        <v>7104 Total</v>
      </c>
      <c r="CH2741" s="110" t="str">
        <f t="shared" si="388"/>
        <v>7104 Total-1</v>
      </c>
      <c r="CI2741" s="110">
        <v>1</v>
      </c>
      <c r="CJ2741" s="110" t="s">
        <v>8058</v>
      </c>
      <c r="CN2741" s="110">
        <v>0</v>
      </c>
      <c r="CO2741" s="110">
        <v>0</v>
      </c>
      <c r="CP2741" s="110">
        <v>0</v>
      </c>
      <c r="CQ2741" s="110">
        <v>1500</v>
      </c>
    </row>
    <row r="2742" spans="56:95" x14ac:dyDescent="0.2">
      <c r="BD2742" s="110" t="str">
        <f t="shared" si="390"/>
        <v>6369RGInt 06 Ponta Grossa</v>
      </c>
      <c r="BE2742" s="110">
        <v>6369</v>
      </c>
      <c r="BF2742" s="110" t="s">
        <v>5505</v>
      </c>
      <c r="BG2742" s="110">
        <v>7068</v>
      </c>
      <c r="BH2742" s="110" t="s">
        <v>38</v>
      </c>
      <c r="BI2742" s="110">
        <v>0</v>
      </c>
      <c r="BJ2742" s="110">
        <v>100</v>
      </c>
      <c r="BK2742" s="110">
        <v>404</v>
      </c>
      <c r="BL2742" s="110">
        <v>0</v>
      </c>
      <c r="BN2742" s="110">
        <f t="shared" si="389"/>
        <v>504</v>
      </c>
      <c r="CG2742" s="110" t="str">
        <f t="shared" si="387"/>
        <v>7105São José dos Pinhais</v>
      </c>
      <c r="CH2742" s="110" t="str">
        <f t="shared" si="388"/>
        <v>7105-1</v>
      </c>
      <c r="CI2742" s="110">
        <v>1</v>
      </c>
      <c r="CJ2742" s="110">
        <v>7105</v>
      </c>
      <c r="CK2742" s="110" t="s">
        <v>33</v>
      </c>
      <c r="CL2742" s="110">
        <v>4125506</v>
      </c>
      <c r="CM2742" s="110" t="s">
        <v>134</v>
      </c>
      <c r="CN2742" s="110">
        <v>1183.67</v>
      </c>
      <c r="CO2742" s="110">
        <v>2213.0100000000002</v>
      </c>
      <c r="CP2742" s="110">
        <v>950</v>
      </c>
      <c r="CQ2742" s="110">
        <v>0</v>
      </c>
    </row>
    <row r="2743" spans="56:95" x14ac:dyDescent="0.2">
      <c r="BD2743" s="110" t="str">
        <f t="shared" si="390"/>
        <v>6370RGInt 03 Cascavel</v>
      </c>
      <c r="BE2743" s="110">
        <v>6370</v>
      </c>
      <c r="BF2743" s="110" t="s">
        <v>5507</v>
      </c>
      <c r="BG2743" s="110">
        <v>7068</v>
      </c>
      <c r="BH2743" s="110" t="s">
        <v>35</v>
      </c>
      <c r="BI2743" s="110">
        <v>0</v>
      </c>
      <c r="BJ2743" s="110">
        <v>100</v>
      </c>
      <c r="BK2743" s="110">
        <v>404</v>
      </c>
      <c r="BL2743" s="110">
        <v>0</v>
      </c>
      <c r="BN2743" s="110">
        <f t="shared" si="389"/>
        <v>504</v>
      </c>
      <c r="CG2743" s="110" t="str">
        <f t="shared" si="387"/>
        <v>7105 Total</v>
      </c>
      <c r="CH2743" s="110" t="str">
        <f t="shared" si="388"/>
        <v>7105 Total-1</v>
      </c>
      <c r="CI2743" s="110">
        <v>1</v>
      </c>
      <c r="CJ2743" s="110" t="s">
        <v>8059</v>
      </c>
      <c r="CN2743" s="110">
        <v>1183.67</v>
      </c>
      <c r="CO2743" s="110">
        <v>2213.0100000000002</v>
      </c>
      <c r="CP2743" s="110">
        <v>950</v>
      </c>
      <c r="CQ2743" s="110">
        <v>0</v>
      </c>
    </row>
    <row r="2744" spans="56:95" x14ac:dyDescent="0.2">
      <c r="BD2744" s="110" t="str">
        <f t="shared" si="390"/>
        <v>6371RGInt 05 Londrina</v>
      </c>
      <c r="BE2744" s="110">
        <v>6371</v>
      </c>
      <c r="BF2744" s="110" t="s">
        <v>5268</v>
      </c>
      <c r="BG2744" s="110">
        <v>7068</v>
      </c>
      <c r="BH2744" s="110" t="s">
        <v>37</v>
      </c>
      <c r="BI2744" s="110">
        <v>0</v>
      </c>
      <c r="BJ2744" s="110">
        <v>100</v>
      </c>
      <c r="BK2744" s="110">
        <v>277</v>
      </c>
      <c r="BL2744" s="110">
        <v>0</v>
      </c>
      <c r="BN2744" s="110">
        <f t="shared" si="389"/>
        <v>377</v>
      </c>
      <c r="CG2744" s="110" t="str">
        <f t="shared" si="387"/>
        <v>7107Maringá</v>
      </c>
      <c r="CH2744" s="110" t="str">
        <f t="shared" si="388"/>
        <v>7107-1</v>
      </c>
      <c r="CI2744" s="110">
        <v>1</v>
      </c>
      <c r="CJ2744" s="110">
        <v>7107</v>
      </c>
      <c r="CK2744" s="110" t="s">
        <v>36</v>
      </c>
      <c r="CL2744" s="110">
        <v>4115200</v>
      </c>
      <c r="CM2744" s="110" t="s">
        <v>503</v>
      </c>
      <c r="CN2744" s="110">
        <v>0</v>
      </c>
      <c r="CO2744" s="110">
        <v>0</v>
      </c>
      <c r="CP2744" s="110">
        <v>300</v>
      </c>
      <c r="CQ2744" s="110">
        <v>1200</v>
      </c>
    </row>
    <row r="2745" spans="56:95" x14ac:dyDescent="0.2">
      <c r="BD2745" s="110" t="str">
        <f t="shared" si="390"/>
        <v>6372RGInt 01 Curitiba</v>
      </c>
      <c r="BE2745" s="110">
        <v>6372</v>
      </c>
      <c r="BF2745" s="110" t="s">
        <v>5521</v>
      </c>
      <c r="BG2745" s="110">
        <v>7068</v>
      </c>
      <c r="BH2745" s="110" t="s">
        <v>33</v>
      </c>
      <c r="BI2745" s="110">
        <v>0</v>
      </c>
      <c r="BJ2745" s="110">
        <v>3225</v>
      </c>
      <c r="BK2745" s="110">
        <v>0</v>
      </c>
      <c r="BL2745" s="110">
        <v>0</v>
      </c>
      <c r="BN2745" s="110">
        <f t="shared" si="389"/>
        <v>3225</v>
      </c>
      <c r="CG2745" s="110" t="str">
        <f t="shared" si="387"/>
        <v>7107 Total</v>
      </c>
      <c r="CH2745" s="110" t="str">
        <f t="shared" si="388"/>
        <v>7107 Total-1</v>
      </c>
      <c r="CI2745" s="110">
        <v>1</v>
      </c>
      <c r="CJ2745" s="110" t="s">
        <v>8060</v>
      </c>
      <c r="CN2745" s="110">
        <v>0</v>
      </c>
      <c r="CO2745" s="110">
        <v>0</v>
      </c>
      <c r="CP2745" s="110">
        <v>300</v>
      </c>
      <c r="CQ2745" s="110">
        <v>1200</v>
      </c>
    </row>
    <row r="2746" spans="56:95" x14ac:dyDescent="0.2">
      <c r="BD2746" s="110" t="str">
        <f t="shared" si="390"/>
        <v>6373RGInt 05 Londrina</v>
      </c>
      <c r="BE2746" s="110">
        <v>6373</v>
      </c>
      <c r="BF2746" s="110" t="s">
        <v>5241</v>
      </c>
      <c r="BG2746" s="110">
        <v>8074</v>
      </c>
      <c r="BH2746" s="110" t="s">
        <v>37</v>
      </c>
      <c r="BI2746" s="110">
        <v>0</v>
      </c>
      <c r="BJ2746" s="110">
        <v>100</v>
      </c>
      <c r="BK2746" s="110">
        <v>277</v>
      </c>
      <c r="BL2746" s="110">
        <v>0</v>
      </c>
      <c r="BN2746" s="110">
        <f t="shared" si="389"/>
        <v>377</v>
      </c>
      <c r="CG2746" s="110" t="str">
        <f t="shared" si="387"/>
        <v>7108Curitiba</v>
      </c>
      <c r="CH2746" s="110" t="str">
        <f t="shared" si="388"/>
        <v>7108-1</v>
      </c>
      <c r="CI2746" s="110">
        <v>1</v>
      </c>
      <c r="CJ2746" s="110">
        <v>7108</v>
      </c>
      <c r="CK2746" s="110" t="s">
        <v>33</v>
      </c>
      <c r="CL2746" s="110">
        <v>4106902</v>
      </c>
      <c r="CM2746" s="110" t="s">
        <v>128</v>
      </c>
      <c r="CN2746" s="110">
        <v>0</v>
      </c>
      <c r="CO2746" s="110">
        <v>0</v>
      </c>
      <c r="CP2746" s="110">
        <v>1000</v>
      </c>
      <c r="CQ2746" s="110">
        <v>4000</v>
      </c>
    </row>
    <row r="2747" spans="56:95" x14ac:dyDescent="0.2">
      <c r="BD2747" s="110" t="str">
        <f t="shared" si="390"/>
        <v>6374RGInt 04 Maringá</v>
      </c>
      <c r="BE2747" s="110">
        <v>6374</v>
      </c>
      <c r="BF2747" s="110" t="s">
        <v>5245</v>
      </c>
      <c r="BG2747" s="110">
        <v>8074</v>
      </c>
      <c r="BH2747" s="110" t="s">
        <v>36</v>
      </c>
      <c r="BI2747" s="110">
        <v>0</v>
      </c>
      <c r="BJ2747" s="110">
        <v>100</v>
      </c>
      <c r="BK2747" s="110">
        <v>277</v>
      </c>
      <c r="BL2747" s="110">
        <v>0</v>
      </c>
      <c r="BN2747" s="110">
        <f t="shared" si="389"/>
        <v>377</v>
      </c>
      <c r="CG2747" s="110" t="str">
        <f t="shared" si="387"/>
        <v>7108 Total</v>
      </c>
      <c r="CH2747" s="110" t="str">
        <f t="shared" si="388"/>
        <v>7108 Total-1</v>
      </c>
      <c r="CI2747" s="110">
        <v>1</v>
      </c>
      <c r="CJ2747" s="110" t="s">
        <v>8061</v>
      </c>
      <c r="CN2747" s="110">
        <v>0</v>
      </c>
      <c r="CO2747" s="110">
        <v>0</v>
      </c>
      <c r="CP2747" s="110">
        <v>1000</v>
      </c>
      <c r="CQ2747" s="110">
        <v>4000</v>
      </c>
    </row>
    <row r="2748" spans="56:95" x14ac:dyDescent="0.2">
      <c r="BD2748" s="110" t="str">
        <f t="shared" si="390"/>
        <v>6375RGInt 01 Curitiba</v>
      </c>
      <c r="BE2748" s="110">
        <v>6375</v>
      </c>
      <c r="BF2748" s="110" t="s">
        <v>5247</v>
      </c>
      <c r="BG2748" s="110">
        <v>8074</v>
      </c>
      <c r="BH2748" s="110" t="s">
        <v>33</v>
      </c>
      <c r="BI2748" s="110">
        <v>0</v>
      </c>
      <c r="BJ2748" s="110">
        <v>142</v>
      </c>
      <c r="BK2748" s="110">
        <v>500</v>
      </c>
      <c r="BL2748" s="110">
        <v>0</v>
      </c>
      <c r="BN2748" s="110">
        <f t="shared" si="389"/>
        <v>642</v>
      </c>
      <c r="CG2748" s="110" t="str">
        <f t="shared" si="387"/>
        <v>7109Curitiba</v>
      </c>
      <c r="CH2748" s="110" t="str">
        <f t="shared" si="388"/>
        <v>7109-1</v>
      </c>
      <c r="CI2748" s="110">
        <v>1</v>
      </c>
      <c r="CJ2748" s="110">
        <v>7109</v>
      </c>
      <c r="CK2748" s="110" t="s">
        <v>33</v>
      </c>
      <c r="CL2748" s="110">
        <v>4106902</v>
      </c>
      <c r="CM2748" s="110" t="s">
        <v>128</v>
      </c>
      <c r="CN2748" s="110">
        <v>0</v>
      </c>
      <c r="CO2748" s="110">
        <v>0</v>
      </c>
      <c r="CP2748" s="110">
        <v>2000</v>
      </c>
      <c r="CQ2748" s="110">
        <v>3082</v>
      </c>
    </row>
    <row r="2749" spans="56:95" x14ac:dyDescent="0.2">
      <c r="BD2749" s="110" t="str">
        <f t="shared" si="390"/>
        <v>6376RGInt 04 Maringá</v>
      </c>
      <c r="BE2749" s="110">
        <v>6376</v>
      </c>
      <c r="BF2749" s="110" t="s">
        <v>5249</v>
      </c>
      <c r="BG2749" s="110">
        <v>8074</v>
      </c>
      <c r="BH2749" s="110" t="s">
        <v>36</v>
      </c>
      <c r="BI2749" s="110">
        <v>0</v>
      </c>
      <c r="BJ2749" s="110">
        <v>250</v>
      </c>
      <c r="BK2749" s="110">
        <v>1000</v>
      </c>
      <c r="BL2749" s="110">
        <v>113</v>
      </c>
      <c r="BN2749" s="110">
        <f t="shared" si="389"/>
        <v>1363</v>
      </c>
      <c r="CG2749" s="110" t="str">
        <f t="shared" si="387"/>
        <v>7109 Total</v>
      </c>
      <c r="CH2749" s="110" t="str">
        <f t="shared" si="388"/>
        <v>7109 Total-1</v>
      </c>
      <c r="CI2749" s="110">
        <v>1</v>
      </c>
      <c r="CJ2749" s="110" t="s">
        <v>8062</v>
      </c>
      <c r="CN2749" s="110">
        <v>0</v>
      </c>
      <c r="CO2749" s="110">
        <v>0</v>
      </c>
      <c r="CP2749" s="110">
        <v>2000</v>
      </c>
      <c r="CQ2749" s="110">
        <v>3082</v>
      </c>
    </row>
    <row r="2750" spans="56:95" x14ac:dyDescent="0.2">
      <c r="BD2750" s="110" t="str">
        <f t="shared" si="390"/>
        <v>6377RGInt 01 Curitiba</v>
      </c>
      <c r="BE2750" s="110">
        <v>6377</v>
      </c>
      <c r="BF2750" s="110" t="s">
        <v>5251</v>
      </c>
      <c r="BG2750" s="110">
        <v>8074</v>
      </c>
      <c r="BH2750" s="110" t="s">
        <v>33</v>
      </c>
      <c r="BI2750" s="110">
        <v>0</v>
      </c>
      <c r="BJ2750" s="110">
        <v>150</v>
      </c>
      <c r="BK2750" s="110">
        <v>200</v>
      </c>
      <c r="BL2750" s="110">
        <v>1450</v>
      </c>
      <c r="BN2750" s="110">
        <f t="shared" si="389"/>
        <v>1800</v>
      </c>
      <c r="CG2750" s="110" t="str">
        <f t="shared" si="387"/>
        <v>7115Jacarezinho</v>
      </c>
      <c r="CH2750" s="110" t="str">
        <f t="shared" si="388"/>
        <v>7115-1</v>
      </c>
      <c r="CI2750" s="110">
        <v>1</v>
      </c>
      <c r="CJ2750" s="110">
        <v>7115</v>
      </c>
      <c r="CK2750" s="110" t="s">
        <v>37</v>
      </c>
      <c r="CL2750" s="110">
        <v>4111803</v>
      </c>
      <c r="CM2750" s="110" t="s">
        <v>813</v>
      </c>
      <c r="CN2750" s="110">
        <v>0</v>
      </c>
      <c r="CO2750" s="110">
        <v>0</v>
      </c>
      <c r="CP2750" s="110">
        <v>100</v>
      </c>
      <c r="CQ2750" s="110">
        <v>500</v>
      </c>
    </row>
    <row r="2751" spans="56:95" x14ac:dyDescent="0.2">
      <c r="BD2751" s="110" t="str">
        <f t="shared" si="390"/>
        <v>6378RGInt 04 Maringá</v>
      </c>
      <c r="BE2751" s="110">
        <v>6378</v>
      </c>
      <c r="BF2751" s="110" t="s">
        <v>5254</v>
      </c>
      <c r="BG2751" s="110">
        <v>8074</v>
      </c>
      <c r="BH2751" s="110" t="s">
        <v>36</v>
      </c>
      <c r="BI2751" s="110">
        <v>0</v>
      </c>
      <c r="BJ2751" s="110">
        <v>77</v>
      </c>
      <c r="BK2751" s="110">
        <v>300</v>
      </c>
      <c r="BL2751" s="110">
        <v>0</v>
      </c>
      <c r="BN2751" s="110">
        <f t="shared" si="389"/>
        <v>377</v>
      </c>
      <c r="CG2751" s="110" t="str">
        <f t="shared" si="387"/>
        <v>7115 Total</v>
      </c>
      <c r="CH2751" s="110" t="str">
        <f t="shared" si="388"/>
        <v>7115 Total-1</v>
      </c>
      <c r="CI2751" s="110">
        <v>1</v>
      </c>
      <c r="CJ2751" s="110" t="s">
        <v>8063</v>
      </c>
      <c r="CN2751" s="110">
        <v>0</v>
      </c>
      <c r="CO2751" s="110">
        <v>0</v>
      </c>
      <c r="CP2751" s="110">
        <v>100</v>
      </c>
      <c r="CQ2751" s="110">
        <v>500</v>
      </c>
    </row>
    <row r="2752" spans="56:95" x14ac:dyDescent="0.2">
      <c r="BD2752" s="110" t="str">
        <f t="shared" si="390"/>
        <v>6380RGInt 05 Londrina</v>
      </c>
      <c r="BE2752" s="110">
        <v>6380</v>
      </c>
      <c r="BF2752" s="110" t="s">
        <v>5256</v>
      </c>
      <c r="BG2752" s="110">
        <v>8074</v>
      </c>
      <c r="BH2752" s="110" t="s">
        <v>37</v>
      </c>
      <c r="BI2752" s="110">
        <v>0</v>
      </c>
      <c r="BJ2752" s="110">
        <v>113</v>
      </c>
      <c r="BK2752" s="110">
        <v>1000</v>
      </c>
      <c r="BL2752" s="110">
        <v>250</v>
      </c>
      <c r="BN2752" s="110">
        <f t="shared" si="389"/>
        <v>1363</v>
      </c>
      <c r="CG2752" s="110" t="str">
        <f t="shared" si="387"/>
        <v>7127São José dos Pinhais</v>
      </c>
      <c r="CH2752" s="110" t="str">
        <f t="shared" si="388"/>
        <v>7127-1</v>
      </c>
      <c r="CI2752" s="110">
        <v>1</v>
      </c>
      <c r="CJ2752" s="110">
        <v>7127</v>
      </c>
      <c r="CK2752" s="110" t="s">
        <v>33</v>
      </c>
      <c r="CL2752" s="110">
        <v>4125506</v>
      </c>
      <c r="CM2752" s="110" t="s">
        <v>134</v>
      </c>
      <c r="CN2752" s="110">
        <v>0</v>
      </c>
      <c r="CO2752" s="110">
        <v>0</v>
      </c>
      <c r="CP2752" s="110">
        <v>30</v>
      </c>
      <c r="CQ2752" s="110">
        <v>0</v>
      </c>
    </row>
    <row r="2753" spans="56:95" x14ac:dyDescent="0.2">
      <c r="BD2753" s="110" t="str">
        <f t="shared" si="390"/>
        <v>6381RGInt 03 Cascavel</v>
      </c>
      <c r="BE2753" s="110">
        <v>6381</v>
      </c>
      <c r="BF2753" s="110" t="s">
        <v>5258</v>
      </c>
      <c r="BG2753" s="110">
        <v>8074</v>
      </c>
      <c r="BH2753" s="110" t="s">
        <v>35</v>
      </c>
      <c r="BI2753" s="110">
        <v>0</v>
      </c>
      <c r="BJ2753" s="110">
        <v>77</v>
      </c>
      <c r="BK2753" s="110">
        <v>300</v>
      </c>
      <c r="BL2753" s="110">
        <v>0</v>
      </c>
      <c r="BN2753" s="110">
        <f t="shared" si="389"/>
        <v>377</v>
      </c>
      <c r="CG2753" s="110" t="str">
        <f t="shared" si="387"/>
        <v>7127 Total</v>
      </c>
      <c r="CH2753" s="110" t="str">
        <f t="shared" si="388"/>
        <v>7127 Total-1</v>
      </c>
      <c r="CI2753" s="110">
        <v>1</v>
      </c>
      <c r="CJ2753" s="110" t="s">
        <v>8064</v>
      </c>
      <c r="CN2753" s="110">
        <v>0</v>
      </c>
      <c r="CO2753" s="110">
        <v>0</v>
      </c>
      <c r="CP2753" s="110">
        <v>30</v>
      </c>
      <c r="CQ2753" s="110">
        <v>0</v>
      </c>
    </row>
    <row r="2754" spans="56:95" x14ac:dyDescent="0.2">
      <c r="BD2754" s="110" t="str">
        <f t="shared" si="390"/>
        <v>6382RGInt 06 Ponta Grossa</v>
      </c>
      <c r="BE2754" s="110">
        <v>6382</v>
      </c>
      <c r="BF2754" s="110" t="s">
        <v>5260</v>
      </c>
      <c r="BG2754" s="110">
        <v>8074</v>
      </c>
      <c r="BH2754" s="110" t="s">
        <v>38</v>
      </c>
      <c r="BI2754" s="110">
        <v>0</v>
      </c>
      <c r="BJ2754" s="110">
        <v>50</v>
      </c>
      <c r="BK2754" s="110">
        <v>327</v>
      </c>
      <c r="BL2754" s="110">
        <v>0</v>
      </c>
      <c r="BN2754" s="110">
        <f t="shared" si="389"/>
        <v>377</v>
      </c>
      <c r="CG2754" s="110" t="str">
        <f t="shared" si="387"/>
        <v>7149Londrina</v>
      </c>
      <c r="CH2754" s="110" t="str">
        <f t="shared" si="388"/>
        <v>7149-1</v>
      </c>
      <c r="CI2754" s="110">
        <v>1</v>
      </c>
      <c r="CJ2754" s="110">
        <v>7149</v>
      </c>
      <c r="CK2754" s="110" t="s">
        <v>37</v>
      </c>
      <c r="CL2754" s="110">
        <v>4113700</v>
      </c>
      <c r="CM2754" s="110" t="s">
        <v>326</v>
      </c>
      <c r="CN2754" s="110">
        <v>0</v>
      </c>
      <c r="CO2754" s="110">
        <v>0</v>
      </c>
      <c r="CP2754" s="110">
        <v>4000</v>
      </c>
      <c r="CQ2754" s="110">
        <v>5970</v>
      </c>
    </row>
    <row r="2755" spans="56:95" x14ac:dyDescent="0.2">
      <c r="BD2755" s="110" t="str">
        <f t="shared" si="390"/>
        <v>6383RGInt 04 Maringá</v>
      </c>
      <c r="BE2755" s="110">
        <v>6383</v>
      </c>
      <c r="BF2755" s="110" t="s">
        <v>5262</v>
      </c>
      <c r="BG2755" s="110">
        <v>8074</v>
      </c>
      <c r="BH2755" s="110" t="s">
        <v>36</v>
      </c>
      <c r="BI2755" s="110">
        <v>0</v>
      </c>
      <c r="BJ2755" s="110">
        <v>50</v>
      </c>
      <c r="BK2755" s="110">
        <v>327</v>
      </c>
      <c r="BL2755" s="110">
        <v>0</v>
      </c>
      <c r="BN2755" s="110">
        <f t="shared" si="389"/>
        <v>377</v>
      </c>
      <c r="CG2755" s="110" t="str">
        <f t="shared" si="387"/>
        <v>7149 Total</v>
      </c>
      <c r="CH2755" s="110" t="str">
        <f t="shared" si="388"/>
        <v>7149 Total-1</v>
      </c>
      <c r="CI2755" s="110">
        <v>1</v>
      </c>
      <c r="CJ2755" s="110" t="s">
        <v>8065</v>
      </c>
      <c r="CN2755" s="110">
        <v>0</v>
      </c>
      <c r="CO2755" s="110">
        <v>0</v>
      </c>
      <c r="CP2755" s="110">
        <v>4000</v>
      </c>
      <c r="CQ2755" s="110">
        <v>5970</v>
      </c>
    </row>
    <row r="2756" spans="56:95" x14ac:dyDescent="0.2">
      <c r="BD2756" s="110" t="str">
        <f t="shared" si="390"/>
        <v>6384RGInt 05 Londrina</v>
      </c>
      <c r="BE2756" s="110">
        <v>6384</v>
      </c>
      <c r="BF2756" s="110" t="s">
        <v>5265</v>
      </c>
      <c r="BG2756" s="110">
        <v>8074</v>
      </c>
      <c r="BH2756" s="110" t="s">
        <v>37</v>
      </c>
      <c r="BI2756" s="110">
        <v>0</v>
      </c>
      <c r="BJ2756" s="110">
        <v>100</v>
      </c>
      <c r="BK2756" s="110">
        <v>277</v>
      </c>
      <c r="BL2756" s="110">
        <v>0</v>
      </c>
      <c r="BN2756" s="110">
        <f t="shared" si="389"/>
        <v>377</v>
      </c>
      <c r="CG2756" s="110" t="str">
        <f t="shared" si="387"/>
        <v>7150Guarapuava</v>
      </c>
      <c r="CH2756" s="110" t="str">
        <f t="shared" si="388"/>
        <v>7150-1</v>
      </c>
      <c r="CI2756" s="110">
        <v>1</v>
      </c>
      <c r="CJ2756" s="110">
        <v>7150</v>
      </c>
      <c r="CK2756" s="110" t="s">
        <v>34</v>
      </c>
      <c r="CL2756" s="110">
        <v>4109401</v>
      </c>
      <c r="CM2756" s="110" t="s">
        <v>526</v>
      </c>
      <c r="CN2756" s="110">
        <v>0</v>
      </c>
      <c r="CO2756" s="110">
        <v>0</v>
      </c>
      <c r="CP2756" s="110">
        <v>50</v>
      </c>
      <c r="CQ2756" s="110">
        <v>3250</v>
      </c>
    </row>
    <row r="2757" spans="56:95" x14ac:dyDescent="0.2">
      <c r="BD2757" s="110" t="str">
        <f t="shared" si="390"/>
        <v>6385RGInt 05 Londrina</v>
      </c>
      <c r="BE2757" s="110">
        <v>6385</v>
      </c>
      <c r="BF2757" s="110" t="s">
        <v>5268</v>
      </c>
      <c r="BG2757" s="110">
        <v>8074</v>
      </c>
      <c r="BH2757" s="110" t="s">
        <v>37</v>
      </c>
      <c r="BI2757" s="110">
        <v>0</v>
      </c>
      <c r="BJ2757" s="110">
        <v>100</v>
      </c>
      <c r="BK2757" s="110">
        <v>277</v>
      </c>
      <c r="BL2757" s="110">
        <v>0</v>
      </c>
      <c r="BN2757" s="110">
        <f t="shared" si="389"/>
        <v>377</v>
      </c>
      <c r="CG2757" s="110" t="str">
        <f t="shared" si="387"/>
        <v>7150 Total</v>
      </c>
      <c r="CH2757" s="110" t="str">
        <f t="shared" si="388"/>
        <v>7150 Total-1</v>
      </c>
      <c r="CI2757" s="110">
        <v>1</v>
      </c>
      <c r="CJ2757" s="110" t="s">
        <v>8066</v>
      </c>
      <c r="CN2757" s="110">
        <v>0</v>
      </c>
      <c r="CO2757" s="110">
        <v>0</v>
      </c>
      <c r="CP2757" s="110">
        <v>50</v>
      </c>
      <c r="CQ2757" s="110">
        <v>3250</v>
      </c>
    </row>
    <row r="2758" spans="56:95" x14ac:dyDescent="0.2">
      <c r="BD2758" s="110" t="str">
        <f t="shared" si="390"/>
        <v>6386RGInt 03 Cascavel</v>
      </c>
      <c r="BE2758" s="110">
        <v>6386</v>
      </c>
      <c r="BF2758" s="110" t="s">
        <v>5302</v>
      </c>
      <c r="BG2758" s="110">
        <v>8074</v>
      </c>
      <c r="BH2758" s="110" t="s">
        <v>35</v>
      </c>
      <c r="BI2758" s="110">
        <v>0</v>
      </c>
      <c r="BJ2758" s="110">
        <v>100</v>
      </c>
      <c r="BK2758" s="110">
        <v>200</v>
      </c>
      <c r="BL2758" s="110">
        <v>0</v>
      </c>
      <c r="BN2758" s="110">
        <f t="shared" si="389"/>
        <v>300</v>
      </c>
      <c r="CG2758" s="110" t="str">
        <f t="shared" si="387"/>
        <v>7151Sarandi</v>
      </c>
      <c r="CH2758" s="110" t="str">
        <f t="shared" si="388"/>
        <v>7151-1</v>
      </c>
      <c r="CI2758" s="110">
        <v>1</v>
      </c>
      <c r="CJ2758" s="110">
        <v>7151</v>
      </c>
      <c r="CK2758" s="110" t="s">
        <v>36</v>
      </c>
      <c r="CL2758" s="110">
        <v>4126256</v>
      </c>
      <c r="CM2758" s="110" t="s">
        <v>223</v>
      </c>
      <c r="CN2758" s="110">
        <v>0</v>
      </c>
      <c r="CO2758" s="110">
        <v>0</v>
      </c>
      <c r="CP2758" s="110">
        <v>50</v>
      </c>
      <c r="CQ2758" s="110">
        <v>3250</v>
      </c>
    </row>
    <row r="2759" spans="56:95" x14ac:dyDescent="0.2">
      <c r="BD2759" s="110" t="str">
        <f t="shared" si="390"/>
        <v>6387RGInt 02 Guarapuava</v>
      </c>
      <c r="BE2759" s="110">
        <v>6387</v>
      </c>
      <c r="BF2759" s="110" t="s">
        <v>5304</v>
      </c>
      <c r="BG2759" s="110">
        <v>8074</v>
      </c>
      <c r="BH2759" s="110" t="s">
        <v>34</v>
      </c>
      <c r="BI2759" s="110">
        <v>0</v>
      </c>
      <c r="BJ2759" s="110">
        <v>50</v>
      </c>
      <c r="BK2759" s="110">
        <v>260</v>
      </c>
      <c r="BL2759" s="110">
        <v>0</v>
      </c>
      <c r="BN2759" s="110">
        <f t="shared" si="389"/>
        <v>310</v>
      </c>
      <c r="CG2759" s="110" t="str">
        <f t="shared" si="387"/>
        <v>7151 Total</v>
      </c>
      <c r="CH2759" s="110" t="str">
        <f t="shared" si="388"/>
        <v>7151 Total-1</v>
      </c>
      <c r="CI2759" s="110">
        <v>1</v>
      </c>
      <c r="CJ2759" s="110" t="s">
        <v>8067</v>
      </c>
      <c r="CN2759" s="110">
        <v>0</v>
      </c>
      <c r="CO2759" s="110">
        <v>0</v>
      </c>
      <c r="CP2759" s="110">
        <v>50</v>
      </c>
      <c r="CQ2759" s="110">
        <v>3250</v>
      </c>
    </row>
    <row r="2760" spans="56:95" x14ac:dyDescent="0.2">
      <c r="BD2760" s="110" t="str">
        <f t="shared" si="390"/>
        <v>6388RGInt 01 Curitiba</v>
      </c>
      <c r="BE2760" s="110">
        <v>6388</v>
      </c>
      <c r="BF2760" s="110" t="s">
        <v>5307</v>
      </c>
      <c r="BG2760" s="110">
        <v>8074</v>
      </c>
      <c r="BH2760" s="110" t="s">
        <v>33</v>
      </c>
      <c r="BI2760" s="110">
        <v>0</v>
      </c>
      <c r="BJ2760" s="110">
        <v>50</v>
      </c>
      <c r="BK2760" s="110">
        <v>550</v>
      </c>
      <c r="BL2760" s="110">
        <v>0</v>
      </c>
      <c r="BN2760" s="110">
        <f t="shared" si="389"/>
        <v>600</v>
      </c>
      <c r="CG2760" s="110" t="str">
        <f t="shared" si="387"/>
        <v>7152Telêmaco Borba</v>
      </c>
      <c r="CH2760" s="110" t="str">
        <f t="shared" si="388"/>
        <v>7152-1</v>
      </c>
      <c r="CI2760" s="110">
        <v>1</v>
      </c>
      <c r="CJ2760" s="110">
        <v>7152</v>
      </c>
      <c r="CK2760" s="110" t="s">
        <v>38</v>
      </c>
      <c r="CL2760" s="110">
        <v>4127106</v>
      </c>
      <c r="CM2760" s="110" t="s">
        <v>559</v>
      </c>
      <c r="CN2760" s="110">
        <v>0</v>
      </c>
      <c r="CO2760" s="110">
        <v>0</v>
      </c>
      <c r="CP2760" s="110">
        <v>50</v>
      </c>
      <c r="CQ2760" s="110">
        <v>3250</v>
      </c>
    </row>
    <row r="2761" spans="56:95" x14ac:dyDescent="0.2">
      <c r="BD2761" s="110" t="str">
        <f t="shared" si="390"/>
        <v>6389RGInt 06 Ponta Grossa</v>
      </c>
      <c r="BE2761" s="110">
        <v>6389</v>
      </c>
      <c r="BF2761" s="110" t="s">
        <v>5309</v>
      </c>
      <c r="BG2761" s="110">
        <v>8074</v>
      </c>
      <c r="BH2761" s="110" t="s">
        <v>38</v>
      </c>
      <c r="BI2761" s="110">
        <v>0</v>
      </c>
      <c r="BJ2761" s="110">
        <v>50</v>
      </c>
      <c r="BK2761" s="110">
        <v>850</v>
      </c>
      <c r="BL2761" s="110">
        <v>100</v>
      </c>
      <c r="BN2761" s="110">
        <f t="shared" si="389"/>
        <v>1000</v>
      </c>
      <c r="CG2761" s="110" t="str">
        <f t="shared" si="387"/>
        <v>7152 Total</v>
      </c>
      <c r="CH2761" s="110" t="str">
        <f t="shared" si="388"/>
        <v>7152 Total-1</v>
      </c>
      <c r="CI2761" s="110">
        <v>1</v>
      </c>
      <c r="CJ2761" s="110" t="s">
        <v>8068</v>
      </c>
      <c r="CN2761" s="110">
        <v>0</v>
      </c>
      <c r="CO2761" s="110">
        <v>0</v>
      </c>
      <c r="CP2761" s="110">
        <v>50</v>
      </c>
      <c r="CQ2761" s="110">
        <v>3250</v>
      </c>
    </row>
    <row r="2762" spans="56:95" x14ac:dyDescent="0.2">
      <c r="BD2762" s="110" t="str">
        <f t="shared" si="390"/>
        <v>6391RGInt 04 Maringá</v>
      </c>
      <c r="BE2762" s="110">
        <v>6391</v>
      </c>
      <c r="BF2762" s="110" t="s">
        <v>5314</v>
      </c>
      <c r="BG2762" s="110">
        <v>8074</v>
      </c>
      <c r="BH2762" s="110" t="s">
        <v>36</v>
      </c>
      <c r="BI2762" s="110">
        <v>0</v>
      </c>
      <c r="BJ2762" s="110">
        <v>50</v>
      </c>
      <c r="BK2762" s="110">
        <v>700</v>
      </c>
      <c r="BL2762" s="110">
        <v>100</v>
      </c>
      <c r="BN2762" s="110">
        <f t="shared" si="389"/>
        <v>850</v>
      </c>
      <c r="CG2762" s="110" t="str">
        <f t="shared" si="387"/>
        <v>7174Maringá</v>
      </c>
      <c r="CH2762" s="110" t="str">
        <f t="shared" si="388"/>
        <v>7174-1</v>
      </c>
      <c r="CI2762" s="110">
        <v>1</v>
      </c>
      <c r="CJ2762" s="110">
        <v>7174</v>
      </c>
      <c r="CK2762" s="110" t="s">
        <v>36</v>
      </c>
      <c r="CL2762" s="110">
        <v>4115200</v>
      </c>
      <c r="CM2762" s="110" t="s">
        <v>503</v>
      </c>
      <c r="CN2762" s="110">
        <v>0</v>
      </c>
      <c r="CO2762" s="110">
        <v>30</v>
      </c>
      <c r="CP2762" s="110">
        <v>150</v>
      </c>
      <c r="CQ2762" s="110">
        <v>0</v>
      </c>
    </row>
    <row r="2763" spans="56:95" x14ac:dyDescent="0.2">
      <c r="BD2763" s="110" t="str">
        <f t="shared" si="390"/>
        <v>6392RGInt 03 Cascavel</v>
      </c>
      <c r="BE2763" s="110">
        <v>6392</v>
      </c>
      <c r="BF2763" s="110" t="s">
        <v>5320</v>
      </c>
      <c r="BG2763" s="110">
        <v>8074</v>
      </c>
      <c r="BH2763" s="110" t="s">
        <v>35</v>
      </c>
      <c r="BI2763" s="110">
        <v>0</v>
      </c>
      <c r="BJ2763" s="110">
        <v>100</v>
      </c>
      <c r="BK2763" s="110">
        <v>300</v>
      </c>
      <c r="BL2763" s="110">
        <v>0</v>
      </c>
      <c r="BN2763" s="110">
        <f t="shared" si="389"/>
        <v>400</v>
      </c>
      <c r="CG2763" s="110" t="str">
        <f t="shared" si="387"/>
        <v>7174 Total</v>
      </c>
      <c r="CH2763" s="110" t="str">
        <f t="shared" si="388"/>
        <v>7174 Total-1</v>
      </c>
      <c r="CI2763" s="110">
        <v>1</v>
      </c>
      <c r="CJ2763" s="110" t="s">
        <v>8069</v>
      </c>
      <c r="CN2763" s="110">
        <v>0</v>
      </c>
      <c r="CO2763" s="110">
        <v>30</v>
      </c>
      <c r="CP2763" s="110">
        <v>150</v>
      </c>
      <c r="CQ2763" s="110">
        <v>0</v>
      </c>
    </row>
    <row r="2764" spans="56:95" x14ac:dyDescent="0.2">
      <c r="BD2764" s="110" t="str">
        <f t="shared" si="390"/>
        <v>6393RGInt 04 Maringá</v>
      </c>
      <c r="BE2764" s="110">
        <v>6393</v>
      </c>
      <c r="BF2764" s="110" t="s">
        <v>5324</v>
      </c>
      <c r="BG2764" s="110">
        <v>8074</v>
      </c>
      <c r="BH2764" s="110" t="s">
        <v>36</v>
      </c>
      <c r="BI2764" s="110">
        <v>0</v>
      </c>
      <c r="BJ2764" s="110">
        <v>100</v>
      </c>
      <c r="BK2764" s="110">
        <v>300</v>
      </c>
      <c r="BL2764" s="110">
        <v>0</v>
      </c>
      <c r="BN2764" s="110">
        <f t="shared" si="389"/>
        <v>400</v>
      </c>
      <c r="CG2764" s="110" t="str">
        <f t="shared" si="387"/>
        <v>7175Guarapuava</v>
      </c>
      <c r="CH2764" s="110" t="str">
        <f t="shared" si="388"/>
        <v>7175-1</v>
      </c>
      <c r="CI2764" s="110">
        <v>1</v>
      </c>
      <c r="CJ2764" s="110">
        <v>7175</v>
      </c>
      <c r="CK2764" s="110" t="s">
        <v>34</v>
      </c>
      <c r="CL2764" s="110">
        <v>4109401</v>
      </c>
      <c r="CM2764" s="110" t="s">
        <v>526</v>
      </c>
      <c r="CN2764" s="110">
        <v>0</v>
      </c>
      <c r="CO2764" s="110">
        <v>30</v>
      </c>
      <c r="CP2764" s="110">
        <v>150</v>
      </c>
      <c r="CQ2764" s="110">
        <v>0</v>
      </c>
    </row>
    <row r="2765" spans="56:95" x14ac:dyDescent="0.2">
      <c r="BD2765" s="110" t="str">
        <f t="shared" si="390"/>
        <v>6394RGInt 06 Ponta Grossa</v>
      </c>
      <c r="BE2765" s="110">
        <v>6394</v>
      </c>
      <c r="BF2765" s="110" t="s">
        <v>5327</v>
      </c>
      <c r="BG2765" s="110">
        <v>8074</v>
      </c>
      <c r="BH2765" s="110" t="s">
        <v>38</v>
      </c>
      <c r="BI2765" s="110">
        <v>0</v>
      </c>
      <c r="BJ2765" s="110">
        <v>50</v>
      </c>
      <c r="BK2765" s="110">
        <v>700</v>
      </c>
      <c r="BL2765" s="110">
        <v>100</v>
      </c>
      <c r="BN2765" s="110">
        <f t="shared" si="389"/>
        <v>850</v>
      </c>
      <c r="CG2765" s="110" t="str">
        <f t="shared" si="387"/>
        <v>7175 Total</v>
      </c>
      <c r="CH2765" s="110" t="str">
        <f t="shared" si="388"/>
        <v>7175 Total-1</v>
      </c>
      <c r="CI2765" s="110">
        <v>1</v>
      </c>
      <c r="CJ2765" s="110" t="s">
        <v>8070</v>
      </c>
      <c r="CN2765" s="110">
        <v>0</v>
      </c>
      <c r="CO2765" s="110">
        <v>30</v>
      </c>
      <c r="CP2765" s="110">
        <v>150</v>
      </c>
      <c r="CQ2765" s="110">
        <v>0</v>
      </c>
    </row>
    <row r="2766" spans="56:95" x14ac:dyDescent="0.2">
      <c r="BD2766" s="110" t="str">
        <f t="shared" si="390"/>
        <v>6395RGInt 01 Curitiba</v>
      </c>
      <c r="BE2766" s="110">
        <v>6395</v>
      </c>
      <c r="BF2766" s="110" t="s">
        <v>5336</v>
      </c>
      <c r="BG2766" s="110">
        <v>8074</v>
      </c>
      <c r="BH2766" s="110" t="s">
        <v>33</v>
      </c>
      <c r="BI2766" s="110">
        <v>0</v>
      </c>
      <c r="BJ2766" s="110">
        <v>150</v>
      </c>
      <c r="BK2766" s="110">
        <v>1250</v>
      </c>
      <c r="BL2766" s="110">
        <v>1000</v>
      </c>
      <c r="BN2766" s="110">
        <f t="shared" si="389"/>
        <v>2400</v>
      </c>
      <c r="CG2766" s="110" t="str">
        <f t="shared" si="387"/>
        <v>7176Piraquara</v>
      </c>
      <c r="CH2766" s="110" t="str">
        <f t="shared" si="388"/>
        <v>7176-1</v>
      </c>
      <c r="CI2766" s="110">
        <v>1</v>
      </c>
      <c r="CJ2766" s="110">
        <v>7176</v>
      </c>
      <c r="CK2766" s="110" t="s">
        <v>33</v>
      </c>
      <c r="CL2766" s="110">
        <v>4119509</v>
      </c>
      <c r="CM2766" s="110" t="s">
        <v>519</v>
      </c>
      <c r="CN2766" s="110">
        <v>0</v>
      </c>
      <c r="CO2766" s="110">
        <v>0</v>
      </c>
      <c r="CP2766" s="110">
        <v>200</v>
      </c>
      <c r="CQ2766" s="110">
        <v>330</v>
      </c>
    </row>
    <row r="2767" spans="56:95" x14ac:dyDescent="0.2">
      <c r="BD2767" s="110" t="str">
        <f t="shared" si="390"/>
        <v>6396RGInt 06 Ponta Grossa</v>
      </c>
      <c r="BE2767" s="110">
        <v>6396</v>
      </c>
      <c r="BF2767" s="110" t="s">
        <v>5345</v>
      </c>
      <c r="BG2767" s="110">
        <v>8074</v>
      </c>
      <c r="BH2767" s="110" t="s">
        <v>38</v>
      </c>
      <c r="BI2767" s="110">
        <v>0</v>
      </c>
      <c r="BJ2767" s="110">
        <v>116</v>
      </c>
      <c r="BK2767" s="110">
        <v>1000</v>
      </c>
      <c r="BL2767" s="110">
        <v>0</v>
      </c>
      <c r="BN2767" s="110">
        <f t="shared" si="389"/>
        <v>1116</v>
      </c>
      <c r="CG2767" s="110" t="str">
        <f t="shared" si="387"/>
        <v>7176 Total</v>
      </c>
      <c r="CH2767" s="110" t="str">
        <f t="shared" si="388"/>
        <v>7176 Total-1</v>
      </c>
      <c r="CI2767" s="110">
        <v>1</v>
      </c>
      <c r="CJ2767" s="110" t="s">
        <v>8071</v>
      </c>
      <c r="CN2767" s="110">
        <v>0</v>
      </c>
      <c r="CO2767" s="110">
        <v>0</v>
      </c>
      <c r="CP2767" s="110">
        <v>200</v>
      </c>
      <c r="CQ2767" s="110">
        <v>330</v>
      </c>
    </row>
    <row r="2768" spans="56:95" x14ac:dyDescent="0.2">
      <c r="BD2768" s="110" t="str">
        <f t="shared" si="390"/>
        <v>6397RGInt 01 Curitiba</v>
      </c>
      <c r="BE2768" s="110">
        <v>6397</v>
      </c>
      <c r="BF2768" s="110" t="s">
        <v>5347</v>
      </c>
      <c r="BG2768" s="110">
        <v>8074</v>
      </c>
      <c r="BH2768" s="110" t="s">
        <v>33</v>
      </c>
      <c r="BI2768" s="110">
        <v>0</v>
      </c>
      <c r="BJ2768" s="110">
        <v>116</v>
      </c>
      <c r="BK2768" s="110">
        <v>1000</v>
      </c>
      <c r="BL2768" s="110">
        <v>0</v>
      </c>
      <c r="BN2768" s="110">
        <f t="shared" si="389"/>
        <v>1116</v>
      </c>
      <c r="CG2768" s="110" t="str">
        <f t="shared" si="387"/>
        <v>7231Curitiba</v>
      </c>
      <c r="CH2768" s="110" t="str">
        <f t="shared" si="388"/>
        <v>7231-1</v>
      </c>
      <c r="CI2768" s="110">
        <v>1</v>
      </c>
      <c r="CJ2768" s="110">
        <v>7231</v>
      </c>
      <c r="CK2768" s="110" t="s">
        <v>33</v>
      </c>
      <c r="CL2768" s="110">
        <v>4106902</v>
      </c>
      <c r="CM2768" s="110" t="s">
        <v>128</v>
      </c>
      <c r="CN2768" s="110">
        <v>0</v>
      </c>
      <c r="CO2768" s="110">
        <v>0</v>
      </c>
      <c r="CP2768" s="110">
        <v>200</v>
      </c>
      <c r="CQ2768" s="110">
        <v>800</v>
      </c>
    </row>
    <row r="2769" spans="56:95" x14ac:dyDescent="0.2">
      <c r="BD2769" s="110" t="str">
        <f t="shared" si="390"/>
        <v>6398RGInt 05 Londrina</v>
      </c>
      <c r="BE2769" s="110">
        <v>6398</v>
      </c>
      <c r="BF2769" s="110" t="s">
        <v>5357</v>
      </c>
      <c r="BG2769" s="110">
        <v>8074</v>
      </c>
      <c r="BH2769" s="110" t="s">
        <v>37</v>
      </c>
      <c r="BI2769" s="110">
        <v>0</v>
      </c>
      <c r="BJ2769" s="110">
        <v>30</v>
      </c>
      <c r="BK2769" s="110">
        <v>100</v>
      </c>
      <c r="BL2769" s="110">
        <v>0</v>
      </c>
      <c r="BN2769" s="110">
        <f t="shared" si="389"/>
        <v>130</v>
      </c>
      <c r="CG2769" s="110" t="str">
        <f t="shared" si="387"/>
        <v>7231 Total</v>
      </c>
      <c r="CH2769" s="110" t="str">
        <f t="shared" si="388"/>
        <v>7231 Total-1</v>
      </c>
      <c r="CI2769" s="110">
        <v>1</v>
      </c>
      <c r="CJ2769" s="110" t="s">
        <v>8072</v>
      </c>
      <c r="CN2769" s="110">
        <v>0</v>
      </c>
      <c r="CO2769" s="110">
        <v>0</v>
      </c>
      <c r="CP2769" s="110">
        <v>200</v>
      </c>
      <c r="CQ2769" s="110">
        <v>800</v>
      </c>
    </row>
    <row r="2770" spans="56:95" x14ac:dyDescent="0.2">
      <c r="BD2770" s="110" t="str">
        <f t="shared" si="390"/>
        <v>6399(vazio)</v>
      </c>
      <c r="BE2770" s="110">
        <v>6399</v>
      </c>
      <c r="BF2770" s="110" t="s">
        <v>620</v>
      </c>
      <c r="BG2770" s="110">
        <v>8027</v>
      </c>
      <c r="BH2770" s="110" t="s">
        <v>60</v>
      </c>
      <c r="BI2770" s="110">
        <v>0</v>
      </c>
      <c r="BJ2770" s="110">
        <v>1</v>
      </c>
      <c r="BK2770" s="110">
        <v>0</v>
      </c>
      <c r="BL2770" s="110">
        <v>0</v>
      </c>
      <c r="BN2770" s="110">
        <f t="shared" si="389"/>
        <v>1</v>
      </c>
      <c r="CG2770" s="110" t="str">
        <f t="shared" si="387"/>
        <v>7232Dois Vizinhos</v>
      </c>
      <c r="CH2770" s="110" t="str">
        <f t="shared" si="388"/>
        <v>7232-1</v>
      </c>
      <c r="CI2770" s="110">
        <v>1</v>
      </c>
      <c r="CJ2770" s="110">
        <v>7232</v>
      </c>
      <c r="CK2770" s="110" t="s">
        <v>35</v>
      </c>
      <c r="CL2770" s="110">
        <v>4107207</v>
      </c>
      <c r="CM2770" s="110" t="s">
        <v>2027</v>
      </c>
      <c r="CN2770" s="110">
        <v>0</v>
      </c>
      <c r="CO2770" s="110">
        <v>0</v>
      </c>
      <c r="CP2770" s="110">
        <v>176</v>
      </c>
      <c r="CQ2770" s="110">
        <v>200</v>
      </c>
    </row>
    <row r="2771" spans="56:95" x14ac:dyDescent="0.2">
      <c r="BD2771" s="110" t="str">
        <f t="shared" si="390"/>
        <v>6400RGInt 03 Cascavel</v>
      </c>
      <c r="BE2771" s="110">
        <v>6400</v>
      </c>
      <c r="BF2771" s="110" t="s">
        <v>5349</v>
      </c>
      <c r="BG2771" s="110">
        <v>8074</v>
      </c>
      <c r="BH2771" s="110" t="s">
        <v>35</v>
      </c>
      <c r="BI2771" s="110">
        <v>0</v>
      </c>
      <c r="BJ2771" s="110">
        <v>30</v>
      </c>
      <c r="BK2771" s="110">
        <v>100</v>
      </c>
      <c r="BL2771" s="110">
        <v>0</v>
      </c>
      <c r="BN2771" s="110">
        <f t="shared" si="389"/>
        <v>130</v>
      </c>
      <c r="CG2771" s="110" t="str">
        <f t="shared" si="387"/>
        <v>7232 Total</v>
      </c>
      <c r="CH2771" s="110" t="str">
        <f t="shared" si="388"/>
        <v>7232 Total-1</v>
      </c>
      <c r="CI2771" s="110">
        <v>1</v>
      </c>
      <c r="CJ2771" s="110" t="s">
        <v>8073</v>
      </c>
      <c r="CN2771" s="110">
        <v>0</v>
      </c>
      <c r="CO2771" s="110">
        <v>0</v>
      </c>
      <c r="CP2771" s="110">
        <v>176</v>
      </c>
      <c r="CQ2771" s="110">
        <v>200</v>
      </c>
    </row>
    <row r="2772" spans="56:95" x14ac:dyDescent="0.2">
      <c r="BD2772" s="110" t="str">
        <f t="shared" si="390"/>
        <v>6401RGInt 03 Cascavel</v>
      </c>
      <c r="BE2772" s="110">
        <v>6401</v>
      </c>
      <c r="BF2772" s="110" t="s">
        <v>5352</v>
      </c>
      <c r="BG2772" s="110">
        <v>8074</v>
      </c>
      <c r="BH2772" s="110" t="s">
        <v>35</v>
      </c>
      <c r="BI2772" s="110">
        <v>0</v>
      </c>
      <c r="BJ2772" s="110">
        <v>30</v>
      </c>
      <c r="BK2772" s="110">
        <v>100</v>
      </c>
      <c r="BL2772" s="110">
        <v>0</v>
      </c>
      <c r="BN2772" s="110">
        <f t="shared" si="389"/>
        <v>130</v>
      </c>
      <c r="CG2772" s="110" t="str">
        <f t="shared" si="387"/>
        <v>7233Francisco Beltrão</v>
      </c>
      <c r="CH2772" s="110" t="str">
        <f t="shared" si="388"/>
        <v>7233-1</v>
      </c>
      <c r="CI2772" s="110">
        <v>1</v>
      </c>
      <c r="CJ2772" s="110">
        <v>7233</v>
      </c>
      <c r="CK2772" s="110" t="s">
        <v>35</v>
      </c>
      <c r="CL2772" s="110">
        <v>4108403</v>
      </c>
      <c r="CM2772" s="110" t="s">
        <v>166</v>
      </c>
      <c r="CN2772" s="110">
        <v>0</v>
      </c>
      <c r="CO2772" s="110">
        <v>0</v>
      </c>
      <c r="CP2772" s="110">
        <v>362</v>
      </c>
      <c r="CQ2772" s="110">
        <v>1000</v>
      </c>
    </row>
    <row r="2773" spans="56:95" x14ac:dyDescent="0.2">
      <c r="BD2773" s="110" t="str">
        <f t="shared" si="390"/>
        <v>6402RGInt 03 Cascavel</v>
      </c>
      <c r="BE2773" s="110">
        <v>6402</v>
      </c>
      <c r="BF2773" s="110" t="s">
        <v>5354</v>
      </c>
      <c r="BG2773" s="110">
        <v>8074</v>
      </c>
      <c r="BH2773" s="110" t="s">
        <v>35</v>
      </c>
      <c r="BI2773" s="110">
        <v>0</v>
      </c>
      <c r="BJ2773" s="110">
        <v>30</v>
      </c>
      <c r="BK2773" s="110">
        <v>100</v>
      </c>
      <c r="BL2773" s="110">
        <v>0</v>
      </c>
      <c r="BN2773" s="110">
        <f t="shared" si="389"/>
        <v>130</v>
      </c>
      <c r="CG2773" s="110" t="str">
        <f t="shared" si="387"/>
        <v>7233 Total</v>
      </c>
      <c r="CH2773" s="110" t="str">
        <f t="shared" si="388"/>
        <v>7233 Total-1</v>
      </c>
      <c r="CI2773" s="110">
        <v>1</v>
      </c>
      <c r="CJ2773" s="110" t="s">
        <v>8074</v>
      </c>
      <c r="CN2773" s="110">
        <v>0</v>
      </c>
      <c r="CO2773" s="110">
        <v>0</v>
      </c>
      <c r="CP2773" s="110">
        <v>362</v>
      </c>
      <c r="CQ2773" s="110">
        <v>1000</v>
      </c>
    </row>
    <row r="2774" spans="56:95" x14ac:dyDescent="0.2">
      <c r="BD2774" s="110" t="str">
        <f t="shared" si="390"/>
        <v>6404(vazio)</v>
      </c>
      <c r="BE2774" s="110">
        <v>6404</v>
      </c>
      <c r="BF2774" s="110" t="s">
        <v>163</v>
      </c>
      <c r="BG2774" s="110">
        <v>8024</v>
      </c>
      <c r="BH2774" s="110" t="s">
        <v>60</v>
      </c>
      <c r="BI2774" s="110">
        <v>0</v>
      </c>
      <c r="BJ2774" s="110">
        <v>24</v>
      </c>
      <c r="BK2774" s="110">
        <v>24</v>
      </c>
      <c r="BL2774" s="110">
        <v>24</v>
      </c>
      <c r="BN2774" s="110">
        <f t="shared" si="389"/>
        <v>72</v>
      </c>
      <c r="CG2774" s="110" t="str">
        <f t="shared" ref="CG2774:CG2837" si="391">CJ2774&amp;CM2774</f>
        <v>7234Ibiporã</v>
      </c>
      <c r="CH2774" s="110" t="str">
        <f t="shared" ref="CH2774:CH2837" si="392">CJ2774&amp;"-"&amp;CI2774</f>
        <v>7234-1</v>
      </c>
      <c r="CI2774" s="110">
        <v>1</v>
      </c>
      <c r="CJ2774" s="110">
        <v>7234</v>
      </c>
      <c r="CK2774" s="110" t="s">
        <v>37</v>
      </c>
      <c r="CL2774" s="110">
        <v>4109807</v>
      </c>
      <c r="CM2774" s="110" t="s">
        <v>142</v>
      </c>
      <c r="CN2774" s="110">
        <v>0</v>
      </c>
      <c r="CO2774" s="110">
        <v>0</v>
      </c>
      <c r="CP2774" s="110">
        <v>200</v>
      </c>
      <c r="CQ2774" s="110">
        <v>442</v>
      </c>
    </row>
    <row r="2775" spans="56:95" x14ac:dyDescent="0.2">
      <c r="BD2775" s="110" t="str">
        <f t="shared" si="390"/>
        <v>6405RGInt 04 Maringá</v>
      </c>
      <c r="BE2775" s="110">
        <v>6405</v>
      </c>
      <c r="BF2775" s="110" t="s">
        <v>2095</v>
      </c>
      <c r="BG2775" s="110">
        <v>8074</v>
      </c>
      <c r="BH2775" s="110" t="s">
        <v>36</v>
      </c>
      <c r="BI2775" s="110">
        <v>0</v>
      </c>
      <c r="BJ2775" s="110">
        <v>142</v>
      </c>
      <c r="BK2775" s="110">
        <v>500</v>
      </c>
      <c r="BL2775" s="110">
        <v>0</v>
      </c>
      <c r="BN2775" s="110">
        <f t="shared" si="389"/>
        <v>642</v>
      </c>
      <c r="CG2775" s="110" t="str">
        <f t="shared" si="391"/>
        <v>7234 Total</v>
      </c>
      <c r="CH2775" s="110" t="str">
        <f t="shared" si="392"/>
        <v>7234 Total-1</v>
      </c>
      <c r="CI2775" s="110">
        <v>1</v>
      </c>
      <c r="CJ2775" s="110" t="s">
        <v>8075</v>
      </c>
      <c r="CN2775" s="110">
        <v>0</v>
      </c>
      <c r="CO2775" s="110">
        <v>0</v>
      </c>
      <c r="CP2775" s="110">
        <v>200</v>
      </c>
      <c r="CQ2775" s="110">
        <v>442</v>
      </c>
    </row>
    <row r="2776" spans="56:95" x14ac:dyDescent="0.2">
      <c r="BD2776" s="110" t="str">
        <f t="shared" si="390"/>
        <v>6406RGInt 01 Curitiba</v>
      </c>
      <c r="BE2776" s="110">
        <v>6406</v>
      </c>
      <c r="BF2776" s="110" t="s">
        <v>2111</v>
      </c>
      <c r="BG2776" s="110">
        <v>8074</v>
      </c>
      <c r="BH2776" s="110" t="s">
        <v>33</v>
      </c>
      <c r="BI2776" s="110">
        <v>0</v>
      </c>
      <c r="BJ2776" s="110">
        <v>250</v>
      </c>
      <c r="BK2776" s="110">
        <v>1000</v>
      </c>
      <c r="BL2776" s="110">
        <v>113</v>
      </c>
      <c r="BN2776" s="110">
        <f t="shared" si="389"/>
        <v>1363</v>
      </c>
      <c r="CG2776" s="110" t="str">
        <f t="shared" si="391"/>
        <v>7235Jaguapitã</v>
      </c>
      <c r="CH2776" s="110" t="str">
        <f t="shared" si="392"/>
        <v>7235-1</v>
      </c>
      <c r="CI2776" s="110">
        <v>1</v>
      </c>
      <c r="CJ2776" s="110">
        <v>7235</v>
      </c>
      <c r="CK2776" s="110" t="s">
        <v>37</v>
      </c>
      <c r="CL2776" s="110">
        <v>4111902</v>
      </c>
      <c r="CM2776" s="110" t="s">
        <v>2713</v>
      </c>
      <c r="CN2776" s="110">
        <v>0</v>
      </c>
      <c r="CO2776" s="110">
        <v>0</v>
      </c>
      <c r="CP2776" s="110">
        <v>176</v>
      </c>
      <c r="CQ2776" s="110">
        <v>200</v>
      </c>
    </row>
    <row r="2777" spans="56:95" x14ac:dyDescent="0.2">
      <c r="BD2777" s="110" t="str">
        <f t="shared" si="390"/>
        <v>6407RGInt 05 Londrina</v>
      </c>
      <c r="BE2777" s="110">
        <v>6407</v>
      </c>
      <c r="BF2777" s="110" t="s">
        <v>2181</v>
      </c>
      <c r="BG2777" s="110">
        <v>8074</v>
      </c>
      <c r="BH2777" s="110" t="s">
        <v>37</v>
      </c>
      <c r="BI2777" s="110">
        <v>0</v>
      </c>
      <c r="BJ2777" s="110">
        <v>150</v>
      </c>
      <c r="BK2777" s="110">
        <v>1000</v>
      </c>
      <c r="BL2777" s="110">
        <v>213</v>
      </c>
      <c r="BN2777" s="110">
        <f t="shared" si="389"/>
        <v>1363</v>
      </c>
      <c r="CG2777" s="110" t="str">
        <f t="shared" si="391"/>
        <v>7235 Total</v>
      </c>
      <c r="CH2777" s="110" t="str">
        <f t="shared" si="392"/>
        <v>7235 Total-1</v>
      </c>
      <c r="CI2777" s="110">
        <v>1</v>
      </c>
      <c r="CJ2777" s="110" t="s">
        <v>8076</v>
      </c>
      <c r="CN2777" s="110">
        <v>0</v>
      </c>
      <c r="CO2777" s="110">
        <v>0</v>
      </c>
      <c r="CP2777" s="110">
        <v>176</v>
      </c>
      <c r="CQ2777" s="110">
        <v>200</v>
      </c>
    </row>
    <row r="2778" spans="56:95" x14ac:dyDescent="0.2">
      <c r="BD2778" s="110" t="str">
        <f t="shared" si="390"/>
        <v>6408(vazio)</v>
      </c>
      <c r="BE2778" s="110">
        <v>6408</v>
      </c>
      <c r="BF2778" s="110" t="s">
        <v>5591</v>
      </c>
      <c r="BG2778" s="110">
        <v>7015</v>
      </c>
      <c r="BH2778" s="110" t="s">
        <v>60</v>
      </c>
      <c r="BI2778" s="110">
        <v>0</v>
      </c>
      <c r="BJ2778" s="110">
        <v>17000</v>
      </c>
      <c r="BK2778" s="110">
        <v>25000</v>
      </c>
      <c r="BL2778" s="110">
        <v>35000</v>
      </c>
      <c r="BN2778" s="110">
        <f t="shared" si="389"/>
        <v>77000</v>
      </c>
      <c r="CG2778" s="110" t="str">
        <f t="shared" si="391"/>
        <v>7236Loanda</v>
      </c>
      <c r="CH2778" s="110" t="str">
        <f t="shared" si="392"/>
        <v>7236-1</v>
      </c>
      <c r="CI2778" s="110">
        <v>1</v>
      </c>
      <c r="CJ2778" s="110">
        <v>7236</v>
      </c>
      <c r="CK2778" s="110" t="s">
        <v>36</v>
      </c>
      <c r="CL2778" s="110">
        <v>4113502</v>
      </c>
      <c r="CM2778" s="110" t="s">
        <v>485</v>
      </c>
      <c r="CN2778" s="110">
        <v>0</v>
      </c>
      <c r="CO2778" s="110">
        <v>0</v>
      </c>
      <c r="CP2778" s="110">
        <v>176</v>
      </c>
      <c r="CQ2778" s="110">
        <v>200</v>
      </c>
    </row>
    <row r="2779" spans="56:95" x14ac:dyDescent="0.2">
      <c r="BD2779" s="110" t="str">
        <f t="shared" si="390"/>
        <v>6409(vazio)</v>
      </c>
      <c r="BE2779" s="110">
        <v>6409</v>
      </c>
      <c r="BF2779" s="110" t="s">
        <v>5597</v>
      </c>
      <c r="BG2779" s="110">
        <v>7015</v>
      </c>
      <c r="BH2779" s="110" t="s">
        <v>60</v>
      </c>
      <c r="BI2779" s="110">
        <v>0</v>
      </c>
      <c r="BJ2779" s="110">
        <v>35000</v>
      </c>
      <c r="BK2779" s="110">
        <v>20000</v>
      </c>
      <c r="BL2779" s="110">
        <v>0</v>
      </c>
      <c r="BN2779" s="110">
        <f t="shared" si="389"/>
        <v>55000</v>
      </c>
      <c r="CG2779" s="110" t="str">
        <f t="shared" si="391"/>
        <v>7236 Total</v>
      </c>
      <c r="CH2779" s="110" t="str">
        <f t="shared" si="392"/>
        <v>7236 Total-1</v>
      </c>
      <c r="CI2779" s="110">
        <v>1</v>
      </c>
      <c r="CJ2779" s="110" t="s">
        <v>8077</v>
      </c>
      <c r="CN2779" s="110">
        <v>0</v>
      </c>
      <c r="CO2779" s="110">
        <v>0</v>
      </c>
      <c r="CP2779" s="110">
        <v>176</v>
      </c>
      <c r="CQ2779" s="110">
        <v>200</v>
      </c>
    </row>
    <row r="2780" spans="56:95" x14ac:dyDescent="0.2">
      <c r="BD2780" s="110" t="str">
        <f t="shared" si="390"/>
        <v>6411RGInt 03 Cascavel</v>
      </c>
      <c r="BE2780" s="110">
        <v>6411</v>
      </c>
      <c r="BF2780" s="110" t="s">
        <v>2186</v>
      </c>
      <c r="BG2780" s="110">
        <v>8074</v>
      </c>
      <c r="BH2780" s="110" t="s">
        <v>35</v>
      </c>
      <c r="BI2780" s="110">
        <v>0</v>
      </c>
      <c r="BJ2780" s="110">
        <v>300</v>
      </c>
      <c r="BK2780" s="110">
        <v>1200</v>
      </c>
      <c r="BL2780" s="110">
        <v>400</v>
      </c>
      <c r="BN2780" s="110">
        <f t="shared" si="389"/>
        <v>1900</v>
      </c>
      <c r="CG2780" s="110" t="str">
        <f t="shared" si="391"/>
        <v>7237Rio Branco do Sul</v>
      </c>
      <c r="CH2780" s="110" t="str">
        <f t="shared" si="392"/>
        <v>7237-1</v>
      </c>
      <c r="CI2780" s="110">
        <v>1</v>
      </c>
      <c r="CJ2780" s="110">
        <v>7237</v>
      </c>
      <c r="CK2780" s="110" t="s">
        <v>33</v>
      </c>
      <c r="CL2780" s="110">
        <v>4122206</v>
      </c>
      <c r="CM2780" s="110" t="s">
        <v>2964</v>
      </c>
      <c r="CN2780" s="110">
        <v>0</v>
      </c>
      <c r="CO2780" s="110">
        <v>0</v>
      </c>
      <c r="CP2780" s="110">
        <v>200</v>
      </c>
      <c r="CQ2780" s="110">
        <v>442</v>
      </c>
    </row>
    <row r="2781" spans="56:95" x14ac:dyDescent="0.2">
      <c r="BD2781" s="110" t="str">
        <f t="shared" si="390"/>
        <v>6413RGInt 03 Cascavel</v>
      </c>
      <c r="BE2781" s="110">
        <v>6413</v>
      </c>
      <c r="BF2781" s="110" t="s">
        <v>2185</v>
      </c>
      <c r="BG2781" s="110">
        <v>8074</v>
      </c>
      <c r="BH2781" s="110" t="s">
        <v>35</v>
      </c>
      <c r="BI2781" s="110">
        <v>0</v>
      </c>
      <c r="BJ2781" s="110">
        <v>300</v>
      </c>
      <c r="BK2781" s="110">
        <v>1200</v>
      </c>
      <c r="BL2781" s="110">
        <v>400</v>
      </c>
      <c r="BN2781" s="110">
        <f t="shared" si="389"/>
        <v>1900</v>
      </c>
      <c r="CG2781" s="110" t="str">
        <f t="shared" si="391"/>
        <v>7237 Total</v>
      </c>
      <c r="CH2781" s="110" t="str">
        <f t="shared" si="392"/>
        <v>7237 Total-1</v>
      </c>
      <c r="CI2781" s="110">
        <v>1</v>
      </c>
      <c r="CJ2781" s="110" t="s">
        <v>8078</v>
      </c>
      <c r="CN2781" s="110">
        <v>0</v>
      </c>
      <c r="CO2781" s="110">
        <v>0</v>
      </c>
      <c r="CP2781" s="110">
        <v>200</v>
      </c>
      <c r="CQ2781" s="110">
        <v>442</v>
      </c>
    </row>
    <row r="2782" spans="56:95" x14ac:dyDescent="0.2">
      <c r="BD2782" s="110" t="str">
        <f t="shared" si="390"/>
        <v>6418RGInt 05 Londrina</v>
      </c>
      <c r="BE2782" s="110">
        <v>6418</v>
      </c>
      <c r="BF2782" s="110" t="s">
        <v>2194</v>
      </c>
      <c r="BG2782" s="110">
        <v>8074</v>
      </c>
      <c r="BH2782" s="110" t="s">
        <v>37</v>
      </c>
      <c r="BI2782" s="110">
        <v>0</v>
      </c>
      <c r="BJ2782" s="110">
        <v>185</v>
      </c>
      <c r="BK2782" s="110">
        <v>1500</v>
      </c>
      <c r="BL2782" s="110">
        <v>500</v>
      </c>
      <c r="BN2782" s="110">
        <f t="shared" si="389"/>
        <v>2185</v>
      </c>
      <c r="CG2782" s="110" t="str">
        <f t="shared" si="391"/>
        <v>7238Cianorte</v>
      </c>
      <c r="CH2782" s="110" t="str">
        <f t="shared" si="392"/>
        <v>7238-1</v>
      </c>
      <c r="CI2782" s="110">
        <v>1</v>
      </c>
      <c r="CJ2782" s="110">
        <v>7238</v>
      </c>
      <c r="CK2782" s="110" t="s">
        <v>36</v>
      </c>
      <c r="CL2782" s="110">
        <v>4105508</v>
      </c>
      <c r="CM2782" s="110" t="s">
        <v>454</v>
      </c>
      <c r="CN2782" s="110">
        <v>0</v>
      </c>
      <c r="CO2782" s="110">
        <v>0</v>
      </c>
      <c r="CP2782" s="110">
        <v>50</v>
      </c>
      <c r="CQ2782" s="110">
        <v>4550</v>
      </c>
    </row>
    <row r="2783" spans="56:95" x14ac:dyDescent="0.2">
      <c r="BD2783" s="110" t="str">
        <f t="shared" si="390"/>
        <v>6424RGInt 01 Curitiba</v>
      </c>
      <c r="BE2783" s="110">
        <v>6424</v>
      </c>
      <c r="BF2783" s="110" t="s">
        <v>2198</v>
      </c>
      <c r="BG2783" s="110">
        <v>8074</v>
      </c>
      <c r="BH2783" s="110" t="s">
        <v>33</v>
      </c>
      <c r="BI2783" s="110">
        <v>0</v>
      </c>
      <c r="BJ2783" s="110">
        <v>300</v>
      </c>
      <c r="BK2783" s="110">
        <v>350</v>
      </c>
      <c r="BL2783" s="110">
        <v>0</v>
      </c>
      <c r="BN2783" s="110">
        <f t="shared" si="389"/>
        <v>650</v>
      </c>
      <c r="CG2783" s="110" t="str">
        <f t="shared" si="391"/>
        <v>7238 Total</v>
      </c>
      <c r="CH2783" s="110" t="str">
        <f t="shared" si="392"/>
        <v>7238 Total-1</v>
      </c>
      <c r="CI2783" s="110">
        <v>1</v>
      </c>
      <c r="CJ2783" s="110" t="s">
        <v>8079</v>
      </c>
      <c r="CN2783" s="110">
        <v>0</v>
      </c>
      <c r="CO2783" s="110">
        <v>0</v>
      </c>
      <c r="CP2783" s="110">
        <v>50</v>
      </c>
      <c r="CQ2783" s="110">
        <v>4550</v>
      </c>
    </row>
    <row r="2784" spans="56:95" x14ac:dyDescent="0.2">
      <c r="BD2784" s="110" t="str">
        <f t="shared" si="390"/>
        <v>6438RGInt 01 Curitiba</v>
      </c>
      <c r="BE2784" s="110">
        <v>6438</v>
      </c>
      <c r="BF2784" s="110" t="s">
        <v>2209</v>
      </c>
      <c r="BG2784" s="110">
        <v>8074</v>
      </c>
      <c r="BH2784" s="110" t="s">
        <v>33</v>
      </c>
      <c r="BI2784" s="110">
        <v>0</v>
      </c>
      <c r="BJ2784" s="110">
        <v>200</v>
      </c>
      <c r="BK2784" s="110">
        <v>1000</v>
      </c>
      <c r="BL2784" s="110">
        <v>398</v>
      </c>
      <c r="BN2784" s="110">
        <f t="shared" si="389"/>
        <v>1598</v>
      </c>
      <c r="CG2784" s="110" t="str">
        <f t="shared" si="391"/>
        <v>7239Francisco Beltrão</v>
      </c>
      <c r="CH2784" s="110" t="str">
        <f t="shared" si="392"/>
        <v>7239-1</v>
      </c>
      <c r="CI2784" s="110">
        <v>1</v>
      </c>
      <c r="CJ2784" s="110">
        <v>7239</v>
      </c>
      <c r="CK2784" s="110" t="s">
        <v>35</v>
      </c>
      <c r="CL2784" s="110">
        <v>4108403</v>
      </c>
      <c r="CM2784" s="110" t="s">
        <v>166</v>
      </c>
      <c r="CN2784" s="110">
        <v>0</v>
      </c>
      <c r="CO2784" s="110">
        <v>0</v>
      </c>
      <c r="CP2784" s="110">
        <v>50</v>
      </c>
      <c r="CQ2784" s="110">
        <v>4550</v>
      </c>
    </row>
    <row r="2785" spans="56:95" x14ac:dyDescent="0.2">
      <c r="BD2785" s="110" t="str">
        <f t="shared" si="390"/>
        <v>6441RGInt 02 Guarapuava</v>
      </c>
      <c r="BE2785" s="110">
        <v>6441</v>
      </c>
      <c r="BF2785" s="110" t="s">
        <v>2211</v>
      </c>
      <c r="BG2785" s="110">
        <v>8074</v>
      </c>
      <c r="BH2785" s="110" t="s">
        <v>34</v>
      </c>
      <c r="BI2785" s="110">
        <v>0</v>
      </c>
      <c r="BJ2785" s="110">
        <v>300</v>
      </c>
      <c r="BK2785" s="110">
        <v>447</v>
      </c>
      <c r="BL2785" s="110">
        <v>0</v>
      </c>
      <c r="BN2785" s="110">
        <f t="shared" si="389"/>
        <v>747</v>
      </c>
      <c r="CG2785" s="110" t="str">
        <f t="shared" si="391"/>
        <v>7239 Total</v>
      </c>
      <c r="CH2785" s="110" t="str">
        <f t="shared" si="392"/>
        <v>7239 Total-1</v>
      </c>
      <c r="CI2785" s="110">
        <v>1</v>
      </c>
      <c r="CJ2785" s="110" t="s">
        <v>8080</v>
      </c>
      <c r="CN2785" s="110">
        <v>0</v>
      </c>
      <c r="CO2785" s="110">
        <v>0</v>
      </c>
      <c r="CP2785" s="110">
        <v>50</v>
      </c>
      <c r="CQ2785" s="110">
        <v>4550</v>
      </c>
    </row>
    <row r="2786" spans="56:95" x14ac:dyDescent="0.2">
      <c r="BD2786" s="110" t="str">
        <f t="shared" si="390"/>
        <v>6445RGInt 01 Curitiba</v>
      </c>
      <c r="BE2786" s="110">
        <v>6445</v>
      </c>
      <c r="BF2786" s="110" t="s">
        <v>2214</v>
      </c>
      <c r="BG2786" s="110">
        <v>8074</v>
      </c>
      <c r="BH2786" s="110" t="s">
        <v>33</v>
      </c>
      <c r="BI2786" s="110">
        <v>0</v>
      </c>
      <c r="BJ2786" s="110">
        <v>300</v>
      </c>
      <c r="BK2786" s="110">
        <v>1200</v>
      </c>
      <c r="BL2786" s="110">
        <v>1000</v>
      </c>
      <c r="BN2786" s="110">
        <f t="shared" si="389"/>
        <v>2500</v>
      </c>
      <c r="CG2786" s="110" t="str">
        <f t="shared" si="391"/>
        <v>7240Maringá</v>
      </c>
      <c r="CH2786" s="110" t="str">
        <f t="shared" si="392"/>
        <v>7240-1</v>
      </c>
      <c r="CI2786" s="110">
        <v>1</v>
      </c>
      <c r="CJ2786" s="110">
        <v>7240</v>
      </c>
      <c r="CK2786" s="110" t="s">
        <v>36</v>
      </c>
      <c r="CL2786" s="110">
        <v>4115200</v>
      </c>
      <c r="CM2786" s="110" t="s">
        <v>503</v>
      </c>
      <c r="CN2786" s="110">
        <v>0</v>
      </c>
      <c r="CO2786" s="110">
        <v>0</v>
      </c>
      <c r="CP2786" s="110">
        <v>50</v>
      </c>
      <c r="CQ2786" s="110">
        <v>4000</v>
      </c>
    </row>
    <row r="2787" spans="56:95" x14ac:dyDescent="0.2">
      <c r="BD2787" s="110" t="str">
        <f t="shared" si="390"/>
        <v>6450RGInt 06 Ponta Grossa</v>
      </c>
      <c r="BE2787" s="110">
        <v>6450</v>
      </c>
      <c r="BF2787" s="110" t="s">
        <v>6259</v>
      </c>
      <c r="BG2787" s="110">
        <v>8059</v>
      </c>
      <c r="BH2787" s="110" t="s">
        <v>38</v>
      </c>
      <c r="BI2787" s="110">
        <v>0</v>
      </c>
      <c r="BJ2787" s="110">
        <v>2964.63</v>
      </c>
      <c r="BK2787" s="110">
        <v>0</v>
      </c>
      <c r="BL2787" s="110">
        <v>0</v>
      </c>
      <c r="BN2787" s="110">
        <f t="shared" si="389"/>
        <v>2964.63</v>
      </c>
      <c r="CG2787" s="110" t="str">
        <f t="shared" si="391"/>
        <v>7240 Total</v>
      </c>
      <c r="CH2787" s="110" t="str">
        <f t="shared" si="392"/>
        <v>7240 Total-1</v>
      </c>
      <c r="CI2787" s="110">
        <v>1</v>
      </c>
      <c r="CJ2787" s="110" t="s">
        <v>8081</v>
      </c>
      <c r="CN2787" s="110">
        <v>0</v>
      </c>
      <c r="CO2787" s="110">
        <v>0</v>
      </c>
      <c r="CP2787" s="110">
        <v>50</v>
      </c>
      <c r="CQ2787" s="110">
        <v>4000</v>
      </c>
    </row>
    <row r="2788" spans="56:95" x14ac:dyDescent="0.2">
      <c r="BD2788" s="110" t="str">
        <f t="shared" si="390"/>
        <v>6451RGInt 01 Curitiba</v>
      </c>
      <c r="BE2788" s="110">
        <v>6451</v>
      </c>
      <c r="BF2788" s="110" t="s">
        <v>2230</v>
      </c>
      <c r="BG2788" s="110">
        <v>8074</v>
      </c>
      <c r="BH2788" s="110" t="s">
        <v>33</v>
      </c>
      <c r="BI2788" s="110">
        <v>0</v>
      </c>
      <c r="BJ2788" s="110">
        <v>300</v>
      </c>
      <c r="BK2788" s="110">
        <v>1200</v>
      </c>
      <c r="BL2788" s="110">
        <v>1000</v>
      </c>
      <c r="BN2788" s="110">
        <f t="shared" si="389"/>
        <v>2500</v>
      </c>
      <c r="CG2788" s="110" t="str">
        <f t="shared" si="391"/>
        <v>7241Piraquara</v>
      </c>
      <c r="CH2788" s="110" t="str">
        <f t="shared" si="392"/>
        <v>7241-1</v>
      </c>
      <c r="CI2788" s="110">
        <v>1</v>
      </c>
      <c r="CJ2788" s="110">
        <v>7241</v>
      </c>
      <c r="CK2788" s="110" t="s">
        <v>33</v>
      </c>
      <c r="CL2788" s="110">
        <v>4119509</v>
      </c>
      <c r="CM2788" s="110" t="s">
        <v>519</v>
      </c>
      <c r="CN2788" s="110">
        <v>0</v>
      </c>
      <c r="CO2788" s="110">
        <v>0</v>
      </c>
      <c r="CP2788" s="110">
        <v>20</v>
      </c>
      <c r="CQ2788" s="110">
        <v>3000</v>
      </c>
    </row>
    <row r="2789" spans="56:95" x14ac:dyDescent="0.2">
      <c r="BD2789" s="110" t="str">
        <f t="shared" si="390"/>
        <v>6454RGInt 05 Londrina</v>
      </c>
      <c r="BE2789" s="110">
        <v>6454</v>
      </c>
      <c r="BF2789" s="110" t="s">
        <v>6130</v>
      </c>
      <c r="BG2789" s="110">
        <v>8149</v>
      </c>
      <c r="BH2789" s="110" t="s">
        <v>37</v>
      </c>
      <c r="BI2789" s="110">
        <v>0</v>
      </c>
      <c r="BJ2789" s="110">
        <v>890</v>
      </c>
      <c r="BK2789" s="110">
        <v>0</v>
      </c>
      <c r="BL2789" s="110">
        <v>0</v>
      </c>
      <c r="BN2789" s="110">
        <f t="shared" si="389"/>
        <v>890</v>
      </c>
      <c r="CG2789" s="110" t="str">
        <f t="shared" si="391"/>
        <v>7241 Total</v>
      </c>
      <c r="CH2789" s="110" t="str">
        <f t="shared" si="392"/>
        <v>7241 Total-1</v>
      </c>
      <c r="CI2789" s="110">
        <v>1</v>
      </c>
      <c r="CJ2789" s="110" t="s">
        <v>8082</v>
      </c>
      <c r="CN2789" s="110">
        <v>0</v>
      </c>
      <c r="CO2789" s="110">
        <v>0</v>
      </c>
      <c r="CP2789" s="110">
        <v>20</v>
      </c>
      <c r="CQ2789" s="110">
        <v>3000</v>
      </c>
    </row>
    <row r="2790" spans="56:95" x14ac:dyDescent="0.2">
      <c r="BD2790" s="110" t="str">
        <f t="shared" si="390"/>
        <v>6456RGInt 05 Londrina</v>
      </c>
      <c r="BE2790" s="110">
        <v>6456</v>
      </c>
      <c r="BF2790" s="110" t="s">
        <v>6133</v>
      </c>
      <c r="BG2790" s="110">
        <v>8149</v>
      </c>
      <c r="BH2790" s="110" t="s">
        <v>37</v>
      </c>
      <c r="BI2790" s="110">
        <v>0</v>
      </c>
      <c r="BJ2790" s="110">
        <v>362.4</v>
      </c>
      <c r="BK2790" s="110">
        <v>0</v>
      </c>
      <c r="BL2790" s="110">
        <v>0</v>
      </c>
      <c r="BN2790" s="110">
        <f t="shared" si="389"/>
        <v>362.4</v>
      </c>
      <c r="CG2790" s="110" t="str">
        <f t="shared" si="391"/>
        <v>7242Piraquara</v>
      </c>
      <c r="CH2790" s="110" t="str">
        <f t="shared" si="392"/>
        <v>7242-1</v>
      </c>
      <c r="CI2790" s="110">
        <v>1</v>
      </c>
      <c r="CJ2790" s="110">
        <v>7242</v>
      </c>
      <c r="CK2790" s="110" t="s">
        <v>33</v>
      </c>
      <c r="CL2790" s="110">
        <v>4119509</v>
      </c>
      <c r="CM2790" s="110" t="s">
        <v>519</v>
      </c>
      <c r="CN2790" s="110">
        <v>0</v>
      </c>
      <c r="CO2790" s="110">
        <v>0</v>
      </c>
      <c r="CP2790" s="110">
        <v>20</v>
      </c>
      <c r="CQ2790" s="110">
        <v>3000</v>
      </c>
    </row>
    <row r="2791" spans="56:95" x14ac:dyDescent="0.2">
      <c r="BD2791" s="110" t="str">
        <f t="shared" si="390"/>
        <v>6457RGInt 05 Londrina</v>
      </c>
      <c r="BE2791" s="110">
        <v>6457</v>
      </c>
      <c r="BF2791" s="110" t="s">
        <v>6135</v>
      </c>
      <c r="BG2791" s="110">
        <v>8149</v>
      </c>
      <c r="BH2791" s="110" t="s">
        <v>37</v>
      </c>
      <c r="BI2791" s="110">
        <v>0</v>
      </c>
      <c r="BJ2791" s="110">
        <v>752</v>
      </c>
      <c r="BK2791" s="110">
        <v>0</v>
      </c>
      <c r="BL2791" s="110">
        <v>0</v>
      </c>
      <c r="BN2791" s="110">
        <f t="shared" si="389"/>
        <v>752</v>
      </c>
      <c r="CG2791" s="110" t="str">
        <f t="shared" si="391"/>
        <v>7242 Total</v>
      </c>
      <c r="CH2791" s="110" t="str">
        <f t="shared" si="392"/>
        <v>7242 Total-1</v>
      </c>
      <c r="CI2791" s="110">
        <v>1</v>
      </c>
      <c r="CJ2791" s="110" t="s">
        <v>8083</v>
      </c>
      <c r="CN2791" s="110">
        <v>0</v>
      </c>
      <c r="CO2791" s="110">
        <v>0</v>
      </c>
      <c r="CP2791" s="110">
        <v>20</v>
      </c>
      <c r="CQ2791" s="110">
        <v>3000</v>
      </c>
    </row>
    <row r="2792" spans="56:95" x14ac:dyDescent="0.2">
      <c r="BD2792" s="110" t="str">
        <f t="shared" si="390"/>
        <v>6459RGInt 05 Londrina</v>
      </c>
      <c r="BE2792" s="110">
        <v>6459</v>
      </c>
      <c r="BF2792" s="110" t="s">
        <v>2235</v>
      </c>
      <c r="BG2792" s="110">
        <v>8074</v>
      </c>
      <c r="BH2792" s="110" t="s">
        <v>37</v>
      </c>
      <c r="BI2792" s="110">
        <v>0</v>
      </c>
      <c r="BJ2792" s="110">
        <v>300</v>
      </c>
      <c r="BK2792" s="110">
        <v>1200</v>
      </c>
      <c r="BL2792" s="110">
        <v>800</v>
      </c>
      <c r="BN2792" s="110">
        <f t="shared" si="389"/>
        <v>2300</v>
      </c>
      <c r="CG2792" s="110" t="str">
        <f t="shared" si="391"/>
        <v>7243Ponta Grossa</v>
      </c>
      <c r="CH2792" s="110" t="str">
        <f t="shared" si="392"/>
        <v>7243-1</v>
      </c>
      <c r="CI2792" s="110">
        <v>1</v>
      </c>
      <c r="CJ2792" s="110">
        <v>7243</v>
      </c>
      <c r="CK2792" s="110" t="s">
        <v>38</v>
      </c>
      <c r="CL2792" s="110">
        <v>4119905</v>
      </c>
      <c r="CM2792" s="110" t="s">
        <v>531</v>
      </c>
      <c r="CN2792" s="110">
        <v>0</v>
      </c>
      <c r="CO2792" s="110">
        <v>0</v>
      </c>
      <c r="CP2792" s="110">
        <v>50</v>
      </c>
      <c r="CQ2792" s="110">
        <v>4000</v>
      </c>
    </row>
    <row r="2793" spans="56:95" x14ac:dyDescent="0.2">
      <c r="BD2793" s="110" t="str">
        <f t="shared" si="390"/>
        <v>6462RGInt 06 Ponta Grossa</v>
      </c>
      <c r="BE2793" s="110">
        <v>6462</v>
      </c>
      <c r="BF2793" s="110" t="s">
        <v>6029</v>
      </c>
      <c r="BG2793" s="110">
        <v>8119</v>
      </c>
      <c r="BH2793" s="110" t="s">
        <v>38</v>
      </c>
      <c r="BI2793" s="110">
        <v>0</v>
      </c>
      <c r="BJ2793" s="110">
        <v>150</v>
      </c>
      <c r="BK2793" s="110">
        <v>180.6</v>
      </c>
      <c r="BL2793" s="110">
        <v>0</v>
      </c>
      <c r="BN2793" s="110">
        <f t="shared" si="389"/>
        <v>330.6</v>
      </c>
      <c r="CG2793" s="110" t="str">
        <f t="shared" si="391"/>
        <v>7243 Total</v>
      </c>
      <c r="CH2793" s="110" t="str">
        <f t="shared" si="392"/>
        <v>7243 Total-1</v>
      </c>
      <c r="CI2793" s="110">
        <v>1</v>
      </c>
      <c r="CJ2793" s="110" t="s">
        <v>8084</v>
      </c>
      <c r="CN2793" s="110">
        <v>0</v>
      </c>
      <c r="CO2793" s="110">
        <v>0</v>
      </c>
      <c r="CP2793" s="110">
        <v>50</v>
      </c>
      <c r="CQ2793" s="110">
        <v>4000</v>
      </c>
    </row>
    <row r="2794" spans="56:95" x14ac:dyDescent="0.2">
      <c r="BD2794" s="110" t="str">
        <f t="shared" si="390"/>
        <v>6463RGInt 06 Ponta Grossa</v>
      </c>
      <c r="BE2794" s="110">
        <v>6463</v>
      </c>
      <c r="BF2794" s="110" t="s">
        <v>6036</v>
      </c>
      <c r="BG2794" s="110">
        <v>8119</v>
      </c>
      <c r="BH2794" s="110" t="s">
        <v>38</v>
      </c>
      <c r="BI2794" s="110">
        <v>1410</v>
      </c>
      <c r="BJ2794" s="110">
        <v>408.9</v>
      </c>
      <c r="BK2794" s="110">
        <v>0</v>
      </c>
      <c r="BL2794" s="110">
        <v>0</v>
      </c>
      <c r="BN2794" s="110">
        <f t="shared" si="389"/>
        <v>1818.9</v>
      </c>
      <c r="CG2794" s="110" t="str">
        <f t="shared" si="391"/>
        <v>7244Apucarana</v>
      </c>
      <c r="CH2794" s="110" t="str">
        <f t="shared" si="392"/>
        <v>7244-1</v>
      </c>
      <c r="CI2794" s="110">
        <v>1</v>
      </c>
      <c r="CJ2794" s="110">
        <v>7244</v>
      </c>
      <c r="CK2794" s="110" t="s">
        <v>37</v>
      </c>
      <c r="CL2794" s="110">
        <v>4101408</v>
      </c>
      <c r="CM2794" s="110" t="s">
        <v>677</v>
      </c>
      <c r="CN2794" s="110">
        <v>0</v>
      </c>
      <c r="CO2794" s="110">
        <v>0</v>
      </c>
      <c r="CP2794" s="110">
        <v>200</v>
      </c>
      <c r="CQ2794" s="110">
        <v>700</v>
      </c>
    </row>
    <row r="2795" spans="56:95" x14ac:dyDescent="0.2">
      <c r="BD2795" s="110" t="str">
        <f t="shared" si="390"/>
        <v>6464RGInt 06 Ponta Grossa</v>
      </c>
      <c r="BE2795" s="110">
        <v>6464</v>
      </c>
      <c r="BF2795" s="110" t="s">
        <v>6039</v>
      </c>
      <c r="BG2795" s="110">
        <v>8119</v>
      </c>
      <c r="BH2795" s="110" t="s">
        <v>38</v>
      </c>
      <c r="BI2795" s="110">
        <v>1482.32</v>
      </c>
      <c r="BJ2795" s="110">
        <v>482.31</v>
      </c>
      <c r="BK2795" s="110">
        <v>0</v>
      </c>
      <c r="BL2795" s="110">
        <v>0</v>
      </c>
      <c r="BN2795" s="110">
        <f t="shared" si="389"/>
        <v>1964.6299999999999</v>
      </c>
      <c r="CG2795" s="110" t="str">
        <f t="shared" si="391"/>
        <v>7244 Total</v>
      </c>
      <c r="CH2795" s="110" t="str">
        <f t="shared" si="392"/>
        <v>7244 Total-1</v>
      </c>
      <c r="CI2795" s="110">
        <v>1</v>
      </c>
      <c r="CJ2795" s="110" t="s">
        <v>8085</v>
      </c>
      <c r="CN2795" s="110">
        <v>0</v>
      </c>
      <c r="CO2795" s="110">
        <v>0</v>
      </c>
      <c r="CP2795" s="110">
        <v>200</v>
      </c>
      <c r="CQ2795" s="110">
        <v>700</v>
      </c>
    </row>
    <row r="2796" spans="56:95" x14ac:dyDescent="0.2">
      <c r="BD2796" s="110" t="str">
        <f t="shared" si="390"/>
        <v>6465RGInt 06 Ponta Grossa</v>
      </c>
      <c r="BE2796" s="110">
        <v>6465</v>
      </c>
      <c r="BF2796" s="110" t="s">
        <v>5755</v>
      </c>
      <c r="BG2796" s="110">
        <v>8470</v>
      </c>
      <c r="BH2796" s="110" t="s">
        <v>38</v>
      </c>
      <c r="BI2796" s="110">
        <v>0</v>
      </c>
      <c r="BJ2796" s="110">
        <v>0</v>
      </c>
      <c r="BK2796" s="110">
        <v>0</v>
      </c>
      <c r="BL2796" s="110">
        <v>100</v>
      </c>
      <c r="BN2796" s="110">
        <f t="shared" si="389"/>
        <v>100</v>
      </c>
      <c r="CG2796" s="110" t="str">
        <f t="shared" si="391"/>
        <v>7245Cornélio Procópio</v>
      </c>
      <c r="CH2796" s="110" t="str">
        <f t="shared" si="392"/>
        <v>7245-1</v>
      </c>
      <c r="CI2796" s="110">
        <v>1</v>
      </c>
      <c r="CJ2796" s="110">
        <v>7245</v>
      </c>
      <c r="CK2796" s="110" t="s">
        <v>37</v>
      </c>
      <c r="CL2796" s="110">
        <v>4106407</v>
      </c>
      <c r="CM2796" s="110" t="s">
        <v>2227</v>
      </c>
      <c r="CN2796" s="110">
        <v>0</v>
      </c>
      <c r="CO2796" s="110">
        <v>0</v>
      </c>
      <c r="CP2796" s="110">
        <v>200</v>
      </c>
      <c r="CQ2796" s="110">
        <v>200</v>
      </c>
    </row>
    <row r="2797" spans="56:95" x14ac:dyDescent="0.2">
      <c r="BD2797" s="110" t="str">
        <f t="shared" si="390"/>
        <v>6466RGInt 03 Cascavel</v>
      </c>
      <c r="BE2797" s="110">
        <v>6466</v>
      </c>
      <c r="BF2797" s="110" t="s">
        <v>5727</v>
      </c>
      <c r="BG2797" s="110">
        <v>8470</v>
      </c>
      <c r="BH2797" s="110" t="s">
        <v>35</v>
      </c>
      <c r="BI2797" s="110">
        <v>0</v>
      </c>
      <c r="BJ2797" s="110">
        <v>0</v>
      </c>
      <c r="BK2797" s="110">
        <v>0</v>
      </c>
      <c r="BL2797" s="110">
        <v>100</v>
      </c>
      <c r="BN2797" s="110">
        <f t="shared" si="389"/>
        <v>100</v>
      </c>
      <c r="CG2797" s="110" t="str">
        <f t="shared" si="391"/>
        <v>7245 Total</v>
      </c>
      <c r="CH2797" s="110" t="str">
        <f t="shared" si="392"/>
        <v>7245 Total-1</v>
      </c>
      <c r="CI2797" s="110">
        <v>1</v>
      </c>
      <c r="CJ2797" s="110" t="s">
        <v>8086</v>
      </c>
      <c r="CN2797" s="110">
        <v>0</v>
      </c>
      <c r="CO2797" s="110">
        <v>0</v>
      </c>
      <c r="CP2797" s="110">
        <v>200</v>
      </c>
      <c r="CQ2797" s="110">
        <v>200</v>
      </c>
    </row>
    <row r="2798" spans="56:95" x14ac:dyDescent="0.2">
      <c r="BD2798" s="110" t="str">
        <f t="shared" si="390"/>
        <v>6467RGInt 03 Cascavel</v>
      </c>
      <c r="BE2798" s="110">
        <v>6467</v>
      </c>
      <c r="BF2798" s="110" t="s">
        <v>2237</v>
      </c>
      <c r="BG2798" s="110">
        <v>8074</v>
      </c>
      <c r="BH2798" s="110" t="s">
        <v>35</v>
      </c>
      <c r="BI2798" s="110">
        <v>0</v>
      </c>
      <c r="BJ2798" s="110">
        <v>200</v>
      </c>
      <c r="BK2798" s="110">
        <v>1000</v>
      </c>
      <c r="BL2798" s="110">
        <v>0</v>
      </c>
      <c r="BN2798" s="110">
        <f t="shared" si="389"/>
        <v>1200</v>
      </c>
      <c r="CG2798" s="110" t="str">
        <f t="shared" si="391"/>
        <v>7246Francisco Beltrão</v>
      </c>
      <c r="CH2798" s="110" t="str">
        <f t="shared" si="392"/>
        <v>7246-1</v>
      </c>
      <c r="CI2798" s="110">
        <v>1</v>
      </c>
      <c r="CJ2798" s="110">
        <v>7246</v>
      </c>
      <c r="CK2798" s="110" t="s">
        <v>35</v>
      </c>
      <c r="CL2798" s="110">
        <v>4108403</v>
      </c>
      <c r="CM2798" s="110" t="s">
        <v>166</v>
      </c>
      <c r="CN2798" s="110">
        <v>0</v>
      </c>
      <c r="CO2798" s="110">
        <v>0</v>
      </c>
      <c r="CP2798" s="110">
        <v>200</v>
      </c>
      <c r="CQ2798" s="110">
        <v>700</v>
      </c>
    </row>
    <row r="2799" spans="56:95" x14ac:dyDescent="0.2">
      <c r="BD2799" s="110" t="str">
        <f t="shared" si="390"/>
        <v>6468RGInt 06 Ponta Grossa</v>
      </c>
      <c r="BE2799" s="110">
        <v>6468</v>
      </c>
      <c r="BF2799" s="110" t="s">
        <v>6044</v>
      </c>
      <c r="BG2799" s="110">
        <v>8119</v>
      </c>
      <c r="BH2799" s="110" t="s">
        <v>38</v>
      </c>
      <c r="BI2799" s="110">
        <v>8000.92</v>
      </c>
      <c r="BJ2799" s="110">
        <v>8000.92</v>
      </c>
      <c r="BK2799" s="110">
        <v>0</v>
      </c>
      <c r="BL2799" s="110">
        <v>0</v>
      </c>
      <c r="BN2799" s="110">
        <f t="shared" ref="BN2799:BN2862" si="393">SUM(BI2799:BM2799)</f>
        <v>16001.84</v>
      </c>
      <c r="CG2799" s="110" t="str">
        <f t="shared" si="391"/>
        <v>7246 Total</v>
      </c>
      <c r="CH2799" s="110" t="str">
        <f t="shared" si="392"/>
        <v>7246 Total-1</v>
      </c>
      <c r="CI2799" s="110">
        <v>1</v>
      </c>
      <c r="CJ2799" s="110" t="s">
        <v>8087</v>
      </c>
      <c r="CN2799" s="110">
        <v>0</v>
      </c>
      <c r="CO2799" s="110">
        <v>0</v>
      </c>
      <c r="CP2799" s="110">
        <v>200</v>
      </c>
      <c r="CQ2799" s="110">
        <v>700</v>
      </c>
    </row>
    <row r="2800" spans="56:95" x14ac:dyDescent="0.2">
      <c r="BD2800" s="110" t="str">
        <f t="shared" si="390"/>
        <v>6469RGInt 01 Curitiba</v>
      </c>
      <c r="BE2800" s="110">
        <v>6469</v>
      </c>
      <c r="BF2800" s="110" t="s">
        <v>5732</v>
      </c>
      <c r="BG2800" s="110">
        <v>8470</v>
      </c>
      <c r="BH2800" s="110" t="s">
        <v>33</v>
      </c>
      <c r="BI2800" s="110">
        <v>0</v>
      </c>
      <c r="BJ2800" s="110">
        <v>0</v>
      </c>
      <c r="BK2800" s="110">
        <v>0</v>
      </c>
      <c r="BL2800" s="110">
        <v>100</v>
      </c>
      <c r="BN2800" s="110">
        <f t="shared" si="393"/>
        <v>100</v>
      </c>
      <c r="CG2800" s="110" t="str">
        <f t="shared" si="391"/>
        <v>7247Ribeirão do Pinhal</v>
      </c>
      <c r="CH2800" s="110" t="str">
        <f t="shared" si="392"/>
        <v>7247-1</v>
      </c>
      <c r="CI2800" s="110">
        <v>1</v>
      </c>
      <c r="CJ2800" s="110">
        <v>7247</v>
      </c>
      <c r="CK2800" s="110" t="s">
        <v>37</v>
      </c>
      <c r="CL2800" s="110">
        <v>4121901</v>
      </c>
      <c r="CM2800" s="110" t="s">
        <v>546</v>
      </c>
      <c r="CN2800" s="110">
        <v>0</v>
      </c>
      <c r="CO2800" s="110">
        <v>0</v>
      </c>
      <c r="CP2800" s="110">
        <v>200</v>
      </c>
      <c r="CQ2800" s="110">
        <v>700</v>
      </c>
    </row>
    <row r="2801" spans="56:95" x14ac:dyDescent="0.2">
      <c r="BD2801" s="110" t="str">
        <f t="shared" si="390"/>
        <v>6470RGInt 01 Curitiba</v>
      </c>
      <c r="BE2801" s="110">
        <v>6470</v>
      </c>
      <c r="BF2801" s="110" t="s">
        <v>5735</v>
      </c>
      <c r="BG2801" s="110">
        <v>8470</v>
      </c>
      <c r="BH2801" s="110" t="s">
        <v>33</v>
      </c>
      <c r="BI2801" s="110">
        <v>0</v>
      </c>
      <c r="BJ2801" s="110">
        <v>0</v>
      </c>
      <c r="BK2801" s="110">
        <v>0</v>
      </c>
      <c r="BL2801" s="110">
        <v>100</v>
      </c>
      <c r="BN2801" s="110">
        <f t="shared" si="393"/>
        <v>100</v>
      </c>
      <c r="CG2801" s="110" t="str">
        <f t="shared" si="391"/>
        <v>7247 Total</v>
      </c>
      <c r="CH2801" s="110" t="str">
        <f t="shared" si="392"/>
        <v>7247 Total-1</v>
      </c>
      <c r="CI2801" s="110">
        <v>1</v>
      </c>
      <c r="CJ2801" s="110" t="s">
        <v>8088</v>
      </c>
      <c r="CN2801" s="110">
        <v>0</v>
      </c>
      <c r="CO2801" s="110">
        <v>0</v>
      </c>
      <c r="CP2801" s="110">
        <v>200</v>
      </c>
      <c r="CQ2801" s="110">
        <v>700</v>
      </c>
    </row>
    <row r="2802" spans="56:95" x14ac:dyDescent="0.2">
      <c r="BD2802" s="110" t="str">
        <f t="shared" ref="BD2802:BD2865" si="394">BE2802&amp;BH2802</f>
        <v>6471RGInt 03 Cascavel</v>
      </c>
      <c r="BE2802" s="110">
        <v>6471</v>
      </c>
      <c r="BF2802" s="110" t="s">
        <v>5738</v>
      </c>
      <c r="BG2802" s="110">
        <v>8470</v>
      </c>
      <c r="BH2802" s="110" t="s">
        <v>35</v>
      </c>
      <c r="BI2802" s="110">
        <v>0</v>
      </c>
      <c r="BJ2802" s="110">
        <v>0</v>
      </c>
      <c r="BK2802" s="110">
        <v>0</v>
      </c>
      <c r="BL2802" s="110">
        <v>100</v>
      </c>
      <c r="BN2802" s="110">
        <f t="shared" si="393"/>
        <v>100</v>
      </c>
      <c r="CG2802" s="110" t="str">
        <f t="shared" si="391"/>
        <v>7248Bandeirantes</v>
      </c>
      <c r="CH2802" s="110" t="str">
        <f t="shared" si="392"/>
        <v>7248-1</v>
      </c>
      <c r="CI2802" s="110">
        <v>1</v>
      </c>
      <c r="CJ2802" s="110">
        <v>7248</v>
      </c>
      <c r="CK2802" s="110" t="s">
        <v>37</v>
      </c>
      <c r="CL2802" s="110">
        <v>4102406</v>
      </c>
      <c r="CM2802" s="110" t="s">
        <v>2013</v>
      </c>
      <c r="CN2802" s="110">
        <v>0</v>
      </c>
      <c r="CO2802" s="110">
        <v>0</v>
      </c>
      <c r="CP2802" s="110">
        <v>150</v>
      </c>
      <c r="CQ2802" s="110">
        <v>350</v>
      </c>
    </row>
    <row r="2803" spans="56:95" x14ac:dyDescent="0.2">
      <c r="BD2803" s="110" t="str">
        <f t="shared" si="394"/>
        <v>6472RGInt 03 Cascavel</v>
      </c>
      <c r="BE2803" s="110">
        <v>6472</v>
      </c>
      <c r="BF2803" s="110" t="s">
        <v>2240</v>
      </c>
      <c r="BG2803" s="110">
        <v>8074</v>
      </c>
      <c r="BH2803" s="110" t="s">
        <v>35</v>
      </c>
      <c r="BI2803" s="110">
        <v>0</v>
      </c>
      <c r="BJ2803" s="110">
        <v>250</v>
      </c>
      <c r="BK2803" s="110">
        <v>500</v>
      </c>
      <c r="BL2803" s="110">
        <v>0</v>
      </c>
      <c r="BN2803" s="110">
        <f t="shared" si="393"/>
        <v>750</v>
      </c>
      <c r="CG2803" s="110" t="str">
        <f t="shared" si="391"/>
        <v>7248 Total</v>
      </c>
      <c r="CH2803" s="110" t="str">
        <f t="shared" si="392"/>
        <v>7248 Total-1</v>
      </c>
      <c r="CI2803" s="110">
        <v>1</v>
      </c>
      <c r="CJ2803" s="110" t="s">
        <v>8089</v>
      </c>
      <c r="CN2803" s="110">
        <v>0</v>
      </c>
      <c r="CO2803" s="110">
        <v>0</v>
      </c>
      <c r="CP2803" s="110">
        <v>150</v>
      </c>
      <c r="CQ2803" s="110">
        <v>350</v>
      </c>
    </row>
    <row r="2804" spans="56:95" x14ac:dyDescent="0.2">
      <c r="BD2804" s="110" t="str">
        <f t="shared" si="394"/>
        <v>6473RGInt 03 Cascavel</v>
      </c>
      <c r="BE2804" s="110">
        <v>6473</v>
      </c>
      <c r="BF2804" s="110" t="s">
        <v>5741</v>
      </c>
      <c r="BG2804" s="110">
        <v>8470</v>
      </c>
      <c r="BH2804" s="110" t="s">
        <v>35</v>
      </c>
      <c r="BI2804" s="110">
        <v>0</v>
      </c>
      <c r="BJ2804" s="110">
        <v>0</v>
      </c>
      <c r="BK2804" s="110">
        <v>0</v>
      </c>
      <c r="BL2804" s="110">
        <v>100</v>
      </c>
      <c r="BN2804" s="110">
        <f t="shared" si="393"/>
        <v>100</v>
      </c>
      <c r="CG2804" s="110" t="str">
        <f t="shared" si="391"/>
        <v>7249Realeza</v>
      </c>
      <c r="CH2804" s="110" t="str">
        <f t="shared" si="392"/>
        <v>7249-1</v>
      </c>
      <c r="CI2804" s="110">
        <v>1</v>
      </c>
      <c r="CJ2804" s="110">
        <v>7249</v>
      </c>
      <c r="CK2804" s="110" t="s">
        <v>35</v>
      </c>
      <c r="CL2804" s="110">
        <v>4121406</v>
      </c>
      <c r="CM2804" s="110" t="s">
        <v>1262</v>
      </c>
      <c r="CN2804" s="110">
        <v>0</v>
      </c>
      <c r="CO2804" s="110">
        <v>0</v>
      </c>
      <c r="CP2804" s="110">
        <v>50</v>
      </c>
      <c r="CQ2804" s="110">
        <v>100</v>
      </c>
    </row>
    <row r="2805" spans="56:95" x14ac:dyDescent="0.2">
      <c r="BD2805" s="110" t="str">
        <f t="shared" si="394"/>
        <v>6474RGInt 01 Curitiba</v>
      </c>
      <c r="BE2805" s="110">
        <v>6474</v>
      </c>
      <c r="BF2805" s="110" t="s">
        <v>5745</v>
      </c>
      <c r="BG2805" s="110">
        <v>8470</v>
      </c>
      <c r="BH2805" s="110" t="s">
        <v>33</v>
      </c>
      <c r="BI2805" s="110">
        <v>0</v>
      </c>
      <c r="BJ2805" s="110">
        <v>0</v>
      </c>
      <c r="BK2805" s="110">
        <v>0</v>
      </c>
      <c r="BL2805" s="110">
        <v>100</v>
      </c>
      <c r="BN2805" s="110">
        <f t="shared" si="393"/>
        <v>100</v>
      </c>
      <c r="CG2805" s="110" t="str">
        <f t="shared" si="391"/>
        <v>7249 Total</v>
      </c>
      <c r="CH2805" s="110" t="str">
        <f t="shared" si="392"/>
        <v>7249 Total-1</v>
      </c>
      <c r="CI2805" s="110">
        <v>1</v>
      </c>
      <c r="CJ2805" s="110" t="s">
        <v>8090</v>
      </c>
      <c r="CN2805" s="110">
        <v>0</v>
      </c>
      <c r="CO2805" s="110">
        <v>0</v>
      </c>
      <c r="CP2805" s="110">
        <v>50</v>
      </c>
      <c r="CQ2805" s="110">
        <v>100</v>
      </c>
    </row>
    <row r="2806" spans="56:95" x14ac:dyDescent="0.2">
      <c r="BD2806" s="110" t="str">
        <f t="shared" si="394"/>
        <v>6475RGInt 06 Ponta Grossa</v>
      </c>
      <c r="BE2806" s="110">
        <v>6475</v>
      </c>
      <c r="BF2806" s="110" t="s">
        <v>5749</v>
      </c>
      <c r="BG2806" s="110">
        <v>8470</v>
      </c>
      <c r="BH2806" s="110" t="s">
        <v>38</v>
      </c>
      <c r="BI2806" s="110">
        <v>0</v>
      </c>
      <c r="BJ2806" s="110">
        <v>0</v>
      </c>
      <c r="BK2806" s="110">
        <v>0</v>
      </c>
      <c r="BL2806" s="110">
        <v>100</v>
      </c>
      <c r="BN2806" s="110">
        <f t="shared" si="393"/>
        <v>100</v>
      </c>
      <c r="CG2806" s="110" t="str">
        <f t="shared" si="391"/>
        <v>7250Sarandi</v>
      </c>
      <c r="CH2806" s="110" t="str">
        <f t="shared" si="392"/>
        <v>7250-1</v>
      </c>
      <c r="CI2806" s="110">
        <v>1</v>
      </c>
      <c r="CJ2806" s="110">
        <v>7250</v>
      </c>
      <c r="CK2806" s="110" t="s">
        <v>36</v>
      </c>
      <c r="CL2806" s="110">
        <v>4126256</v>
      </c>
      <c r="CM2806" s="110" t="s">
        <v>223</v>
      </c>
      <c r="CN2806" s="110">
        <v>0</v>
      </c>
      <c r="CO2806" s="110">
        <v>0</v>
      </c>
      <c r="CP2806" s="110">
        <v>250</v>
      </c>
      <c r="CQ2806" s="110">
        <v>1500</v>
      </c>
    </row>
    <row r="2807" spans="56:95" x14ac:dyDescent="0.2">
      <c r="BD2807" s="110" t="str">
        <f t="shared" si="394"/>
        <v>6476RGInt 03 Cascavel</v>
      </c>
      <c r="BE2807" s="110">
        <v>6476</v>
      </c>
      <c r="BF2807" s="110" t="s">
        <v>2260</v>
      </c>
      <c r="BG2807" s="110">
        <v>8074</v>
      </c>
      <c r="BH2807" s="110" t="s">
        <v>35</v>
      </c>
      <c r="BI2807" s="110">
        <v>0</v>
      </c>
      <c r="BJ2807" s="110">
        <v>200</v>
      </c>
      <c r="BK2807" s="110">
        <v>1000</v>
      </c>
      <c r="BL2807" s="110">
        <v>0</v>
      </c>
      <c r="BN2807" s="110">
        <f t="shared" si="393"/>
        <v>1200</v>
      </c>
      <c r="CG2807" s="110" t="str">
        <f t="shared" si="391"/>
        <v>7250 Total</v>
      </c>
      <c r="CH2807" s="110" t="str">
        <f t="shared" si="392"/>
        <v>7250 Total-1</v>
      </c>
      <c r="CI2807" s="110">
        <v>1</v>
      </c>
      <c r="CJ2807" s="110" t="s">
        <v>8091</v>
      </c>
      <c r="CN2807" s="110">
        <v>0</v>
      </c>
      <c r="CO2807" s="110">
        <v>0</v>
      </c>
      <c r="CP2807" s="110">
        <v>250</v>
      </c>
      <c r="CQ2807" s="110">
        <v>1500</v>
      </c>
    </row>
    <row r="2808" spans="56:95" x14ac:dyDescent="0.2">
      <c r="BD2808" s="110" t="str">
        <f t="shared" si="394"/>
        <v>6477RGInt 06 Ponta Grossa</v>
      </c>
      <c r="BE2808" s="110">
        <v>6477</v>
      </c>
      <c r="BF2808" s="110" t="s">
        <v>5752</v>
      </c>
      <c r="BG2808" s="110">
        <v>8470</v>
      </c>
      <c r="BH2808" s="110" t="s">
        <v>38</v>
      </c>
      <c r="BI2808" s="110">
        <v>0</v>
      </c>
      <c r="BJ2808" s="110">
        <v>0</v>
      </c>
      <c r="BK2808" s="110">
        <v>0</v>
      </c>
      <c r="BL2808" s="110">
        <v>100</v>
      </c>
      <c r="BN2808" s="110">
        <f t="shared" si="393"/>
        <v>100</v>
      </c>
      <c r="CG2808" s="110" t="str">
        <f t="shared" si="391"/>
        <v>7251União da Vitória</v>
      </c>
      <c r="CH2808" s="110" t="str">
        <f t="shared" si="392"/>
        <v>7251-1</v>
      </c>
      <c r="CI2808" s="110">
        <v>1</v>
      </c>
      <c r="CJ2808" s="110">
        <v>7251</v>
      </c>
      <c r="CK2808" s="110" t="s">
        <v>33</v>
      </c>
      <c r="CL2808" s="110">
        <v>4128203</v>
      </c>
      <c r="CM2808" s="110" t="s">
        <v>567</v>
      </c>
      <c r="CN2808" s="110">
        <v>0</v>
      </c>
      <c r="CO2808" s="110">
        <v>0</v>
      </c>
      <c r="CP2808" s="110">
        <v>600</v>
      </c>
      <c r="CQ2808" s="110">
        <v>3000</v>
      </c>
    </row>
    <row r="2809" spans="56:95" x14ac:dyDescent="0.2">
      <c r="BD2809" s="110" t="str">
        <f t="shared" si="394"/>
        <v>6478RGInt 04 Maringá</v>
      </c>
      <c r="BE2809" s="110">
        <v>6478</v>
      </c>
      <c r="BF2809" s="110" t="s">
        <v>6046</v>
      </c>
      <c r="BG2809" s="110">
        <v>8122</v>
      </c>
      <c r="BH2809" s="110" t="s">
        <v>36</v>
      </c>
      <c r="BI2809" s="110">
        <v>0</v>
      </c>
      <c r="BJ2809" s="110">
        <v>150</v>
      </c>
      <c r="BK2809" s="110">
        <v>0</v>
      </c>
      <c r="BL2809" s="110">
        <v>0</v>
      </c>
      <c r="BN2809" s="110">
        <f t="shared" si="393"/>
        <v>150</v>
      </c>
      <c r="CG2809" s="110" t="str">
        <f t="shared" si="391"/>
        <v>7251 Total</v>
      </c>
      <c r="CH2809" s="110" t="str">
        <f t="shared" si="392"/>
        <v>7251 Total-1</v>
      </c>
      <c r="CI2809" s="110">
        <v>1</v>
      </c>
      <c r="CJ2809" s="110" t="s">
        <v>8092</v>
      </c>
      <c r="CN2809" s="110">
        <v>0</v>
      </c>
      <c r="CO2809" s="110">
        <v>0</v>
      </c>
      <c r="CP2809" s="110">
        <v>600</v>
      </c>
      <c r="CQ2809" s="110">
        <v>3000</v>
      </c>
    </row>
    <row r="2810" spans="56:95" x14ac:dyDescent="0.2">
      <c r="BD2810" s="110" t="str">
        <f t="shared" si="394"/>
        <v>6479RGInt 05 Londrina</v>
      </c>
      <c r="BE2810" s="110">
        <v>6479</v>
      </c>
      <c r="BF2810" s="110" t="s">
        <v>6052</v>
      </c>
      <c r="BG2810" s="110">
        <v>8122</v>
      </c>
      <c r="BH2810" s="110" t="s">
        <v>37</v>
      </c>
      <c r="BI2810" s="110">
        <v>0</v>
      </c>
      <c r="BJ2810" s="110">
        <v>384</v>
      </c>
      <c r="BK2810" s="110">
        <v>384</v>
      </c>
      <c r="BL2810" s="110">
        <v>384</v>
      </c>
      <c r="BN2810" s="110">
        <f t="shared" si="393"/>
        <v>1152</v>
      </c>
      <c r="CG2810" s="110" t="str">
        <f t="shared" si="391"/>
        <v>7252Piraquara</v>
      </c>
      <c r="CH2810" s="110" t="str">
        <f t="shared" si="392"/>
        <v>7252-1</v>
      </c>
      <c r="CI2810" s="110">
        <v>1</v>
      </c>
      <c r="CJ2810" s="110">
        <v>7252</v>
      </c>
      <c r="CK2810" s="110" t="s">
        <v>33</v>
      </c>
      <c r="CL2810" s="110">
        <v>4119509</v>
      </c>
      <c r="CM2810" s="110" t="s">
        <v>519</v>
      </c>
      <c r="CN2810" s="110">
        <v>0</v>
      </c>
      <c r="CO2810" s="110">
        <v>0</v>
      </c>
      <c r="CP2810" s="110">
        <v>5800</v>
      </c>
      <c r="CQ2810" s="110">
        <v>6000</v>
      </c>
    </row>
    <row r="2811" spans="56:95" x14ac:dyDescent="0.2">
      <c r="BD2811" s="110" t="str">
        <f t="shared" si="394"/>
        <v>6480RGInt 04 Maringá</v>
      </c>
      <c r="BE2811" s="110">
        <v>6480</v>
      </c>
      <c r="BF2811" s="110" t="s">
        <v>6050</v>
      </c>
      <c r="BG2811" s="110">
        <v>8122</v>
      </c>
      <c r="BH2811" s="110" t="s">
        <v>36</v>
      </c>
      <c r="BI2811" s="110">
        <v>0</v>
      </c>
      <c r="BJ2811" s="110">
        <v>407.49</v>
      </c>
      <c r="BK2811" s="110">
        <v>679.15</v>
      </c>
      <c r="BL2811" s="110">
        <v>271.66000000000003</v>
      </c>
      <c r="BN2811" s="110">
        <f t="shared" si="393"/>
        <v>1358.3</v>
      </c>
      <c r="CG2811" s="110" t="str">
        <f t="shared" si="391"/>
        <v>7252 Total</v>
      </c>
      <c r="CH2811" s="110" t="str">
        <f t="shared" si="392"/>
        <v>7252 Total-1</v>
      </c>
      <c r="CI2811" s="110">
        <v>1</v>
      </c>
      <c r="CJ2811" s="110" t="s">
        <v>8093</v>
      </c>
      <c r="CN2811" s="110">
        <v>0</v>
      </c>
      <c r="CO2811" s="110">
        <v>0</v>
      </c>
      <c r="CP2811" s="110">
        <v>5800</v>
      </c>
      <c r="CQ2811" s="110">
        <v>6000</v>
      </c>
    </row>
    <row r="2812" spans="56:95" x14ac:dyDescent="0.2">
      <c r="BD2812" s="110" t="str">
        <f t="shared" si="394"/>
        <v>6481RGInt 01 Curitiba</v>
      </c>
      <c r="BE2812" s="110">
        <v>6481</v>
      </c>
      <c r="BF2812" s="110" t="s">
        <v>5759</v>
      </c>
      <c r="BG2812" s="110">
        <v>8470</v>
      </c>
      <c r="BH2812" s="110" t="s">
        <v>33</v>
      </c>
      <c r="BI2812" s="110">
        <v>0</v>
      </c>
      <c r="BJ2812" s="110">
        <v>0</v>
      </c>
      <c r="BK2812" s="110">
        <v>0</v>
      </c>
      <c r="BL2812" s="110">
        <v>100</v>
      </c>
      <c r="BN2812" s="110">
        <f t="shared" si="393"/>
        <v>100</v>
      </c>
      <c r="CG2812" s="110" t="str">
        <f t="shared" si="391"/>
        <v>7254Curitiba</v>
      </c>
      <c r="CH2812" s="110" t="str">
        <f t="shared" si="392"/>
        <v>7254-1</v>
      </c>
      <c r="CI2812" s="110">
        <v>1</v>
      </c>
      <c r="CJ2812" s="110">
        <v>7254</v>
      </c>
      <c r="CK2812" s="110" t="s">
        <v>33</v>
      </c>
      <c r="CL2812" s="110">
        <v>4106902</v>
      </c>
      <c r="CM2812" s="110" t="s">
        <v>128</v>
      </c>
      <c r="CN2812" s="110">
        <v>0</v>
      </c>
      <c r="CO2812" s="110">
        <v>0</v>
      </c>
      <c r="CP2812" s="110">
        <v>20</v>
      </c>
      <c r="CQ2812" s="110">
        <v>3000</v>
      </c>
    </row>
    <row r="2813" spans="56:95" x14ac:dyDescent="0.2">
      <c r="BD2813" s="110" t="str">
        <f t="shared" si="394"/>
        <v>6482RGInt 03 Cascavel</v>
      </c>
      <c r="BE2813" s="110">
        <v>6482</v>
      </c>
      <c r="BF2813" s="110" t="s">
        <v>5762</v>
      </c>
      <c r="BG2813" s="110">
        <v>8470</v>
      </c>
      <c r="BH2813" s="110" t="s">
        <v>35</v>
      </c>
      <c r="BI2813" s="110">
        <v>0</v>
      </c>
      <c r="BJ2813" s="110">
        <v>0</v>
      </c>
      <c r="BK2813" s="110">
        <v>0</v>
      </c>
      <c r="BL2813" s="110">
        <v>100</v>
      </c>
      <c r="BN2813" s="110">
        <f t="shared" si="393"/>
        <v>100</v>
      </c>
      <c r="CG2813" s="110" t="str">
        <f t="shared" si="391"/>
        <v>7254 Total</v>
      </c>
      <c r="CH2813" s="110" t="str">
        <f t="shared" si="392"/>
        <v>7254 Total-1</v>
      </c>
      <c r="CI2813" s="110">
        <v>1</v>
      </c>
      <c r="CJ2813" s="110" t="s">
        <v>8094</v>
      </c>
      <c r="CN2813" s="110">
        <v>0</v>
      </c>
      <c r="CO2813" s="110">
        <v>0</v>
      </c>
      <c r="CP2813" s="110">
        <v>20</v>
      </c>
      <c r="CQ2813" s="110">
        <v>3000</v>
      </c>
    </row>
    <row r="2814" spans="56:95" x14ac:dyDescent="0.2">
      <c r="BD2814" s="110" t="str">
        <f t="shared" si="394"/>
        <v>6483RGInt 03 Cascavel</v>
      </c>
      <c r="BE2814" s="110">
        <v>6483</v>
      </c>
      <c r="BF2814" s="110" t="s">
        <v>5765</v>
      </c>
      <c r="BG2814" s="110">
        <v>8470</v>
      </c>
      <c r="BH2814" s="110" t="s">
        <v>35</v>
      </c>
      <c r="BI2814" s="110">
        <v>0</v>
      </c>
      <c r="BJ2814" s="110">
        <v>0</v>
      </c>
      <c r="BK2814" s="110">
        <v>0</v>
      </c>
      <c r="BL2814" s="110">
        <v>100</v>
      </c>
      <c r="BN2814" s="110">
        <f t="shared" si="393"/>
        <v>100</v>
      </c>
      <c r="CG2814" s="110" t="str">
        <f t="shared" si="391"/>
        <v>7255Araucária</v>
      </c>
      <c r="CH2814" s="110" t="str">
        <f t="shared" si="392"/>
        <v>7255-1</v>
      </c>
      <c r="CI2814" s="110">
        <v>1</v>
      </c>
      <c r="CJ2814" s="110">
        <v>7255</v>
      </c>
      <c r="CK2814" s="110" t="s">
        <v>33</v>
      </c>
      <c r="CL2814" s="110">
        <v>4101804</v>
      </c>
      <c r="CM2814" s="110" t="s">
        <v>489</v>
      </c>
      <c r="CN2814" s="110">
        <v>0</v>
      </c>
      <c r="CO2814" s="110">
        <v>0</v>
      </c>
      <c r="CP2814" s="110">
        <v>100</v>
      </c>
      <c r="CQ2814" s="110">
        <v>210</v>
      </c>
    </row>
    <row r="2815" spans="56:95" x14ac:dyDescent="0.2">
      <c r="BD2815" s="110" t="str">
        <f t="shared" si="394"/>
        <v>6484RGInt 04 Maringá</v>
      </c>
      <c r="BE2815" s="110">
        <v>6484</v>
      </c>
      <c r="BF2815" s="110" t="s">
        <v>5768</v>
      </c>
      <c r="BG2815" s="110">
        <v>8470</v>
      </c>
      <c r="BH2815" s="110" t="s">
        <v>36</v>
      </c>
      <c r="BI2815" s="110">
        <v>0</v>
      </c>
      <c r="BJ2815" s="110">
        <v>0</v>
      </c>
      <c r="BK2815" s="110">
        <v>0</v>
      </c>
      <c r="BL2815" s="110">
        <v>100</v>
      </c>
      <c r="BN2815" s="110">
        <f t="shared" si="393"/>
        <v>100</v>
      </c>
      <c r="CG2815" s="110" t="str">
        <f t="shared" si="391"/>
        <v>7255 Total</v>
      </c>
      <c r="CH2815" s="110" t="str">
        <f t="shared" si="392"/>
        <v>7255 Total-1</v>
      </c>
      <c r="CI2815" s="110">
        <v>1</v>
      </c>
      <c r="CJ2815" s="110" t="s">
        <v>8095</v>
      </c>
      <c r="CN2815" s="110">
        <v>0</v>
      </c>
      <c r="CO2815" s="110">
        <v>0</v>
      </c>
      <c r="CP2815" s="110">
        <v>100</v>
      </c>
      <c r="CQ2815" s="110">
        <v>210</v>
      </c>
    </row>
    <row r="2816" spans="56:95" x14ac:dyDescent="0.2">
      <c r="BD2816" s="110" t="str">
        <f t="shared" si="394"/>
        <v>6485RGInt 03 Cascavel</v>
      </c>
      <c r="BE2816" s="110">
        <v>6485</v>
      </c>
      <c r="BF2816" s="110" t="s">
        <v>5771</v>
      </c>
      <c r="BG2816" s="110">
        <v>8470</v>
      </c>
      <c r="BH2816" s="110" t="s">
        <v>35</v>
      </c>
      <c r="BI2816" s="110">
        <v>0</v>
      </c>
      <c r="BJ2816" s="110">
        <v>0</v>
      </c>
      <c r="BK2816" s="110">
        <v>0</v>
      </c>
      <c r="BL2816" s="110">
        <v>100</v>
      </c>
      <c r="BN2816" s="110">
        <f t="shared" si="393"/>
        <v>100</v>
      </c>
      <c r="CG2816" s="110" t="str">
        <f t="shared" si="391"/>
        <v>7256Apucarana</v>
      </c>
      <c r="CH2816" s="110" t="str">
        <f t="shared" si="392"/>
        <v>7256-1</v>
      </c>
      <c r="CI2816" s="110">
        <v>1</v>
      </c>
      <c r="CJ2816" s="110">
        <v>7256</v>
      </c>
      <c r="CK2816" s="110" t="s">
        <v>37</v>
      </c>
      <c r="CL2816" s="110">
        <v>4101408</v>
      </c>
      <c r="CM2816" s="110" t="s">
        <v>677</v>
      </c>
      <c r="CN2816" s="110">
        <v>0</v>
      </c>
      <c r="CO2816" s="110">
        <v>0</v>
      </c>
      <c r="CP2816" s="110">
        <v>200</v>
      </c>
      <c r="CQ2816" s="110">
        <v>1800</v>
      </c>
    </row>
    <row r="2817" spans="56:95" x14ac:dyDescent="0.2">
      <c r="BD2817" s="110" t="str">
        <f t="shared" si="394"/>
        <v>6486RGInt 03 Cascavel</v>
      </c>
      <c r="BE2817" s="110">
        <v>6486</v>
      </c>
      <c r="BF2817" s="110" t="s">
        <v>5774</v>
      </c>
      <c r="BG2817" s="110">
        <v>8470</v>
      </c>
      <c r="BH2817" s="110" t="s">
        <v>35</v>
      </c>
      <c r="BI2817" s="110">
        <v>0</v>
      </c>
      <c r="BJ2817" s="110">
        <v>0</v>
      </c>
      <c r="BK2817" s="110">
        <v>0</v>
      </c>
      <c r="BL2817" s="110">
        <v>100</v>
      </c>
      <c r="BN2817" s="110">
        <f t="shared" si="393"/>
        <v>100</v>
      </c>
      <c r="CG2817" s="110" t="str">
        <f t="shared" si="391"/>
        <v>7256 Total</v>
      </c>
      <c r="CH2817" s="110" t="str">
        <f t="shared" si="392"/>
        <v>7256 Total-1</v>
      </c>
      <c r="CI2817" s="110">
        <v>1</v>
      </c>
      <c r="CJ2817" s="110" t="s">
        <v>8096</v>
      </c>
      <c r="CN2817" s="110">
        <v>0</v>
      </c>
      <c r="CO2817" s="110">
        <v>0</v>
      </c>
      <c r="CP2817" s="110">
        <v>200</v>
      </c>
      <c r="CQ2817" s="110">
        <v>1800</v>
      </c>
    </row>
    <row r="2818" spans="56:95" x14ac:dyDescent="0.2">
      <c r="BD2818" s="110" t="str">
        <f t="shared" si="394"/>
        <v>6487RGInt 04 Maringá</v>
      </c>
      <c r="BE2818" s="110">
        <v>6487</v>
      </c>
      <c r="BF2818" s="110" t="s">
        <v>6059</v>
      </c>
      <c r="BG2818" s="110">
        <v>8122</v>
      </c>
      <c r="BH2818" s="110" t="s">
        <v>36</v>
      </c>
      <c r="BI2818" s="110">
        <v>0</v>
      </c>
      <c r="BJ2818" s="110">
        <v>1109.47</v>
      </c>
      <c r="BK2818" s="110">
        <v>1849.11</v>
      </c>
      <c r="BL2818" s="110">
        <v>739.65</v>
      </c>
      <c r="BN2818" s="110">
        <f t="shared" si="393"/>
        <v>3698.23</v>
      </c>
      <c r="CG2818" s="110" t="str">
        <f t="shared" si="391"/>
        <v>7257Curitiba</v>
      </c>
      <c r="CH2818" s="110" t="str">
        <f t="shared" si="392"/>
        <v>7257-1</v>
      </c>
      <c r="CI2818" s="110">
        <v>1</v>
      </c>
      <c r="CJ2818" s="110">
        <v>7257</v>
      </c>
      <c r="CK2818" s="110" t="s">
        <v>33</v>
      </c>
      <c r="CL2818" s="110">
        <v>4106902</v>
      </c>
      <c r="CM2818" s="110" t="s">
        <v>128</v>
      </c>
      <c r="CN2818" s="110">
        <v>0</v>
      </c>
      <c r="CO2818" s="110">
        <v>0</v>
      </c>
      <c r="CP2818" s="110">
        <v>228</v>
      </c>
      <c r="CQ2818" s="110">
        <v>0</v>
      </c>
    </row>
    <row r="2819" spans="56:95" x14ac:dyDescent="0.2">
      <c r="BD2819" s="110" t="str">
        <f t="shared" si="394"/>
        <v>6488RGInt 04 Maringá</v>
      </c>
      <c r="BE2819" s="110">
        <v>6488</v>
      </c>
      <c r="BF2819" s="110" t="s">
        <v>6063</v>
      </c>
      <c r="BG2819" s="110">
        <v>8122</v>
      </c>
      <c r="BH2819" s="110" t="s">
        <v>36</v>
      </c>
      <c r="BI2819" s="110">
        <v>0</v>
      </c>
      <c r="BJ2819" s="110">
        <v>1655.82</v>
      </c>
      <c r="BK2819" s="110">
        <v>1759.7</v>
      </c>
      <c r="BL2819" s="110">
        <v>1103.8800000000001</v>
      </c>
      <c r="BN2819" s="110">
        <f t="shared" si="393"/>
        <v>4519.3999999999996</v>
      </c>
      <c r="CG2819" s="110" t="str">
        <f t="shared" si="391"/>
        <v>7257 Total</v>
      </c>
      <c r="CH2819" s="110" t="str">
        <f t="shared" si="392"/>
        <v>7257 Total-1</v>
      </c>
      <c r="CI2819" s="110">
        <v>1</v>
      </c>
      <c r="CJ2819" s="110" t="s">
        <v>8097</v>
      </c>
      <c r="CN2819" s="110">
        <v>0</v>
      </c>
      <c r="CO2819" s="110">
        <v>0</v>
      </c>
      <c r="CP2819" s="110">
        <v>228</v>
      </c>
      <c r="CQ2819" s="110">
        <v>0</v>
      </c>
    </row>
    <row r="2820" spans="56:95" x14ac:dyDescent="0.2">
      <c r="BD2820" s="110" t="str">
        <f t="shared" si="394"/>
        <v>6489RGInt 04 Maringá</v>
      </c>
      <c r="BE2820" s="110">
        <v>6489</v>
      </c>
      <c r="BF2820" s="110" t="s">
        <v>6061</v>
      </c>
      <c r="BG2820" s="110">
        <v>8122</v>
      </c>
      <c r="BH2820" s="110" t="s">
        <v>36</v>
      </c>
      <c r="BI2820" s="110">
        <v>0</v>
      </c>
      <c r="BJ2820" s="110">
        <v>993.2</v>
      </c>
      <c r="BK2820" s="110">
        <v>1655.33</v>
      </c>
      <c r="BL2820" s="110">
        <v>662.14</v>
      </c>
      <c r="BN2820" s="110">
        <f t="shared" si="393"/>
        <v>3310.6699999999996</v>
      </c>
      <c r="CG2820" s="110" t="str">
        <f t="shared" si="391"/>
        <v>7258Andirá</v>
      </c>
      <c r="CH2820" s="110" t="str">
        <f t="shared" si="392"/>
        <v>7258-1</v>
      </c>
      <c r="CI2820" s="110">
        <v>1</v>
      </c>
      <c r="CJ2820" s="110">
        <v>7258</v>
      </c>
      <c r="CK2820" s="110" t="s">
        <v>37</v>
      </c>
      <c r="CL2820" s="110">
        <v>4101101</v>
      </c>
      <c r="CM2820" s="110" t="s">
        <v>2005</v>
      </c>
      <c r="CN2820" s="110">
        <v>0</v>
      </c>
      <c r="CO2820" s="110">
        <v>0</v>
      </c>
      <c r="CP2820" s="110">
        <v>669</v>
      </c>
      <c r="CQ2820" s="110">
        <v>0</v>
      </c>
    </row>
    <row r="2821" spans="56:95" x14ac:dyDescent="0.2">
      <c r="BD2821" s="110" t="str">
        <f t="shared" si="394"/>
        <v>6490RGInt 04 Maringá</v>
      </c>
      <c r="BE2821" s="110">
        <v>6490</v>
      </c>
      <c r="BF2821" s="110" t="s">
        <v>6065</v>
      </c>
      <c r="BG2821" s="110">
        <v>8122</v>
      </c>
      <c r="BH2821" s="110" t="s">
        <v>36</v>
      </c>
      <c r="BI2821" s="110">
        <v>0</v>
      </c>
      <c r="BJ2821" s="110">
        <v>1820.92</v>
      </c>
      <c r="BK2821" s="110">
        <v>3084.85</v>
      </c>
      <c r="BL2821" s="110">
        <v>1213.94</v>
      </c>
      <c r="BN2821" s="110">
        <f t="shared" si="393"/>
        <v>6119.7100000000009</v>
      </c>
      <c r="CG2821" s="110" t="str">
        <f t="shared" si="391"/>
        <v>7258 Total</v>
      </c>
      <c r="CH2821" s="110" t="str">
        <f t="shared" si="392"/>
        <v>7258 Total-1</v>
      </c>
      <c r="CI2821" s="110">
        <v>1</v>
      </c>
      <c r="CJ2821" s="110" t="s">
        <v>8098</v>
      </c>
      <c r="CN2821" s="110">
        <v>0</v>
      </c>
      <c r="CO2821" s="110">
        <v>0</v>
      </c>
      <c r="CP2821" s="110">
        <v>669</v>
      </c>
      <c r="CQ2821" s="110">
        <v>0</v>
      </c>
    </row>
    <row r="2822" spans="56:95" x14ac:dyDescent="0.2">
      <c r="BD2822" s="110" t="str">
        <f t="shared" si="394"/>
        <v>6491RGInt 04 Maringá</v>
      </c>
      <c r="BE2822" s="110">
        <v>6491</v>
      </c>
      <c r="BF2822" s="110" t="s">
        <v>6067</v>
      </c>
      <c r="BG2822" s="110">
        <v>8122</v>
      </c>
      <c r="BH2822" s="110" t="s">
        <v>36</v>
      </c>
      <c r="BI2822" s="110">
        <v>0</v>
      </c>
      <c r="BJ2822" s="110">
        <v>1438.43</v>
      </c>
      <c r="BK2822" s="110">
        <v>2397.3000000000002</v>
      </c>
      <c r="BL2822" s="110">
        <v>958.95</v>
      </c>
      <c r="BN2822" s="110">
        <f t="shared" si="393"/>
        <v>4794.68</v>
      </c>
      <c r="CG2822" s="110" t="str">
        <f t="shared" si="391"/>
        <v>7259Bandeirantes</v>
      </c>
      <c r="CH2822" s="110" t="str">
        <f t="shared" si="392"/>
        <v>7259-1</v>
      </c>
      <c r="CI2822" s="110">
        <v>1</v>
      </c>
      <c r="CJ2822" s="110">
        <v>7259</v>
      </c>
      <c r="CK2822" s="110" t="s">
        <v>37</v>
      </c>
      <c r="CL2822" s="110">
        <v>4102406</v>
      </c>
      <c r="CM2822" s="110" t="s">
        <v>2013</v>
      </c>
      <c r="CN2822" s="110">
        <v>0</v>
      </c>
      <c r="CO2822" s="110">
        <v>0</v>
      </c>
      <c r="CP2822" s="110">
        <v>350</v>
      </c>
      <c r="CQ2822" s="110">
        <v>359</v>
      </c>
    </row>
    <row r="2823" spans="56:95" x14ac:dyDescent="0.2">
      <c r="BD2823" s="110" t="str">
        <f t="shared" si="394"/>
        <v>6492RGInt 01 Curitiba</v>
      </c>
      <c r="BE2823" s="110">
        <v>6492</v>
      </c>
      <c r="BF2823" s="110" t="s">
        <v>2284</v>
      </c>
      <c r="BG2823" s="110">
        <v>8074</v>
      </c>
      <c r="BH2823" s="110" t="s">
        <v>33</v>
      </c>
      <c r="BI2823" s="110">
        <v>0</v>
      </c>
      <c r="BJ2823" s="110">
        <v>19</v>
      </c>
      <c r="BK2823" s="110">
        <v>0</v>
      </c>
      <c r="BL2823" s="110">
        <v>0</v>
      </c>
      <c r="BN2823" s="110">
        <f t="shared" si="393"/>
        <v>19</v>
      </c>
      <c r="CG2823" s="110" t="str">
        <f t="shared" si="391"/>
        <v>7259 Total</v>
      </c>
      <c r="CH2823" s="110" t="str">
        <f t="shared" si="392"/>
        <v>7259 Total-1</v>
      </c>
      <c r="CI2823" s="110">
        <v>1</v>
      </c>
      <c r="CJ2823" s="110" t="s">
        <v>8099</v>
      </c>
      <c r="CN2823" s="110">
        <v>0</v>
      </c>
      <c r="CO2823" s="110">
        <v>0</v>
      </c>
      <c r="CP2823" s="110">
        <v>350</v>
      </c>
      <c r="CQ2823" s="110">
        <v>359</v>
      </c>
    </row>
    <row r="2824" spans="56:95" x14ac:dyDescent="0.2">
      <c r="BD2824" s="110" t="str">
        <f t="shared" si="394"/>
        <v>6493RGInt 03 Cascavel</v>
      </c>
      <c r="BE2824" s="110">
        <v>6493</v>
      </c>
      <c r="BF2824" s="110" t="s">
        <v>2277</v>
      </c>
      <c r="BG2824" s="110">
        <v>8074</v>
      </c>
      <c r="BH2824" s="110" t="s">
        <v>35</v>
      </c>
      <c r="BI2824" s="110">
        <v>0</v>
      </c>
      <c r="BJ2824" s="110">
        <v>2074</v>
      </c>
      <c r="BK2824" s="110">
        <v>0</v>
      </c>
      <c r="BL2824" s="110">
        <v>0</v>
      </c>
      <c r="BN2824" s="110">
        <f t="shared" si="393"/>
        <v>2074</v>
      </c>
      <c r="CG2824" s="110" t="str">
        <f t="shared" si="391"/>
        <v>7260Guarapuava</v>
      </c>
      <c r="CH2824" s="110" t="str">
        <f t="shared" si="392"/>
        <v>7260-1</v>
      </c>
      <c r="CI2824" s="110">
        <v>1</v>
      </c>
      <c r="CJ2824" s="110">
        <v>7260</v>
      </c>
      <c r="CK2824" s="110" t="s">
        <v>34</v>
      </c>
      <c r="CL2824" s="110">
        <v>4109401</v>
      </c>
      <c r="CM2824" s="110" t="s">
        <v>526</v>
      </c>
      <c r="CN2824" s="110">
        <v>0</v>
      </c>
      <c r="CO2824" s="110">
        <v>0</v>
      </c>
      <c r="CP2824" s="110">
        <v>200</v>
      </c>
      <c r="CQ2824" s="110">
        <v>700</v>
      </c>
    </row>
    <row r="2825" spans="56:95" x14ac:dyDescent="0.2">
      <c r="BD2825" s="110" t="str">
        <f t="shared" si="394"/>
        <v>6494RGInt 04 Maringá</v>
      </c>
      <c r="BE2825" s="110">
        <v>6494</v>
      </c>
      <c r="BF2825" s="110" t="s">
        <v>6069</v>
      </c>
      <c r="BG2825" s="110">
        <v>8122</v>
      </c>
      <c r="BH2825" s="110" t="s">
        <v>36</v>
      </c>
      <c r="BI2825" s="110">
        <v>0</v>
      </c>
      <c r="BJ2825" s="110">
        <v>463</v>
      </c>
      <c r="BK2825" s="110">
        <v>0</v>
      </c>
      <c r="BL2825" s="110">
        <v>0</v>
      </c>
      <c r="BN2825" s="110">
        <f t="shared" si="393"/>
        <v>463</v>
      </c>
      <c r="CG2825" s="110" t="str">
        <f t="shared" si="391"/>
        <v>7260 Total</v>
      </c>
      <c r="CH2825" s="110" t="str">
        <f t="shared" si="392"/>
        <v>7260 Total-1</v>
      </c>
      <c r="CI2825" s="110">
        <v>1</v>
      </c>
      <c r="CJ2825" s="110" t="s">
        <v>8100</v>
      </c>
      <c r="CN2825" s="110">
        <v>0</v>
      </c>
      <c r="CO2825" s="110">
        <v>0</v>
      </c>
      <c r="CP2825" s="110">
        <v>200</v>
      </c>
      <c r="CQ2825" s="110">
        <v>700</v>
      </c>
    </row>
    <row r="2826" spans="56:95" x14ac:dyDescent="0.2">
      <c r="BD2826" s="110" t="str">
        <f t="shared" si="394"/>
        <v>6495RGInt 04 Maringá</v>
      </c>
      <c r="BE2826" s="110">
        <v>6495</v>
      </c>
      <c r="BF2826" s="110" t="s">
        <v>6076</v>
      </c>
      <c r="BG2826" s="110">
        <v>8122</v>
      </c>
      <c r="BH2826" s="110" t="s">
        <v>36</v>
      </c>
      <c r="BI2826" s="110">
        <v>0</v>
      </c>
      <c r="BJ2826" s="110">
        <v>100</v>
      </c>
      <c r="BK2826" s="110">
        <v>0</v>
      </c>
      <c r="BL2826" s="110">
        <v>0</v>
      </c>
      <c r="BN2826" s="110">
        <f t="shared" si="393"/>
        <v>100</v>
      </c>
      <c r="CG2826" s="110" t="str">
        <f t="shared" si="391"/>
        <v>7261Borrazópolis</v>
      </c>
      <c r="CH2826" s="110" t="str">
        <f t="shared" si="392"/>
        <v>7261-1</v>
      </c>
      <c r="CI2826" s="110">
        <v>1</v>
      </c>
      <c r="CJ2826" s="110">
        <v>7261</v>
      </c>
      <c r="CK2826" s="110" t="s">
        <v>37</v>
      </c>
      <c r="CL2826" s="110">
        <v>4103305</v>
      </c>
      <c r="CM2826" s="110" t="s">
        <v>351</v>
      </c>
      <c r="CN2826" s="110">
        <v>0</v>
      </c>
      <c r="CO2826" s="110">
        <v>0</v>
      </c>
      <c r="CP2826" s="110">
        <v>2000</v>
      </c>
      <c r="CQ2826" s="110">
        <v>979</v>
      </c>
    </row>
    <row r="2827" spans="56:95" x14ac:dyDescent="0.2">
      <c r="BD2827" s="110" t="str">
        <f t="shared" si="394"/>
        <v>6496RGInt 04 Maringá</v>
      </c>
      <c r="BE2827" s="110">
        <v>6496</v>
      </c>
      <c r="BF2827" s="110" t="s">
        <v>6078</v>
      </c>
      <c r="BG2827" s="110">
        <v>8122</v>
      </c>
      <c r="BH2827" s="110" t="s">
        <v>36</v>
      </c>
      <c r="BI2827" s="110">
        <v>0</v>
      </c>
      <c r="BJ2827" s="110">
        <v>3</v>
      </c>
      <c r="BK2827" s="110">
        <v>0</v>
      </c>
      <c r="BL2827" s="110">
        <v>0</v>
      </c>
      <c r="BN2827" s="110">
        <f t="shared" si="393"/>
        <v>3</v>
      </c>
      <c r="CG2827" s="110" t="str">
        <f t="shared" si="391"/>
        <v>7261 Total</v>
      </c>
      <c r="CH2827" s="110" t="str">
        <f t="shared" si="392"/>
        <v>7261 Total-1</v>
      </c>
      <c r="CI2827" s="110">
        <v>1</v>
      </c>
      <c r="CJ2827" s="110" t="s">
        <v>8101</v>
      </c>
      <c r="CN2827" s="110">
        <v>0</v>
      </c>
      <c r="CO2827" s="110">
        <v>0</v>
      </c>
      <c r="CP2827" s="110">
        <v>2000</v>
      </c>
      <c r="CQ2827" s="110">
        <v>979</v>
      </c>
    </row>
    <row r="2828" spans="56:95" x14ac:dyDescent="0.2">
      <c r="BD2828" s="110" t="str">
        <f t="shared" si="394"/>
        <v>6497RGInt 04 Maringá</v>
      </c>
      <c r="BE2828" s="110">
        <v>6497</v>
      </c>
      <c r="BF2828" s="110" t="s">
        <v>6083</v>
      </c>
      <c r="BG2828" s="110">
        <v>8122</v>
      </c>
      <c r="BH2828" s="110" t="s">
        <v>36</v>
      </c>
      <c r="BI2828" s="110">
        <v>0</v>
      </c>
      <c r="BJ2828" s="110">
        <v>63</v>
      </c>
      <c r="BK2828" s="110">
        <v>0</v>
      </c>
      <c r="BL2828" s="110">
        <v>0</v>
      </c>
      <c r="BN2828" s="110">
        <f t="shared" si="393"/>
        <v>63</v>
      </c>
      <c r="CG2828" s="110" t="str">
        <f t="shared" si="391"/>
        <v>7262Campo Largo</v>
      </c>
      <c r="CH2828" s="110" t="str">
        <f t="shared" si="392"/>
        <v>7262-1</v>
      </c>
      <c r="CI2828" s="110">
        <v>1</v>
      </c>
      <c r="CJ2828" s="110">
        <v>7262</v>
      </c>
      <c r="CK2828" s="110" t="s">
        <v>33</v>
      </c>
      <c r="CL2828" s="110">
        <v>4104204</v>
      </c>
      <c r="CM2828" s="110" t="s">
        <v>495</v>
      </c>
      <c r="CN2828" s="110">
        <v>0</v>
      </c>
      <c r="CO2828" s="110">
        <v>0</v>
      </c>
      <c r="CP2828" s="110">
        <v>271.02</v>
      </c>
      <c r="CQ2828" s="110">
        <v>0</v>
      </c>
    </row>
    <row r="2829" spans="56:95" x14ac:dyDescent="0.2">
      <c r="BD2829" s="110" t="str">
        <f t="shared" si="394"/>
        <v>6498RGInt 04 Maringá</v>
      </c>
      <c r="BE2829" s="110">
        <v>6498</v>
      </c>
      <c r="BF2829" s="110" t="s">
        <v>6087</v>
      </c>
      <c r="BG2829" s="110">
        <v>8122</v>
      </c>
      <c r="BH2829" s="110" t="s">
        <v>36</v>
      </c>
      <c r="BI2829" s="110">
        <v>0</v>
      </c>
      <c r="BJ2829" s="110">
        <v>553</v>
      </c>
      <c r="BK2829" s="110">
        <v>0</v>
      </c>
      <c r="BL2829" s="110">
        <v>0</v>
      </c>
      <c r="BN2829" s="110">
        <f t="shared" si="393"/>
        <v>553</v>
      </c>
      <c r="CG2829" s="110" t="str">
        <f t="shared" si="391"/>
        <v>7262 Total</v>
      </c>
      <c r="CH2829" s="110" t="str">
        <f t="shared" si="392"/>
        <v>7262 Total-1</v>
      </c>
      <c r="CI2829" s="110">
        <v>1</v>
      </c>
      <c r="CJ2829" s="110" t="s">
        <v>8102</v>
      </c>
      <c r="CN2829" s="110">
        <v>0</v>
      </c>
      <c r="CO2829" s="110">
        <v>0</v>
      </c>
      <c r="CP2829" s="110">
        <v>271.02</v>
      </c>
      <c r="CQ2829" s="110">
        <v>0</v>
      </c>
    </row>
    <row r="2830" spans="56:95" x14ac:dyDescent="0.2">
      <c r="BD2830" s="110" t="str">
        <f t="shared" si="394"/>
        <v>6499RGInt 04 Maringá</v>
      </c>
      <c r="BE2830" s="110">
        <v>6499</v>
      </c>
      <c r="BF2830" s="110" t="s">
        <v>6089</v>
      </c>
      <c r="BG2830" s="110">
        <v>8122</v>
      </c>
      <c r="BH2830" s="110" t="s">
        <v>36</v>
      </c>
      <c r="BI2830" s="110">
        <v>0</v>
      </c>
      <c r="BJ2830" s="110">
        <v>324.26</v>
      </c>
      <c r="BK2830" s="110">
        <v>81.06</v>
      </c>
      <c r="BL2830" s="110">
        <v>0</v>
      </c>
      <c r="BN2830" s="110">
        <f t="shared" si="393"/>
        <v>405.32</v>
      </c>
      <c r="CG2830" s="110" t="str">
        <f t="shared" si="391"/>
        <v>7263Cascavel</v>
      </c>
      <c r="CH2830" s="110" t="str">
        <f t="shared" si="392"/>
        <v>7263-1</v>
      </c>
      <c r="CI2830" s="110">
        <v>1</v>
      </c>
      <c r="CJ2830" s="110">
        <v>7263</v>
      </c>
      <c r="CK2830" s="110" t="s">
        <v>35</v>
      </c>
      <c r="CL2830" s="110">
        <v>4104808</v>
      </c>
      <c r="CM2830" s="110" t="s">
        <v>600</v>
      </c>
      <c r="CN2830" s="110">
        <v>0</v>
      </c>
      <c r="CO2830" s="110">
        <v>0</v>
      </c>
      <c r="CP2830" s="110">
        <v>466.7</v>
      </c>
      <c r="CQ2830" s="110">
        <v>0</v>
      </c>
    </row>
    <row r="2831" spans="56:95" x14ac:dyDescent="0.2">
      <c r="BD2831" s="110" t="str">
        <f t="shared" si="394"/>
        <v>6500RGInt 04 Maringá</v>
      </c>
      <c r="BE2831" s="110">
        <v>6500</v>
      </c>
      <c r="BF2831" s="110" t="s">
        <v>6091</v>
      </c>
      <c r="BG2831" s="110">
        <v>8122</v>
      </c>
      <c r="BH2831" s="110" t="s">
        <v>36</v>
      </c>
      <c r="BI2831" s="110">
        <v>0</v>
      </c>
      <c r="BJ2831" s="110">
        <v>21060</v>
      </c>
      <c r="BK2831" s="110">
        <v>14040</v>
      </c>
      <c r="BL2831" s="110">
        <v>0</v>
      </c>
      <c r="BN2831" s="110">
        <f t="shared" si="393"/>
        <v>35100</v>
      </c>
      <c r="CG2831" s="110" t="str">
        <f t="shared" si="391"/>
        <v>7263 Total</v>
      </c>
      <c r="CH2831" s="110" t="str">
        <f t="shared" si="392"/>
        <v>7263 Total-1</v>
      </c>
      <c r="CI2831" s="110">
        <v>1</v>
      </c>
      <c r="CJ2831" s="110" t="s">
        <v>8103</v>
      </c>
      <c r="CN2831" s="110">
        <v>0</v>
      </c>
      <c r="CO2831" s="110">
        <v>0</v>
      </c>
      <c r="CP2831" s="110">
        <v>466.7</v>
      </c>
      <c r="CQ2831" s="110">
        <v>0</v>
      </c>
    </row>
    <row r="2832" spans="56:95" x14ac:dyDescent="0.2">
      <c r="BD2832" s="110" t="str">
        <f t="shared" si="394"/>
        <v>6501RGInt 04 Maringá</v>
      </c>
      <c r="BE2832" s="110">
        <v>6501</v>
      </c>
      <c r="BF2832" s="110" t="s">
        <v>6095</v>
      </c>
      <c r="BG2832" s="110">
        <v>8122</v>
      </c>
      <c r="BH2832" s="110" t="s">
        <v>36</v>
      </c>
      <c r="BI2832" s="110">
        <v>0</v>
      </c>
      <c r="BJ2832" s="110">
        <v>1197</v>
      </c>
      <c r="BK2832" s="110">
        <v>0</v>
      </c>
      <c r="BL2832" s="110">
        <v>0</v>
      </c>
      <c r="BN2832" s="110">
        <f t="shared" si="393"/>
        <v>1197</v>
      </c>
      <c r="CG2832" s="110" t="str">
        <f t="shared" si="391"/>
        <v>7264Ibiporã</v>
      </c>
      <c r="CH2832" s="110" t="str">
        <f t="shared" si="392"/>
        <v>7264-1</v>
      </c>
      <c r="CI2832" s="110">
        <v>1</v>
      </c>
      <c r="CJ2832" s="110">
        <v>7264</v>
      </c>
      <c r="CK2832" s="110" t="s">
        <v>37</v>
      </c>
      <c r="CL2832" s="110">
        <v>4109807</v>
      </c>
      <c r="CM2832" s="110" t="s">
        <v>142</v>
      </c>
      <c r="CN2832" s="110">
        <v>0</v>
      </c>
      <c r="CO2832" s="110">
        <v>0</v>
      </c>
      <c r="CP2832" s="110">
        <v>1290.32</v>
      </c>
      <c r="CQ2832" s="110">
        <v>0</v>
      </c>
    </row>
    <row r="2833" spans="56:95" x14ac:dyDescent="0.2">
      <c r="BD2833" s="110" t="str">
        <f t="shared" si="394"/>
        <v>6503RGInt 04 Maringá</v>
      </c>
      <c r="BE2833" s="110">
        <v>6503</v>
      </c>
      <c r="BF2833" s="110" t="s">
        <v>5777</v>
      </c>
      <c r="BG2833" s="110">
        <v>8470</v>
      </c>
      <c r="BH2833" s="110" t="s">
        <v>36</v>
      </c>
      <c r="BI2833" s="110">
        <v>0</v>
      </c>
      <c r="BJ2833" s="110">
        <v>0</v>
      </c>
      <c r="BK2833" s="110">
        <v>0</v>
      </c>
      <c r="BL2833" s="110">
        <v>100</v>
      </c>
      <c r="BN2833" s="110">
        <f t="shared" si="393"/>
        <v>100</v>
      </c>
      <c r="CG2833" s="110" t="str">
        <f t="shared" si="391"/>
        <v>7264 Total</v>
      </c>
      <c r="CH2833" s="110" t="str">
        <f t="shared" si="392"/>
        <v>7264 Total-1</v>
      </c>
      <c r="CI2833" s="110">
        <v>1</v>
      </c>
      <c r="CJ2833" s="110" t="s">
        <v>8104</v>
      </c>
      <c r="CN2833" s="110">
        <v>0</v>
      </c>
      <c r="CO2833" s="110">
        <v>0</v>
      </c>
      <c r="CP2833" s="110">
        <v>1290.32</v>
      </c>
      <c r="CQ2833" s="110">
        <v>0</v>
      </c>
    </row>
    <row r="2834" spans="56:95" x14ac:dyDescent="0.2">
      <c r="BD2834" s="110" t="str">
        <f t="shared" si="394"/>
        <v>6504RGInt 06 Ponta Grossa</v>
      </c>
      <c r="BE2834" s="110">
        <v>6504</v>
      </c>
      <c r="BF2834" s="110" t="s">
        <v>6232</v>
      </c>
      <c r="BG2834" s="110">
        <v>8153</v>
      </c>
      <c r="BH2834" s="110" t="s">
        <v>38</v>
      </c>
      <c r="BI2834" s="110">
        <v>0</v>
      </c>
      <c r="BJ2834" s="110">
        <v>400</v>
      </c>
      <c r="BK2834" s="110">
        <v>168.61</v>
      </c>
      <c r="BL2834" s="110">
        <v>0</v>
      </c>
      <c r="BN2834" s="110">
        <f t="shared" si="393"/>
        <v>568.61</v>
      </c>
      <c r="CG2834" s="110" t="str">
        <f t="shared" si="391"/>
        <v>7265Loanda</v>
      </c>
      <c r="CH2834" s="110" t="str">
        <f t="shared" si="392"/>
        <v>7265-1</v>
      </c>
      <c r="CI2834" s="110">
        <v>1</v>
      </c>
      <c r="CJ2834" s="110">
        <v>7265</v>
      </c>
      <c r="CK2834" s="110" t="s">
        <v>36</v>
      </c>
      <c r="CL2834" s="110">
        <v>4113502</v>
      </c>
      <c r="CM2834" s="110" t="s">
        <v>485</v>
      </c>
      <c r="CN2834" s="110">
        <v>0</v>
      </c>
      <c r="CO2834" s="110">
        <v>1000</v>
      </c>
      <c r="CP2834" s="110">
        <v>380</v>
      </c>
      <c r="CQ2834" s="110">
        <v>0</v>
      </c>
    </row>
    <row r="2835" spans="56:95" x14ac:dyDescent="0.2">
      <c r="BD2835" s="110" t="str">
        <f t="shared" si="394"/>
        <v>6505RGInt 06 Ponta Grossa</v>
      </c>
      <c r="BE2835" s="110">
        <v>6505</v>
      </c>
      <c r="BF2835" s="110" t="s">
        <v>5780</v>
      </c>
      <c r="BG2835" s="110">
        <v>8470</v>
      </c>
      <c r="BH2835" s="110" t="s">
        <v>38</v>
      </c>
      <c r="BI2835" s="110">
        <v>0</v>
      </c>
      <c r="BJ2835" s="110">
        <v>0</v>
      </c>
      <c r="BK2835" s="110">
        <v>0</v>
      </c>
      <c r="BL2835" s="110">
        <v>100</v>
      </c>
      <c r="BN2835" s="110">
        <f t="shared" si="393"/>
        <v>100</v>
      </c>
      <c r="CG2835" s="110" t="str">
        <f t="shared" si="391"/>
        <v>7265 Total</v>
      </c>
      <c r="CH2835" s="110" t="str">
        <f t="shared" si="392"/>
        <v>7265 Total-1</v>
      </c>
      <c r="CI2835" s="110">
        <v>1</v>
      </c>
      <c r="CJ2835" s="110" t="s">
        <v>8105</v>
      </c>
      <c r="CN2835" s="110">
        <v>0</v>
      </c>
      <c r="CO2835" s="110">
        <v>1000</v>
      </c>
      <c r="CP2835" s="110">
        <v>380</v>
      </c>
      <c r="CQ2835" s="110">
        <v>0</v>
      </c>
    </row>
    <row r="2836" spans="56:95" x14ac:dyDescent="0.2">
      <c r="BD2836" s="110" t="str">
        <f t="shared" si="394"/>
        <v>6506RGInt 06 Ponta Grossa</v>
      </c>
      <c r="BE2836" s="110">
        <v>6506</v>
      </c>
      <c r="BF2836" s="110" t="s">
        <v>6225</v>
      </c>
      <c r="BG2836" s="110">
        <v>8153</v>
      </c>
      <c r="BH2836" s="110" t="s">
        <v>38</v>
      </c>
      <c r="BI2836" s="110">
        <v>0</v>
      </c>
      <c r="BJ2836" s="110">
        <v>448.08</v>
      </c>
      <c r="BK2836" s="110">
        <v>744.29</v>
      </c>
      <c r="BL2836" s="110">
        <v>0</v>
      </c>
      <c r="BN2836" s="110">
        <f t="shared" si="393"/>
        <v>1192.3699999999999</v>
      </c>
      <c r="CG2836" s="110" t="str">
        <f t="shared" si="391"/>
        <v>7276Marechal Cândido Rondon</v>
      </c>
      <c r="CH2836" s="110" t="str">
        <f t="shared" si="392"/>
        <v>7276-1</v>
      </c>
      <c r="CI2836" s="110">
        <v>1</v>
      </c>
      <c r="CJ2836" s="110">
        <v>7276</v>
      </c>
      <c r="CK2836" s="110" t="s">
        <v>35</v>
      </c>
      <c r="CL2836" s="110">
        <v>4114609</v>
      </c>
      <c r="CM2836" s="110" t="s">
        <v>341</v>
      </c>
      <c r="CN2836" s="110">
        <v>2225.8200000000002</v>
      </c>
      <c r="CO2836" s="110">
        <v>2500</v>
      </c>
      <c r="CP2836" s="110">
        <v>500</v>
      </c>
      <c r="CQ2836" s="110">
        <v>1714.67</v>
      </c>
    </row>
    <row r="2837" spans="56:95" x14ac:dyDescent="0.2">
      <c r="BD2837" s="110" t="str">
        <f t="shared" si="394"/>
        <v>6507RGInt 06 Ponta Grossa</v>
      </c>
      <c r="BE2837" s="110">
        <v>6507</v>
      </c>
      <c r="BF2837" s="110" t="s">
        <v>6223</v>
      </c>
      <c r="BG2837" s="110">
        <v>8153</v>
      </c>
      <c r="BH2837" s="110" t="s">
        <v>38</v>
      </c>
      <c r="BI2837" s="110">
        <v>0</v>
      </c>
      <c r="BJ2837" s="110">
        <v>392.62</v>
      </c>
      <c r="BK2837" s="110">
        <v>0</v>
      </c>
      <c r="BL2837" s="110">
        <v>0</v>
      </c>
      <c r="BN2837" s="110">
        <f t="shared" si="393"/>
        <v>392.62</v>
      </c>
      <c r="CG2837" s="110" t="str">
        <f t="shared" si="391"/>
        <v>7276 Total</v>
      </c>
      <c r="CH2837" s="110" t="str">
        <f t="shared" si="392"/>
        <v>7276 Total-1</v>
      </c>
      <c r="CI2837" s="110">
        <v>1</v>
      </c>
      <c r="CJ2837" s="110" t="s">
        <v>8106</v>
      </c>
      <c r="CN2837" s="110">
        <v>2225.8200000000002</v>
      </c>
      <c r="CO2837" s="110">
        <v>2500</v>
      </c>
      <c r="CP2837" s="110">
        <v>500</v>
      </c>
      <c r="CQ2837" s="110">
        <v>1714.67</v>
      </c>
    </row>
    <row r="2838" spans="56:95" x14ac:dyDescent="0.2">
      <c r="BD2838" s="110" t="str">
        <f t="shared" si="394"/>
        <v>6508RGInt 01 Curitiba</v>
      </c>
      <c r="BE2838" s="110">
        <v>6508</v>
      </c>
      <c r="BF2838" s="110" t="s">
        <v>5783</v>
      </c>
      <c r="BG2838" s="110">
        <v>8470</v>
      </c>
      <c r="BH2838" s="110" t="s">
        <v>33</v>
      </c>
      <c r="BI2838" s="110">
        <v>0</v>
      </c>
      <c r="BJ2838" s="110">
        <v>0</v>
      </c>
      <c r="BK2838" s="110">
        <v>0</v>
      </c>
      <c r="BL2838" s="110">
        <v>100</v>
      </c>
      <c r="BN2838" s="110">
        <f t="shared" si="393"/>
        <v>100</v>
      </c>
      <c r="CG2838" s="110" t="str">
        <f t="shared" ref="CG2838:CG2863" si="395">CJ2838&amp;CM2838</f>
        <v>Total Geral</v>
      </c>
      <c r="CH2838" s="110" t="str">
        <f t="shared" ref="CH2838:CH2863" si="396">CJ2838&amp;"-"&amp;CI2838</f>
        <v>Total Geral-1</v>
      </c>
      <c r="CI2838" s="110">
        <v>1</v>
      </c>
      <c r="CJ2838" s="110" t="s">
        <v>131</v>
      </c>
      <c r="CN2838" s="110">
        <v>4068204.850000002</v>
      </c>
      <c r="CO2838" s="110">
        <v>3719845.9499999946</v>
      </c>
      <c r="CP2838" s="110">
        <v>3886849.75</v>
      </c>
      <c r="CQ2838" s="110">
        <v>3632854.8800000008</v>
      </c>
    </row>
    <row r="2839" spans="56:95" x14ac:dyDescent="0.2">
      <c r="BD2839" s="110" t="str">
        <f t="shared" si="394"/>
        <v>6509RGInt 06 Ponta Grossa</v>
      </c>
      <c r="BE2839" s="110">
        <v>6509</v>
      </c>
      <c r="BF2839" s="110" t="s">
        <v>6240</v>
      </c>
      <c r="BG2839" s="110">
        <v>8153</v>
      </c>
      <c r="BH2839" s="110" t="s">
        <v>38</v>
      </c>
      <c r="BI2839" s="110">
        <v>1675.65</v>
      </c>
      <c r="BJ2839" s="110">
        <v>641.41</v>
      </c>
      <c r="BK2839" s="110">
        <v>0</v>
      </c>
      <c r="BL2839" s="110">
        <v>0</v>
      </c>
      <c r="BN2839" s="110">
        <f t="shared" si="393"/>
        <v>2317.06</v>
      </c>
      <c r="CG2839" s="110" t="str">
        <f t="shared" si="395"/>
        <v/>
      </c>
      <c r="CH2839" s="110" t="str">
        <f t="shared" si="396"/>
        <v>-</v>
      </c>
    </row>
    <row r="2840" spans="56:95" x14ac:dyDescent="0.2">
      <c r="BD2840" s="110" t="str">
        <f t="shared" si="394"/>
        <v>6510RGInt 04 Maringá</v>
      </c>
      <c r="BE2840" s="110">
        <v>6510</v>
      </c>
      <c r="BF2840" s="110" t="s">
        <v>5786</v>
      </c>
      <c r="BG2840" s="110">
        <v>8470</v>
      </c>
      <c r="BH2840" s="110" t="s">
        <v>36</v>
      </c>
      <c r="BI2840" s="110">
        <v>0</v>
      </c>
      <c r="BJ2840" s="110">
        <v>0</v>
      </c>
      <c r="BK2840" s="110">
        <v>0</v>
      </c>
      <c r="BL2840" s="110">
        <v>100</v>
      </c>
      <c r="BN2840" s="110">
        <f t="shared" si="393"/>
        <v>100</v>
      </c>
      <c r="CG2840" s="110" t="str">
        <f t="shared" si="395"/>
        <v/>
      </c>
      <c r="CH2840" s="110" t="str">
        <f t="shared" si="396"/>
        <v>-</v>
      </c>
    </row>
    <row r="2841" spans="56:95" x14ac:dyDescent="0.2">
      <c r="BD2841" s="110" t="str">
        <f t="shared" si="394"/>
        <v>6511RGInt 06 Ponta Grossa</v>
      </c>
      <c r="BE2841" s="110">
        <v>6511</v>
      </c>
      <c r="BF2841" s="110" t="s">
        <v>6242</v>
      </c>
      <c r="BG2841" s="110">
        <v>8153</v>
      </c>
      <c r="BH2841" s="110" t="s">
        <v>38</v>
      </c>
      <c r="BI2841" s="110">
        <v>6443</v>
      </c>
      <c r="BJ2841" s="110">
        <v>6443</v>
      </c>
      <c r="BK2841" s="110">
        <v>3669.12</v>
      </c>
      <c r="BL2841" s="110">
        <v>0</v>
      </c>
      <c r="BN2841" s="110">
        <f t="shared" si="393"/>
        <v>16555.12</v>
      </c>
      <c r="CG2841" s="110" t="str">
        <f t="shared" si="395"/>
        <v/>
      </c>
      <c r="CH2841" s="110" t="str">
        <f t="shared" si="396"/>
        <v>-</v>
      </c>
    </row>
    <row r="2842" spans="56:95" x14ac:dyDescent="0.2">
      <c r="BD2842" s="110" t="str">
        <f t="shared" si="394"/>
        <v>6512RGInt 01 Curitiba</v>
      </c>
      <c r="BE2842" s="110">
        <v>6512</v>
      </c>
      <c r="BF2842" s="110" t="s">
        <v>5789</v>
      </c>
      <c r="BG2842" s="110">
        <v>8470</v>
      </c>
      <c r="BH2842" s="110" t="s">
        <v>33</v>
      </c>
      <c r="BI2842" s="110">
        <v>0</v>
      </c>
      <c r="BJ2842" s="110">
        <v>0</v>
      </c>
      <c r="BK2842" s="110">
        <v>0</v>
      </c>
      <c r="BL2842" s="110">
        <v>100</v>
      </c>
      <c r="BN2842" s="110">
        <f t="shared" si="393"/>
        <v>100</v>
      </c>
      <c r="CG2842" s="110" t="str">
        <f t="shared" si="395"/>
        <v/>
      </c>
      <c r="CH2842" s="110" t="str">
        <f t="shared" si="396"/>
        <v>-</v>
      </c>
    </row>
    <row r="2843" spans="56:95" x14ac:dyDescent="0.2">
      <c r="BD2843" s="110" t="str">
        <f t="shared" si="394"/>
        <v>6513RGInt 06 Ponta Grossa</v>
      </c>
      <c r="BE2843" s="110">
        <v>6513</v>
      </c>
      <c r="BF2843" s="110" t="s">
        <v>6244</v>
      </c>
      <c r="BG2843" s="110">
        <v>8153</v>
      </c>
      <c r="BH2843" s="110" t="s">
        <v>38</v>
      </c>
      <c r="BI2843" s="110">
        <v>0</v>
      </c>
      <c r="BJ2843" s="110">
        <v>7665.68</v>
      </c>
      <c r="BK2843" s="110">
        <v>7297.92</v>
      </c>
      <c r="BL2843" s="110">
        <v>0</v>
      </c>
      <c r="BN2843" s="110">
        <f t="shared" si="393"/>
        <v>14963.6</v>
      </c>
      <c r="CG2843" s="110" t="str">
        <f t="shared" si="395"/>
        <v/>
      </c>
      <c r="CH2843" s="110" t="str">
        <f t="shared" si="396"/>
        <v>-</v>
      </c>
    </row>
    <row r="2844" spans="56:95" x14ac:dyDescent="0.2">
      <c r="BD2844" s="110" t="str">
        <f t="shared" si="394"/>
        <v>6514RGInt 06 Ponta Grossa</v>
      </c>
      <c r="BE2844" s="110">
        <v>6514</v>
      </c>
      <c r="BF2844" s="110" t="s">
        <v>6246</v>
      </c>
      <c r="BG2844" s="110">
        <v>8153</v>
      </c>
      <c r="BH2844" s="110" t="s">
        <v>38</v>
      </c>
      <c r="BI2844" s="110">
        <v>1165.5899999999999</v>
      </c>
      <c r="BJ2844" s="110">
        <v>1165.5899999999999</v>
      </c>
      <c r="BK2844" s="110">
        <v>0</v>
      </c>
      <c r="BL2844" s="110">
        <v>0</v>
      </c>
      <c r="BN2844" s="110">
        <f t="shared" si="393"/>
        <v>2331.1799999999998</v>
      </c>
      <c r="CG2844" s="110" t="str">
        <f t="shared" si="395"/>
        <v/>
      </c>
      <c r="CH2844" s="110" t="str">
        <f t="shared" si="396"/>
        <v>-</v>
      </c>
    </row>
    <row r="2845" spans="56:95" x14ac:dyDescent="0.2">
      <c r="BD2845" s="110" t="str">
        <f t="shared" si="394"/>
        <v>6515RGInt 04 Maringá</v>
      </c>
      <c r="BE2845" s="110">
        <v>6515</v>
      </c>
      <c r="BF2845" s="110" t="s">
        <v>5792</v>
      </c>
      <c r="BG2845" s="110">
        <v>8470</v>
      </c>
      <c r="BH2845" s="110" t="s">
        <v>36</v>
      </c>
      <c r="BI2845" s="110">
        <v>0</v>
      </c>
      <c r="BJ2845" s="110">
        <v>0</v>
      </c>
      <c r="BK2845" s="110">
        <v>0</v>
      </c>
      <c r="BL2845" s="110">
        <v>100</v>
      </c>
      <c r="BN2845" s="110">
        <f t="shared" si="393"/>
        <v>100</v>
      </c>
      <c r="CG2845" s="110" t="str">
        <f t="shared" si="395"/>
        <v/>
      </c>
      <c r="CH2845" s="110" t="str">
        <f t="shared" si="396"/>
        <v>-</v>
      </c>
    </row>
    <row r="2846" spans="56:95" x14ac:dyDescent="0.2">
      <c r="BD2846" s="110" t="str">
        <f t="shared" si="394"/>
        <v>6516RGInt 04 Maringá</v>
      </c>
      <c r="BE2846" s="110">
        <v>6516</v>
      </c>
      <c r="BF2846" s="110" t="s">
        <v>5795</v>
      </c>
      <c r="BG2846" s="110">
        <v>8470</v>
      </c>
      <c r="BH2846" s="110" t="s">
        <v>36</v>
      </c>
      <c r="BI2846" s="110">
        <v>0</v>
      </c>
      <c r="BJ2846" s="110">
        <v>0</v>
      </c>
      <c r="BK2846" s="110">
        <v>0</v>
      </c>
      <c r="BL2846" s="110">
        <v>100</v>
      </c>
      <c r="BN2846" s="110">
        <f t="shared" si="393"/>
        <v>100</v>
      </c>
      <c r="CG2846" s="110" t="str">
        <f t="shared" si="395"/>
        <v/>
      </c>
      <c r="CH2846" s="110" t="str">
        <f t="shared" si="396"/>
        <v>-</v>
      </c>
    </row>
    <row r="2847" spans="56:95" x14ac:dyDescent="0.2">
      <c r="BD2847" s="110" t="str">
        <f t="shared" si="394"/>
        <v>6517RGInt 03 Cascavel</v>
      </c>
      <c r="BE2847" s="110">
        <v>6517</v>
      </c>
      <c r="BF2847" s="110" t="s">
        <v>5798</v>
      </c>
      <c r="BG2847" s="110">
        <v>8470</v>
      </c>
      <c r="BH2847" s="110" t="s">
        <v>35</v>
      </c>
      <c r="BI2847" s="110">
        <v>0</v>
      </c>
      <c r="BJ2847" s="110">
        <v>0</v>
      </c>
      <c r="BK2847" s="110">
        <v>0</v>
      </c>
      <c r="BL2847" s="110">
        <v>100</v>
      </c>
      <c r="BN2847" s="110">
        <f t="shared" si="393"/>
        <v>100</v>
      </c>
      <c r="CG2847" s="110" t="str">
        <f t="shared" si="395"/>
        <v/>
      </c>
      <c r="CH2847" s="110" t="str">
        <f t="shared" si="396"/>
        <v>-</v>
      </c>
    </row>
    <row r="2848" spans="56:95" x14ac:dyDescent="0.2">
      <c r="BD2848" s="110" t="str">
        <f t="shared" si="394"/>
        <v>6520RGInt 03 Cascavel</v>
      </c>
      <c r="BE2848" s="110">
        <v>6520</v>
      </c>
      <c r="BF2848" s="110" t="s">
        <v>6183</v>
      </c>
      <c r="BG2848" s="110">
        <v>8153</v>
      </c>
      <c r="BH2848" s="110" t="s">
        <v>35</v>
      </c>
      <c r="BI2848" s="110">
        <v>0</v>
      </c>
      <c r="BJ2848" s="110">
        <v>56</v>
      </c>
      <c r="BK2848" s="110">
        <v>0</v>
      </c>
      <c r="BL2848" s="110">
        <v>0</v>
      </c>
      <c r="BN2848" s="110">
        <f t="shared" si="393"/>
        <v>56</v>
      </c>
      <c r="CG2848" s="110" t="str">
        <f t="shared" si="395"/>
        <v/>
      </c>
      <c r="CH2848" s="110" t="str">
        <f t="shared" si="396"/>
        <v>-</v>
      </c>
    </row>
    <row r="2849" spans="56:86" x14ac:dyDescent="0.2">
      <c r="BD2849" s="110" t="str">
        <f t="shared" si="394"/>
        <v>6521RGInt 06 Ponta Grossa</v>
      </c>
      <c r="BE2849" s="110">
        <v>6521</v>
      </c>
      <c r="BF2849" s="110" t="s">
        <v>6168</v>
      </c>
      <c r="BG2849" s="110">
        <v>8153</v>
      </c>
      <c r="BH2849" s="110" t="s">
        <v>38</v>
      </c>
      <c r="BI2849" s="110">
        <v>0</v>
      </c>
      <c r="BJ2849" s="110">
        <v>2476</v>
      </c>
      <c r="BK2849" s="110">
        <v>0</v>
      </c>
      <c r="BL2849" s="110">
        <v>0</v>
      </c>
      <c r="BN2849" s="110">
        <f t="shared" si="393"/>
        <v>2476</v>
      </c>
      <c r="CG2849" s="110" t="str">
        <f t="shared" si="395"/>
        <v/>
      </c>
      <c r="CH2849" s="110" t="str">
        <f t="shared" si="396"/>
        <v>-</v>
      </c>
    </row>
    <row r="2850" spans="56:86" x14ac:dyDescent="0.2">
      <c r="BD2850" s="110" t="str">
        <f t="shared" si="394"/>
        <v>6522RGInt 06 Ponta Grossa</v>
      </c>
      <c r="BE2850" s="110">
        <v>6522</v>
      </c>
      <c r="BF2850" s="110" t="s">
        <v>6199</v>
      </c>
      <c r="BG2850" s="110">
        <v>8153</v>
      </c>
      <c r="BH2850" s="110" t="s">
        <v>38</v>
      </c>
      <c r="BI2850" s="110">
        <v>0</v>
      </c>
      <c r="BJ2850" s="110">
        <v>1900</v>
      </c>
      <c r="BK2850" s="110">
        <v>467.19</v>
      </c>
      <c r="BL2850" s="110">
        <v>0</v>
      </c>
      <c r="BN2850" s="110">
        <f t="shared" si="393"/>
        <v>2367.19</v>
      </c>
      <c r="CG2850" s="110" t="str">
        <f t="shared" si="395"/>
        <v/>
      </c>
      <c r="CH2850" s="110" t="str">
        <f t="shared" si="396"/>
        <v>-</v>
      </c>
    </row>
    <row r="2851" spans="56:86" x14ac:dyDescent="0.2">
      <c r="BD2851" s="110" t="str">
        <f t="shared" si="394"/>
        <v>6523RGInt 04 Maringá</v>
      </c>
      <c r="BE2851" s="110">
        <v>6523</v>
      </c>
      <c r="BF2851" s="110" t="s">
        <v>6213</v>
      </c>
      <c r="BG2851" s="110">
        <v>8153</v>
      </c>
      <c r="BH2851" s="110" t="s">
        <v>36</v>
      </c>
      <c r="BI2851" s="110">
        <v>0</v>
      </c>
      <c r="BJ2851" s="110">
        <v>802.5</v>
      </c>
      <c r="BK2851" s="110">
        <v>1132.08</v>
      </c>
      <c r="BL2851" s="110">
        <v>0</v>
      </c>
      <c r="BN2851" s="110">
        <f t="shared" si="393"/>
        <v>1934.58</v>
      </c>
      <c r="CG2851" s="110" t="str">
        <f t="shared" si="395"/>
        <v/>
      </c>
      <c r="CH2851" s="110" t="str">
        <f t="shared" si="396"/>
        <v>-</v>
      </c>
    </row>
    <row r="2852" spans="56:86" x14ac:dyDescent="0.2">
      <c r="BD2852" s="110" t="str">
        <f t="shared" si="394"/>
        <v>6524RGInt 02 Guarapuava</v>
      </c>
      <c r="BE2852" s="110">
        <v>6524</v>
      </c>
      <c r="BF2852" s="110" t="s">
        <v>6238</v>
      </c>
      <c r="BG2852" s="110">
        <v>8153</v>
      </c>
      <c r="BH2852" s="110" t="s">
        <v>34</v>
      </c>
      <c r="BI2852" s="110">
        <v>0</v>
      </c>
      <c r="BJ2852" s="110">
        <v>372</v>
      </c>
      <c r="BK2852" s="110">
        <v>0</v>
      </c>
      <c r="BL2852" s="110">
        <v>0</v>
      </c>
      <c r="BN2852" s="110">
        <f t="shared" si="393"/>
        <v>372</v>
      </c>
      <c r="CG2852" s="110" t="str">
        <f t="shared" si="395"/>
        <v/>
      </c>
      <c r="CH2852" s="110" t="str">
        <f t="shared" si="396"/>
        <v>-</v>
      </c>
    </row>
    <row r="2853" spans="56:86" x14ac:dyDescent="0.2">
      <c r="BD2853" s="110" t="str">
        <f t="shared" si="394"/>
        <v>6525RGInt 05 Londrina</v>
      </c>
      <c r="BE2853" s="110">
        <v>6525</v>
      </c>
      <c r="BF2853" s="110" t="s">
        <v>6157</v>
      </c>
      <c r="BG2853" s="110">
        <v>8153</v>
      </c>
      <c r="BH2853" s="110" t="s">
        <v>37</v>
      </c>
      <c r="BI2853" s="110">
        <v>0</v>
      </c>
      <c r="BJ2853" s="110">
        <v>387</v>
      </c>
      <c r="BK2853" s="110">
        <v>0</v>
      </c>
      <c r="BL2853" s="110">
        <v>0</v>
      </c>
      <c r="BN2853" s="110">
        <f t="shared" si="393"/>
        <v>387</v>
      </c>
      <c r="CG2853" s="110" t="str">
        <f t="shared" si="395"/>
        <v/>
      </c>
      <c r="CH2853" s="110" t="str">
        <f t="shared" si="396"/>
        <v>-</v>
      </c>
    </row>
    <row r="2854" spans="56:86" x14ac:dyDescent="0.2">
      <c r="BD2854" s="110" t="str">
        <f t="shared" si="394"/>
        <v>6527RGInt 03 Cascavel</v>
      </c>
      <c r="BE2854" s="110">
        <v>6527</v>
      </c>
      <c r="BF2854" s="110" t="s">
        <v>6234</v>
      </c>
      <c r="BG2854" s="110">
        <v>8153</v>
      </c>
      <c r="BH2854" s="110" t="s">
        <v>35</v>
      </c>
      <c r="BI2854" s="110">
        <v>0</v>
      </c>
      <c r="BJ2854" s="110">
        <v>78.180000000000007</v>
      </c>
      <c r="BK2854" s="110">
        <v>0</v>
      </c>
      <c r="BL2854" s="110">
        <v>0</v>
      </c>
      <c r="BN2854" s="110">
        <f t="shared" si="393"/>
        <v>78.180000000000007</v>
      </c>
      <c r="CG2854" s="110" t="str">
        <f t="shared" si="395"/>
        <v/>
      </c>
      <c r="CH2854" s="110" t="str">
        <f t="shared" si="396"/>
        <v>-</v>
      </c>
    </row>
    <row r="2855" spans="56:86" x14ac:dyDescent="0.2">
      <c r="BD2855" s="110" t="str">
        <f t="shared" si="394"/>
        <v>6528RGInt 02 Guarapuava</v>
      </c>
      <c r="BE2855" s="110">
        <v>6528</v>
      </c>
      <c r="BF2855" s="110" t="s">
        <v>6221</v>
      </c>
      <c r="BG2855" s="110">
        <v>8153</v>
      </c>
      <c r="BH2855" s="110" t="s">
        <v>34</v>
      </c>
      <c r="BI2855" s="110">
        <v>0</v>
      </c>
      <c r="BJ2855" s="110">
        <v>1</v>
      </c>
      <c r="BK2855" s="110">
        <v>0</v>
      </c>
      <c r="BL2855" s="110">
        <v>0</v>
      </c>
      <c r="BN2855" s="110">
        <f t="shared" si="393"/>
        <v>1</v>
      </c>
      <c r="CG2855" s="110" t="str">
        <f t="shared" si="395"/>
        <v/>
      </c>
      <c r="CH2855" s="110" t="str">
        <f t="shared" si="396"/>
        <v>-</v>
      </c>
    </row>
    <row r="2856" spans="56:86" x14ac:dyDescent="0.2">
      <c r="BD2856" s="110" t="str">
        <f t="shared" si="394"/>
        <v>6529RGInt 05 Londrina</v>
      </c>
      <c r="BE2856" s="110">
        <v>6529</v>
      </c>
      <c r="BF2856" s="110" t="s">
        <v>6219</v>
      </c>
      <c r="BG2856" s="110">
        <v>8153</v>
      </c>
      <c r="BH2856" s="110" t="s">
        <v>37</v>
      </c>
      <c r="BI2856" s="110">
        <v>0</v>
      </c>
      <c r="BJ2856" s="110">
        <v>6734.6</v>
      </c>
      <c r="BK2856" s="110">
        <v>0</v>
      </c>
      <c r="BL2856" s="110">
        <v>0</v>
      </c>
      <c r="BN2856" s="110">
        <f t="shared" si="393"/>
        <v>6734.6</v>
      </c>
      <c r="CG2856" s="110" t="str">
        <f t="shared" si="395"/>
        <v/>
      </c>
      <c r="CH2856" s="110" t="str">
        <f t="shared" si="396"/>
        <v>-</v>
      </c>
    </row>
    <row r="2857" spans="56:86" x14ac:dyDescent="0.2">
      <c r="BD2857" s="110" t="str">
        <f t="shared" si="394"/>
        <v>6530RGInt 02 Guarapuava</v>
      </c>
      <c r="BE2857" s="110">
        <v>6530</v>
      </c>
      <c r="BF2857" s="110" t="s">
        <v>6177</v>
      </c>
      <c r="BG2857" s="110">
        <v>8153</v>
      </c>
      <c r="BH2857" s="110" t="s">
        <v>34</v>
      </c>
      <c r="BI2857" s="110">
        <v>0</v>
      </c>
      <c r="BJ2857" s="110">
        <v>700</v>
      </c>
      <c r="BK2857" s="110">
        <v>700</v>
      </c>
      <c r="BL2857" s="110">
        <v>0</v>
      </c>
      <c r="BN2857" s="110">
        <f t="shared" si="393"/>
        <v>1400</v>
      </c>
      <c r="CG2857" s="110" t="str">
        <f t="shared" si="395"/>
        <v/>
      </c>
      <c r="CH2857" s="110" t="str">
        <f t="shared" si="396"/>
        <v>-</v>
      </c>
    </row>
    <row r="2858" spans="56:86" x14ac:dyDescent="0.2">
      <c r="BD2858" s="110" t="str">
        <f t="shared" si="394"/>
        <v>6531RGInt 05 Londrina</v>
      </c>
      <c r="BE2858" s="110">
        <v>6531</v>
      </c>
      <c r="BF2858" s="110" t="s">
        <v>6162</v>
      </c>
      <c r="BG2858" s="110">
        <v>8153</v>
      </c>
      <c r="BH2858" s="110" t="s">
        <v>37</v>
      </c>
      <c r="BI2858" s="110">
        <v>0</v>
      </c>
      <c r="BJ2858" s="110">
        <v>2036.5</v>
      </c>
      <c r="BK2858" s="110">
        <v>0</v>
      </c>
      <c r="BL2858" s="110">
        <v>0</v>
      </c>
      <c r="BN2858" s="110">
        <f t="shared" si="393"/>
        <v>2036.5</v>
      </c>
      <c r="CG2858" s="110" t="str">
        <f t="shared" si="395"/>
        <v/>
      </c>
      <c r="CH2858" s="110" t="str">
        <f t="shared" si="396"/>
        <v>-</v>
      </c>
    </row>
    <row r="2859" spans="56:86" x14ac:dyDescent="0.2">
      <c r="BD2859" s="110" t="str">
        <f t="shared" si="394"/>
        <v>6532RGInt 06 Ponta Grossa</v>
      </c>
      <c r="BE2859" s="110">
        <v>6532</v>
      </c>
      <c r="BF2859" s="110" t="s">
        <v>6172</v>
      </c>
      <c r="BG2859" s="110">
        <v>8153</v>
      </c>
      <c r="BH2859" s="110" t="s">
        <v>38</v>
      </c>
      <c r="BI2859" s="110">
        <v>0</v>
      </c>
      <c r="BJ2859" s="110">
        <v>327</v>
      </c>
      <c r="BK2859" s="110">
        <v>0</v>
      </c>
      <c r="BL2859" s="110">
        <v>0</v>
      </c>
      <c r="BN2859" s="110">
        <f t="shared" si="393"/>
        <v>327</v>
      </c>
      <c r="CG2859" s="110" t="str">
        <f t="shared" si="395"/>
        <v/>
      </c>
      <c r="CH2859" s="110" t="str">
        <f t="shared" si="396"/>
        <v>-</v>
      </c>
    </row>
    <row r="2860" spans="56:86" x14ac:dyDescent="0.2">
      <c r="BD2860" s="110" t="str">
        <f t="shared" si="394"/>
        <v>6533RGInt 03 Cascavel</v>
      </c>
      <c r="BE2860" s="110">
        <v>6533</v>
      </c>
      <c r="BF2860" s="110" t="s">
        <v>6195</v>
      </c>
      <c r="BG2860" s="110">
        <v>8153</v>
      </c>
      <c r="BH2860" s="110" t="s">
        <v>35</v>
      </c>
      <c r="BI2860" s="110">
        <v>0</v>
      </c>
      <c r="BJ2860" s="110">
        <v>29.58</v>
      </c>
      <c r="BK2860" s="110">
        <v>0</v>
      </c>
      <c r="BL2860" s="110">
        <v>0</v>
      </c>
      <c r="BN2860" s="110">
        <f t="shared" si="393"/>
        <v>29.58</v>
      </c>
      <c r="CG2860" s="110" t="str">
        <f t="shared" si="395"/>
        <v/>
      </c>
      <c r="CH2860" s="110" t="str">
        <f t="shared" si="396"/>
        <v>-</v>
      </c>
    </row>
    <row r="2861" spans="56:86" x14ac:dyDescent="0.2">
      <c r="BD2861" s="110" t="str">
        <f t="shared" si="394"/>
        <v>6534RGInt 05 Londrina</v>
      </c>
      <c r="BE2861" s="110">
        <v>6534</v>
      </c>
      <c r="BF2861" s="110" t="s">
        <v>6211</v>
      </c>
      <c r="BG2861" s="110">
        <v>8153</v>
      </c>
      <c r="BH2861" s="110" t="s">
        <v>37</v>
      </c>
      <c r="BI2861" s="110">
        <v>0</v>
      </c>
      <c r="BJ2861" s="110">
        <v>493</v>
      </c>
      <c r="BK2861" s="110">
        <v>0</v>
      </c>
      <c r="BL2861" s="110">
        <v>0</v>
      </c>
      <c r="BN2861" s="110">
        <f t="shared" si="393"/>
        <v>493</v>
      </c>
      <c r="CG2861" s="110" t="str">
        <f t="shared" si="395"/>
        <v/>
      </c>
      <c r="CH2861" s="110" t="str">
        <f t="shared" si="396"/>
        <v>-</v>
      </c>
    </row>
    <row r="2862" spans="56:86" x14ac:dyDescent="0.2">
      <c r="BD2862" s="110" t="str">
        <f t="shared" si="394"/>
        <v>6535RGInt 03 Cascavel</v>
      </c>
      <c r="BE2862" s="110">
        <v>6535</v>
      </c>
      <c r="BF2862" s="110" t="s">
        <v>6179</v>
      </c>
      <c r="BG2862" s="110">
        <v>8153</v>
      </c>
      <c r="BH2862" s="110" t="s">
        <v>35</v>
      </c>
      <c r="BI2862" s="110">
        <v>0</v>
      </c>
      <c r="BJ2862" s="110">
        <v>574.54999999999995</v>
      </c>
      <c r="BK2862" s="110">
        <v>0</v>
      </c>
      <c r="BL2862" s="110">
        <v>0</v>
      </c>
      <c r="BN2862" s="110">
        <f t="shared" si="393"/>
        <v>574.54999999999995</v>
      </c>
      <c r="CG2862" s="110" t="str">
        <f t="shared" si="395"/>
        <v/>
      </c>
      <c r="CH2862" s="110" t="str">
        <f t="shared" si="396"/>
        <v>-</v>
      </c>
    </row>
    <row r="2863" spans="56:86" x14ac:dyDescent="0.2">
      <c r="BD2863" s="110" t="str">
        <f t="shared" si="394"/>
        <v>6536RGInt 05 Londrina</v>
      </c>
      <c r="BE2863" s="110">
        <v>6536</v>
      </c>
      <c r="BF2863" s="110" t="s">
        <v>6187</v>
      </c>
      <c r="BG2863" s="110">
        <v>8153</v>
      </c>
      <c r="BH2863" s="110" t="s">
        <v>37</v>
      </c>
      <c r="BI2863" s="110">
        <v>0</v>
      </c>
      <c r="BJ2863" s="110">
        <v>67.849999999999994</v>
      </c>
      <c r="BK2863" s="110">
        <v>0</v>
      </c>
      <c r="BL2863" s="110">
        <v>0</v>
      </c>
      <c r="BN2863" s="110">
        <f t="shared" ref="BN2863:BN2926" si="397">SUM(BI2863:BM2863)</f>
        <v>67.849999999999994</v>
      </c>
      <c r="CG2863" s="110" t="str">
        <f t="shared" si="395"/>
        <v/>
      </c>
      <c r="CH2863" s="110" t="str">
        <f t="shared" si="396"/>
        <v>-</v>
      </c>
    </row>
    <row r="2864" spans="56:86" x14ac:dyDescent="0.2">
      <c r="BD2864" s="110" t="str">
        <f t="shared" si="394"/>
        <v>6537RGInt 05 Londrina</v>
      </c>
      <c r="BE2864" s="110">
        <v>6537</v>
      </c>
      <c r="BF2864" s="110" t="s">
        <v>6189</v>
      </c>
      <c r="BG2864" s="110">
        <v>8153</v>
      </c>
      <c r="BH2864" s="110" t="s">
        <v>37</v>
      </c>
      <c r="BI2864" s="110">
        <v>0</v>
      </c>
      <c r="BJ2864" s="110">
        <v>89.9</v>
      </c>
      <c r="BK2864" s="110">
        <v>0</v>
      </c>
      <c r="BL2864" s="110">
        <v>0</v>
      </c>
      <c r="BN2864" s="110">
        <f t="shared" si="397"/>
        <v>89.9</v>
      </c>
      <c r="CG2864" s="110" t="str">
        <f t="shared" ref="CG2864:CG2925" si="398">CJ2864&amp;CM2864</f>
        <v/>
      </c>
    </row>
    <row r="2865" spans="56:85" x14ac:dyDescent="0.2">
      <c r="BD2865" s="110" t="str">
        <f t="shared" si="394"/>
        <v>6538RGInt 05 Londrina</v>
      </c>
      <c r="BE2865" s="110">
        <v>6538</v>
      </c>
      <c r="BF2865" s="110" t="s">
        <v>6191</v>
      </c>
      <c r="BG2865" s="110">
        <v>8153</v>
      </c>
      <c r="BH2865" s="110" t="s">
        <v>37</v>
      </c>
      <c r="BI2865" s="110">
        <v>0</v>
      </c>
      <c r="BJ2865" s="110">
        <v>77.599999999999994</v>
      </c>
      <c r="BK2865" s="110">
        <v>0</v>
      </c>
      <c r="BL2865" s="110">
        <v>0</v>
      </c>
      <c r="BN2865" s="110">
        <f t="shared" si="397"/>
        <v>77.599999999999994</v>
      </c>
      <c r="CG2865" s="110" t="str">
        <f t="shared" si="398"/>
        <v/>
      </c>
    </row>
    <row r="2866" spans="56:85" x14ac:dyDescent="0.2">
      <c r="BD2866" s="110" t="str">
        <f t="shared" ref="BD2866:BD2929" si="399">BE2866&amp;BH2866</f>
        <v>6539RGInt 05 Londrina</v>
      </c>
      <c r="BE2866" s="110">
        <v>6539</v>
      </c>
      <c r="BF2866" s="110" t="s">
        <v>6150</v>
      </c>
      <c r="BG2866" s="110">
        <v>8153</v>
      </c>
      <c r="BH2866" s="110" t="s">
        <v>37</v>
      </c>
      <c r="BI2866" s="110">
        <v>0</v>
      </c>
      <c r="BJ2866" s="110">
        <v>5677</v>
      </c>
      <c r="BK2866" s="110">
        <v>1384</v>
      </c>
      <c r="BL2866" s="110">
        <v>0</v>
      </c>
      <c r="BN2866" s="110">
        <f t="shared" si="397"/>
        <v>7061</v>
      </c>
      <c r="CG2866" s="110" t="str">
        <f t="shared" si="398"/>
        <v/>
      </c>
    </row>
    <row r="2867" spans="56:85" x14ac:dyDescent="0.2">
      <c r="BD2867" s="110" t="str">
        <f t="shared" si="399"/>
        <v>6540RGInt 05 Londrina</v>
      </c>
      <c r="BE2867" s="110">
        <v>6540</v>
      </c>
      <c r="BF2867" s="110" t="s">
        <v>6205</v>
      </c>
      <c r="BG2867" s="110">
        <v>8153</v>
      </c>
      <c r="BH2867" s="110" t="s">
        <v>37</v>
      </c>
      <c r="BI2867" s="110">
        <v>0</v>
      </c>
      <c r="BJ2867" s="110">
        <v>297.56</v>
      </c>
      <c r="BK2867" s="110">
        <v>0</v>
      </c>
      <c r="BL2867" s="110">
        <v>0</v>
      </c>
      <c r="BN2867" s="110">
        <f t="shared" si="397"/>
        <v>297.56</v>
      </c>
      <c r="CG2867" s="110" t="str">
        <f t="shared" si="398"/>
        <v/>
      </c>
    </row>
    <row r="2868" spans="56:85" x14ac:dyDescent="0.2">
      <c r="BD2868" s="110" t="str">
        <f t="shared" si="399"/>
        <v>6542RGInt 05 Londrina</v>
      </c>
      <c r="BE2868" s="110">
        <v>6542</v>
      </c>
      <c r="BF2868" s="110" t="s">
        <v>6207</v>
      </c>
      <c r="BG2868" s="110">
        <v>8153</v>
      </c>
      <c r="BH2868" s="110" t="s">
        <v>37</v>
      </c>
      <c r="BI2868" s="110">
        <v>0</v>
      </c>
      <c r="BJ2868" s="110">
        <v>297.56</v>
      </c>
      <c r="BK2868" s="110">
        <v>0</v>
      </c>
      <c r="BL2868" s="110">
        <v>0</v>
      </c>
      <c r="BN2868" s="110">
        <f t="shared" si="397"/>
        <v>297.56</v>
      </c>
      <c r="CG2868" s="110" t="str">
        <f t="shared" si="398"/>
        <v/>
      </c>
    </row>
    <row r="2869" spans="56:85" x14ac:dyDescent="0.2">
      <c r="BD2869" s="110" t="str">
        <f t="shared" si="399"/>
        <v>6543RGInt 05 Londrina</v>
      </c>
      <c r="BE2869" s="110">
        <v>6543</v>
      </c>
      <c r="BF2869" s="110" t="s">
        <v>6209</v>
      </c>
      <c r="BG2869" s="110">
        <v>8153</v>
      </c>
      <c r="BH2869" s="110" t="s">
        <v>37</v>
      </c>
      <c r="BI2869" s="110">
        <v>0</v>
      </c>
      <c r="BJ2869" s="110">
        <v>294.56</v>
      </c>
      <c r="BK2869" s="110">
        <v>0</v>
      </c>
      <c r="BL2869" s="110">
        <v>0</v>
      </c>
      <c r="BN2869" s="110">
        <f t="shared" si="397"/>
        <v>294.56</v>
      </c>
      <c r="CG2869" s="110" t="str">
        <f t="shared" si="398"/>
        <v/>
      </c>
    </row>
    <row r="2870" spans="56:85" x14ac:dyDescent="0.2">
      <c r="BD2870" s="110" t="str">
        <f t="shared" si="399"/>
        <v>6544RGInt 05 Londrina</v>
      </c>
      <c r="BE2870" s="110">
        <v>6544</v>
      </c>
      <c r="BF2870" s="110" t="s">
        <v>6229</v>
      </c>
      <c r="BG2870" s="110">
        <v>8153</v>
      </c>
      <c r="BH2870" s="110" t="s">
        <v>37</v>
      </c>
      <c r="BI2870" s="110">
        <v>0</v>
      </c>
      <c r="BJ2870" s="110">
        <v>15064</v>
      </c>
      <c r="BK2870" s="110">
        <v>0</v>
      </c>
      <c r="BL2870" s="110">
        <v>0</v>
      </c>
      <c r="BN2870" s="110">
        <f t="shared" si="397"/>
        <v>15064</v>
      </c>
      <c r="CG2870" s="110" t="str">
        <f t="shared" si="398"/>
        <v/>
      </c>
    </row>
    <row r="2871" spans="56:85" x14ac:dyDescent="0.2">
      <c r="BD2871" s="110" t="str">
        <f t="shared" si="399"/>
        <v>6545RGInt 05 Londrina</v>
      </c>
      <c r="BE2871" s="110">
        <v>6545</v>
      </c>
      <c r="BF2871" s="110" t="s">
        <v>6227</v>
      </c>
      <c r="BG2871" s="110">
        <v>8153</v>
      </c>
      <c r="BH2871" s="110" t="s">
        <v>37</v>
      </c>
      <c r="BI2871" s="110">
        <v>0</v>
      </c>
      <c r="BJ2871" s="110">
        <v>1850.88</v>
      </c>
      <c r="BK2871" s="110">
        <v>0</v>
      </c>
      <c r="BL2871" s="110">
        <v>0</v>
      </c>
      <c r="BN2871" s="110">
        <f t="shared" si="397"/>
        <v>1850.88</v>
      </c>
      <c r="CG2871" s="110" t="str">
        <f t="shared" si="398"/>
        <v/>
      </c>
    </row>
    <row r="2872" spans="56:85" x14ac:dyDescent="0.2">
      <c r="BD2872" s="110" t="str">
        <f t="shared" si="399"/>
        <v>6547RGInt 05 Londrina</v>
      </c>
      <c r="BE2872" s="110">
        <v>6547</v>
      </c>
      <c r="BF2872" s="110" t="s">
        <v>6215</v>
      </c>
      <c r="BG2872" s="110">
        <v>8153</v>
      </c>
      <c r="BH2872" s="110" t="s">
        <v>37</v>
      </c>
      <c r="BI2872" s="110">
        <v>0</v>
      </c>
      <c r="BJ2872" s="110">
        <v>199.4</v>
      </c>
      <c r="BK2872" s="110">
        <v>0</v>
      </c>
      <c r="BL2872" s="110">
        <v>0</v>
      </c>
      <c r="BN2872" s="110">
        <f t="shared" si="397"/>
        <v>199.4</v>
      </c>
      <c r="CG2872" s="110" t="str">
        <f t="shared" si="398"/>
        <v/>
      </c>
    </row>
    <row r="2873" spans="56:85" x14ac:dyDescent="0.2">
      <c r="BD2873" s="110" t="str">
        <f t="shared" si="399"/>
        <v>6548RGInt 05 Londrina</v>
      </c>
      <c r="BE2873" s="110">
        <v>6548</v>
      </c>
      <c r="BF2873" s="110" t="s">
        <v>6140</v>
      </c>
      <c r="BG2873" s="110">
        <v>8153</v>
      </c>
      <c r="BH2873" s="110" t="s">
        <v>37</v>
      </c>
      <c r="BI2873" s="110">
        <v>0</v>
      </c>
      <c r="BJ2873" s="110">
        <v>848.38</v>
      </c>
      <c r="BK2873" s="110">
        <v>0</v>
      </c>
      <c r="BL2873" s="110">
        <v>0</v>
      </c>
      <c r="BN2873" s="110">
        <f t="shared" si="397"/>
        <v>848.38</v>
      </c>
      <c r="CG2873" s="110" t="str">
        <f t="shared" si="398"/>
        <v/>
      </c>
    </row>
    <row r="2874" spans="56:85" x14ac:dyDescent="0.2">
      <c r="BD2874" s="110" t="str">
        <f t="shared" si="399"/>
        <v>6549RGInt 05 Londrina</v>
      </c>
      <c r="BE2874" s="110">
        <v>6549</v>
      </c>
      <c r="BF2874" s="110" t="s">
        <v>6146</v>
      </c>
      <c r="BG2874" s="110">
        <v>8153</v>
      </c>
      <c r="BH2874" s="110" t="s">
        <v>37</v>
      </c>
      <c r="BI2874" s="110">
        <v>0</v>
      </c>
      <c r="BJ2874" s="110">
        <v>576.15</v>
      </c>
      <c r="BK2874" s="110">
        <v>0</v>
      </c>
      <c r="BL2874" s="110">
        <v>0</v>
      </c>
      <c r="BN2874" s="110">
        <f t="shared" si="397"/>
        <v>576.15</v>
      </c>
      <c r="CG2874" s="110" t="str">
        <f t="shared" si="398"/>
        <v/>
      </c>
    </row>
    <row r="2875" spans="56:85" x14ac:dyDescent="0.2">
      <c r="BD2875" s="110" t="str">
        <f t="shared" si="399"/>
        <v>6550RGInt 05 Londrina</v>
      </c>
      <c r="BE2875" s="110">
        <v>6550</v>
      </c>
      <c r="BF2875" s="110" t="s">
        <v>6148</v>
      </c>
      <c r="BG2875" s="110">
        <v>8153</v>
      </c>
      <c r="BH2875" s="110" t="s">
        <v>37</v>
      </c>
      <c r="BI2875" s="110">
        <v>0</v>
      </c>
      <c r="BJ2875" s="110">
        <v>141.94</v>
      </c>
      <c r="BK2875" s="110">
        <v>0</v>
      </c>
      <c r="BL2875" s="110">
        <v>0</v>
      </c>
      <c r="BN2875" s="110">
        <f t="shared" si="397"/>
        <v>141.94</v>
      </c>
      <c r="CG2875" s="110" t="str">
        <f t="shared" si="398"/>
        <v/>
      </c>
    </row>
    <row r="2876" spans="56:85" x14ac:dyDescent="0.2">
      <c r="BD2876" s="110" t="str">
        <f t="shared" si="399"/>
        <v>6551RGInt 05 Londrina</v>
      </c>
      <c r="BE2876" s="110">
        <v>6551</v>
      </c>
      <c r="BF2876" s="110" t="s">
        <v>6137</v>
      </c>
      <c r="BG2876" s="110">
        <v>8153</v>
      </c>
      <c r="BH2876" s="110" t="s">
        <v>37</v>
      </c>
      <c r="BI2876" s="110">
        <v>0</v>
      </c>
      <c r="BJ2876" s="110">
        <v>12</v>
      </c>
      <c r="BK2876" s="110">
        <v>0</v>
      </c>
      <c r="BL2876" s="110">
        <v>0</v>
      </c>
      <c r="BN2876" s="110">
        <f t="shared" si="397"/>
        <v>12</v>
      </c>
      <c r="CG2876" s="110" t="str">
        <f t="shared" si="398"/>
        <v/>
      </c>
    </row>
    <row r="2877" spans="56:85" x14ac:dyDescent="0.2">
      <c r="BD2877" s="110" t="str">
        <f t="shared" si="399"/>
        <v>6552RGInt 05 Londrina</v>
      </c>
      <c r="BE2877" s="110">
        <v>6552</v>
      </c>
      <c r="BF2877" s="110" t="s">
        <v>6144</v>
      </c>
      <c r="BG2877" s="110">
        <v>8153</v>
      </c>
      <c r="BH2877" s="110" t="s">
        <v>37</v>
      </c>
      <c r="BI2877" s="110">
        <v>0</v>
      </c>
      <c r="BJ2877" s="110">
        <v>4553.8999999999996</v>
      </c>
      <c r="BK2877" s="110">
        <v>0</v>
      </c>
      <c r="BL2877" s="110">
        <v>0</v>
      </c>
      <c r="BN2877" s="110">
        <f t="shared" si="397"/>
        <v>4553.8999999999996</v>
      </c>
      <c r="CG2877" s="110" t="str">
        <f t="shared" si="398"/>
        <v/>
      </c>
    </row>
    <row r="2878" spans="56:85" x14ac:dyDescent="0.2">
      <c r="BD2878" s="110" t="str">
        <f t="shared" si="399"/>
        <v>6553RGInt 05 Londrina</v>
      </c>
      <c r="BE2878" s="110">
        <v>6553</v>
      </c>
      <c r="BF2878" s="110" t="s">
        <v>6142</v>
      </c>
      <c r="BG2878" s="110">
        <v>8153</v>
      </c>
      <c r="BH2878" s="110" t="s">
        <v>37</v>
      </c>
      <c r="BI2878" s="110">
        <v>0</v>
      </c>
      <c r="BJ2878" s="110">
        <v>2119.12</v>
      </c>
      <c r="BK2878" s="110">
        <v>0</v>
      </c>
      <c r="BL2878" s="110">
        <v>0</v>
      </c>
      <c r="BN2878" s="110">
        <f t="shared" si="397"/>
        <v>2119.12</v>
      </c>
      <c r="CG2878" s="110" t="str">
        <f t="shared" si="398"/>
        <v/>
      </c>
    </row>
    <row r="2879" spans="56:85" x14ac:dyDescent="0.2">
      <c r="BD2879" s="110" t="str">
        <f t="shared" si="399"/>
        <v>6554RGInt 01 Curitiba</v>
      </c>
      <c r="BE2879" s="110">
        <v>6554</v>
      </c>
      <c r="BF2879" s="110" t="s">
        <v>6154</v>
      </c>
      <c r="BG2879" s="110">
        <v>8153</v>
      </c>
      <c r="BH2879" s="110" t="s">
        <v>33</v>
      </c>
      <c r="BI2879" s="110">
        <v>0</v>
      </c>
      <c r="BJ2879" s="110">
        <v>1</v>
      </c>
      <c r="BK2879" s="110">
        <v>0</v>
      </c>
      <c r="BL2879" s="110">
        <v>0</v>
      </c>
      <c r="BN2879" s="110">
        <f t="shared" si="397"/>
        <v>1</v>
      </c>
      <c r="CG2879" s="110" t="str">
        <f t="shared" si="398"/>
        <v/>
      </c>
    </row>
    <row r="2880" spans="56:85" x14ac:dyDescent="0.2">
      <c r="BD2880" s="110" t="str">
        <f t="shared" si="399"/>
        <v>6555RGInt 03 Cascavel</v>
      </c>
      <c r="BE2880" s="110">
        <v>6555</v>
      </c>
      <c r="BF2880" s="110" t="s">
        <v>6197</v>
      </c>
      <c r="BG2880" s="110">
        <v>8153</v>
      </c>
      <c r="BH2880" s="110" t="s">
        <v>35</v>
      </c>
      <c r="BI2880" s="110">
        <v>0</v>
      </c>
      <c r="BJ2880" s="110">
        <v>231.57</v>
      </c>
      <c r="BK2880" s="110">
        <v>0</v>
      </c>
      <c r="BL2880" s="110">
        <v>0</v>
      </c>
      <c r="BN2880" s="110">
        <f t="shared" si="397"/>
        <v>231.57</v>
      </c>
      <c r="CG2880" s="110" t="str">
        <f t="shared" si="398"/>
        <v/>
      </c>
    </row>
    <row r="2881" spans="56:85" x14ac:dyDescent="0.2">
      <c r="BD2881" s="110" t="str">
        <f t="shared" si="399"/>
        <v>6556RGInt 05 Londrina</v>
      </c>
      <c r="BE2881" s="110">
        <v>6556</v>
      </c>
      <c r="BF2881" s="110" t="s">
        <v>6236</v>
      </c>
      <c r="BG2881" s="110">
        <v>8153</v>
      </c>
      <c r="BH2881" s="110" t="s">
        <v>37</v>
      </c>
      <c r="BI2881" s="110">
        <v>0</v>
      </c>
      <c r="BJ2881" s="110">
        <v>624.95000000000005</v>
      </c>
      <c r="BK2881" s="110">
        <v>0</v>
      </c>
      <c r="BL2881" s="110">
        <v>0</v>
      </c>
      <c r="BN2881" s="110">
        <f t="shared" si="397"/>
        <v>624.95000000000005</v>
      </c>
      <c r="CG2881" s="110" t="str">
        <f t="shared" si="398"/>
        <v/>
      </c>
    </row>
    <row r="2882" spans="56:85" x14ac:dyDescent="0.2">
      <c r="BD2882" s="110" t="str">
        <f t="shared" si="399"/>
        <v>6557RGInt 06 Ponta Grossa</v>
      </c>
      <c r="BE2882" s="110">
        <v>6557</v>
      </c>
      <c r="BF2882" s="110" t="s">
        <v>6202</v>
      </c>
      <c r="BG2882" s="110">
        <v>8153</v>
      </c>
      <c r="BH2882" s="110" t="s">
        <v>38</v>
      </c>
      <c r="BI2882" s="110">
        <v>0</v>
      </c>
      <c r="BJ2882" s="110">
        <v>34</v>
      </c>
      <c r="BK2882" s="110">
        <v>0</v>
      </c>
      <c r="BL2882" s="110">
        <v>0</v>
      </c>
      <c r="BN2882" s="110">
        <f t="shared" si="397"/>
        <v>34</v>
      </c>
      <c r="CG2882" s="110" t="str">
        <f t="shared" si="398"/>
        <v/>
      </c>
    </row>
    <row r="2883" spans="56:85" x14ac:dyDescent="0.2">
      <c r="BD2883" s="110" t="str">
        <f t="shared" si="399"/>
        <v>6558RGInt 03 Cascavel</v>
      </c>
      <c r="BE2883" s="110">
        <v>6558</v>
      </c>
      <c r="BF2883" s="110" t="s">
        <v>6170</v>
      </c>
      <c r="BG2883" s="110">
        <v>8153</v>
      </c>
      <c r="BH2883" s="110" t="s">
        <v>35</v>
      </c>
      <c r="BI2883" s="110">
        <v>0</v>
      </c>
      <c r="BJ2883" s="110">
        <v>96</v>
      </c>
      <c r="BK2883" s="110">
        <v>0</v>
      </c>
      <c r="BL2883" s="110">
        <v>0</v>
      </c>
      <c r="BN2883" s="110">
        <f t="shared" si="397"/>
        <v>96</v>
      </c>
      <c r="CG2883" s="110" t="str">
        <f t="shared" si="398"/>
        <v/>
      </c>
    </row>
    <row r="2884" spans="56:85" x14ac:dyDescent="0.2">
      <c r="BD2884" s="110" t="str">
        <f t="shared" si="399"/>
        <v>6559RGInt 01 Curitiba</v>
      </c>
      <c r="BE2884" s="110">
        <v>6559</v>
      </c>
      <c r="BF2884" s="110" t="s">
        <v>6217</v>
      </c>
      <c r="BG2884" s="110">
        <v>8153</v>
      </c>
      <c r="BH2884" s="110" t="s">
        <v>33</v>
      </c>
      <c r="BI2884" s="110">
        <v>0</v>
      </c>
      <c r="BJ2884" s="110">
        <v>1</v>
      </c>
      <c r="BK2884" s="110">
        <v>0</v>
      </c>
      <c r="BL2884" s="110">
        <v>0</v>
      </c>
      <c r="BN2884" s="110">
        <f t="shared" si="397"/>
        <v>1</v>
      </c>
      <c r="CG2884" s="110" t="str">
        <f t="shared" si="398"/>
        <v/>
      </c>
    </row>
    <row r="2885" spans="56:85" x14ac:dyDescent="0.2">
      <c r="BD2885" s="110" t="str">
        <f t="shared" si="399"/>
        <v>6560RGInt 05 Londrina</v>
      </c>
      <c r="BE2885" s="110">
        <v>6560</v>
      </c>
      <c r="BF2885" s="110" t="s">
        <v>6164</v>
      </c>
      <c r="BG2885" s="110">
        <v>8153</v>
      </c>
      <c r="BH2885" s="110" t="s">
        <v>37</v>
      </c>
      <c r="BI2885" s="110">
        <v>0</v>
      </c>
      <c r="BJ2885" s="110">
        <v>1500</v>
      </c>
      <c r="BK2885" s="110">
        <v>1500</v>
      </c>
      <c r="BL2885" s="110">
        <v>0</v>
      </c>
      <c r="BN2885" s="110">
        <f t="shared" si="397"/>
        <v>3000</v>
      </c>
      <c r="CG2885" s="110" t="str">
        <f t="shared" si="398"/>
        <v/>
      </c>
    </row>
    <row r="2886" spans="56:85" x14ac:dyDescent="0.2">
      <c r="BD2886" s="110" t="str">
        <f t="shared" si="399"/>
        <v>6562RGInt 02 Guarapuava</v>
      </c>
      <c r="BE2886" s="110">
        <v>6562</v>
      </c>
      <c r="BF2886" s="110" t="s">
        <v>6174</v>
      </c>
      <c r="BG2886" s="110">
        <v>8153</v>
      </c>
      <c r="BH2886" s="110" t="s">
        <v>34</v>
      </c>
      <c r="BI2886" s="110">
        <v>0</v>
      </c>
      <c r="BJ2886" s="110">
        <v>800</v>
      </c>
      <c r="BK2886" s="110">
        <v>0</v>
      </c>
      <c r="BL2886" s="110">
        <v>0</v>
      </c>
      <c r="BN2886" s="110">
        <f t="shared" si="397"/>
        <v>800</v>
      </c>
      <c r="CG2886" s="110" t="str">
        <f t="shared" si="398"/>
        <v/>
      </c>
    </row>
    <row r="2887" spans="56:85" x14ac:dyDescent="0.2">
      <c r="BD2887" s="110" t="str">
        <f t="shared" si="399"/>
        <v>6564RGInt 03 Cascavel</v>
      </c>
      <c r="BE2887" s="110">
        <v>6564</v>
      </c>
      <c r="BF2887" s="110" t="s">
        <v>6181</v>
      </c>
      <c r="BG2887" s="110">
        <v>8153</v>
      </c>
      <c r="BH2887" s="110" t="s">
        <v>35</v>
      </c>
      <c r="BI2887" s="110">
        <v>0</v>
      </c>
      <c r="BJ2887" s="110">
        <v>280.02</v>
      </c>
      <c r="BK2887" s="110">
        <v>0</v>
      </c>
      <c r="BL2887" s="110">
        <v>0</v>
      </c>
      <c r="BN2887" s="110">
        <f t="shared" si="397"/>
        <v>280.02</v>
      </c>
      <c r="CG2887" s="110" t="str">
        <f t="shared" si="398"/>
        <v/>
      </c>
    </row>
    <row r="2888" spans="56:85" x14ac:dyDescent="0.2">
      <c r="BD2888" s="110" t="str">
        <f t="shared" si="399"/>
        <v>6565RGInt 05 Londrina</v>
      </c>
      <c r="BE2888" s="110">
        <v>6565</v>
      </c>
      <c r="BF2888" s="110" t="s">
        <v>6185</v>
      </c>
      <c r="BG2888" s="110">
        <v>8153</v>
      </c>
      <c r="BH2888" s="110" t="s">
        <v>37</v>
      </c>
      <c r="BI2888" s="110">
        <v>0</v>
      </c>
      <c r="BJ2888" s="110">
        <v>72</v>
      </c>
      <c r="BK2888" s="110">
        <v>0</v>
      </c>
      <c r="BL2888" s="110">
        <v>0</v>
      </c>
      <c r="BN2888" s="110">
        <f t="shared" si="397"/>
        <v>72</v>
      </c>
      <c r="CG2888" s="110" t="str">
        <f t="shared" si="398"/>
        <v/>
      </c>
    </row>
    <row r="2889" spans="56:85" x14ac:dyDescent="0.2">
      <c r="BD2889" s="110" t="str">
        <f t="shared" si="399"/>
        <v>6567RGInt 03 Cascavel</v>
      </c>
      <c r="BE2889" s="110">
        <v>6567</v>
      </c>
      <c r="BF2889" s="110" t="s">
        <v>6166</v>
      </c>
      <c r="BG2889" s="110">
        <v>8153</v>
      </c>
      <c r="BH2889" s="110" t="s">
        <v>35</v>
      </c>
      <c r="BI2889" s="110">
        <v>0</v>
      </c>
      <c r="BJ2889" s="110">
        <v>816.76</v>
      </c>
      <c r="BK2889" s="110">
        <v>101.46</v>
      </c>
      <c r="BL2889" s="110">
        <v>0</v>
      </c>
      <c r="BN2889" s="110">
        <f t="shared" si="397"/>
        <v>918.22</v>
      </c>
      <c r="CG2889" s="110" t="str">
        <f t="shared" si="398"/>
        <v/>
      </c>
    </row>
    <row r="2890" spans="56:85" x14ac:dyDescent="0.2">
      <c r="BD2890" s="110" t="str">
        <f t="shared" si="399"/>
        <v>6569RGInt 06 Ponta Grossa</v>
      </c>
      <c r="BE2890" s="110">
        <v>6569</v>
      </c>
      <c r="BF2890" s="110" t="s">
        <v>6193</v>
      </c>
      <c r="BG2890" s="110">
        <v>8153</v>
      </c>
      <c r="BH2890" s="110" t="s">
        <v>38</v>
      </c>
      <c r="BI2890" s="110">
        <v>0</v>
      </c>
      <c r="BJ2890" s="110">
        <v>571.5</v>
      </c>
      <c r="BK2890" s="110">
        <v>571.5</v>
      </c>
      <c r="BL2890" s="110">
        <v>0</v>
      </c>
      <c r="BN2890" s="110">
        <f t="shared" si="397"/>
        <v>1143</v>
      </c>
      <c r="CG2890" s="110" t="str">
        <f t="shared" si="398"/>
        <v/>
      </c>
    </row>
    <row r="2891" spans="56:85" x14ac:dyDescent="0.2">
      <c r="BD2891" s="110" t="str">
        <f t="shared" si="399"/>
        <v>6570RGInt 02 Guarapuava</v>
      </c>
      <c r="BE2891" s="110">
        <v>6570</v>
      </c>
      <c r="BF2891" s="110" t="s">
        <v>6152</v>
      </c>
      <c r="BG2891" s="110">
        <v>8153</v>
      </c>
      <c r="BH2891" s="110" t="s">
        <v>34</v>
      </c>
      <c r="BI2891" s="110">
        <v>0</v>
      </c>
      <c r="BJ2891" s="110">
        <v>180</v>
      </c>
      <c r="BK2891" s="110">
        <v>165.29</v>
      </c>
      <c r="BL2891" s="110">
        <v>0</v>
      </c>
      <c r="BN2891" s="110">
        <f t="shared" si="397"/>
        <v>345.28999999999996</v>
      </c>
      <c r="CG2891" s="110" t="str">
        <f t="shared" si="398"/>
        <v/>
      </c>
    </row>
    <row r="2892" spans="56:85" x14ac:dyDescent="0.2">
      <c r="BD2892" s="110" t="str">
        <f t="shared" si="399"/>
        <v>6571RGInt 02 Guarapuava</v>
      </c>
      <c r="BE2892" s="110">
        <v>6571</v>
      </c>
      <c r="BF2892" s="110" t="s">
        <v>6160</v>
      </c>
      <c r="BG2892" s="110">
        <v>8153</v>
      </c>
      <c r="BH2892" s="110" t="s">
        <v>34</v>
      </c>
      <c r="BI2892" s="110">
        <v>0</v>
      </c>
      <c r="BJ2892" s="110">
        <v>400</v>
      </c>
      <c r="BK2892" s="110">
        <v>330.46</v>
      </c>
      <c r="BL2892" s="110">
        <v>0</v>
      </c>
      <c r="BN2892" s="110">
        <f t="shared" si="397"/>
        <v>730.46</v>
      </c>
      <c r="CG2892" s="110" t="str">
        <f t="shared" si="398"/>
        <v/>
      </c>
    </row>
    <row r="2893" spans="56:85" x14ac:dyDescent="0.2">
      <c r="BD2893" s="110" t="str">
        <f t="shared" si="399"/>
        <v>6572RGInt 03 Cascavel</v>
      </c>
      <c r="BE2893" s="110">
        <v>6572</v>
      </c>
      <c r="BF2893" s="110" t="s">
        <v>6123</v>
      </c>
      <c r="BG2893" s="110">
        <v>8128</v>
      </c>
      <c r="BH2893" s="110" t="s">
        <v>35</v>
      </c>
      <c r="BI2893" s="110">
        <v>0</v>
      </c>
      <c r="BJ2893" s="110">
        <v>2471.86</v>
      </c>
      <c r="BK2893" s="110">
        <v>2471.85</v>
      </c>
      <c r="BL2893" s="110">
        <v>0</v>
      </c>
      <c r="BN2893" s="110">
        <f t="shared" si="397"/>
        <v>4943.71</v>
      </c>
      <c r="CG2893" s="110" t="str">
        <f t="shared" si="398"/>
        <v/>
      </c>
    </row>
    <row r="2894" spans="56:85" x14ac:dyDescent="0.2">
      <c r="BD2894" s="110" t="str">
        <f t="shared" si="399"/>
        <v>6614(vazio)</v>
      </c>
      <c r="BE2894" s="110">
        <v>6614</v>
      </c>
      <c r="BF2894" s="110" t="s">
        <v>6814</v>
      </c>
      <c r="BG2894" s="110">
        <v>8398</v>
      </c>
      <c r="BH2894" s="110" t="s">
        <v>60</v>
      </c>
      <c r="BI2894" s="110">
        <v>0</v>
      </c>
      <c r="BJ2894" s="110">
        <v>66</v>
      </c>
      <c r="BK2894" s="110">
        <v>67</v>
      </c>
      <c r="BL2894" s="110">
        <v>67</v>
      </c>
      <c r="BN2894" s="110">
        <f t="shared" si="397"/>
        <v>200</v>
      </c>
      <c r="CG2894" s="110" t="str">
        <f t="shared" si="398"/>
        <v/>
      </c>
    </row>
    <row r="2895" spans="56:85" x14ac:dyDescent="0.2">
      <c r="BD2895" s="110" t="str">
        <f t="shared" si="399"/>
        <v>6615(vazio)</v>
      </c>
      <c r="BE2895" s="110">
        <v>6615</v>
      </c>
      <c r="BF2895" s="110" t="s">
        <v>6810</v>
      </c>
      <c r="BG2895" s="110">
        <v>8398</v>
      </c>
      <c r="BH2895" s="110" t="s">
        <v>60</v>
      </c>
      <c r="BI2895" s="110">
        <v>0</v>
      </c>
      <c r="BJ2895" s="110">
        <v>65</v>
      </c>
      <c r="BK2895" s="110">
        <v>65</v>
      </c>
      <c r="BL2895" s="110">
        <v>66</v>
      </c>
      <c r="BN2895" s="110">
        <f t="shared" si="397"/>
        <v>196</v>
      </c>
      <c r="CG2895" s="110" t="str">
        <f t="shared" si="398"/>
        <v/>
      </c>
    </row>
    <row r="2896" spans="56:85" x14ac:dyDescent="0.2">
      <c r="BD2896" s="110" t="str">
        <f t="shared" si="399"/>
        <v>6616(vazio)</v>
      </c>
      <c r="BE2896" s="110">
        <v>6616</v>
      </c>
      <c r="BF2896" s="110" t="s">
        <v>6502</v>
      </c>
      <c r="BG2896" s="110">
        <v>8084</v>
      </c>
      <c r="BH2896" s="110" t="s">
        <v>60</v>
      </c>
      <c r="BI2896" s="110">
        <v>0</v>
      </c>
      <c r="BJ2896" s="110">
        <v>419</v>
      </c>
      <c r="BK2896" s="110">
        <v>1500</v>
      </c>
      <c r="BL2896" s="110">
        <v>1500</v>
      </c>
      <c r="BN2896" s="110">
        <f t="shared" si="397"/>
        <v>3419</v>
      </c>
      <c r="CG2896" s="110" t="str">
        <f t="shared" si="398"/>
        <v/>
      </c>
    </row>
    <row r="2897" spans="56:85" x14ac:dyDescent="0.2">
      <c r="BD2897" s="110" t="str">
        <f t="shared" si="399"/>
        <v>6618RGInt 01 Curitiba</v>
      </c>
      <c r="BE2897" s="110">
        <v>6618</v>
      </c>
      <c r="BF2897" s="110" t="s">
        <v>6310</v>
      </c>
      <c r="BG2897" s="110">
        <v>8392</v>
      </c>
      <c r="BH2897" s="110" t="s">
        <v>33</v>
      </c>
      <c r="BI2897" s="110">
        <v>0</v>
      </c>
      <c r="BJ2897" s="110">
        <v>1000</v>
      </c>
      <c r="BK2897" s="110">
        <v>1000</v>
      </c>
      <c r="BL2897" s="110">
        <v>650</v>
      </c>
      <c r="BN2897" s="110">
        <f t="shared" si="397"/>
        <v>2650</v>
      </c>
      <c r="CG2897" s="110" t="str">
        <f t="shared" si="398"/>
        <v/>
      </c>
    </row>
    <row r="2898" spans="56:85" x14ac:dyDescent="0.2">
      <c r="BD2898" s="110" t="str">
        <f t="shared" si="399"/>
        <v>6627RGInt 04 Maringá</v>
      </c>
      <c r="BE2898" s="110">
        <v>6627</v>
      </c>
      <c r="BF2898" s="110" t="s">
        <v>5808</v>
      </c>
      <c r="BG2898" s="110">
        <v>8395</v>
      </c>
      <c r="BH2898" s="110" t="s">
        <v>36</v>
      </c>
      <c r="BI2898" s="110">
        <v>0</v>
      </c>
      <c r="BJ2898" s="110">
        <v>826</v>
      </c>
      <c r="BK2898" s="110">
        <v>206</v>
      </c>
      <c r="BL2898" s="110">
        <v>0</v>
      </c>
      <c r="BN2898" s="110">
        <f t="shared" si="397"/>
        <v>1032</v>
      </c>
      <c r="CG2898" s="110" t="str">
        <f t="shared" si="398"/>
        <v/>
      </c>
    </row>
    <row r="2899" spans="56:85" x14ac:dyDescent="0.2">
      <c r="BD2899" s="110" t="str">
        <f t="shared" si="399"/>
        <v>6628RGInt 05 Londrina</v>
      </c>
      <c r="BE2899" s="110">
        <v>6628</v>
      </c>
      <c r="BF2899" s="110" t="s">
        <v>5816</v>
      </c>
      <c r="BG2899" s="110">
        <v>8453</v>
      </c>
      <c r="BH2899" s="110" t="s">
        <v>37</v>
      </c>
      <c r="BI2899" s="110">
        <v>0</v>
      </c>
      <c r="BJ2899" s="110">
        <v>990</v>
      </c>
      <c r="BK2899" s="110">
        <v>990</v>
      </c>
      <c r="BL2899" s="110">
        <v>0</v>
      </c>
      <c r="BN2899" s="110">
        <f t="shared" si="397"/>
        <v>1980</v>
      </c>
      <c r="CG2899" s="110" t="str">
        <f t="shared" si="398"/>
        <v/>
      </c>
    </row>
    <row r="2900" spans="56:85" x14ac:dyDescent="0.2">
      <c r="BD2900" s="110" t="str">
        <f t="shared" si="399"/>
        <v>6629RGInt 01 Curitiba</v>
      </c>
      <c r="BE2900" s="110">
        <v>6629</v>
      </c>
      <c r="BF2900" s="110" t="s">
        <v>5818</v>
      </c>
      <c r="BG2900" s="110">
        <v>8453</v>
      </c>
      <c r="BH2900" s="110" t="s">
        <v>33</v>
      </c>
      <c r="BI2900" s="110">
        <v>96.08</v>
      </c>
      <c r="BJ2900" s="110">
        <v>214.92</v>
      </c>
      <c r="BK2900" s="110">
        <v>87</v>
      </c>
      <c r="BL2900" s="110">
        <v>0</v>
      </c>
      <c r="BN2900" s="110">
        <f t="shared" si="397"/>
        <v>398</v>
      </c>
      <c r="CG2900" s="110" t="str">
        <f t="shared" si="398"/>
        <v/>
      </c>
    </row>
    <row r="2901" spans="56:85" x14ac:dyDescent="0.2">
      <c r="BD2901" s="110" t="str">
        <f t="shared" si="399"/>
        <v>6630RGInt 01 Curitiba</v>
      </c>
      <c r="BE2901" s="110">
        <v>6630</v>
      </c>
      <c r="BF2901" s="110" t="s">
        <v>5820</v>
      </c>
      <c r="BG2901" s="110">
        <v>8453</v>
      </c>
      <c r="BH2901" s="110" t="s">
        <v>33</v>
      </c>
      <c r="BI2901" s="110">
        <v>0</v>
      </c>
      <c r="BJ2901" s="110">
        <v>227</v>
      </c>
      <c r="BK2901" s="110">
        <v>908</v>
      </c>
      <c r="BL2901" s="110">
        <v>0</v>
      </c>
      <c r="BN2901" s="110">
        <f t="shared" si="397"/>
        <v>1135</v>
      </c>
      <c r="CG2901" s="110" t="str">
        <f t="shared" si="398"/>
        <v/>
      </c>
    </row>
    <row r="2902" spans="56:85" x14ac:dyDescent="0.2">
      <c r="BD2902" s="110" t="str">
        <f t="shared" si="399"/>
        <v>6631RGInt 01 Curitiba</v>
      </c>
      <c r="BE2902" s="110">
        <v>6631</v>
      </c>
      <c r="BF2902" s="110" t="s">
        <v>5822</v>
      </c>
      <c r="BG2902" s="110">
        <v>8453</v>
      </c>
      <c r="BH2902" s="110" t="s">
        <v>33</v>
      </c>
      <c r="BI2902" s="110">
        <v>488</v>
      </c>
      <c r="BJ2902" s="110">
        <v>333</v>
      </c>
      <c r="BK2902" s="110">
        <v>0</v>
      </c>
      <c r="BL2902" s="110">
        <v>0</v>
      </c>
      <c r="BN2902" s="110">
        <f t="shared" si="397"/>
        <v>821</v>
      </c>
      <c r="CG2902" s="110" t="str">
        <f t="shared" si="398"/>
        <v/>
      </c>
    </row>
    <row r="2903" spans="56:85" x14ac:dyDescent="0.2">
      <c r="BD2903" s="110" t="str">
        <f t="shared" si="399"/>
        <v>6632RGInt 04 Maringá</v>
      </c>
      <c r="BE2903" s="110">
        <v>6632</v>
      </c>
      <c r="BF2903" s="110" t="s">
        <v>5825</v>
      </c>
      <c r="BG2903" s="110">
        <v>8453</v>
      </c>
      <c r="BH2903" s="110" t="s">
        <v>36</v>
      </c>
      <c r="BI2903" s="110">
        <v>39.409999999999997</v>
      </c>
      <c r="BJ2903" s="110">
        <v>180.59</v>
      </c>
      <c r="BK2903" s="110">
        <v>0</v>
      </c>
      <c r="BL2903" s="110">
        <v>0</v>
      </c>
      <c r="BN2903" s="110">
        <f t="shared" si="397"/>
        <v>220</v>
      </c>
      <c r="CG2903" s="110" t="str">
        <f t="shared" si="398"/>
        <v/>
      </c>
    </row>
    <row r="2904" spans="56:85" x14ac:dyDescent="0.2">
      <c r="BD2904" s="110" t="str">
        <f t="shared" si="399"/>
        <v>6633RGInt 01 Curitiba</v>
      </c>
      <c r="BE2904" s="110">
        <v>6633</v>
      </c>
      <c r="BF2904" s="110" t="s">
        <v>5828</v>
      </c>
      <c r="BG2904" s="110">
        <v>8453</v>
      </c>
      <c r="BH2904" s="110" t="s">
        <v>33</v>
      </c>
      <c r="BI2904" s="110">
        <v>393.56</v>
      </c>
      <c r="BJ2904" s="110">
        <v>129.44</v>
      </c>
      <c r="BK2904" s="110">
        <v>0</v>
      </c>
      <c r="BL2904" s="110">
        <v>0</v>
      </c>
      <c r="BN2904" s="110">
        <f t="shared" si="397"/>
        <v>523</v>
      </c>
      <c r="CG2904" s="110" t="str">
        <f t="shared" si="398"/>
        <v/>
      </c>
    </row>
    <row r="2905" spans="56:85" x14ac:dyDescent="0.2">
      <c r="BD2905" s="110" t="str">
        <f t="shared" si="399"/>
        <v>6634RGInt 01 Curitiba</v>
      </c>
      <c r="BE2905" s="110">
        <v>6634</v>
      </c>
      <c r="BF2905" s="110" t="s">
        <v>5830</v>
      </c>
      <c r="BG2905" s="110">
        <v>8453</v>
      </c>
      <c r="BH2905" s="110" t="s">
        <v>33</v>
      </c>
      <c r="BI2905" s="110">
        <v>189.51</v>
      </c>
      <c r="BJ2905" s="110">
        <v>764</v>
      </c>
      <c r="BK2905" s="110">
        <v>144.51</v>
      </c>
      <c r="BL2905" s="110">
        <v>0</v>
      </c>
      <c r="BN2905" s="110">
        <f t="shared" si="397"/>
        <v>1098.02</v>
      </c>
      <c r="CG2905" s="110" t="str">
        <f t="shared" si="398"/>
        <v/>
      </c>
    </row>
    <row r="2906" spans="56:85" x14ac:dyDescent="0.2">
      <c r="BD2906" s="110" t="str">
        <f t="shared" si="399"/>
        <v>6635RGInt 01 Curitiba</v>
      </c>
      <c r="BE2906" s="110">
        <v>6635</v>
      </c>
      <c r="BF2906" s="110" t="s">
        <v>5832</v>
      </c>
      <c r="BG2906" s="110">
        <v>8453</v>
      </c>
      <c r="BH2906" s="110" t="s">
        <v>33</v>
      </c>
      <c r="BI2906" s="110">
        <v>0</v>
      </c>
      <c r="BJ2906" s="110">
        <v>567</v>
      </c>
      <c r="BK2906" s="110">
        <v>389</v>
      </c>
      <c r="BL2906" s="110">
        <v>0</v>
      </c>
      <c r="BN2906" s="110">
        <f t="shared" si="397"/>
        <v>956</v>
      </c>
      <c r="CG2906" s="110" t="str">
        <f t="shared" si="398"/>
        <v/>
      </c>
    </row>
    <row r="2907" spans="56:85" x14ac:dyDescent="0.2">
      <c r="BD2907" s="110" t="str">
        <f t="shared" si="399"/>
        <v>6636RGInt 05 Londrina</v>
      </c>
      <c r="BE2907" s="110">
        <v>6636</v>
      </c>
      <c r="BF2907" s="110" t="s">
        <v>5838</v>
      </c>
      <c r="BG2907" s="110">
        <v>8453</v>
      </c>
      <c r="BH2907" s="110" t="s">
        <v>37</v>
      </c>
      <c r="BI2907" s="110">
        <v>0</v>
      </c>
      <c r="BJ2907" s="110">
        <v>804</v>
      </c>
      <c r="BK2907" s="110">
        <v>0</v>
      </c>
      <c r="BL2907" s="110">
        <v>0</v>
      </c>
      <c r="BN2907" s="110">
        <f t="shared" si="397"/>
        <v>804</v>
      </c>
      <c r="CG2907" s="110" t="str">
        <f t="shared" si="398"/>
        <v/>
      </c>
    </row>
    <row r="2908" spans="56:85" x14ac:dyDescent="0.2">
      <c r="BD2908" s="110" t="str">
        <f t="shared" si="399"/>
        <v>6637RGInt 01 Curitiba</v>
      </c>
      <c r="BE2908" s="110">
        <v>6637</v>
      </c>
      <c r="BF2908" s="110" t="s">
        <v>5840</v>
      </c>
      <c r="BG2908" s="110">
        <v>8453</v>
      </c>
      <c r="BH2908" s="110" t="s">
        <v>33</v>
      </c>
      <c r="BI2908" s="110">
        <v>25.27</v>
      </c>
      <c r="BJ2908" s="110">
        <v>506.73</v>
      </c>
      <c r="BK2908" s="110">
        <v>0</v>
      </c>
      <c r="BL2908" s="110">
        <v>0</v>
      </c>
      <c r="BN2908" s="110">
        <f t="shared" si="397"/>
        <v>532</v>
      </c>
      <c r="CG2908" s="110" t="str">
        <f t="shared" si="398"/>
        <v/>
      </c>
    </row>
    <row r="2909" spans="56:85" x14ac:dyDescent="0.2">
      <c r="BD2909" s="110" t="str">
        <f t="shared" si="399"/>
        <v>6638RGInt 03 Cascavel</v>
      </c>
      <c r="BE2909" s="110">
        <v>6638</v>
      </c>
      <c r="BF2909" s="110" t="s">
        <v>5842</v>
      </c>
      <c r="BG2909" s="110">
        <v>8453</v>
      </c>
      <c r="BH2909" s="110" t="s">
        <v>35</v>
      </c>
      <c r="BI2909" s="110">
        <v>3900.09</v>
      </c>
      <c r="BJ2909" s="110">
        <v>540.91</v>
      </c>
      <c r="BK2909" s="110">
        <v>0</v>
      </c>
      <c r="BL2909" s="110">
        <v>0</v>
      </c>
      <c r="BN2909" s="110">
        <f t="shared" si="397"/>
        <v>4441</v>
      </c>
      <c r="CG2909" s="110" t="str">
        <f t="shared" si="398"/>
        <v/>
      </c>
    </row>
    <row r="2910" spans="56:85" x14ac:dyDescent="0.2">
      <c r="BD2910" s="110" t="str">
        <f t="shared" si="399"/>
        <v>6639RGInt 03 Cascavel</v>
      </c>
      <c r="BE2910" s="110">
        <v>6639</v>
      </c>
      <c r="BF2910" s="110" t="s">
        <v>5844</v>
      </c>
      <c r="BG2910" s="110">
        <v>8453</v>
      </c>
      <c r="BH2910" s="110" t="s">
        <v>35</v>
      </c>
      <c r="BI2910" s="110">
        <v>0</v>
      </c>
      <c r="BJ2910" s="110">
        <v>471</v>
      </c>
      <c r="BK2910" s="110">
        <v>4240</v>
      </c>
      <c r="BL2910" s="110">
        <v>0</v>
      </c>
      <c r="BN2910" s="110">
        <f t="shared" si="397"/>
        <v>4711</v>
      </c>
      <c r="CG2910" s="110" t="str">
        <f t="shared" si="398"/>
        <v/>
      </c>
    </row>
    <row r="2911" spans="56:85" x14ac:dyDescent="0.2">
      <c r="BD2911" s="110" t="str">
        <f t="shared" si="399"/>
        <v>6640RGInt 01 Curitiba</v>
      </c>
      <c r="BE2911" s="110">
        <v>6640</v>
      </c>
      <c r="BF2911" s="110" t="s">
        <v>5846</v>
      </c>
      <c r="BG2911" s="110">
        <v>8453</v>
      </c>
      <c r="BH2911" s="110" t="s">
        <v>33</v>
      </c>
      <c r="BI2911" s="110">
        <v>0</v>
      </c>
      <c r="BJ2911" s="110">
        <v>825</v>
      </c>
      <c r="BK2911" s="110">
        <v>1237</v>
      </c>
      <c r="BL2911" s="110">
        <v>0</v>
      </c>
      <c r="BN2911" s="110">
        <f t="shared" si="397"/>
        <v>2062</v>
      </c>
      <c r="CG2911" s="110" t="str">
        <f t="shared" si="398"/>
        <v/>
      </c>
    </row>
    <row r="2912" spans="56:85" x14ac:dyDescent="0.2">
      <c r="BD2912" s="110" t="str">
        <f t="shared" si="399"/>
        <v>6641RGInt 04 Maringá</v>
      </c>
      <c r="BE2912" s="110">
        <v>6641</v>
      </c>
      <c r="BF2912" s="110" t="s">
        <v>5848</v>
      </c>
      <c r="BG2912" s="110">
        <v>8453</v>
      </c>
      <c r="BH2912" s="110" t="s">
        <v>36</v>
      </c>
      <c r="BI2912" s="110">
        <v>464.13</v>
      </c>
      <c r="BJ2912" s="110">
        <v>295.87</v>
      </c>
      <c r="BK2912" s="110">
        <v>0</v>
      </c>
      <c r="BL2912" s="110">
        <v>0</v>
      </c>
      <c r="BN2912" s="110">
        <f t="shared" si="397"/>
        <v>760</v>
      </c>
      <c r="CG2912" s="110" t="str">
        <f t="shared" si="398"/>
        <v/>
      </c>
    </row>
    <row r="2913" spans="56:85" x14ac:dyDescent="0.2">
      <c r="BD2913" s="110" t="str">
        <f t="shared" si="399"/>
        <v>6642RGInt 03 Cascavel</v>
      </c>
      <c r="BE2913" s="110">
        <v>6642</v>
      </c>
      <c r="BF2913" s="110" t="s">
        <v>5850</v>
      </c>
      <c r="BG2913" s="110">
        <v>8453</v>
      </c>
      <c r="BH2913" s="110" t="s">
        <v>35</v>
      </c>
      <c r="BI2913" s="110">
        <v>0</v>
      </c>
      <c r="BJ2913" s="110">
        <v>66.510000000000005</v>
      </c>
      <c r="BK2913" s="110">
        <v>0</v>
      </c>
      <c r="BL2913" s="110">
        <v>0</v>
      </c>
      <c r="BN2913" s="110">
        <f t="shared" si="397"/>
        <v>66.510000000000005</v>
      </c>
      <c r="CG2913" s="110" t="str">
        <f t="shared" si="398"/>
        <v/>
      </c>
    </row>
    <row r="2914" spans="56:85" x14ac:dyDescent="0.2">
      <c r="BD2914" s="110" t="str">
        <f t="shared" si="399"/>
        <v>6643RGInt 01 Curitiba</v>
      </c>
      <c r="BE2914" s="110">
        <v>6643</v>
      </c>
      <c r="BF2914" s="110" t="s">
        <v>5852</v>
      </c>
      <c r="BG2914" s="110">
        <v>8453</v>
      </c>
      <c r="BH2914" s="110" t="s">
        <v>33</v>
      </c>
      <c r="BI2914" s="110">
        <v>0</v>
      </c>
      <c r="BJ2914" s="110">
        <v>66.510000000000005</v>
      </c>
      <c r="BK2914" s="110">
        <v>0</v>
      </c>
      <c r="BL2914" s="110">
        <v>0</v>
      </c>
      <c r="BN2914" s="110">
        <f t="shared" si="397"/>
        <v>66.510000000000005</v>
      </c>
      <c r="CG2914" s="110" t="str">
        <f t="shared" si="398"/>
        <v/>
      </c>
    </row>
    <row r="2915" spans="56:85" x14ac:dyDescent="0.2">
      <c r="BD2915" s="110" t="str">
        <f t="shared" si="399"/>
        <v>6644RGInt 04 Maringá</v>
      </c>
      <c r="BE2915" s="110">
        <v>6644</v>
      </c>
      <c r="BF2915" s="110" t="s">
        <v>5854</v>
      </c>
      <c r="BG2915" s="110">
        <v>8453</v>
      </c>
      <c r="BH2915" s="110" t="s">
        <v>36</v>
      </c>
      <c r="BI2915" s="110">
        <v>0</v>
      </c>
      <c r="BJ2915" s="110">
        <v>2503</v>
      </c>
      <c r="BK2915" s="110">
        <v>3755</v>
      </c>
      <c r="BL2915" s="110">
        <v>0</v>
      </c>
      <c r="BN2915" s="110">
        <f t="shared" si="397"/>
        <v>6258</v>
      </c>
      <c r="CG2915" s="110" t="str">
        <f t="shared" si="398"/>
        <v/>
      </c>
    </row>
    <row r="2916" spans="56:85" x14ac:dyDescent="0.2">
      <c r="BD2916" s="110" t="str">
        <f t="shared" si="399"/>
        <v>6645RGInt 02 Guarapuava</v>
      </c>
      <c r="BE2916" s="110">
        <v>6645</v>
      </c>
      <c r="BF2916" s="110" t="s">
        <v>5856</v>
      </c>
      <c r="BG2916" s="110">
        <v>8453</v>
      </c>
      <c r="BH2916" s="110" t="s">
        <v>34</v>
      </c>
      <c r="BI2916" s="110">
        <v>0</v>
      </c>
      <c r="BJ2916" s="110">
        <v>1259</v>
      </c>
      <c r="BK2916" s="110">
        <v>3778</v>
      </c>
      <c r="BL2916" s="110">
        <v>0</v>
      </c>
      <c r="BN2916" s="110">
        <f t="shared" si="397"/>
        <v>5037</v>
      </c>
      <c r="CG2916" s="110" t="str">
        <f t="shared" si="398"/>
        <v/>
      </c>
    </row>
    <row r="2917" spans="56:85" x14ac:dyDescent="0.2">
      <c r="BD2917" s="110" t="str">
        <f t="shared" si="399"/>
        <v>6646RGInt 01 Curitiba</v>
      </c>
      <c r="BE2917" s="110">
        <v>6646</v>
      </c>
      <c r="BF2917" s="110" t="s">
        <v>5858</v>
      </c>
      <c r="BG2917" s="110">
        <v>8453</v>
      </c>
      <c r="BH2917" s="110" t="s">
        <v>33</v>
      </c>
      <c r="BI2917" s="110">
        <v>1061.57</v>
      </c>
      <c r="BJ2917" s="110">
        <v>2592.4299999999998</v>
      </c>
      <c r="BK2917" s="110">
        <v>0</v>
      </c>
      <c r="BL2917" s="110">
        <v>0</v>
      </c>
      <c r="BN2917" s="110">
        <f t="shared" si="397"/>
        <v>3654</v>
      </c>
      <c r="CG2917" s="110" t="str">
        <f t="shared" si="398"/>
        <v/>
      </c>
    </row>
    <row r="2918" spans="56:85" x14ac:dyDescent="0.2">
      <c r="BD2918" s="110" t="str">
        <f t="shared" si="399"/>
        <v>6647RGInt 01 Curitiba</v>
      </c>
      <c r="BE2918" s="110">
        <v>6647</v>
      </c>
      <c r="BF2918" s="110" t="s">
        <v>5964</v>
      </c>
      <c r="BG2918" s="110">
        <v>8453</v>
      </c>
      <c r="BH2918" s="110" t="s">
        <v>33</v>
      </c>
      <c r="BI2918" s="110">
        <v>1944.22</v>
      </c>
      <c r="BJ2918" s="110">
        <v>2256.7800000000002</v>
      </c>
      <c r="BK2918" s="110">
        <v>0</v>
      </c>
      <c r="BL2918" s="110">
        <v>0</v>
      </c>
      <c r="BN2918" s="110">
        <f t="shared" si="397"/>
        <v>4201</v>
      </c>
      <c r="CG2918" s="110" t="str">
        <f t="shared" si="398"/>
        <v/>
      </c>
    </row>
    <row r="2919" spans="56:85" x14ac:dyDescent="0.2">
      <c r="BD2919" s="110" t="str">
        <f t="shared" si="399"/>
        <v>6648RGInt 03 Cascavel</v>
      </c>
      <c r="BE2919" s="110">
        <v>6648</v>
      </c>
      <c r="BF2919" s="110" t="s">
        <v>5966</v>
      </c>
      <c r="BG2919" s="110">
        <v>8453</v>
      </c>
      <c r="BH2919" s="110" t="s">
        <v>35</v>
      </c>
      <c r="BI2919" s="110">
        <v>0</v>
      </c>
      <c r="BJ2919" s="110">
        <v>2289</v>
      </c>
      <c r="BK2919" s="110">
        <v>981</v>
      </c>
      <c r="BL2919" s="110">
        <v>0</v>
      </c>
      <c r="BN2919" s="110">
        <f t="shared" si="397"/>
        <v>3270</v>
      </c>
      <c r="CG2919" s="110" t="str">
        <f t="shared" si="398"/>
        <v/>
      </c>
    </row>
    <row r="2920" spans="56:85" x14ac:dyDescent="0.2">
      <c r="BD2920" s="110" t="str">
        <f t="shared" si="399"/>
        <v>6649RGInt 01 Curitiba</v>
      </c>
      <c r="BE2920" s="110">
        <v>6649</v>
      </c>
      <c r="BF2920" s="110" t="s">
        <v>5968</v>
      </c>
      <c r="BG2920" s="110">
        <v>8453</v>
      </c>
      <c r="BH2920" s="110" t="s">
        <v>33</v>
      </c>
      <c r="BI2920" s="110">
        <v>0</v>
      </c>
      <c r="BJ2920" s="110">
        <v>1829</v>
      </c>
      <c r="BK2920" s="110">
        <v>2744</v>
      </c>
      <c r="BL2920" s="110">
        <v>0</v>
      </c>
      <c r="BN2920" s="110">
        <f t="shared" si="397"/>
        <v>4573</v>
      </c>
      <c r="CG2920" s="110" t="str">
        <f t="shared" si="398"/>
        <v/>
      </c>
    </row>
    <row r="2921" spans="56:85" x14ac:dyDescent="0.2">
      <c r="BD2921" s="110" t="str">
        <f t="shared" si="399"/>
        <v>6650RGInt 01 Curitiba</v>
      </c>
      <c r="BE2921" s="110">
        <v>6650</v>
      </c>
      <c r="BF2921" s="110" t="s">
        <v>5970</v>
      </c>
      <c r="BG2921" s="110">
        <v>8453</v>
      </c>
      <c r="BH2921" s="110" t="s">
        <v>33</v>
      </c>
      <c r="BI2921" s="110">
        <v>1362.58</v>
      </c>
      <c r="BJ2921" s="110">
        <v>1459.44</v>
      </c>
      <c r="BK2921" s="110">
        <v>240</v>
      </c>
      <c r="BL2921" s="110">
        <v>0</v>
      </c>
      <c r="BN2921" s="110">
        <f t="shared" si="397"/>
        <v>3062.02</v>
      </c>
      <c r="CG2921" s="110" t="str">
        <f t="shared" si="398"/>
        <v/>
      </c>
    </row>
    <row r="2922" spans="56:85" x14ac:dyDescent="0.2">
      <c r="BD2922" s="110" t="str">
        <f t="shared" si="399"/>
        <v>6651RGInt 04 Maringá</v>
      </c>
      <c r="BE2922" s="110">
        <v>6651</v>
      </c>
      <c r="BF2922" s="110" t="s">
        <v>5972</v>
      </c>
      <c r="BG2922" s="110">
        <v>8453</v>
      </c>
      <c r="BH2922" s="110" t="s">
        <v>36</v>
      </c>
      <c r="BI2922" s="110">
        <v>5685.88</v>
      </c>
      <c r="BJ2922" s="110">
        <v>739.12</v>
      </c>
      <c r="BK2922" s="110">
        <v>0</v>
      </c>
      <c r="BL2922" s="110">
        <v>0</v>
      </c>
      <c r="BN2922" s="110">
        <f t="shared" si="397"/>
        <v>6425</v>
      </c>
      <c r="CG2922" s="110" t="str">
        <f t="shared" si="398"/>
        <v/>
      </c>
    </row>
    <row r="2923" spans="56:85" x14ac:dyDescent="0.2">
      <c r="BD2923" s="110" t="str">
        <f t="shared" si="399"/>
        <v>6652RGInt 03 Cascavel</v>
      </c>
      <c r="BE2923" s="110">
        <v>6652</v>
      </c>
      <c r="BF2923" s="110" t="s">
        <v>5974</v>
      </c>
      <c r="BG2923" s="110">
        <v>8453</v>
      </c>
      <c r="BH2923" s="110" t="s">
        <v>35</v>
      </c>
      <c r="BI2923" s="110">
        <v>0</v>
      </c>
      <c r="BJ2923" s="110">
        <v>2289</v>
      </c>
      <c r="BK2923" s="110">
        <v>981</v>
      </c>
      <c r="BL2923" s="110">
        <v>0</v>
      </c>
      <c r="BN2923" s="110">
        <f t="shared" si="397"/>
        <v>3270</v>
      </c>
      <c r="CG2923" s="110" t="str">
        <f t="shared" si="398"/>
        <v/>
      </c>
    </row>
    <row r="2924" spans="56:85" x14ac:dyDescent="0.2">
      <c r="BD2924" s="110" t="str">
        <f t="shared" si="399"/>
        <v>6653RGInt 06 Ponta Grossa</v>
      </c>
      <c r="BE2924" s="110">
        <v>6653</v>
      </c>
      <c r="BF2924" s="110" t="s">
        <v>5978</v>
      </c>
      <c r="BG2924" s="110">
        <v>8453</v>
      </c>
      <c r="BH2924" s="110" t="s">
        <v>38</v>
      </c>
      <c r="BI2924" s="110">
        <v>1604.4</v>
      </c>
      <c r="BJ2924" s="110">
        <v>859.6</v>
      </c>
      <c r="BK2924" s="110">
        <v>0</v>
      </c>
      <c r="BL2924" s="110">
        <v>0</v>
      </c>
      <c r="BN2924" s="110">
        <f t="shared" si="397"/>
        <v>2464</v>
      </c>
      <c r="CG2924" s="110" t="str">
        <f t="shared" si="398"/>
        <v/>
      </c>
    </row>
    <row r="2925" spans="56:85" x14ac:dyDescent="0.2">
      <c r="BD2925" s="110" t="str">
        <f t="shared" si="399"/>
        <v>6654RGInt 05 Londrina</v>
      </c>
      <c r="BE2925" s="110">
        <v>6654</v>
      </c>
      <c r="BF2925" s="110" t="s">
        <v>5980</v>
      </c>
      <c r="BG2925" s="110">
        <v>8453</v>
      </c>
      <c r="BH2925" s="110" t="s">
        <v>37</v>
      </c>
      <c r="BI2925" s="110">
        <v>0</v>
      </c>
      <c r="BJ2925" s="110">
        <v>1503</v>
      </c>
      <c r="BK2925" s="110">
        <v>2254</v>
      </c>
      <c r="BL2925" s="110">
        <v>0</v>
      </c>
      <c r="BN2925" s="110">
        <f t="shared" si="397"/>
        <v>3757</v>
      </c>
      <c r="CG2925" s="110" t="str">
        <f t="shared" si="398"/>
        <v/>
      </c>
    </row>
    <row r="2926" spans="56:85" x14ac:dyDescent="0.2">
      <c r="BD2926" s="110" t="str">
        <f t="shared" si="399"/>
        <v>6655RGInt 01 Curitiba</v>
      </c>
      <c r="BE2926" s="110">
        <v>6655</v>
      </c>
      <c r="BF2926" s="110" t="s">
        <v>5982</v>
      </c>
      <c r="BG2926" s="110">
        <v>8453</v>
      </c>
      <c r="BH2926" s="110" t="s">
        <v>33</v>
      </c>
      <c r="BI2926" s="110">
        <v>0</v>
      </c>
      <c r="BJ2926" s="110">
        <v>1932</v>
      </c>
      <c r="BK2926" s="110">
        <v>2899</v>
      </c>
      <c r="BL2926" s="110">
        <v>0</v>
      </c>
      <c r="BN2926" s="110">
        <f t="shared" si="397"/>
        <v>4831</v>
      </c>
      <c r="CG2926" s="110" t="str">
        <f t="shared" ref="CG2926:CG2989" si="400">CJ2926&amp;CM2926</f>
        <v/>
      </c>
    </row>
    <row r="2927" spans="56:85" x14ac:dyDescent="0.2">
      <c r="BD2927" s="110" t="str">
        <f t="shared" si="399"/>
        <v>6656RGInt 02 Guarapuava</v>
      </c>
      <c r="BE2927" s="110">
        <v>6656</v>
      </c>
      <c r="BF2927" s="110" t="s">
        <v>5984</v>
      </c>
      <c r="BG2927" s="110">
        <v>8453</v>
      </c>
      <c r="BH2927" s="110" t="s">
        <v>34</v>
      </c>
      <c r="BI2927" s="110">
        <v>2952.28</v>
      </c>
      <c r="BJ2927" s="110">
        <v>214.72</v>
      </c>
      <c r="BK2927" s="110">
        <v>0</v>
      </c>
      <c r="BL2927" s="110">
        <v>0</v>
      </c>
      <c r="BN2927" s="110">
        <f t="shared" ref="BN2927:BN2990" si="401">SUM(BI2927:BM2927)</f>
        <v>3167</v>
      </c>
      <c r="CG2927" s="110" t="str">
        <f t="shared" si="400"/>
        <v/>
      </c>
    </row>
    <row r="2928" spans="56:85" x14ac:dyDescent="0.2">
      <c r="BD2928" s="110" t="str">
        <f t="shared" si="399"/>
        <v>6657RGInt 06 Ponta Grossa</v>
      </c>
      <c r="BE2928" s="110">
        <v>6657</v>
      </c>
      <c r="BF2928" s="110" t="s">
        <v>5976</v>
      </c>
      <c r="BG2928" s="110">
        <v>8453</v>
      </c>
      <c r="BH2928" s="110" t="s">
        <v>38</v>
      </c>
      <c r="BI2928" s="110">
        <v>0</v>
      </c>
      <c r="BJ2928" s="110">
        <v>3403</v>
      </c>
      <c r="BK2928" s="110">
        <v>1457</v>
      </c>
      <c r="BL2928" s="110">
        <v>0</v>
      </c>
      <c r="BN2928" s="110">
        <f t="shared" si="401"/>
        <v>4860</v>
      </c>
      <c r="CG2928" s="110" t="str">
        <f t="shared" si="400"/>
        <v/>
      </c>
    </row>
    <row r="2929" spans="56:85" x14ac:dyDescent="0.2">
      <c r="BD2929" s="110" t="str">
        <f t="shared" si="399"/>
        <v>6673(vazio)</v>
      </c>
      <c r="BE2929" s="110">
        <v>6673</v>
      </c>
      <c r="BF2929" s="110" t="s">
        <v>6304</v>
      </c>
      <c r="BG2929" s="110">
        <v>8392</v>
      </c>
      <c r="BH2929" s="110" t="s">
        <v>60</v>
      </c>
      <c r="BI2929" s="110">
        <v>0</v>
      </c>
      <c r="BJ2929" s="110">
        <v>2</v>
      </c>
      <c r="BK2929" s="110">
        <v>2</v>
      </c>
      <c r="BL2929" s="110">
        <v>2</v>
      </c>
      <c r="BN2929" s="110">
        <f t="shared" si="401"/>
        <v>6</v>
      </c>
      <c r="CG2929" s="110" t="str">
        <f t="shared" si="400"/>
        <v/>
      </c>
    </row>
    <row r="2930" spans="56:85" x14ac:dyDescent="0.2">
      <c r="BD2930" s="110" t="str">
        <f t="shared" ref="BD2930:BD2993" si="402">BE2930&amp;BH2930</f>
        <v>6691RGInt 01 Curitiba</v>
      </c>
      <c r="BE2930" s="110">
        <v>6691</v>
      </c>
      <c r="BF2930" s="110" t="s">
        <v>6831</v>
      </c>
      <c r="BG2930" s="110">
        <v>8398</v>
      </c>
      <c r="BH2930" s="110" t="s">
        <v>33</v>
      </c>
      <c r="BI2930" s="110">
        <v>0</v>
      </c>
      <c r="BJ2930" s="110">
        <v>15.2</v>
      </c>
      <c r="BK2930" s="110">
        <v>15.2</v>
      </c>
      <c r="BL2930" s="110">
        <v>15.2</v>
      </c>
      <c r="BN2930" s="110">
        <f t="shared" si="401"/>
        <v>45.599999999999994</v>
      </c>
      <c r="CG2930" s="110" t="str">
        <f t="shared" si="400"/>
        <v/>
      </c>
    </row>
    <row r="2931" spans="56:85" x14ac:dyDescent="0.2">
      <c r="BD2931" s="110" t="str">
        <f t="shared" si="402"/>
        <v>6700RGInt 01 Curitiba</v>
      </c>
      <c r="BE2931" s="110">
        <v>6700</v>
      </c>
      <c r="BF2931" s="110" t="s">
        <v>6453</v>
      </c>
      <c r="BG2931" s="110">
        <v>8268</v>
      </c>
      <c r="BH2931" s="110" t="s">
        <v>33</v>
      </c>
      <c r="BI2931" s="110">
        <v>0</v>
      </c>
      <c r="BJ2931" s="110">
        <v>350</v>
      </c>
      <c r="BK2931" s="110">
        <v>816</v>
      </c>
      <c r="BL2931" s="110">
        <v>0</v>
      </c>
      <c r="BN2931" s="110">
        <f t="shared" si="401"/>
        <v>1166</v>
      </c>
      <c r="CG2931" s="110" t="str">
        <f t="shared" si="400"/>
        <v/>
      </c>
    </row>
    <row r="2932" spans="56:85" x14ac:dyDescent="0.2">
      <c r="BD2932" s="110" t="str">
        <f t="shared" si="402"/>
        <v>6701RGInt 06 Ponta Grossa</v>
      </c>
      <c r="BE2932" s="110">
        <v>6701</v>
      </c>
      <c r="BF2932" s="110" t="s">
        <v>6451</v>
      </c>
      <c r="BG2932" s="110">
        <v>8268</v>
      </c>
      <c r="BH2932" s="110" t="s">
        <v>38</v>
      </c>
      <c r="BI2932" s="110">
        <v>0</v>
      </c>
      <c r="BJ2932" s="110">
        <v>442</v>
      </c>
      <c r="BK2932" s="110">
        <v>0</v>
      </c>
      <c r="BL2932" s="110">
        <v>0</v>
      </c>
      <c r="BN2932" s="110">
        <f t="shared" si="401"/>
        <v>442</v>
      </c>
      <c r="CG2932" s="110" t="str">
        <f t="shared" si="400"/>
        <v/>
      </c>
    </row>
    <row r="2933" spans="56:85" x14ac:dyDescent="0.2">
      <c r="BD2933" s="110" t="str">
        <f t="shared" si="402"/>
        <v>6702RGInt 05 Londrina</v>
      </c>
      <c r="BE2933" s="110">
        <v>6702</v>
      </c>
      <c r="BF2933" s="110" t="s">
        <v>6432</v>
      </c>
      <c r="BG2933" s="110">
        <v>8268</v>
      </c>
      <c r="BH2933" s="110" t="s">
        <v>37</v>
      </c>
      <c r="BI2933" s="110">
        <v>0</v>
      </c>
      <c r="BJ2933" s="110">
        <v>9350</v>
      </c>
      <c r="BK2933" s="110">
        <v>0</v>
      </c>
      <c r="BL2933" s="110">
        <v>0</v>
      </c>
      <c r="BN2933" s="110">
        <f t="shared" si="401"/>
        <v>9350</v>
      </c>
      <c r="CG2933" s="110" t="str">
        <f t="shared" si="400"/>
        <v/>
      </c>
    </row>
    <row r="2934" spans="56:85" x14ac:dyDescent="0.2">
      <c r="BD2934" s="110" t="str">
        <f t="shared" si="402"/>
        <v>6703RGInt 01 Curitiba</v>
      </c>
      <c r="BE2934" s="110">
        <v>6703</v>
      </c>
      <c r="BF2934" s="110" t="s">
        <v>6441</v>
      </c>
      <c r="BG2934" s="110">
        <v>8268</v>
      </c>
      <c r="BH2934" s="110" t="s">
        <v>33</v>
      </c>
      <c r="BI2934" s="110">
        <v>0</v>
      </c>
      <c r="BJ2934" s="110">
        <v>1</v>
      </c>
      <c r="BK2934" s="110">
        <v>0</v>
      </c>
      <c r="BL2934" s="110">
        <v>0</v>
      </c>
      <c r="BN2934" s="110">
        <f t="shared" si="401"/>
        <v>1</v>
      </c>
      <c r="CG2934" s="110" t="str">
        <f t="shared" si="400"/>
        <v/>
      </c>
    </row>
    <row r="2935" spans="56:85" x14ac:dyDescent="0.2">
      <c r="BD2935" s="110" t="str">
        <f t="shared" si="402"/>
        <v>6704RGInt 01 Curitiba</v>
      </c>
      <c r="BE2935" s="110">
        <v>6704</v>
      </c>
      <c r="BF2935" s="110" t="s">
        <v>6422</v>
      </c>
      <c r="BG2935" s="110">
        <v>8268</v>
      </c>
      <c r="BH2935" s="110" t="s">
        <v>33</v>
      </c>
      <c r="BI2935" s="110">
        <v>0</v>
      </c>
      <c r="BJ2935" s="110">
        <v>148</v>
      </c>
      <c r="BK2935" s="110">
        <v>0</v>
      </c>
      <c r="BL2935" s="110">
        <v>0</v>
      </c>
      <c r="BN2935" s="110">
        <f t="shared" si="401"/>
        <v>148</v>
      </c>
      <c r="CG2935" s="110" t="str">
        <f t="shared" si="400"/>
        <v/>
      </c>
    </row>
    <row r="2936" spans="56:85" x14ac:dyDescent="0.2">
      <c r="BD2936" s="110" t="str">
        <f t="shared" si="402"/>
        <v>6705RGInt 05 Londrina</v>
      </c>
      <c r="BE2936" s="110">
        <v>6705</v>
      </c>
      <c r="BF2936" s="110" t="s">
        <v>6443</v>
      </c>
      <c r="BG2936" s="110">
        <v>8268</v>
      </c>
      <c r="BH2936" s="110" t="s">
        <v>37</v>
      </c>
      <c r="BI2936" s="110">
        <v>0</v>
      </c>
      <c r="BJ2936" s="110">
        <v>0</v>
      </c>
      <c r="BK2936" s="110">
        <v>384</v>
      </c>
      <c r="BL2936" s="110">
        <v>0</v>
      </c>
      <c r="BN2936" s="110">
        <f t="shared" si="401"/>
        <v>384</v>
      </c>
      <c r="CG2936" s="110" t="str">
        <f t="shared" si="400"/>
        <v/>
      </c>
    </row>
    <row r="2937" spans="56:85" x14ac:dyDescent="0.2">
      <c r="BD2937" s="110" t="str">
        <f t="shared" si="402"/>
        <v>6706RGInt 05 Londrina</v>
      </c>
      <c r="BE2937" s="110">
        <v>6706</v>
      </c>
      <c r="BF2937" s="110" t="s">
        <v>6445</v>
      </c>
      <c r="BG2937" s="110">
        <v>8268</v>
      </c>
      <c r="BH2937" s="110" t="s">
        <v>37</v>
      </c>
      <c r="BI2937" s="110">
        <v>0</v>
      </c>
      <c r="BJ2937" s="110">
        <v>0</v>
      </c>
      <c r="BK2937" s="110">
        <v>280</v>
      </c>
      <c r="BL2937" s="110">
        <v>0</v>
      </c>
      <c r="BN2937" s="110">
        <f t="shared" si="401"/>
        <v>280</v>
      </c>
      <c r="CG2937" s="110" t="str">
        <f t="shared" si="400"/>
        <v/>
      </c>
    </row>
    <row r="2938" spans="56:85" x14ac:dyDescent="0.2">
      <c r="BD2938" s="110" t="str">
        <f t="shared" si="402"/>
        <v>6707RGInt 03 Cascavel</v>
      </c>
      <c r="BE2938" s="110">
        <v>6707</v>
      </c>
      <c r="BF2938" s="110" t="s">
        <v>6429</v>
      </c>
      <c r="BG2938" s="110">
        <v>8268</v>
      </c>
      <c r="BH2938" s="110" t="s">
        <v>35</v>
      </c>
      <c r="BI2938" s="110">
        <v>0</v>
      </c>
      <c r="BJ2938" s="110">
        <v>0</v>
      </c>
      <c r="BK2938" s="110">
        <v>195</v>
      </c>
      <c r="BL2938" s="110">
        <v>0</v>
      </c>
      <c r="BN2938" s="110">
        <f t="shared" si="401"/>
        <v>195</v>
      </c>
      <c r="CG2938" s="110" t="str">
        <f t="shared" si="400"/>
        <v/>
      </c>
    </row>
    <row r="2939" spans="56:85" x14ac:dyDescent="0.2">
      <c r="BD2939" s="110" t="str">
        <f t="shared" si="402"/>
        <v>6708RGInt 06 Ponta Grossa</v>
      </c>
      <c r="BE2939" s="110">
        <v>6708</v>
      </c>
      <c r="BF2939" s="110" t="s">
        <v>6449</v>
      </c>
      <c r="BG2939" s="110">
        <v>8268</v>
      </c>
      <c r="BH2939" s="110" t="s">
        <v>38</v>
      </c>
      <c r="BI2939" s="110">
        <v>0</v>
      </c>
      <c r="BJ2939" s="110">
        <v>0</v>
      </c>
      <c r="BK2939" s="110">
        <v>200</v>
      </c>
      <c r="BL2939" s="110">
        <v>0</v>
      </c>
      <c r="BN2939" s="110">
        <f t="shared" si="401"/>
        <v>200</v>
      </c>
      <c r="CG2939" s="110" t="str">
        <f t="shared" si="400"/>
        <v/>
      </c>
    </row>
    <row r="2940" spans="56:85" x14ac:dyDescent="0.2">
      <c r="BD2940" s="110" t="str">
        <f t="shared" si="402"/>
        <v>6832RGInt 05 Londrina</v>
      </c>
      <c r="BE2940" s="110">
        <v>6832</v>
      </c>
      <c r="BF2940" s="110" t="s">
        <v>4970</v>
      </c>
      <c r="BG2940" s="110">
        <v>8010</v>
      </c>
      <c r="BH2940" s="110" t="s">
        <v>37</v>
      </c>
      <c r="BI2940" s="110">
        <v>0</v>
      </c>
      <c r="BJ2940" s="110">
        <v>0</v>
      </c>
      <c r="BK2940" s="110">
        <v>60</v>
      </c>
      <c r="BL2940" s="110">
        <v>140</v>
      </c>
      <c r="BN2940" s="110">
        <f t="shared" si="401"/>
        <v>200</v>
      </c>
      <c r="CG2940" s="110" t="str">
        <f t="shared" si="400"/>
        <v/>
      </c>
    </row>
    <row r="2941" spans="56:85" x14ac:dyDescent="0.2">
      <c r="BD2941" s="110" t="str">
        <f t="shared" si="402"/>
        <v>6834RGInt 04 Maringá</v>
      </c>
      <c r="BE2941" s="110">
        <v>6834</v>
      </c>
      <c r="BF2941" s="110" t="s">
        <v>4974</v>
      </c>
      <c r="BG2941" s="110">
        <v>8010</v>
      </c>
      <c r="BH2941" s="110" t="s">
        <v>36</v>
      </c>
      <c r="BI2941" s="110">
        <v>0</v>
      </c>
      <c r="BJ2941" s="110">
        <v>859.56</v>
      </c>
      <c r="BK2941" s="110">
        <v>565.5</v>
      </c>
      <c r="BL2941" s="110">
        <v>0</v>
      </c>
      <c r="BN2941" s="110">
        <f t="shared" si="401"/>
        <v>1425.06</v>
      </c>
      <c r="CG2941" s="110" t="str">
        <f t="shared" si="400"/>
        <v/>
      </c>
    </row>
    <row r="2942" spans="56:85" x14ac:dyDescent="0.2">
      <c r="BD2942" s="110" t="str">
        <f t="shared" si="402"/>
        <v>6836RGInt 02 Guarapuava</v>
      </c>
      <c r="BE2942" s="110">
        <v>6836</v>
      </c>
      <c r="BF2942" s="110" t="s">
        <v>4977</v>
      </c>
      <c r="BG2942" s="110">
        <v>8010</v>
      </c>
      <c r="BH2942" s="110" t="s">
        <v>34</v>
      </c>
      <c r="BI2942" s="110">
        <v>0</v>
      </c>
      <c r="BJ2942" s="110">
        <v>833.21</v>
      </c>
      <c r="BK2942" s="110">
        <v>581.05999999999995</v>
      </c>
      <c r="BL2942" s="110">
        <v>0</v>
      </c>
      <c r="BN2942" s="110">
        <f t="shared" si="401"/>
        <v>1414.27</v>
      </c>
      <c r="CG2942" s="110" t="str">
        <f t="shared" si="400"/>
        <v/>
      </c>
    </row>
    <row r="2943" spans="56:85" x14ac:dyDescent="0.2">
      <c r="BD2943" s="110" t="str">
        <f t="shared" si="402"/>
        <v>6837RGInt 04 Maringá</v>
      </c>
      <c r="BE2943" s="110">
        <v>6837</v>
      </c>
      <c r="BF2943" s="110" t="s">
        <v>4979</v>
      </c>
      <c r="BG2943" s="110">
        <v>8010</v>
      </c>
      <c r="BH2943" s="110" t="s">
        <v>36</v>
      </c>
      <c r="BI2943" s="110">
        <v>0</v>
      </c>
      <c r="BJ2943" s="110">
        <v>1152.54</v>
      </c>
      <c r="BK2943" s="110">
        <v>758.25</v>
      </c>
      <c r="BL2943" s="110">
        <v>0</v>
      </c>
      <c r="BN2943" s="110">
        <f t="shared" si="401"/>
        <v>1910.79</v>
      </c>
      <c r="CG2943" s="110" t="str">
        <f t="shared" si="400"/>
        <v/>
      </c>
    </row>
    <row r="2944" spans="56:85" x14ac:dyDescent="0.2">
      <c r="BD2944" s="110" t="str">
        <f t="shared" si="402"/>
        <v>6838RGInt 04 Maringá</v>
      </c>
      <c r="BE2944" s="110">
        <v>6838</v>
      </c>
      <c r="BF2944" s="110" t="s">
        <v>4982</v>
      </c>
      <c r="BG2944" s="110">
        <v>8010</v>
      </c>
      <c r="BH2944" s="110" t="s">
        <v>36</v>
      </c>
      <c r="BI2944" s="110">
        <v>0</v>
      </c>
      <c r="BJ2944" s="110">
        <v>842.72</v>
      </c>
      <c r="BK2944" s="110">
        <v>0</v>
      </c>
      <c r="BL2944" s="110">
        <v>0</v>
      </c>
      <c r="BN2944" s="110">
        <f t="shared" si="401"/>
        <v>842.72</v>
      </c>
      <c r="CG2944" s="110" t="str">
        <f t="shared" si="400"/>
        <v/>
      </c>
    </row>
    <row r="2945" spans="56:85" x14ac:dyDescent="0.2">
      <c r="BD2945" s="110" t="str">
        <f t="shared" si="402"/>
        <v>6839RGInt 01 Curitiba</v>
      </c>
      <c r="BE2945" s="110">
        <v>6839</v>
      </c>
      <c r="BF2945" s="110" t="s">
        <v>4985</v>
      </c>
      <c r="BG2945" s="110">
        <v>8010</v>
      </c>
      <c r="BH2945" s="110" t="s">
        <v>33</v>
      </c>
      <c r="BI2945" s="110">
        <v>0</v>
      </c>
      <c r="BJ2945" s="110">
        <v>0</v>
      </c>
      <c r="BK2945" s="110">
        <v>307.52</v>
      </c>
      <c r="BL2945" s="110">
        <v>962.33</v>
      </c>
      <c r="BN2945" s="110">
        <f t="shared" si="401"/>
        <v>1269.8499999999999</v>
      </c>
      <c r="CG2945" s="110" t="str">
        <f t="shared" si="400"/>
        <v/>
      </c>
    </row>
    <row r="2946" spans="56:85" x14ac:dyDescent="0.2">
      <c r="BD2946" s="110" t="str">
        <f t="shared" si="402"/>
        <v>6841RGInt 05 Londrina</v>
      </c>
      <c r="BE2946" s="110">
        <v>6841</v>
      </c>
      <c r="BF2946" s="110" t="s">
        <v>4989</v>
      </c>
      <c r="BG2946" s="110">
        <v>8010</v>
      </c>
      <c r="BH2946" s="110" t="s">
        <v>37</v>
      </c>
      <c r="BI2946" s="110">
        <v>0</v>
      </c>
      <c r="BJ2946" s="110">
        <v>0</v>
      </c>
      <c r="BK2946" s="110">
        <v>46.06</v>
      </c>
      <c r="BL2946" s="110">
        <v>61.06</v>
      </c>
      <c r="BN2946" s="110">
        <f t="shared" si="401"/>
        <v>107.12</v>
      </c>
      <c r="CG2946" s="110" t="str">
        <f t="shared" si="400"/>
        <v/>
      </c>
    </row>
    <row r="2947" spans="56:85" x14ac:dyDescent="0.2">
      <c r="BD2947" s="110" t="str">
        <f t="shared" si="402"/>
        <v>6842RGInt 05 Londrina</v>
      </c>
      <c r="BE2947" s="110">
        <v>6842</v>
      </c>
      <c r="BF2947" s="110" t="s">
        <v>4992</v>
      </c>
      <c r="BG2947" s="110">
        <v>8010</v>
      </c>
      <c r="BH2947" s="110" t="s">
        <v>37</v>
      </c>
      <c r="BI2947" s="110">
        <v>0</v>
      </c>
      <c r="BJ2947" s="110">
        <v>0</v>
      </c>
      <c r="BK2947" s="110">
        <v>165.19</v>
      </c>
      <c r="BL2947" s="110">
        <v>654.22</v>
      </c>
      <c r="BN2947" s="110">
        <f t="shared" si="401"/>
        <v>819.41000000000008</v>
      </c>
      <c r="CG2947" s="110" t="str">
        <f t="shared" si="400"/>
        <v/>
      </c>
    </row>
    <row r="2948" spans="56:85" x14ac:dyDescent="0.2">
      <c r="BD2948" s="110" t="str">
        <f t="shared" si="402"/>
        <v>6843RGInt 05 Londrina</v>
      </c>
      <c r="BE2948" s="110">
        <v>6843</v>
      </c>
      <c r="BF2948" s="110" t="s">
        <v>4970</v>
      </c>
      <c r="BG2948" s="110">
        <v>8011</v>
      </c>
      <c r="BH2948" s="110" t="s">
        <v>37</v>
      </c>
      <c r="BI2948" s="110">
        <v>0</v>
      </c>
      <c r="BJ2948" s="110">
        <v>0</v>
      </c>
      <c r="BK2948" s="110">
        <v>60</v>
      </c>
      <c r="BL2948" s="110">
        <v>140</v>
      </c>
      <c r="BN2948" s="110">
        <f t="shared" si="401"/>
        <v>200</v>
      </c>
      <c r="CG2948" s="110" t="str">
        <f t="shared" si="400"/>
        <v/>
      </c>
    </row>
    <row r="2949" spans="56:85" x14ac:dyDescent="0.2">
      <c r="BD2949" s="110" t="str">
        <f t="shared" si="402"/>
        <v>6844RGInt 04 Maringá</v>
      </c>
      <c r="BE2949" s="110">
        <v>6844</v>
      </c>
      <c r="BF2949" s="110" t="s">
        <v>4974</v>
      </c>
      <c r="BG2949" s="110">
        <v>8011</v>
      </c>
      <c r="BH2949" s="110" t="s">
        <v>36</v>
      </c>
      <c r="BI2949" s="110">
        <v>0</v>
      </c>
      <c r="BJ2949" s="110">
        <v>859.56</v>
      </c>
      <c r="BK2949" s="110">
        <v>565.5</v>
      </c>
      <c r="BL2949" s="110">
        <v>0</v>
      </c>
      <c r="BN2949" s="110">
        <f t="shared" si="401"/>
        <v>1425.06</v>
      </c>
      <c r="CG2949" s="110" t="str">
        <f t="shared" si="400"/>
        <v/>
      </c>
    </row>
    <row r="2950" spans="56:85" x14ac:dyDescent="0.2">
      <c r="BD2950" s="110" t="str">
        <f t="shared" si="402"/>
        <v>6845RGInt 02 Guarapuava</v>
      </c>
      <c r="BE2950" s="110">
        <v>6845</v>
      </c>
      <c r="BF2950" s="110" t="s">
        <v>4977</v>
      </c>
      <c r="BG2950" s="110">
        <v>8011</v>
      </c>
      <c r="BH2950" s="110" t="s">
        <v>34</v>
      </c>
      <c r="BI2950" s="110">
        <v>0</v>
      </c>
      <c r="BJ2950" s="110">
        <v>833.21</v>
      </c>
      <c r="BK2950" s="110">
        <v>581.05999999999995</v>
      </c>
      <c r="BL2950" s="110">
        <v>0</v>
      </c>
      <c r="BN2950" s="110">
        <f t="shared" si="401"/>
        <v>1414.27</v>
      </c>
      <c r="CG2950" s="110" t="str">
        <f t="shared" si="400"/>
        <v/>
      </c>
    </row>
    <row r="2951" spans="56:85" x14ac:dyDescent="0.2">
      <c r="BD2951" s="110" t="str">
        <f t="shared" si="402"/>
        <v>6846RGInt 04 Maringá</v>
      </c>
      <c r="BE2951" s="110">
        <v>6846</v>
      </c>
      <c r="BF2951" s="110" t="s">
        <v>4979</v>
      </c>
      <c r="BG2951" s="110">
        <v>8011</v>
      </c>
      <c r="BH2951" s="110" t="s">
        <v>36</v>
      </c>
      <c r="BI2951" s="110">
        <v>0</v>
      </c>
      <c r="BJ2951" s="110">
        <v>1152.54</v>
      </c>
      <c r="BK2951" s="110">
        <v>758.25</v>
      </c>
      <c r="BL2951" s="110">
        <v>0</v>
      </c>
      <c r="BN2951" s="110">
        <f t="shared" si="401"/>
        <v>1910.79</v>
      </c>
      <c r="CG2951" s="110" t="str">
        <f t="shared" si="400"/>
        <v/>
      </c>
    </row>
    <row r="2952" spans="56:85" x14ac:dyDescent="0.2">
      <c r="BD2952" s="110" t="str">
        <f t="shared" si="402"/>
        <v>6847RGInt 04 Maringá</v>
      </c>
      <c r="BE2952" s="110">
        <v>6847</v>
      </c>
      <c r="BF2952" s="110" t="s">
        <v>4982</v>
      </c>
      <c r="BG2952" s="110">
        <v>8011</v>
      </c>
      <c r="BH2952" s="110" t="s">
        <v>36</v>
      </c>
      <c r="BI2952" s="110">
        <v>0</v>
      </c>
      <c r="BJ2952" s="110">
        <v>842.72</v>
      </c>
      <c r="BK2952" s="110">
        <v>0</v>
      </c>
      <c r="BL2952" s="110">
        <v>0</v>
      </c>
      <c r="BN2952" s="110">
        <f t="shared" si="401"/>
        <v>842.72</v>
      </c>
      <c r="CG2952" s="110" t="str">
        <f t="shared" si="400"/>
        <v/>
      </c>
    </row>
    <row r="2953" spans="56:85" x14ac:dyDescent="0.2">
      <c r="BD2953" s="110" t="str">
        <f t="shared" si="402"/>
        <v>6848RGInt 01 Curitiba</v>
      </c>
      <c r="BE2953" s="110">
        <v>6848</v>
      </c>
      <c r="BF2953" s="110" t="s">
        <v>4985</v>
      </c>
      <c r="BG2953" s="110">
        <v>8011</v>
      </c>
      <c r="BH2953" s="110" t="s">
        <v>33</v>
      </c>
      <c r="BI2953" s="110">
        <v>0</v>
      </c>
      <c r="BJ2953" s="110">
        <v>0</v>
      </c>
      <c r="BK2953" s="110">
        <v>307.52</v>
      </c>
      <c r="BL2953" s="110">
        <v>962.33</v>
      </c>
      <c r="BN2953" s="110">
        <f t="shared" si="401"/>
        <v>1269.8499999999999</v>
      </c>
      <c r="CG2953" s="110" t="str">
        <f t="shared" si="400"/>
        <v/>
      </c>
    </row>
    <row r="2954" spans="56:85" x14ac:dyDescent="0.2">
      <c r="BD2954" s="110" t="str">
        <f t="shared" si="402"/>
        <v>6849RGInt 05 Londrina</v>
      </c>
      <c r="BE2954" s="110">
        <v>6849</v>
      </c>
      <c r="BF2954" s="110" t="s">
        <v>4989</v>
      </c>
      <c r="BG2954" s="110">
        <v>8011</v>
      </c>
      <c r="BH2954" s="110" t="s">
        <v>37</v>
      </c>
      <c r="BI2954" s="110">
        <v>0</v>
      </c>
      <c r="BJ2954" s="110">
        <v>0</v>
      </c>
      <c r="BK2954" s="110">
        <v>46.06</v>
      </c>
      <c r="BL2954" s="110">
        <v>61.06</v>
      </c>
      <c r="BN2954" s="110">
        <f t="shared" si="401"/>
        <v>107.12</v>
      </c>
      <c r="CG2954" s="110" t="str">
        <f t="shared" si="400"/>
        <v/>
      </c>
    </row>
    <row r="2955" spans="56:85" x14ac:dyDescent="0.2">
      <c r="BD2955" s="110" t="str">
        <f t="shared" si="402"/>
        <v>6850RGInt 05 Londrina</v>
      </c>
      <c r="BE2955" s="110">
        <v>6850</v>
      </c>
      <c r="BF2955" s="110" t="s">
        <v>4992</v>
      </c>
      <c r="BG2955" s="110">
        <v>8011</v>
      </c>
      <c r="BH2955" s="110" t="s">
        <v>37</v>
      </c>
      <c r="BI2955" s="110">
        <v>0</v>
      </c>
      <c r="BJ2955" s="110">
        <v>0</v>
      </c>
      <c r="BK2955" s="110">
        <v>165.19</v>
      </c>
      <c r="BL2955" s="110">
        <v>654.22</v>
      </c>
      <c r="BN2955" s="110">
        <f t="shared" si="401"/>
        <v>819.41000000000008</v>
      </c>
      <c r="CG2955" s="110" t="str">
        <f t="shared" si="400"/>
        <v/>
      </c>
    </row>
    <row r="2956" spans="56:85" x14ac:dyDescent="0.2">
      <c r="BD2956" s="110" t="str">
        <f t="shared" si="402"/>
        <v>6851RGInt 01 Curitiba</v>
      </c>
      <c r="BE2956" s="110">
        <v>6851</v>
      </c>
      <c r="BF2956" s="110" t="s">
        <v>5006</v>
      </c>
      <c r="BG2956" s="110">
        <v>8015</v>
      </c>
      <c r="BH2956" s="110" t="s">
        <v>33</v>
      </c>
      <c r="BI2956" s="110">
        <v>0</v>
      </c>
      <c r="BJ2956" s="110">
        <v>1</v>
      </c>
      <c r="BK2956" s="110">
        <v>5</v>
      </c>
      <c r="BL2956" s="110">
        <v>2</v>
      </c>
      <c r="BN2956" s="110">
        <f t="shared" si="401"/>
        <v>8</v>
      </c>
      <c r="CG2956" s="110" t="str">
        <f t="shared" si="400"/>
        <v/>
      </c>
    </row>
    <row r="2957" spans="56:85" x14ac:dyDescent="0.2">
      <c r="BD2957" s="110" t="str">
        <f t="shared" si="402"/>
        <v>6852RGInt 01 Curitiba</v>
      </c>
      <c r="BE2957" s="110">
        <v>6852</v>
      </c>
      <c r="BF2957" s="110" t="s">
        <v>5014</v>
      </c>
      <c r="BG2957" s="110">
        <v>8073</v>
      </c>
      <c r="BH2957" s="110" t="s">
        <v>33</v>
      </c>
      <c r="BI2957" s="110">
        <v>0</v>
      </c>
      <c r="BJ2957" s="110">
        <v>0</v>
      </c>
      <c r="BK2957" s="110">
        <v>0</v>
      </c>
      <c r="BL2957" s="110">
        <v>1</v>
      </c>
      <c r="BN2957" s="110">
        <f t="shared" si="401"/>
        <v>1</v>
      </c>
      <c r="CG2957" s="110" t="str">
        <f t="shared" si="400"/>
        <v/>
      </c>
    </row>
    <row r="2958" spans="56:85" x14ac:dyDescent="0.2">
      <c r="BD2958" s="110" t="str">
        <f t="shared" si="402"/>
        <v>6852RGInt 02 Guarapuava</v>
      </c>
      <c r="BE2958" s="110">
        <v>6852</v>
      </c>
      <c r="BF2958" s="110" t="s">
        <v>5014</v>
      </c>
      <c r="BG2958" s="110">
        <v>8073</v>
      </c>
      <c r="BH2958" s="110" t="s">
        <v>34</v>
      </c>
      <c r="BI2958" s="110">
        <v>0</v>
      </c>
      <c r="BJ2958" s="110">
        <v>1</v>
      </c>
      <c r="BK2958" s="110">
        <v>1</v>
      </c>
      <c r="BL2958" s="110">
        <v>0</v>
      </c>
      <c r="BN2958" s="110">
        <f t="shared" si="401"/>
        <v>2</v>
      </c>
      <c r="CG2958" s="110" t="str">
        <f t="shared" si="400"/>
        <v/>
      </c>
    </row>
    <row r="2959" spans="56:85" x14ac:dyDescent="0.2">
      <c r="BD2959" s="110" t="str">
        <f t="shared" si="402"/>
        <v>6852RGInt 03 Cascavel</v>
      </c>
      <c r="BE2959" s="110">
        <v>6852</v>
      </c>
      <c r="BF2959" s="110" t="s">
        <v>5014</v>
      </c>
      <c r="BG2959" s="110">
        <v>8073</v>
      </c>
      <c r="BH2959" s="110" t="s">
        <v>35</v>
      </c>
      <c r="BI2959" s="110">
        <v>0</v>
      </c>
      <c r="BJ2959" s="110">
        <v>1</v>
      </c>
      <c r="BK2959" s="110">
        <v>1</v>
      </c>
      <c r="BL2959" s="110">
        <v>0</v>
      </c>
      <c r="BN2959" s="110">
        <f t="shared" si="401"/>
        <v>2</v>
      </c>
      <c r="CG2959" s="110" t="str">
        <f t="shared" si="400"/>
        <v/>
      </c>
    </row>
    <row r="2960" spans="56:85" x14ac:dyDescent="0.2">
      <c r="BD2960" s="110" t="str">
        <f t="shared" si="402"/>
        <v>6852RGInt 04 Maringá</v>
      </c>
      <c r="BE2960" s="110">
        <v>6852</v>
      </c>
      <c r="BF2960" s="110" t="s">
        <v>5014</v>
      </c>
      <c r="BG2960" s="110">
        <v>8073</v>
      </c>
      <c r="BH2960" s="110" t="s">
        <v>36</v>
      </c>
      <c r="BI2960" s="110">
        <v>0</v>
      </c>
      <c r="BJ2960" s="110">
        <v>1</v>
      </c>
      <c r="BK2960" s="110">
        <v>1</v>
      </c>
      <c r="BL2960" s="110">
        <v>0</v>
      </c>
      <c r="BN2960" s="110">
        <f t="shared" si="401"/>
        <v>2</v>
      </c>
      <c r="CG2960" s="110" t="str">
        <f t="shared" si="400"/>
        <v/>
      </c>
    </row>
    <row r="2961" spans="56:85" x14ac:dyDescent="0.2">
      <c r="BD2961" s="110" t="str">
        <f t="shared" si="402"/>
        <v>6852RGInt 05 Londrina</v>
      </c>
      <c r="BE2961" s="110">
        <v>6852</v>
      </c>
      <c r="BF2961" s="110" t="s">
        <v>5014</v>
      </c>
      <c r="BG2961" s="110">
        <v>8073</v>
      </c>
      <c r="BH2961" s="110" t="s">
        <v>37</v>
      </c>
      <c r="BI2961" s="110">
        <v>0</v>
      </c>
      <c r="BJ2961" s="110">
        <v>1</v>
      </c>
      <c r="BK2961" s="110">
        <v>1</v>
      </c>
      <c r="BL2961" s="110">
        <v>0</v>
      </c>
      <c r="BN2961" s="110">
        <f t="shared" si="401"/>
        <v>2</v>
      </c>
      <c r="CG2961" s="110" t="str">
        <f t="shared" si="400"/>
        <v/>
      </c>
    </row>
    <row r="2962" spans="56:85" x14ac:dyDescent="0.2">
      <c r="BD2962" s="110" t="str">
        <f t="shared" si="402"/>
        <v>6852RGInt 06 Ponta Grossa</v>
      </c>
      <c r="BE2962" s="110">
        <v>6852</v>
      </c>
      <c r="BF2962" s="110" t="s">
        <v>5014</v>
      </c>
      <c r="BG2962" s="110">
        <v>8073</v>
      </c>
      <c r="BH2962" s="110" t="s">
        <v>38</v>
      </c>
      <c r="BI2962" s="110">
        <v>0</v>
      </c>
      <c r="BJ2962" s="110">
        <v>1</v>
      </c>
      <c r="BK2962" s="110">
        <v>1</v>
      </c>
      <c r="BL2962" s="110">
        <v>0</v>
      </c>
      <c r="BN2962" s="110">
        <f t="shared" si="401"/>
        <v>2</v>
      </c>
      <c r="CG2962" s="110" t="str">
        <f t="shared" si="400"/>
        <v/>
      </c>
    </row>
    <row r="2963" spans="56:85" x14ac:dyDescent="0.2">
      <c r="BD2963" s="110" t="str">
        <f t="shared" si="402"/>
        <v>6853(vazio)</v>
      </c>
      <c r="BE2963" s="110">
        <v>6853</v>
      </c>
      <c r="BF2963" s="110" t="s">
        <v>5030</v>
      </c>
      <c r="BG2963" s="110">
        <v>7019</v>
      </c>
      <c r="BH2963" s="110" t="s">
        <v>60</v>
      </c>
      <c r="BI2963" s="110">
        <v>0</v>
      </c>
      <c r="BJ2963" s="110">
        <v>0</v>
      </c>
      <c r="BK2963" s="110">
        <v>1</v>
      </c>
      <c r="BL2963" s="110">
        <v>0</v>
      </c>
      <c r="BN2963" s="110">
        <f t="shared" si="401"/>
        <v>1</v>
      </c>
      <c r="CG2963" s="110" t="str">
        <f t="shared" si="400"/>
        <v/>
      </c>
    </row>
    <row r="2964" spans="56:85" x14ac:dyDescent="0.2">
      <c r="BD2964" s="110" t="str">
        <f t="shared" si="402"/>
        <v>6860(vazio)</v>
      </c>
      <c r="BE2964" s="110">
        <v>6860</v>
      </c>
      <c r="BF2964" s="110" t="s">
        <v>5133</v>
      </c>
      <c r="BG2964" s="110">
        <v>8041</v>
      </c>
      <c r="BH2964" s="110" t="s">
        <v>60</v>
      </c>
      <c r="BI2964" s="110">
        <v>0</v>
      </c>
      <c r="BJ2964" s="110">
        <v>0</v>
      </c>
      <c r="BK2964" s="110">
        <v>4</v>
      </c>
      <c r="BL2964" s="110">
        <v>3</v>
      </c>
      <c r="BN2964" s="110">
        <f t="shared" si="401"/>
        <v>7</v>
      </c>
      <c r="CG2964" s="110" t="str">
        <f t="shared" si="400"/>
        <v/>
      </c>
    </row>
    <row r="2965" spans="56:85" x14ac:dyDescent="0.2">
      <c r="BD2965" s="110" t="str">
        <f t="shared" si="402"/>
        <v>6861(vazio)</v>
      </c>
      <c r="BE2965" s="110">
        <v>6861</v>
      </c>
      <c r="BF2965" s="110" t="s">
        <v>5144</v>
      </c>
      <c r="BG2965" s="110">
        <v>8014</v>
      </c>
      <c r="BH2965" s="110" t="s">
        <v>60</v>
      </c>
      <c r="BI2965" s="110">
        <v>0</v>
      </c>
      <c r="BJ2965" s="110">
        <v>3000</v>
      </c>
      <c r="BK2965" s="110">
        <v>3000</v>
      </c>
      <c r="BL2965" s="110">
        <v>3000</v>
      </c>
      <c r="BN2965" s="110">
        <f t="shared" si="401"/>
        <v>9000</v>
      </c>
      <c r="CG2965" s="110" t="str">
        <f t="shared" si="400"/>
        <v/>
      </c>
    </row>
    <row r="2966" spans="56:85" x14ac:dyDescent="0.2">
      <c r="BD2966" s="110" t="str">
        <f t="shared" si="402"/>
        <v>6862RGInt 06 Ponta Grossa</v>
      </c>
      <c r="BE2966" s="110">
        <v>6862</v>
      </c>
      <c r="BF2966" s="110" t="s">
        <v>5164</v>
      </c>
      <c r="BG2966" s="110">
        <v>8328</v>
      </c>
      <c r="BH2966" s="110" t="s">
        <v>38</v>
      </c>
      <c r="BI2966" s="110">
        <v>0</v>
      </c>
      <c r="BJ2966" s="110">
        <v>0</v>
      </c>
      <c r="BK2966" s="110">
        <v>675</v>
      </c>
      <c r="BL2966" s="110">
        <v>625</v>
      </c>
      <c r="BN2966" s="110">
        <f t="shared" si="401"/>
        <v>1300</v>
      </c>
      <c r="CG2966" s="110" t="str">
        <f t="shared" si="400"/>
        <v/>
      </c>
    </row>
    <row r="2967" spans="56:85" x14ac:dyDescent="0.2">
      <c r="BD2967" s="110" t="str">
        <f t="shared" si="402"/>
        <v>6863RGInt 01 Curitiba</v>
      </c>
      <c r="BE2967" s="110">
        <v>6863</v>
      </c>
      <c r="BF2967" s="110" t="s">
        <v>5169</v>
      </c>
      <c r="BG2967" s="110">
        <v>8328</v>
      </c>
      <c r="BH2967" s="110" t="s">
        <v>33</v>
      </c>
      <c r="BI2967" s="110">
        <v>0</v>
      </c>
      <c r="BJ2967" s="110">
        <v>0</v>
      </c>
      <c r="BK2967" s="110">
        <v>2670</v>
      </c>
      <c r="BL2967" s="110">
        <v>1780</v>
      </c>
      <c r="BN2967" s="110">
        <f t="shared" si="401"/>
        <v>4450</v>
      </c>
      <c r="CG2967" s="110" t="str">
        <f t="shared" si="400"/>
        <v/>
      </c>
    </row>
    <row r="2968" spans="56:85" x14ac:dyDescent="0.2">
      <c r="BD2968" s="110" t="str">
        <f t="shared" si="402"/>
        <v>6864RGInt 05 Londrina</v>
      </c>
      <c r="BE2968" s="110">
        <v>6864</v>
      </c>
      <c r="BF2968" s="110" t="s">
        <v>5172</v>
      </c>
      <c r="BG2968" s="110">
        <v>8328</v>
      </c>
      <c r="BH2968" s="110" t="s">
        <v>37</v>
      </c>
      <c r="BI2968" s="110">
        <v>0</v>
      </c>
      <c r="BJ2968" s="110">
        <v>0</v>
      </c>
      <c r="BK2968" s="110">
        <v>608</v>
      </c>
      <c r="BL2968" s="110">
        <v>405</v>
      </c>
      <c r="BN2968" s="110">
        <f t="shared" si="401"/>
        <v>1013</v>
      </c>
      <c r="CG2968" s="110" t="str">
        <f t="shared" si="400"/>
        <v/>
      </c>
    </row>
    <row r="2969" spans="56:85" x14ac:dyDescent="0.2">
      <c r="BD2969" s="110" t="str">
        <f t="shared" si="402"/>
        <v>6865RGInt 03 Cascavel</v>
      </c>
      <c r="BE2969" s="110">
        <v>6865</v>
      </c>
      <c r="BF2969" s="110" t="s">
        <v>5178</v>
      </c>
      <c r="BG2969" s="110">
        <v>8328</v>
      </c>
      <c r="BH2969" s="110" t="s">
        <v>35</v>
      </c>
      <c r="BI2969" s="110">
        <v>0</v>
      </c>
      <c r="BJ2969" s="110">
        <v>0</v>
      </c>
      <c r="BK2969" s="110">
        <v>470</v>
      </c>
      <c r="BL2969" s="110">
        <v>156</v>
      </c>
      <c r="BN2969" s="110">
        <f t="shared" si="401"/>
        <v>626</v>
      </c>
      <c r="CG2969" s="110" t="str">
        <f t="shared" si="400"/>
        <v/>
      </c>
    </row>
    <row r="2970" spans="56:85" x14ac:dyDescent="0.2">
      <c r="BD2970" s="110" t="str">
        <f t="shared" si="402"/>
        <v>6866RGInt 04 Maringá</v>
      </c>
      <c r="BE2970" s="110">
        <v>6866</v>
      </c>
      <c r="BF2970" s="110" t="s">
        <v>5175</v>
      </c>
      <c r="BG2970" s="110">
        <v>8328</v>
      </c>
      <c r="BH2970" s="110" t="s">
        <v>36</v>
      </c>
      <c r="BI2970" s="110">
        <v>0</v>
      </c>
      <c r="BJ2970" s="110">
        <v>0</v>
      </c>
      <c r="BK2970" s="110">
        <v>4099</v>
      </c>
      <c r="BL2970" s="110">
        <v>2732</v>
      </c>
      <c r="BN2970" s="110">
        <f t="shared" si="401"/>
        <v>6831</v>
      </c>
      <c r="CG2970" s="110" t="str">
        <f t="shared" si="400"/>
        <v/>
      </c>
    </row>
    <row r="2971" spans="56:85" x14ac:dyDescent="0.2">
      <c r="BD2971" s="110" t="str">
        <f t="shared" si="402"/>
        <v>6867RGInt 01 Curitiba</v>
      </c>
      <c r="BE2971" s="110">
        <v>6867</v>
      </c>
      <c r="BF2971" s="110" t="s">
        <v>6476</v>
      </c>
      <c r="BG2971" s="110">
        <v>8088</v>
      </c>
      <c r="BH2971" s="110" t="s">
        <v>33</v>
      </c>
      <c r="BI2971" s="110">
        <v>0</v>
      </c>
      <c r="BJ2971" s="110">
        <v>0</v>
      </c>
      <c r="BK2971" s="110">
        <v>11438.43</v>
      </c>
      <c r="BL2971" s="110">
        <v>32027.61</v>
      </c>
      <c r="BN2971" s="110">
        <f t="shared" si="401"/>
        <v>43466.04</v>
      </c>
      <c r="CG2971" s="110" t="str">
        <f t="shared" si="400"/>
        <v/>
      </c>
    </row>
    <row r="2972" spans="56:85" x14ac:dyDescent="0.2">
      <c r="BD2972" s="110" t="str">
        <f t="shared" si="402"/>
        <v>6868RGInt 05 Londrina</v>
      </c>
      <c r="BE2972" s="110">
        <v>6868</v>
      </c>
      <c r="BF2972" s="110" t="s">
        <v>6740</v>
      </c>
      <c r="BG2972" s="110">
        <v>8397</v>
      </c>
      <c r="BH2972" s="110" t="s">
        <v>37</v>
      </c>
      <c r="BI2972" s="110">
        <v>0</v>
      </c>
      <c r="BJ2972" s="110">
        <v>0</v>
      </c>
      <c r="BK2972" s="110">
        <v>3</v>
      </c>
      <c r="BL2972" s="110">
        <v>4</v>
      </c>
      <c r="BN2972" s="110">
        <f t="shared" si="401"/>
        <v>7</v>
      </c>
      <c r="CG2972" s="110" t="str">
        <f t="shared" si="400"/>
        <v/>
      </c>
    </row>
    <row r="2973" spans="56:85" x14ac:dyDescent="0.2">
      <c r="BD2973" s="110" t="str">
        <f t="shared" si="402"/>
        <v>6869RGInt 01 Curitiba</v>
      </c>
      <c r="BE2973" s="110">
        <v>6869</v>
      </c>
      <c r="BF2973" s="110" t="s">
        <v>6839</v>
      </c>
      <c r="BG2973" s="110">
        <v>8823</v>
      </c>
      <c r="BH2973" s="110" t="s">
        <v>33</v>
      </c>
      <c r="BI2973" s="110">
        <v>0</v>
      </c>
      <c r="BJ2973" s="110">
        <v>1000</v>
      </c>
      <c r="BK2973" s="110">
        <v>6608</v>
      </c>
      <c r="BL2973" s="110">
        <v>0</v>
      </c>
      <c r="BN2973" s="110">
        <f t="shared" si="401"/>
        <v>7608</v>
      </c>
      <c r="CG2973" s="110" t="str">
        <f t="shared" si="400"/>
        <v/>
      </c>
    </row>
    <row r="2974" spans="56:85" x14ac:dyDescent="0.2">
      <c r="BD2974" s="110" t="str">
        <f t="shared" si="402"/>
        <v>6870RGInt 01 Curitiba</v>
      </c>
      <c r="BE2974" s="110">
        <v>6870</v>
      </c>
      <c r="BF2974" s="110" t="s">
        <v>6844</v>
      </c>
      <c r="BG2974" s="110">
        <v>8823</v>
      </c>
      <c r="BH2974" s="110" t="s">
        <v>33</v>
      </c>
      <c r="BI2974" s="110">
        <v>0</v>
      </c>
      <c r="BJ2974" s="110">
        <v>0</v>
      </c>
      <c r="BK2974" s="110">
        <v>2400</v>
      </c>
      <c r="BL2974" s="110">
        <v>1000</v>
      </c>
      <c r="BN2974" s="110">
        <f t="shared" si="401"/>
        <v>3400</v>
      </c>
      <c r="CG2974" s="110" t="str">
        <f t="shared" si="400"/>
        <v/>
      </c>
    </row>
    <row r="2975" spans="56:85" x14ac:dyDescent="0.2">
      <c r="BD2975" s="110" t="str">
        <f t="shared" si="402"/>
        <v>6871RGInt 01 Curitiba</v>
      </c>
      <c r="BE2975" s="110">
        <v>6871</v>
      </c>
      <c r="BF2975" s="110" t="s">
        <v>6846</v>
      </c>
      <c r="BG2975" s="110">
        <v>8823</v>
      </c>
      <c r="BH2975" s="110" t="s">
        <v>33</v>
      </c>
      <c r="BI2975" s="110">
        <v>0</v>
      </c>
      <c r="BJ2975" s="110">
        <v>0</v>
      </c>
      <c r="BK2975" s="110">
        <v>3000</v>
      </c>
      <c r="BL2975" s="110">
        <v>0</v>
      </c>
      <c r="BN2975" s="110">
        <f t="shared" si="401"/>
        <v>3000</v>
      </c>
      <c r="CG2975" s="110" t="str">
        <f t="shared" si="400"/>
        <v/>
      </c>
    </row>
    <row r="2976" spans="56:85" x14ac:dyDescent="0.2">
      <c r="BD2976" s="110" t="str">
        <f t="shared" si="402"/>
        <v>6872RGInt 01 Curitiba</v>
      </c>
      <c r="BE2976" s="110">
        <v>6872</v>
      </c>
      <c r="BF2976" s="110" t="s">
        <v>6849</v>
      </c>
      <c r="BG2976" s="110">
        <v>8823</v>
      </c>
      <c r="BH2976" s="110" t="s">
        <v>33</v>
      </c>
      <c r="BI2976" s="110">
        <v>0</v>
      </c>
      <c r="BJ2976" s="110">
        <v>0</v>
      </c>
      <c r="BK2976" s="110">
        <v>1000</v>
      </c>
      <c r="BL2976" s="110">
        <v>330</v>
      </c>
      <c r="BN2976" s="110">
        <f t="shared" si="401"/>
        <v>1330</v>
      </c>
      <c r="CG2976" s="110" t="str">
        <f t="shared" si="400"/>
        <v/>
      </c>
    </row>
    <row r="2977" spans="56:85" x14ac:dyDescent="0.2">
      <c r="BD2977" s="110" t="str">
        <f t="shared" si="402"/>
        <v>6873RGInt 01 Curitiba</v>
      </c>
      <c r="BE2977" s="110">
        <v>6873</v>
      </c>
      <c r="BF2977" s="110" t="s">
        <v>6852</v>
      </c>
      <c r="BG2977" s="110">
        <v>8823</v>
      </c>
      <c r="BH2977" s="110" t="s">
        <v>33</v>
      </c>
      <c r="BI2977" s="110">
        <v>0</v>
      </c>
      <c r="BJ2977" s="110">
        <v>50</v>
      </c>
      <c r="BK2977" s="110">
        <v>275</v>
      </c>
      <c r="BL2977" s="110">
        <v>275</v>
      </c>
      <c r="BN2977" s="110">
        <f t="shared" si="401"/>
        <v>600</v>
      </c>
      <c r="CG2977" s="110" t="str">
        <f t="shared" si="400"/>
        <v/>
      </c>
    </row>
    <row r="2978" spans="56:85" x14ac:dyDescent="0.2">
      <c r="BD2978" s="110" t="str">
        <f t="shared" si="402"/>
        <v>6874(vazio)</v>
      </c>
      <c r="BE2978" s="110">
        <v>6874</v>
      </c>
      <c r="BF2978" s="110" t="s">
        <v>5198</v>
      </c>
      <c r="BG2978" s="110">
        <v>8223</v>
      </c>
      <c r="BH2978" s="110" t="s">
        <v>60</v>
      </c>
      <c r="BI2978" s="110">
        <v>27</v>
      </c>
      <c r="BJ2978" s="110">
        <v>9</v>
      </c>
      <c r="BK2978" s="110">
        <v>5</v>
      </c>
      <c r="BL2978" s="110">
        <v>10</v>
      </c>
      <c r="BN2978" s="110">
        <f t="shared" si="401"/>
        <v>51</v>
      </c>
      <c r="CG2978" s="110" t="str">
        <f t="shared" si="400"/>
        <v/>
      </c>
    </row>
    <row r="2979" spans="56:85" x14ac:dyDescent="0.2">
      <c r="BD2979" s="110" t="str">
        <f t="shared" si="402"/>
        <v>6875(vazio)</v>
      </c>
      <c r="BE2979" s="110">
        <v>6875</v>
      </c>
      <c r="BF2979" s="110" t="s">
        <v>5204</v>
      </c>
      <c r="BG2979" s="110">
        <v>8223</v>
      </c>
      <c r="BH2979" s="110" t="s">
        <v>60</v>
      </c>
      <c r="BI2979" s="110">
        <v>140</v>
      </c>
      <c r="BJ2979" s="110">
        <v>140</v>
      </c>
      <c r="BK2979" s="110">
        <v>100</v>
      </c>
      <c r="BL2979" s="110">
        <v>140</v>
      </c>
      <c r="BN2979" s="110">
        <f t="shared" si="401"/>
        <v>520</v>
      </c>
      <c r="CG2979" s="110" t="str">
        <f t="shared" si="400"/>
        <v/>
      </c>
    </row>
    <row r="2980" spans="56:85" x14ac:dyDescent="0.2">
      <c r="BD2980" s="110" t="str">
        <f t="shared" si="402"/>
        <v>6876RGInt 01 Curitiba</v>
      </c>
      <c r="BE2980" s="110">
        <v>6876</v>
      </c>
      <c r="BF2980" s="110" t="s">
        <v>5186</v>
      </c>
      <c r="BG2980" s="110">
        <v>8354</v>
      </c>
      <c r="BH2980" s="110" t="s">
        <v>33</v>
      </c>
      <c r="BI2980" s="110">
        <v>0</v>
      </c>
      <c r="BJ2980" s="110">
        <v>0</v>
      </c>
      <c r="BK2980" s="110">
        <v>1</v>
      </c>
      <c r="BL2980" s="110">
        <v>1</v>
      </c>
      <c r="BN2980" s="110">
        <f t="shared" si="401"/>
        <v>2</v>
      </c>
      <c r="CG2980" s="110" t="str">
        <f t="shared" si="400"/>
        <v/>
      </c>
    </row>
    <row r="2981" spans="56:85" x14ac:dyDescent="0.2">
      <c r="BD2981" s="110" t="str">
        <f t="shared" si="402"/>
        <v>6876RGInt 04 Maringá</v>
      </c>
      <c r="BE2981" s="110">
        <v>6876</v>
      </c>
      <c r="BF2981" s="110" t="s">
        <v>5186</v>
      </c>
      <c r="BG2981" s="110">
        <v>8354</v>
      </c>
      <c r="BH2981" s="110" t="s">
        <v>36</v>
      </c>
      <c r="BI2981" s="110">
        <v>0</v>
      </c>
      <c r="BJ2981" s="110">
        <v>0</v>
      </c>
      <c r="BK2981" s="110">
        <v>0</v>
      </c>
      <c r="BL2981" s="110">
        <v>1</v>
      </c>
      <c r="BN2981" s="110">
        <f t="shared" si="401"/>
        <v>1</v>
      </c>
      <c r="CG2981" s="110" t="str">
        <f t="shared" si="400"/>
        <v/>
      </c>
    </row>
    <row r="2982" spans="56:85" x14ac:dyDescent="0.2">
      <c r="BD2982" s="110" t="str">
        <f t="shared" si="402"/>
        <v>6877RGInt 05 Londrina</v>
      </c>
      <c r="BE2982" s="110">
        <v>6877</v>
      </c>
      <c r="BF2982" s="110" t="s">
        <v>6438</v>
      </c>
      <c r="BG2982" s="110">
        <v>8268</v>
      </c>
      <c r="BH2982" s="110" t="s">
        <v>37</v>
      </c>
      <c r="BI2982" s="110">
        <v>0</v>
      </c>
      <c r="BJ2982" s="110">
        <v>0</v>
      </c>
      <c r="BK2982" s="110">
        <v>35000</v>
      </c>
      <c r="BL2982" s="110">
        <v>0</v>
      </c>
      <c r="BN2982" s="110">
        <f t="shared" si="401"/>
        <v>35000</v>
      </c>
      <c r="CG2982" s="110" t="str">
        <f t="shared" si="400"/>
        <v/>
      </c>
    </row>
    <row r="2983" spans="56:85" x14ac:dyDescent="0.2">
      <c r="BD2983" s="110" t="str">
        <f t="shared" si="402"/>
        <v>6878RGInt 01 Curitiba</v>
      </c>
      <c r="BE2983" s="110">
        <v>6878</v>
      </c>
      <c r="BF2983" s="110" t="s">
        <v>6462</v>
      </c>
      <c r="BG2983" s="110">
        <v>8811</v>
      </c>
      <c r="BH2983" s="110" t="s">
        <v>33</v>
      </c>
      <c r="BI2983" s="110">
        <v>0</v>
      </c>
      <c r="BJ2983" s="110">
        <v>0</v>
      </c>
      <c r="BK2983" s="110">
        <v>9750</v>
      </c>
      <c r="BL2983" s="110">
        <v>0</v>
      </c>
      <c r="BN2983" s="110">
        <f t="shared" si="401"/>
        <v>9750</v>
      </c>
      <c r="CG2983" s="110" t="str">
        <f t="shared" si="400"/>
        <v/>
      </c>
    </row>
    <row r="2984" spans="56:85" x14ac:dyDescent="0.2">
      <c r="BD2984" s="110" t="str">
        <f t="shared" si="402"/>
        <v>6879RGInt 01 Curitiba</v>
      </c>
      <c r="BE2984" s="110">
        <v>6879</v>
      </c>
      <c r="BF2984" s="110" t="s">
        <v>6467</v>
      </c>
      <c r="BG2984" s="110">
        <v>8811</v>
      </c>
      <c r="BH2984" s="110" t="s">
        <v>33</v>
      </c>
      <c r="BI2984" s="110">
        <v>0</v>
      </c>
      <c r="BJ2984" s="110">
        <v>0</v>
      </c>
      <c r="BK2984" s="110">
        <v>3220</v>
      </c>
      <c r="BL2984" s="110">
        <v>690</v>
      </c>
      <c r="BN2984" s="110">
        <f t="shared" si="401"/>
        <v>3910</v>
      </c>
      <c r="CG2984" s="110" t="str">
        <f t="shared" si="400"/>
        <v/>
      </c>
    </row>
    <row r="2985" spans="56:85" x14ac:dyDescent="0.2">
      <c r="BD2985" s="110" t="str">
        <f t="shared" si="402"/>
        <v>6880RGInt 01 Curitiba</v>
      </c>
      <c r="BE2985" s="110">
        <v>6880</v>
      </c>
      <c r="BF2985" s="110" t="s">
        <v>6469</v>
      </c>
      <c r="BG2985" s="110">
        <v>8811</v>
      </c>
      <c r="BH2985" s="110" t="s">
        <v>33</v>
      </c>
      <c r="BI2985" s="110">
        <v>0</v>
      </c>
      <c r="BJ2985" s="110">
        <v>0</v>
      </c>
      <c r="BK2985" s="110">
        <v>1125</v>
      </c>
      <c r="BL2985" s="110">
        <v>6375</v>
      </c>
      <c r="BN2985" s="110">
        <f t="shared" si="401"/>
        <v>7500</v>
      </c>
      <c r="CG2985" s="110" t="str">
        <f t="shared" si="400"/>
        <v/>
      </c>
    </row>
    <row r="2986" spans="56:85" x14ac:dyDescent="0.2">
      <c r="BD2986" s="110" t="str">
        <f t="shared" si="402"/>
        <v>6881RGInt 03 Cascavel</v>
      </c>
      <c r="BE2986" s="110">
        <v>6881</v>
      </c>
      <c r="BF2986" s="110" t="s">
        <v>6471</v>
      </c>
      <c r="BG2986" s="110">
        <v>8811</v>
      </c>
      <c r="BH2986" s="110" t="s">
        <v>35</v>
      </c>
      <c r="BI2986" s="110">
        <v>0</v>
      </c>
      <c r="BJ2986" s="110">
        <v>0</v>
      </c>
      <c r="BK2986" s="110">
        <v>1200</v>
      </c>
      <c r="BL2986" s="110">
        <v>6800</v>
      </c>
      <c r="BN2986" s="110">
        <f t="shared" si="401"/>
        <v>8000</v>
      </c>
      <c r="CG2986" s="110" t="str">
        <f t="shared" si="400"/>
        <v/>
      </c>
    </row>
    <row r="2987" spans="56:85" x14ac:dyDescent="0.2">
      <c r="BD2987" s="110" t="str">
        <f t="shared" si="402"/>
        <v>6882RGInt 04 Maringá</v>
      </c>
      <c r="BE2987" s="110">
        <v>6882</v>
      </c>
      <c r="BF2987" s="110" t="s">
        <v>6473</v>
      </c>
      <c r="BG2987" s="110">
        <v>8811</v>
      </c>
      <c r="BH2987" s="110" t="s">
        <v>36</v>
      </c>
      <c r="BI2987" s="110">
        <v>0</v>
      </c>
      <c r="BJ2987" s="110">
        <v>0</v>
      </c>
      <c r="BK2987" s="110">
        <v>375</v>
      </c>
      <c r="BL2987" s="110">
        <v>2125</v>
      </c>
      <c r="BN2987" s="110">
        <f t="shared" si="401"/>
        <v>2500</v>
      </c>
      <c r="CG2987" s="110" t="str">
        <f t="shared" si="400"/>
        <v/>
      </c>
    </row>
    <row r="2988" spans="56:85" x14ac:dyDescent="0.2">
      <c r="BD2988" s="110" t="str">
        <f t="shared" si="402"/>
        <v>6883RGInt 03 Cascavel</v>
      </c>
      <c r="BE2988" s="110">
        <v>6883</v>
      </c>
      <c r="BF2988" s="110" t="s">
        <v>6474</v>
      </c>
      <c r="BG2988" s="110">
        <v>8811</v>
      </c>
      <c r="BH2988" s="110" t="s">
        <v>35</v>
      </c>
      <c r="BI2988" s="110">
        <v>0</v>
      </c>
      <c r="BJ2988" s="110">
        <v>0</v>
      </c>
      <c r="BK2988" s="110">
        <v>440</v>
      </c>
      <c r="BL2988" s="110">
        <v>0</v>
      </c>
      <c r="BN2988" s="110">
        <f t="shared" si="401"/>
        <v>440</v>
      </c>
      <c r="CG2988" s="110" t="str">
        <f t="shared" si="400"/>
        <v/>
      </c>
    </row>
    <row r="2989" spans="56:85" x14ac:dyDescent="0.2">
      <c r="BD2989" s="110" t="str">
        <f t="shared" si="402"/>
        <v>6889(vazio)</v>
      </c>
      <c r="BE2989" s="110">
        <v>6889</v>
      </c>
      <c r="BF2989" s="110" t="s">
        <v>6591</v>
      </c>
      <c r="BG2989" s="110">
        <v>8206</v>
      </c>
      <c r="BH2989" s="110" t="s">
        <v>60</v>
      </c>
      <c r="BI2989" s="110">
        <v>0</v>
      </c>
      <c r="BJ2989" s="110">
        <v>0</v>
      </c>
      <c r="BK2989" s="110">
        <v>4</v>
      </c>
      <c r="BL2989" s="110">
        <v>4</v>
      </c>
      <c r="BN2989" s="110">
        <f t="shared" si="401"/>
        <v>8</v>
      </c>
      <c r="CG2989" s="110" t="str">
        <f t="shared" si="400"/>
        <v/>
      </c>
    </row>
    <row r="2990" spans="56:85" x14ac:dyDescent="0.2">
      <c r="BD2990" s="110" t="str">
        <f t="shared" si="402"/>
        <v>6890RGInt 01 Curitiba</v>
      </c>
      <c r="BE2990" s="110">
        <v>6890</v>
      </c>
      <c r="BF2990" s="110" t="s">
        <v>6602</v>
      </c>
      <c r="BG2990" s="110">
        <v>8206</v>
      </c>
      <c r="BH2990" s="110" t="s">
        <v>33</v>
      </c>
      <c r="BI2990" s="110">
        <v>0</v>
      </c>
      <c r="BJ2990" s="110">
        <v>8.8000000000000007</v>
      </c>
      <c r="BK2990" s="110">
        <v>2.2000000000000002</v>
      </c>
      <c r="BL2990" s="110">
        <v>0</v>
      </c>
      <c r="BN2990" s="110">
        <f t="shared" si="401"/>
        <v>11</v>
      </c>
      <c r="CG2990" s="110" t="str">
        <f t="shared" ref="CG2990:CG3053" si="403">CJ2990&amp;CM2990</f>
        <v/>
      </c>
    </row>
    <row r="2991" spans="56:85" x14ac:dyDescent="0.2">
      <c r="BD2991" s="110" t="str">
        <f t="shared" si="402"/>
        <v>6892RGInt 01 Curitiba</v>
      </c>
      <c r="BE2991" s="110">
        <v>6892</v>
      </c>
      <c r="BF2991" s="110" t="s">
        <v>6623</v>
      </c>
      <c r="BG2991" s="110">
        <v>8206</v>
      </c>
      <c r="BH2991" s="110" t="s">
        <v>33</v>
      </c>
      <c r="BI2991" s="110">
        <v>0</v>
      </c>
      <c r="BJ2991" s="110">
        <v>0</v>
      </c>
      <c r="BK2991" s="110">
        <v>4</v>
      </c>
      <c r="BL2991" s="110">
        <v>4.5</v>
      </c>
      <c r="BN2991" s="110">
        <f t="shared" ref="BN2991:BN3054" si="404">SUM(BI2991:BM2991)</f>
        <v>8.5</v>
      </c>
      <c r="CG2991" s="110" t="str">
        <f t="shared" si="403"/>
        <v/>
      </c>
    </row>
    <row r="2992" spans="56:85" x14ac:dyDescent="0.2">
      <c r="BD2992" s="110" t="str">
        <f t="shared" si="402"/>
        <v>6893RGInt 05 Londrina</v>
      </c>
      <c r="BE2992" s="110">
        <v>6893</v>
      </c>
      <c r="BF2992" s="110" t="s">
        <v>6634</v>
      </c>
      <c r="BG2992" s="110">
        <v>8206</v>
      </c>
      <c r="BH2992" s="110" t="s">
        <v>37</v>
      </c>
      <c r="BI2992" s="110">
        <v>0</v>
      </c>
      <c r="BJ2992" s="110">
        <v>0</v>
      </c>
      <c r="BK2992" s="110">
        <v>500</v>
      </c>
      <c r="BL2992" s="110">
        <v>0</v>
      </c>
      <c r="BN2992" s="110">
        <f t="shared" si="404"/>
        <v>500</v>
      </c>
      <c r="CG2992" s="110" t="str">
        <f t="shared" si="403"/>
        <v/>
      </c>
    </row>
    <row r="2993" spans="56:85" x14ac:dyDescent="0.2">
      <c r="BD2993" s="110" t="str">
        <f t="shared" si="402"/>
        <v>6894RGInt 01 Curitiba</v>
      </c>
      <c r="BE2993" s="110">
        <v>6894</v>
      </c>
      <c r="BF2993" s="110" t="s">
        <v>6642</v>
      </c>
      <c r="BG2993" s="110">
        <v>8206</v>
      </c>
      <c r="BH2993" s="110" t="s">
        <v>33</v>
      </c>
      <c r="BI2993" s="110">
        <v>0</v>
      </c>
      <c r="BJ2993" s="110">
        <v>0</v>
      </c>
      <c r="BK2993" s="110">
        <v>4000</v>
      </c>
      <c r="BL2993" s="110">
        <v>6000</v>
      </c>
      <c r="BN2993" s="110">
        <f t="shared" si="404"/>
        <v>10000</v>
      </c>
      <c r="CG2993" s="110" t="str">
        <f t="shared" si="403"/>
        <v/>
      </c>
    </row>
    <row r="2994" spans="56:85" x14ac:dyDescent="0.2">
      <c r="BD2994" s="110" t="str">
        <f t="shared" ref="BD2994:BD3057" si="405">BE2994&amp;BH2994</f>
        <v>6895RGInt 05 Londrina</v>
      </c>
      <c r="BE2994" s="110">
        <v>6895</v>
      </c>
      <c r="BF2994" s="110" t="s">
        <v>6659</v>
      </c>
      <c r="BG2994" s="110">
        <v>8206</v>
      </c>
      <c r="BH2994" s="110" t="s">
        <v>37</v>
      </c>
      <c r="BI2994" s="110">
        <v>0</v>
      </c>
      <c r="BJ2994" s="110">
        <v>7350</v>
      </c>
      <c r="BK2994" s="110">
        <v>200900</v>
      </c>
      <c r="BL2994" s="110">
        <v>36750</v>
      </c>
      <c r="BN2994" s="110">
        <f t="shared" si="404"/>
        <v>245000</v>
      </c>
      <c r="CG2994" s="110" t="str">
        <f t="shared" si="403"/>
        <v/>
      </c>
    </row>
    <row r="2995" spans="56:85" x14ac:dyDescent="0.2">
      <c r="BD2995" s="110" t="str">
        <f t="shared" si="405"/>
        <v>6896(vazio)</v>
      </c>
      <c r="BE2995" s="110">
        <v>6896</v>
      </c>
      <c r="BF2995" s="110" t="s">
        <v>220</v>
      </c>
      <c r="BG2995" s="110">
        <v>8294</v>
      </c>
      <c r="BH2995" s="110" t="s">
        <v>60</v>
      </c>
      <c r="BI2995" s="110">
        <v>0</v>
      </c>
      <c r="BJ2995" s="110">
        <v>0</v>
      </c>
      <c r="BK2995" s="110">
        <v>1</v>
      </c>
      <c r="BL2995" s="110">
        <v>0</v>
      </c>
      <c r="BN2995" s="110">
        <f t="shared" si="404"/>
        <v>1</v>
      </c>
      <c r="CG2995" s="110" t="str">
        <f t="shared" si="403"/>
        <v/>
      </c>
    </row>
    <row r="2996" spans="56:85" x14ac:dyDescent="0.2">
      <c r="BD2996" s="110" t="str">
        <f t="shared" si="405"/>
        <v>6897(vazio)</v>
      </c>
      <c r="BE2996" s="110">
        <v>6897</v>
      </c>
      <c r="BF2996" s="110" t="s">
        <v>436</v>
      </c>
      <c r="BG2996" s="110">
        <v>8960</v>
      </c>
      <c r="BH2996" s="110" t="s">
        <v>60</v>
      </c>
      <c r="BI2996" s="110">
        <v>0</v>
      </c>
      <c r="BJ2996" s="110">
        <v>0</v>
      </c>
      <c r="BK2996" s="110">
        <v>0</v>
      </c>
      <c r="BL2996" s="110">
        <v>12</v>
      </c>
      <c r="BN2996" s="110">
        <f t="shared" si="404"/>
        <v>12</v>
      </c>
      <c r="CG2996" s="110" t="str">
        <f t="shared" si="403"/>
        <v/>
      </c>
    </row>
    <row r="2997" spans="56:85" x14ac:dyDescent="0.2">
      <c r="BD2997" s="110" t="str">
        <f t="shared" si="405"/>
        <v>6898(vazio)</v>
      </c>
      <c r="BE2997" s="110">
        <v>6898</v>
      </c>
      <c r="BF2997" s="110" t="s">
        <v>220</v>
      </c>
      <c r="BG2997" s="110">
        <v>8960</v>
      </c>
      <c r="BH2997" s="110" t="s">
        <v>60</v>
      </c>
      <c r="BI2997" s="110">
        <v>0</v>
      </c>
      <c r="BJ2997" s="110">
        <v>0</v>
      </c>
      <c r="BK2997" s="110">
        <v>1</v>
      </c>
      <c r="BL2997" s="110">
        <v>0</v>
      </c>
      <c r="BN2997" s="110">
        <f t="shared" si="404"/>
        <v>1</v>
      </c>
      <c r="CG2997" s="110" t="str">
        <f t="shared" si="403"/>
        <v/>
      </c>
    </row>
    <row r="2998" spans="56:85" x14ac:dyDescent="0.2">
      <c r="BD2998" s="110" t="str">
        <f t="shared" si="405"/>
        <v>6899(vazio)</v>
      </c>
      <c r="BE2998" s="110">
        <v>6899</v>
      </c>
      <c r="BF2998" s="110" t="s">
        <v>6007</v>
      </c>
      <c r="BG2998" s="110">
        <v>8081</v>
      </c>
      <c r="BH2998" s="110" t="s">
        <v>60</v>
      </c>
      <c r="BI2998" s="110">
        <v>0</v>
      </c>
      <c r="BJ2998" s="110">
        <v>0</v>
      </c>
      <c r="BK2998" s="110">
        <v>79612</v>
      </c>
      <c r="BL2998" s="110">
        <v>80410</v>
      </c>
      <c r="BN2998" s="110">
        <f t="shared" si="404"/>
        <v>160022</v>
      </c>
      <c r="CG2998" s="110" t="str">
        <f t="shared" si="403"/>
        <v/>
      </c>
    </row>
    <row r="2999" spans="56:85" x14ac:dyDescent="0.2">
      <c r="BD2999" s="110" t="str">
        <f t="shared" si="405"/>
        <v>6900RGInt 01 Curitiba</v>
      </c>
      <c r="BE2999" s="110">
        <v>6900</v>
      </c>
      <c r="BF2999" s="110" t="s">
        <v>5992</v>
      </c>
      <c r="BG2999" s="110">
        <v>8331</v>
      </c>
      <c r="BH2999" s="110" t="s">
        <v>33</v>
      </c>
      <c r="BI2999" s="110">
        <v>0</v>
      </c>
      <c r="BJ2999" s="110">
        <v>0</v>
      </c>
      <c r="BK2999" s="110">
        <v>1</v>
      </c>
      <c r="BL2999" s="110">
        <v>1</v>
      </c>
      <c r="BN2999" s="110">
        <f t="shared" si="404"/>
        <v>2</v>
      </c>
      <c r="CG2999" s="110" t="str">
        <f t="shared" si="403"/>
        <v/>
      </c>
    </row>
    <row r="3000" spans="56:85" x14ac:dyDescent="0.2">
      <c r="BD3000" s="110" t="str">
        <f t="shared" si="405"/>
        <v>6901(vazio)</v>
      </c>
      <c r="BE3000" s="110">
        <v>6901</v>
      </c>
      <c r="BF3000" s="110" t="s">
        <v>6361</v>
      </c>
      <c r="BG3000" s="110">
        <v>8663</v>
      </c>
      <c r="BH3000" s="110" t="s">
        <v>60</v>
      </c>
      <c r="BI3000" s="110">
        <v>0</v>
      </c>
      <c r="BJ3000" s="110">
        <v>2</v>
      </c>
      <c r="BK3000" s="110">
        <v>3</v>
      </c>
      <c r="BL3000" s="110">
        <v>5</v>
      </c>
      <c r="BN3000" s="110">
        <f t="shared" si="404"/>
        <v>10</v>
      </c>
      <c r="CG3000" s="110" t="str">
        <f t="shared" si="403"/>
        <v/>
      </c>
    </row>
    <row r="3001" spans="56:85" x14ac:dyDescent="0.2">
      <c r="BD3001" s="110" t="str">
        <f t="shared" si="405"/>
        <v>6902RGInt 04 Maringá</v>
      </c>
      <c r="BE3001" s="110">
        <v>6902</v>
      </c>
      <c r="BF3001" s="110" t="s">
        <v>5557</v>
      </c>
      <c r="BG3001" s="110">
        <v>7015</v>
      </c>
      <c r="BH3001" s="110" t="s">
        <v>36</v>
      </c>
      <c r="BI3001" s="110">
        <v>0</v>
      </c>
      <c r="BJ3001" s="110">
        <v>0</v>
      </c>
      <c r="BK3001" s="110">
        <v>398.67</v>
      </c>
      <c r="BL3001" s="110">
        <v>132.88999999999999</v>
      </c>
      <c r="BN3001" s="110">
        <f t="shared" si="404"/>
        <v>531.55999999999995</v>
      </c>
      <c r="CG3001" s="110" t="str">
        <f t="shared" si="403"/>
        <v/>
      </c>
    </row>
    <row r="3002" spans="56:85" x14ac:dyDescent="0.2">
      <c r="BD3002" s="110" t="str">
        <f t="shared" si="405"/>
        <v>6903RGInt 01 Curitiba</v>
      </c>
      <c r="BE3002" s="110">
        <v>6903</v>
      </c>
      <c r="BF3002" s="110" t="s">
        <v>5561</v>
      </c>
      <c r="BG3002" s="110">
        <v>7015</v>
      </c>
      <c r="BH3002" s="110" t="s">
        <v>33</v>
      </c>
      <c r="BI3002" s="110">
        <v>0</v>
      </c>
      <c r="BJ3002" s="110">
        <v>0</v>
      </c>
      <c r="BK3002" s="110">
        <v>1673.88</v>
      </c>
      <c r="BL3002" s="110">
        <v>0</v>
      </c>
      <c r="BN3002" s="110">
        <f t="shared" si="404"/>
        <v>1673.88</v>
      </c>
      <c r="CG3002" s="110" t="str">
        <f t="shared" si="403"/>
        <v/>
      </c>
    </row>
    <row r="3003" spans="56:85" x14ac:dyDescent="0.2">
      <c r="BD3003" s="110" t="str">
        <f t="shared" si="405"/>
        <v>6904RGInt 06 Ponta Grossa</v>
      </c>
      <c r="BE3003" s="110">
        <v>6904</v>
      </c>
      <c r="BF3003" s="110" t="s">
        <v>5565</v>
      </c>
      <c r="BG3003" s="110">
        <v>7015</v>
      </c>
      <c r="BH3003" s="110" t="s">
        <v>38</v>
      </c>
      <c r="BI3003" s="110">
        <v>0</v>
      </c>
      <c r="BJ3003" s="110">
        <v>0</v>
      </c>
      <c r="BK3003" s="110">
        <v>718.11</v>
      </c>
      <c r="BL3003" s="110">
        <v>239.37</v>
      </c>
      <c r="BN3003" s="110">
        <f t="shared" si="404"/>
        <v>957.48</v>
      </c>
      <c r="CG3003" s="110" t="str">
        <f t="shared" si="403"/>
        <v/>
      </c>
    </row>
    <row r="3004" spans="56:85" x14ac:dyDescent="0.2">
      <c r="BD3004" s="110" t="str">
        <f t="shared" si="405"/>
        <v>6905RGInt 04 Maringá</v>
      </c>
      <c r="BE3004" s="110">
        <v>6905</v>
      </c>
      <c r="BF3004" s="110" t="s">
        <v>5568</v>
      </c>
      <c r="BG3004" s="110">
        <v>7015</v>
      </c>
      <c r="BH3004" s="110" t="s">
        <v>36</v>
      </c>
      <c r="BI3004" s="110">
        <v>0</v>
      </c>
      <c r="BJ3004" s="110">
        <v>0</v>
      </c>
      <c r="BK3004" s="110">
        <v>1261.1199999999999</v>
      </c>
      <c r="BL3004" s="110">
        <v>420.37</v>
      </c>
      <c r="BN3004" s="110">
        <f t="shared" si="404"/>
        <v>1681.4899999999998</v>
      </c>
      <c r="CG3004" s="110" t="str">
        <f t="shared" si="403"/>
        <v/>
      </c>
    </row>
    <row r="3005" spans="56:85" x14ac:dyDescent="0.2">
      <c r="BD3005" s="110" t="str">
        <f t="shared" si="405"/>
        <v>6906RGInt 01 Curitiba</v>
      </c>
      <c r="BE3005" s="110">
        <v>6906</v>
      </c>
      <c r="BF3005" s="110" t="s">
        <v>5570</v>
      </c>
      <c r="BG3005" s="110">
        <v>7015</v>
      </c>
      <c r="BH3005" s="110" t="s">
        <v>33</v>
      </c>
      <c r="BI3005" s="110">
        <v>0</v>
      </c>
      <c r="BJ3005" s="110">
        <v>0</v>
      </c>
      <c r="BK3005" s="110">
        <v>945.14</v>
      </c>
      <c r="BL3005" s="110">
        <v>315.05</v>
      </c>
      <c r="BN3005" s="110">
        <f t="shared" si="404"/>
        <v>1260.19</v>
      </c>
      <c r="CG3005" s="110" t="str">
        <f t="shared" si="403"/>
        <v/>
      </c>
    </row>
    <row r="3006" spans="56:85" x14ac:dyDescent="0.2">
      <c r="BD3006" s="110" t="str">
        <f t="shared" si="405"/>
        <v>6907RGInt 06 Ponta Grossa</v>
      </c>
      <c r="BE3006" s="110">
        <v>6907</v>
      </c>
      <c r="BF3006" s="110" t="s">
        <v>5571</v>
      </c>
      <c r="BG3006" s="110">
        <v>7015</v>
      </c>
      <c r="BH3006" s="110" t="s">
        <v>38</v>
      </c>
      <c r="BI3006" s="110">
        <v>0</v>
      </c>
      <c r="BJ3006" s="110">
        <v>570</v>
      </c>
      <c r="BK3006" s="110">
        <v>4.66</v>
      </c>
      <c r="BL3006" s="110">
        <v>0</v>
      </c>
      <c r="BN3006" s="110">
        <f t="shared" si="404"/>
        <v>574.66</v>
      </c>
      <c r="CG3006" s="110" t="str">
        <f t="shared" si="403"/>
        <v/>
      </c>
    </row>
    <row r="3007" spans="56:85" x14ac:dyDescent="0.2">
      <c r="BD3007" s="110" t="str">
        <f t="shared" si="405"/>
        <v>6908RGInt 01 Curitiba</v>
      </c>
      <c r="BE3007" s="110">
        <v>6908</v>
      </c>
      <c r="BF3007" s="110" t="s">
        <v>5573</v>
      </c>
      <c r="BG3007" s="110">
        <v>7015</v>
      </c>
      <c r="BH3007" s="110" t="s">
        <v>33</v>
      </c>
      <c r="BI3007" s="110">
        <v>0</v>
      </c>
      <c r="BJ3007" s="110">
        <v>0</v>
      </c>
      <c r="BK3007" s="110">
        <v>818.78</v>
      </c>
      <c r="BL3007" s="110">
        <v>272.93</v>
      </c>
      <c r="BN3007" s="110">
        <f t="shared" si="404"/>
        <v>1091.71</v>
      </c>
      <c r="CG3007" s="110" t="str">
        <f t="shared" si="403"/>
        <v/>
      </c>
    </row>
    <row r="3008" spans="56:85" x14ac:dyDescent="0.2">
      <c r="BD3008" s="110" t="str">
        <f t="shared" si="405"/>
        <v>6909RGInt 06 Ponta Grossa</v>
      </c>
      <c r="BE3008" s="110">
        <v>6909</v>
      </c>
      <c r="BF3008" s="110" t="s">
        <v>5574</v>
      </c>
      <c r="BG3008" s="110">
        <v>7015</v>
      </c>
      <c r="BH3008" s="110" t="s">
        <v>38</v>
      </c>
      <c r="BI3008" s="110">
        <v>0</v>
      </c>
      <c r="BJ3008" s="110">
        <v>0</v>
      </c>
      <c r="BK3008" s="110">
        <v>1204.54</v>
      </c>
      <c r="BL3008" s="110">
        <v>0</v>
      </c>
      <c r="BN3008" s="110">
        <f t="shared" si="404"/>
        <v>1204.54</v>
      </c>
      <c r="CG3008" s="110" t="str">
        <f t="shared" si="403"/>
        <v/>
      </c>
    </row>
    <row r="3009" spans="56:85" x14ac:dyDescent="0.2">
      <c r="BD3009" s="110" t="str">
        <f t="shared" si="405"/>
        <v>6910RGInt 06 Ponta Grossa</v>
      </c>
      <c r="BE3009" s="110">
        <v>6910</v>
      </c>
      <c r="BF3009" s="110" t="s">
        <v>5576</v>
      </c>
      <c r="BG3009" s="110">
        <v>7015</v>
      </c>
      <c r="BH3009" s="110" t="s">
        <v>38</v>
      </c>
      <c r="BI3009" s="110">
        <v>0</v>
      </c>
      <c r="BJ3009" s="110">
        <v>0</v>
      </c>
      <c r="BK3009" s="110">
        <v>739.48</v>
      </c>
      <c r="BL3009" s="110">
        <v>246.49</v>
      </c>
      <c r="BN3009" s="110">
        <f t="shared" si="404"/>
        <v>985.97</v>
      </c>
      <c r="CG3009" s="110" t="str">
        <f t="shared" si="403"/>
        <v/>
      </c>
    </row>
    <row r="3010" spans="56:85" x14ac:dyDescent="0.2">
      <c r="BD3010" s="110" t="str">
        <f t="shared" si="405"/>
        <v>6911RGInt 01 Curitiba</v>
      </c>
      <c r="BE3010" s="110">
        <v>6911</v>
      </c>
      <c r="BF3010" s="110" t="s">
        <v>5583</v>
      </c>
      <c r="BG3010" s="110">
        <v>7015</v>
      </c>
      <c r="BH3010" s="110" t="s">
        <v>33</v>
      </c>
      <c r="BI3010" s="110">
        <v>0</v>
      </c>
      <c r="BJ3010" s="110">
        <v>0</v>
      </c>
      <c r="BK3010" s="110">
        <v>809.58</v>
      </c>
      <c r="BL3010" s="110">
        <v>0</v>
      </c>
      <c r="BN3010" s="110">
        <f t="shared" si="404"/>
        <v>809.58</v>
      </c>
      <c r="CG3010" s="110" t="str">
        <f t="shared" si="403"/>
        <v/>
      </c>
    </row>
    <row r="3011" spans="56:85" x14ac:dyDescent="0.2">
      <c r="BD3011" s="110" t="str">
        <f t="shared" si="405"/>
        <v>6912RGInt 01 Curitiba</v>
      </c>
      <c r="BE3011" s="110">
        <v>6912</v>
      </c>
      <c r="BF3011" s="110" t="s">
        <v>5585</v>
      </c>
      <c r="BG3011" s="110">
        <v>7015</v>
      </c>
      <c r="BH3011" s="110" t="s">
        <v>33</v>
      </c>
      <c r="BI3011" s="110">
        <v>0</v>
      </c>
      <c r="BJ3011" s="110">
        <v>0</v>
      </c>
      <c r="BK3011" s="110">
        <v>961.52</v>
      </c>
      <c r="BL3011" s="110">
        <v>320.51</v>
      </c>
      <c r="BN3011" s="110">
        <f t="shared" si="404"/>
        <v>1282.03</v>
      </c>
      <c r="CG3011" s="110" t="str">
        <f t="shared" si="403"/>
        <v/>
      </c>
    </row>
    <row r="3012" spans="56:85" x14ac:dyDescent="0.2">
      <c r="BD3012" s="110" t="str">
        <f t="shared" si="405"/>
        <v>6913RGInt 01 Curitiba</v>
      </c>
      <c r="BE3012" s="110">
        <v>6913</v>
      </c>
      <c r="BF3012" s="110" t="s">
        <v>5577</v>
      </c>
      <c r="BG3012" s="110">
        <v>7015</v>
      </c>
      <c r="BH3012" s="110" t="s">
        <v>33</v>
      </c>
      <c r="BI3012" s="110">
        <v>0</v>
      </c>
      <c r="BJ3012" s="110">
        <v>0</v>
      </c>
      <c r="BK3012" s="110">
        <v>600</v>
      </c>
      <c r="BL3012" s="110">
        <v>0</v>
      </c>
      <c r="BN3012" s="110">
        <f t="shared" si="404"/>
        <v>600</v>
      </c>
      <c r="CG3012" s="110" t="str">
        <f t="shared" si="403"/>
        <v/>
      </c>
    </row>
    <row r="3013" spans="56:85" x14ac:dyDescent="0.2">
      <c r="BD3013" s="110" t="str">
        <f t="shared" si="405"/>
        <v>6914RGInt 01 Curitiba</v>
      </c>
      <c r="BE3013" s="110">
        <v>6914</v>
      </c>
      <c r="BF3013" s="110" t="s">
        <v>5579</v>
      </c>
      <c r="BG3013" s="110">
        <v>7015</v>
      </c>
      <c r="BH3013" s="110" t="s">
        <v>33</v>
      </c>
      <c r="BI3013" s="110">
        <v>0</v>
      </c>
      <c r="BJ3013" s="110">
        <v>0</v>
      </c>
      <c r="BK3013" s="110">
        <v>957.71</v>
      </c>
      <c r="BL3013" s="110">
        <v>0</v>
      </c>
      <c r="BN3013" s="110">
        <f t="shared" si="404"/>
        <v>957.71</v>
      </c>
      <c r="CG3013" s="110" t="str">
        <f t="shared" si="403"/>
        <v/>
      </c>
    </row>
    <row r="3014" spans="56:85" x14ac:dyDescent="0.2">
      <c r="BD3014" s="110" t="str">
        <f t="shared" si="405"/>
        <v>6915RGInt 01 Curitiba</v>
      </c>
      <c r="BE3014" s="110">
        <v>6915</v>
      </c>
      <c r="BF3014" s="110" t="s">
        <v>5581</v>
      </c>
      <c r="BG3014" s="110">
        <v>7015</v>
      </c>
      <c r="BH3014" s="110" t="s">
        <v>33</v>
      </c>
      <c r="BI3014" s="110">
        <v>0</v>
      </c>
      <c r="BJ3014" s="110">
        <v>0</v>
      </c>
      <c r="BK3014" s="110">
        <v>1823.41</v>
      </c>
      <c r="BL3014" s="110">
        <v>0</v>
      </c>
      <c r="BN3014" s="110">
        <f t="shared" si="404"/>
        <v>1823.41</v>
      </c>
      <c r="CG3014" s="110" t="str">
        <f t="shared" si="403"/>
        <v/>
      </c>
    </row>
    <row r="3015" spans="56:85" x14ac:dyDescent="0.2">
      <c r="BD3015" s="110" t="str">
        <f t="shared" si="405"/>
        <v>6916RGInt 01 Curitiba</v>
      </c>
      <c r="BE3015" s="110">
        <v>6916</v>
      </c>
      <c r="BF3015" s="110" t="s">
        <v>5586</v>
      </c>
      <c r="BG3015" s="110">
        <v>7015</v>
      </c>
      <c r="BH3015" s="110" t="s">
        <v>33</v>
      </c>
      <c r="BI3015" s="110">
        <v>0</v>
      </c>
      <c r="BJ3015" s="110">
        <v>0</v>
      </c>
      <c r="BK3015" s="110">
        <v>1575</v>
      </c>
      <c r="BL3015" s="110">
        <v>0</v>
      </c>
      <c r="BN3015" s="110">
        <f t="shared" si="404"/>
        <v>1575</v>
      </c>
      <c r="CG3015" s="110" t="str">
        <f t="shared" si="403"/>
        <v/>
      </c>
    </row>
    <row r="3016" spans="56:85" x14ac:dyDescent="0.2">
      <c r="BD3016" s="110" t="str">
        <f t="shared" si="405"/>
        <v>6917RGInt 01 Curitiba</v>
      </c>
      <c r="BE3016" s="110">
        <v>6917</v>
      </c>
      <c r="BF3016" s="110" t="s">
        <v>5588</v>
      </c>
      <c r="BG3016" s="110">
        <v>7015</v>
      </c>
      <c r="BH3016" s="110" t="s">
        <v>33</v>
      </c>
      <c r="BI3016" s="110">
        <v>0</v>
      </c>
      <c r="BJ3016" s="110">
        <v>0</v>
      </c>
      <c r="BK3016" s="110">
        <v>996.69</v>
      </c>
      <c r="BL3016" s="110">
        <v>332.23</v>
      </c>
      <c r="BN3016" s="110">
        <f t="shared" si="404"/>
        <v>1328.92</v>
      </c>
      <c r="CG3016" s="110" t="str">
        <f t="shared" si="403"/>
        <v/>
      </c>
    </row>
    <row r="3017" spans="56:85" x14ac:dyDescent="0.2">
      <c r="BD3017" s="110" t="str">
        <f t="shared" si="405"/>
        <v>6918(vazio)</v>
      </c>
      <c r="BE3017" s="110">
        <v>6918</v>
      </c>
      <c r="BF3017" s="110" t="s">
        <v>5613</v>
      </c>
      <c r="BG3017" s="110">
        <v>8371</v>
      </c>
      <c r="BH3017" s="110" t="s">
        <v>60</v>
      </c>
      <c r="BI3017" s="110">
        <v>0</v>
      </c>
      <c r="BJ3017" s="110">
        <v>0</v>
      </c>
      <c r="BK3017" s="110">
        <v>40000</v>
      </c>
      <c r="BL3017" s="110">
        <v>40000</v>
      </c>
      <c r="BN3017" s="110">
        <f t="shared" si="404"/>
        <v>80000</v>
      </c>
      <c r="CG3017" s="110" t="str">
        <f t="shared" si="403"/>
        <v/>
      </c>
    </row>
    <row r="3018" spans="56:85" x14ac:dyDescent="0.2">
      <c r="BD3018" s="110" t="str">
        <f t="shared" si="405"/>
        <v>6919(vazio)</v>
      </c>
      <c r="BE3018" s="110">
        <v>6919</v>
      </c>
      <c r="BF3018" s="110" t="s">
        <v>5630</v>
      </c>
      <c r="BG3018" s="110">
        <v>8372</v>
      </c>
      <c r="BH3018" s="110" t="s">
        <v>60</v>
      </c>
      <c r="BI3018" s="110">
        <v>0</v>
      </c>
      <c r="BJ3018" s="110">
        <v>0</v>
      </c>
      <c r="BK3018" s="110">
        <v>40000</v>
      </c>
      <c r="BL3018" s="110">
        <v>40000</v>
      </c>
      <c r="BN3018" s="110">
        <f t="shared" si="404"/>
        <v>80000</v>
      </c>
      <c r="CG3018" s="110" t="str">
        <f t="shared" si="403"/>
        <v/>
      </c>
    </row>
    <row r="3019" spans="56:85" x14ac:dyDescent="0.2">
      <c r="BD3019" s="110" t="str">
        <f t="shared" si="405"/>
        <v>6920RGInt 01 Curitiba</v>
      </c>
      <c r="BE3019" s="110">
        <v>6920</v>
      </c>
      <c r="BF3019" s="110" t="s">
        <v>5836</v>
      </c>
      <c r="BG3019" s="110">
        <v>8453</v>
      </c>
      <c r="BH3019" s="110" t="s">
        <v>33</v>
      </c>
      <c r="BI3019" s="110">
        <v>0</v>
      </c>
      <c r="BJ3019" s="110">
        <v>300</v>
      </c>
      <c r="BK3019" s="110">
        <v>15</v>
      </c>
      <c r="BL3019" s="110">
        <v>0</v>
      </c>
      <c r="BN3019" s="110">
        <f t="shared" si="404"/>
        <v>315</v>
      </c>
      <c r="CG3019" s="110" t="str">
        <f t="shared" si="403"/>
        <v/>
      </c>
    </row>
    <row r="3020" spans="56:85" x14ac:dyDescent="0.2">
      <c r="BD3020" s="110" t="str">
        <f t="shared" si="405"/>
        <v>6921RGInt 04 Maringá</v>
      </c>
      <c r="BE3020" s="110">
        <v>6921</v>
      </c>
      <c r="BF3020" s="110" t="s">
        <v>5641</v>
      </c>
      <c r="BG3020" s="110">
        <v>8465</v>
      </c>
      <c r="BH3020" s="110" t="s">
        <v>36</v>
      </c>
      <c r="BI3020" s="110">
        <v>1575</v>
      </c>
      <c r="BJ3020" s="110">
        <v>5000</v>
      </c>
      <c r="BK3020" s="110">
        <v>50.85</v>
      </c>
      <c r="BL3020" s="110">
        <v>0</v>
      </c>
      <c r="BN3020" s="110">
        <f t="shared" si="404"/>
        <v>6625.85</v>
      </c>
      <c r="CG3020" s="110" t="str">
        <f t="shared" si="403"/>
        <v/>
      </c>
    </row>
    <row r="3021" spans="56:85" x14ac:dyDescent="0.2">
      <c r="BD3021" s="110" t="str">
        <f t="shared" si="405"/>
        <v>6922RGInt 05 Londrina</v>
      </c>
      <c r="BE3021" s="110">
        <v>6922</v>
      </c>
      <c r="BF3021" s="110" t="s">
        <v>5645</v>
      </c>
      <c r="BG3021" s="110">
        <v>8465</v>
      </c>
      <c r="BH3021" s="110" t="s">
        <v>37</v>
      </c>
      <c r="BI3021" s="110">
        <v>1680</v>
      </c>
      <c r="BJ3021" s="110">
        <v>4700</v>
      </c>
      <c r="BK3021" s="110">
        <v>188.73</v>
      </c>
      <c r="BL3021" s="110">
        <v>0</v>
      </c>
      <c r="BN3021" s="110">
        <f t="shared" si="404"/>
        <v>6568.73</v>
      </c>
      <c r="CG3021" s="110" t="str">
        <f t="shared" si="403"/>
        <v/>
      </c>
    </row>
    <row r="3022" spans="56:85" x14ac:dyDescent="0.2">
      <c r="BD3022" s="110" t="str">
        <f t="shared" si="405"/>
        <v>6923RGInt 05 Londrina</v>
      </c>
      <c r="BE3022" s="110">
        <v>6923</v>
      </c>
      <c r="BF3022" s="110" t="s">
        <v>5647</v>
      </c>
      <c r="BG3022" s="110">
        <v>8465</v>
      </c>
      <c r="BH3022" s="110" t="s">
        <v>37</v>
      </c>
      <c r="BI3022" s="110">
        <v>585</v>
      </c>
      <c r="BJ3022" s="110">
        <v>7100</v>
      </c>
      <c r="BK3022" s="110">
        <v>115</v>
      </c>
      <c r="BL3022" s="110">
        <v>0</v>
      </c>
      <c r="BN3022" s="110">
        <f t="shared" si="404"/>
        <v>7800</v>
      </c>
      <c r="CG3022" s="110" t="str">
        <f t="shared" si="403"/>
        <v/>
      </c>
    </row>
    <row r="3023" spans="56:85" x14ac:dyDescent="0.2">
      <c r="BD3023" s="110" t="str">
        <f t="shared" si="405"/>
        <v>6924RGInt 03 Cascavel</v>
      </c>
      <c r="BE3023" s="110">
        <v>6924</v>
      </c>
      <c r="BF3023" s="110" t="s">
        <v>5649</v>
      </c>
      <c r="BG3023" s="110">
        <v>8465</v>
      </c>
      <c r="BH3023" s="110" t="s">
        <v>35</v>
      </c>
      <c r="BI3023" s="110">
        <v>1935.18</v>
      </c>
      <c r="BJ3023" s="110">
        <v>4500</v>
      </c>
      <c r="BK3023" s="110">
        <v>144.82</v>
      </c>
      <c r="BL3023" s="110">
        <v>0</v>
      </c>
      <c r="BN3023" s="110">
        <f t="shared" si="404"/>
        <v>6580</v>
      </c>
      <c r="CG3023" s="110" t="str">
        <f t="shared" si="403"/>
        <v/>
      </c>
    </row>
    <row r="3024" spans="56:85" x14ac:dyDescent="0.2">
      <c r="BD3024" s="110" t="str">
        <f t="shared" si="405"/>
        <v>6925RGInt 05 Londrina</v>
      </c>
      <c r="BE3024" s="110">
        <v>6925</v>
      </c>
      <c r="BF3024" s="110" t="s">
        <v>5674</v>
      </c>
      <c r="BG3024" s="110">
        <v>8470</v>
      </c>
      <c r="BH3024" s="110" t="s">
        <v>37</v>
      </c>
      <c r="BI3024" s="110">
        <v>0</v>
      </c>
      <c r="BJ3024" s="110">
        <v>0</v>
      </c>
      <c r="BK3024" s="110">
        <v>0</v>
      </c>
      <c r="BL3024" s="110">
        <v>150</v>
      </c>
      <c r="BN3024" s="110">
        <f t="shared" si="404"/>
        <v>150</v>
      </c>
      <c r="CG3024" s="110" t="str">
        <f t="shared" si="403"/>
        <v/>
      </c>
    </row>
    <row r="3025" spans="56:85" x14ac:dyDescent="0.2">
      <c r="BD3025" s="110" t="str">
        <f t="shared" si="405"/>
        <v>6926RGInt 05 Londrina</v>
      </c>
      <c r="BE3025" s="110">
        <v>6926</v>
      </c>
      <c r="BF3025" s="110" t="s">
        <v>5679</v>
      </c>
      <c r="BG3025" s="110">
        <v>8470</v>
      </c>
      <c r="BH3025" s="110" t="s">
        <v>37</v>
      </c>
      <c r="BI3025" s="110">
        <v>0</v>
      </c>
      <c r="BJ3025" s="110">
        <v>0</v>
      </c>
      <c r="BK3025" s="110">
        <v>0</v>
      </c>
      <c r="BL3025" s="110">
        <v>150</v>
      </c>
      <c r="BN3025" s="110">
        <f t="shared" si="404"/>
        <v>150</v>
      </c>
      <c r="CG3025" s="110" t="str">
        <f t="shared" si="403"/>
        <v/>
      </c>
    </row>
    <row r="3026" spans="56:85" x14ac:dyDescent="0.2">
      <c r="BD3026" s="110" t="str">
        <f t="shared" si="405"/>
        <v>6927RGInt 01 Curitiba</v>
      </c>
      <c r="BE3026" s="110">
        <v>6927</v>
      </c>
      <c r="BF3026" s="110" t="s">
        <v>5682</v>
      </c>
      <c r="BG3026" s="110">
        <v>8470</v>
      </c>
      <c r="BH3026" s="110" t="s">
        <v>33</v>
      </c>
      <c r="BI3026" s="110">
        <v>0</v>
      </c>
      <c r="BJ3026" s="110">
        <v>0</v>
      </c>
      <c r="BK3026" s="110">
        <v>0</v>
      </c>
      <c r="BL3026" s="110">
        <v>150</v>
      </c>
      <c r="BN3026" s="110">
        <f t="shared" si="404"/>
        <v>150</v>
      </c>
      <c r="CG3026" s="110" t="str">
        <f t="shared" si="403"/>
        <v/>
      </c>
    </row>
    <row r="3027" spans="56:85" x14ac:dyDescent="0.2">
      <c r="BD3027" s="110" t="str">
        <f t="shared" si="405"/>
        <v>6928RGInt 01 Curitiba</v>
      </c>
      <c r="BE3027" s="110">
        <v>6928</v>
      </c>
      <c r="BF3027" s="110" t="s">
        <v>5685</v>
      </c>
      <c r="BG3027" s="110">
        <v>8470</v>
      </c>
      <c r="BH3027" s="110" t="s">
        <v>33</v>
      </c>
      <c r="BI3027" s="110">
        <v>0</v>
      </c>
      <c r="BJ3027" s="110">
        <v>0</v>
      </c>
      <c r="BK3027" s="110">
        <v>0</v>
      </c>
      <c r="BL3027" s="110">
        <v>150</v>
      </c>
      <c r="BN3027" s="110">
        <f t="shared" si="404"/>
        <v>150</v>
      </c>
      <c r="CG3027" s="110" t="str">
        <f t="shared" si="403"/>
        <v/>
      </c>
    </row>
    <row r="3028" spans="56:85" x14ac:dyDescent="0.2">
      <c r="BD3028" s="110" t="str">
        <f t="shared" si="405"/>
        <v>6929RGInt 05 Londrina</v>
      </c>
      <c r="BE3028" s="110">
        <v>6929</v>
      </c>
      <c r="BF3028" s="110" t="s">
        <v>5688</v>
      </c>
      <c r="BG3028" s="110">
        <v>8470</v>
      </c>
      <c r="BH3028" s="110" t="s">
        <v>37</v>
      </c>
      <c r="BI3028" s="110">
        <v>0</v>
      </c>
      <c r="BJ3028" s="110">
        <v>0</v>
      </c>
      <c r="BK3028" s="110">
        <v>0</v>
      </c>
      <c r="BL3028" s="110">
        <v>150</v>
      </c>
      <c r="BN3028" s="110">
        <f t="shared" si="404"/>
        <v>150</v>
      </c>
      <c r="CG3028" s="110" t="str">
        <f t="shared" si="403"/>
        <v/>
      </c>
    </row>
    <row r="3029" spans="56:85" x14ac:dyDescent="0.2">
      <c r="BD3029" s="110" t="str">
        <f t="shared" si="405"/>
        <v>6930RGInt 04 Maringá</v>
      </c>
      <c r="BE3029" s="110">
        <v>6930</v>
      </c>
      <c r="BF3029" s="110" t="s">
        <v>5691</v>
      </c>
      <c r="BG3029" s="110">
        <v>8470</v>
      </c>
      <c r="BH3029" s="110" t="s">
        <v>36</v>
      </c>
      <c r="BI3029" s="110">
        <v>0</v>
      </c>
      <c r="BJ3029" s="110">
        <v>0</v>
      </c>
      <c r="BK3029" s="110">
        <v>0</v>
      </c>
      <c r="BL3029" s="110">
        <v>100</v>
      </c>
      <c r="BN3029" s="110">
        <f t="shared" si="404"/>
        <v>100</v>
      </c>
      <c r="CG3029" s="110" t="str">
        <f t="shared" si="403"/>
        <v/>
      </c>
    </row>
    <row r="3030" spans="56:85" x14ac:dyDescent="0.2">
      <c r="BD3030" s="110" t="str">
        <f t="shared" si="405"/>
        <v>6931RGInt 03 Cascavel</v>
      </c>
      <c r="BE3030" s="110">
        <v>6931</v>
      </c>
      <c r="BF3030" s="110" t="s">
        <v>5694</v>
      </c>
      <c r="BG3030" s="110">
        <v>8470</v>
      </c>
      <c r="BH3030" s="110" t="s">
        <v>35</v>
      </c>
      <c r="BI3030" s="110">
        <v>0</v>
      </c>
      <c r="BJ3030" s="110">
        <v>0</v>
      </c>
      <c r="BK3030" s="110">
        <v>0</v>
      </c>
      <c r="BL3030" s="110">
        <v>200</v>
      </c>
      <c r="BN3030" s="110">
        <f t="shared" si="404"/>
        <v>200</v>
      </c>
      <c r="CG3030" s="110" t="str">
        <f t="shared" si="403"/>
        <v/>
      </c>
    </row>
    <row r="3031" spans="56:85" x14ac:dyDescent="0.2">
      <c r="BD3031" s="110" t="str">
        <f t="shared" si="405"/>
        <v>6932RGInt 03 Cascavel</v>
      </c>
      <c r="BE3031" s="110">
        <v>6932</v>
      </c>
      <c r="BF3031" s="110" t="s">
        <v>5697</v>
      </c>
      <c r="BG3031" s="110">
        <v>8470</v>
      </c>
      <c r="BH3031" s="110" t="s">
        <v>35</v>
      </c>
      <c r="BI3031" s="110">
        <v>0</v>
      </c>
      <c r="BJ3031" s="110">
        <v>0</v>
      </c>
      <c r="BK3031" s="110">
        <v>0</v>
      </c>
      <c r="BL3031" s="110">
        <v>200</v>
      </c>
      <c r="BN3031" s="110">
        <f t="shared" si="404"/>
        <v>200</v>
      </c>
      <c r="CG3031" s="110" t="str">
        <f t="shared" si="403"/>
        <v/>
      </c>
    </row>
    <row r="3032" spans="56:85" x14ac:dyDescent="0.2">
      <c r="BD3032" s="110" t="str">
        <f t="shared" si="405"/>
        <v>6933RGInt 04 Maringá</v>
      </c>
      <c r="BE3032" s="110">
        <v>6933</v>
      </c>
      <c r="BF3032" s="110" t="s">
        <v>5700</v>
      </c>
      <c r="BG3032" s="110">
        <v>8470</v>
      </c>
      <c r="BH3032" s="110" t="s">
        <v>36</v>
      </c>
      <c r="BI3032" s="110">
        <v>0</v>
      </c>
      <c r="BJ3032" s="110">
        <v>0</v>
      </c>
      <c r="BK3032" s="110">
        <v>0</v>
      </c>
      <c r="BL3032" s="110">
        <v>150</v>
      </c>
      <c r="BN3032" s="110">
        <f t="shared" si="404"/>
        <v>150</v>
      </c>
      <c r="CG3032" s="110" t="str">
        <f t="shared" si="403"/>
        <v/>
      </c>
    </row>
    <row r="3033" spans="56:85" x14ac:dyDescent="0.2">
      <c r="BD3033" s="110" t="str">
        <f t="shared" si="405"/>
        <v>6934RGInt 04 Maringá</v>
      </c>
      <c r="BE3033" s="110">
        <v>6934</v>
      </c>
      <c r="BF3033" s="110" t="s">
        <v>5703</v>
      </c>
      <c r="BG3033" s="110">
        <v>8470</v>
      </c>
      <c r="BH3033" s="110" t="s">
        <v>36</v>
      </c>
      <c r="BI3033" s="110">
        <v>0</v>
      </c>
      <c r="BJ3033" s="110">
        <v>0</v>
      </c>
      <c r="BK3033" s="110">
        <v>0</v>
      </c>
      <c r="BL3033" s="110">
        <v>150</v>
      </c>
      <c r="BN3033" s="110">
        <f t="shared" si="404"/>
        <v>150</v>
      </c>
      <c r="CG3033" s="110" t="str">
        <f t="shared" si="403"/>
        <v/>
      </c>
    </row>
    <row r="3034" spans="56:85" x14ac:dyDescent="0.2">
      <c r="BD3034" s="110" t="str">
        <f t="shared" si="405"/>
        <v>6935RGInt 05 Londrina</v>
      </c>
      <c r="BE3034" s="110">
        <v>6935</v>
      </c>
      <c r="BF3034" s="110" t="s">
        <v>5706</v>
      </c>
      <c r="BG3034" s="110">
        <v>8470</v>
      </c>
      <c r="BH3034" s="110" t="s">
        <v>37</v>
      </c>
      <c r="BI3034" s="110">
        <v>0</v>
      </c>
      <c r="BJ3034" s="110">
        <v>0</v>
      </c>
      <c r="BK3034" s="110">
        <v>0</v>
      </c>
      <c r="BL3034" s="110">
        <v>150</v>
      </c>
      <c r="BN3034" s="110">
        <f t="shared" si="404"/>
        <v>150</v>
      </c>
      <c r="CG3034" s="110" t="str">
        <f t="shared" si="403"/>
        <v/>
      </c>
    </row>
    <row r="3035" spans="56:85" x14ac:dyDescent="0.2">
      <c r="BD3035" s="110" t="str">
        <f t="shared" si="405"/>
        <v>6936RGInt 05 Londrina</v>
      </c>
      <c r="BE3035" s="110">
        <v>6936</v>
      </c>
      <c r="BF3035" s="110" t="s">
        <v>5709</v>
      </c>
      <c r="BG3035" s="110">
        <v>8470</v>
      </c>
      <c r="BH3035" s="110" t="s">
        <v>37</v>
      </c>
      <c r="BI3035" s="110">
        <v>0</v>
      </c>
      <c r="BJ3035" s="110">
        <v>0</v>
      </c>
      <c r="BK3035" s="110">
        <v>0</v>
      </c>
      <c r="BL3035" s="110">
        <v>150</v>
      </c>
      <c r="BN3035" s="110">
        <f t="shared" si="404"/>
        <v>150</v>
      </c>
      <c r="CG3035" s="110" t="str">
        <f t="shared" si="403"/>
        <v/>
      </c>
    </row>
    <row r="3036" spans="56:85" x14ac:dyDescent="0.2">
      <c r="BD3036" s="110" t="str">
        <f t="shared" si="405"/>
        <v>6937RGInt 05 Londrina</v>
      </c>
      <c r="BE3036" s="110">
        <v>6937</v>
      </c>
      <c r="BF3036" s="110" t="s">
        <v>5712</v>
      </c>
      <c r="BG3036" s="110">
        <v>8470</v>
      </c>
      <c r="BH3036" s="110" t="s">
        <v>37</v>
      </c>
      <c r="BI3036" s="110">
        <v>0</v>
      </c>
      <c r="BJ3036" s="110">
        <v>0</v>
      </c>
      <c r="BK3036" s="110">
        <v>0</v>
      </c>
      <c r="BL3036" s="110">
        <v>150</v>
      </c>
      <c r="BN3036" s="110">
        <f t="shared" si="404"/>
        <v>150</v>
      </c>
      <c r="CG3036" s="110" t="str">
        <f t="shared" si="403"/>
        <v/>
      </c>
    </row>
    <row r="3037" spans="56:85" x14ac:dyDescent="0.2">
      <c r="BD3037" s="110" t="str">
        <f t="shared" si="405"/>
        <v>6938RGInt 03 Cascavel</v>
      </c>
      <c r="BE3037" s="110">
        <v>6938</v>
      </c>
      <c r="BF3037" s="110" t="s">
        <v>5715</v>
      </c>
      <c r="BG3037" s="110">
        <v>8470</v>
      </c>
      <c r="BH3037" s="110" t="s">
        <v>35</v>
      </c>
      <c r="BI3037" s="110">
        <v>0</v>
      </c>
      <c r="BJ3037" s="110">
        <v>0</v>
      </c>
      <c r="BK3037" s="110">
        <v>0</v>
      </c>
      <c r="BL3037" s="110">
        <v>200</v>
      </c>
      <c r="BN3037" s="110">
        <f t="shared" si="404"/>
        <v>200</v>
      </c>
      <c r="CG3037" s="110" t="str">
        <f t="shared" si="403"/>
        <v/>
      </c>
    </row>
    <row r="3038" spans="56:85" x14ac:dyDescent="0.2">
      <c r="BD3038" s="110" t="str">
        <f t="shared" si="405"/>
        <v>6939RGInt 04 Maringá</v>
      </c>
      <c r="BE3038" s="110">
        <v>6939</v>
      </c>
      <c r="BF3038" s="110" t="s">
        <v>5718</v>
      </c>
      <c r="BG3038" s="110">
        <v>8470</v>
      </c>
      <c r="BH3038" s="110" t="s">
        <v>36</v>
      </c>
      <c r="BI3038" s="110">
        <v>0</v>
      </c>
      <c r="BJ3038" s="110">
        <v>0</v>
      </c>
      <c r="BK3038" s="110">
        <v>0</v>
      </c>
      <c r="BL3038" s="110">
        <v>100</v>
      </c>
      <c r="BN3038" s="110">
        <f t="shared" si="404"/>
        <v>100</v>
      </c>
      <c r="CG3038" s="110" t="str">
        <f t="shared" si="403"/>
        <v/>
      </c>
    </row>
    <row r="3039" spans="56:85" x14ac:dyDescent="0.2">
      <c r="BD3039" s="110" t="str">
        <f t="shared" si="405"/>
        <v>6940RGInt 05 Londrina</v>
      </c>
      <c r="BE3039" s="110">
        <v>6940</v>
      </c>
      <c r="BF3039" s="110" t="s">
        <v>5721</v>
      </c>
      <c r="BG3039" s="110">
        <v>8470</v>
      </c>
      <c r="BH3039" s="110" t="s">
        <v>37</v>
      </c>
      <c r="BI3039" s="110">
        <v>0</v>
      </c>
      <c r="BJ3039" s="110">
        <v>0</v>
      </c>
      <c r="BK3039" s="110">
        <v>0</v>
      </c>
      <c r="BL3039" s="110">
        <v>150</v>
      </c>
      <c r="BN3039" s="110">
        <f t="shared" si="404"/>
        <v>150</v>
      </c>
      <c r="CG3039" s="110" t="str">
        <f t="shared" si="403"/>
        <v/>
      </c>
    </row>
    <row r="3040" spans="56:85" x14ac:dyDescent="0.2">
      <c r="BD3040" s="110" t="str">
        <f t="shared" si="405"/>
        <v>6941RGInt 05 Londrina</v>
      </c>
      <c r="BE3040" s="110">
        <v>6941</v>
      </c>
      <c r="BF3040" s="110" t="s">
        <v>5724</v>
      </c>
      <c r="BG3040" s="110">
        <v>8470</v>
      </c>
      <c r="BH3040" s="110" t="s">
        <v>37</v>
      </c>
      <c r="BI3040" s="110">
        <v>0</v>
      </c>
      <c r="BJ3040" s="110">
        <v>0</v>
      </c>
      <c r="BK3040" s="110">
        <v>0</v>
      </c>
      <c r="BL3040" s="110">
        <v>150</v>
      </c>
      <c r="BN3040" s="110">
        <f t="shared" si="404"/>
        <v>150</v>
      </c>
      <c r="CG3040" s="110" t="str">
        <f t="shared" si="403"/>
        <v/>
      </c>
    </row>
    <row r="3041" spans="56:85" x14ac:dyDescent="0.2">
      <c r="BD3041" s="110" t="str">
        <f t="shared" si="405"/>
        <v>6942RGInt 05 Londrina</v>
      </c>
      <c r="BE3041" s="110">
        <v>6942</v>
      </c>
      <c r="BF3041" s="110" t="s">
        <v>6013</v>
      </c>
      <c r="BG3041" s="110">
        <v>8116</v>
      </c>
      <c r="BH3041" s="110" t="s">
        <v>37</v>
      </c>
      <c r="BI3041" s="110">
        <v>0</v>
      </c>
      <c r="BJ3041" s="110">
        <v>585</v>
      </c>
      <c r="BK3041" s="110">
        <v>43067</v>
      </c>
      <c r="BL3041" s="110">
        <v>0</v>
      </c>
      <c r="BN3041" s="110">
        <f t="shared" si="404"/>
        <v>43652</v>
      </c>
      <c r="CG3041" s="110" t="str">
        <f t="shared" si="403"/>
        <v/>
      </c>
    </row>
    <row r="3042" spans="56:85" x14ac:dyDescent="0.2">
      <c r="BD3042" s="110" t="str">
        <f t="shared" si="405"/>
        <v>6943RGInt 05 Londrina</v>
      </c>
      <c r="BE3042" s="110">
        <v>6943</v>
      </c>
      <c r="BF3042" s="110" t="s">
        <v>6017</v>
      </c>
      <c r="BG3042" s="110">
        <v>8116</v>
      </c>
      <c r="BH3042" s="110" t="s">
        <v>37</v>
      </c>
      <c r="BI3042" s="110">
        <v>0</v>
      </c>
      <c r="BJ3042" s="110">
        <v>28</v>
      </c>
      <c r="BK3042" s="110">
        <v>2378</v>
      </c>
      <c r="BL3042" s="110">
        <v>350</v>
      </c>
      <c r="BN3042" s="110">
        <f t="shared" si="404"/>
        <v>2756</v>
      </c>
      <c r="CG3042" s="110" t="str">
        <f t="shared" si="403"/>
        <v/>
      </c>
    </row>
    <row r="3043" spans="56:85" x14ac:dyDescent="0.2">
      <c r="BD3043" s="110" t="str">
        <f t="shared" si="405"/>
        <v>6944RGInt 05 Londrina</v>
      </c>
      <c r="BE3043" s="110">
        <v>6944</v>
      </c>
      <c r="BF3043" s="110" t="s">
        <v>6019</v>
      </c>
      <c r="BG3043" s="110">
        <v>8116</v>
      </c>
      <c r="BH3043" s="110" t="s">
        <v>37</v>
      </c>
      <c r="BI3043" s="110">
        <v>0</v>
      </c>
      <c r="BJ3043" s="110">
        <v>8</v>
      </c>
      <c r="BK3043" s="110">
        <v>706</v>
      </c>
      <c r="BL3043" s="110">
        <v>70</v>
      </c>
      <c r="BN3043" s="110">
        <f t="shared" si="404"/>
        <v>784</v>
      </c>
      <c r="CG3043" s="110" t="str">
        <f t="shared" si="403"/>
        <v/>
      </c>
    </row>
    <row r="3044" spans="56:85" x14ac:dyDescent="0.2">
      <c r="BD3044" s="110" t="str">
        <f t="shared" si="405"/>
        <v>6945RGInt 05 Londrina</v>
      </c>
      <c r="BE3044" s="110">
        <v>6945</v>
      </c>
      <c r="BF3044" s="110" t="s">
        <v>6023</v>
      </c>
      <c r="BG3044" s="110">
        <v>8116</v>
      </c>
      <c r="BH3044" s="110" t="s">
        <v>37</v>
      </c>
      <c r="BI3044" s="110">
        <v>0</v>
      </c>
      <c r="BJ3044" s="110">
        <v>37</v>
      </c>
      <c r="BK3044" s="110">
        <v>3209</v>
      </c>
      <c r="BL3044" s="110">
        <v>486</v>
      </c>
      <c r="BN3044" s="110">
        <f t="shared" si="404"/>
        <v>3732</v>
      </c>
      <c r="CG3044" s="110" t="str">
        <f t="shared" si="403"/>
        <v/>
      </c>
    </row>
    <row r="3045" spans="56:85" x14ac:dyDescent="0.2">
      <c r="BD3045" s="110" t="str">
        <f t="shared" si="405"/>
        <v>6948RGInt 03 Cascavel</v>
      </c>
      <c r="BE3045" s="110">
        <v>6948</v>
      </c>
      <c r="BF3045" s="110" t="s">
        <v>6102</v>
      </c>
      <c r="BG3045" s="110">
        <v>8128</v>
      </c>
      <c r="BH3045" s="110" t="s">
        <v>35</v>
      </c>
      <c r="BI3045" s="110">
        <v>0</v>
      </c>
      <c r="BJ3045" s="110">
        <v>0</v>
      </c>
      <c r="BK3045" s="110">
        <v>918.22</v>
      </c>
      <c r="BL3045" s="110">
        <v>0</v>
      </c>
      <c r="BN3045" s="110">
        <f t="shared" si="404"/>
        <v>918.22</v>
      </c>
      <c r="CG3045" s="110" t="str">
        <f t="shared" si="403"/>
        <v/>
      </c>
    </row>
    <row r="3046" spans="56:85" x14ac:dyDescent="0.2">
      <c r="BD3046" s="110" t="str">
        <f t="shared" si="405"/>
        <v>6949RGInt 03 Cascavel</v>
      </c>
      <c r="BE3046" s="110">
        <v>6949</v>
      </c>
      <c r="BF3046" s="110" t="s">
        <v>6105</v>
      </c>
      <c r="BG3046" s="110">
        <v>8128</v>
      </c>
      <c r="BH3046" s="110" t="s">
        <v>35</v>
      </c>
      <c r="BI3046" s="110">
        <v>0</v>
      </c>
      <c r="BJ3046" s="110">
        <v>0</v>
      </c>
      <c r="BK3046" s="110">
        <v>918.22</v>
      </c>
      <c r="BL3046" s="110">
        <v>0</v>
      </c>
      <c r="BN3046" s="110">
        <f t="shared" si="404"/>
        <v>918.22</v>
      </c>
      <c r="CG3046" s="110" t="str">
        <f t="shared" si="403"/>
        <v/>
      </c>
    </row>
    <row r="3047" spans="56:85" x14ac:dyDescent="0.2">
      <c r="BD3047" s="110" t="str">
        <f t="shared" si="405"/>
        <v>6950RGInt 03 Cascavel</v>
      </c>
      <c r="BE3047" s="110">
        <v>6950</v>
      </c>
      <c r="BF3047" s="110" t="s">
        <v>6108</v>
      </c>
      <c r="BG3047" s="110">
        <v>8128</v>
      </c>
      <c r="BH3047" s="110" t="s">
        <v>35</v>
      </c>
      <c r="BI3047" s="110">
        <v>0</v>
      </c>
      <c r="BJ3047" s="110">
        <v>0</v>
      </c>
      <c r="BK3047" s="110">
        <v>540</v>
      </c>
      <c r="BL3047" s="110">
        <v>0</v>
      </c>
      <c r="BN3047" s="110">
        <f t="shared" si="404"/>
        <v>540</v>
      </c>
      <c r="CG3047" s="110" t="str">
        <f t="shared" si="403"/>
        <v/>
      </c>
    </row>
    <row r="3048" spans="56:85" x14ac:dyDescent="0.2">
      <c r="BD3048" s="110" t="str">
        <f t="shared" si="405"/>
        <v>6952RGInt 03 Cascavel</v>
      </c>
      <c r="BE3048" s="110">
        <v>6952</v>
      </c>
      <c r="BF3048" s="110" t="s">
        <v>6097</v>
      </c>
      <c r="BG3048" s="110">
        <v>8128</v>
      </c>
      <c r="BH3048" s="110" t="s">
        <v>35</v>
      </c>
      <c r="BI3048" s="110">
        <v>0</v>
      </c>
      <c r="BJ3048" s="110">
        <v>0</v>
      </c>
      <c r="BK3048" s="110">
        <v>1196.3699999999999</v>
      </c>
      <c r="BL3048" s="110">
        <v>512.73</v>
      </c>
      <c r="BN3048" s="110">
        <f t="shared" si="404"/>
        <v>1709.1</v>
      </c>
      <c r="CG3048" s="110" t="str">
        <f t="shared" si="403"/>
        <v/>
      </c>
    </row>
    <row r="3049" spans="56:85" x14ac:dyDescent="0.2">
      <c r="BD3049" s="110" t="str">
        <f t="shared" si="405"/>
        <v>6954RGInt 03 Cascavel</v>
      </c>
      <c r="BE3049" s="110">
        <v>6954</v>
      </c>
      <c r="BF3049" s="110" t="s">
        <v>6111</v>
      </c>
      <c r="BG3049" s="110">
        <v>8128</v>
      </c>
      <c r="BH3049" s="110" t="s">
        <v>35</v>
      </c>
      <c r="BI3049" s="110">
        <v>0</v>
      </c>
      <c r="BJ3049" s="110">
        <v>0</v>
      </c>
      <c r="BK3049" s="110">
        <v>217.48</v>
      </c>
      <c r="BL3049" s="110">
        <v>0</v>
      </c>
      <c r="BN3049" s="110">
        <f t="shared" si="404"/>
        <v>217.48</v>
      </c>
      <c r="CG3049" s="110" t="str">
        <f t="shared" si="403"/>
        <v/>
      </c>
    </row>
    <row r="3050" spans="56:85" x14ac:dyDescent="0.2">
      <c r="BD3050" s="110" t="str">
        <f t="shared" si="405"/>
        <v>6955RGInt 03 Cascavel</v>
      </c>
      <c r="BE3050" s="110">
        <v>6955</v>
      </c>
      <c r="BF3050" s="110" t="s">
        <v>6114</v>
      </c>
      <c r="BG3050" s="110">
        <v>8128</v>
      </c>
      <c r="BH3050" s="110" t="s">
        <v>35</v>
      </c>
      <c r="BI3050" s="110">
        <v>0</v>
      </c>
      <c r="BJ3050" s="110">
        <v>0</v>
      </c>
      <c r="BK3050" s="110">
        <v>2509.81</v>
      </c>
      <c r="BL3050" s="110">
        <v>0</v>
      </c>
      <c r="BN3050" s="110">
        <f t="shared" si="404"/>
        <v>2509.81</v>
      </c>
      <c r="CG3050" s="110" t="str">
        <f t="shared" si="403"/>
        <v/>
      </c>
    </row>
    <row r="3051" spans="56:85" x14ac:dyDescent="0.2">
      <c r="BD3051" s="110" t="str">
        <f t="shared" si="405"/>
        <v>6956RGInt 03 Cascavel</v>
      </c>
      <c r="BE3051" s="110">
        <v>6956</v>
      </c>
      <c r="BF3051" s="110" t="s">
        <v>6117</v>
      </c>
      <c r="BG3051" s="110">
        <v>8128</v>
      </c>
      <c r="BH3051" s="110" t="s">
        <v>35</v>
      </c>
      <c r="BI3051" s="110">
        <v>0</v>
      </c>
      <c r="BJ3051" s="110">
        <v>0</v>
      </c>
      <c r="BK3051" s="110">
        <v>1888.44</v>
      </c>
      <c r="BL3051" s="110">
        <v>1258.96</v>
      </c>
      <c r="BN3051" s="110">
        <f t="shared" si="404"/>
        <v>3147.4</v>
      </c>
      <c r="CG3051" s="110" t="str">
        <f t="shared" si="403"/>
        <v/>
      </c>
    </row>
    <row r="3052" spans="56:85" x14ac:dyDescent="0.2">
      <c r="BD3052" s="110" t="str">
        <f t="shared" si="405"/>
        <v>6957RGInt 03 Cascavel</v>
      </c>
      <c r="BE3052" s="110">
        <v>6957</v>
      </c>
      <c r="BF3052" s="110" t="s">
        <v>6120</v>
      </c>
      <c r="BG3052" s="110">
        <v>8128</v>
      </c>
      <c r="BH3052" s="110" t="s">
        <v>35</v>
      </c>
      <c r="BI3052" s="110">
        <v>0</v>
      </c>
      <c r="BJ3052" s="110">
        <v>0</v>
      </c>
      <c r="BK3052" s="110">
        <v>1398.36</v>
      </c>
      <c r="BL3052" s="110">
        <v>932.24</v>
      </c>
      <c r="BN3052" s="110">
        <f t="shared" si="404"/>
        <v>2330.6</v>
      </c>
      <c r="CG3052" s="110" t="str">
        <f t="shared" si="403"/>
        <v/>
      </c>
    </row>
    <row r="3053" spans="56:85" x14ac:dyDescent="0.2">
      <c r="BD3053" s="110" t="str">
        <f t="shared" si="405"/>
        <v>6958RGInt 04 Maringá</v>
      </c>
      <c r="BE3053" s="110">
        <v>6958</v>
      </c>
      <c r="BF3053" s="110" t="s">
        <v>5868</v>
      </c>
      <c r="BG3053" s="110">
        <v>8453</v>
      </c>
      <c r="BH3053" s="110" t="s">
        <v>36</v>
      </c>
      <c r="BI3053" s="110">
        <v>0</v>
      </c>
      <c r="BJ3053" s="110">
        <v>289.04000000000002</v>
      </c>
      <c r="BK3053" s="110">
        <v>0</v>
      </c>
      <c r="BL3053" s="110">
        <v>0</v>
      </c>
      <c r="BN3053" s="110">
        <f t="shared" si="404"/>
        <v>289.04000000000002</v>
      </c>
      <c r="CG3053" s="110" t="str">
        <f t="shared" si="403"/>
        <v/>
      </c>
    </row>
    <row r="3054" spans="56:85" x14ac:dyDescent="0.2">
      <c r="BD3054" s="110" t="str">
        <f t="shared" si="405"/>
        <v>6959RGInt 04 Maringá</v>
      </c>
      <c r="BE3054" s="110">
        <v>6959</v>
      </c>
      <c r="BF3054" s="110" t="s">
        <v>5870</v>
      </c>
      <c r="BG3054" s="110">
        <v>8453</v>
      </c>
      <c r="BH3054" s="110" t="s">
        <v>36</v>
      </c>
      <c r="BI3054" s="110">
        <v>0</v>
      </c>
      <c r="BJ3054" s="110">
        <v>216.78</v>
      </c>
      <c r="BK3054" s="110">
        <v>0</v>
      </c>
      <c r="BL3054" s="110">
        <v>0</v>
      </c>
      <c r="BN3054" s="110">
        <f t="shared" si="404"/>
        <v>216.78</v>
      </c>
      <c r="CG3054" s="110" t="str">
        <f t="shared" ref="CG3054:CG3117" si="406">CJ3054&amp;CM3054</f>
        <v/>
      </c>
    </row>
    <row r="3055" spans="56:85" x14ac:dyDescent="0.2">
      <c r="BD3055" s="110" t="str">
        <f t="shared" si="405"/>
        <v>6960RGInt 02 Guarapuava</v>
      </c>
      <c r="BE3055" s="110">
        <v>6960</v>
      </c>
      <c r="BF3055" s="110" t="s">
        <v>5897</v>
      </c>
      <c r="BG3055" s="110">
        <v>8453</v>
      </c>
      <c r="BH3055" s="110" t="s">
        <v>34</v>
      </c>
      <c r="BI3055" s="110">
        <v>0</v>
      </c>
      <c r="BJ3055" s="110">
        <v>433.56</v>
      </c>
      <c r="BK3055" s="110">
        <v>0</v>
      </c>
      <c r="BL3055" s="110">
        <v>0</v>
      </c>
      <c r="BN3055" s="110">
        <f t="shared" ref="BN3055:BN3118" si="407">SUM(BI3055:BM3055)</f>
        <v>433.56</v>
      </c>
      <c r="CG3055" s="110" t="str">
        <f t="shared" si="406"/>
        <v/>
      </c>
    </row>
    <row r="3056" spans="56:85" x14ac:dyDescent="0.2">
      <c r="BD3056" s="110" t="str">
        <f t="shared" si="405"/>
        <v>6965RGInt 01 Curitiba</v>
      </c>
      <c r="BE3056" s="110">
        <v>6965</v>
      </c>
      <c r="BF3056" s="110" t="s">
        <v>5876</v>
      </c>
      <c r="BG3056" s="110">
        <v>8453</v>
      </c>
      <c r="BH3056" s="110" t="s">
        <v>33</v>
      </c>
      <c r="BI3056" s="110">
        <v>0</v>
      </c>
      <c r="BJ3056" s="110">
        <v>144.52000000000001</v>
      </c>
      <c r="BK3056" s="110">
        <v>0</v>
      </c>
      <c r="BL3056" s="110">
        <v>0</v>
      </c>
      <c r="BN3056" s="110">
        <f t="shared" si="407"/>
        <v>144.52000000000001</v>
      </c>
      <c r="CG3056" s="110" t="str">
        <f t="shared" si="406"/>
        <v/>
      </c>
    </row>
    <row r="3057" spans="56:85" x14ac:dyDescent="0.2">
      <c r="BD3057" s="110" t="str">
        <f t="shared" si="405"/>
        <v>6966RGInt 04 Maringá</v>
      </c>
      <c r="BE3057" s="110">
        <v>6966</v>
      </c>
      <c r="BF3057" s="110" t="s">
        <v>5865</v>
      </c>
      <c r="BG3057" s="110">
        <v>8453</v>
      </c>
      <c r="BH3057" s="110" t="s">
        <v>36</v>
      </c>
      <c r="BI3057" s="110">
        <v>0</v>
      </c>
      <c r="BJ3057" s="110">
        <v>144.52000000000001</v>
      </c>
      <c r="BK3057" s="110">
        <v>0</v>
      </c>
      <c r="BL3057" s="110">
        <v>0</v>
      </c>
      <c r="BN3057" s="110">
        <f t="shared" si="407"/>
        <v>144.52000000000001</v>
      </c>
      <c r="CG3057" s="110" t="str">
        <f t="shared" si="406"/>
        <v/>
      </c>
    </row>
    <row r="3058" spans="56:85" x14ac:dyDescent="0.2">
      <c r="BD3058" s="110" t="str">
        <f t="shared" ref="BD3058:BD3121" si="408">BE3058&amp;BH3058</f>
        <v>6967RGInt 04 Maringá</v>
      </c>
      <c r="BE3058" s="110">
        <v>6967</v>
      </c>
      <c r="BF3058" s="110" t="s">
        <v>5891</v>
      </c>
      <c r="BG3058" s="110">
        <v>8453</v>
      </c>
      <c r="BH3058" s="110" t="s">
        <v>36</v>
      </c>
      <c r="BI3058" s="110">
        <v>0</v>
      </c>
      <c r="BJ3058" s="110">
        <v>144.52000000000001</v>
      </c>
      <c r="BK3058" s="110">
        <v>0</v>
      </c>
      <c r="BL3058" s="110">
        <v>0</v>
      </c>
      <c r="BN3058" s="110">
        <f t="shared" si="407"/>
        <v>144.52000000000001</v>
      </c>
      <c r="CG3058" s="110" t="str">
        <f t="shared" si="406"/>
        <v/>
      </c>
    </row>
    <row r="3059" spans="56:85" x14ac:dyDescent="0.2">
      <c r="BD3059" s="110" t="str">
        <f t="shared" si="408"/>
        <v>6968RGInt 04 Maringá</v>
      </c>
      <c r="BE3059" s="110">
        <v>6968</v>
      </c>
      <c r="BF3059" s="110" t="s">
        <v>5886</v>
      </c>
      <c r="BG3059" s="110">
        <v>8453</v>
      </c>
      <c r="BH3059" s="110" t="s">
        <v>36</v>
      </c>
      <c r="BI3059" s="110">
        <v>0</v>
      </c>
      <c r="BJ3059" s="110">
        <v>289.04000000000002</v>
      </c>
      <c r="BK3059" s="110">
        <v>0</v>
      </c>
      <c r="BL3059" s="110">
        <v>0</v>
      </c>
      <c r="BN3059" s="110">
        <f t="shared" si="407"/>
        <v>289.04000000000002</v>
      </c>
      <c r="CG3059" s="110" t="str">
        <f t="shared" si="406"/>
        <v/>
      </c>
    </row>
    <row r="3060" spans="56:85" x14ac:dyDescent="0.2">
      <c r="BD3060" s="110" t="str">
        <f t="shared" si="408"/>
        <v>6969RGInt 04 Maringá</v>
      </c>
      <c r="BE3060" s="110">
        <v>6969</v>
      </c>
      <c r="BF3060" s="110" t="s">
        <v>5895</v>
      </c>
      <c r="BG3060" s="110">
        <v>8453</v>
      </c>
      <c r="BH3060" s="110" t="s">
        <v>36</v>
      </c>
      <c r="BI3060" s="110">
        <v>0</v>
      </c>
      <c r="BJ3060" s="110">
        <v>144.52000000000001</v>
      </c>
      <c r="BK3060" s="110">
        <v>0</v>
      </c>
      <c r="BL3060" s="110">
        <v>0</v>
      </c>
      <c r="BN3060" s="110">
        <f t="shared" si="407"/>
        <v>144.52000000000001</v>
      </c>
      <c r="CG3060" s="110" t="str">
        <f t="shared" si="406"/>
        <v/>
      </c>
    </row>
    <row r="3061" spans="56:85" x14ac:dyDescent="0.2">
      <c r="BD3061" s="110" t="str">
        <f t="shared" si="408"/>
        <v>6970RGInt 04 Maringá</v>
      </c>
      <c r="BE3061" s="110">
        <v>6970</v>
      </c>
      <c r="BF3061" s="110" t="s">
        <v>5860</v>
      </c>
      <c r="BG3061" s="110">
        <v>8453</v>
      </c>
      <c r="BH3061" s="110" t="s">
        <v>36</v>
      </c>
      <c r="BI3061" s="110">
        <v>0</v>
      </c>
      <c r="BJ3061" s="110">
        <v>144.52000000000001</v>
      </c>
      <c r="BK3061" s="110">
        <v>0</v>
      </c>
      <c r="BL3061" s="110">
        <v>0</v>
      </c>
      <c r="BN3061" s="110">
        <f t="shared" si="407"/>
        <v>144.52000000000001</v>
      </c>
      <c r="CG3061" s="110" t="str">
        <f t="shared" si="406"/>
        <v/>
      </c>
    </row>
    <row r="3062" spans="56:85" x14ac:dyDescent="0.2">
      <c r="BD3062" s="110" t="str">
        <f t="shared" si="408"/>
        <v>6971RGInt 02 Guarapuava</v>
      </c>
      <c r="BE3062" s="110">
        <v>6971</v>
      </c>
      <c r="BF3062" s="110" t="s">
        <v>5899</v>
      </c>
      <c r="BG3062" s="110">
        <v>8453</v>
      </c>
      <c r="BH3062" s="110" t="s">
        <v>34</v>
      </c>
      <c r="BI3062" s="110">
        <v>0</v>
      </c>
      <c r="BJ3062" s="110">
        <v>216.78</v>
      </c>
      <c r="BK3062" s="110">
        <v>0</v>
      </c>
      <c r="BL3062" s="110">
        <v>0</v>
      </c>
      <c r="BN3062" s="110">
        <f t="shared" si="407"/>
        <v>216.78</v>
      </c>
      <c r="CG3062" s="110" t="str">
        <f t="shared" si="406"/>
        <v/>
      </c>
    </row>
    <row r="3063" spans="56:85" x14ac:dyDescent="0.2">
      <c r="BD3063" s="110" t="str">
        <f t="shared" si="408"/>
        <v>6972RGInt 03 Cascavel</v>
      </c>
      <c r="BE3063" s="110">
        <v>6972</v>
      </c>
      <c r="BF3063" s="110" t="s">
        <v>5953</v>
      </c>
      <c r="BG3063" s="110">
        <v>8453</v>
      </c>
      <c r="BH3063" s="110" t="s">
        <v>35</v>
      </c>
      <c r="BI3063" s="110">
        <v>0</v>
      </c>
      <c r="BJ3063" s="110">
        <v>443.56</v>
      </c>
      <c r="BK3063" s="110">
        <v>0</v>
      </c>
      <c r="BL3063" s="110">
        <v>0</v>
      </c>
      <c r="BN3063" s="110">
        <f t="shared" si="407"/>
        <v>443.56</v>
      </c>
      <c r="CG3063" s="110" t="str">
        <f t="shared" si="406"/>
        <v/>
      </c>
    </row>
    <row r="3064" spans="56:85" x14ac:dyDescent="0.2">
      <c r="BD3064" s="110" t="str">
        <f t="shared" si="408"/>
        <v>6973RGInt 03 Cascavel</v>
      </c>
      <c r="BE3064" s="110">
        <v>6973</v>
      </c>
      <c r="BF3064" s="110" t="s">
        <v>5955</v>
      </c>
      <c r="BG3064" s="110">
        <v>8453</v>
      </c>
      <c r="BH3064" s="110" t="s">
        <v>35</v>
      </c>
      <c r="BI3064" s="110">
        <v>0</v>
      </c>
      <c r="BJ3064" s="110">
        <v>216.78</v>
      </c>
      <c r="BK3064" s="110">
        <v>0</v>
      </c>
      <c r="BL3064" s="110">
        <v>0</v>
      </c>
      <c r="BN3064" s="110">
        <f t="shared" si="407"/>
        <v>216.78</v>
      </c>
      <c r="CG3064" s="110" t="str">
        <f t="shared" si="406"/>
        <v/>
      </c>
    </row>
    <row r="3065" spans="56:85" x14ac:dyDescent="0.2">
      <c r="BD3065" s="110" t="str">
        <f t="shared" si="408"/>
        <v>6974RGInt 01 Curitiba</v>
      </c>
      <c r="BE3065" s="110">
        <v>6974</v>
      </c>
      <c r="BF3065" s="110" t="s">
        <v>5901</v>
      </c>
      <c r="BG3065" s="110">
        <v>8453</v>
      </c>
      <c r="BH3065" s="110" t="s">
        <v>33</v>
      </c>
      <c r="BI3065" s="110">
        <v>0</v>
      </c>
      <c r="BJ3065" s="110">
        <v>72.260000000000005</v>
      </c>
      <c r="BK3065" s="110">
        <v>0</v>
      </c>
      <c r="BL3065" s="110">
        <v>0</v>
      </c>
      <c r="BN3065" s="110">
        <f t="shared" si="407"/>
        <v>72.260000000000005</v>
      </c>
      <c r="CG3065" s="110" t="str">
        <f t="shared" si="406"/>
        <v/>
      </c>
    </row>
    <row r="3066" spans="56:85" x14ac:dyDescent="0.2">
      <c r="BD3066" s="110" t="str">
        <f t="shared" si="408"/>
        <v>6975RGInt 01 Curitiba</v>
      </c>
      <c r="BE3066" s="110">
        <v>6975</v>
      </c>
      <c r="BF3066" s="110" t="s">
        <v>5916</v>
      </c>
      <c r="BG3066" s="110">
        <v>8453</v>
      </c>
      <c r="BH3066" s="110" t="s">
        <v>33</v>
      </c>
      <c r="BI3066" s="110">
        <v>0</v>
      </c>
      <c r="BJ3066" s="110">
        <v>289.04000000000002</v>
      </c>
      <c r="BK3066" s="110">
        <v>0</v>
      </c>
      <c r="BL3066" s="110">
        <v>0</v>
      </c>
      <c r="BN3066" s="110">
        <f t="shared" si="407"/>
        <v>289.04000000000002</v>
      </c>
      <c r="CG3066" s="110" t="str">
        <f t="shared" si="406"/>
        <v/>
      </c>
    </row>
    <row r="3067" spans="56:85" x14ac:dyDescent="0.2">
      <c r="BD3067" s="110" t="str">
        <f t="shared" si="408"/>
        <v>6976RGInt 01 Curitiba</v>
      </c>
      <c r="BE3067" s="110">
        <v>6976</v>
      </c>
      <c r="BF3067" s="110" t="s">
        <v>5872</v>
      </c>
      <c r="BG3067" s="110">
        <v>8453</v>
      </c>
      <c r="BH3067" s="110" t="s">
        <v>33</v>
      </c>
      <c r="BI3067" s="110">
        <v>0</v>
      </c>
      <c r="BJ3067" s="110">
        <v>72.260000000000005</v>
      </c>
      <c r="BK3067" s="110">
        <v>0</v>
      </c>
      <c r="BL3067" s="110">
        <v>0</v>
      </c>
      <c r="BN3067" s="110">
        <f t="shared" si="407"/>
        <v>72.260000000000005</v>
      </c>
      <c r="CG3067" s="110" t="str">
        <f t="shared" si="406"/>
        <v/>
      </c>
    </row>
    <row r="3068" spans="56:85" x14ac:dyDescent="0.2">
      <c r="BD3068" s="110" t="str">
        <f t="shared" si="408"/>
        <v>6977RGInt 01 Curitiba</v>
      </c>
      <c r="BE3068" s="110">
        <v>6977</v>
      </c>
      <c r="BF3068" s="110" t="s">
        <v>5911</v>
      </c>
      <c r="BG3068" s="110">
        <v>8453</v>
      </c>
      <c r="BH3068" s="110" t="s">
        <v>33</v>
      </c>
      <c r="BI3068" s="110">
        <v>0</v>
      </c>
      <c r="BJ3068" s="110">
        <v>72.260000000000005</v>
      </c>
      <c r="BK3068" s="110">
        <v>0</v>
      </c>
      <c r="BL3068" s="110">
        <v>0</v>
      </c>
      <c r="BN3068" s="110">
        <f t="shared" si="407"/>
        <v>72.260000000000005</v>
      </c>
      <c r="CG3068" s="110" t="str">
        <f t="shared" si="406"/>
        <v/>
      </c>
    </row>
    <row r="3069" spans="56:85" x14ac:dyDescent="0.2">
      <c r="BD3069" s="110" t="str">
        <f t="shared" si="408"/>
        <v>6978RGInt 02 Guarapuava</v>
      </c>
      <c r="BE3069" s="110">
        <v>6978</v>
      </c>
      <c r="BF3069" s="110" t="s">
        <v>5909</v>
      </c>
      <c r="BG3069" s="110">
        <v>8453</v>
      </c>
      <c r="BH3069" s="110" t="s">
        <v>34</v>
      </c>
      <c r="BI3069" s="110">
        <v>0</v>
      </c>
      <c r="BJ3069" s="110">
        <v>144.52000000000001</v>
      </c>
      <c r="BK3069" s="110">
        <v>0</v>
      </c>
      <c r="BL3069" s="110">
        <v>0</v>
      </c>
      <c r="BN3069" s="110">
        <f t="shared" si="407"/>
        <v>144.52000000000001</v>
      </c>
      <c r="CG3069" s="110" t="str">
        <f t="shared" si="406"/>
        <v/>
      </c>
    </row>
    <row r="3070" spans="56:85" x14ac:dyDescent="0.2">
      <c r="BD3070" s="110" t="str">
        <f t="shared" si="408"/>
        <v>6979RGInt 02 Guarapuava</v>
      </c>
      <c r="BE3070" s="110">
        <v>6979</v>
      </c>
      <c r="BF3070" s="110" t="s">
        <v>5904</v>
      </c>
      <c r="BG3070" s="110">
        <v>8453</v>
      </c>
      <c r="BH3070" s="110" t="s">
        <v>34</v>
      </c>
      <c r="BI3070" s="110">
        <v>0</v>
      </c>
      <c r="BJ3070" s="110">
        <v>144.52000000000001</v>
      </c>
      <c r="BK3070" s="110">
        <v>0</v>
      </c>
      <c r="BL3070" s="110">
        <v>0</v>
      </c>
      <c r="BN3070" s="110">
        <f t="shared" si="407"/>
        <v>144.52000000000001</v>
      </c>
      <c r="CG3070" s="110" t="str">
        <f t="shared" si="406"/>
        <v/>
      </c>
    </row>
    <row r="3071" spans="56:85" x14ac:dyDescent="0.2">
      <c r="BD3071" s="110" t="str">
        <f t="shared" si="408"/>
        <v>6980RGInt 01 Curitiba</v>
      </c>
      <c r="BE3071" s="110">
        <v>6980</v>
      </c>
      <c r="BF3071" s="110" t="s">
        <v>5919</v>
      </c>
      <c r="BG3071" s="110">
        <v>8453</v>
      </c>
      <c r="BH3071" s="110" t="s">
        <v>33</v>
      </c>
      <c r="BI3071" s="110">
        <v>0</v>
      </c>
      <c r="BJ3071" s="110">
        <v>216.78</v>
      </c>
      <c r="BK3071" s="110">
        <v>0</v>
      </c>
      <c r="BL3071" s="110">
        <v>0</v>
      </c>
      <c r="BN3071" s="110">
        <f t="shared" si="407"/>
        <v>216.78</v>
      </c>
      <c r="CG3071" s="110" t="str">
        <f t="shared" si="406"/>
        <v/>
      </c>
    </row>
    <row r="3072" spans="56:85" x14ac:dyDescent="0.2">
      <c r="BD3072" s="110" t="str">
        <f t="shared" si="408"/>
        <v>6981RGInt 01 Curitiba</v>
      </c>
      <c r="BE3072" s="110">
        <v>6981</v>
      </c>
      <c r="BF3072" s="110" t="s">
        <v>5960</v>
      </c>
      <c r="BG3072" s="110">
        <v>8453</v>
      </c>
      <c r="BH3072" s="110" t="s">
        <v>33</v>
      </c>
      <c r="BI3072" s="110">
        <v>0</v>
      </c>
      <c r="BJ3072" s="110">
        <v>72.260000000000005</v>
      </c>
      <c r="BK3072" s="110">
        <v>0</v>
      </c>
      <c r="BL3072" s="110">
        <v>0</v>
      </c>
      <c r="BN3072" s="110">
        <f t="shared" si="407"/>
        <v>72.260000000000005</v>
      </c>
      <c r="CG3072" s="110" t="str">
        <f t="shared" si="406"/>
        <v/>
      </c>
    </row>
    <row r="3073" spans="56:85" x14ac:dyDescent="0.2">
      <c r="BD3073" s="110" t="str">
        <f t="shared" si="408"/>
        <v>6982RGInt 01 Curitiba</v>
      </c>
      <c r="BE3073" s="110">
        <v>6982</v>
      </c>
      <c r="BF3073" s="110" t="s">
        <v>5923</v>
      </c>
      <c r="BG3073" s="110">
        <v>8453</v>
      </c>
      <c r="BH3073" s="110" t="s">
        <v>33</v>
      </c>
      <c r="BI3073" s="110">
        <v>0</v>
      </c>
      <c r="BJ3073" s="110">
        <v>144.52000000000001</v>
      </c>
      <c r="BK3073" s="110">
        <v>0</v>
      </c>
      <c r="BL3073" s="110">
        <v>0</v>
      </c>
      <c r="BN3073" s="110">
        <f t="shared" si="407"/>
        <v>144.52000000000001</v>
      </c>
      <c r="CG3073" s="110" t="str">
        <f t="shared" si="406"/>
        <v/>
      </c>
    </row>
    <row r="3074" spans="56:85" x14ac:dyDescent="0.2">
      <c r="BD3074" s="110" t="str">
        <f t="shared" si="408"/>
        <v>6983RGInt 05 Londrina</v>
      </c>
      <c r="BE3074" s="110">
        <v>6983</v>
      </c>
      <c r="BF3074" s="110" t="s">
        <v>5962</v>
      </c>
      <c r="BG3074" s="110">
        <v>8453</v>
      </c>
      <c r="BH3074" s="110" t="s">
        <v>37</v>
      </c>
      <c r="BI3074" s="110">
        <v>0</v>
      </c>
      <c r="BJ3074" s="110">
        <v>144.52000000000001</v>
      </c>
      <c r="BK3074" s="110">
        <v>144.52000000000001</v>
      </c>
      <c r="BL3074" s="110">
        <v>0</v>
      </c>
      <c r="BN3074" s="110">
        <f t="shared" si="407"/>
        <v>289.04000000000002</v>
      </c>
      <c r="CG3074" s="110" t="str">
        <f t="shared" si="406"/>
        <v/>
      </c>
    </row>
    <row r="3075" spans="56:85" x14ac:dyDescent="0.2">
      <c r="BD3075" s="110" t="str">
        <f t="shared" si="408"/>
        <v>6984RGInt 05 Londrina</v>
      </c>
      <c r="BE3075" s="110">
        <v>6984</v>
      </c>
      <c r="BF3075" s="110" t="s">
        <v>5932</v>
      </c>
      <c r="BG3075" s="110">
        <v>8453</v>
      </c>
      <c r="BH3075" s="110" t="s">
        <v>37</v>
      </c>
      <c r="BI3075" s="110">
        <v>0</v>
      </c>
      <c r="BJ3075" s="110">
        <v>144.52000000000001</v>
      </c>
      <c r="BK3075" s="110">
        <v>0</v>
      </c>
      <c r="BL3075" s="110">
        <v>0</v>
      </c>
      <c r="BN3075" s="110">
        <f t="shared" si="407"/>
        <v>144.52000000000001</v>
      </c>
      <c r="CG3075" s="110" t="str">
        <f t="shared" si="406"/>
        <v/>
      </c>
    </row>
    <row r="3076" spans="56:85" x14ac:dyDescent="0.2">
      <c r="BD3076" s="110" t="str">
        <f t="shared" si="408"/>
        <v>6985RGInt 03 Cascavel</v>
      </c>
      <c r="BE3076" s="110">
        <v>6985</v>
      </c>
      <c r="BF3076" s="110" t="s">
        <v>5925</v>
      </c>
      <c r="BG3076" s="110">
        <v>8453</v>
      </c>
      <c r="BH3076" s="110" t="s">
        <v>35</v>
      </c>
      <c r="BI3076" s="110">
        <v>0</v>
      </c>
      <c r="BJ3076" s="110">
        <v>361.3</v>
      </c>
      <c r="BK3076" s="110">
        <v>144.52000000000001</v>
      </c>
      <c r="BL3076" s="110">
        <v>0</v>
      </c>
      <c r="BN3076" s="110">
        <f t="shared" si="407"/>
        <v>505.82000000000005</v>
      </c>
      <c r="CG3076" s="110" t="str">
        <f t="shared" si="406"/>
        <v/>
      </c>
    </row>
    <row r="3077" spans="56:85" x14ac:dyDescent="0.2">
      <c r="BD3077" s="110" t="str">
        <f t="shared" si="408"/>
        <v>6986RGInt 03 Cascavel</v>
      </c>
      <c r="BE3077" s="110">
        <v>6986</v>
      </c>
      <c r="BF3077" s="110" t="s">
        <v>5882</v>
      </c>
      <c r="BG3077" s="110">
        <v>8453</v>
      </c>
      <c r="BH3077" s="110" t="s">
        <v>35</v>
      </c>
      <c r="BI3077" s="110">
        <v>0</v>
      </c>
      <c r="BJ3077" s="110">
        <v>72.260000000000005</v>
      </c>
      <c r="BK3077" s="110">
        <v>0</v>
      </c>
      <c r="BL3077" s="110">
        <v>0</v>
      </c>
      <c r="BN3077" s="110">
        <f t="shared" si="407"/>
        <v>72.260000000000005</v>
      </c>
      <c r="CG3077" s="110" t="str">
        <f t="shared" si="406"/>
        <v/>
      </c>
    </row>
    <row r="3078" spans="56:85" x14ac:dyDescent="0.2">
      <c r="BD3078" s="110" t="str">
        <f t="shared" si="408"/>
        <v>6987RGInt 03 Cascavel</v>
      </c>
      <c r="BE3078" s="110">
        <v>6987</v>
      </c>
      <c r="BF3078" s="110" t="s">
        <v>5921</v>
      </c>
      <c r="BG3078" s="110">
        <v>8453</v>
      </c>
      <c r="BH3078" s="110" t="s">
        <v>35</v>
      </c>
      <c r="BI3078" s="110">
        <v>0</v>
      </c>
      <c r="BJ3078" s="110">
        <v>144.52000000000001</v>
      </c>
      <c r="BK3078" s="110">
        <v>144.52000000000001</v>
      </c>
      <c r="BL3078" s="110">
        <v>0</v>
      </c>
      <c r="BN3078" s="110">
        <f t="shared" si="407"/>
        <v>289.04000000000002</v>
      </c>
      <c r="CG3078" s="110" t="str">
        <f t="shared" si="406"/>
        <v/>
      </c>
    </row>
    <row r="3079" spans="56:85" x14ac:dyDescent="0.2">
      <c r="BD3079" s="110" t="str">
        <f t="shared" si="408"/>
        <v>6988RGInt 04 Maringá</v>
      </c>
      <c r="BE3079" s="110">
        <v>6988</v>
      </c>
      <c r="BF3079" s="110" t="s">
        <v>5878</v>
      </c>
      <c r="BG3079" s="110">
        <v>8453</v>
      </c>
      <c r="BH3079" s="110" t="s">
        <v>36</v>
      </c>
      <c r="BI3079" s="110">
        <v>0</v>
      </c>
      <c r="BJ3079" s="110">
        <v>72.260000000000005</v>
      </c>
      <c r="BK3079" s="110">
        <v>72.260000000000005</v>
      </c>
      <c r="BL3079" s="110">
        <v>0</v>
      </c>
      <c r="BN3079" s="110">
        <f t="shared" si="407"/>
        <v>144.52000000000001</v>
      </c>
      <c r="CG3079" s="110" t="str">
        <f t="shared" si="406"/>
        <v/>
      </c>
    </row>
    <row r="3080" spans="56:85" x14ac:dyDescent="0.2">
      <c r="BD3080" s="110" t="str">
        <f t="shared" si="408"/>
        <v>6989RGInt 03 Cascavel</v>
      </c>
      <c r="BE3080" s="110">
        <v>6989</v>
      </c>
      <c r="BF3080" s="110" t="s">
        <v>5880</v>
      </c>
      <c r="BG3080" s="110">
        <v>8453</v>
      </c>
      <c r="BH3080" s="110" t="s">
        <v>35</v>
      </c>
      <c r="BI3080" s="110">
        <v>0</v>
      </c>
      <c r="BJ3080" s="110">
        <v>144.52000000000001</v>
      </c>
      <c r="BK3080" s="110">
        <v>144.52000000000001</v>
      </c>
      <c r="BL3080" s="110">
        <v>0</v>
      </c>
      <c r="BN3080" s="110">
        <f t="shared" si="407"/>
        <v>289.04000000000002</v>
      </c>
      <c r="CG3080" s="110" t="str">
        <f t="shared" si="406"/>
        <v/>
      </c>
    </row>
    <row r="3081" spans="56:85" x14ac:dyDescent="0.2">
      <c r="BD3081" s="110" t="str">
        <f t="shared" si="408"/>
        <v>6990RGInt 03 Cascavel</v>
      </c>
      <c r="BE3081" s="110">
        <v>6990</v>
      </c>
      <c r="BF3081" s="110" t="s">
        <v>5936</v>
      </c>
      <c r="BG3081" s="110">
        <v>8453</v>
      </c>
      <c r="BH3081" s="110" t="s">
        <v>35</v>
      </c>
      <c r="BI3081" s="110">
        <v>0</v>
      </c>
      <c r="BJ3081" s="110">
        <v>433.56</v>
      </c>
      <c r="BK3081" s="110">
        <v>289.04000000000002</v>
      </c>
      <c r="BL3081" s="110">
        <v>0</v>
      </c>
      <c r="BN3081" s="110">
        <f t="shared" si="407"/>
        <v>722.6</v>
      </c>
      <c r="CG3081" s="110" t="str">
        <f t="shared" si="406"/>
        <v/>
      </c>
    </row>
    <row r="3082" spans="56:85" x14ac:dyDescent="0.2">
      <c r="BD3082" s="110" t="str">
        <f t="shared" si="408"/>
        <v>6991RGInt 03 Cascavel</v>
      </c>
      <c r="BE3082" s="110">
        <v>6991</v>
      </c>
      <c r="BF3082" s="110" t="s">
        <v>5951</v>
      </c>
      <c r="BG3082" s="110">
        <v>8453</v>
      </c>
      <c r="BH3082" s="110" t="s">
        <v>35</v>
      </c>
      <c r="BI3082" s="110">
        <v>0</v>
      </c>
      <c r="BJ3082" s="110">
        <v>144.52000000000001</v>
      </c>
      <c r="BK3082" s="110">
        <v>0</v>
      </c>
      <c r="BL3082" s="110">
        <v>0</v>
      </c>
      <c r="BN3082" s="110">
        <f t="shared" si="407"/>
        <v>144.52000000000001</v>
      </c>
      <c r="CG3082" s="110" t="str">
        <f t="shared" si="406"/>
        <v/>
      </c>
    </row>
    <row r="3083" spans="56:85" x14ac:dyDescent="0.2">
      <c r="BD3083" s="110" t="str">
        <f t="shared" si="408"/>
        <v>6992RGInt 04 Maringá</v>
      </c>
      <c r="BE3083" s="110">
        <v>6992</v>
      </c>
      <c r="BF3083" s="110" t="s">
        <v>5927</v>
      </c>
      <c r="BG3083" s="110">
        <v>8453</v>
      </c>
      <c r="BH3083" s="110" t="s">
        <v>36</v>
      </c>
      <c r="BI3083" s="110">
        <v>0</v>
      </c>
      <c r="BJ3083" s="110">
        <v>72.260000000000005</v>
      </c>
      <c r="BK3083" s="110">
        <v>0</v>
      </c>
      <c r="BL3083" s="110">
        <v>0</v>
      </c>
      <c r="BN3083" s="110">
        <f t="shared" si="407"/>
        <v>72.260000000000005</v>
      </c>
      <c r="CG3083" s="110" t="str">
        <f t="shared" si="406"/>
        <v/>
      </c>
    </row>
    <row r="3084" spans="56:85" x14ac:dyDescent="0.2">
      <c r="BD3084" s="110" t="str">
        <f t="shared" si="408"/>
        <v>6993RGInt 06 Ponta Grossa</v>
      </c>
      <c r="BE3084" s="110">
        <v>6993</v>
      </c>
      <c r="BF3084" s="110" t="s">
        <v>5949</v>
      </c>
      <c r="BG3084" s="110">
        <v>8453</v>
      </c>
      <c r="BH3084" s="110" t="s">
        <v>38</v>
      </c>
      <c r="BI3084" s="110">
        <v>0</v>
      </c>
      <c r="BJ3084" s="110">
        <v>0</v>
      </c>
      <c r="BK3084" s="110">
        <v>289.04000000000002</v>
      </c>
      <c r="BL3084" s="110">
        <v>0</v>
      </c>
      <c r="BN3084" s="110">
        <f t="shared" si="407"/>
        <v>289.04000000000002</v>
      </c>
      <c r="CG3084" s="110" t="str">
        <f t="shared" si="406"/>
        <v/>
      </c>
    </row>
    <row r="3085" spans="56:85" x14ac:dyDescent="0.2">
      <c r="BD3085" s="110" t="str">
        <f t="shared" si="408"/>
        <v>6994RGInt 05 Londrina</v>
      </c>
      <c r="BE3085" s="110">
        <v>6994</v>
      </c>
      <c r="BF3085" s="110" t="s">
        <v>5934</v>
      </c>
      <c r="BG3085" s="110">
        <v>8453</v>
      </c>
      <c r="BH3085" s="110" t="s">
        <v>37</v>
      </c>
      <c r="BI3085" s="110">
        <v>0</v>
      </c>
      <c r="BJ3085" s="110">
        <v>216.78</v>
      </c>
      <c r="BK3085" s="110">
        <v>0</v>
      </c>
      <c r="BL3085" s="110">
        <v>0</v>
      </c>
      <c r="BN3085" s="110">
        <f t="shared" si="407"/>
        <v>216.78</v>
      </c>
      <c r="CG3085" s="110" t="str">
        <f t="shared" si="406"/>
        <v/>
      </c>
    </row>
    <row r="3086" spans="56:85" x14ac:dyDescent="0.2">
      <c r="BD3086" s="110" t="str">
        <f t="shared" si="408"/>
        <v>6995RGInt 05 Londrina</v>
      </c>
      <c r="BE3086" s="110">
        <v>6995</v>
      </c>
      <c r="BF3086" s="110" t="s">
        <v>5888</v>
      </c>
      <c r="BG3086" s="110">
        <v>8453</v>
      </c>
      <c r="BH3086" s="110" t="s">
        <v>37</v>
      </c>
      <c r="BI3086" s="110">
        <v>0</v>
      </c>
      <c r="BJ3086" s="110">
        <v>216.78</v>
      </c>
      <c r="BK3086" s="110">
        <v>0</v>
      </c>
      <c r="BL3086" s="110">
        <v>0</v>
      </c>
      <c r="BN3086" s="110">
        <f t="shared" si="407"/>
        <v>216.78</v>
      </c>
      <c r="CG3086" s="110" t="str">
        <f t="shared" si="406"/>
        <v/>
      </c>
    </row>
    <row r="3087" spans="56:85" x14ac:dyDescent="0.2">
      <c r="BD3087" s="110" t="str">
        <f t="shared" si="408"/>
        <v>6996RGInt 04 Maringá</v>
      </c>
      <c r="BE3087" s="110">
        <v>6996</v>
      </c>
      <c r="BF3087" s="110" t="s">
        <v>6263</v>
      </c>
      <c r="BG3087" s="110">
        <v>8059</v>
      </c>
      <c r="BH3087" s="110" t="s">
        <v>36</v>
      </c>
      <c r="BI3087" s="110">
        <v>0</v>
      </c>
      <c r="BJ3087" s="110">
        <v>445.5</v>
      </c>
      <c r="BK3087" s="110">
        <v>1481.5</v>
      </c>
      <c r="BL3087" s="110">
        <v>1481.57</v>
      </c>
      <c r="BN3087" s="110">
        <f t="shared" si="407"/>
        <v>3408.5699999999997</v>
      </c>
      <c r="CG3087" s="110" t="str">
        <f t="shared" si="406"/>
        <v/>
      </c>
    </row>
    <row r="3088" spans="56:85" x14ac:dyDescent="0.2">
      <c r="BD3088" s="110" t="str">
        <f t="shared" si="408"/>
        <v>6997RGInt 06 Ponta Grossa</v>
      </c>
      <c r="BE3088" s="110">
        <v>6997</v>
      </c>
      <c r="BF3088" s="110" t="s">
        <v>6025</v>
      </c>
      <c r="BG3088" s="110">
        <v>8059</v>
      </c>
      <c r="BH3088" s="110" t="s">
        <v>38</v>
      </c>
      <c r="BI3088" s="110">
        <v>0</v>
      </c>
      <c r="BJ3088" s="110">
        <v>3000</v>
      </c>
      <c r="BK3088" s="110">
        <v>3255</v>
      </c>
      <c r="BL3088" s="110">
        <v>0</v>
      </c>
      <c r="BN3088" s="110">
        <f t="shared" si="407"/>
        <v>6255</v>
      </c>
      <c r="CG3088" s="110" t="str">
        <f t="shared" si="406"/>
        <v/>
      </c>
    </row>
    <row r="3089" spans="56:85" x14ac:dyDescent="0.2">
      <c r="BD3089" s="110" t="str">
        <f t="shared" si="408"/>
        <v>6998RGInt 06 Ponta Grossa</v>
      </c>
      <c r="BE3089" s="110">
        <v>6998</v>
      </c>
      <c r="BF3089" s="110" t="s">
        <v>6042</v>
      </c>
      <c r="BG3089" s="110">
        <v>8119</v>
      </c>
      <c r="BH3089" s="110" t="s">
        <v>38</v>
      </c>
      <c r="BI3089" s="110">
        <v>0</v>
      </c>
      <c r="BJ3089" s="110">
        <v>200</v>
      </c>
      <c r="BK3089" s="110">
        <v>130.6</v>
      </c>
      <c r="BL3089" s="110">
        <v>0</v>
      </c>
      <c r="BN3089" s="110">
        <f t="shared" si="407"/>
        <v>330.6</v>
      </c>
      <c r="CG3089" s="110" t="str">
        <f t="shared" si="406"/>
        <v/>
      </c>
    </row>
    <row r="3090" spans="56:85" x14ac:dyDescent="0.2">
      <c r="BD3090" s="110" t="str">
        <f t="shared" si="408"/>
        <v>6999RGInt 06 Ponta Grossa</v>
      </c>
      <c r="BE3090" s="110">
        <v>6999</v>
      </c>
      <c r="BF3090" s="110" t="s">
        <v>6032</v>
      </c>
      <c r="BG3090" s="110">
        <v>8119</v>
      </c>
      <c r="BH3090" s="110" t="s">
        <v>38</v>
      </c>
      <c r="BI3090" s="110">
        <v>0</v>
      </c>
      <c r="BJ3090" s="110">
        <v>3000</v>
      </c>
      <c r="BK3090" s="110">
        <v>3000</v>
      </c>
      <c r="BL3090" s="110">
        <v>1555.41</v>
      </c>
      <c r="BN3090" s="110">
        <f t="shared" si="407"/>
        <v>7555.41</v>
      </c>
      <c r="CG3090" s="110" t="str">
        <f t="shared" si="406"/>
        <v/>
      </c>
    </row>
    <row r="3091" spans="56:85" x14ac:dyDescent="0.2">
      <c r="BD3091" s="110" t="str">
        <f t="shared" si="408"/>
        <v>7000RGInt 01 Curitiba</v>
      </c>
      <c r="BE3091" s="110">
        <v>7000</v>
      </c>
      <c r="BF3091" s="110" t="s">
        <v>5212</v>
      </c>
      <c r="BG3091" s="110">
        <v>8047</v>
      </c>
      <c r="BH3091" s="110" t="s">
        <v>33</v>
      </c>
      <c r="BI3091" s="110">
        <v>0</v>
      </c>
      <c r="BJ3091" s="110">
        <v>0.15</v>
      </c>
      <c r="BK3091" s="110">
        <v>0.85</v>
      </c>
      <c r="BL3091" s="110">
        <v>0</v>
      </c>
      <c r="BN3091" s="110">
        <f t="shared" si="407"/>
        <v>1</v>
      </c>
      <c r="CG3091" s="110" t="str">
        <f t="shared" si="406"/>
        <v/>
      </c>
    </row>
    <row r="3092" spans="56:85" x14ac:dyDescent="0.2">
      <c r="BD3092" s="110" t="str">
        <f t="shared" si="408"/>
        <v>7001RGInt 05 Londrina</v>
      </c>
      <c r="BE3092" s="110">
        <v>7001</v>
      </c>
      <c r="BF3092" s="110" t="s">
        <v>5930</v>
      </c>
      <c r="BG3092" s="110">
        <v>8453</v>
      </c>
      <c r="BH3092" s="110" t="s">
        <v>37</v>
      </c>
      <c r="BI3092" s="110">
        <v>0</v>
      </c>
      <c r="BJ3092" s="110">
        <v>72.260000000000005</v>
      </c>
      <c r="BK3092" s="110">
        <v>72.260000000000005</v>
      </c>
      <c r="BL3092" s="110">
        <v>0</v>
      </c>
      <c r="BN3092" s="110">
        <f t="shared" si="407"/>
        <v>144.52000000000001</v>
      </c>
      <c r="CG3092" s="110" t="str">
        <f t="shared" si="406"/>
        <v/>
      </c>
    </row>
    <row r="3093" spans="56:85" x14ac:dyDescent="0.2">
      <c r="BD3093" s="110" t="str">
        <f t="shared" si="408"/>
        <v>7002RGInt 01 Curitiba</v>
      </c>
      <c r="BE3093" s="110">
        <v>7002</v>
      </c>
      <c r="BF3093" s="110" t="s">
        <v>5938</v>
      </c>
      <c r="BG3093" s="110">
        <v>8453</v>
      </c>
      <c r="BH3093" s="110" t="s">
        <v>33</v>
      </c>
      <c r="BI3093" s="110">
        <v>0</v>
      </c>
      <c r="BJ3093" s="110">
        <v>144.52000000000001</v>
      </c>
      <c r="BK3093" s="110">
        <v>361.3</v>
      </c>
      <c r="BL3093" s="110">
        <v>0</v>
      </c>
      <c r="BN3093" s="110">
        <f t="shared" si="407"/>
        <v>505.82000000000005</v>
      </c>
      <c r="CG3093" s="110" t="str">
        <f t="shared" si="406"/>
        <v/>
      </c>
    </row>
    <row r="3094" spans="56:85" x14ac:dyDescent="0.2">
      <c r="BD3094" s="110" t="str">
        <f t="shared" si="408"/>
        <v>7003RGInt 02 Guarapuava</v>
      </c>
      <c r="BE3094" s="110">
        <v>7003</v>
      </c>
      <c r="BF3094" s="110" t="s">
        <v>5940</v>
      </c>
      <c r="BG3094" s="110">
        <v>8453</v>
      </c>
      <c r="BH3094" s="110" t="s">
        <v>34</v>
      </c>
      <c r="BI3094" s="110">
        <v>0</v>
      </c>
      <c r="BJ3094" s="110">
        <v>36.130000000000003</v>
      </c>
      <c r="BK3094" s="110">
        <v>36.130000000000003</v>
      </c>
      <c r="BL3094" s="110">
        <v>0</v>
      </c>
      <c r="BN3094" s="110">
        <f t="shared" si="407"/>
        <v>72.260000000000005</v>
      </c>
      <c r="CG3094" s="110" t="str">
        <f t="shared" si="406"/>
        <v/>
      </c>
    </row>
    <row r="3095" spans="56:85" x14ac:dyDescent="0.2">
      <c r="BD3095" s="110" t="str">
        <f t="shared" si="408"/>
        <v>7004RGInt 06 Ponta Grossa</v>
      </c>
      <c r="BE3095" s="110">
        <v>7004</v>
      </c>
      <c r="BF3095" s="110" t="s">
        <v>5906</v>
      </c>
      <c r="BG3095" s="110">
        <v>8453</v>
      </c>
      <c r="BH3095" s="110" t="s">
        <v>38</v>
      </c>
      <c r="BI3095" s="110">
        <v>0</v>
      </c>
      <c r="BJ3095" s="110">
        <v>72.260000000000005</v>
      </c>
      <c r="BK3095" s="110">
        <v>72.260000000000005</v>
      </c>
      <c r="BL3095" s="110">
        <v>0</v>
      </c>
      <c r="BN3095" s="110">
        <f t="shared" si="407"/>
        <v>144.52000000000001</v>
      </c>
      <c r="CG3095" s="110" t="str">
        <f t="shared" si="406"/>
        <v/>
      </c>
    </row>
    <row r="3096" spans="56:85" x14ac:dyDescent="0.2">
      <c r="BD3096" s="110" t="str">
        <f t="shared" si="408"/>
        <v>7005RGInt 05 Londrina</v>
      </c>
      <c r="BE3096" s="110">
        <v>7005</v>
      </c>
      <c r="BF3096" s="110" t="s">
        <v>5893</v>
      </c>
      <c r="BG3096" s="110">
        <v>8453</v>
      </c>
      <c r="BH3096" s="110" t="s">
        <v>37</v>
      </c>
      <c r="BI3096" s="110">
        <v>0</v>
      </c>
      <c r="BJ3096" s="110">
        <v>144.52000000000001</v>
      </c>
      <c r="BK3096" s="110">
        <v>144.52000000000001</v>
      </c>
      <c r="BL3096" s="110">
        <v>0</v>
      </c>
      <c r="BN3096" s="110">
        <f t="shared" si="407"/>
        <v>289.04000000000002</v>
      </c>
      <c r="CG3096" s="110" t="str">
        <f t="shared" si="406"/>
        <v/>
      </c>
    </row>
    <row r="3097" spans="56:85" x14ac:dyDescent="0.2">
      <c r="BD3097" s="110" t="str">
        <f t="shared" si="408"/>
        <v>7006RGInt 02 Guarapuava</v>
      </c>
      <c r="BE3097" s="110">
        <v>7006</v>
      </c>
      <c r="BF3097" s="110" t="s">
        <v>5942</v>
      </c>
      <c r="BG3097" s="110">
        <v>8453</v>
      </c>
      <c r="BH3097" s="110" t="s">
        <v>34</v>
      </c>
      <c r="BI3097" s="110">
        <v>0</v>
      </c>
      <c r="BJ3097" s="110">
        <v>144.52000000000001</v>
      </c>
      <c r="BK3097" s="110">
        <v>289.04000000000002</v>
      </c>
      <c r="BL3097" s="110">
        <v>0</v>
      </c>
      <c r="BN3097" s="110">
        <f t="shared" si="407"/>
        <v>433.56000000000006</v>
      </c>
      <c r="CG3097" s="110" t="str">
        <f t="shared" si="406"/>
        <v/>
      </c>
    </row>
    <row r="3098" spans="56:85" x14ac:dyDescent="0.2">
      <c r="BD3098" s="110" t="str">
        <f t="shared" si="408"/>
        <v>7007RGInt 01 Curitiba</v>
      </c>
      <c r="BE3098" s="110">
        <v>7007</v>
      </c>
      <c r="BF3098" s="110" t="s">
        <v>5913</v>
      </c>
      <c r="BG3098" s="110">
        <v>8453</v>
      </c>
      <c r="BH3098" s="110" t="s">
        <v>33</v>
      </c>
      <c r="BI3098" s="110">
        <v>0</v>
      </c>
      <c r="BJ3098" s="110">
        <v>144.52000000000001</v>
      </c>
      <c r="BK3098" s="110">
        <v>289.04000000000002</v>
      </c>
      <c r="BL3098" s="110">
        <v>0</v>
      </c>
      <c r="BN3098" s="110">
        <f t="shared" si="407"/>
        <v>433.56000000000006</v>
      </c>
      <c r="CG3098" s="110" t="str">
        <f t="shared" si="406"/>
        <v/>
      </c>
    </row>
    <row r="3099" spans="56:85" x14ac:dyDescent="0.2">
      <c r="BD3099" s="110" t="str">
        <f t="shared" si="408"/>
        <v>7008RGInt 04 Maringá</v>
      </c>
      <c r="BE3099" s="110">
        <v>7008</v>
      </c>
      <c r="BF3099" s="110" t="s">
        <v>5884</v>
      </c>
      <c r="BG3099" s="110">
        <v>8453</v>
      </c>
      <c r="BH3099" s="110" t="s">
        <v>36</v>
      </c>
      <c r="BI3099" s="110">
        <v>0</v>
      </c>
      <c r="BJ3099" s="110">
        <v>36.130000000000003</v>
      </c>
      <c r="BK3099" s="110">
        <v>36.130000000000003</v>
      </c>
      <c r="BL3099" s="110">
        <v>0</v>
      </c>
      <c r="BN3099" s="110">
        <f t="shared" si="407"/>
        <v>72.260000000000005</v>
      </c>
      <c r="CG3099" s="110" t="str">
        <f t="shared" si="406"/>
        <v/>
      </c>
    </row>
    <row r="3100" spans="56:85" x14ac:dyDescent="0.2">
      <c r="BD3100" s="110" t="str">
        <f t="shared" si="408"/>
        <v>7009RGInt 05 Londrina</v>
      </c>
      <c r="BE3100" s="110">
        <v>7009</v>
      </c>
      <c r="BF3100" s="110" t="s">
        <v>5947</v>
      </c>
      <c r="BG3100" s="110">
        <v>8453</v>
      </c>
      <c r="BH3100" s="110" t="s">
        <v>37</v>
      </c>
      <c r="BI3100" s="110">
        <v>0</v>
      </c>
      <c r="BJ3100" s="110">
        <v>72.260000000000005</v>
      </c>
      <c r="BK3100" s="110">
        <v>72.260000000000005</v>
      </c>
      <c r="BL3100" s="110">
        <v>0</v>
      </c>
      <c r="BN3100" s="110">
        <f t="shared" si="407"/>
        <v>144.52000000000001</v>
      </c>
      <c r="CG3100" s="110" t="str">
        <f t="shared" si="406"/>
        <v/>
      </c>
    </row>
    <row r="3101" spans="56:85" x14ac:dyDescent="0.2">
      <c r="BD3101" s="110" t="str">
        <f t="shared" si="408"/>
        <v>7010RGInt 01 Curitiba</v>
      </c>
      <c r="BE3101" s="110">
        <v>7010</v>
      </c>
      <c r="BF3101" s="110" t="s">
        <v>5945</v>
      </c>
      <c r="BG3101" s="110">
        <v>8453</v>
      </c>
      <c r="BH3101" s="110" t="s">
        <v>33</v>
      </c>
      <c r="BI3101" s="110">
        <v>0</v>
      </c>
      <c r="BJ3101" s="110">
        <v>36.130000000000003</v>
      </c>
      <c r="BK3101" s="110">
        <v>36.130000000000003</v>
      </c>
      <c r="BL3101" s="110">
        <v>0</v>
      </c>
      <c r="BN3101" s="110">
        <f t="shared" si="407"/>
        <v>72.260000000000005</v>
      </c>
      <c r="CG3101" s="110" t="str">
        <f t="shared" si="406"/>
        <v/>
      </c>
    </row>
    <row r="3102" spans="56:85" x14ac:dyDescent="0.2">
      <c r="BD3102" s="110" t="str">
        <f t="shared" si="408"/>
        <v>7011RGInt 05 Londrina</v>
      </c>
      <c r="BE3102" s="110">
        <v>7011</v>
      </c>
      <c r="BF3102" s="110" t="s">
        <v>5874</v>
      </c>
      <c r="BG3102" s="110">
        <v>8453</v>
      </c>
      <c r="BH3102" s="110" t="s">
        <v>37</v>
      </c>
      <c r="BI3102" s="110">
        <v>0</v>
      </c>
      <c r="BJ3102" s="110">
        <v>36.130000000000003</v>
      </c>
      <c r="BK3102" s="110">
        <v>36.130000000000003</v>
      </c>
      <c r="BL3102" s="110">
        <v>0</v>
      </c>
      <c r="BN3102" s="110">
        <f t="shared" si="407"/>
        <v>72.260000000000005</v>
      </c>
      <c r="CG3102" s="110" t="str">
        <f t="shared" si="406"/>
        <v/>
      </c>
    </row>
    <row r="3103" spans="56:85" x14ac:dyDescent="0.2">
      <c r="BD3103" s="110" t="str">
        <f t="shared" si="408"/>
        <v>7012RGInt 05 Londrina</v>
      </c>
      <c r="BE3103" s="110">
        <v>7012</v>
      </c>
      <c r="BF3103" s="110" t="s">
        <v>5863</v>
      </c>
      <c r="BG3103" s="110">
        <v>8453</v>
      </c>
      <c r="BH3103" s="110" t="s">
        <v>37</v>
      </c>
      <c r="BI3103" s="110">
        <v>0</v>
      </c>
      <c r="BJ3103" s="110">
        <v>72.260000000000005</v>
      </c>
      <c r="BK3103" s="110">
        <v>144.52000000000001</v>
      </c>
      <c r="BL3103" s="110">
        <v>0</v>
      </c>
      <c r="BN3103" s="110">
        <f t="shared" si="407"/>
        <v>216.78000000000003</v>
      </c>
      <c r="CG3103" s="110" t="str">
        <f t="shared" si="406"/>
        <v/>
      </c>
    </row>
    <row r="3104" spans="56:85" x14ac:dyDescent="0.2">
      <c r="BD3104" s="110" t="str">
        <f t="shared" si="408"/>
        <v>7013RGInt 05 Londrina</v>
      </c>
      <c r="BE3104" s="110">
        <v>7013</v>
      </c>
      <c r="BF3104" s="110" t="s">
        <v>5957</v>
      </c>
      <c r="BG3104" s="110">
        <v>8453</v>
      </c>
      <c r="BH3104" s="110" t="s">
        <v>37</v>
      </c>
      <c r="BI3104" s="110">
        <v>0</v>
      </c>
      <c r="BJ3104" s="110">
        <v>72.260000000000005</v>
      </c>
      <c r="BK3104" s="110">
        <v>144.52000000000001</v>
      </c>
      <c r="BL3104" s="110">
        <v>0</v>
      </c>
      <c r="BN3104" s="110">
        <f t="shared" si="407"/>
        <v>216.78000000000003</v>
      </c>
      <c r="CG3104" s="110" t="str">
        <f t="shared" si="406"/>
        <v/>
      </c>
    </row>
    <row r="3105" spans="56:85" x14ac:dyDescent="0.2">
      <c r="BD3105" s="110" t="str">
        <f t="shared" si="408"/>
        <v>7014RGInt 03 Cascavel</v>
      </c>
      <c r="BE3105" s="110">
        <v>7014</v>
      </c>
      <c r="BF3105" s="110" t="s">
        <v>5834</v>
      </c>
      <c r="BG3105" s="110">
        <v>8453</v>
      </c>
      <c r="BH3105" s="110" t="s">
        <v>35</v>
      </c>
      <c r="BI3105" s="110">
        <v>0</v>
      </c>
      <c r="BJ3105" s="110">
        <v>166.09</v>
      </c>
      <c r="BK3105" s="110">
        <v>3155.73</v>
      </c>
      <c r="BL3105" s="110">
        <v>0</v>
      </c>
      <c r="BN3105" s="110">
        <f t="shared" si="407"/>
        <v>3321.82</v>
      </c>
      <c r="CG3105" s="110" t="str">
        <f t="shared" si="406"/>
        <v/>
      </c>
    </row>
    <row r="3106" spans="56:85" x14ac:dyDescent="0.2">
      <c r="BD3106" s="110" t="str">
        <f t="shared" si="408"/>
        <v>7015RGInt 01 Curitiba</v>
      </c>
      <c r="BE3106" s="110">
        <v>7015</v>
      </c>
      <c r="BF3106" s="110" t="s">
        <v>4948</v>
      </c>
      <c r="BG3106" s="110">
        <v>7101</v>
      </c>
      <c r="BH3106" s="110" t="s">
        <v>33</v>
      </c>
      <c r="BI3106" s="110">
        <v>0</v>
      </c>
      <c r="BJ3106" s="110">
        <v>0.2</v>
      </c>
      <c r="BK3106" s="110">
        <v>0.8</v>
      </c>
      <c r="BL3106" s="110">
        <v>0</v>
      </c>
      <c r="BN3106" s="110">
        <f t="shared" si="407"/>
        <v>1</v>
      </c>
      <c r="CG3106" s="110" t="str">
        <f t="shared" si="406"/>
        <v/>
      </c>
    </row>
    <row r="3107" spans="56:85" x14ac:dyDescent="0.2">
      <c r="BD3107" s="110" t="str">
        <f t="shared" si="408"/>
        <v>7016RGInt 01 Curitiba</v>
      </c>
      <c r="BE3107" s="110">
        <v>7016</v>
      </c>
      <c r="BF3107" s="110" t="s">
        <v>6128</v>
      </c>
      <c r="BG3107" s="110">
        <v>8131</v>
      </c>
      <c r="BH3107" s="110" t="s">
        <v>33</v>
      </c>
      <c r="BI3107" s="110">
        <v>0</v>
      </c>
      <c r="BJ3107" s="110">
        <v>4.84</v>
      </c>
      <c r="BK3107" s="110">
        <v>0</v>
      </c>
      <c r="BL3107" s="110">
        <v>0</v>
      </c>
      <c r="BN3107" s="110">
        <f t="shared" si="407"/>
        <v>4.84</v>
      </c>
      <c r="CG3107" s="110" t="str">
        <f t="shared" si="406"/>
        <v/>
      </c>
    </row>
    <row r="3108" spans="56:85" x14ac:dyDescent="0.2">
      <c r="BD3108" s="110" t="str">
        <f t="shared" si="408"/>
        <v>7017RGInt 04 Maringá</v>
      </c>
      <c r="BE3108" s="110">
        <v>7017</v>
      </c>
      <c r="BF3108" s="110" t="s">
        <v>6071</v>
      </c>
      <c r="BG3108" s="110">
        <v>8122</v>
      </c>
      <c r="BH3108" s="110" t="s">
        <v>36</v>
      </c>
      <c r="BI3108" s="110">
        <v>0</v>
      </c>
      <c r="BJ3108" s="110">
        <v>248.5</v>
      </c>
      <c r="BK3108" s="110">
        <v>248.38</v>
      </c>
      <c r="BL3108" s="110">
        <v>0</v>
      </c>
      <c r="BN3108" s="110">
        <f t="shared" si="407"/>
        <v>496.88</v>
      </c>
      <c r="CG3108" s="110" t="str">
        <f t="shared" si="406"/>
        <v/>
      </c>
    </row>
    <row r="3109" spans="56:85" x14ac:dyDescent="0.2">
      <c r="BD3109" s="110" t="str">
        <f t="shared" si="408"/>
        <v>7018RGInt 04 Maringá</v>
      </c>
      <c r="BE3109" s="110">
        <v>7018</v>
      </c>
      <c r="BF3109" s="110" t="s">
        <v>6081</v>
      </c>
      <c r="BG3109" s="110">
        <v>8122</v>
      </c>
      <c r="BH3109" s="110" t="s">
        <v>36</v>
      </c>
      <c r="BI3109" s="110">
        <v>0</v>
      </c>
      <c r="BJ3109" s="110">
        <v>300</v>
      </c>
      <c r="BK3109" s="110">
        <v>5681.69</v>
      </c>
      <c r="BL3109" s="110">
        <v>0</v>
      </c>
      <c r="BN3109" s="110">
        <f t="shared" si="407"/>
        <v>5981.69</v>
      </c>
      <c r="CG3109" s="110" t="str">
        <f t="shared" si="406"/>
        <v/>
      </c>
    </row>
    <row r="3110" spans="56:85" x14ac:dyDescent="0.2">
      <c r="BD3110" s="110" t="str">
        <f t="shared" si="408"/>
        <v>7019RGInt 04 Maringá</v>
      </c>
      <c r="BE3110" s="110">
        <v>7019</v>
      </c>
      <c r="BF3110" s="110" t="s">
        <v>6074</v>
      </c>
      <c r="BG3110" s="110">
        <v>8122</v>
      </c>
      <c r="BH3110" s="110" t="s">
        <v>36</v>
      </c>
      <c r="BI3110" s="110">
        <v>0</v>
      </c>
      <c r="BJ3110" s="110">
        <v>13.22</v>
      </c>
      <c r="BK3110" s="110">
        <v>10</v>
      </c>
      <c r="BL3110" s="110">
        <v>0</v>
      </c>
      <c r="BN3110" s="110">
        <f t="shared" si="407"/>
        <v>23.22</v>
      </c>
      <c r="CG3110" s="110" t="str">
        <f t="shared" si="406"/>
        <v/>
      </c>
    </row>
    <row r="3111" spans="56:85" x14ac:dyDescent="0.2">
      <c r="BD3111" s="110" t="str">
        <f t="shared" si="408"/>
        <v>7020RGInt 04 Maringá</v>
      </c>
      <c r="BE3111" s="110">
        <v>7020</v>
      </c>
      <c r="BF3111" s="110" t="s">
        <v>6054</v>
      </c>
      <c r="BG3111" s="110">
        <v>8122</v>
      </c>
      <c r="BH3111" s="110" t="s">
        <v>36</v>
      </c>
      <c r="BI3111" s="110">
        <v>0</v>
      </c>
      <c r="BJ3111" s="110">
        <v>20</v>
      </c>
      <c r="BK3111" s="110">
        <v>50</v>
      </c>
      <c r="BL3111" s="110">
        <v>0</v>
      </c>
      <c r="BN3111" s="110">
        <f t="shared" si="407"/>
        <v>70</v>
      </c>
      <c r="CG3111" s="110" t="str">
        <f t="shared" si="406"/>
        <v/>
      </c>
    </row>
    <row r="3112" spans="56:85" x14ac:dyDescent="0.2">
      <c r="BD3112" s="110" t="str">
        <f t="shared" si="408"/>
        <v>7021RGInt 04 Maringá</v>
      </c>
      <c r="BE3112" s="110">
        <v>7021</v>
      </c>
      <c r="BF3112" s="110" t="s">
        <v>6085</v>
      </c>
      <c r="BG3112" s="110">
        <v>8122</v>
      </c>
      <c r="BH3112" s="110" t="s">
        <v>36</v>
      </c>
      <c r="BI3112" s="110">
        <v>0</v>
      </c>
      <c r="BJ3112" s="110">
        <v>30</v>
      </c>
      <c r="BK3112" s="110">
        <v>77.260000000000005</v>
      </c>
      <c r="BL3112" s="110">
        <v>0</v>
      </c>
      <c r="BN3112" s="110">
        <f t="shared" si="407"/>
        <v>107.26</v>
      </c>
      <c r="CG3112" s="110" t="str">
        <f t="shared" si="406"/>
        <v/>
      </c>
    </row>
    <row r="3113" spans="56:85" x14ac:dyDescent="0.2">
      <c r="BD3113" s="110" t="str">
        <f t="shared" si="408"/>
        <v>7022RGInt 04 Maringá</v>
      </c>
      <c r="BE3113" s="110">
        <v>7022</v>
      </c>
      <c r="BF3113" s="110" t="s">
        <v>6093</v>
      </c>
      <c r="BG3113" s="110">
        <v>8122</v>
      </c>
      <c r="BH3113" s="110" t="s">
        <v>36</v>
      </c>
      <c r="BI3113" s="110">
        <v>0</v>
      </c>
      <c r="BJ3113" s="110">
        <v>88.47</v>
      </c>
      <c r="BK3113" s="110">
        <v>88</v>
      </c>
      <c r="BL3113" s="110">
        <v>0</v>
      </c>
      <c r="BN3113" s="110">
        <f t="shared" si="407"/>
        <v>176.47</v>
      </c>
      <c r="CG3113" s="110" t="str">
        <f t="shared" si="406"/>
        <v/>
      </c>
    </row>
    <row r="3114" spans="56:85" x14ac:dyDescent="0.2">
      <c r="BD3114" s="110" t="str">
        <f t="shared" si="408"/>
        <v>7023RGInt 04 Maringá</v>
      </c>
      <c r="BE3114" s="110">
        <v>7023</v>
      </c>
      <c r="BF3114" s="110" t="s">
        <v>6093</v>
      </c>
      <c r="BG3114" s="110">
        <v>8153</v>
      </c>
      <c r="BH3114" s="110" t="s">
        <v>36</v>
      </c>
      <c r="BI3114" s="110">
        <v>0</v>
      </c>
      <c r="BJ3114" s="110">
        <v>88.47</v>
      </c>
      <c r="BK3114" s="110">
        <v>88</v>
      </c>
      <c r="BL3114" s="110">
        <v>0</v>
      </c>
      <c r="BN3114" s="110">
        <f t="shared" si="407"/>
        <v>176.47</v>
      </c>
      <c r="CG3114" s="110" t="str">
        <f t="shared" si="406"/>
        <v/>
      </c>
    </row>
    <row r="3115" spans="56:85" x14ac:dyDescent="0.2">
      <c r="BD3115" s="110" t="str">
        <f t="shared" si="408"/>
        <v>7024RGInt 05 Londrina</v>
      </c>
      <c r="BE3115" s="110">
        <v>7024</v>
      </c>
      <c r="BF3115" s="110" t="s">
        <v>6686</v>
      </c>
      <c r="BG3115" s="110">
        <v>8294</v>
      </c>
      <c r="BH3115" s="110" t="s">
        <v>37</v>
      </c>
      <c r="BI3115" s="110">
        <v>0</v>
      </c>
      <c r="BJ3115" s="110">
        <v>5558</v>
      </c>
      <c r="BK3115" s="110">
        <v>981</v>
      </c>
      <c r="BL3115" s="110">
        <v>0</v>
      </c>
      <c r="BN3115" s="110">
        <f t="shared" si="407"/>
        <v>6539</v>
      </c>
      <c r="CG3115" s="110" t="str">
        <f t="shared" si="406"/>
        <v/>
      </c>
    </row>
    <row r="3116" spans="56:85" x14ac:dyDescent="0.2">
      <c r="BD3116" s="110" t="str">
        <f t="shared" si="408"/>
        <v>7025RGInt 06 Ponta Grossa</v>
      </c>
      <c r="BE3116" s="110">
        <v>7025</v>
      </c>
      <c r="BF3116" s="110" t="s">
        <v>6025</v>
      </c>
      <c r="BG3116" s="110">
        <v>8076</v>
      </c>
      <c r="BH3116" s="110" t="s">
        <v>38</v>
      </c>
      <c r="BI3116" s="110">
        <v>0</v>
      </c>
      <c r="BJ3116" s="110">
        <v>3000</v>
      </c>
      <c r="BK3116" s="110">
        <v>3255</v>
      </c>
      <c r="BL3116" s="110">
        <v>0</v>
      </c>
      <c r="BN3116" s="110">
        <f t="shared" si="407"/>
        <v>6255</v>
      </c>
      <c r="CG3116" s="110" t="str">
        <f t="shared" si="406"/>
        <v/>
      </c>
    </row>
    <row r="3117" spans="56:85" x14ac:dyDescent="0.2">
      <c r="BD3117" s="110" t="str">
        <f t="shared" si="408"/>
        <v>7026RGInt 01 Curitiba</v>
      </c>
      <c r="BE3117" s="110">
        <v>7026</v>
      </c>
      <c r="BF3117" s="110" t="s">
        <v>2564</v>
      </c>
      <c r="BG3117" s="110">
        <v>7024</v>
      </c>
      <c r="BH3117" s="110" t="s">
        <v>33</v>
      </c>
      <c r="BI3117" s="110">
        <v>0</v>
      </c>
      <c r="BJ3117" s="110">
        <v>0</v>
      </c>
      <c r="BK3117" s="110">
        <v>8000</v>
      </c>
      <c r="BL3117" s="110">
        <v>8000</v>
      </c>
      <c r="BN3117" s="110">
        <f t="shared" si="407"/>
        <v>16000</v>
      </c>
      <c r="CG3117" s="110" t="str">
        <f t="shared" si="406"/>
        <v/>
      </c>
    </row>
    <row r="3118" spans="56:85" x14ac:dyDescent="0.2">
      <c r="BD3118" s="110" t="str">
        <f t="shared" si="408"/>
        <v>7026RGInt 02 Guarapuava</v>
      </c>
      <c r="BE3118" s="110">
        <v>7026</v>
      </c>
      <c r="BF3118" s="110" t="s">
        <v>2564</v>
      </c>
      <c r="BG3118" s="110">
        <v>7024</v>
      </c>
      <c r="BH3118" s="110" t="s">
        <v>34</v>
      </c>
      <c r="BI3118" s="110">
        <v>0</v>
      </c>
      <c r="BJ3118" s="110">
        <v>0</v>
      </c>
      <c r="BK3118" s="110">
        <v>8500</v>
      </c>
      <c r="BL3118" s="110">
        <v>8500</v>
      </c>
      <c r="BN3118" s="110">
        <f t="shared" si="407"/>
        <v>17000</v>
      </c>
      <c r="CG3118" s="110" t="str">
        <f t="shared" ref="CG3118:CG3181" si="409">CJ3118&amp;CM3118</f>
        <v/>
      </c>
    </row>
    <row r="3119" spans="56:85" x14ac:dyDescent="0.2">
      <c r="BD3119" s="110" t="str">
        <f t="shared" si="408"/>
        <v>7026RGInt 03 Cascavel</v>
      </c>
      <c r="BE3119" s="110">
        <v>7026</v>
      </c>
      <c r="BF3119" s="110" t="s">
        <v>2564</v>
      </c>
      <c r="BG3119" s="110">
        <v>7024</v>
      </c>
      <c r="BH3119" s="110" t="s">
        <v>35</v>
      </c>
      <c r="BI3119" s="110">
        <v>0</v>
      </c>
      <c r="BJ3119" s="110">
        <v>0</v>
      </c>
      <c r="BK3119" s="110">
        <v>9000</v>
      </c>
      <c r="BL3119" s="110">
        <v>9000</v>
      </c>
      <c r="BN3119" s="110">
        <f t="shared" ref="BN3119:BN3182" si="410">SUM(BI3119:BM3119)</f>
        <v>18000</v>
      </c>
      <c r="CG3119" s="110" t="str">
        <f t="shared" si="409"/>
        <v/>
      </c>
    </row>
    <row r="3120" spans="56:85" x14ac:dyDescent="0.2">
      <c r="BD3120" s="110" t="str">
        <f t="shared" si="408"/>
        <v>7026RGInt 04 Maringá</v>
      </c>
      <c r="BE3120" s="110">
        <v>7026</v>
      </c>
      <c r="BF3120" s="110" t="s">
        <v>2564</v>
      </c>
      <c r="BG3120" s="110">
        <v>7024</v>
      </c>
      <c r="BH3120" s="110" t="s">
        <v>36</v>
      </c>
      <c r="BI3120" s="110">
        <v>0</v>
      </c>
      <c r="BJ3120" s="110">
        <v>0</v>
      </c>
      <c r="BK3120" s="110">
        <v>8000</v>
      </c>
      <c r="BL3120" s="110">
        <v>8000</v>
      </c>
      <c r="BN3120" s="110">
        <f t="shared" si="410"/>
        <v>16000</v>
      </c>
      <c r="CG3120" s="110" t="str">
        <f t="shared" si="409"/>
        <v/>
      </c>
    </row>
    <row r="3121" spans="56:85" x14ac:dyDescent="0.2">
      <c r="BD3121" s="110" t="str">
        <f t="shared" si="408"/>
        <v>7026RGInt 05 Londrina</v>
      </c>
      <c r="BE3121" s="110">
        <v>7026</v>
      </c>
      <c r="BF3121" s="110" t="s">
        <v>2564</v>
      </c>
      <c r="BG3121" s="110">
        <v>7024</v>
      </c>
      <c r="BH3121" s="110" t="s">
        <v>37</v>
      </c>
      <c r="BI3121" s="110">
        <v>0</v>
      </c>
      <c r="BJ3121" s="110">
        <v>0</v>
      </c>
      <c r="BK3121" s="110">
        <v>9000</v>
      </c>
      <c r="BL3121" s="110">
        <v>9000</v>
      </c>
      <c r="BN3121" s="110">
        <f t="shared" si="410"/>
        <v>18000</v>
      </c>
      <c r="CG3121" s="110" t="str">
        <f t="shared" si="409"/>
        <v/>
      </c>
    </row>
    <row r="3122" spans="56:85" x14ac:dyDescent="0.2">
      <c r="BD3122" s="110" t="str">
        <f t="shared" ref="BD3122:BD3185" si="411">BE3122&amp;BH3122</f>
        <v>7026RGInt 06 Ponta Grossa</v>
      </c>
      <c r="BE3122" s="110">
        <v>7026</v>
      </c>
      <c r="BF3122" s="110" t="s">
        <v>2564</v>
      </c>
      <c r="BG3122" s="110">
        <v>7024</v>
      </c>
      <c r="BH3122" s="110" t="s">
        <v>38</v>
      </c>
      <c r="BI3122" s="110">
        <v>0</v>
      </c>
      <c r="BJ3122" s="110">
        <v>0</v>
      </c>
      <c r="BK3122" s="110">
        <v>7500</v>
      </c>
      <c r="BL3122" s="110">
        <v>7500</v>
      </c>
      <c r="BN3122" s="110">
        <f t="shared" si="410"/>
        <v>15000</v>
      </c>
      <c r="CG3122" s="110" t="str">
        <f t="shared" si="409"/>
        <v/>
      </c>
    </row>
    <row r="3123" spans="56:85" x14ac:dyDescent="0.2">
      <c r="BD3123" s="110" t="str">
        <f t="shared" si="411"/>
        <v>7028(vazio)</v>
      </c>
      <c r="BE3123" s="110">
        <v>7028</v>
      </c>
      <c r="BF3123" s="110" t="s">
        <v>2246</v>
      </c>
      <c r="BG3123" s="110">
        <v>8099</v>
      </c>
      <c r="BH3123" s="110" t="s">
        <v>60</v>
      </c>
      <c r="BI3123" s="110">
        <v>0</v>
      </c>
      <c r="BJ3123" s="110">
        <v>0</v>
      </c>
      <c r="BK3123" s="110">
        <v>433300</v>
      </c>
      <c r="BL3123" s="110">
        <v>433300</v>
      </c>
      <c r="BN3123" s="110">
        <f t="shared" si="410"/>
        <v>866600</v>
      </c>
      <c r="CG3123" s="110" t="str">
        <f t="shared" si="409"/>
        <v/>
      </c>
    </row>
    <row r="3124" spans="56:85" x14ac:dyDescent="0.2">
      <c r="BD3124" s="110" t="str">
        <f t="shared" si="411"/>
        <v>7029(vazio)</v>
      </c>
      <c r="BE3124" s="110">
        <v>7029</v>
      </c>
      <c r="BF3124" s="110" t="s">
        <v>2320</v>
      </c>
      <c r="BG3124" s="110">
        <v>8101</v>
      </c>
      <c r="BH3124" s="110" t="s">
        <v>60</v>
      </c>
      <c r="BI3124" s="110">
        <v>0</v>
      </c>
      <c r="BJ3124" s="110">
        <v>0</v>
      </c>
      <c r="BK3124" s="110">
        <v>650</v>
      </c>
      <c r="BL3124" s="110">
        <v>650</v>
      </c>
      <c r="BN3124" s="110">
        <f t="shared" si="410"/>
        <v>1300</v>
      </c>
      <c r="CG3124" s="110" t="str">
        <f t="shared" si="409"/>
        <v/>
      </c>
    </row>
    <row r="3125" spans="56:85" x14ac:dyDescent="0.2">
      <c r="BD3125" s="110" t="str">
        <f t="shared" si="411"/>
        <v>7030(vazio)</v>
      </c>
      <c r="BE3125" s="110">
        <v>7030</v>
      </c>
      <c r="BF3125" s="110" t="s">
        <v>2314</v>
      </c>
      <c r="BG3125" s="110">
        <v>8102</v>
      </c>
      <c r="BH3125" s="110" t="s">
        <v>60</v>
      </c>
      <c r="BI3125" s="110">
        <v>0</v>
      </c>
      <c r="BJ3125" s="110">
        <v>0</v>
      </c>
      <c r="BK3125" s="110">
        <v>122</v>
      </c>
      <c r="BL3125" s="110">
        <v>122</v>
      </c>
      <c r="BN3125" s="110">
        <f t="shared" si="410"/>
        <v>244</v>
      </c>
      <c r="CG3125" s="110" t="str">
        <f t="shared" si="409"/>
        <v/>
      </c>
    </row>
    <row r="3126" spans="56:85" x14ac:dyDescent="0.2">
      <c r="BD3126" s="110" t="str">
        <f t="shared" si="411"/>
        <v>7031(vazio)</v>
      </c>
      <c r="BE3126" s="110">
        <v>7031</v>
      </c>
      <c r="BF3126" s="110" t="s">
        <v>2357</v>
      </c>
      <c r="BG3126" s="110">
        <v>8155</v>
      </c>
      <c r="BH3126" s="110" t="s">
        <v>60</v>
      </c>
      <c r="BI3126" s="110">
        <v>0</v>
      </c>
      <c r="BJ3126" s="110">
        <v>0</v>
      </c>
      <c r="BK3126" s="110">
        <v>12600</v>
      </c>
      <c r="BL3126" s="110">
        <v>12600</v>
      </c>
      <c r="BN3126" s="110">
        <f t="shared" si="410"/>
        <v>25200</v>
      </c>
      <c r="CG3126" s="110" t="str">
        <f t="shared" si="409"/>
        <v/>
      </c>
    </row>
    <row r="3127" spans="56:85" x14ac:dyDescent="0.2">
      <c r="BD3127" s="110" t="str">
        <f t="shared" si="411"/>
        <v>7032(vazio)</v>
      </c>
      <c r="BE3127" s="110">
        <v>7032</v>
      </c>
      <c r="BF3127" s="110" t="s">
        <v>2382</v>
      </c>
      <c r="BG3127" s="110">
        <v>8156</v>
      </c>
      <c r="BH3127" s="110" t="s">
        <v>60</v>
      </c>
      <c r="BI3127" s="110">
        <v>0</v>
      </c>
      <c r="BJ3127" s="110">
        <v>0</v>
      </c>
      <c r="BK3127" s="110">
        <v>665</v>
      </c>
      <c r="BL3127" s="110">
        <v>674</v>
      </c>
      <c r="BN3127" s="110">
        <f t="shared" si="410"/>
        <v>1339</v>
      </c>
      <c r="CG3127" s="110" t="str">
        <f t="shared" si="409"/>
        <v/>
      </c>
    </row>
    <row r="3128" spans="56:85" x14ac:dyDescent="0.2">
      <c r="BD3128" s="110" t="str">
        <f t="shared" si="411"/>
        <v>7033(vazio)</v>
      </c>
      <c r="BE3128" s="110">
        <v>7033</v>
      </c>
      <c r="BF3128" s="110" t="s">
        <v>2422</v>
      </c>
      <c r="BG3128" s="110">
        <v>8157</v>
      </c>
      <c r="BH3128" s="110" t="s">
        <v>60</v>
      </c>
      <c r="BI3128" s="110">
        <v>0</v>
      </c>
      <c r="BJ3128" s="110">
        <v>0</v>
      </c>
      <c r="BK3128" s="110">
        <v>203</v>
      </c>
      <c r="BL3128" s="110">
        <v>208</v>
      </c>
      <c r="BN3128" s="110">
        <f t="shared" si="410"/>
        <v>411</v>
      </c>
      <c r="CG3128" s="110" t="str">
        <f t="shared" si="409"/>
        <v/>
      </c>
    </row>
    <row r="3129" spans="56:85" x14ac:dyDescent="0.2">
      <c r="BD3129" s="110" t="str">
        <f t="shared" si="411"/>
        <v>7034(vazio)</v>
      </c>
      <c r="BE3129" s="110">
        <v>7034</v>
      </c>
      <c r="BF3129" s="110" t="s">
        <v>2474</v>
      </c>
      <c r="BG3129" s="110">
        <v>8617</v>
      </c>
      <c r="BH3129" s="110" t="s">
        <v>60</v>
      </c>
      <c r="BI3129" s="110">
        <v>0</v>
      </c>
      <c r="BJ3129" s="110">
        <v>0</v>
      </c>
      <c r="BK3129" s="110">
        <v>200</v>
      </c>
      <c r="BL3129" s="110">
        <v>200</v>
      </c>
      <c r="BN3129" s="110">
        <f t="shared" si="410"/>
        <v>400</v>
      </c>
      <c r="CG3129" s="110" t="str">
        <f t="shared" si="409"/>
        <v/>
      </c>
    </row>
    <row r="3130" spans="56:85" x14ac:dyDescent="0.2">
      <c r="BD3130" s="110" t="str">
        <f t="shared" si="411"/>
        <v>7035(vazio)</v>
      </c>
      <c r="BE3130" s="110">
        <v>7035</v>
      </c>
      <c r="BF3130" s="110" t="s">
        <v>2382</v>
      </c>
      <c r="BG3130" s="110">
        <v>8618</v>
      </c>
      <c r="BH3130" s="110" t="s">
        <v>60</v>
      </c>
      <c r="BI3130" s="110">
        <v>0</v>
      </c>
      <c r="BJ3130" s="110">
        <v>0</v>
      </c>
      <c r="BK3130" s="110">
        <v>397</v>
      </c>
      <c r="BL3130" s="110">
        <v>405</v>
      </c>
      <c r="BN3130" s="110">
        <f t="shared" si="410"/>
        <v>802</v>
      </c>
      <c r="CG3130" s="110" t="str">
        <f t="shared" si="409"/>
        <v/>
      </c>
    </row>
    <row r="3131" spans="56:85" x14ac:dyDescent="0.2">
      <c r="BD3131" s="110" t="str">
        <f t="shared" si="411"/>
        <v>7036RGInt 01 Curitiba</v>
      </c>
      <c r="BE3131" s="110">
        <v>7036</v>
      </c>
      <c r="BF3131" s="110" t="s">
        <v>4751</v>
      </c>
      <c r="BG3131" s="110">
        <v>8206</v>
      </c>
      <c r="BH3131" s="110" t="s">
        <v>33</v>
      </c>
      <c r="BI3131" s="110">
        <v>0</v>
      </c>
      <c r="BJ3131" s="110">
        <v>3592.5</v>
      </c>
      <c r="BK3131" s="110">
        <v>3592.5</v>
      </c>
      <c r="BL3131" s="110">
        <v>0</v>
      </c>
      <c r="BN3131" s="110">
        <f t="shared" si="410"/>
        <v>7185</v>
      </c>
      <c r="CG3131" s="110" t="str">
        <f t="shared" si="409"/>
        <v/>
      </c>
    </row>
    <row r="3132" spans="56:85" x14ac:dyDescent="0.2">
      <c r="BD3132" s="110" t="str">
        <f t="shared" si="411"/>
        <v>7037(vazio)</v>
      </c>
      <c r="BE3132" s="110">
        <v>7037</v>
      </c>
      <c r="BF3132" s="110" t="s">
        <v>1424</v>
      </c>
      <c r="BG3132" s="110">
        <v>8606</v>
      </c>
      <c r="BH3132" s="110" t="s">
        <v>60</v>
      </c>
      <c r="BI3132" s="110">
        <v>0</v>
      </c>
      <c r="BJ3132" s="110">
        <v>0</v>
      </c>
      <c r="BK3132" s="110">
        <v>100</v>
      </c>
      <c r="BL3132" s="110">
        <v>120</v>
      </c>
      <c r="BN3132" s="110">
        <f t="shared" si="410"/>
        <v>220</v>
      </c>
      <c r="CG3132" s="110" t="str">
        <f t="shared" si="409"/>
        <v/>
      </c>
    </row>
    <row r="3133" spans="56:85" x14ac:dyDescent="0.2">
      <c r="BD3133" s="110" t="str">
        <f t="shared" si="411"/>
        <v>7038(vazio)</v>
      </c>
      <c r="BE3133" s="110">
        <v>7038</v>
      </c>
      <c r="BF3133" s="110" t="s">
        <v>614</v>
      </c>
      <c r="BG3133" s="110">
        <v>7018</v>
      </c>
      <c r="BH3133" s="110" t="s">
        <v>60</v>
      </c>
      <c r="BI3133" s="110">
        <v>0</v>
      </c>
      <c r="BJ3133" s="110">
        <v>0</v>
      </c>
      <c r="BK3133" s="110">
        <v>144</v>
      </c>
      <c r="BL3133" s="110">
        <v>0</v>
      </c>
      <c r="BN3133" s="110">
        <f t="shared" si="410"/>
        <v>144</v>
      </c>
      <c r="CG3133" s="110" t="str">
        <f t="shared" si="409"/>
        <v/>
      </c>
    </row>
    <row r="3134" spans="56:85" x14ac:dyDescent="0.2">
      <c r="BD3134" s="110" t="str">
        <f t="shared" si="411"/>
        <v>7039(vazio)</v>
      </c>
      <c r="BE3134" s="110">
        <v>7039</v>
      </c>
      <c r="BF3134" s="110" t="s">
        <v>4874</v>
      </c>
      <c r="BG3134" s="110">
        <v>8398</v>
      </c>
      <c r="BH3134" s="110" t="s">
        <v>60</v>
      </c>
      <c r="BI3134" s="110">
        <v>0</v>
      </c>
      <c r="BJ3134" s="110">
        <v>0</v>
      </c>
      <c r="BK3134" s="110">
        <v>150</v>
      </c>
      <c r="BL3134" s="110">
        <v>150</v>
      </c>
      <c r="BN3134" s="110">
        <f t="shared" si="410"/>
        <v>300</v>
      </c>
      <c r="CG3134" s="110" t="str">
        <f t="shared" si="409"/>
        <v/>
      </c>
    </row>
    <row r="3135" spans="56:85" x14ac:dyDescent="0.2">
      <c r="BD3135" s="110" t="str">
        <f t="shared" si="411"/>
        <v>7040(vazio)</v>
      </c>
      <c r="BE3135" s="110">
        <v>7040</v>
      </c>
      <c r="BF3135" s="110" t="s">
        <v>3708</v>
      </c>
      <c r="BG3135" s="110">
        <v>8398</v>
      </c>
      <c r="BH3135" s="110" t="s">
        <v>60</v>
      </c>
      <c r="BI3135" s="110">
        <v>0</v>
      </c>
      <c r="BJ3135" s="110">
        <v>0</v>
      </c>
      <c r="BK3135" s="110">
        <v>588.75</v>
      </c>
      <c r="BL3135" s="110">
        <v>0</v>
      </c>
      <c r="BN3135" s="110">
        <f t="shared" si="410"/>
        <v>588.75</v>
      </c>
      <c r="CG3135" s="110" t="str">
        <f t="shared" si="409"/>
        <v/>
      </c>
    </row>
    <row r="3136" spans="56:85" x14ac:dyDescent="0.2">
      <c r="BD3136" s="110" t="str">
        <f t="shared" si="411"/>
        <v>7041(vazio)</v>
      </c>
      <c r="BE3136" s="110">
        <v>7041</v>
      </c>
      <c r="BF3136" s="110" t="s">
        <v>6807</v>
      </c>
      <c r="BG3136" s="110">
        <v>8398</v>
      </c>
      <c r="BH3136" s="110" t="s">
        <v>60</v>
      </c>
      <c r="BI3136" s="110">
        <v>0</v>
      </c>
      <c r="BJ3136" s="110">
        <v>0</v>
      </c>
      <c r="BK3136" s="110">
        <v>343.93</v>
      </c>
      <c r="BL3136" s="110">
        <v>0</v>
      </c>
      <c r="BN3136" s="110">
        <f t="shared" si="410"/>
        <v>343.93</v>
      </c>
      <c r="CG3136" s="110" t="str">
        <f t="shared" si="409"/>
        <v/>
      </c>
    </row>
    <row r="3137" spans="56:85" x14ac:dyDescent="0.2">
      <c r="BD3137" s="110" t="str">
        <f t="shared" si="411"/>
        <v>7042RGInt 01 Curitiba</v>
      </c>
      <c r="BE3137" s="110">
        <v>7042</v>
      </c>
      <c r="BF3137" s="110" t="s">
        <v>2584</v>
      </c>
      <c r="BG3137" s="110">
        <v>7024</v>
      </c>
      <c r="BH3137" s="110" t="s">
        <v>33</v>
      </c>
      <c r="BI3137" s="110">
        <v>0</v>
      </c>
      <c r="BJ3137" s="110">
        <v>0</v>
      </c>
      <c r="BK3137" s="110">
        <v>12</v>
      </c>
      <c r="BL3137" s="110">
        <v>12</v>
      </c>
      <c r="BN3137" s="110">
        <f t="shared" si="410"/>
        <v>24</v>
      </c>
      <c r="CG3137" s="110" t="str">
        <f t="shared" si="409"/>
        <v/>
      </c>
    </row>
    <row r="3138" spans="56:85" x14ac:dyDescent="0.2">
      <c r="BD3138" s="110" t="str">
        <f t="shared" si="411"/>
        <v>7042RGInt 02 Guarapuava</v>
      </c>
      <c r="BE3138" s="110">
        <v>7042</v>
      </c>
      <c r="BF3138" s="110" t="s">
        <v>2584</v>
      </c>
      <c r="BG3138" s="110">
        <v>7024</v>
      </c>
      <c r="BH3138" s="110" t="s">
        <v>34</v>
      </c>
      <c r="BI3138" s="110">
        <v>0</v>
      </c>
      <c r="BJ3138" s="110">
        <v>0</v>
      </c>
      <c r="BK3138" s="110">
        <v>18</v>
      </c>
      <c r="BL3138" s="110">
        <v>18</v>
      </c>
      <c r="BN3138" s="110">
        <f t="shared" si="410"/>
        <v>36</v>
      </c>
      <c r="CG3138" s="110" t="str">
        <f t="shared" si="409"/>
        <v/>
      </c>
    </row>
    <row r="3139" spans="56:85" x14ac:dyDescent="0.2">
      <c r="BD3139" s="110" t="str">
        <f t="shared" si="411"/>
        <v>7042RGInt 03 Cascavel</v>
      </c>
      <c r="BE3139" s="110">
        <v>7042</v>
      </c>
      <c r="BF3139" s="110" t="s">
        <v>2584</v>
      </c>
      <c r="BG3139" s="110">
        <v>7024</v>
      </c>
      <c r="BH3139" s="110" t="s">
        <v>35</v>
      </c>
      <c r="BI3139" s="110">
        <v>0</v>
      </c>
      <c r="BJ3139" s="110">
        <v>0</v>
      </c>
      <c r="BK3139" s="110">
        <v>30</v>
      </c>
      <c r="BL3139" s="110">
        <v>30</v>
      </c>
      <c r="BN3139" s="110">
        <f t="shared" si="410"/>
        <v>60</v>
      </c>
      <c r="CG3139" s="110" t="str">
        <f t="shared" si="409"/>
        <v/>
      </c>
    </row>
    <row r="3140" spans="56:85" x14ac:dyDescent="0.2">
      <c r="BD3140" s="110" t="str">
        <f t="shared" si="411"/>
        <v>7042RGInt 04 Maringá</v>
      </c>
      <c r="BE3140" s="110">
        <v>7042</v>
      </c>
      <c r="BF3140" s="110" t="s">
        <v>2584</v>
      </c>
      <c r="BG3140" s="110">
        <v>7024</v>
      </c>
      <c r="BH3140" s="110" t="s">
        <v>36</v>
      </c>
      <c r="BI3140" s="110">
        <v>0</v>
      </c>
      <c r="BJ3140" s="110">
        <v>0</v>
      </c>
      <c r="BK3140" s="110">
        <v>30</v>
      </c>
      <c r="BL3140" s="110">
        <v>30</v>
      </c>
      <c r="BN3140" s="110">
        <f t="shared" si="410"/>
        <v>60</v>
      </c>
      <c r="CG3140" s="110" t="str">
        <f t="shared" si="409"/>
        <v/>
      </c>
    </row>
    <row r="3141" spans="56:85" x14ac:dyDescent="0.2">
      <c r="BD3141" s="110" t="str">
        <f t="shared" si="411"/>
        <v>7042RGInt 05 Londrina</v>
      </c>
      <c r="BE3141" s="110">
        <v>7042</v>
      </c>
      <c r="BF3141" s="110" t="s">
        <v>2584</v>
      </c>
      <c r="BG3141" s="110">
        <v>7024</v>
      </c>
      <c r="BH3141" s="110" t="s">
        <v>37</v>
      </c>
      <c r="BI3141" s="110">
        <v>0</v>
      </c>
      <c r="BJ3141" s="110">
        <v>0</v>
      </c>
      <c r="BK3141" s="110">
        <v>30</v>
      </c>
      <c r="BL3141" s="110">
        <v>30</v>
      </c>
      <c r="BN3141" s="110">
        <f t="shared" si="410"/>
        <v>60</v>
      </c>
      <c r="CG3141" s="110" t="str">
        <f t="shared" si="409"/>
        <v/>
      </c>
    </row>
    <row r="3142" spans="56:85" x14ac:dyDescent="0.2">
      <c r="BD3142" s="110" t="str">
        <f t="shared" si="411"/>
        <v>7042RGInt 06 Ponta Grossa</v>
      </c>
      <c r="BE3142" s="110">
        <v>7042</v>
      </c>
      <c r="BF3142" s="110" t="s">
        <v>2584</v>
      </c>
      <c r="BG3142" s="110">
        <v>7024</v>
      </c>
      <c r="BH3142" s="110" t="s">
        <v>38</v>
      </c>
      <c r="BI3142" s="110">
        <v>0</v>
      </c>
      <c r="BJ3142" s="110">
        <v>0</v>
      </c>
      <c r="BK3142" s="110">
        <v>30</v>
      </c>
      <c r="BL3142" s="110">
        <v>30</v>
      </c>
      <c r="BN3142" s="110">
        <f t="shared" si="410"/>
        <v>60</v>
      </c>
      <c r="CG3142" s="110" t="str">
        <f t="shared" si="409"/>
        <v/>
      </c>
    </row>
    <row r="3143" spans="56:85" x14ac:dyDescent="0.2">
      <c r="BD3143" s="110" t="str">
        <f t="shared" si="411"/>
        <v>7043RGInt 01 Curitiba</v>
      </c>
      <c r="BE3143" s="110">
        <v>7043</v>
      </c>
      <c r="BF3143" s="110" t="s">
        <v>2547</v>
      </c>
      <c r="BG3143" s="110">
        <v>7024</v>
      </c>
      <c r="BH3143" s="110" t="s">
        <v>33</v>
      </c>
      <c r="BI3143" s="110">
        <v>0</v>
      </c>
      <c r="BJ3143" s="110">
        <v>0</v>
      </c>
      <c r="BK3143" s="110">
        <v>2</v>
      </c>
      <c r="BL3143" s="110">
        <v>2</v>
      </c>
      <c r="BN3143" s="110">
        <f t="shared" si="410"/>
        <v>4</v>
      </c>
      <c r="CG3143" s="110" t="str">
        <f t="shared" si="409"/>
        <v/>
      </c>
    </row>
    <row r="3144" spans="56:85" x14ac:dyDescent="0.2">
      <c r="BD3144" s="110" t="str">
        <f t="shared" si="411"/>
        <v>7043RGInt 02 Guarapuava</v>
      </c>
      <c r="BE3144" s="110">
        <v>7043</v>
      </c>
      <c r="BF3144" s="110" t="s">
        <v>2547</v>
      </c>
      <c r="BG3144" s="110">
        <v>7024</v>
      </c>
      <c r="BH3144" s="110" t="s">
        <v>34</v>
      </c>
      <c r="BI3144" s="110">
        <v>0</v>
      </c>
      <c r="BJ3144" s="110">
        <v>0</v>
      </c>
      <c r="BK3144" s="110">
        <v>1</v>
      </c>
      <c r="BL3144" s="110">
        <v>1</v>
      </c>
      <c r="BN3144" s="110">
        <f t="shared" si="410"/>
        <v>2</v>
      </c>
      <c r="CG3144" s="110" t="str">
        <f t="shared" si="409"/>
        <v/>
      </c>
    </row>
    <row r="3145" spans="56:85" x14ac:dyDescent="0.2">
      <c r="BD3145" s="110" t="str">
        <f t="shared" si="411"/>
        <v>7043RGInt 03 Cascavel</v>
      </c>
      <c r="BE3145" s="110">
        <v>7043</v>
      </c>
      <c r="BF3145" s="110" t="s">
        <v>2547</v>
      </c>
      <c r="BG3145" s="110">
        <v>7024</v>
      </c>
      <c r="BH3145" s="110" t="s">
        <v>35</v>
      </c>
      <c r="BI3145" s="110">
        <v>0</v>
      </c>
      <c r="BJ3145" s="110">
        <v>0</v>
      </c>
      <c r="BK3145" s="110">
        <v>6</v>
      </c>
      <c r="BL3145" s="110">
        <v>6</v>
      </c>
      <c r="BN3145" s="110">
        <f t="shared" si="410"/>
        <v>12</v>
      </c>
      <c r="CG3145" s="110" t="str">
        <f t="shared" si="409"/>
        <v/>
      </c>
    </row>
    <row r="3146" spans="56:85" x14ac:dyDescent="0.2">
      <c r="BD3146" s="110" t="str">
        <f t="shared" si="411"/>
        <v>7043RGInt 04 Maringá</v>
      </c>
      <c r="BE3146" s="110">
        <v>7043</v>
      </c>
      <c r="BF3146" s="110" t="s">
        <v>2547</v>
      </c>
      <c r="BG3146" s="110">
        <v>7024</v>
      </c>
      <c r="BH3146" s="110" t="s">
        <v>36</v>
      </c>
      <c r="BI3146" s="110">
        <v>0</v>
      </c>
      <c r="BJ3146" s="110">
        <v>0</v>
      </c>
      <c r="BK3146" s="110">
        <v>11</v>
      </c>
      <c r="BL3146" s="110">
        <v>11</v>
      </c>
      <c r="BN3146" s="110">
        <f t="shared" si="410"/>
        <v>22</v>
      </c>
      <c r="CG3146" s="110" t="str">
        <f t="shared" si="409"/>
        <v/>
      </c>
    </row>
    <row r="3147" spans="56:85" x14ac:dyDescent="0.2">
      <c r="BD3147" s="110" t="str">
        <f t="shared" si="411"/>
        <v>7043RGInt 05 Londrina</v>
      </c>
      <c r="BE3147" s="110">
        <v>7043</v>
      </c>
      <c r="BF3147" s="110" t="s">
        <v>2547</v>
      </c>
      <c r="BG3147" s="110">
        <v>7024</v>
      </c>
      <c r="BH3147" s="110" t="s">
        <v>37</v>
      </c>
      <c r="BI3147" s="110">
        <v>0</v>
      </c>
      <c r="BJ3147" s="110">
        <v>0</v>
      </c>
      <c r="BK3147" s="110">
        <v>4</v>
      </c>
      <c r="BL3147" s="110">
        <v>4</v>
      </c>
      <c r="BN3147" s="110">
        <f t="shared" si="410"/>
        <v>8</v>
      </c>
      <c r="CG3147" s="110" t="str">
        <f t="shared" si="409"/>
        <v/>
      </c>
    </row>
    <row r="3148" spans="56:85" x14ac:dyDescent="0.2">
      <c r="BD3148" s="110" t="str">
        <f t="shared" si="411"/>
        <v>7043RGInt 06 Ponta Grossa</v>
      </c>
      <c r="BE3148" s="110">
        <v>7043</v>
      </c>
      <c r="BF3148" s="110" t="s">
        <v>2547</v>
      </c>
      <c r="BG3148" s="110">
        <v>7024</v>
      </c>
      <c r="BH3148" s="110" t="s">
        <v>38</v>
      </c>
      <c r="BI3148" s="110">
        <v>0</v>
      </c>
      <c r="BJ3148" s="110">
        <v>0</v>
      </c>
      <c r="BK3148" s="110">
        <v>2</v>
      </c>
      <c r="BL3148" s="110">
        <v>2</v>
      </c>
      <c r="BN3148" s="110">
        <f t="shared" si="410"/>
        <v>4</v>
      </c>
      <c r="CG3148" s="110" t="str">
        <f t="shared" si="409"/>
        <v/>
      </c>
    </row>
    <row r="3149" spans="56:85" x14ac:dyDescent="0.2">
      <c r="BD3149" s="110" t="str">
        <f t="shared" si="411"/>
        <v>7044(vazio)</v>
      </c>
      <c r="BE3149" s="110">
        <v>7044</v>
      </c>
      <c r="BF3149" s="110" t="s">
        <v>1446</v>
      </c>
      <c r="BG3149" s="110">
        <v>8283</v>
      </c>
      <c r="BH3149" s="110" t="s">
        <v>60</v>
      </c>
      <c r="BI3149" s="110">
        <v>0</v>
      </c>
      <c r="BJ3149" s="110">
        <v>0</v>
      </c>
      <c r="BK3149" s="110">
        <v>50</v>
      </c>
      <c r="BL3149" s="110">
        <v>50</v>
      </c>
      <c r="BN3149" s="110">
        <f t="shared" si="410"/>
        <v>100</v>
      </c>
      <c r="CG3149" s="110" t="str">
        <f t="shared" si="409"/>
        <v/>
      </c>
    </row>
    <row r="3150" spans="56:85" x14ac:dyDescent="0.2">
      <c r="BD3150" s="110" t="str">
        <f t="shared" si="411"/>
        <v>7045RGInt 06 Ponta Grossa</v>
      </c>
      <c r="BE3150" s="110">
        <v>7045</v>
      </c>
      <c r="BF3150" s="110" t="s">
        <v>4955</v>
      </c>
      <c r="BG3150" s="110">
        <v>8008</v>
      </c>
      <c r="BH3150" s="110" t="s">
        <v>38</v>
      </c>
      <c r="BI3150" s="110">
        <v>0</v>
      </c>
      <c r="BJ3150" s="110">
        <v>0</v>
      </c>
      <c r="BK3150" s="110">
        <v>250</v>
      </c>
      <c r="BL3150" s="110">
        <v>0</v>
      </c>
      <c r="BN3150" s="110">
        <f t="shared" si="410"/>
        <v>250</v>
      </c>
      <c r="CG3150" s="110" t="str">
        <f t="shared" si="409"/>
        <v/>
      </c>
    </row>
    <row r="3151" spans="56:85" x14ac:dyDescent="0.2">
      <c r="BD3151" s="110" t="str">
        <f t="shared" si="411"/>
        <v>7046RGInt 01 Curitiba</v>
      </c>
      <c r="BE3151" s="110">
        <v>7046</v>
      </c>
      <c r="BF3151" s="110" t="s">
        <v>4959</v>
      </c>
      <c r="BG3151" s="110">
        <v>8008</v>
      </c>
      <c r="BH3151" s="110" t="s">
        <v>33</v>
      </c>
      <c r="BI3151" s="110">
        <v>0</v>
      </c>
      <c r="BJ3151" s="110">
        <v>0</v>
      </c>
      <c r="BK3151" s="110">
        <v>90</v>
      </c>
      <c r="BL3151" s="110">
        <v>0</v>
      </c>
      <c r="BN3151" s="110">
        <f t="shared" si="410"/>
        <v>90</v>
      </c>
      <c r="CG3151" s="110" t="str">
        <f t="shared" si="409"/>
        <v/>
      </c>
    </row>
    <row r="3152" spans="56:85" x14ac:dyDescent="0.2">
      <c r="BD3152" s="110" t="str">
        <f t="shared" si="411"/>
        <v>7047RGInt 03 Cascavel</v>
      </c>
      <c r="BE3152" s="110">
        <v>7047</v>
      </c>
      <c r="BF3152" s="110" t="s">
        <v>6266</v>
      </c>
      <c r="BG3152" s="110">
        <v>8059</v>
      </c>
      <c r="BH3152" s="110" t="s">
        <v>35</v>
      </c>
      <c r="BI3152" s="110">
        <v>0</v>
      </c>
      <c r="BJ3152" s="110">
        <v>2471.86</v>
      </c>
      <c r="BK3152" s="110">
        <v>2471.85</v>
      </c>
      <c r="BL3152" s="110">
        <v>0</v>
      </c>
      <c r="BN3152" s="110">
        <f t="shared" si="410"/>
        <v>4943.71</v>
      </c>
      <c r="CG3152" s="110" t="str">
        <f t="shared" si="409"/>
        <v/>
      </c>
    </row>
    <row r="3153" spans="56:85" x14ac:dyDescent="0.2">
      <c r="BD3153" s="110" t="str">
        <f t="shared" si="411"/>
        <v>7048(vazio)</v>
      </c>
      <c r="BE3153" s="110">
        <v>7048</v>
      </c>
      <c r="BF3153" s="110" t="s">
        <v>3853</v>
      </c>
      <c r="BG3153" s="110">
        <v>8154</v>
      </c>
      <c r="BH3153" s="110" t="s">
        <v>60</v>
      </c>
      <c r="BI3153" s="110">
        <v>0</v>
      </c>
      <c r="BJ3153" s="110">
        <v>0</v>
      </c>
      <c r="BK3153" s="110">
        <v>5</v>
      </c>
      <c r="BL3153" s="110">
        <v>10</v>
      </c>
      <c r="BN3153" s="110">
        <f t="shared" si="410"/>
        <v>15</v>
      </c>
      <c r="CG3153" s="110" t="str">
        <f t="shared" si="409"/>
        <v/>
      </c>
    </row>
    <row r="3154" spans="56:85" x14ac:dyDescent="0.2">
      <c r="BD3154" s="110" t="str">
        <f t="shared" si="411"/>
        <v>7049RGInt 05 Londrina</v>
      </c>
      <c r="BE3154" s="110">
        <v>7049</v>
      </c>
      <c r="BF3154" s="110" t="s">
        <v>3717</v>
      </c>
      <c r="BG3154" s="110">
        <v>8378</v>
      </c>
      <c r="BH3154" s="110" t="s">
        <v>37</v>
      </c>
      <c r="BI3154" s="110">
        <v>0</v>
      </c>
      <c r="BJ3154" s="110">
        <v>0</v>
      </c>
      <c r="BK3154" s="110">
        <v>2492</v>
      </c>
      <c r="BL3154" s="110">
        <v>1870</v>
      </c>
      <c r="BN3154" s="110">
        <f t="shared" si="410"/>
        <v>4362</v>
      </c>
      <c r="CG3154" s="110" t="str">
        <f t="shared" si="409"/>
        <v/>
      </c>
    </row>
    <row r="3155" spans="56:85" x14ac:dyDescent="0.2">
      <c r="BD3155" s="110" t="str">
        <f t="shared" si="411"/>
        <v>7050RGInt 03 Cascavel</v>
      </c>
      <c r="BE3155" s="110">
        <v>7050</v>
      </c>
      <c r="BF3155" s="110" t="s">
        <v>3722</v>
      </c>
      <c r="BG3155" s="110">
        <v>8378</v>
      </c>
      <c r="BH3155" s="110" t="s">
        <v>35</v>
      </c>
      <c r="BI3155" s="110">
        <v>0</v>
      </c>
      <c r="BJ3155" s="110">
        <v>0</v>
      </c>
      <c r="BK3155" s="110">
        <v>2662</v>
      </c>
      <c r="BL3155" s="110">
        <v>1996</v>
      </c>
      <c r="BN3155" s="110">
        <f t="shared" si="410"/>
        <v>4658</v>
      </c>
      <c r="CG3155" s="110" t="str">
        <f t="shared" si="409"/>
        <v/>
      </c>
    </row>
    <row r="3156" spans="56:85" x14ac:dyDescent="0.2">
      <c r="BD3156" s="110" t="str">
        <f t="shared" si="411"/>
        <v>7051RGInt 02 Guarapuava</v>
      </c>
      <c r="BE3156" s="110">
        <v>7051</v>
      </c>
      <c r="BF3156" s="110" t="s">
        <v>5021</v>
      </c>
      <c r="BG3156" s="110">
        <v>8025</v>
      </c>
      <c r="BH3156" s="110" t="s">
        <v>34</v>
      </c>
      <c r="BI3156" s="110">
        <v>0</v>
      </c>
      <c r="BJ3156" s="110">
        <v>0</v>
      </c>
      <c r="BK3156" s="110">
        <v>1</v>
      </c>
      <c r="BL3156" s="110">
        <v>0</v>
      </c>
      <c r="BN3156" s="110">
        <f t="shared" si="410"/>
        <v>1</v>
      </c>
      <c r="CG3156" s="110" t="str">
        <f t="shared" si="409"/>
        <v/>
      </c>
    </row>
    <row r="3157" spans="56:85" x14ac:dyDescent="0.2">
      <c r="BD3157" s="110" t="str">
        <f t="shared" si="411"/>
        <v>7052RGInt 05 Londrina</v>
      </c>
      <c r="BE3157" s="110">
        <v>7052</v>
      </c>
      <c r="BF3157" s="110" t="s">
        <v>5026</v>
      </c>
      <c r="BG3157" s="110">
        <v>8025</v>
      </c>
      <c r="BH3157" s="110" t="s">
        <v>37</v>
      </c>
      <c r="BI3157" s="110">
        <v>0</v>
      </c>
      <c r="BJ3157" s="110">
        <v>0</v>
      </c>
      <c r="BK3157" s="110">
        <v>1</v>
      </c>
      <c r="BL3157" s="110">
        <v>0</v>
      </c>
      <c r="BN3157" s="110">
        <f t="shared" si="410"/>
        <v>1</v>
      </c>
      <c r="CG3157" s="110" t="str">
        <f t="shared" si="409"/>
        <v/>
      </c>
    </row>
    <row r="3158" spans="56:85" x14ac:dyDescent="0.2">
      <c r="BD3158" s="110" t="str">
        <f t="shared" si="411"/>
        <v>7053RGInt 03 Cascavel</v>
      </c>
      <c r="BE3158" s="110">
        <v>7053</v>
      </c>
      <c r="BF3158" s="110" t="s">
        <v>5027</v>
      </c>
      <c r="BG3158" s="110">
        <v>8025</v>
      </c>
      <c r="BH3158" s="110" t="s">
        <v>35</v>
      </c>
      <c r="BI3158" s="110">
        <v>0</v>
      </c>
      <c r="BJ3158" s="110">
        <v>0</v>
      </c>
      <c r="BK3158" s="110">
        <v>1</v>
      </c>
      <c r="BL3158" s="110">
        <v>0</v>
      </c>
      <c r="BN3158" s="110">
        <f t="shared" si="410"/>
        <v>1</v>
      </c>
      <c r="CG3158" s="110" t="str">
        <f t="shared" si="409"/>
        <v/>
      </c>
    </row>
    <row r="3159" spans="56:85" x14ac:dyDescent="0.2">
      <c r="BD3159" s="110" t="str">
        <f t="shared" si="411"/>
        <v>7094RGInt 06 Ponta Grossa</v>
      </c>
      <c r="BE3159" s="110">
        <v>7094</v>
      </c>
      <c r="BF3159" s="110" t="s">
        <v>2069</v>
      </c>
      <c r="BG3159" s="110">
        <v>8074</v>
      </c>
      <c r="BH3159" s="110" t="s">
        <v>38</v>
      </c>
      <c r="BI3159" s="110">
        <v>0</v>
      </c>
      <c r="BJ3159" s="110">
        <v>0</v>
      </c>
      <c r="BK3159" s="110">
        <v>200</v>
      </c>
      <c r="BL3159" s="110">
        <v>1000</v>
      </c>
      <c r="BN3159" s="110">
        <f t="shared" si="410"/>
        <v>1200</v>
      </c>
      <c r="CG3159" s="110" t="str">
        <f t="shared" si="409"/>
        <v/>
      </c>
    </row>
    <row r="3160" spans="56:85" x14ac:dyDescent="0.2">
      <c r="BD3160" s="110" t="str">
        <f t="shared" si="411"/>
        <v>7095RGInt 01 Curitiba</v>
      </c>
      <c r="BE3160" s="110">
        <v>7095</v>
      </c>
      <c r="BF3160" s="110" t="s">
        <v>2081</v>
      </c>
      <c r="BG3160" s="110">
        <v>8074</v>
      </c>
      <c r="BH3160" s="110" t="s">
        <v>33</v>
      </c>
      <c r="BI3160" s="110">
        <v>0</v>
      </c>
      <c r="BJ3160" s="110">
        <v>0</v>
      </c>
      <c r="BK3160" s="110">
        <v>750</v>
      </c>
      <c r="BL3160" s="110">
        <v>250</v>
      </c>
      <c r="BN3160" s="110">
        <f t="shared" si="410"/>
        <v>1000</v>
      </c>
      <c r="CG3160" s="110" t="str">
        <f t="shared" si="409"/>
        <v/>
      </c>
    </row>
    <row r="3161" spans="56:85" x14ac:dyDescent="0.2">
      <c r="BD3161" s="110" t="str">
        <f t="shared" si="411"/>
        <v>7101RGInt 05 Londrina</v>
      </c>
      <c r="BE3161" s="110">
        <v>7101</v>
      </c>
      <c r="BF3161" s="110" t="s">
        <v>2188</v>
      </c>
      <c r="BG3161" s="110">
        <v>8074</v>
      </c>
      <c r="BH3161" s="110" t="s">
        <v>37</v>
      </c>
      <c r="BI3161" s="110">
        <v>0</v>
      </c>
      <c r="BJ3161" s="110">
        <v>0</v>
      </c>
      <c r="BK3161" s="110">
        <v>900</v>
      </c>
      <c r="BL3161" s="110">
        <v>1500</v>
      </c>
      <c r="BN3161" s="110">
        <f t="shared" si="410"/>
        <v>2400</v>
      </c>
      <c r="CG3161" s="110" t="str">
        <f t="shared" si="409"/>
        <v/>
      </c>
    </row>
    <row r="3162" spans="56:85" x14ac:dyDescent="0.2">
      <c r="BD3162" s="110" t="str">
        <f t="shared" si="411"/>
        <v>7102RGInt 05 Londrina</v>
      </c>
      <c r="BE3162" s="110">
        <v>7102</v>
      </c>
      <c r="BF3162" s="110" t="s">
        <v>2190</v>
      </c>
      <c r="BG3162" s="110">
        <v>8074</v>
      </c>
      <c r="BH3162" s="110" t="s">
        <v>37</v>
      </c>
      <c r="BI3162" s="110">
        <v>0</v>
      </c>
      <c r="BJ3162" s="110">
        <v>1000</v>
      </c>
      <c r="BK3162" s="110">
        <v>250</v>
      </c>
      <c r="BL3162" s="110">
        <v>750</v>
      </c>
      <c r="BN3162" s="110">
        <f t="shared" si="410"/>
        <v>2000</v>
      </c>
      <c r="CG3162" s="110" t="str">
        <f t="shared" si="409"/>
        <v/>
      </c>
    </row>
    <row r="3163" spans="56:85" x14ac:dyDescent="0.2">
      <c r="BD3163" s="110" t="str">
        <f t="shared" si="411"/>
        <v>7103RGInt 05 Londrina</v>
      </c>
      <c r="BE3163" s="110">
        <v>7103</v>
      </c>
      <c r="BF3163" s="110" t="s">
        <v>2226</v>
      </c>
      <c r="BG3163" s="110">
        <v>8074</v>
      </c>
      <c r="BH3163" s="110" t="s">
        <v>37</v>
      </c>
      <c r="BI3163" s="110">
        <v>0</v>
      </c>
      <c r="BJ3163" s="110">
        <v>100</v>
      </c>
      <c r="BK3163" s="110">
        <v>2000</v>
      </c>
      <c r="BL3163" s="110">
        <v>0</v>
      </c>
      <c r="BN3163" s="110">
        <f t="shared" si="410"/>
        <v>2100</v>
      </c>
      <c r="CG3163" s="110" t="str">
        <f t="shared" si="409"/>
        <v/>
      </c>
    </row>
    <row r="3164" spans="56:85" x14ac:dyDescent="0.2">
      <c r="BD3164" s="110" t="str">
        <f t="shared" si="411"/>
        <v>7104RGInt 03 Cascavel</v>
      </c>
      <c r="BE3164" s="110">
        <v>7104</v>
      </c>
      <c r="BF3164" s="110" t="s">
        <v>2239</v>
      </c>
      <c r="BG3164" s="110">
        <v>8074</v>
      </c>
      <c r="BH3164" s="110" t="s">
        <v>35</v>
      </c>
      <c r="BI3164" s="110">
        <v>0</v>
      </c>
      <c r="BJ3164" s="110">
        <v>0</v>
      </c>
      <c r="BK3164" s="110">
        <v>0</v>
      </c>
      <c r="BL3164" s="110">
        <v>1500</v>
      </c>
      <c r="BN3164" s="110">
        <f t="shared" si="410"/>
        <v>1500</v>
      </c>
      <c r="CG3164" s="110" t="str">
        <f t="shared" si="409"/>
        <v/>
      </c>
    </row>
    <row r="3165" spans="56:85" x14ac:dyDescent="0.2">
      <c r="BD3165" s="110" t="str">
        <f t="shared" si="411"/>
        <v>7105RGInt 01 Curitiba</v>
      </c>
      <c r="BE3165" s="110">
        <v>7105</v>
      </c>
      <c r="BF3165" s="110" t="s">
        <v>1726</v>
      </c>
      <c r="BG3165" s="110">
        <v>8074</v>
      </c>
      <c r="BH3165" s="110" t="s">
        <v>33</v>
      </c>
      <c r="BI3165" s="110">
        <v>1183.67</v>
      </c>
      <c r="BJ3165" s="110">
        <v>2213.0100000000002</v>
      </c>
      <c r="BK3165" s="110">
        <v>950</v>
      </c>
      <c r="BL3165" s="110">
        <v>0</v>
      </c>
      <c r="BN3165" s="110">
        <f t="shared" si="410"/>
        <v>4346.68</v>
      </c>
      <c r="CG3165" s="110" t="str">
        <f t="shared" si="409"/>
        <v/>
      </c>
    </row>
    <row r="3166" spans="56:85" x14ac:dyDescent="0.2">
      <c r="BD3166" s="110" t="str">
        <f t="shared" si="411"/>
        <v>7107RGInt 04 Maringá</v>
      </c>
      <c r="BE3166" s="110">
        <v>7107</v>
      </c>
      <c r="BF3166" s="110" t="s">
        <v>2243</v>
      </c>
      <c r="BG3166" s="110">
        <v>8074</v>
      </c>
      <c r="BH3166" s="110" t="s">
        <v>36</v>
      </c>
      <c r="BI3166" s="110">
        <v>0</v>
      </c>
      <c r="BJ3166" s="110">
        <v>0</v>
      </c>
      <c r="BK3166" s="110">
        <v>300</v>
      </c>
      <c r="BL3166" s="110">
        <v>1200</v>
      </c>
      <c r="BN3166" s="110">
        <f t="shared" si="410"/>
        <v>1500</v>
      </c>
      <c r="CG3166" s="110" t="str">
        <f t="shared" si="409"/>
        <v/>
      </c>
    </row>
    <row r="3167" spans="56:85" x14ac:dyDescent="0.2">
      <c r="BD3167" s="110" t="str">
        <f t="shared" si="411"/>
        <v>7108RGInt 01 Curitiba</v>
      </c>
      <c r="BE3167" s="110">
        <v>7108</v>
      </c>
      <c r="BF3167" s="110" t="s">
        <v>2259</v>
      </c>
      <c r="BG3167" s="110">
        <v>8074</v>
      </c>
      <c r="BH3167" s="110" t="s">
        <v>33</v>
      </c>
      <c r="BI3167" s="110">
        <v>0</v>
      </c>
      <c r="BJ3167" s="110">
        <v>0</v>
      </c>
      <c r="BK3167" s="110">
        <v>1000</v>
      </c>
      <c r="BL3167" s="110">
        <v>4000</v>
      </c>
      <c r="BN3167" s="110">
        <f t="shared" si="410"/>
        <v>5000</v>
      </c>
      <c r="CG3167" s="110" t="str">
        <f t="shared" si="409"/>
        <v/>
      </c>
    </row>
    <row r="3168" spans="56:85" x14ac:dyDescent="0.2">
      <c r="BD3168" s="110" t="str">
        <f t="shared" si="411"/>
        <v>7109RGInt 01 Curitiba</v>
      </c>
      <c r="BE3168" s="110">
        <v>7109</v>
      </c>
      <c r="BF3168" s="110" t="s">
        <v>2293</v>
      </c>
      <c r="BG3168" s="110">
        <v>8074</v>
      </c>
      <c r="BH3168" s="110" t="s">
        <v>33</v>
      </c>
      <c r="BI3168" s="110">
        <v>0</v>
      </c>
      <c r="BJ3168" s="110">
        <v>0</v>
      </c>
      <c r="BK3168" s="110">
        <v>2000</v>
      </c>
      <c r="BL3168" s="110">
        <v>3082</v>
      </c>
      <c r="BN3168" s="110">
        <f t="shared" si="410"/>
        <v>5082</v>
      </c>
      <c r="CG3168" s="110" t="str">
        <f t="shared" si="409"/>
        <v/>
      </c>
    </row>
    <row r="3169" spans="56:85" x14ac:dyDescent="0.2">
      <c r="BD3169" s="110" t="str">
        <f t="shared" si="411"/>
        <v>7110(vazio)</v>
      </c>
      <c r="BE3169" s="110">
        <v>7110</v>
      </c>
      <c r="BF3169" s="110" t="s">
        <v>5076</v>
      </c>
      <c r="BG3169" s="110">
        <v>7013</v>
      </c>
      <c r="BH3169" s="110" t="s">
        <v>60</v>
      </c>
      <c r="BI3169" s="110">
        <v>0</v>
      </c>
      <c r="BJ3169" s="110">
        <v>0</v>
      </c>
      <c r="BK3169" s="110">
        <v>0</v>
      </c>
      <c r="BL3169" s="110">
        <v>3</v>
      </c>
      <c r="BN3169" s="110">
        <f t="shared" si="410"/>
        <v>3</v>
      </c>
      <c r="CG3169" s="110" t="str">
        <f t="shared" si="409"/>
        <v/>
      </c>
    </row>
    <row r="3170" spans="56:85" x14ac:dyDescent="0.2">
      <c r="BD3170" s="110" t="str">
        <f t="shared" si="411"/>
        <v>7111(vazio)</v>
      </c>
      <c r="BE3170" s="110">
        <v>7111</v>
      </c>
      <c r="BF3170" s="110" t="s">
        <v>5079</v>
      </c>
      <c r="BG3170" s="110">
        <v>7013</v>
      </c>
      <c r="BH3170" s="110" t="s">
        <v>60</v>
      </c>
      <c r="BI3170" s="110">
        <v>0</v>
      </c>
      <c r="BJ3170" s="110">
        <v>0</v>
      </c>
      <c r="BK3170" s="110">
        <v>0</v>
      </c>
      <c r="BL3170" s="110">
        <v>3</v>
      </c>
      <c r="BN3170" s="110">
        <f t="shared" si="410"/>
        <v>3</v>
      </c>
      <c r="CG3170" s="110" t="str">
        <f t="shared" si="409"/>
        <v/>
      </c>
    </row>
    <row r="3171" spans="56:85" x14ac:dyDescent="0.2">
      <c r="BD3171" s="110" t="str">
        <f t="shared" si="411"/>
        <v>7112(vazio)</v>
      </c>
      <c r="BE3171" s="110">
        <v>7112</v>
      </c>
      <c r="BF3171" s="110" t="s">
        <v>5084</v>
      </c>
      <c r="BG3171" s="110">
        <v>7013</v>
      </c>
      <c r="BH3171" s="110" t="s">
        <v>60</v>
      </c>
      <c r="BI3171" s="110">
        <v>0</v>
      </c>
      <c r="BJ3171" s="110">
        <v>0</v>
      </c>
      <c r="BK3171" s="110">
        <v>0</v>
      </c>
      <c r="BL3171" s="110">
        <v>3</v>
      </c>
      <c r="BN3171" s="110">
        <f t="shared" si="410"/>
        <v>3</v>
      </c>
      <c r="CG3171" s="110" t="str">
        <f t="shared" si="409"/>
        <v/>
      </c>
    </row>
    <row r="3172" spans="56:85" x14ac:dyDescent="0.2">
      <c r="BD3172" s="110" t="str">
        <f t="shared" si="411"/>
        <v>7113(vazio)</v>
      </c>
      <c r="BE3172" s="110">
        <v>7113</v>
      </c>
      <c r="BF3172" s="110" t="s">
        <v>5088</v>
      </c>
      <c r="BG3172" s="110">
        <v>7013</v>
      </c>
      <c r="BH3172" s="110" t="s">
        <v>60</v>
      </c>
      <c r="BI3172" s="110">
        <v>0</v>
      </c>
      <c r="BJ3172" s="110">
        <v>1</v>
      </c>
      <c r="BK3172" s="110">
        <v>3</v>
      </c>
      <c r="BL3172" s="110">
        <v>0</v>
      </c>
      <c r="BN3172" s="110">
        <f t="shared" si="410"/>
        <v>4</v>
      </c>
      <c r="CG3172" s="110" t="str">
        <f t="shared" si="409"/>
        <v/>
      </c>
    </row>
    <row r="3173" spans="56:85" x14ac:dyDescent="0.2">
      <c r="BD3173" s="110" t="str">
        <f t="shared" si="411"/>
        <v>7114(vazio)</v>
      </c>
      <c r="BE3173" s="110">
        <v>7114</v>
      </c>
      <c r="BF3173" s="110" t="s">
        <v>5091</v>
      </c>
      <c r="BG3173" s="110">
        <v>7013</v>
      </c>
      <c r="BH3173" s="110" t="s">
        <v>60</v>
      </c>
      <c r="BI3173" s="110">
        <v>0</v>
      </c>
      <c r="BJ3173" s="110">
        <v>0</v>
      </c>
      <c r="BK3173" s="110">
        <v>0</v>
      </c>
      <c r="BL3173" s="110">
        <v>5</v>
      </c>
      <c r="BN3173" s="110">
        <f t="shared" si="410"/>
        <v>5</v>
      </c>
      <c r="CG3173" s="110" t="str">
        <f t="shared" si="409"/>
        <v/>
      </c>
    </row>
    <row r="3174" spans="56:85" x14ac:dyDescent="0.2">
      <c r="BD3174" s="110" t="str">
        <f t="shared" si="411"/>
        <v>7115RGInt 05 Londrina</v>
      </c>
      <c r="BE3174" s="110">
        <v>7115</v>
      </c>
      <c r="BF3174" s="110" t="s">
        <v>5221</v>
      </c>
      <c r="BG3174" s="110">
        <v>8074</v>
      </c>
      <c r="BH3174" s="110" t="s">
        <v>37</v>
      </c>
      <c r="BI3174" s="110">
        <v>0</v>
      </c>
      <c r="BJ3174" s="110">
        <v>0</v>
      </c>
      <c r="BK3174" s="110">
        <v>100</v>
      </c>
      <c r="BL3174" s="110">
        <v>500</v>
      </c>
      <c r="BN3174" s="110">
        <f t="shared" si="410"/>
        <v>600</v>
      </c>
      <c r="CG3174" s="110" t="str">
        <f t="shared" si="409"/>
        <v/>
      </c>
    </row>
    <row r="3175" spans="56:85" x14ac:dyDescent="0.2">
      <c r="BD3175" s="110" t="str">
        <f t="shared" si="411"/>
        <v>7116(vazio)</v>
      </c>
      <c r="BE3175" s="110">
        <v>7116</v>
      </c>
      <c r="BF3175" s="110" t="s">
        <v>5471</v>
      </c>
      <c r="BG3175" s="110">
        <v>8626</v>
      </c>
      <c r="BH3175" s="110" t="s">
        <v>60</v>
      </c>
      <c r="BI3175" s="110">
        <v>0</v>
      </c>
      <c r="BJ3175" s="110">
        <v>0</v>
      </c>
      <c r="BK3175" s="110">
        <v>49065.599999999999</v>
      </c>
      <c r="BL3175" s="110">
        <v>49065.599999999999</v>
      </c>
      <c r="BN3175" s="110">
        <f t="shared" si="410"/>
        <v>98131.199999999997</v>
      </c>
      <c r="CG3175" s="110" t="str">
        <f t="shared" si="409"/>
        <v/>
      </c>
    </row>
    <row r="3176" spans="56:85" x14ac:dyDescent="0.2">
      <c r="BD3176" s="110" t="str">
        <f t="shared" si="411"/>
        <v>7117(vazio)</v>
      </c>
      <c r="BE3176" s="110">
        <v>7117</v>
      </c>
      <c r="BF3176" s="110" t="s">
        <v>5474</v>
      </c>
      <c r="BG3176" s="110">
        <v>8626</v>
      </c>
      <c r="BH3176" s="110" t="s">
        <v>60</v>
      </c>
      <c r="BI3176" s="110">
        <v>0</v>
      </c>
      <c r="BJ3176" s="110">
        <v>0</v>
      </c>
      <c r="BK3176" s="110">
        <v>122738</v>
      </c>
      <c r="BL3176" s="110">
        <v>122738</v>
      </c>
      <c r="BN3176" s="110">
        <f t="shared" si="410"/>
        <v>245476</v>
      </c>
      <c r="CG3176" s="110" t="str">
        <f t="shared" si="409"/>
        <v/>
      </c>
    </row>
    <row r="3177" spans="56:85" x14ac:dyDescent="0.2">
      <c r="BD3177" s="110" t="str">
        <f t="shared" si="411"/>
        <v>7118(vazio)</v>
      </c>
      <c r="BE3177" s="110">
        <v>7118</v>
      </c>
      <c r="BF3177" s="110" t="s">
        <v>5476</v>
      </c>
      <c r="BG3177" s="110">
        <v>8626</v>
      </c>
      <c r="BH3177" s="110" t="s">
        <v>60</v>
      </c>
      <c r="BI3177" s="110">
        <v>0</v>
      </c>
      <c r="BJ3177" s="110">
        <v>0</v>
      </c>
      <c r="BK3177" s="110">
        <v>73991.600000000006</v>
      </c>
      <c r="BL3177" s="110">
        <v>73991.600000000006</v>
      </c>
      <c r="BN3177" s="110">
        <f t="shared" si="410"/>
        <v>147983.20000000001</v>
      </c>
      <c r="CG3177" s="110" t="str">
        <f t="shared" si="409"/>
        <v/>
      </c>
    </row>
    <row r="3178" spans="56:85" x14ac:dyDescent="0.2">
      <c r="BD3178" s="110" t="str">
        <f t="shared" si="411"/>
        <v>7119(vazio)</v>
      </c>
      <c r="BE3178" s="110">
        <v>7119</v>
      </c>
      <c r="BF3178" s="110" t="s">
        <v>5477</v>
      </c>
      <c r="BG3178" s="110">
        <v>8626</v>
      </c>
      <c r="BH3178" s="110" t="s">
        <v>60</v>
      </c>
      <c r="BI3178" s="110">
        <v>0</v>
      </c>
      <c r="BJ3178" s="110">
        <v>0</v>
      </c>
      <c r="BK3178" s="110">
        <v>6991.2</v>
      </c>
      <c r="BL3178" s="110">
        <v>6991.2</v>
      </c>
      <c r="BN3178" s="110">
        <f t="shared" si="410"/>
        <v>13982.4</v>
      </c>
      <c r="CG3178" s="110" t="str">
        <f t="shared" si="409"/>
        <v/>
      </c>
    </row>
    <row r="3179" spans="56:85" x14ac:dyDescent="0.2">
      <c r="BD3179" s="110" t="str">
        <f t="shared" si="411"/>
        <v>7120(vazio)</v>
      </c>
      <c r="BE3179" s="110">
        <v>7120</v>
      </c>
      <c r="BF3179" s="110" t="s">
        <v>5547</v>
      </c>
      <c r="BG3179" s="110">
        <v>8606</v>
      </c>
      <c r="BH3179" s="110" t="s">
        <v>60</v>
      </c>
      <c r="BI3179" s="110">
        <v>0</v>
      </c>
      <c r="BJ3179" s="110">
        <v>0</v>
      </c>
      <c r="BK3179" s="110">
        <v>200</v>
      </c>
      <c r="BL3179" s="110">
        <v>240</v>
      </c>
      <c r="BN3179" s="110">
        <f t="shared" si="410"/>
        <v>440</v>
      </c>
      <c r="CG3179" s="110" t="str">
        <f t="shared" si="409"/>
        <v/>
      </c>
    </row>
    <row r="3180" spans="56:85" x14ac:dyDescent="0.2">
      <c r="BD3180" s="110" t="str">
        <f t="shared" si="411"/>
        <v>7121(vazio)</v>
      </c>
      <c r="BE3180" s="110">
        <v>7121</v>
      </c>
      <c r="BF3180" s="110" t="s">
        <v>1276</v>
      </c>
      <c r="BG3180" s="110">
        <v>8151</v>
      </c>
      <c r="BH3180" s="110" t="s">
        <v>60</v>
      </c>
      <c r="BI3180" s="110">
        <v>0</v>
      </c>
      <c r="BJ3180" s="110">
        <v>0</v>
      </c>
      <c r="BK3180" s="110">
        <v>21700</v>
      </c>
      <c r="BL3180" s="110">
        <v>22200</v>
      </c>
      <c r="BN3180" s="110">
        <f t="shared" si="410"/>
        <v>43900</v>
      </c>
      <c r="CG3180" s="110" t="str">
        <f t="shared" si="409"/>
        <v/>
      </c>
    </row>
    <row r="3181" spans="56:85" x14ac:dyDescent="0.2">
      <c r="BD3181" s="110" t="str">
        <f t="shared" si="411"/>
        <v>7122(vazio)</v>
      </c>
      <c r="BE3181" s="110">
        <v>7122</v>
      </c>
      <c r="BF3181" s="110" t="s">
        <v>1257</v>
      </c>
      <c r="BG3181" s="110">
        <v>8151</v>
      </c>
      <c r="BH3181" s="110" t="s">
        <v>60</v>
      </c>
      <c r="BI3181" s="110">
        <v>0</v>
      </c>
      <c r="BJ3181" s="110">
        <v>0</v>
      </c>
      <c r="BK3181" s="110">
        <v>2000</v>
      </c>
      <c r="BL3181" s="110">
        <v>2200</v>
      </c>
      <c r="BN3181" s="110">
        <f t="shared" si="410"/>
        <v>4200</v>
      </c>
      <c r="CG3181" s="110" t="str">
        <f t="shared" si="409"/>
        <v/>
      </c>
    </row>
    <row r="3182" spans="56:85" x14ac:dyDescent="0.2">
      <c r="BD3182" s="110" t="str">
        <f t="shared" si="411"/>
        <v>7123(vazio)</v>
      </c>
      <c r="BE3182" s="110">
        <v>7123</v>
      </c>
      <c r="BF3182" s="110" t="s">
        <v>5455</v>
      </c>
      <c r="BG3182" s="110">
        <v>8151</v>
      </c>
      <c r="BH3182" s="110" t="s">
        <v>60</v>
      </c>
      <c r="BI3182" s="110">
        <v>0</v>
      </c>
      <c r="BJ3182" s="110">
        <v>0</v>
      </c>
      <c r="BK3182" s="110">
        <v>8700</v>
      </c>
      <c r="BL3182" s="110">
        <v>9000</v>
      </c>
      <c r="BN3182" s="110">
        <f t="shared" si="410"/>
        <v>17700</v>
      </c>
      <c r="CG3182" s="110" t="str">
        <f t="shared" ref="CG3182:CG3245" si="412">CJ3182&amp;CM3182</f>
        <v/>
      </c>
    </row>
    <row r="3183" spans="56:85" x14ac:dyDescent="0.2">
      <c r="BD3183" s="110" t="str">
        <f t="shared" si="411"/>
        <v>7124(vazio)</v>
      </c>
      <c r="BE3183" s="110">
        <v>7124</v>
      </c>
      <c r="BF3183" s="110" t="s">
        <v>1276</v>
      </c>
      <c r="BG3183" s="110">
        <v>8103</v>
      </c>
      <c r="BH3183" s="110" t="s">
        <v>60</v>
      </c>
      <c r="BI3183" s="110">
        <v>0</v>
      </c>
      <c r="BJ3183" s="110">
        <v>0</v>
      </c>
      <c r="BK3183" s="110">
        <v>17000</v>
      </c>
      <c r="BL3183" s="110">
        <v>17500</v>
      </c>
      <c r="BN3183" s="110">
        <f t="shared" ref="BN3183:BN3246" si="413">SUM(BI3183:BM3183)</f>
        <v>34500</v>
      </c>
      <c r="CG3183" s="110" t="str">
        <f t="shared" si="412"/>
        <v/>
      </c>
    </row>
    <row r="3184" spans="56:85" x14ac:dyDescent="0.2">
      <c r="BD3184" s="110" t="str">
        <f t="shared" si="411"/>
        <v>7125(vazio)</v>
      </c>
      <c r="BE3184" s="110">
        <v>7125</v>
      </c>
      <c r="BF3184" s="110" t="s">
        <v>1257</v>
      </c>
      <c r="BG3184" s="110">
        <v>8103</v>
      </c>
      <c r="BH3184" s="110" t="s">
        <v>60</v>
      </c>
      <c r="BI3184" s="110">
        <v>0</v>
      </c>
      <c r="BJ3184" s="110">
        <v>0</v>
      </c>
      <c r="BK3184" s="110">
        <v>1400</v>
      </c>
      <c r="BL3184" s="110">
        <v>1500</v>
      </c>
      <c r="BN3184" s="110">
        <f t="shared" si="413"/>
        <v>2900</v>
      </c>
      <c r="CG3184" s="110" t="str">
        <f t="shared" si="412"/>
        <v/>
      </c>
    </row>
    <row r="3185" spans="56:85" x14ac:dyDescent="0.2">
      <c r="BD3185" s="110" t="str">
        <f t="shared" si="411"/>
        <v>7126(vazio)</v>
      </c>
      <c r="BE3185" s="110">
        <v>7126</v>
      </c>
      <c r="BF3185" s="110" t="s">
        <v>5455</v>
      </c>
      <c r="BG3185" s="110">
        <v>8103</v>
      </c>
      <c r="BH3185" s="110" t="s">
        <v>60</v>
      </c>
      <c r="BI3185" s="110">
        <v>0</v>
      </c>
      <c r="BJ3185" s="110">
        <v>0</v>
      </c>
      <c r="BK3185" s="110">
        <v>5400</v>
      </c>
      <c r="BL3185" s="110">
        <v>5700</v>
      </c>
      <c r="BN3185" s="110">
        <f t="shared" si="413"/>
        <v>11100</v>
      </c>
      <c r="CG3185" s="110" t="str">
        <f t="shared" si="412"/>
        <v/>
      </c>
    </row>
    <row r="3186" spans="56:85" x14ac:dyDescent="0.2">
      <c r="BD3186" s="110" t="str">
        <f t="shared" ref="BD3186:BD3249" si="414">BE3186&amp;BH3186</f>
        <v>7127RGInt 01 Curitiba</v>
      </c>
      <c r="BE3186" s="110">
        <v>7127</v>
      </c>
      <c r="BF3186" s="110" t="s">
        <v>5554</v>
      </c>
      <c r="BG3186" s="110">
        <v>8385</v>
      </c>
      <c r="BH3186" s="110" t="s">
        <v>33</v>
      </c>
      <c r="BI3186" s="110">
        <v>0</v>
      </c>
      <c r="BJ3186" s="110">
        <v>0</v>
      </c>
      <c r="BK3186" s="110">
        <v>30</v>
      </c>
      <c r="BL3186" s="110">
        <v>0</v>
      </c>
      <c r="BN3186" s="110">
        <f t="shared" si="413"/>
        <v>30</v>
      </c>
      <c r="CG3186" s="110" t="str">
        <f t="shared" si="412"/>
        <v/>
      </c>
    </row>
    <row r="3187" spans="56:85" x14ac:dyDescent="0.2">
      <c r="BD3187" s="110" t="str">
        <f t="shared" si="414"/>
        <v>7128(vazio)</v>
      </c>
      <c r="BE3187" s="110">
        <v>7128</v>
      </c>
      <c r="BF3187" s="110" t="s">
        <v>2382</v>
      </c>
      <c r="BG3187" s="110">
        <v>8625</v>
      </c>
      <c r="BH3187" s="110" t="s">
        <v>60</v>
      </c>
      <c r="BI3187" s="110">
        <v>0</v>
      </c>
      <c r="BJ3187" s="110">
        <v>0</v>
      </c>
      <c r="BK3187" s="110">
        <v>422</v>
      </c>
      <c r="BL3187" s="110">
        <v>405</v>
      </c>
      <c r="BN3187" s="110">
        <f t="shared" si="413"/>
        <v>827</v>
      </c>
      <c r="CG3187" s="110" t="str">
        <f t="shared" si="412"/>
        <v/>
      </c>
    </row>
    <row r="3188" spans="56:85" x14ac:dyDescent="0.2">
      <c r="BD3188" s="110" t="str">
        <f t="shared" si="414"/>
        <v>7129(vazio)</v>
      </c>
      <c r="BE3188" s="110">
        <v>7129</v>
      </c>
      <c r="BF3188" s="110" t="s">
        <v>2387</v>
      </c>
      <c r="BG3188" s="110">
        <v>8625</v>
      </c>
      <c r="BH3188" s="110" t="s">
        <v>60</v>
      </c>
      <c r="BI3188" s="110">
        <v>0</v>
      </c>
      <c r="BJ3188" s="110">
        <v>0</v>
      </c>
      <c r="BK3188" s="110">
        <v>66</v>
      </c>
      <c r="BL3188" s="110">
        <v>59</v>
      </c>
      <c r="BN3188" s="110">
        <f t="shared" si="413"/>
        <v>125</v>
      </c>
      <c r="CG3188" s="110" t="str">
        <f t="shared" si="412"/>
        <v/>
      </c>
    </row>
    <row r="3189" spans="56:85" x14ac:dyDescent="0.2">
      <c r="BD3189" s="110" t="str">
        <f t="shared" si="414"/>
        <v>7130(vazio)</v>
      </c>
      <c r="BE3189" s="110">
        <v>7130</v>
      </c>
      <c r="BF3189" s="110" t="s">
        <v>2391</v>
      </c>
      <c r="BG3189" s="110">
        <v>8625</v>
      </c>
      <c r="BH3189" s="110" t="s">
        <v>60</v>
      </c>
      <c r="BI3189" s="110">
        <v>0</v>
      </c>
      <c r="BJ3189" s="110">
        <v>0</v>
      </c>
      <c r="BK3189" s="110">
        <v>2766</v>
      </c>
      <c r="BL3189" s="110">
        <v>2371</v>
      </c>
      <c r="BN3189" s="110">
        <f t="shared" si="413"/>
        <v>5137</v>
      </c>
      <c r="CG3189" s="110" t="str">
        <f t="shared" si="412"/>
        <v/>
      </c>
    </row>
    <row r="3190" spans="56:85" x14ac:dyDescent="0.2">
      <c r="BD3190" s="110" t="str">
        <f t="shared" si="414"/>
        <v>7131(vazio)</v>
      </c>
      <c r="BE3190" s="110">
        <v>7131</v>
      </c>
      <c r="BF3190" s="110" t="s">
        <v>2395</v>
      </c>
      <c r="BG3190" s="110">
        <v>8625</v>
      </c>
      <c r="BH3190" s="110" t="s">
        <v>60</v>
      </c>
      <c r="BI3190" s="110">
        <v>0</v>
      </c>
      <c r="BJ3190" s="110">
        <v>0</v>
      </c>
      <c r="BK3190" s="110">
        <v>1050</v>
      </c>
      <c r="BL3190" s="110">
        <v>1029</v>
      </c>
      <c r="BN3190" s="110">
        <f t="shared" si="413"/>
        <v>2079</v>
      </c>
      <c r="CG3190" s="110" t="str">
        <f t="shared" si="412"/>
        <v/>
      </c>
    </row>
    <row r="3191" spans="56:85" x14ac:dyDescent="0.2">
      <c r="BD3191" s="110" t="str">
        <f t="shared" si="414"/>
        <v>7132(vazio)</v>
      </c>
      <c r="BE3191" s="110">
        <v>7132</v>
      </c>
      <c r="BF3191" s="110" t="s">
        <v>2398</v>
      </c>
      <c r="BG3191" s="110">
        <v>8625</v>
      </c>
      <c r="BH3191" s="110" t="s">
        <v>60</v>
      </c>
      <c r="BI3191" s="110">
        <v>0</v>
      </c>
      <c r="BJ3191" s="110">
        <v>0</v>
      </c>
      <c r="BK3191" s="110">
        <v>510</v>
      </c>
      <c r="BL3191" s="110">
        <v>509</v>
      </c>
      <c r="BN3191" s="110">
        <f t="shared" si="413"/>
        <v>1019</v>
      </c>
      <c r="CG3191" s="110" t="str">
        <f t="shared" si="412"/>
        <v/>
      </c>
    </row>
    <row r="3192" spans="56:85" x14ac:dyDescent="0.2">
      <c r="BD3192" s="110" t="str">
        <f t="shared" si="414"/>
        <v>7133(vazio)</v>
      </c>
      <c r="BE3192" s="110">
        <v>7133</v>
      </c>
      <c r="BF3192" s="110" t="s">
        <v>2403</v>
      </c>
      <c r="BG3192" s="110">
        <v>8625</v>
      </c>
      <c r="BH3192" s="110" t="s">
        <v>60</v>
      </c>
      <c r="BI3192" s="110">
        <v>0</v>
      </c>
      <c r="BJ3192" s="110">
        <v>0</v>
      </c>
      <c r="BK3192" s="110">
        <v>110</v>
      </c>
      <c r="BL3192" s="110">
        <v>109</v>
      </c>
      <c r="BN3192" s="110">
        <f t="shared" si="413"/>
        <v>219</v>
      </c>
      <c r="CG3192" s="110" t="str">
        <f t="shared" si="412"/>
        <v/>
      </c>
    </row>
    <row r="3193" spans="56:85" x14ac:dyDescent="0.2">
      <c r="BD3193" s="110" t="str">
        <f t="shared" si="414"/>
        <v>7134(vazio)</v>
      </c>
      <c r="BE3193" s="110">
        <v>7134</v>
      </c>
      <c r="BF3193" s="110" t="s">
        <v>2409</v>
      </c>
      <c r="BG3193" s="110">
        <v>8625</v>
      </c>
      <c r="BH3193" s="110" t="s">
        <v>60</v>
      </c>
      <c r="BI3193" s="110">
        <v>0</v>
      </c>
      <c r="BJ3193" s="110">
        <v>0</v>
      </c>
      <c r="BK3193" s="110">
        <v>2716</v>
      </c>
      <c r="BL3193" s="110">
        <v>2371</v>
      </c>
      <c r="BN3193" s="110">
        <f t="shared" si="413"/>
        <v>5087</v>
      </c>
      <c r="CG3193" s="110" t="str">
        <f t="shared" si="412"/>
        <v/>
      </c>
    </row>
    <row r="3194" spans="56:85" x14ac:dyDescent="0.2">
      <c r="BD3194" s="110" t="str">
        <f t="shared" si="414"/>
        <v>7135(vazio)</v>
      </c>
      <c r="BE3194" s="110">
        <v>7135</v>
      </c>
      <c r="BF3194" s="110" t="s">
        <v>2414</v>
      </c>
      <c r="BG3194" s="110">
        <v>8625</v>
      </c>
      <c r="BH3194" s="110" t="s">
        <v>60</v>
      </c>
      <c r="BI3194" s="110">
        <v>0</v>
      </c>
      <c r="BJ3194" s="110">
        <v>0</v>
      </c>
      <c r="BK3194" s="110">
        <v>339</v>
      </c>
      <c r="BL3194" s="110">
        <v>372</v>
      </c>
      <c r="BN3194" s="110">
        <f t="shared" si="413"/>
        <v>711</v>
      </c>
      <c r="CG3194" s="110" t="str">
        <f t="shared" si="412"/>
        <v/>
      </c>
    </row>
    <row r="3195" spans="56:85" x14ac:dyDescent="0.2">
      <c r="BD3195" s="110" t="str">
        <f t="shared" si="414"/>
        <v>7136(vazio)</v>
      </c>
      <c r="BE3195" s="110">
        <v>7136</v>
      </c>
      <c r="BF3195" s="110" t="s">
        <v>2418</v>
      </c>
      <c r="BG3195" s="110">
        <v>8625</v>
      </c>
      <c r="BH3195" s="110" t="s">
        <v>60</v>
      </c>
      <c r="BI3195" s="110">
        <v>0</v>
      </c>
      <c r="BJ3195" s="110">
        <v>0</v>
      </c>
      <c r="BK3195" s="110">
        <v>450</v>
      </c>
      <c r="BL3195" s="110">
        <v>452</v>
      </c>
      <c r="BN3195" s="110">
        <f t="shared" si="413"/>
        <v>902</v>
      </c>
      <c r="CG3195" s="110" t="str">
        <f t="shared" si="412"/>
        <v/>
      </c>
    </row>
    <row r="3196" spans="56:85" x14ac:dyDescent="0.2">
      <c r="BD3196" s="110" t="str">
        <f t="shared" si="414"/>
        <v>7137(vazio)</v>
      </c>
      <c r="BE3196" s="110">
        <v>7137</v>
      </c>
      <c r="BF3196" s="110" t="s">
        <v>1232</v>
      </c>
      <c r="BG3196" s="110">
        <v>8136</v>
      </c>
      <c r="BH3196" s="110" t="s">
        <v>60</v>
      </c>
      <c r="BI3196" s="110">
        <v>0</v>
      </c>
      <c r="BJ3196" s="110">
        <v>0</v>
      </c>
      <c r="BK3196" s="110">
        <v>500</v>
      </c>
      <c r="BL3196" s="110">
        <v>500</v>
      </c>
      <c r="BN3196" s="110">
        <f t="shared" si="413"/>
        <v>1000</v>
      </c>
      <c r="CG3196" s="110" t="str">
        <f t="shared" si="412"/>
        <v/>
      </c>
    </row>
    <row r="3197" spans="56:85" x14ac:dyDescent="0.2">
      <c r="BD3197" s="110" t="str">
        <f t="shared" si="414"/>
        <v>7138(vazio)</v>
      </c>
      <c r="BE3197" s="110">
        <v>7138</v>
      </c>
      <c r="BF3197" s="110" t="s">
        <v>1241</v>
      </c>
      <c r="BG3197" s="110">
        <v>8136</v>
      </c>
      <c r="BH3197" s="110" t="s">
        <v>60</v>
      </c>
      <c r="BI3197" s="110">
        <v>0</v>
      </c>
      <c r="BJ3197" s="110">
        <v>0</v>
      </c>
      <c r="BK3197" s="110">
        <v>1500</v>
      </c>
      <c r="BL3197" s="110">
        <v>1500</v>
      </c>
      <c r="BN3197" s="110">
        <f t="shared" si="413"/>
        <v>3000</v>
      </c>
      <c r="CG3197" s="110" t="str">
        <f t="shared" si="412"/>
        <v/>
      </c>
    </row>
    <row r="3198" spans="56:85" x14ac:dyDescent="0.2">
      <c r="BD3198" s="110" t="str">
        <f t="shared" si="414"/>
        <v>7139(vazio)</v>
      </c>
      <c r="BE3198" s="110">
        <v>7139</v>
      </c>
      <c r="BF3198" s="110" t="s">
        <v>1248</v>
      </c>
      <c r="BG3198" s="110">
        <v>8136</v>
      </c>
      <c r="BH3198" s="110" t="s">
        <v>60</v>
      </c>
      <c r="BI3198" s="110">
        <v>0</v>
      </c>
      <c r="BJ3198" s="110">
        <v>0</v>
      </c>
      <c r="BK3198" s="110">
        <v>215</v>
      </c>
      <c r="BL3198" s="110">
        <v>215</v>
      </c>
      <c r="BN3198" s="110">
        <f t="shared" si="413"/>
        <v>430</v>
      </c>
      <c r="CG3198" s="110" t="str">
        <f t="shared" si="412"/>
        <v/>
      </c>
    </row>
    <row r="3199" spans="56:85" x14ac:dyDescent="0.2">
      <c r="BD3199" s="110" t="str">
        <f t="shared" si="414"/>
        <v>7140(vazio)</v>
      </c>
      <c r="BE3199" s="110">
        <v>7140</v>
      </c>
      <c r="BF3199" s="110" t="s">
        <v>1276</v>
      </c>
      <c r="BG3199" s="110">
        <v>8145</v>
      </c>
      <c r="BH3199" s="110" t="s">
        <v>60</v>
      </c>
      <c r="BI3199" s="110">
        <v>0</v>
      </c>
      <c r="BJ3199" s="110">
        <v>0</v>
      </c>
      <c r="BK3199" s="110">
        <v>15200</v>
      </c>
      <c r="BL3199" s="110">
        <v>15700</v>
      </c>
      <c r="BN3199" s="110">
        <f t="shared" si="413"/>
        <v>30900</v>
      </c>
      <c r="CG3199" s="110" t="str">
        <f t="shared" si="412"/>
        <v/>
      </c>
    </row>
    <row r="3200" spans="56:85" x14ac:dyDescent="0.2">
      <c r="BD3200" s="110" t="str">
        <f t="shared" si="414"/>
        <v>7141(vazio)</v>
      </c>
      <c r="BE3200" s="110">
        <v>7141</v>
      </c>
      <c r="BF3200" s="110" t="s">
        <v>1257</v>
      </c>
      <c r="BG3200" s="110">
        <v>8145</v>
      </c>
      <c r="BH3200" s="110" t="s">
        <v>60</v>
      </c>
      <c r="BI3200" s="110">
        <v>0</v>
      </c>
      <c r="BJ3200" s="110">
        <v>0</v>
      </c>
      <c r="BK3200" s="110">
        <v>4200</v>
      </c>
      <c r="BL3200" s="110">
        <v>4400</v>
      </c>
      <c r="BN3200" s="110">
        <f t="shared" si="413"/>
        <v>8600</v>
      </c>
      <c r="CG3200" s="110" t="str">
        <f t="shared" si="412"/>
        <v/>
      </c>
    </row>
    <row r="3201" spans="56:85" x14ac:dyDescent="0.2">
      <c r="BD3201" s="110" t="str">
        <f t="shared" si="414"/>
        <v>7142(vazio)</v>
      </c>
      <c r="BE3201" s="110">
        <v>7142</v>
      </c>
      <c r="BF3201" s="110" t="s">
        <v>5455</v>
      </c>
      <c r="BG3201" s="110">
        <v>8145</v>
      </c>
      <c r="BH3201" s="110" t="s">
        <v>60</v>
      </c>
      <c r="BI3201" s="110">
        <v>0</v>
      </c>
      <c r="BJ3201" s="110">
        <v>0</v>
      </c>
      <c r="BK3201" s="110">
        <v>23900</v>
      </c>
      <c r="BL3201" s="110">
        <v>24200</v>
      </c>
      <c r="BN3201" s="110">
        <f t="shared" si="413"/>
        <v>48100</v>
      </c>
      <c r="CG3201" s="110" t="str">
        <f t="shared" si="412"/>
        <v/>
      </c>
    </row>
    <row r="3202" spans="56:85" x14ac:dyDescent="0.2">
      <c r="BD3202" s="110" t="str">
        <f t="shared" si="414"/>
        <v>7143(vazio)</v>
      </c>
      <c r="BE3202" s="110">
        <v>7143</v>
      </c>
      <c r="BF3202" s="110" t="s">
        <v>1276</v>
      </c>
      <c r="BG3202" s="110">
        <v>8146</v>
      </c>
      <c r="BH3202" s="110" t="s">
        <v>60</v>
      </c>
      <c r="BI3202" s="110">
        <v>0</v>
      </c>
      <c r="BJ3202" s="110">
        <v>0</v>
      </c>
      <c r="BK3202" s="110">
        <v>16800</v>
      </c>
      <c r="BL3202" s="110">
        <v>17300</v>
      </c>
      <c r="BN3202" s="110">
        <f t="shared" si="413"/>
        <v>34100</v>
      </c>
      <c r="CG3202" s="110" t="str">
        <f t="shared" si="412"/>
        <v/>
      </c>
    </row>
    <row r="3203" spans="56:85" x14ac:dyDescent="0.2">
      <c r="BD3203" s="110" t="str">
        <f t="shared" si="414"/>
        <v>7144(vazio)</v>
      </c>
      <c r="BE3203" s="110">
        <v>7144</v>
      </c>
      <c r="BF3203" s="110" t="s">
        <v>1257</v>
      </c>
      <c r="BG3203" s="110">
        <v>8146</v>
      </c>
      <c r="BH3203" s="110" t="s">
        <v>60</v>
      </c>
      <c r="BI3203" s="110">
        <v>0</v>
      </c>
      <c r="BJ3203" s="110">
        <v>0</v>
      </c>
      <c r="BK3203" s="110">
        <v>2100</v>
      </c>
      <c r="BL3203" s="110">
        <v>2300</v>
      </c>
      <c r="BN3203" s="110">
        <f t="shared" si="413"/>
        <v>4400</v>
      </c>
      <c r="CG3203" s="110" t="str">
        <f t="shared" si="412"/>
        <v/>
      </c>
    </row>
    <row r="3204" spans="56:85" x14ac:dyDescent="0.2">
      <c r="BD3204" s="110" t="str">
        <f t="shared" si="414"/>
        <v>7145(vazio)</v>
      </c>
      <c r="BE3204" s="110">
        <v>7145</v>
      </c>
      <c r="BF3204" s="110" t="s">
        <v>5455</v>
      </c>
      <c r="BG3204" s="110">
        <v>8146</v>
      </c>
      <c r="BH3204" s="110" t="s">
        <v>60</v>
      </c>
      <c r="BI3204" s="110">
        <v>0</v>
      </c>
      <c r="BJ3204" s="110">
        <v>0</v>
      </c>
      <c r="BK3204" s="110">
        <v>8700</v>
      </c>
      <c r="BL3204" s="110">
        <v>9000</v>
      </c>
      <c r="BN3204" s="110">
        <f t="shared" si="413"/>
        <v>17700</v>
      </c>
      <c r="CG3204" s="110" t="str">
        <f t="shared" si="412"/>
        <v/>
      </c>
    </row>
    <row r="3205" spans="56:85" x14ac:dyDescent="0.2">
      <c r="BD3205" s="110" t="str">
        <f t="shared" si="414"/>
        <v>7146(vazio)</v>
      </c>
      <c r="BE3205" s="110">
        <v>7146</v>
      </c>
      <c r="BF3205" s="110" t="s">
        <v>1276</v>
      </c>
      <c r="BG3205" s="110">
        <v>8148</v>
      </c>
      <c r="BH3205" s="110" t="s">
        <v>60</v>
      </c>
      <c r="BI3205" s="110">
        <v>0</v>
      </c>
      <c r="BJ3205" s="110">
        <v>0</v>
      </c>
      <c r="BK3205" s="110">
        <v>14300</v>
      </c>
      <c r="BL3205" s="110">
        <v>14800</v>
      </c>
      <c r="BN3205" s="110">
        <f t="shared" si="413"/>
        <v>29100</v>
      </c>
      <c r="CG3205" s="110" t="str">
        <f t="shared" si="412"/>
        <v/>
      </c>
    </row>
    <row r="3206" spans="56:85" x14ac:dyDescent="0.2">
      <c r="BD3206" s="110" t="str">
        <f t="shared" si="414"/>
        <v>7147(vazio)</v>
      </c>
      <c r="BE3206" s="110">
        <v>7147</v>
      </c>
      <c r="BF3206" s="110" t="s">
        <v>1257</v>
      </c>
      <c r="BG3206" s="110">
        <v>8148</v>
      </c>
      <c r="BH3206" s="110" t="s">
        <v>60</v>
      </c>
      <c r="BI3206" s="110">
        <v>0</v>
      </c>
      <c r="BJ3206" s="110">
        <v>0</v>
      </c>
      <c r="BK3206" s="110">
        <v>4100</v>
      </c>
      <c r="BL3206" s="110">
        <v>4300</v>
      </c>
      <c r="BN3206" s="110">
        <f t="shared" si="413"/>
        <v>8400</v>
      </c>
      <c r="CG3206" s="110" t="str">
        <f t="shared" si="412"/>
        <v/>
      </c>
    </row>
    <row r="3207" spans="56:85" x14ac:dyDescent="0.2">
      <c r="BD3207" s="110" t="str">
        <f t="shared" si="414"/>
        <v>7148(vazio)</v>
      </c>
      <c r="BE3207" s="110">
        <v>7148</v>
      </c>
      <c r="BF3207" s="110" t="s">
        <v>5455</v>
      </c>
      <c r="BG3207" s="110">
        <v>8148</v>
      </c>
      <c r="BH3207" s="110" t="s">
        <v>60</v>
      </c>
      <c r="BI3207" s="110">
        <v>0</v>
      </c>
      <c r="BJ3207" s="110">
        <v>0</v>
      </c>
      <c r="BK3207" s="110">
        <v>9800</v>
      </c>
      <c r="BL3207" s="110">
        <v>11100</v>
      </c>
      <c r="BN3207" s="110">
        <f t="shared" si="413"/>
        <v>20900</v>
      </c>
      <c r="CG3207" s="110" t="str">
        <f t="shared" si="412"/>
        <v/>
      </c>
    </row>
    <row r="3208" spans="56:85" x14ac:dyDescent="0.2">
      <c r="BD3208" s="110" t="str">
        <f t="shared" si="414"/>
        <v>7149RGInt 05 Londrina</v>
      </c>
      <c r="BE3208" s="110">
        <v>7149</v>
      </c>
      <c r="BF3208" s="110" t="s">
        <v>2055</v>
      </c>
      <c r="BG3208" s="110">
        <v>8385</v>
      </c>
      <c r="BH3208" s="110" t="s">
        <v>37</v>
      </c>
      <c r="BI3208" s="110">
        <v>0</v>
      </c>
      <c r="BJ3208" s="110">
        <v>0</v>
      </c>
      <c r="BK3208" s="110">
        <v>4000</v>
      </c>
      <c r="BL3208" s="110">
        <v>5970</v>
      </c>
      <c r="BN3208" s="110">
        <f t="shared" si="413"/>
        <v>9970</v>
      </c>
      <c r="CG3208" s="110" t="str">
        <f t="shared" si="412"/>
        <v/>
      </c>
    </row>
    <row r="3209" spans="56:85" x14ac:dyDescent="0.2">
      <c r="BD3209" s="110" t="str">
        <f t="shared" si="414"/>
        <v>7150RGInt 02 Guarapuava</v>
      </c>
      <c r="BE3209" s="110">
        <v>7150</v>
      </c>
      <c r="BF3209" s="110" t="s">
        <v>5232</v>
      </c>
      <c r="BG3209" s="110">
        <v>8074</v>
      </c>
      <c r="BH3209" s="110" t="s">
        <v>34</v>
      </c>
      <c r="BI3209" s="110">
        <v>0</v>
      </c>
      <c r="BJ3209" s="110">
        <v>0</v>
      </c>
      <c r="BK3209" s="110">
        <v>50</v>
      </c>
      <c r="BL3209" s="110">
        <v>3250</v>
      </c>
      <c r="BN3209" s="110">
        <f t="shared" si="413"/>
        <v>3300</v>
      </c>
      <c r="CG3209" s="110" t="str">
        <f t="shared" si="412"/>
        <v/>
      </c>
    </row>
    <row r="3210" spans="56:85" x14ac:dyDescent="0.2">
      <c r="BD3210" s="110" t="str">
        <f t="shared" si="414"/>
        <v>7151RGInt 04 Maringá</v>
      </c>
      <c r="BE3210" s="110">
        <v>7151</v>
      </c>
      <c r="BF3210" s="110" t="s">
        <v>5235</v>
      </c>
      <c r="BG3210" s="110">
        <v>8074</v>
      </c>
      <c r="BH3210" s="110" t="s">
        <v>36</v>
      </c>
      <c r="BI3210" s="110">
        <v>0</v>
      </c>
      <c r="BJ3210" s="110">
        <v>0</v>
      </c>
      <c r="BK3210" s="110">
        <v>50</v>
      </c>
      <c r="BL3210" s="110">
        <v>3250</v>
      </c>
      <c r="BN3210" s="110">
        <f t="shared" si="413"/>
        <v>3300</v>
      </c>
      <c r="CG3210" s="110" t="str">
        <f t="shared" si="412"/>
        <v/>
      </c>
    </row>
    <row r="3211" spans="56:85" x14ac:dyDescent="0.2">
      <c r="BD3211" s="110" t="str">
        <f t="shared" si="414"/>
        <v>7152RGInt 06 Ponta Grossa</v>
      </c>
      <c r="BE3211" s="110">
        <v>7152</v>
      </c>
      <c r="BF3211" s="110" t="s">
        <v>5237</v>
      </c>
      <c r="BG3211" s="110">
        <v>8074</v>
      </c>
      <c r="BH3211" s="110" t="s">
        <v>38</v>
      </c>
      <c r="BI3211" s="110">
        <v>0</v>
      </c>
      <c r="BJ3211" s="110">
        <v>0</v>
      </c>
      <c r="BK3211" s="110">
        <v>50</v>
      </c>
      <c r="BL3211" s="110">
        <v>3250</v>
      </c>
      <c r="BN3211" s="110">
        <f t="shared" si="413"/>
        <v>3300</v>
      </c>
      <c r="CG3211" s="110" t="str">
        <f t="shared" si="412"/>
        <v/>
      </c>
    </row>
    <row r="3212" spans="56:85" x14ac:dyDescent="0.2">
      <c r="BD3212" s="110" t="str">
        <f t="shared" si="414"/>
        <v>7153(vazio)</v>
      </c>
      <c r="BE3212" s="110">
        <v>7153</v>
      </c>
      <c r="BF3212" s="110" t="s">
        <v>2365</v>
      </c>
      <c r="BG3212" s="110">
        <v>8155</v>
      </c>
      <c r="BH3212" s="110" t="s">
        <v>60</v>
      </c>
      <c r="BI3212" s="110">
        <v>0</v>
      </c>
      <c r="BJ3212" s="110">
        <v>0</v>
      </c>
      <c r="BK3212" s="110">
        <v>8000</v>
      </c>
      <c r="BL3212" s="110">
        <v>8000</v>
      </c>
      <c r="BN3212" s="110">
        <f t="shared" si="413"/>
        <v>16000</v>
      </c>
      <c r="CG3212" s="110" t="str">
        <f t="shared" si="412"/>
        <v/>
      </c>
    </row>
    <row r="3213" spans="56:85" x14ac:dyDescent="0.2">
      <c r="BD3213" s="110" t="str">
        <f t="shared" si="414"/>
        <v>7154(vazio)</v>
      </c>
      <c r="BE3213" s="110">
        <v>7154</v>
      </c>
      <c r="BF3213" s="110" t="s">
        <v>2368</v>
      </c>
      <c r="BG3213" s="110">
        <v>8155</v>
      </c>
      <c r="BH3213" s="110" t="s">
        <v>60</v>
      </c>
      <c r="BI3213" s="110">
        <v>0</v>
      </c>
      <c r="BJ3213" s="110">
        <v>0</v>
      </c>
      <c r="BK3213" s="110">
        <v>70000</v>
      </c>
      <c r="BL3213" s="110">
        <v>70000</v>
      </c>
      <c r="BN3213" s="110">
        <f t="shared" si="413"/>
        <v>140000</v>
      </c>
      <c r="CG3213" s="110" t="str">
        <f t="shared" si="412"/>
        <v/>
      </c>
    </row>
    <row r="3214" spans="56:85" x14ac:dyDescent="0.2">
      <c r="BD3214" s="110" t="str">
        <f t="shared" si="414"/>
        <v>7155(vazio)</v>
      </c>
      <c r="BE3214" s="110">
        <v>7155</v>
      </c>
      <c r="BF3214" s="110" t="s">
        <v>2370</v>
      </c>
      <c r="BG3214" s="110">
        <v>8155</v>
      </c>
      <c r="BH3214" s="110" t="s">
        <v>60</v>
      </c>
      <c r="BI3214" s="110">
        <v>0</v>
      </c>
      <c r="BJ3214" s="110">
        <v>0</v>
      </c>
      <c r="BK3214" s="110">
        <v>40</v>
      </c>
      <c r="BL3214" s="110">
        <v>45</v>
      </c>
      <c r="BN3214" s="110">
        <f t="shared" si="413"/>
        <v>85</v>
      </c>
      <c r="CG3214" s="110" t="str">
        <f t="shared" si="412"/>
        <v/>
      </c>
    </row>
    <row r="3215" spans="56:85" x14ac:dyDescent="0.2">
      <c r="BD3215" s="110" t="str">
        <f t="shared" si="414"/>
        <v>7156(vazio)</v>
      </c>
      <c r="BE3215" s="110">
        <v>7156</v>
      </c>
      <c r="BF3215" s="110" t="s">
        <v>2373</v>
      </c>
      <c r="BG3215" s="110">
        <v>8155</v>
      </c>
      <c r="BH3215" s="110" t="s">
        <v>60</v>
      </c>
      <c r="BI3215" s="110">
        <v>0</v>
      </c>
      <c r="BJ3215" s="110">
        <v>0</v>
      </c>
      <c r="BK3215" s="110">
        <v>8</v>
      </c>
      <c r="BL3215" s="110">
        <v>8</v>
      </c>
      <c r="BN3215" s="110">
        <f t="shared" si="413"/>
        <v>16</v>
      </c>
      <c r="CG3215" s="110" t="str">
        <f t="shared" si="412"/>
        <v/>
      </c>
    </row>
    <row r="3216" spans="56:85" x14ac:dyDescent="0.2">
      <c r="BD3216" s="110" t="str">
        <f t="shared" si="414"/>
        <v>7157(vazio)</v>
      </c>
      <c r="BE3216" s="110">
        <v>7157</v>
      </c>
      <c r="BF3216" s="110" t="s">
        <v>2375</v>
      </c>
      <c r="BG3216" s="110">
        <v>8155</v>
      </c>
      <c r="BH3216" s="110" t="s">
        <v>60</v>
      </c>
      <c r="BI3216" s="110">
        <v>0</v>
      </c>
      <c r="BJ3216" s="110">
        <v>0</v>
      </c>
      <c r="BK3216" s="110">
        <v>7024</v>
      </c>
      <c r="BL3216" s="110">
        <v>7024</v>
      </c>
      <c r="BN3216" s="110">
        <f t="shared" si="413"/>
        <v>14048</v>
      </c>
      <c r="CG3216" s="110" t="str">
        <f t="shared" si="412"/>
        <v/>
      </c>
    </row>
    <row r="3217" spans="56:85" x14ac:dyDescent="0.2">
      <c r="BD3217" s="110" t="str">
        <f t="shared" si="414"/>
        <v>7158(vazio)</v>
      </c>
      <c r="BE3217" s="110">
        <v>7158</v>
      </c>
      <c r="BF3217" s="110" t="s">
        <v>2378</v>
      </c>
      <c r="BG3217" s="110">
        <v>8155</v>
      </c>
      <c r="BH3217" s="110" t="s">
        <v>60</v>
      </c>
      <c r="BI3217" s="110">
        <v>0</v>
      </c>
      <c r="BJ3217" s="110">
        <v>0</v>
      </c>
      <c r="BK3217" s="110">
        <v>11</v>
      </c>
      <c r="BL3217" s="110">
        <v>12</v>
      </c>
      <c r="BN3217" s="110">
        <f t="shared" si="413"/>
        <v>23</v>
      </c>
      <c r="CG3217" s="110" t="str">
        <f t="shared" si="412"/>
        <v/>
      </c>
    </row>
    <row r="3218" spans="56:85" x14ac:dyDescent="0.2">
      <c r="BD3218" s="110" t="str">
        <f t="shared" si="414"/>
        <v>7159(vazio)</v>
      </c>
      <c r="BE3218" s="110">
        <v>7159</v>
      </c>
      <c r="BF3218" s="110" t="s">
        <v>2427</v>
      </c>
      <c r="BG3218" s="110">
        <v>8157</v>
      </c>
      <c r="BH3218" s="110" t="s">
        <v>60</v>
      </c>
      <c r="BI3218" s="110">
        <v>0</v>
      </c>
      <c r="BJ3218" s="110">
        <v>0</v>
      </c>
      <c r="BK3218" s="110">
        <v>128</v>
      </c>
      <c r="BL3218" s="110">
        <v>130</v>
      </c>
      <c r="BN3218" s="110">
        <f t="shared" si="413"/>
        <v>258</v>
      </c>
      <c r="CG3218" s="110" t="str">
        <f t="shared" si="412"/>
        <v/>
      </c>
    </row>
    <row r="3219" spans="56:85" x14ac:dyDescent="0.2">
      <c r="BD3219" s="110" t="str">
        <f t="shared" si="414"/>
        <v>7160(vazio)</v>
      </c>
      <c r="BE3219" s="110">
        <v>7160</v>
      </c>
      <c r="BF3219" s="110" t="s">
        <v>2431</v>
      </c>
      <c r="BG3219" s="110">
        <v>8157</v>
      </c>
      <c r="BH3219" s="110" t="s">
        <v>60</v>
      </c>
      <c r="BI3219" s="110">
        <v>0</v>
      </c>
      <c r="BJ3219" s="110">
        <v>0</v>
      </c>
      <c r="BK3219" s="110">
        <v>62844</v>
      </c>
      <c r="BL3219" s="110">
        <v>64101</v>
      </c>
      <c r="BN3219" s="110">
        <f t="shared" si="413"/>
        <v>126945</v>
      </c>
      <c r="CG3219" s="110" t="str">
        <f t="shared" si="412"/>
        <v/>
      </c>
    </row>
    <row r="3220" spans="56:85" x14ac:dyDescent="0.2">
      <c r="BD3220" s="110" t="str">
        <f t="shared" si="414"/>
        <v>7163(vazio)</v>
      </c>
      <c r="BE3220" s="110">
        <v>7163</v>
      </c>
      <c r="BF3220" s="110" t="s">
        <v>2382</v>
      </c>
      <c r="BG3220" s="110">
        <v>8157</v>
      </c>
      <c r="BH3220" s="110" t="s">
        <v>60</v>
      </c>
      <c r="BI3220" s="110">
        <v>0</v>
      </c>
      <c r="BJ3220" s="110">
        <v>0</v>
      </c>
      <c r="BK3220" s="110">
        <v>325</v>
      </c>
      <c r="BL3220" s="110">
        <v>328</v>
      </c>
      <c r="BN3220" s="110">
        <f t="shared" si="413"/>
        <v>653</v>
      </c>
      <c r="CG3220" s="110" t="str">
        <f t="shared" si="412"/>
        <v/>
      </c>
    </row>
    <row r="3221" spans="56:85" x14ac:dyDescent="0.2">
      <c r="BD3221" s="110" t="str">
        <f t="shared" si="414"/>
        <v>7164(vazio)</v>
      </c>
      <c r="BE3221" s="110">
        <v>7164</v>
      </c>
      <c r="BF3221" s="110" t="s">
        <v>2398</v>
      </c>
      <c r="BG3221" s="110">
        <v>8157</v>
      </c>
      <c r="BH3221" s="110" t="s">
        <v>60</v>
      </c>
      <c r="BI3221" s="110">
        <v>0</v>
      </c>
      <c r="BJ3221" s="110">
        <v>0</v>
      </c>
      <c r="BK3221" s="110">
        <v>587</v>
      </c>
      <c r="BL3221" s="110">
        <v>598</v>
      </c>
      <c r="BN3221" s="110">
        <f t="shared" si="413"/>
        <v>1185</v>
      </c>
      <c r="CG3221" s="110" t="str">
        <f t="shared" si="412"/>
        <v/>
      </c>
    </row>
    <row r="3222" spans="56:85" x14ac:dyDescent="0.2">
      <c r="BD3222" s="110" t="str">
        <f t="shared" si="414"/>
        <v>7165(vazio)</v>
      </c>
      <c r="BE3222" s="110">
        <v>7165</v>
      </c>
      <c r="BF3222" s="110" t="s">
        <v>2418</v>
      </c>
      <c r="BG3222" s="110">
        <v>8157</v>
      </c>
      <c r="BH3222" s="110" t="s">
        <v>60</v>
      </c>
      <c r="BI3222" s="110">
        <v>0</v>
      </c>
      <c r="BJ3222" s="110">
        <v>0</v>
      </c>
      <c r="BK3222" s="110">
        <v>227</v>
      </c>
      <c r="BL3222" s="110">
        <v>228</v>
      </c>
      <c r="BN3222" s="110">
        <f t="shared" si="413"/>
        <v>455</v>
      </c>
      <c r="CG3222" s="110" t="str">
        <f t="shared" si="412"/>
        <v/>
      </c>
    </row>
    <row r="3223" spans="56:85" x14ac:dyDescent="0.2">
      <c r="BD3223" s="110" t="str">
        <f t="shared" si="414"/>
        <v>7166(vazio)</v>
      </c>
      <c r="BE3223" s="110">
        <v>7166</v>
      </c>
      <c r="BF3223" s="110" t="s">
        <v>2422</v>
      </c>
      <c r="BG3223" s="110">
        <v>8623</v>
      </c>
      <c r="BH3223" s="110" t="s">
        <v>60</v>
      </c>
      <c r="BI3223" s="110">
        <v>0</v>
      </c>
      <c r="BJ3223" s="110">
        <v>0</v>
      </c>
      <c r="BK3223" s="110">
        <v>71</v>
      </c>
      <c r="BL3223" s="110">
        <v>74</v>
      </c>
      <c r="BN3223" s="110">
        <f t="shared" si="413"/>
        <v>145</v>
      </c>
      <c r="CG3223" s="110" t="str">
        <f t="shared" si="412"/>
        <v/>
      </c>
    </row>
    <row r="3224" spans="56:85" x14ac:dyDescent="0.2">
      <c r="BD3224" s="110" t="str">
        <f t="shared" si="414"/>
        <v>7167(vazio)</v>
      </c>
      <c r="BE3224" s="110">
        <v>7167</v>
      </c>
      <c r="BF3224" s="110" t="s">
        <v>2427</v>
      </c>
      <c r="BG3224" s="110">
        <v>8623</v>
      </c>
      <c r="BH3224" s="110" t="s">
        <v>60</v>
      </c>
      <c r="BI3224" s="110">
        <v>0</v>
      </c>
      <c r="BJ3224" s="110">
        <v>0</v>
      </c>
      <c r="BK3224" s="110">
        <v>7</v>
      </c>
      <c r="BL3224" s="110">
        <v>8</v>
      </c>
      <c r="BN3224" s="110">
        <f t="shared" si="413"/>
        <v>15</v>
      </c>
      <c r="CG3224" s="110" t="str">
        <f t="shared" si="412"/>
        <v/>
      </c>
    </row>
    <row r="3225" spans="56:85" x14ac:dyDescent="0.2">
      <c r="BD3225" s="110" t="str">
        <f t="shared" si="414"/>
        <v>7168(vazio)</v>
      </c>
      <c r="BE3225" s="110">
        <v>7168</v>
      </c>
      <c r="BF3225" s="110" t="s">
        <v>2431</v>
      </c>
      <c r="BG3225" s="110">
        <v>8623</v>
      </c>
      <c r="BH3225" s="110" t="s">
        <v>60</v>
      </c>
      <c r="BI3225" s="110">
        <v>0</v>
      </c>
      <c r="BJ3225" s="110">
        <v>0</v>
      </c>
      <c r="BK3225" s="110">
        <v>28334</v>
      </c>
      <c r="BL3225" s="110">
        <v>29751</v>
      </c>
      <c r="BN3225" s="110">
        <f t="shared" si="413"/>
        <v>58085</v>
      </c>
      <c r="CG3225" s="110" t="str">
        <f t="shared" si="412"/>
        <v/>
      </c>
    </row>
    <row r="3226" spans="56:85" x14ac:dyDescent="0.2">
      <c r="BD3226" s="110" t="str">
        <f t="shared" si="414"/>
        <v>7169(vazio)</v>
      </c>
      <c r="BE3226" s="110">
        <v>7169</v>
      </c>
      <c r="BF3226" s="110" t="s">
        <v>2382</v>
      </c>
      <c r="BG3226" s="110">
        <v>8623</v>
      </c>
      <c r="BH3226" s="110" t="s">
        <v>60</v>
      </c>
      <c r="BI3226" s="110">
        <v>0</v>
      </c>
      <c r="BJ3226" s="110">
        <v>0</v>
      </c>
      <c r="BK3226" s="110">
        <v>295</v>
      </c>
      <c r="BL3226" s="110">
        <v>310</v>
      </c>
      <c r="BN3226" s="110">
        <f t="shared" si="413"/>
        <v>605</v>
      </c>
      <c r="CG3226" s="110" t="str">
        <f t="shared" si="412"/>
        <v/>
      </c>
    </row>
    <row r="3227" spans="56:85" x14ac:dyDescent="0.2">
      <c r="BD3227" s="110" t="str">
        <f t="shared" si="414"/>
        <v>7170(vazio)</v>
      </c>
      <c r="BE3227" s="110">
        <v>7170</v>
      </c>
      <c r="BF3227" s="110" t="s">
        <v>2530</v>
      </c>
      <c r="BG3227" s="110">
        <v>8623</v>
      </c>
      <c r="BH3227" s="110" t="s">
        <v>60</v>
      </c>
      <c r="BI3227" s="110">
        <v>0</v>
      </c>
      <c r="BJ3227" s="110">
        <v>0</v>
      </c>
      <c r="BK3227" s="110">
        <v>650</v>
      </c>
      <c r="BL3227" s="110">
        <v>617</v>
      </c>
      <c r="BN3227" s="110">
        <f t="shared" si="413"/>
        <v>1267</v>
      </c>
      <c r="CG3227" s="110" t="str">
        <f t="shared" si="412"/>
        <v/>
      </c>
    </row>
    <row r="3228" spans="56:85" x14ac:dyDescent="0.2">
      <c r="BD3228" s="110" t="str">
        <f t="shared" si="414"/>
        <v>7171(vazio)</v>
      </c>
      <c r="BE3228" s="110">
        <v>7171</v>
      </c>
      <c r="BF3228" s="110" t="s">
        <v>2536</v>
      </c>
      <c r="BG3228" s="110">
        <v>8623</v>
      </c>
      <c r="BH3228" s="110" t="s">
        <v>60</v>
      </c>
      <c r="BI3228" s="110">
        <v>0</v>
      </c>
      <c r="BJ3228" s="110">
        <v>0</v>
      </c>
      <c r="BK3228" s="110">
        <v>34</v>
      </c>
      <c r="BL3228" s="110">
        <v>30</v>
      </c>
      <c r="BN3228" s="110">
        <f t="shared" si="413"/>
        <v>64</v>
      </c>
      <c r="CG3228" s="110" t="str">
        <f t="shared" si="412"/>
        <v/>
      </c>
    </row>
    <row r="3229" spans="56:85" x14ac:dyDescent="0.2">
      <c r="BD3229" s="110" t="str">
        <f t="shared" si="414"/>
        <v>7172(vazio)</v>
      </c>
      <c r="BE3229" s="110">
        <v>7172</v>
      </c>
      <c r="BF3229" s="110" t="s">
        <v>2538</v>
      </c>
      <c r="BG3229" s="110">
        <v>8623</v>
      </c>
      <c r="BH3229" s="110" t="s">
        <v>60</v>
      </c>
      <c r="BI3229" s="110">
        <v>0</v>
      </c>
      <c r="BJ3229" s="110">
        <v>0</v>
      </c>
      <c r="BK3229" s="110">
        <v>4639</v>
      </c>
      <c r="BL3229" s="110">
        <v>4731</v>
      </c>
      <c r="BN3229" s="110">
        <f t="shared" si="413"/>
        <v>9370</v>
      </c>
      <c r="CG3229" s="110" t="str">
        <f t="shared" si="412"/>
        <v/>
      </c>
    </row>
    <row r="3230" spans="56:85" x14ac:dyDescent="0.2">
      <c r="BD3230" s="110" t="str">
        <f t="shared" si="414"/>
        <v>7173(vazio)</v>
      </c>
      <c r="BE3230" s="110">
        <v>7173</v>
      </c>
      <c r="BF3230" s="110" t="s">
        <v>2418</v>
      </c>
      <c r="BG3230" s="110">
        <v>8623</v>
      </c>
      <c r="BH3230" s="110" t="s">
        <v>60</v>
      </c>
      <c r="BI3230" s="110">
        <v>0</v>
      </c>
      <c r="BJ3230" s="110">
        <v>0</v>
      </c>
      <c r="BK3230" s="110">
        <v>151</v>
      </c>
      <c r="BL3230" s="110">
        <v>159</v>
      </c>
      <c r="BN3230" s="110">
        <f t="shared" si="413"/>
        <v>310</v>
      </c>
      <c r="CG3230" s="110" t="str">
        <f t="shared" si="412"/>
        <v/>
      </c>
    </row>
    <row r="3231" spans="56:85" x14ac:dyDescent="0.2">
      <c r="BD3231" s="110" t="str">
        <f t="shared" si="414"/>
        <v>7174RGInt 04 Maringá</v>
      </c>
      <c r="BE3231" s="110">
        <v>7174</v>
      </c>
      <c r="BF3231" s="110" t="s">
        <v>1951</v>
      </c>
      <c r="BG3231" s="110">
        <v>8385</v>
      </c>
      <c r="BH3231" s="110" t="s">
        <v>36</v>
      </c>
      <c r="BI3231" s="110">
        <v>0</v>
      </c>
      <c r="BJ3231" s="110">
        <v>30</v>
      </c>
      <c r="BK3231" s="110">
        <v>150</v>
      </c>
      <c r="BL3231" s="110">
        <v>0</v>
      </c>
      <c r="BN3231" s="110">
        <f t="shared" si="413"/>
        <v>180</v>
      </c>
      <c r="CG3231" s="110" t="str">
        <f t="shared" si="412"/>
        <v/>
      </c>
    </row>
    <row r="3232" spans="56:85" x14ac:dyDescent="0.2">
      <c r="BD3232" s="110" t="str">
        <f t="shared" si="414"/>
        <v>7175RGInt 02 Guarapuava</v>
      </c>
      <c r="BE3232" s="110">
        <v>7175</v>
      </c>
      <c r="BF3232" s="110" t="s">
        <v>1954</v>
      </c>
      <c r="BG3232" s="110">
        <v>8385</v>
      </c>
      <c r="BH3232" s="110" t="s">
        <v>34</v>
      </c>
      <c r="BI3232" s="110">
        <v>0</v>
      </c>
      <c r="BJ3232" s="110">
        <v>30</v>
      </c>
      <c r="BK3232" s="110">
        <v>150</v>
      </c>
      <c r="BL3232" s="110">
        <v>0</v>
      </c>
      <c r="BN3232" s="110">
        <f t="shared" si="413"/>
        <v>180</v>
      </c>
      <c r="CG3232" s="110" t="str">
        <f t="shared" si="412"/>
        <v/>
      </c>
    </row>
    <row r="3233" spans="56:85" x14ac:dyDescent="0.2">
      <c r="BD3233" s="110" t="str">
        <f t="shared" si="414"/>
        <v>7176RGInt 01 Curitiba</v>
      </c>
      <c r="BE3233" s="110">
        <v>7176</v>
      </c>
      <c r="BF3233" s="110" t="s">
        <v>1967</v>
      </c>
      <c r="BG3233" s="110">
        <v>8385</v>
      </c>
      <c r="BH3233" s="110" t="s">
        <v>33</v>
      </c>
      <c r="BI3233" s="110">
        <v>0</v>
      </c>
      <c r="BJ3233" s="110">
        <v>0</v>
      </c>
      <c r="BK3233" s="110">
        <v>200</v>
      </c>
      <c r="BL3233" s="110">
        <v>330</v>
      </c>
      <c r="BN3233" s="110">
        <f t="shared" si="413"/>
        <v>530</v>
      </c>
      <c r="CG3233" s="110" t="str">
        <f t="shared" si="412"/>
        <v/>
      </c>
    </row>
    <row r="3234" spans="56:85" x14ac:dyDescent="0.2">
      <c r="BD3234" s="110" t="str">
        <f t="shared" si="414"/>
        <v>7178(vazio)</v>
      </c>
      <c r="BE3234" s="110">
        <v>7178</v>
      </c>
      <c r="BF3234" s="110" t="s">
        <v>2477</v>
      </c>
      <c r="BG3234" s="110">
        <v>8617</v>
      </c>
      <c r="BH3234" s="110" t="s">
        <v>60</v>
      </c>
      <c r="BI3234" s="110">
        <v>0</v>
      </c>
      <c r="BJ3234" s="110">
        <v>0</v>
      </c>
      <c r="BK3234" s="110">
        <v>695</v>
      </c>
      <c r="BL3234" s="110">
        <v>695</v>
      </c>
      <c r="BN3234" s="110">
        <f t="shared" si="413"/>
        <v>1390</v>
      </c>
      <c r="CG3234" s="110" t="str">
        <f t="shared" si="412"/>
        <v/>
      </c>
    </row>
    <row r="3235" spans="56:85" x14ac:dyDescent="0.2">
      <c r="BD3235" s="110" t="str">
        <f t="shared" si="414"/>
        <v>7179(vazio)</v>
      </c>
      <c r="BE3235" s="110">
        <v>7179</v>
      </c>
      <c r="BF3235" s="110" t="s">
        <v>2387</v>
      </c>
      <c r="BG3235" s="110">
        <v>8156</v>
      </c>
      <c r="BH3235" s="110" t="s">
        <v>60</v>
      </c>
      <c r="BI3235" s="110">
        <v>0</v>
      </c>
      <c r="BJ3235" s="110">
        <v>0</v>
      </c>
      <c r="BK3235" s="110">
        <v>518</v>
      </c>
      <c r="BL3235" s="110">
        <v>511</v>
      </c>
      <c r="BN3235" s="110">
        <f t="shared" si="413"/>
        <v>1029</v>
      </c>
      <c r="CG3235" s="110" t="str">
        <f t="shared" si="412"/>
        <v/>
      </c>
    </row>
    <row r="3236" spans="56:85" x14ac:dyDescent="0.2">
      <c r="BD3236" s="110" t="str">
        <f t="shared" si="414"/>
        <v>7180(vazio)</v>
      </c>
      <c r="BE3236" s="110">
        <v>7180</v>
      </c>
      <c r="BF3236" s="110" t="s">
        <v>2391</v>
      </c>
      <c r="BG3236" s="110">
        <v>8156</v>
      </c>
      <c r="BH3236" s="110" t="s">
        <v>60</v>
      </c>
      <c r="BI3236" s="110">
        <v>0</v>
      </c>
      <c r="BJ3236" s="110">
        <v>0</v>
      </c>
      <c r="BK3236" s="110">
        <v>28109</v>
      </c>
      <c r="BL3236" s="110">
        <v>27889</v>
      </c>
      <c r="BN3236" s="110">
        <f t="shared" si="413"/>
        <v>55998</v>
      </c>
      <c r="CG3236" s="110" t="str">
        <f t="shared" si="412"/>
        <v/>
      </c>
    </row>
    <row r="3237" spans="56:85" x14ac:dyDescent="0.2">
      <c r="BD3237" s="110" t="str">
        <f t="shared" si="414"/>
        <v>7181(vazio)</v>
      </c>
      <c r="BE3237" s="110">
        <v>7181</v>
      </c>
      <c r="BF3237" s="110" t="s">
        <v>2395</v>
      </c>
      <c r="BG3237" s="110">
        <v>8156</v>
      </c>
      <c r="BH3237" s="110" t="s">
        <v>60</v>
      </c>
      <c r="BI3237" s="110">
        <v>0</v>
      </c>
      <c r="BJ3237" s="110">
        <v>0</v>
      </c>
      <c r="BK3237" s="110">
        <v>4845</v>
      </c>
      <c r="BL3237" s="110">
        <v>4820</v>
      </c>
      <c r="BN3237" s="110">
        <f t="shared" si="413"/>
        <v>9665</v>
      </c>
      <c r="CG3237" s="110" t="str">
        <f t="shared" si="412"/>
        <v/>
      </c>
    </row>
    <row r="3238" spans="56:85" x14ac:dyDescent="0.2">
      <c r="BD3238" s="110" t="str">
        <f t="shared" si="414"/>
        <v>7182(vazio)</v>
      </c>
      <c r="BE3238" s="110">
        <v>7182</v>
      </c>
      <c r="BF3238" s="110" t="s">
        <v>2398</v>
      </c>
      <c r="BG3238" s="110">
        <v>8156</v>
      </c>
      <c r="BH3238" s="110" t="s">
        <v>60</v>
      </c>
      <c r="BI3238" s="110">
        <v>0</v>
      </c>
      <c r="BJ3238" s="110">
        <v>0</v>
      </c>
      <c r="BK3238" s="110">
        <v>1170</v>
      </c>
      <c r="BL3238" s="110">
        <v>1198</v>
      </c>
      <c r="BN3238" s="110">
        <f t="shared" si="413"/>
        <v>2368</v>
      </c>
      <c r="CG3238" s="110" t="str">
        <f t="shared" si="412"/>
        <v/>
      </c>
    </row>
    <row r="3239" spans="56:85" x14ac:dyDescent="0.2">
      <c r="BD3239" s="110" t="str">
        <f t="shared" si="414"/>
        <v>7183(vazio)</v>
      </c>
      <c r="BE3239" s="110">
        <v>7183</v>
      </c>
      <c r="BF3239" s="110" t="s">
        <v>2403</v>
      </c>
      <c r="BG3239" s="110">
        <v>8156</v>
      </c>
      <c r="BH3239" s="110" t="s">
        <v>60</v>
      </c>
      <c r="BI3239" s="110">
        <v>0</v>
      </c>
      <c r="BJ3239" s="110">
        <v>0</v>
      </c>
      <c r="BK3239" s="110">
        <v>663</v>
      </c>
      <c r="BL3239" s="110">
        <v>661</v>
      </c>
      <c r="BN3239" s="110">
        <f t="shared" si="413"/>
        <v>1324</v>
      </c>
      <c r="CG3239" s="110" t="str">
        <f t="shared" si="412"/>
        <v/>
      </c>
    </row>
    <row r="3240" spans="56:85" x14ac:dyDescent="0.2">
      <c r="BD3240" s="110" t="str">
        <f t="shared" si="414"/>
        <v>7184(vazio)</v>
      </c>
      <c r="BE3240" s="110">
        <v>7184</v>
      </c>
      <c r="BF3240" s="110" t="s">
        <v>2409</v>
      </c>
      <c r="BG3240" s="110">
        <v>8156</v>
      </c>
      <c r="BH3240" s="110" t="s">
        <v>60</v>
      </c>
      <c r="BI3240" s="110">
        <v>0</v>
      </c>
      <c r="BJ3240" s="110">
        <v>0</v>
      </c>
      <c r="BK3240" s="110">
        <v>5033</v>
      </c>
      <c r="BL3240" s="110">
        <v>5091</v>
      </c>
      <c r="BN3240" s="110">
        <f t="shared" si="413"/>
        <v>10124</v>
      </c>
      <c r="CG3240" s="110" t="str">
        <f t="shared" si="412"/>
        <v/>
      </c>
    </row>
    <row r="3241" spans="56:85" x14ac:dyDescent="0.2">
      <c r="BD3241" s="110" t="str">
        <f t="shared" si="414"/>
        <v>7185(vazio)</v>
      </c>
      <c r="BE3241" s="110">
        <v>7185</v>
      </c>
      <c r="BF3241" s="110" t="s">
        <v>2414</v>
      </c>
      <c r="BG3241" s="110">
        <v>8156</v>
      </c>
      <c r="BH3241" s="110" t="s">
        <v>60</v>
      </c>
      <c r="BI3241" s="110">
        <v>0</v>
      </c>
      <c r="BJ3241" s="110">
        <v>0</v>
      </c>
      <c r="BK3241" s="110">
        <v>1869</v>
      </c>
      <c r="BL3241" s="110">
        <v>1862</v>
      </c>
      <c r="BN3241" s="110">
        <f t="shared" si="413"/>
        <v>3731</v>
      </c>
      <c r="CG3241" s="110" t="str">
        <f t="shared" si="412"/>
        <v/>
      </c>
    </row>
    <row r="3242" spans="56:85" x14ac:dyDescent="0.2">
      <c r="BD3242" s="110" t="str">
        <f t="shared" si="414"/>
        <v>7186(vazio)</v>
      </c>
      <c r="BE3242" s="110">
        <v>7186</v>
      </c>
      <c r="BF3242" s="110" t="s">
        <v>2418</v>
      </c>
      <c r="BG3242" s="110">
        <v>8156</v>
      </c>
      <c r="BH3242" s="110" t="s">
        <v>60</v>
      </c>
      <c r="BI3242" s="110">
        <v>0</v>
      </c>
      <c r="BJ3242" s="110">
        <v>0</v>
      </c>
      <c r="BK3242" s="110">
        <v>1391</v>
      </c>
      <c r="BL3242" s="110">
        <v>1401</v>
      </c>
      <c r="BN3242" s="110">
        <f t="shared" si="413"/>
        <v>2792</v>
      </c>
      <c r="CG3242" s="110" t="str">
        <f t="shared" si="412"/>
        <v/>
      </c>
    </row>
    <row r="3243" spans="56:85" x14ac:dyDescent="0.2">
      <c r="BD3243" s="110" t="str">
        <f t="shared" si="414"/>
        <v>7187(vazio)</v>
      </c>
      <c r="BE3243" s="110">
        <v>7187</v>
      </c>
      <c r="BF3243" s="110" t="s">
        <v>2387</v>
      </c>
      <c r="BG3243" s="110">
        <v>8618</v>
      </c>
      <c r="BH3243" s="110" t="s">
        <v>60</v>
      </c>
      <c r="BI3243" s="110">
        <v>0</v>
      </c>
      <c r="BJ3243" s="110">
        <v>0</v>
      </c>
      <c r="BK3243" s="110">
        <v>269</v>
      </c>
      <c r="BL3243" s="110">
        <v>267</v>
      </c>
      <c r="BN3243" s="110">
        <f t="shared" si="413"/>
        <v>536</v>
      </c>
      <c r="CG3243" s="110" t="str">
        <f t="shared" si="412"/>
        <v/>
      </c>
    </row>
    <row r="3244" spans="56:85" x14ac:dyDescent="0.2">
      <c r="BD3244" s="110" t="str">
        <f t="shared" si="414"/>
        <v>7188(vazio)</v>
      </c>
      <c r="BE3244" s="110">
        <v>7188</v>
      </c>
      <c r="BF3244" s="110" t="s">
        <v>2391</v>
      </c>
      <c r="BG3244" s="110">
        <v>8618</v>
      </c>
      <c r="BH3244" s="110" t="s">
        <v>60</v>
      </c>
      <c r="BI3244" s="110">
        <v>0</v>
      </c>
      <c r="BJ3244" s="110">
        <v>0</v>
      </c>
      <c r="BK3244" s="110">
        <v>49658</v>
      </c>
      <c r="BL3244" s="110">
        <v>48821</v>
      </c>
      <c r="BN3244" s="110">
        <f t="shared" si="413"/>
        <v>98479</v>
      </c>
      <c r="CG3244" s="110" t="str">
        <f t="shared" si="412"/>
        <v/>
      </c>
    </row>
    <row r="3245" spans="56:85" x14ac:dyDescent="0.2">
      <c r="BD3245" s="110" t="str">
        <f t="shared" si="414"/>
        <v>7189(vazio)</v>
      </c>
      <c r="BE3245" s="110">
        <v>7189</v>
      </c>
      <c r="BF3245" s="110" t="s">
        <v>2395</v>
      </c>
      <c r="BG3245" s="110">
        <v>8618</v>
      </c>
      <c r="BH3245" s="110" t="s">
        <v>60</v>
      </c>
      <c r="BI3245" s="110">
        <v>0</v>
      </c>
      <c r="BJ3245" s="110">
        <v>0</v>
      </c>
      <c r="BK3245" s="110">
        <v>8904</v>
      </c>
      <c r="BL3245" s="110">
        <v>8804</v>
      </c>
      <c r="BN3245" s="110">
        <f t="shared" si="413"/>
        <v>17708</v>
      </c>
      <c r="CG3245" s="110" t="str">
        <f t="shared" si="412"/>
        <v/>
      </c>
    </row>
    <row r="3246" spans="56:85" x14ac:dyDescent="0.2">
      <c r="BD3246" s="110" t="str">
        <f t="shared" si="414"/>
        <v>7190(vazio)</v>
      </c>
      <c r="BE3246" s="110">
        <v>7190</v>
      </c>
      <c r="BF3246" s="110" t="s">
        <v>2398</v>
      </c>
      <c r="BG3246" s="110">
        <v>8618</v>
      </c>
      <c r="BH3246" s="110" t="s">
        <v>60</v>
      </c>
      <c r="BI3246" s="110">
        <v>0</v>
      </c>
      <c r="BJ3246" s="110">
        <v>0</v>
      </c>
      <c r="BK3246" s="110">
        <v>1074</v>
      </c>
      <c r="BL3246" s="110">
        <v>1098</v>
      </c>
      <c r="BN3246" s="110">
        <f t="shared" si="413"/>
        <v>2172</v>
      </c>
      <c r="CG3246" s="110" t="str">
        <f t="shared" ref="CG3246:CG3309" si="415">CJ3246&amp;CM3246</f>
        <v/>
      </c>
    </row>
    <row r="3247" spans="56:85" x14ac:dyDescent="0.2">
      <c r="BD3247" s="110" t="str">
        <f t="shared" si="414"/>
        <v>7191(vazio)</v>
      </c>
      <c r="BE3247" s="110">
        <v>7191</v>
      </c>
      <c r="BF3247" s="110" t="s">
        <v>2403</v>
      </c>
      <c r="BG3247" s="110">
        <v>8618</v>
      </c>
      <c r="BH3247" s="110" t="s">
        <v>60</v>
      </c>
      <c r="BI3247" s="110">
        <v>0</v>
      </c>
      <c r="BJ3247" s="110">
        <v>0</v>
      </c>
      <c r="BK3247" s="110">
        <v>760</v>
      </c>
      <c r="BL3247" s="110">
        <v>757</v>
      </c>
      <c r="BN3247" s="110">
        <f t="shared" ref="BN3247:BN3310" si="416">SUM(BI3247:BM3247)</f>
        <v>1517</v>
      </c>
      <c r="CG3247" s="110" t="str">
        <f t="shared" si="415"/>
        <v/>
      </c>
    </row>
    <row r="3248" spans="56:85" x14ac:dyDescent="0.2">
      <c r="BD3248" s="110" t="str">
        <f t="shared" si="414"/>
        <v>7192(vazio)</v>
      </c>
      <c r="BE3248" s="110">
        <v>7192</v>
      </c>
      <c r="BF3248" s="110" t="s">
        <v>2409</v>
      </c>
      <c r="BG3248" s="110">
        <v>8618</v>
      </c>
      <c r="BH3248" s="110" t="s">
        <v>60</v>
      </c>
      <c r="BI3248" s="110">
        <v>0</v>
      </c>
      <c r="BJ3248" s="110">
        <v>0</v>
      </c>
      <c r="BK3248" s="110">
        <v>2722</v>
      </c>
      <c r="BL3248" s="110">
        <v>2773</v>
      </c>
      <c r="BN3248" s="110">
        <f t="shared" si="416"/>
        <v>5495</v>
      </c>
      <c r="CG3248" s="110" t="str">
        <f t="shared" si="415"/>
        <v/>
      </c>
    </row>
    <row r="3249" spans="56:85" x14ac:dyDescent="0.2">
      <c r="BD3249" s="110" t="str">
        <f t="shared" si="414"/>
        <v>7193(vazio)</v>
      </c>
      <c r="BE3249" s="110">
        <v>7193</v>
      </c>
      <c r="BF3249" s="110" t="s">
        <v>2414</v>
      </c>
      <c r="BG3249" s="110">
        <v>8618</v>
      </c>
      <c r="BH3249" s="110" t="s">
        <v>60</v>
      </c>
      <c r="BI3249" s="110">
        <v>0</v>
      </c>
      <c r="BJ3249" s="110">
        <v>0</v>
      </c>
      <c r="BK3249" s="110">
        <v>3869</v>
      </c>
      <c r="BL3249" s="110">
        <v>3845</v>
      </c>
      <c r="BN3249" s="110">
        <f t="shared" si="416"/>
        <v>7714</v>
      </c>
      <c r="CG3249" s="110" t="str">
        <f t="shared" si="415"/>
        <v/>
      </c>
    </row>
    <row r="3250" spans="56:85" x14ac:dyDescent="0.2">
      <c r="BD3250" s="110" t="str">
        <f t="shared" ref="BD3250:BD3313" si="417">BE3250&amp;BH3250</f>
        <v>7194(vazio)</v>
      </c>
      <c r="BE3250" s="110">
        <v>7194</v>
      </c>
      <c r="BF3250" s="110" t="s">
        <v>2418</v>
      </c>
      <c r="BG3250" s="110">
        <v>8618</v>
      </c>
      <c r="BH3250" s="110" t="s">
        <v>60</v>
      </c>
      <c r="BI3250" s="110">
        <v>0</v>
      </c>
      <c r="BJ3250" s="110">
        <v>0</v>
      </c>
      <c r="BK3250" s="110">
        <v>1655</v>
      </c>
      <c r="BL3250" s="110">
        <v>1692</v>
      </c>
      <c r="BN3250" s="110">
        <f t="shared" si="416"/>
        <v>3347</v>
      </c>
      <c r="CG3250" s="110" t="str">
        <f t="shared" si="415"/>
        <v/>
      </c>
    </row>
    <row r="3251" spans="56:85" x14ac:dyDescent="0.2">
      <c r="BD3251" s="110" t="str">
        <f t="shared" si="417"/>
        <v>7195(vazio)</v>
      </c>
      <c r="BE3251" s="110">
        <v>7195</v>
      </c>
      <c r="BF3251" s="110" t="s">
        <v>2382</v>
      </c>
      <c r="BG3251" s="110">
        <v>8619</v>
      </c>
      <c r="BH3251" s="110" t="s">
        <v>60</v>
      </c>
      <c r="BI3251" s="110">
        <v>0</v>
      </c>
      <c r="BJ3251" s="110">
        <v>0</v>
      </c>
      <c r="BK3251" s="110">
        <v>657</v>
      </c>
      <c r="BL3251" s="110">
        <v>666</v>
      </c>
      <c r="BN3251" s="110">
        <f t="shared" si="416"/>
        <v>1323</v>
      </c>
      <c r="CG3251" s="110" t="str">
        <f t="shared" si="415"/>
        <v/>
      </c>
    </row>
    <row r="3252" spans="56:85" x14ac:dyDescent="0.2">
      <c r="BD3252" s="110" t="str">
        <f t="shared" si="417"/>
        <v>7196(vazio)</v>
      </c>
      <c r="BE3252" s="110">
        <v>7196</v>
      </c>
      <c r="BF3252" s="110" t="s">
        <v>2387</v>
      </c>
      <c r="BG3252" s="110">
        <v>8619</v>
      </c>
      <c r="BH3252" s="110" t="s">
        <v>60</v>
      </c>
      <c r="BI3252" s="110">
        <v>0</v>
      </c>
      <c r="BJ3252" s="110">
        <v>0</v>
      </c>
      <c r="BK3252" s="110">
        <v>228</v>
      </c>
      <c r="BL3252" s="110">
        <v>227</v>
      </c>
      <c r="BN3252" s="110">
        <f t="shared" si="416"/>
        <v>455</v>
      </c>
      <c r="CG3252" s="110" t="str">
        <f t="shared" si="415"/>
        <v/>
      </c>
    </row>
    <row r="3253" spans="56:85" x14ac:dyDescent="0.2">
      <c r="BD3253" s="110" t="str">
        <f t="shared" si="417"/>
        <v>7197(vazio)</v>
      </c>
      <c r="BE3253" s="110">
        <v>7197</v>
      </c>
      <c r="BF3253" s="110" t="s">
        <v>2391</v>
      </c>
      <c r="BG3253" s="110">
        <v>8619</v>
      </c>
      <c r="BH3253" s="110" t="s">
        <v>60</v>
      </c>
      <c r="BI3253" s="110">
        <v>0</v>
      </c>
      <c r="BJ3253" s="110">
        <v>0</v>
      </c>
      <c r="BK3253" s="110">
        <v>24042</v>
      </c>
      <c r="BL3253" s="110">
        <v>23866</v>
      </c>
      <c r="BN3253" s="110">
        <f t="shared" si="416"/>
        <v>47908</v>
      </c>
      <c r="CG3253" s="110" t="str">
        <f t="shared" si="415"/>
        <v/>
      </c>
    </row>
    <row r="3254" spans="56:85" x14ac:dyDescent="0.2">
      <c r="BD3254" s="110" t="str">
        <f t="shared" si="417"/>
        <v>7198(vazio)</v>
      </c>
      <c r="BE3254" s="110">
        <v>7198</v>
      </c>
      <c r="BF3254" s="110" t="s">
        <v>2395</v>
      </c>
      <c r="BG3254" s="110">
        <v>8619</v>
      </c>
      <c r="BH3254" s="110" t="s">
        <v>60</v>
      </c>
      <c r="BI3254" s="110">
        <v>0</v>
      </c>
      <c r="BJ3254" s="110">
        <v>0</v>
      </c>
      <c r="BK3254" s="110">
        <v>2854</v>
      </c>
      <c r="BL3254" s="110">
        <v>2845</v>
      </c>
      <c r="BN3254" s="110">
        <f t="shared" si="416"/>
        <v>5699</v>
      </c>
      <c r="CG3254" s="110" t="str">
        <f t="shared" si="415"/>
        <v/>
      </c>
    </row>
    <row r="3255" spans="56:85" x14ac:dyDescent="0.2">
      <c r="BD3255" s="110" t="str">
        <f t="shared" si="417"/>
        <v>7199(vazio)</v>
      </c>
      <c r="BE3255" s="110">
        <v>7199</v>
      </c>
      <c r="BF3255" s="110" t="s">
        <v>2398</v>
      </c>
      <c r="BG3255" s="110">
        <v>8619</v>
      </c>
      <c r="BH3255" s="110" t="s">
        <v>60</v>
      </c>
      <c r="BI3255" s="110">
        <v>0</v>
      </c>
      <c r="BJ3255" s="110">
        <v>0</v>
      </c>
      <c r="BK3255" s="110">
        <v>1755</v>
      </c>
      <c r="BL3255" s="110">
        <v>1780</v>
      </c>
      <c r="BN3255" s="110">
        <f t="shared" si="416"/>
        <v>3535</v>
      </c>
      <c r="CG3255" s="110" t="str">
        <f t="shared" si="415"/>
        <v/>
      </c>
    </row>
    <row r="3256" spans="56:85" x14ac:dyDescent="0.2">
      <c r="BD3256" s="110" t="str">
        <f t="shared" si="417"/>
        <v>7200(vazio)</v>
      </c>
      <c r="BE3256" s="110">
        <v>7200</v>
      </c>
      <c r="BF3256" s="110" t="s">
        <v>2403</v>
      </c>
      <c r="BG3256" s="110">
        <v>8619</v>
      </c>
      <c r="BH3256" s="110" t="s">
        <v>60</v>
      </c>
      <c r="BI3256" s="110">
        <v>0</v>
      </c>
      <c r="BJ3256" s="110">
        <v>0</v>
      </c>
      <c r="BK3256" s="110">
        <v>438</v>
      </c>
      <c r="BL3256" s="110">
        <v>437</v>
      </c>
      <c r="BN3256" s="110">
        <f t="shared" si="416"/>
        <v>875</v>
      </c>
      <c r="CG3256" s="110" t="str">
        <f t="shared" si="415"/>
        <v/>
      </c>
    </row>
    <row r="3257" spans="56:85" x14ac:dyDescent="0.2">
      <c r="BD3257" s="110" t="str">
        <f t="shared" si="417"/>
        <v>7201(vazio)</v>
      </c>
      <c r="BE3257" s="110">
        <v>7201</v>
      </c>
      <c r="BF3257" s="110" t="s">
        <v>2409</v>
      </c>
      <c r="BG3257" s="110">
        <v>8619</v>
      </c>
      <c r="BH3257" s="110" t="s">
        <v>60</v>
      </c>
      <c r="BI3257" s="110">
        <v>0</v>
      </c>
      <c r="BJ3257" s="110">
        <v>0</v>
      </c>
      <c r="BK3257" s="110">
        <v>6141</v>
      </c>
      <c r="BL3257" s="110">
        <v>6193</v>
      </c>
      <c r="BN3257" s="110">
        <f t="shared" si="416"/>
        <v>12334</v>
      </c>
      <c r="CG3257" s="110" t="str">
        <f t="shared" si="415"/>
        <v/>
      </c>
    </row>
    <row r="3258" spans="56:85" x14ac:dyDescent="0.2">
      <c r="BD3258" s="110" t="str">
        <f t="shared" si="417"/>
        <v>7202(vazio)</v>
      </c>
      <c r="BE3258" s="110">
        <v>7202</v>
      </c>
      <c r="BF3258" s="110" t="s">
        <v>2414</v>
      </c>
      <c r="BG3258" s="110">
        <v>8619</v>
      </c>
      <c r="BH3258" s="110" t="s">
        <v>60</v>
      </c>
      <c r="BI3258" s="110">
        <v>0</v>
      </c>
      <c r="BJ3258" s="110">
        <v>0</v>
      </c>
      <c r="BK3258" s="110">
        <v>1834</v>
      </c>
      <c r="BL3258" s="110">
        <v>1827</v>
      </c>
      <c r="BN3258" s="110">
        <f t="shared" si="416"/>
        <v>3661</v>
      </c>
      <c r="CG3258" s="110" t="str">
        <f t="shared" si="415"/>
        <v/>
      </c>
    </row>
    <row r="3259" spans="56:85" x14ac:dyDescent="0.2">
      <c r="BD3259" s="110" t="str">
        <f t="shared" si="417"/>
        <v>7203(vazio)</v>
      </c>
      <c r="BE3259" s="110">
        <v>7203</v>
      </c>
      <c r="BF3259" s="110" t="s">
        <v>2418</v>
      </c>
      <c r="BG3259" s="110">
        <v>8619</v>
      </c>
      <c r="BH3259" s="110" t="s">
        <v>60</v>
      </c>
      <c r="BI3259" s="110">
        <v>0</v>
      </c>
      <c r="BJ3259" s="110">
        <v>0</v>
      </c>
      <c r="BK3259" s="110">
        <v>1615</v>
      </c>
      <c r="BL3259" s="110">
        <v>1620</v>
      </c>
      <c r="BN3259" s="110">
        <f t="shared" si="416"/>
        <v>3235</v>
      </c>
      <c r="CG3259" s="110" t="str">
        <f t="shared" si="415"/>
        <v/>
      </c>
    </row>
    <row r="3260" spans="56:85" x14ac:dyDescent="0.2">
      <c r="BD3260" s="110" t="str">
        <f t="shared" si="417"/>
        <v>7204(vazio)</v>
      </c>
      <c r="BE3260" s="110">
        <v>7204</v>
      </c>
      <c r="BF3260" s="110" t="s">
        <v>2382</v>
      </c>
      <c r="BG3260" s="110">
        <v>8620</v>
      </c>
      <c r="BH3260" s="110" t="s">
        <v>60</v>
      </c>
      <c r="BI3260" s="110">
        <v>0</v>
      </c>
      <c r="BJ3260" s="110">
        <v>0</v>
      </c>
      <c r="BK3260" s="110">
        <v>717</v>
      </c>
      <c r="BL3260" s="110">
        <v>725</v>
      </c>
      <c r="BN3260" s="110">
        <f t="shared" si="416"/>
        <v>1442</v>
      </c>
      <c r="CG3260" s="110" t="str">
        <f t="shared" si="415"/>
        <v/>
      </c>
    </row>
    <row r="3261" spans="56:85" x14ac:dyDescent="0.2">
      <c r="BD3261" s="110" t="str">
        <f t="shared" si="417"/>
        <v>7205(vazio)</v>
      </c>
      <c r="BE3261" s="110">
        <v>7205</v>
      </c>
      <c r="BF3261" s="110" t="s">
        <v>2387</v>
      </c>
      <c r="BG3261" s="110">
        <v>8620</v>
      </c>
      <c r="BH3261" s="110" t="s">
        <v>60</v>
      </c>
      <c r="BI3261" s="110">
        <v>0</v>
      </c>
      <c r="BJ3261" s="110">
        <v>0</v>
      </c>
      <c r="BK3261" s="110">
        <v>317</v>
      </c>
      <c r="BL3261" s="110">
        <v>315</v>
      </c>
      <c r="BN3261" s="110">
        <f t="shared" si="416"/>
        <v>632</v>
      </c>
      <c r="CG3261" s="110" t="str">
        <f t="shared" si="415"/>
        <v/>
      </c>
    </row>
    <row r="3262" spans="56:85" x14ac:dyDescent="0.2">
      <c r="BD3262" s="110" t="str">
        <f t="shared" si="417"/>
        <v>7206(vazio)</v>
      </c>
      <c r="BE3262" s="110">
        <v>7206</v>
      </c>
      <c r="BF3262" s="110" t="s">
        <v>2391</v>
      </c>
      <c r="BG3262" s="110">
        <v>8620</v>
      </c>
      <c r="BH3262" s="110" t="s">
        <v>60</v>
      </c>
      <c r="BI3262" s="110">
        <v>0</v>
      </c>
      <c r="BJ3262" s="110">
        <v>0</v>
      </c>
      <c r="BK3262" s="110">
        <v>26135</v>
      </c>
      <c r="BL3262" s="110">
        <v>25929</v>
      </c>
      <c r="BN3262" s="110">
        <f t="shared" si="416"/>
        <v>52064</v>
      </c>
      <c r="CG3262" s="110" t="str">
        <f t="shared" si="415"/>
        <v/>
      </c>
    </row>
    <row r="3263" spans="56:85" x14ac:dyDescent="0.2">
      <c r="BD3263" s="110" t="str">
        <f t="shared" si="417"/>
        <v>7207(vazio)</v>
      </c>
      <c r="BE3263" s="110">
        <v>7207</v>
      </c>
      <c r="BF3263" s="110" t="s">
        <v>2395</v>
      </c>
      <c r="BG3263" s="110">
        <v>8620</v>
      </c>
      <c r="BH3263" s="110" t="s">
        <v>60</v>
      </c>
      <c r="BI3263" s="110">
        <v>0</v>
      </c>
      <c r="BJ3263" s="110">
        <v>0</v>
      </c>
      <c r="BK3263" s="110">
        <v>2767</v>
      </c>
      <c r="BL3263" s="110">
        <v>2759</v>
      </c>
      <c r="BN3263" s="110">
        <f t="shared" si="416"/>
        <v>5526</v>
      </c>
      <c r="CG3263" s="110" t="str">
        <f t="shared" si="415"/>
        <v/>
      </c>
    </row>
    <row r="3264" spans="56:85" x14ac:dyDescent="0.2">
      <c r="BD3264" s="110" t="str">
        <f t="shared" si="417"/>
        <v>7208(vazio)</v>
      </c>
      <c r="BE3264" s="110">
        <v>7208</v>
      </c>
      <c r="BF3264" s="110" t="s">
        <v>2398</v>
      </c>
      <c r="BG3264" s="110">
        <v>8620</v>
      </c>
      <c r="BH3264" s="110" t="s">
        <v>60</v>
      </c>
      <c r="BI3264" s="110">
        <v>0</v>
      </c>
      <c r="BJ3264" s="110">
        <v>0</v>
      </c>
      <c r="BK3264" s="110">
        <v>1121</v>
      </c>
      <c r="BL3264" s="110">
        <v>1147</v>
      </c>
      <c r="BN3264" s="110">
        <f t="shared" si="416"/>
        <v>2268</v>
      </c>
      <c r="CG3264" s="110" t="str">
        <f t="shared" si="415"/>
        <v/>
      </c>
    </row>
    <row r="3265" spans="56:85" x14ac:dyDescent="0.2">
      <c r="BD3265" s="110" t="str">
        <f t="shared" si="417"/>
        <v>7209(vazio)</v>
      </c>
      <c r="BE3265" s="110">
        <v>7209</v>
      </c>
      <c r="BF3265" s="110" t="s">
        <v>2403</v>
      </c>
      <c r="BG3265" s="110">
        <v>8620</v>
      </c>
      <c r="BH3265" s="110" t="s">
        <v>60</v>
      </c>
      <c r="BI3265" s="110">
        <v>0</v>
      </c>
      <c r="BJ3265" s="110">
        <v>0</v>
      </c>
      <c r="BK3265" s="110">
        <v>609</v>
      </c>
      <c r="BL3265" s="110">
        <v>607</v>
      </c>
      <c r="BN3265" s="110">
        <f t="shared" si="416"/>
        <v>1216</v>
      </c>
      <c r="CG3265" s="110" t="str">
        <f t="shared" si="415"/>
        <v/>
      </c>
    </row>
    <row r="3266" spans="56:85" x14ac:dyDescent="0.2">
      <c r="BD3266" s="110" t="str">
        <f t="shared" si="417"/>
        <v>7210(vazio)</v>
      </c>
      <c r="BE3266" s="110">
        <v>7210</v>
      </c>
      <c r="BF3266" s="110" t="s">
        <v>2409</v>
      </c>
      <c r="BG3266" s="110">
        <v>8620</v>
      </c>
      <c r="BH3266" s="110" t="s">
        <v>60</v>
      </c>
      <c r="BI3266" s="110">
        <v>0</v>
      </c>
      <c r="BJ3266" s="110">
        <v>0</v>
      </c>
      <c r="BK3266" s="110">
        <v>5151</v>
      </c>
      <c r="BL3266" s="110">
        <v>5204</v>
      </c>
      <c r="BN3266" s="110">
        <f t="shared" si="416"/>
        <v>10355</v>
      </c>
      <c r="CG3266" s="110" t="str">
        <f t="shared" si="415"/>
        <v/>
      </c>
    </row>
    <row r="3267" spans="56:85" x14ac:dyDescent="0.2">
      <c r="BD3267" s="110" t="str">
        <f t="shared" si="417"/>
        <v>7211(vazio)</v>
      </c>
      <c r="BE3267" s="110">
        <v>7211</v>
      </c>
      <c r="BF3267" s="110" t="s">
        <v>2414</v>
      </c>
      <c r="BG3267" s="110">
        <v>8620</v>
      </c>
      <c r="BH3267" s="110" t="s">
        <v>60</v>
      </c>
      <c r="BI3267" s="110">
        <v>0</v>
      </c>
      <c r="BJ3267" s="110">
        <v>0</v>
      </c>
      <c r="BK3267" s="110">
        <v>2230</v>
      </c>
      <c r="BL3267" s="110">
        <v>2221</v>
      </c>
      <c r="BN3267" s="110">
        <f t="shared" si="416"/>
        <v>4451</v>
      </c>
      <c r="CG3267" s="110" t="str">
        <f t="shared" si="415"/>
        <v/>
      </c>
    </row>
    <row r="3268" spans="56:85" x14ac:dyDescent="0.2">
      <c r="BD3268" s="110" t="str">
        <f t="shared" si="417"/>
        <v>7212(vazio)</v>
      </c>
      <c r="BE3268" s="110">
        <v>7212</v>
      </c>
      <c r="BF3268" s="110" t="s">
        <v>2418</v>
      </c>
      <c r="BG3268" s="110">
        <v>8620</v>
      </c>
      <c r="BH3268" s="110" t="s">
        <v>60</v>
      </c>
      <c r="BI3268" s="110">
        <v>0</v>
      </c>
      <c r="BJ3268" s="110">
        <v>0</v>
      </c>
      <c r="BK3268" s="110">
        <v>1768</v>
      </c>
      <c r="BL3268" s="110">
        <v>1776</v>
      </c>
      <c r="BN3268" s="110">
        <f t="shared" si="416"/>
        <v>3544</v>
      </c>
      <c r="CG3268" s="110" t="str">
        <f t="shared" si="415"/>
        <v/>
      </c>
    </row>
    <row r="3269" spans="56:85" x14ac:dyDescent="0.2">
      <c r="BD3269" s="110" t="str">
        <f t="shared" si="417"/>
        <v>7213(vazio)</v>
      </c>
      <c r="BE3269" s="110">
        <v>7213</v>
      </c>
      <c r="BF3269" s="110" t="s">
        <v>2382</v>
      </c>
      <c r="BG3269" s="110">
        <v>8621</v>
      </c>
      <c r="BH3269" s="110" t="s">
        <v>60</v>
      </c>
      <c r="BI3269" s="110">
        <v>0</v>
      </c>
      <c r="BJ3269" s="110">
        <v>0</v>
      </c>
      <c r="BK3269" s="110">
        <v>980</v>
      </c>
      <c r="BL3269" s="110">
        <v>985</v>
      </c>
      <c r="BN3269" s="110">
        <f t="shared" si="416"/>
        <v>1965</v>
      </c>
      <c r="CG3269" s="110" t="str">
        <f t="shared" si="415"/>
        <v/>
      </c>
    </row>
    <row r="3270" spans="56:85" x14ac:dyDescent="0.2">
      <c r="BD3270" s="110" t="str">
        <f t="shared" si="417"/>
        <v>7214(vazio)</v>
      </c>
      <c r="BE3270" s="110">
        <v>7214</v>
      </c>
      <c r="BF3270" s="110" t="s">
        <v>2387</v>
      </c>
      <c r="BG3270" s="110">
        <v>8621</v>
      </c>
      <c r="BH3270" s="110" t="s">
        <v>60</v>
      </c>
      <c r="BI3270" s="110">
        <v>0</v>
      </c>
      <c r="BJ3270" s="110">
        <v>0</v>
      </c>
      <c r="BK3270" s="110">
        <v>269</v>
      </c>
      <c r="BL3270" s="110">
        <v>267</v>
      </c>
      <c r="BN3270" s="110">
        <f t="shared" si="416"/>
        <v>536</v>
      </c>
      <c r="CG3270" s="110" t="str">
        <f t="shared" si="415"/>
        <v/>
      </c>
    </row>
    <row r="3271" spans="56:85" x14ac:dyDescent="0.2">
      <c r="BD3271" s="110" t="str">
        <f t="shared" si="417"/>
        <v>7215(vazio)</v>
      </c>
      <c r="BE3271" s="110">
        <v>7215</v>
      </c>
      <c r="BF3271" s="110" t="s">
        <v>2391</v>
      </c>
      <c r="BG3271" s="110">
        <v>8621</v>
      </c>
      <c r="BH3271" s="110" t="s">
        <v>60</v>
      </c>
      <c r="BI3271" s="110">
        <v>0</v>
      </c>
      <c r="BJ3271" s="110">
        <v>0</v>
      </c>
      <c r="BK3271" s="110">
        <v>15520</v>
      </c>
      <c r="BL3271" s="110">
        <v>15421</v>
      </c>
      <c r="BN3271" s="110">
        <f t="shared" si="416"/>
        <v>30941</v>
      </c>
      <c r="CG3271" s="110" t="str">
        <f t="shared" si="415"/>
        <v/>
      </c>
    </row>
    <row r="3272" spans="56:85" x14ac:dyDescent="0.2">
      <c r="BD3272" s="110" t="str">
        <f t="shared" si="417"/>
        <v>7216(vazio)</v>
      </c>
      <c r="BE3272" s="110">
        <v>7216</v>
      </c>
      <c r="BF3272" s="110" t="s">
        <v>2395</v>
      </c>
      <c r="BG3272" s="110">
        <v>8621</v>
      </c>
      <c r="BH3272" s="110" t="s">
        <v>60</v>
      </c>
      <c r="BI3272" s="110">
        <v>0</v>
      </c>
      <c r="BJ3272" s="110">
        <v>0</v>
      </c>
      <c r="BK3272" s="110">
        <v>2397</v>
      </c>
      <c r="BL3272" s="110">
        <v>2388</v>
      </c>
      <c r="BN3272" s="110">
        <f t="shared" si="416"/>
        <v>4785</v>
      </c>
      <c r="CG3272" s="110" t="str">
        <f t="shared" si="415"/>
        <v/>
      </c>
    </row>
    <row r="3273" spans="56:85" x14ac:dyDescent="0.2">
      <c r="BD3273" s="110" t="str">
        <f t="shared" si="417"/>
        <v>7217(vazio)</v>
      </c>
      <c r="BE3273" s="110">
        <v>7217</v>
      </c>
      <c r="BF3273" s="110" t="s">
        <v>2398</v>
      </c>
      <c r="BG3273" s="110">
        <v>8621</v>
      </c>
      <c r="BH3273" s="110" t="s">
        <v>60</v>
      </c>
      <c r="BI3273" s="110">
        <v>0</v>
      </c>
      <c r="BJ3273" s="110">
        <v>0</v>
      </c>
      <c r="BK3273" s="110">
        <v>766</v>
      </c>
      <c r="BL3273" s="110">
        <v>787</v>
      </c>
      <c r="BN3273" s="110">
        <f t="shared" si="416"/>
        <v>1553</v>
      </c>
      <c r="CG3273" s="110" t="str">
        <f t="shared" si="415"/>
        <v/>
      </c>
    </row>
    <row r="3274" spans="56:85" x14ac:dyDescent="0.2">
      <c r="BD3274" s="110" t="str">
        <f t="shared" si="417"/>
        <v>7218(vazio)</v>
      </c>
      <c r="BE3274" s="110">
        <v>7218</v>
      </c>
      <c r="BF3274" s="110" t="s">
        <v>2403</v>
      </c>
      <c r="BG3274" s="110">
        <v>8621</v>
      </c>
      <c r="BH3274" s="110" t="s">
        <v>60</v>
      </c>
      <c r="BI3274" s="110">
        <v>0</v>
      </c>
      <c r="BJ3274" s="110">
        <v>0</v>
      </c>
      <c r="BK3274" s="110">
        <v>347</v>
      </c>
      <c r="BL3274" s="110">
        <v>346</v>
      </c>
      <c r="BN3274" s="110">
        <f t="shared" si="416"/>
        <v>693</v>
      </c>
      <c r="CG3274" s="110" t="str">
        <f t="shared" si="415"/>
        <v/>
      </c>
    </row>
    <row r="3275" spans="56:85" x14ac:dyDescent="0.2">
      <c r="BD3275" s="110" t="str">
        <f t="shared" si="417"/>
        <v>7219(vazio)</v>
      </c>
      <c r="BE3275" s="110">
        <v>7219</v>
      </c>
      <c r="BF3275" s="110" t="s">
        <v>2409</v>
      </c>
      <c r="BG3275" s="110">
        <v>8621</v>
      </c>
      <c r="BH3275" s="110" t="s">
        <v>60</v>
      </c>
      <c r="BI3275" s="110">
        <v>0</v>
      </c>
      <c r="BJ3275" s="110">
        <v>0</v>
      </c>
      <c r="BK3275" s="110">
        <v>4449</v>
      </c>
      <c r="BL3275" s="110">
        <v>4489</v>
      </c>
      <c r="BN3275" s="110">
        <f t="shared" si="416"/>
        <v>8938</v>
      </c>
      <c r="CG3275" s="110" t="str">
        <f t="shared" si="415"/>
        <v/>
      </c>
    </row>
    <row r="3276" spans="56:85" x14ac:dyDescent="0.2">
      <c r="BD3276" s="110" t="str">
        <f t="shared" si="417"/>
        <v>7220(vazio)</v>
      </c>
      <c r="BE3276" s="110">
        <v>7220</v>
      </c>
      <c r="BF3276" s="110" t="s">
        <v>2414</v>
      </c>
      <c r="BG3276" s="110">
        <v>8621</v>
      </c>
      <c r="BH3276" s="110" t="s">
        <v>60</v>
      </c>
      <c r="BI3276" s="110">
        <v>0</v>
      </c>
      <c r="BJ3276" s="110">
        <v>0</v>
      </c>
      <c r="BK3276" s="110">
        <v>945</v>
      </c>
      <c r="BL3276" s="110">
        <v>942</v>
      </c>
      <c r="BN3276" s="110">
        <f t="shared" si="416"/>
        <v>1887</v>
      </c>
      <c r="CG3276" s="110" t="str">
        <f t="shared" si="415"/>
        <v/>
      </c>
    </row>
    <row r="3277" spans="56:85" x14ac:dyDescent="0.2">
      <c r="BD3277" s="110" t="str">
        <f t="shared" si="417"/>
        <v>7221(vazio)</v>
      </c>
      <c r="BE3277" s="110">
        <v>7221</v>
      </c>
      <c r="BF3277" s="110" t="s">
        <v>2418</v>
      </c>
      <c r="BG3277" s="110">
        <v>8621</v>
      </c>
      <c r="BH3277" s="110" t="s">
        <v>60</v>
      </c>
      <c r="BI3277" s="110">
        <v>0</v>
      </c>
      <c r="BJ3277" s="110">
        <v>0</v>
      </c>
      <c r="BK3277" s="110">
        <v>828</v>
      </c>
      <c r="BL3277" s="110">
        <v>915</v>
      </c>
      <c r="BN3277" s="110">
        <f t="shared" si="416"/>
        <v>1743</v>
      </c>
      <c r="CG3277" s="110" t="str">
        <f t="shared" si="415"/>
        <v/>
      </c>
    </row>
    <row r="3278" spans="56:85" x14ac:dyDescent="0.2">
      <c r="BD3278" s="110" t="str">
        <f t="shared" si="417"/>
        <v>7222(vazio)</v>
      </c>
      <c r="BE3278" s="110">
        <v>7222</v>
      </c>
      <c r="BF3278" s="110" t="s">
        <v>2382</v>
      </c>
      <c r="BG3278" s="110">
        <v>8622</v>
      </c>
      <c r="BH3278" s="110" t="s">
        <v>60</v>
      </c>
      <c r="BI3278" s="110">
        <v>0</v>
      </c>
      <c r="BJ3278" s="110">
        <v>0</v>
      </c>
      <c r="BK3278" s="110">
        <v>875</v>
      </c>
      <c r="BL3278" s="110">
        <v>878</v>
      </c>
      <c r="BN3278" s="110">
        <f t="shared" si="416"/>
        <v>1753</v>
      </c>
      <c r="CG3278" s="110" t="str">
        <f t="shared" si="415"/>
        <v/>
      </c>
    </row>
    <row r="3279" spans="56:85" x14ac:dyDescent="0.2">
      <c r="BD3279" s="110" t="str">
        <f t="shared" si="417"/>
        <v>7223(vazio)</v>
      </c>
      <c r="BE3279" s="110">
        <v>7223</v>
      </c>
      <c r="BF3279" s="110" t="s">
        <v>2387</v>
      </c>
      <c r="BG3279" s="110">
        <v>8622</v>
      </c>
      <c r="BH3279" s="110" t="s">
        <v>60</v>
      </c>
      <c r="BI3279" s="110">
        <v>0</v>
      </c>
      <c r="BJ3279" s="110">
        <v>0</v>
      </c>
      <c r="BK3279" s="110">
        <v>281</v>
      </c>
      <c r="BL3279" s="110">
        <v>278</v>
      </c>
      <c r="BN3279" s="110">
        <f t="shared" si="416"/>
        <v>559</v>
      </c>
      <c r="CG3279" s="110" t="str">
        <f t="shared" si="415"/>
        <v/>
      </c>
    </row>
    <row r="3280" spans="56:85" x14ac:dyDescent="0.2">
      <c r="BD3280" s="110" t="str">
        <f t="shared" si="417"/>
        <v>7224(vazio)</v>
      </c>
      <c r="BE3280" s="110">
        <v>7224</v>
      </c>
      <c r="BF3280" s="110" t="s">
        <v>2391</v>
      </c>
      <c r="BG3280" s="110">
        <v>8622</v>
      </c>
      <c r="BH3280" s="110" t="s">
        <v>60</v>
      </c>
      <c r="BI3280" s="110">
        <v>0</v>
      </c>
      <c r="BJ3280" s="110">
        <v>0</v>
      </c>
      <c r="BK3280" s="110">
        <v>19492</v>
      </c>
      <c r="BL3280" s="110">
        <v>17549</v>
      </c>
      <c r="BN3280" s="110">
        <f t="shared" si="416"/>
        <v>37041</v>
      </c>
      <c r="CG3280" s="110" t="str">
        <f t="shared" si="415"/>
        <v/>
      </c>
    </row>
    <row r="3281" spans="56:85" x14ac:dyDescent="0.2">
      <c r="BD3281" s="110" t="str">
        <f t="shared" si="417"/>
        <v>7225(vazio)</v>
      </c>
      <c r="BE3281" s="110">
        <v>7225</v>
      </c>
      <c r="BF3281" s="110" t="s">
        <v>2395</v>
      </c>
      <c r="BG3281" s="110">
        <v>8622</v>
      </c>
      <c r="BH3281" s="110" t="s">
        <v>60</v>
      </c>
      <c r="BI3281" s="110">
        <v>0</v>
      </c>
      <c r="BJ3281" s="110">
        <v>0</v>
      </c>
      <c r="BK3281" s="110">
        <v>2042</v>
      </c>
      <c r="BL3281" s="110">
        <v>2036</v>
      </c>
      <c r="BN3281" s="110">
        <f t="shared" si="416"/>
        <v>4078</v>
      </c>
      <c r="CG3281" s="110" t="str">
        <f t="shared" si="415"/>
        <v/>
      </c>
    </row>
    <row r="3282" spans="56:85" x14ac:dyDescent="0.2">
      <c r="BD3282" s="110" t="str">
        <f t="shared" si="417"/>
        <v>7226(vazio)</v>
      </c>
      <c r="BE3282" s="110">
        <v>7226</v>
      </c>
      <c r="BF3282" s="110" t="s">
        <v>2398</v>
      </c>
      <c r="BG3282" s="110">
        <v>8622</v>
      </c>
      <c r="BH3282" s="110" t="s">
        <v>60</v>
      </c>
      <c r="BI3282" s="110">
        <v>0</v>
      </c>
      <c r="BJ3282" s="110">
        <v>0</v>
      </c>
      <c r="BK3282" s="110">
        <v>1069</v>
      </c>
      <c r="BL3282" s="110">
        <v>1088</v>
      </c>
      <c r="BN3282" s="110">
        <f t="shared" si="416"/>
        <v>2157</v>
      </c>
      <c r="CG3282" s="110" t="str">
        <f t="shared" si="415"/>
        <v/>
      </c>
    </row>
    <row r="3283" spans="56:85" x14ac:dyDescent="0.2">
      <c r="BD3283" s="110" t="str">
        <f t="shared" si="417"/>
        <v>7227(vazio)</v>
      </c>
      <c r="BE3283" s="110">
        <v>7227</v>
      </c>
      <c r="BF3283" s="110" t="s">
        <v>2403</v>
      </c>
      <c r="BG3283" s="110">
        <v>8622</v>
      </c>
      <c r="BH3283" s="110" t="s">
        <v>60</v>
      </c>
      <c r="BI3283" s="110">
        <v>0</v>
      </c>
      <c r="BJ3283" s="110">
        <v>0</v>
      </c>
      <c r="BK3283" s="110">
        <v>436</v>
      </c>
      <c r="BL3283" s="110">
        <v>434</v>
      </c>
      <c r="BN3283" s="110">
        <f t="shared" si="416"/>
        <v>870</v>
      </c>
      <c r="CG3283" s="110" t="str">
        <f t="shared" si="415"/>
        <v/>
      </c>
    </row>
    <row r="3284" spans="56:85" x14ac:dyDescent="0.2">
      <c r="BD3284" s="110" t="str">
        <f t="shared" si="417"/>
        <v>7228(vazio)</v>
      </c>
      <c r="BE3284" s="110">
        <v>7228</v>
      </c>
      <c r="BF3284" s="110" t="s">
        <v>2409</v>
      </c>
      <c r="BG3284" s="110">
        <v>8622</v>
      </c>
      <c r="BH3284" s="110" t="s">
        <v>60</v>
      </c>
      <c r="BI3284" s="110">
        <v>0</v>
      </c>
      <c r="BJ3284" s="110">
        <v>0</v>
      </c>
      <c r="BK3284" s="110">
        <v>5393</v>
      </c>
      <c r="BL3284" s="110">
        <v>5434</v>
      </c>
      <c r="BN3284" s="110">
        <f t="shared" si="416"/>
        <v>10827</v>
      </c>
      <c r="CG3284" s="110" t="str">
        <f t="shared" si="415"/>
        <v/>
      </c>
    </row>
    <row r="3285" spans="56:85" x14ac:dyDescent="0.2">
      <c r="BD3285" s="110" t="str">
        <f t="shared" si="417"/>
        <v>7229(vazio)</v>
      </c>
      <c r="BE3285" s="110">
        <v>7229</v>
      </c>
      <c r="BF3285" s="110" t="s">
        <v>2414</v>
      </c>
      <c r="BG3285" s="110">
        <v>8622</v>
      </c>
      <c r="BH3285" s="110" t="s">
        <v>60</v>
      </c>
      <c r="BI3285" s="110">
        <v>0</v>
      </c>
      <c r="BJ3285" s="110">
        <v>0</v>
      </c>
      <c r="BK3285" s="110">
        <v>1893</v>
      </c>
      <c r="BL3285" s="110">
        <v>1884</v>
      </c>
      <c r="BN3285" s="110">
        <f t="shared" si="416"/>
        <v>3777</v>
      </c>
      <c r="CG3285" s="110" t="str">
        <f t="shared" si="415"/>
        <v/>
      </c>
    </row>
    <row r="3286" spans="56:85" x14ac:dyDescent="0.2">
      <c r="BD3286" s="110" t="str">
        <f t="shared" si="417"/>
        <v>7230(vazio)</v>
      </c>
      <c r="BE3286" s="110">
        <v>7230</v>
      </c>
      <c r="BF3286" s="110" t="s">
        <v>2418</v>
      </c>
      <c r="BG3286" s="110">
        <v>8622</v>
      </c>
      <c r="BH3286" s="110" t="s">
        <v>60</v>
      </c>
      <c r="BI3286" s="110">
        <v>0</v>
      </c>
      <c r="BJ3286" s="110">
        <v>0</v>
      </c>
      <c r="BK3286" s="110">
        <v>1630</v>
      </c>
      <c r="BL3286" s="110">
        <v>1634</v>
      </c>
      <c r="BN3286" s="110">
        <f t="shared" si="416"/>
        <v>3264</v>
      </c>
      <c r="CG3286" s="110" t="str">
        <f t="shared" si="415"/>
        <v/>
      </c>
    </row>
    <row r="3287" spans="56:85" x14ac:dyDescent="0.2">
      <c r="BD3287" s="110" t="str">
        <f t="shared" si="417"/>
        <v>7231RGInt 01 Curitiba</v>
      </c>
      <c r="BE3287" s="110">
        <v>7231</v>
      </c>
      <c r="BF3287" s="110" t="s">
        <v>5228</v>
      </c>
      <c r="BG3287" s="110">
        <v>8074</v>
      </c>
      <c r="BH3287" s="110" t="s">
        <v>33</v>
      </c>
      <c r="BI3287" s="110">
        <v>0</v>
      </c>
      <c r="BJ3287" s="110">
        <v>0</v>
      </c>
      <c r="BK3287" s="110">
        <v>200</v>
      </c>
      <c r="BL3287" s="110">
        <v>800</v>
      </c>
      <c r="BN3287" s="110">
        <f t="shared" si="416"/>
        <v>1000</v>
      </c>
      <c r="CG3287" s="110" t="str">
        <f t="shared" si="415"/>
        <v/>
      </c>
    </row>
    <row r="3288" spans="56:85" x14ac:dyDescent="0.2">
      <c r="BD3288" s="110" t="str">
        <f t="shared" si="417"/>
        <v>7232RGInt 03 Cascavel</v>
      </c>
      <c r="BE3288" s="110">
        <v>7232</v>
      </c>
      <c r="BF3288" s="110" t="s">
        <v>5270</v>
      </c>
      <c r="BG3288" s="110">
        <v>8074</v>
      </c>
      <c r="BH3288" s="110" t="s">
        <v>35</v>
      </c>
      <c r="BI3288" s="110">
        <v>0</v>
      </c>
      <c r="BJ3288" s="110">
        <v>0</v>
      </c>
      <c r="BK3288" s="110">
        <v>176</v>
      </c>
      <c r="BL3288" s="110">
        <v>200</v>
      </c>
      <c r="BN3288" s="110">
        <f t="shared" si="416"/>
        <v>376</v>
      </c>
      <c r="CG3288" s="110" t="str">
        <f t="shared" si="415"/>
        <v/>
      </c>
    </row>
    <row r="3289" spans="56:85" x14ac:dyDescent="0.2">
      <c r="BD3289" s="110" t="str">
        <f t="shared" si="417"/>
        <v>7233RGInt 03 Cascavel</v>
      </c>
      <c r="BE3289" s="110">
        <v>7233</v>
      </c>
      <c r="BF3289" s="110" t="s">
        <v>5272</v>
      </c>
      <c r="BG3289" s="110">
        <v>8074</v>
      </c>
      <c r="BH3289" s="110" t="s">
        <v>35</v>
      </c>
      <c r="BI3289" s="110">
        <v>0</v>
      </c>
      <c r="BJ3289" s="110">
        <v>0</v>
      </c>
      <c r="BK3289" s="110">
        <v>362</v>
      </c>
      <c r="BL3289" s="110">
        <v>1000</v>
      </c>
      <c r="BN3289" s="110">
        <f t="shared" si="416"/>
        <v>1362</v>
      </c>
      <c r="CG3289" s="110" t="str">
        <f t="shared" si="415"/>
        <v/>
      </c>
    </row>
    <row r="3290" spans="56:85" x14ac:dyDescent="0.2">
      <c r="BD3290" s="110" t="str">
        <f t="shared" si="417"/>
        <v>7234RGInt 05 Londrina</v>
      </c>
      <c r="BE3290" s="110">
        <v>7234</v>
      </c>
      <c r="BF3290" s="110" t="s">
        <v>5274</v>
      </c>
      <c r="BG3290" s="110">
        <v>8074</v>
      </c>
      <c r="BH3290" s="110" t="s">
        <v>37</v>
      </c>
      <c r="BI3290" s="110">
        <v>0</v>
      </c>
      <c r="BJ3290" s="110">
        <v>0</v>
      </c>
      <c r="BK3290" s="110">
        <v>200</v>
      </c>
      <c r="BL3290" s="110">
        <v>442</v>
      </c>
      <c r="BN3290" s="110">
        <f t="shared" si="416"/>
        <v>642</v>
      </c>
      <c r="CG3290" s="110" t="str">
        <f t="shared" si="415"/>
        <v/>
      </c>
    </row>
    <row r="3291" spans="56:85" x14ac:dyDescent="0.2">
      <c r="BD3291" s="110" t="str">
        <f t="shared" si="417"/>
        <v>7235RGInt 05 Londrina</v>
      </c>
      <c r="BE3291" s="110">
        <v>7235</v>
      </c>
      <c r="BF3291" s="110" t="s">
        <v>5276</v>
      </c>
      <c r="BG3291" s="110">
        <v>8074</v>
      </c>
      <c r="BH3291" s="110" t="s">
        <v>37</v>
      </c>
      <c r="BI3291" s="110">
        <v>0</v>
      </c>
      <c r="BJ3291" s="110">
        <v>0</v>
      </c>
      <c r="BK3291" s="110">
        <v>176</v>
      </c>
      <c r="BL3291" s="110">
        <v>200</v>
      </c>
      <c r="BN3291" s="110">
        <f t="shared" si="416"/>
        <v>376</v>
      </c>
      <c r="CG3291" s="110" t="str">
        <f t="shared" si="415"/>
        <v/>
      </c>
    </row>
    <row r="3292" spans="56:85" x14ac:dyDescent="0.2">
      <c r="BD3292" s="110" t="str">
        <f t="shared" si="417"/>
        <v>7236RGInt 04 Maringá</v>
      </c>
      <c r="BE3292" s="110">
        <v>7236</v>
      </c>
      <c r="BF3292" s="110" t="s">
        <v>5278</v>
      </c>
      <c r="BG3292" s="110">
        <v>8074</v>
      </c>
      <c r="BH3292" s="110" t="s">
        <v>36</v>
      </c>
      <c r="BI3292" s="110">
        <v>0</v>
      </c>
      <c r="BJ3292" s="110">
        <v>0</v>
      </c>
      <c r="BK3292" s="110">
        <v>176</v>
      </c>
      <c r="BL3292" s="110">
        <v>200</v>
      </c>
      <c r="BN3292" s="110">
        <f t="shared" si="416"/>
        <v>376</v>
      </c>
      <c r="CG3292" s="110" t="str">
        <f t="shared" si="415"/>
        <v/>
      </c>
    </row>
    <row r="3293" spans="56:85" x14ac:dyDescent="0.2">
      <c r="BD3293" s="110" t="str">
        <f t="shared" si="417"/>
        <v>7237RGInt 01 Curitiba</v>
      </c>
      <c r="BE3293" s="110">
        <v>7237</v>
      </c>
      <c r="BF3293" s="110" t="s">
        <v>5280</v>
      </c>
      <c r="BG3293" s="110">
        <v>8074</v>
      </c>
      <c r="BH3293" s="110" t="s">
        <v>33</v>
      </c>
      <c r="BI3293" s="110">
        <v>0</v>
      </c>
      <c r="BJ3293" s="110">
        <v>0</v>
      </c>
      <c r="BK3293" s="110">
        <v>200</v>
      </c>
      <c r="BL3293" s="110">
        <v>442</v>
      </c>
      <c r="BN3293" s="110">
        <f t="shared" si="416"/>
        <v>642</v>
      </c>
      <c r="CG3293" s="110" t="str">
        <f t="shared" si="415"/>
        <v/>
      </c>
    </row>
    <row r="3294" spans="56:85" x14ac:dyDescent="0.2">
      <c r="BD3294" s="110" t="str">
        <f t="shared" si="417"/>
        <v>7238RGInt 04 Maringá</v>
      </c>
      <c r="BE3294" s="110">
        <v>7238</v>
      </c>
      <c r="BF3294" s="110" t="s">
        <v>5288</v>
      </c>
      <c r="BG3294" s="110">
        <v>8074</v>
      </c>
      <c r="BH3294" s="110" t="s">
        <v>36</v>
      </c>
      <c r="BI3294" s="110">
        <v>0</v>
      </c>
      <c r="BJ3294" s="110">
        <v>0</v>
      </c>
      <c r="BK3294" s="110">
        <v>50</v>
      </c>
      <c r="BL3294" s="110">
        <v>4550</v>
      </c>
      <c r="BN3294" s="110">
        <f t="shared" si="416"/>
        <v>4600</v>
      </c>
      <c r="CG3294" s="110" t="str">
        <f t="shared" si="415"/>
        <v/>
      </c>
    </row>
    <row r="3295" spans="56:85" x14ac:dyDescent="0.2">
      <c r="BD3295" s="110" t="str">
        <f t="shared" si="417"/>
        <v>7239RGInt 03 Cascavel</v>
      </c>
      <c r="BE3295" s="110">
        <v>7239</v>
      </c>
      <c r="BF3295" s="110" t="s">
        <v>5290</v>
      </c>
      <c r="BG3295" s="110">
        <v>8074</v>
      </c>
      <c r="BH3295" s="110" t="s">
        <v>35</v>
      </c>
      <c r="BI3295" s="110">
        <v>0</v>
      </c>
      <c r="BJ3295" s="110">
        <v>0</v>
      </c>
      <c r="BK3295" s="110">
        <v>50</v>
      </c>
      <c r="BL3295" s="110">
        <v>4550</v>
      </c>
      <c r="BN3295" s="110">
        <f t="shared" si="416"/>
        <v>4600</v>
      </c>
      <c r="CG3295" s="110" t="str">
        <f t="shared" si="415"/>
        <v/>
      </c>
    </row>
    <row r="3296" spans="56:85" x14ac:dyDescent="0.2">
      <c r="BD3296" s="110" t="str">
        <f t="shared" si="417"/>
        <v>7240RGInt 04 Maringá</v>
      </c>
      <c r="BE3296" s="110">
        <v>7240</v>
      </c>
      <c r="BF3296" s="110" t="s">
        <v>5292</v>
      </c>
      <c r="BG3296" s="110">
        <v>8074</v>
      </c>
      <c r="BH3296" s="110" t="s">
        <v>36</v>
      </c>
      <c r="BI3296" s="110">
        <v>0</v>
      </c>
      <c r="BJ3296" s="110">
        <v>0</v>
      </c>
      <c r="BK3296" s="110">
        <v>50</v>
      </c>
      <c r="BL3296" s="110">
        <v>4000</v>
      </c>
      <c r="BN3296" s="110">
        <f t="shared" si="416"/>
        <v>4050</v>
      </c>
      <c r="CG3296" s="110" t="str">
        <f t="shared" si="415"/>
        <v/>
      </c>
    </row>
    <row r="3297" spans="56:85" x14ac:dyDescent="0.2">
      <c r="BD3297" s="110" t="str">
        <f t="shared" si="417"/>
        <v>7241RGInt 01 Curitiba</v>
      </c>
      <c r="BE3297" s="110">
        <v>7241</v>
      </c>
      <c r="BF3297" s="110" t="s">
        <v>5294</v>
      </c>
      <c r="BG3297" s="110">
        <v>8074</v>
      </c>
      <c r="BH3297" s="110" t="s">
        <v>33</v>
      </c>
      <c r="BI3297" s="110">
        <v>0</v>
      </c>
      <c r="BJ3297" s="110">
        <v>0</v>
      </c>
      <c r="BK3297" s="110">
        <v>20</v>
      </c>
      <c r="BL3297" s="110">
        <v>3000</v>
      </c>
      <c r="BN3297" s="110">
        <f t="shared" si="416"/>
        <v>3020</v>
      </c>
      <c r="CG3297" s="110" t="str">
        <f t="shared" si="415"/>
        <v/>
      </c>
    </row>
    <row r="3298" spans="56:85" x14ac:dyDescent="0.2">
      <c r="BD3298" s="110" t="str">
        <f t="shared" si="417"/>
        <v>7242RGInt 01 Curitiba</v>
      </c>
      <c r="BE3298" s="110">
        <v>7242</v>
      </c>
      <c r="BF3298" s="110" t="s">
        <v>5296</v>
      </c>
      <c r="BG3298" s="110">
        <v>8074</v>
      </c>
      <c r="BH3298" s="110" t="s">
        <v>33</v>
      </c>
      <c r="BI3298" s="110">
        <v>0</v>
      </c>
      <c r="BJ3298" s="110">
        <v>0</v>
      </c>
      <c r="BK3298" s="110">
        <v>20</v>
      </c>
      <c r="BL3298" s="110">
        <v>3000</v>
      </c>
      <c r="BN3298" s="110">
        <f t="shared" si="416"/>
        <v>3020</v>
      </c>
      <c r="CG3298" s="110" t="str">
        <f t="shared" si="415"/>
        <v/>
      </c>
    </row>
    <row r="3299" spans="56:85" x14ac:dyDescent="0.2">
      <c r="BD3299" s="110" t="str">
        <f t="shared" si="417"/>
        <v>7243RGInt 06 Ponta Grossa</v>
      </c>
      <c r="BE3299" s="110">
        <v>7243</v>
      </c>
      <c r="BF3299" s="110" t="s">
        <v>5298</v>
      </c>
      <c r="BG3299" s="110">
        <v>8074</v>
      </c>
      <c r="BH3299" s="110" t="s">
        <v>38</v>
      </c>
      <c r="BI3299" s="110">
        <v>0</v>
      </c>
      <c r="BJ3299" s="110">
        <v>0</v>
      </c>
      <c r="BK3299" s="110">
        <v>50</v>
      </c>
      <c r="BL3299" s="110">
        <v>4000</v>
      </c>
      <c r="BN3299" s="110">
        <f t="shared" si="416"/>
        <v>4050</v>
      </c>
      <c r="CG3299" s="110" t="str">
        <f t="shared" si="415"/>
        <v/>
      </c>
    </row>
    <row r="3300" spans="56:85" x14ac:dyDescent="0.2">
      <c r="BD3300" s="110" t="str">
        <f t="shared" si="417"/>
        <v>7244RGInt 05 Londrina</v>
      </c>
      <c r="BE3300" s="110">
        <v>7244</v>
      </c>
      <c r="BF3300" s="110" t="s">
        <v>5312</v>
      </c>
      <c r="BG3300" s="110">
        <v>8074</v>
      </c>
      <c r="BH3300" s="110" t="s">
        <v>37</v>
      </c>
      <c r="BI3300" s="110">
        <v>0</v>
      </c>
      <c r="BJ3300" s="110">
        <v>0</v>
      </c>
      <c r="BK3300" s="110">
        <v>200</v>
      </c>
      <c r="BL3300" s="110">
        <v>700</v>
      </c>
      <c r="BN3300" s="110">
        <f t="shared" si="416"/>
        <v>900</v>
      </c>
      <c r="CG3300" s="110" t="str">
        <f t="shared" si="415"/>
        <v/>
      </c>
    </row>
    <row r="3301" spans="56:85" x14ac:dyDescent="0.2">
      <c r="BD3301" s="110" t="str">
        <f t="shared" si="417"/>
        <v>7245RGInt 05 Londrina</v>
      </c>
      <c r="BE3301" s="110">
        <v>7245</v>
      </c>
      <c r="BF3301" s="110" t="s">
        <v>5316</v>
      </c>
      <c r="BG3301" s="110">
        <v>8074</v>
      </c>
      <c r="BH3301" s="110" t="s">
        <v>37</v>
      </c>
      <c r="BI3301" s="110">
        <v>0</v>
      </c>
      <c r="BJ3301" s="110">
        <v>0</v>
      </c>
      <c r="BK3301" s="110">
        <v>200</v>
      </c>
      <c r="BL3301" s="110">
        <v>200</v>
      </c>
      <c r="BN3301" s="110">
        <f t="shared" si="416"/>
        <v>400</v>
      </c>
      <c r="CG3301" s="110" t="str">
        <f t="shared" si="415"/>
        <v/>
      </c>
    </row>
    <row r="3302" spans="56:85" x14ac:dyDescent="0.2">
      <c r="BD3302" s="110" t="str">
        <f t="shared" si="417"/>
        <v>7246RGInt 03 Cascavel</v>
      </c>
      <c r="BE3302" s="110">
        <v>7246</v>
      </c>
      <c r="BF3302" s="110" t="s">
        <v>5318</v>
      </c>
      <c r="BG3302" s="110">
        <v>8074</v>
      </c>
      <c r="BH3302" s="110" t="s">
        <v>35</v>
      </c>
      <c r="BI3302" s="110">
        <v>0</v>
      </c>
      <c r="BJ3302" s="110">
        <v>0</v>
      </c>
      <c r="BK3302" s="110">
        <v>200</v>
      </c>
      <c r="BL3302" s="110">
        <v>700</v>
      </c>
      <c r="BN3302" s="110">
        <f t="shared" si="416"/>
        <v>900</v>
      </c>
      <c r="CG3302" s="110" t="str">
        <f t="shared" si="415"/>
        <v/>
      </c>
    </row>
    <row r="3303" spans="56:85" x14ac:dyDescent="0.2">
      <c r="BD3303" s="110" t="str">
        <f t="shared" si="417"/>
        <v>7247RGInt 05 Londrina</v>
      </c>
      <c r="BE3303" s="110">
        <v>7247</v>
      </c>
      <c r="BF3303" s="110" t="s">
        <v>5326</v>
      </c>
      <c r="BG3303" s="110">
        <v>8074</v>
      </c>
      <c r="BH3303" s="110" t="s">
        <v>37</v>
      </c>
      <c r="BI3303" s="110">
        <v>0</v>
      </c>
      <c r="BJ3303" s="110">
        <v>0</v>
      </c>
      <c r="BK3303" s="110">
        <v>200</v>
      </c>
      <c r="BL3303" s="110">
        <v>700</v>
      </c>
      <c r="BN3303" s="110">
        <f t="shared" si="416"/>
        <v>900</v>
      </c>
      <c r="CG3303" s="110" t="str">
        <f t="shared" si="415"/>
        <v/>
      </c>
    </row>
    <row r="3304" spans="56:85" x14ac:dyDescent="0.2">
      <c r="BD3304" s="110" t="str">
        <f t="shared" si="417"/>
        <v>7248RGInt 05 Londrina</v>
      </c>
      <c r="BE3304" s="110">
        <v>7248</v>
      </c>
      <c r="BF3304" s="110" t="s">
        <v>5329</v>
      </c>
      <c r="BG3304" s="110">
        <v>8074</v>
      </c>
      <c r="BH3304" s="110" t="s">
        <v>37</v>
      </c>
      <c r="BI3304" s="110">
        <v>0</v>
      </c>
      <c r="BJ3304" s="110">
        <v>0</v>
      </c>
      <c r="BK3304" s="110">
        <v>150</v>
      </c>
      <c r="BL3304" s="110">
        <v>350</v>
      </c>
      <c r="BN3304" s="110">
        <f t="shared" si="416"/>
        <v>500</v>
      </c>
      <c r="CG3304" s="110" t="str">
        <f t="shared" si="415"/>
        <v/>
      </c>
    </row>
    <row r="3305" spans="56:85" x14ac:dyDescent="0.2">
      <c r="BD3305" s="110" t="str">
        <f t="shared" si="417"/>
        <v>7249RGInt 03 Cascavel</v>
      </c>
      <c r="BE3305" s="110">
        <v>7249</v>
      </c>
      <c r="BF3305" s="110" t="s">
        <v>5331</v>
      </c>
      <c r="BG3305" s="110">
        <v>8074</v>
      </c>
      <c r="BH3305" s="110" t="s">
        <v>35</v>
      </c>
      <c r="BI3305" s="110">
        <v>0</v>
      </c>
      <c r="BJ3305" s="110">
        <v>0</v>
      </c>
      <c r="BK3305" s="110">
        <v>50</v>
      </c>
      <c r="BL3305" s="110">
        <v>100</v>
      </c>
      <c r="BN3305" s="110">
        <f t="shared" si="416"/>
        <v>150</v>
      </c>
      <c r="CG3305" s="110" t="str">
        <f t="shared" si="415"/>
        <v/>
      </c>
    </row>
    <row r="3306" spans="56:85" x14ac:dyDescent="0.2">
      <c r="BD3306" s="110" t="str">
        <f t="shared" si="417"/>
        <v>7250RGInt 04 Maringá</v>
      </c>
      <c r="BE3306" s="110">
        <v>7250</v>
      </c>
      <c r="BF3306" s="110" t="s">
        <v>5340</v>
      </c>
      <c r="BG3306" s="110">
        <v>8074</v>
      </c>
      <c r="BH3306" s="110" t="s">
        <v>36</v>
      </c>
      <c r="BI3306" s="110">
        <v>0</v>
      </c>
      <c r="BJ3306" s="110">
        <v>0</v>
      </c>
      <c r="BK3306" s="110">
        <v>250</v>
      </c>
      <c r="BL3306" s="110">
        <v>1500</v>
      </c>
      <c r="BN3306" s="110">
        <f t="shared" si="416"/>
        <v>1750</v>
      </c>
      <c r="CG3306" s="110" t="str">
        <f t="shared" si="415"/>
        <v/>
      </c>
    </row>
    <row r="3307" spans="56:85" x14ac:dyDescent="0.2">
      <c r="BD3307" s="110" t="str">
        <f t="shared" si="417"/>
        <v>7251RGInt 01 Curitiba</v>
      </c>
      <c r="BE3307" s="110">
        <v>7251</v>
      </c>
      <c r="BF3307" s="110" t="s">
        <v>5362</v>
      </c>
      <c r="BG3307" s="110">
        <v>8074</v>
      </c>
      <c r="BH3307" s="110" t="s">
        <v>33</v>
      </c>
      <c r="BI3307" s="110">
        <v>0</v>
      </c>
      <c r="BJ3307" s="110">
        <v>0</v>
      </c>
      <c r="BK3307" s="110">
        <v>600</v>
      </c>
      <c r="BL3307" s="110">
        <v>3000</v>
      </c>
      <c r="BN3307" s="110">
        <f t="shared" si="416"/>
        <v>3600</v>
      </c>
      <c r="CG3307" s="110" t="str">
        <f t="shared" si="415"/>
        <v/>
      </c>
    </row>
    <row r="3308" spans="56:85" x14ac:dyDescent="0.2">
      <c r="BD3308" s="110" t="str">
        <f t="shared" si="417"/>
        <v>7252RGInt 01 Curitiba</v>
      </c>
      <c r="BE3308" s="110">
        <v>7252</v>
      </c>
      <c r="BF3308" s="110" t="s">
        <v>5366</v>
      </c>
      <c r="BG3308" s="110">
        <v>8074</v>
      </c>
      <c r="BH3308" s="110" t="s">
        <v>33</v>
      </c>
      <c r="BI3308" s="110">
        <v>0</v>
      </c>
      <c r="BJ3308" s="110">
        <v>0</v>
      </c>
      <c r="BK3308" s="110">
        <v>5800</v>
      </c>
      <c r="BL3308" s="110">
        <v>6000</v>
      </c>
      <c r="BN3308" s="110">
        <f t="shared" si="416"/>
        <v>11800</v>
      </c>
      <c r="CG3308" s="110" t="str">
        <f t="shared" si="415"/>
        <v/>
      </c>
    </row>
    <row r="3309" spans="56:85" x14ac:dyDescent="0.2">
      <c r="BD3309" s="110" t="str">
        <f t="shared" si="417"/>
        <v>7254RGInt 01 Curitiba</v>
      </c>
      <c r="BE3309" s="110">
        <v>7254</v>
      </c>
      <c r="BF3309" s="110" t="s">
        <v>5515</v>
      </c>
      <c r="BG3309" s="110">
        <v>7068</v>
      </c>
      <c r="BH3309" s="110" t="s">
        <v>33</v>
      </c>
      <c r="BI3309" s="110">
        <v>0</v>
      </c>
      <c r="BJ3309" s="110">
        <v>0</v>
      </c>
      <c r="BK3309" s="110">
        <v>20</v>
      </c>
      <c r="BL3309" s="110">
        <v>3000</v>
      </c>
      <c r="BN3309" s="110">
        <f t="shared" si="416"/>
        <v>3020</v>
      </c>
      <c r="CG3309" s="110" t="str">
        <f t="shared" si="415"/>
        <v/>
      </c>
    </row>
    <row r="3310" spans="56:85" x14ac:dyDescent="0.2">
      <c r="BD3310" s="110" t="str">
        <f t="shared" si="417"/>
        <v>7255RGInt 01 Curitiba</v>
      </c>
      <c r="BE3310" s="110">
        <v>7255</v>
      </c>
      <c r="BF3310" s="110" t="s">
        <v>5511</v>
      </c>
      <c r="BG3310" s="110">
        <v>7068</v>
      </c>
      <c r="BH3310" s="110" t="s">
        <v>33</v>
      </c>
      <c r="BI3310" s="110">
        <v>0</v>
      </c>
      <c r="BJ3310" s="110">
        <v>0</v>
      </c>
      <c r="BK3310" s="110">
        <v>100</v>
      </c>
      <c r="BL3310" s="110">
        <v>210</v>
      </c>
      <c r="BN3310" s="110">
        <f t="shared" si="416"/>
        <v>310</v>
      </c>
      <c r="CG3310" s="110" t="str">
        <f t="shared" ref="CG3310:CG3373" si="418">CJ3310&amp;CM3310</f>
        <v/>
      </c>
    </row>
    <row r="3311" spans="56:85" x14ac:dyDescent="0.2">
      <c r="BD3311" s="110" t="str">
        <f t="shared" si="417"/>
        <v>7256RGInt 05 Londrina</v>
      </c>
      <c r="BE3311" s="110">
        <v>7256</v>
      </c>
      <c r="BF3311" s="110" t="s">
        <v>5517</v>
      </c>
      <c r="BG3311" s="110">
        <v>7068</v>
      </c>
      <c r="BH3311" s="110" t="s">
        <v>37</v>
      </c>
      <c r="BI3311" s="110">
        <v>0</v>
      </c>
      <c r="BJ3311" s="110">
        <v>0</v>
      </c>
      <c r="BK3311" s="110">
        <v>200</v>
      </c>
      <c r="BL3311" s="110">
        <v>1800</v>
      </c>
      <c r="BN3311" s="110">
        <f t="shared" ref="BN3311:BN3322" si="419">SUM(BI3311:BM3311)</f>
        <v>2000</v>
      </c>
      <c r="CG3311" s="110" t="str">
        <f t="shared" si="418"/>
        <v/>
      </c>
    </row>
    <row r="3312" spans="56:85" x14ac:dyDescent="0.2">
      <c r="BD3312" s="110" t="str">
        <f t="shared" si="417"/>
        <v>7257RGInt 01 Curitiba</v>
      </c>
      <c r="BE3312" s="110">
        <v>7257</v>
      </c>
      <c r="BF3312" s="110" t="s">
        <v>5519</v>
      </c>
      <c r="BG3312" s="110">
        <v>7068</v>
      </c>
      <c r="BH3312" s="110" t="s">
        <v>33</v>
      </c>
      <c r="BI3312" s="110">
        <v>0</v>
      </c>
      <c r="BJ3312" s="110">
        <v>0</v>
      </c>
      <c r="BK3312" s="110">
        <v>228</v>
      </c>
      <c r="BL3312" s="110">
        <v>0</v>
      </c>
      <c r="BN3312" s="110">
        <f t="shared" si="419"/>
        <v>228</v>
      </c>
      <c r="CG3312" s="110" t="str">
        <f t="shared" si="418"/>
        <v/>
      </c>
    </row>
    <row r="3313" spans="56:85" x14ac:dyDescent="0.2">
      <c r="BD3313" s="110" t="str">
        <f t="shared" si="417"/>
        <v>7258RGInt 05 Londrina</v>
      </c>
      <c r="BE3313" s="110">
        <v>7258</v>
      </c>
      <c r="BF3313" s="110" t="s">
        <v>5523</v>
      </c>
      <c r="BG3313" s="110">
        <v>7068</v>
      </c>
      <c r="BH3313" s="110" t="s">
        <v>37</v>
      </c>
      <c r="BI3313" s="110">
        <v>0</v>
      </c>
      <c r="BJ3313" s="110">
        <v>0</v>
      </c>
      <c r="BK3313" s="110">
        <v>669</v>
      </c>
      <c r="BL3313" s="110">
        <v>0</v>
      </c>
      <c r="BN3313" s="110">
        <f t="shared" si="419"/>
        <v>669</v>
      </c>
      <c r="CG3313" s="110" t="str">
        <f t="shared" si="418"/>
        <v/>
      </c>
    </row>
    <row r="3314" spans="56:85" x14ac:dyDescent="0.2">
      <c r="BD3314" s="110" t="str">
        <f t="shared" ref="BD3314:BD3322" si="420">BE3314&amp;BH3314</f>
        <v>7259RGInt 05 Londrina</v>
      </c>
      <c r="BE3314" s="110">
        <v>7259</v>
      </c>
      <c r="BF3314" s="110" t="s">
        <v>5525</v>
      </c>
      <c r="BG3314" s="110">
        <v>7068</v>
      </c>
      <c r="BH3314" s="110" t="s">
        <v>37</v>
      </c>
      <c r="BI3314" s="110">
        <v>0</v>
      </c>
      <c r="BJ3314" s="110">
        <v>0</v>
      </c>
      <c r="BK3314" s="110">
        <v>350</v>
      </c>
      <c r="BL3314" s="110">
        <v>359</v>
      </c>
      <c r="BN3314" s="110">
        <f t="shared" si="419"/>
        <v>709</v>
      </c>
      <c r="CG3314" s="110" t="str">
        <f t="shared" si="418"/>
        <v/>
      </c>
    </row>
    <row r="3315" spans="56:85" x14ac:dyDescent="0.2">
      <c r="BD3315" s="110" t="str">
        <f t="shared" si="420"/>
        <v>7260RGInt 02 Guarapuava</v>
      </c>
      <c r="BE3315" s="110">
        <v>7260</v>
      </c>
      <c r="BF3315" s="110" t="s">
        <v>5322</v>
      </c>
      <c r="BG3315" s="110">
        <v>8074</v>
      </c>
      <c r="BH3315" s="110" t="s">
        <v>34</v>
      </c>
      <c r="BI3315" s="110">
        <v>0</v>
      </c>
      <c r="BJ3315" s="110">
        <v>0</v>
      </c>
      <c r="BK3315" s="110">
        <v>200</v>
      </c>
      <c r="BL3315" s="110">
        <v>700</v>
      </c>
      <c r="BN3315" s="110">
        <f t="shared" si="419"/>
        <v>900</v>
      </c>
      <c r="CG3315" s="110" t="str">
        <f t="shared" si="418"/>
        <v/>
      </c>
    </row>
    <row r="3316" spans="56:85" x14ac:dyDescent="0.2">
      <c r="BD3316" s="110" t="str">
        <f t="shared" si="420"/>
        <v>7261RGInt 05 Londrina</v>
      </c>
      <c r="BE3316" s="110">
        <v>7261</v>
      </c>
      <c r="BF3316" s="110" t="s">
        <v>6559</v>
      </c>
      <c r="BG3316" s="110">
        <v>8206</v>
      </c>
      <c r="BH3316" s="110" t="s">
        <v>37</v>
      </c>
      <c r="BI3316" s="110">
        <v>0</v>
      </c>
      <c r="BJ3316" s="110">
        <v>0</v>
      </c>
      <c r="BK3316" s="110">
        <v>2000</v>
      </c>
      <c r="BL3316" s="110">
        <v>979</v>
      </c>
      <c r="BN3316" s="110">
        <f t="shared" si="419"/>
        <v>2979</v>
      </c>
      <c r="CG3316" s="110" t="str">
        <f t="shared" si="418"/>
        <v/>
      </c>
    </row>
    <row r="3317" spans="56:85" x14ac:dyDescent="0.2">
      <c r="BD3317" s="110" t="str">
        <f t="shared" si="420"/>
        <v>7262RGInt 01 Curitiba</v>
      </c>
      <c r="BE3317" s="110">
        <v>7262</v>
      </c>
      <c r="BF3317" s="110" t="s">
        <v>6564</v>
      </c>
      <c r="BG3317" s="110">
        <v>8206</v>
      </c>
      <c r="BH3317" s="110" t="s">
        <v>33</v>
      </c>
      <c r="BI3317" s="110">
        <v>0</v>
      </c>
      <c r="BJ3317" s="110">
        <v>0</v>
      </c>
      <c r="BK3317" s="110">
        <v>271.02</v>
      </c>
      <c r="BL3317" s="110">
        <v>0</v>
      </c>
      <c r="BN3317" s="110">
        <f t="shared" si="419"/>
        <v>271.02</v>
      </c>
      <c r="CG3317" s="110" t="str">
        <f t="shared" si="418"/>
        <v/>
      </c>
    </row>
    <row r="3318" spans="56:85" x14ac:dyDescent="0.2">
      <c r="BD3318" s="110" t="str">
        <f t="shared" si="420"/>
        <v>7263RGInt 03 Cascavel</v>
      </c>
      <c r="BE3318" s="110">
        <v>7263</v>
      </c>
      <c r="BF3318" s="110" t="s">
        <v>6566</v>
      </c>
      <c r="BG3318" s="110">
        <v>8206</v>
      </c>
      <c r="BH3318" s="110" t="s">
        <v>35</v>
      </c>
      <c r="BI3318" s="110">
        <v>0</v>
      </c>
      <c r="BJ3318" s="110">
        <v>0</v>
      </c>
      <c r="BK3318" s="110">
        <v>466.7</v>
      </c>
      <c r="BL3318" s="110">
        <v>0</v>
      </c>
      <c r="BN3318" s="110">
        <f t="shared" si="419"/>
        <v>466.7</v>
      </c>
      <c r="CG3318" s="110" t="str">
        <f t="shared" si="418"/>
        <v/>
      </c>
    </row>
    <row r="3319" spans="56:85" x14ac:dyDescent="0.2">
      <c r="BD3319" s="110" t="str">
        <f t="shared" si="420"/>
        <v>7264RGInt 05 Londrina</v>
      </c>
      <c r="BE3319" s="110">
        <v>7264</v>
      </c>
      <c r="BF3319" s="110" t="s">
        <v>6568</v>
      </c>
      <c r="BG3319" s="110">
        <v>8206</v>
      </c>
      <c r="BH3319" s="110" t="s">
        <v>37</v>
      </c>
      <c r="BI3319" s="110">
        <v>0</v>
      </c>
      <c r="BJ3319" s="110">
        <v>0</v>
      </c>
      <c r="BK3319" s="110">
        <v>1290.32</v>
      </c>
      <c r="BL3319" s="110">
        <v>0</v>
      </c>
      <c r="BN3319" s="110">
        <f t="shared" si="419"/>
        <v>1290.32</v>
      </c>
      <c r="CG3319" s="110" t="str">
        <f t="shared" si="418"/>
        <v/>
      </c>
    </row>
    <row r="3320" spans="56:85" x14ac:dyDescent="0.2">
      <c r="BD3320" s="110" t="str">
        <f t="shared" si="420"/>
        <v>7265RGInt 04 Maringá</v>
      </c>
      <c r="BE3320" s="110">
        <v>7265</v>
      </c>
      <c r="BF3320" s="110" t="s">
        <v>4747</v>
      </c>
      <c r="BG3320" s="110">
        <v>8206</v>
      </c>
      <c r="BH3320" s="110" t="s">
        <v>36</v>
      </c>
      <c r="BI3320" s="110">
        <v>0</v>
      </c>
      <c r="BJ3320" s="110">
        <v>1000</v>
      </c>
      <c r="BK3320" s="110">
        <v>380</v>
      </c>
      <c r="BL3320" s="110">
        <v>0</v>
      </c>
      <c r="BN3320" s="110">
        <f t="shared" si="419"/>
        <v>1380</v>
      </c>
      <c r="CG3320" s="110" t="str">
        <f t="shared" si="418"/>
        <v/>
      </c>
    </row>
    <row r="3321" spans="56:85" x14ac:dyDescent="0.2">
      <c r="BD3321" s="110" t="str">
        <f t="shared" si="420"/>
        <v>7274(vazio)</v>
      </c>
      <c r="BE3321" s="110">
        <v>7274</v>
      </c>
      <c r="BF3321" s="110" t="s">
        <v>2476</v>
      </c>
      <c r="BG3321" s="110">
        <v>8617</v>
      </c>
      <c r="BH3321" s="110" t="s">
        <v>60</v>
      </c>
      <c r="BI3321" s="110">
        <v>0</v>
      </c>
      <c r="BJ3321" s="110">
        <v>0</v>
      </c>
      <c r="BK3321" s="110">
        <v>250</v>
      </c>
      <c r="BL3321" s="110">
        <v>250</v>
      </c>
      <c r="BN3321" s="110">
        <f t="shared" si="419"/>
        <v>500</v>
      </c>
      <c r="CG3321" s="110" t="str">
        <f t="shared" si="418"/>
        <v/>
      </c>
    </row>
    <row r="3322" spans="56:85" x14ac:dyDescent="0.2">
      <c r="BD3322" s="110" t="str">
        <f t="shared" si="420"/>
        <v>7276RGInt 03 Cascavel</v>
      </c>
      <c r="BE3322" s="110">
        <v>7276</v>
      </c>
      <c r="BF3322" s="110" t="s">
        <v>5513</v>
      </c>
      <c r="BG3322" s="110">
        <v>7068</v>
      </c>
      <c r="BH3322" s="110" t="s">
        <v>35</v>
      </c>
      <c r="BI3322" s="110">
        <v>2225.8200000000002</v>
      </c>
      <c r="BJ3322" s="110">
        <v>2500</v>
      </c>
      <c r="BK3322" s="110">
        <v>500</v>
      </c>
      <c r="BL3322" s="110">
        <v>1714.67</v>
      </c>
      <c r="BN3322" s="110">
        <f t="shared" si="419"/>
        <v>6940.49</v>
      </c>
      <c r="CG3322" s="110" t="str">
        <f t="shared" si="418"/>
        <v/>
      </c>
    </row>
    <row r="3323" spans="56:85" x14ac:dyDescent="0.2">
      <c r="CG3323" s="110" t="str">
        <f t="shared" si="418"/>
        <v/>
      </c>
    </row>
    <row r="3324" spans="56:85" x14ac:dyDescent="0.2">
      <c r="CG3324" s="110" t="str">
        <f t="shared" si="418"/>
        <v/>
      </c>
    </row>
    <row r="3325" spans="56:85" x14ac:dyDescent="0.2">
      <c r="CG3325" s="110" t="str">
        <f t="shared" si="418"/>
        <v/>
      </c>
    </row>
    <row r="3326" spans="56:85" x14ac:dyDescent="0.2">
      <c r="CG3326" s="110" t="str">
        <f t="shared" si="418"/>
        <v/>
      </c>
    </row>
    <row r="3327" spans="56:85" x14ac:dyDescent="0.2">
      <c r="CG3327" s="110" t="str">
        <f t="shared" si="418"/>
        <v/>
      </c>
    </row>
    <row r="3328" spans="56:85" x14ac:dyDescent="0.2">
      <c r="CG3328" s="110" t="str">
        <f t="shared" si="418"/>
        <v/>
      </c>
    </row>
    <row r="3329" spans="85:85" x14ac:dyDescent="0.2">
      <c r="CG3329" s="110" t="str">
        <f t="shared" si="418"/>
        <v/>
      </c>
    </row>
    <row r="3330" spans="85:85" x14ac:dyDescent="0.2">
      <c r="CG3330" s="110" t="str">
        <f t="shared" si="418"/>
        <v/>
      </c>
    </row>
    <row r="3331" spans="85:85" x14ac:dyDescent="0.2">
      <c r="CG3331" s="110" t="str">
        <f t="shared" si="418"/>
        <v/>
      </c>
    </row>
    <row r="3332" spans="85:85" x14ac:dyDescent="0.2">
      <c r="CG3332" s="110" t="str">
        <f t="shared" si="418"/>
        <v/>
      </c>
    </row>
    <row r="3333" spans="85:85" x14ac:dyDescent="0.2">
      <c r="CG3333" s="110" t="str">
        <f t="shared" si="418"/>
        <v/>
      </c>
    </row>
    <row r="3334" spans="85:85" x14ac:dyDescent="0.2">
      <c r="CG3334" s="110" t="str">
        <f t="shared" si="418"/>
        <v/>
      </c>
    </row>
    <row r="3335" spans="85:85" x14ac:dyDescent="0.2">
      <c r="CG3335" s="110" t="str">
        <f t="shared" si="418"/>
        <v/>
      </c>
    </row>
    <row r="3336" spans="85:85" x14ac:dyDescent="0.2">
      <c r="CG3336" s="110" t="str">
        <f t="shared" si="418"/>
        <v/>
      </c>
    </row>
    <row r="3337" spans="85:85" x14ac:dyDescent="0.2">
      <c r="CG3337" s="110" t="str">
        <f t="shared" si="418"/>
        <v/>
      </c>
    </row>
    <row r="3338" spans="85:85" x14ac:dyDescent="0.2">
      <c r="CG3338" s="110" t="str">
        <f t="shared" si="418"/>
        <v/>
      </c>
    </row>
    <row r="3339" spans="85:85" x14ac:dyDescent="0.2">
      <c r="CG3339" s="110" t="str">
        <f t="shared" si="418"/>
        <v/>
      </c>
    </row>
    <row r="3340" spans="85:85" x14ac:dyDescent="0.2">
      <c r="CG3340" s="110" t="str">
        <f t="shared" si="418"/>
        <v/>
      </c>
    </row>
    <row r="3341" spans="85:85" x14ac:dyDescent="0.2">
      <c r="CG3341" s="110" t="str">
        <f t="shared" si="418"/>
        <v/>
      </c>
    </row>
    <row r="3342" spans="85:85" x14ac:dyDescent="0.2">
      <c r="CG3342" s="110" t="str">
        <f t="shared" si="418"/>
        <v/>
      </c>
    </row>
    <row r="3343" spans="85:85" x14ac:dyDescent="0.2">
      <c r="CG3343" s="110" t="str">
        <f t="shared" si="418"/>
        <v/>
      </c>
    </row>
    <row r="3344" spans="85:85" x14ac:dyDescent="0.2">
      <c r="CG3344" s="110" t="str">
        <f t="shared" si="418"/>
        <v/>
      </c>
    </row>
    <row r="3345" spans="85:85" x14ac:dyDescent="0.2">
      <c r="CG3345" s="110" t="str">
        <f t="shared" si="418"/>
        <v/>
      </c>
    </row>
    <row r="3346" spans="85:85" x14ac:dyDescent="0.2">
      <c r="CG3346" s="110" t="str">
        <f t="shared" si="418"/>
        <v/>
      </c>
    </row>
    <row r="3347" spans="85:85" x14ac:dyDescent="0.2">
      <c r="CG3347" s="110" t="str">
        <f t="shared" si="418"/>
        <v/>
      </c>
    </row>
    <row r="3348" spans="85:85" x14ac:dyDescent="0.2">
      <c r="CG3348" s="110" t="str">
        <f t="shared" si="418"/>
        <v/>
      </c>
    </row>
    <row r="3349" spans="85:85" x14ac:dyDescent="0.2">
      <c r="CG3349" s="110" t="str">
        <f t="shared" si="418"/>
        <v/>
      </c>
    </row>
    <row r="3350" spans="85:85" x14ac:dyDescent="0.2">
      <c r="CG3350" s="110" t="str">
        <f t="shared" si="418"/>
        <v/>
      </c>
    </row>
    <row r="3351" spans="85:85" x14ac:dyDescent="0.2">
      <c r="CG3351" s="110" t="str">
        <f t="shared" si="418"/>
        <v/>
      </c>
    </row>
    <row r="3352" spans="85:85" x14ac:dyDescent="0.2">
      <c r="CG3352" s="110" t="str">
        <f t="shared" si="418"/>
        <v/>
      </c>
    </row>
    <row r="3353" spans="85:85" x14ac:dyDescent="0.2">
      <c r="CG3353" s="110" t="str">
        <f t="shared" si="418"/>
        <v/>
      </c>
    </row>
    <row r="3354" spans="85:85" x14ac:dyDescent="0.2">
      <c r="CG3354" s="110" t="str">
        <f t="shared" si="418"/>
        <v/>
      </c>
    </row>
    <row r="3355" spans="85:85" x14ac:dyDescent="0.2">
      <c r="CG3355" s="110" t="str">
        <f t="shared" si="418"/>
        <v/>
      </c>
    </row>
    <row r="3356" spans="85:85" x14ac:dyDescent="0.2">
      <c r="CG3356" s="110" t="str">
        <f t="shared" si="418"/>
        <v/>
      </c>
    </row>
    <row r="3357" spans="85:85" x14ac:dyDescent="0.2">
      <c r="CG3357" s="110" t="str">
        <f t="shared" si="418"/>
        <v/>
      </c>
    </row>
    <row r="3358" spans="85:85" x14ac:dyDescent="0.2">
      <c r="CG3358" s="110" t="str">
        <f t="shared" si="418"/>
        <v/>
      </c>
    </row>
    <row r="3359" spans="85:85" x14ac:dyDescent="0.2">
      <c r="CG3359" s="110" t="str">
        <f t="shared" si="418"/>
        <v/>
      </c>
    </row>
    <row r="3360" spans="85:85" x14ac:dyDescent="0.2">
      <c r="CG3360" s="110" t="str">
        <f t="shared" si="418"/>
        <v/>
      </c>
    </row>
    <row r="3361" spans="85:85" x14ac:dyDescent="0.2">
      <c r="CG3361" s="110" t="str">
        <f t="shared" si="418"/>
        <v/>
      </c>
    </row>
    <row r="3362" spans="85:85" x14ac:dyDescent="0.2">
      <c r="CG3362" s="110" t="str">
        <f t="shared" si="418"/>
        <v/>
      </c>
    </row>
    <row r="3363" spans="85:85" x14ac:dyDescent="0.2">
      <c r="CG3363" s="110" t="str">
        <f t="shared" si="418"/>
        <v/>
      </c>
    </row>
    <row r="3364" spans="85:85" x14ac:dyDescent="0.2">
      <c r="CG3364" s="110" t="str">
        <f t="shared" si="418"/>
        <v/>
      </c>
    </row>
    <row r="3365" spans="85:85" x14ac:dyDescent="0.2">
      <c r="CG3365" s="110" t="str">
        <f t="shared" si="418"/>
        <v/>
      </c>
    </row>
    <row r="3366" spans="85:85" x14ac:dyDescent="0.2">
      <c r="CG3366" s="110" t="str">
        <f t="shared" si="418"/>
        <v/>
      </c>
    </row>
    <row r="3367" spans="85:85" x14ac:dyDescent="0.2">
      <c r="CG3367" s="110" t="str">
        <f t="shared" si="418"/>
        <v/>
      </c>
    </row>
    <row r="3368" spans="85:85" x14ac:dyDescent="0.2">
      <c r="CG3368" s="110" t="str">
        <f t="shared" si="418"/>
        <v/>
      </c>
    </row>
    <row r="3369" spans="85:85" x14ac:dyDescent="0.2">
      <c r="CG3369" s="110" t="str">
        <f t="shared" si="418"/>
        <v/>
      </c>
    </row>
    <row r="3370" spans="85:85" x14ac:dyDescent="0.2">
      <c r="CG3370" s="110" t="str">
        <f t="shared" si="418"/>
        <v/>
      </c>
    </row>
    <row r="3371" spans="85:85" x14ac:dyDescent="0.2">
      <c r="CG3371" s="110" t="str">
        <f t="shared" si="418"/>
        <v/>
      </c>
    </row>
    <row r="3372" spans="85:85" x14ac:dyDescent="0.2">
      <c r="CG3372" s="110" t="str">
        <f t="shared" si="418"/>
        <v/>
      </c>
    </row>
    <row r="3373" spans="85:85" x14ac:dyDescent="0.2">
      <c r="CG3373" s="110" t="str">
        <f t="shared" si="418"/>
        <v/>
      </c>
    </row>
    <row r="3374" spans="85:85" x14ac:dyDescent="0.2">
      <c r="CG3374" s="110" t="str">
        <f t="shared" ref="CG3374:CG3437" si="421">CJ3374&amp;CM3374</f>
        <v/>
      </c>
    </row>
    <row r="3375" spans="85:85" x14ac:dyDescent="0.2">
      <c r="CG3375" s="110" t="str">
        <f t="shared" si="421"/>
        <v/>
      </c>
    </row>
    <row r="3376" spans="85:85" x14ac:dyDescent="0.2">
      <c r="CG3376" s="110" t="str">
        <f t="shared" si="421"/>
        <v/>
      </c>
    </row>
    <row r="3377" spans="85:85" x14ac:dyDescent="0.2">
      <c r="CG3377" s="110" t="str">
        <f t="shared" si="421"/>
        <v/>
      </c>
    </row>
    <row r="3378" spans="85:85" x14ac:dyDescent="0.2">
      <c r="CG3378" s="110" t="str">
        <f t="shared" si="421"/>
        <v/>
      </c>
    </row>
    <row r="3379" spans="85:85" x14ac:dyDescent="0.2">
      <c r="CG3379" s="110" t="str">
        <f t="shared" si="421"/>
        <v/>
      </c>
    </row>
    <row r="3380" spans="85:85" x14ac:dyDescent="0.2">
      <c r="CG3380" s="110" t="str">
        <f t="shared" si="421"/>
        <v/>
      </c>
    </row>
    <row r="3381" spans="85:85" x14ac:dyDescent="0.2">
      <c r="CG3381" s="110" t="str">
        <f t="shared" si="421"/>
        <v/>
      </c>
    </row>
    <row r="3382" spans="85:85" x14ac:dyDescent="0.2">
      <c r="CG3382" s="110" t="str">
        <f t="shared" si="421"/>
        <v/>
      </c>
    </row>
    <row r="3383" spans="85:85" x14ac:dyDescent="0.2">
      <c r="CG3383" s="110" t="str">
        <f t="shared" si="421"/>
        <v/>
      </c>
    </row>
    <row r="3384" spans="85:85" x14ac:dyDescent="0.2">
      <c r="CG3384" s="110" t="str">
        <f t="shared" si="421"/>
        <v/>
      </c>
    </row>
    <row r="3385" spans="85:85" x14ac:dyDescent="0.2">
      <c r="CG3385" s="110" t="str">
        <f t="shared" si="421"/>
        <v/>
      </c>
    </row>
    <row r="3386" spans="85:85" x14ac:dyDescent="0.2">
      <c r="CG3386" s="110" t="str">
        <f t="shared" si="421"/>
        <v/>
      </c>
    </row>
    <row r="3387" spans="85:85" x14ac:dyDescent="0.2">
      <c r="CG3387" s="110" t="str">
        <f t="shared" si="421"/>
        <v/>
      </c>
    </row>
    <row r="3388" spans="85:85" x14ac:dyDescent="0.2">
      <c r="CG3388" s="110" t="str">
        <f t="shared" si="421"/>
        <v/>
      </c>
    </row>
    <row r="3389" spans="85:85" x14ac:dyDescent="0.2">
      <c r="CG3389" s="110" t="str">
        <f t="shared" si="421"/>
        <v/>
      </c>
    </row>
    <row r="3390" spans="85:85" x14ac:dyDescent="0.2">
      <c r="CG3390" s="110" t="str">
        <f t="shared" si="421"/>
        <v/>
      </c>
    </row>
    <row r="3391" spans="85:85" x14ac:dyDescent="0.2">
      <c r="CG3391" s="110" t="str">
        <f t="shared" si="421"/>
        <v/>
      </c>
    </row>
    <row r="3392" spans="85:85" x14ac:dyDescent="0.2">
      <c r="CG3392" s="110" t="str">
        <f t="shared" si="421"/>
        <v/>
      </c>
    </row>
    <row r="3393" spans="85:85" x14ac:dyDescent="0.2">
      <c r="CG3393" s="110" t="str">
        <f t="shared" si="421"/>
        <v/>
      </c>
    </row>
    <row r="3394" spans="85:85" x14ac:dyDescent="0.2">
      <c r="CG3394" s="110" t="str">
        <f t="shared" si="421"/>
        <v/>
      </c>
    </row>
    <row r="3395" spans="85:85" x14ac:dyDescent="0.2">
      <c r="CG3395" s="110" t="str">
        <f t="shared" si="421"/>
        <v/>
      </c>
    </row>
    <row r="3396" spans="85:85" x14ac:dyDescent="0.2">
      <c r="CG3396" s="110" t="str">
        <f t="shared" si="421"/>
        <v/>
      </c>
    </row>
    <row r="3397" spans="85:85" x14ac:dyDescent="0.2">
      <c r="CG3397" s="110" t="str">
        <f t="shared" si="421"/>
        <v/>
      </c>
    </row>
    <row r="3398" spans="85:85" x14ac:dyDescent="0.2">
      <c r="CG3398" s="110" t="str">
        <f t="shared" si="421"/>
        <v/>
      </c>
    </row>
    <row r="3399" spans="85:85" x14ac:dyDescent="0.2">
      <c r="CG3399" s="110" t="str">
        <f t="shared" si="421"/>
        <v/>
      </c>
    </row>
    <row r="3400" spans="85:85" x14ac:dyDescent="0.2">
      <c r="CG3400" s="110" t="str">
        <f t="shared" si="421"/>
        <v/>
      </c>
    </row>
    <row r="3401" spans="85:85" x14ac:dyDescent="0.2">
      <c r="CG3401" s="110" t="str">
        <f t="shared" si="421"/>
        <v/>
      </c>
    </row>
    <row r="3402" spans="85:85" x14ac:dyDescent="0.2">
      <c r="CG3402" s="110" t="str">
        <f t="shared" si="421"/>
        <v/>
      </c>
    </row>
    <row r="3403" spans="85:85" x14ac:dyDescent="0.2">
      <c r="CG3403" s="110" t="str">
        <f t="shared" si="421"/>
        <v/>
      </c>
    </row>
    <row r="3404" spans="85:85" x14ac:dyDescent="0.2">
      <c r="CG3404" s="110" t="str">
        <f t="shared" si="421"/>
        <v/>
      </c>
    </row>
    <row r="3405" spans="85:85" x14ac:dyDescent="0.2">
      <c r="CG3405" s="110" t="str">
        <f t="shared" si="421"/>
        <v/>
      </c>
    </row>
    <row r="3406" spans="85:85" x14ac:dyDescent="0.2">
      <c r="CG3406" s="110" t="str">
        <f t="shared" si="421"/>
        <v/>
      </c>
    </row>
    <row r="3407" spans="85:85" x14ac:dyDescent="0.2">
      <c r="CG3407" s="110" t="str">
        <f t="shared" si="421"/>
        <v/>
      </c>
    </row>
    <row r="3408" spans="85:85" x14ac:dyDescent="0.2">
      <c r="CG3408" s="110" t="str">
        <f t="shared" si="421"/>
        <v/>
      </c>
    </row>
    <row r="3409" spans="85:85" x14ac:dyDescent="0.2">
      <c r="CG3409" s="110" t="str">
        <f t="shared" si="421"/>
        <v/>
      </c>
    </row>
    <row r="3410" spans="85:85" x14ac:dyDescent="0.2">
      <c r="CG3410" s="110" t="str">
        <f t="shared" si="421"/>
        <v/>
      </c>
    </row>
    <row r="3411" spans="85:85" x14ac:dyDescent="0.2">
      <c r="CG3411" s="110" t="str">
        <f t="shared" si="421"/>
        <v/>
      </c>
    </row>
    <row r="3412" spans="85:85" x14ac:dyDescent="0.2">
      <c r="CG3412" s="110" t="str">
        <f t="shared" si="421"/>
        <v/>
      </c>
    </row>
    <row r="3413" spans="85:85" x14ac:dyDescent="0.2">
      <c r="CG3413" s="110" t="str">
        <f t="shared" si="421"/>
        <v/>
      </c>
    </row>
    <row r="3414" spans="85:85" x14ac:dyDescent="0.2">
      <c r="CG3414" s="110" t="str">
        <f t="shared" si="421"/>
        <v/>
      </c>
    </row>
    <row r="3415" spans="85:85" x14ac:dyDescent="0.2">
      <c r="CG3415" s="110" t="str">
        <f t="shared" si="421"/>
        <v/>
      </c>
    </row>
    <row r="3416" spans="85:85" x14ac:dyDescent="0.2">
      <c r="CG3416" s="110" t="str">
        <f t="shared" si="421"/>
        <v/>
      </c>
    </row>
    <row r="3417" spans="85:85" x14ac:dyDescent="0.2">
      <c r="CG3417" s="110" t="str">
        <f t="shared" si="421"/>
        <v/>
      </c>
    </row>
    <row r="3418" spans="85:85" x14ac:dyDescent="0.2">
      <c r="CG3418" s="110" t="str">
        <f t="shared" si="421"/>
        <v/>
      </c>
    </row>
    <row r="3419" spans="85:85" x14ac:dyDescent="0.2">
      <c r="CG3419" s="110" t="str">
        <f t="shared" si="421"/>
        <v/>
      </c>
    </row>
    <row r="3420" spans="85:85" x14ac:dyDescent="0.2">
      <c r="CG3420" s="110" t="str">
        <f t="shared" si="421"/>
        <v/>
      </c>
    </row>
    <row r="3421" spans="85:85" x14ac:dyDescent="0.2">
      <c r="CG3421" s="110" t="str">
        <f t="shared" si="421"/>
        <v/>
      </c>
    </row>
    <row r="3422" spans="85:85" x14ac:dyDescent="0.2">
      <c r="CG3422" s="110" t="str">
        <f t="shared" si="421"/>
        <v/>
      </c>
    </row>
    <row r="3423" spans="85:85" x14ac:dyDescent="0.2">
      <c r="CG3423" s="110" t="str">
        <f t="shared" si="421"/>
        <v/>
      </c>
    </row>
    <row r="3424" spans="85:85" x14ac:dyDescent="0.2">
      <c r="CG3424" s="110" t="str">
        <f t="shared" si="421"/>
        <v/>
      </c>
    </row>
    <row r="3425" spans="85:85" x14ac:dyDescent="0.2">
      <c r="CG3425" s="110" t="str">
        <f t="shared" si="421"/>
        <v/>
      </c>
    </row>
    <row r="3426" spans="85:85" x14ac:dyDescent="0.2">
      <c r="CG3426" s="110" t="str">
        <f t="shared" si="421"/>
        <v/>
      </c>
    </row>
    <row r="3427" spans="85:85" x14ac:dyDescent="0.2">
      <c r="CG3427" s="110" t="str">
        <f t="shared" si="421"/>
        <v/>
      </c>
    </row>
    <row r="3428" spans="85:85" x14ac:dyDescent="0.2">
      <c r="CG3428" s="110" t="str">
        <f t="shared" si="421"/>
        <v/>
      </c>
    </row>
    <row r="3429" spans="85:85" x14ac:dyDescent="0.2">
      <c r="CG3429" s="110" t="str">
        <f t="shared" si="421"/>
        <v/>
      </c>
    </row>
    <row r="3430" spans="85:85" x14ac:dyDescent="0.2">
      <c r="CG3430" s="110" t="str">
        <f t="shared" si="421"/>
        <v/>
      </c>
    </row>
    <row r="3431" spans="85:85" x14ac:dyDescent="0.2">
      <c r="CG3431" s="110" t="str">
        <f t="shared" si="421"/>
        <v/>
      </c>
    </row>
    <row r="3432" spans="85:85" x14ac:dyDescent="0.2">
      <c r="CG3432" s="110" t="str">
        <f t="shared" si="421"/>
        <v/>
      </c>
    </row>
    <row r="3433" spans="85:85" x14ac:dyDescent="0.2">
      <c r="CG3433" s="110" t="str">
        <f t="shared" si="421"/>
        <v/>
      </c>
    </row>
    <row r="3434" spans="85:85" x14ac:dyDescent="0.2">
      <c r="CG3434" s="110" t="str">
        <f t="shared" si="421"/>
        <v/>
      </c>
    </row>
    <row r="3435" spans="85:85" x14ac:dyDescent="0.2">
      <c r="CG3435" s="110" t="str">
        <f t="shared" si="421"/>
        <v/>
      </c>
    </row>
    <row r="3436" spans="85:85" x14ac:dyDescent="0.2">
      <c r="CG3436" s="110" t="str">
        <f t="shared" si="421"/>
        <v/>
      </c>
    </row>
    <row r="3437" spans="85:85" x14ac:dyDescent="0.2">
      <c r="CG3437" s="110" t="str">
        <f t="shared" si="421"/>
        <v/>
      </c>
    </row>
    <row r="3438" spans="85:85" x14ac:dyDescent="0.2">
      <c r="CG3438" s="110" t="str">
        <f t="shared" ref="CG3438:CG3501" si="422">CJ3438&amp;CM3438</f>
        <v/>
      </c>
    </row>
    <row r="3439" spans="85:85" x14ac:dyDescent="0.2">
      <c r="CG3439" s="110" t="str">
        <f t="shared" si="422"/>
        <v/>
      </c>
    </row>
    <row r="3440" spans="85:85" x14ac:dyDescent="0.2">
      <c r="CG3440" s="110" t="str">
        <f t="shared" si="422"/>
        <v/>
      </c>
    </row>
    <row r="3441" spans="85:85" x14ac:dyDescent="0.2">
      <c r="CG3441" s="110" t="str">
        <f t="shared" si="422"/>
        <v/>
      </c>
    </row>
    <row r="3442" spans="85:85" x14ac:dyDescent="0.2">
      <c r="CG3442" s="110" t="str">
        <f t="shared" si="422"/>
        <v/>
      </c>
    </row>
    <row r="3443" spans="85:85" x14ac:dyDescent="0.2">
      <c r="CG3443" s="110" t="str">
        <f t="shared" si="422"/>
        <v/>
      </c>
    </row>
    <row r="3444" spans="85:85" x14ac:dyDescent="0.2">
      <c r="CG3444" s="110" t="str">
        <f t="shared" si="422"/>
        <v/>
      </c>
    </row>
    <row r="3445" spans="85:85" x14ac:dyDescent="0.2">
      <c r="CG3445" s="110" t="str">
        <f t="shared" si="422"/>
        <v/>
      </c>
    </row>
    <row r="3446" spans="85:85" x14ac:dyDescent="0.2">
      <c r="CG3446" s="110" t="str">
        <f t="shared" si="422"/>
        <v/>
      </c>
    </row>
    <row r="3447" spans="85:85" x14ac:dyDescent="0.2">
      <c r="CG3447" s="110" t="str">
        <f t="shared" si="422"/>
        <v/>
      </c>
    </row>
    <row r="3448" spans="85:85" x14ac:dyDescent="0.2">
      <c r="CG3448" s="110" t="str">
        <f t="shared" si="422"/>
        <v/>
      </c>
    </row>
    <row r="3449" spans="85:85" x14ac:dyDescent="0.2">
      <c r="CG3449" s="110" t="str">
        <f t="shared" si="422"/>
        <v/>
      </c>
    </row>
    <row r="3450" spans="85:85" x14ac:dyDescent="0.2">
      <c r="CG3450" s="110" t="str">
        <f t="shared" si="422"/>
        <v/>
      </c>
    </row>
    <row r="3451" spans="85:85" x14ac:dyDescent="0.2">
      <c r="CG3451" s="110" t="str">
        <f t="shared" si="422"/>
        <v/>
      </c>
    </row>
    <row r="3452" spans="85:85" x14ac:dyDescent="0.2">
      <c r="CG3452" s="110" t="str">
        <f t="shared" si="422"/>
        <v/>
      </c>
    </row>
    <row r="3453" spans="85:85" x14ac:dyDescent="0.2">
      <c r="CG3453" s="110" t="str">
        <f t="shared" si="422"/>
        <v/>
      </c>
    </row>
    <row r="3454" spans="85:85" x14ac:dyDescent="0.2">
      <c r="CG3454" s="110" t="str">
        <f t="shared" si="422"/>
        <v/>
      </c>
    </row>
    <row r="3455" spans="85:85" x14ac:dyDescent="0.2">
      <c r="CG3455" s="110" t="str">
        <f t="shared" si="422"/>
        <v/>
      </c>
    </row>
    <row r="3456" spans="85:85" x14ac:dyDescent="0.2">
      <c r="CG3456" s="110" t="str">
        <f t="shared" si="422"/>
        <v/>
      </c>
    </row>
    <row r="3457" spans="85:85" x14ac:dyDescent="0.2">
      <c r="CG3457" s="110" t="str">
        <f t="shared" si="422"/>
        <v/>
      </c>
    </row>
    <row r="3458" spans="85:85" x14ac:dyDescent="0.2">
      <c r="CG3458" s="110" t="str">
        <f t="shared" si="422"/>
        <v/>
      </c>
    </row>
    <row r="3459" spans="85:85" x14ac:dyDescent="0.2">
      <c r="CG3459" s="110" t="str">
        <f t="shared" si="422"/>
        <v/>
      </c>
    </row>
    <row r="3460" spans="85:85" x14ac:dyDescent="0.2">
      <c r="CG3460" s="110" t="str">
        <f t="shared" si="422"/>
        <v/>
      </c>
    </row>
    <row r="3461" spans="85:85" x14ac:dyDescent="0.2">
      <c r="CG3461" s="110" t="str">
        <f t="shared" si="422"/>
        <v/>
      </c>
    </row>
    <row r="3462" spans="85:85" x14ac:dyDescent="0.2">
      <c r="CG3462" s="110" t="str">
        <f t="shared" si="422"/>
        <v/>
      </c>
    </row>
    <row r="3463" spans="85:85" x14ac:dyDescent="0.2">
      <c r="CG3463" s="110" t="str">
        <f t="shared" si="422"/>
        <v/>
      </c>
    </row>
    <row r="3464" spans="85:85" x14ac:dyDescent="0.2">
      <c r="CG3464" s="110" t="str">
        <f t="shared" si="422"/>
        <v/>
      </c>
    </row>
    <row r="3465" spans="85:85" x14ac:dyDescent="0.2">
      <c r="CG3465" s="110" t="str">
        <f t="shared" si="422"/>
        <v/>
      </c>
    </row>
    <row r="3466" spans="85:85" x14ac:dyDescent="0.2">
      <c r="CG3466" s="110" t="str">
        <f t="shared" si="422"/>
        <v/>
      </c>
    </row>
    <row r="3467" spans="85:85" x14ac:dyDescent="0.2">
      <c r="CG3467" s="110" t="str">
        <f t="shared" si="422"/>
        <v/>
      </c>
    </row>
    <row r="3468" spans="85:85" x14ac:dyDescent="0.2">
      <c r="CG3468" s="110" t="str">
        <f t="shared" si="422"/>
        <v/>
      </c>
    </row>
    <row r="3469" spans="85:85" x14ac:dyDescent="0.2">
      <c r="CG3469" s="110" t="str">
        <f t="shared" si="422"/>
        <v/>
      </c>
    </row>
    <row r="3470" spans="85:85" x14ac:dyDescent="0.2">
      <c r="CG3470" s="110" t="str">
        <f t="shared" si="422"/>
        <v/>
      </c>
    </row>
    <row r="3471" spans="85:85" x14ac:dyDescent="0.2">
      <c r="CG3471" s="110" t="str">
        <f t="shared" si="422"/>
        <v/>
      </c>
    </row>
    <row r="3472" spans="85:85" x14ac:dyDescent="0.2">
      <c r="CG3472" s="110" t="str">
        <f t="shared" si="422"/>
        <v/>
      </c>
    </row>
    <row r="3473" spans="85:85" x14ac:dyDescent="0.2">
      <c r="CG3473" s="110" t="str">
        <f t="shared" si="422"/>
        <v/>
      </c>
    </row>
    <row r="3474" spans="85:85" x14ac:dyDescent="0.2">
      <c r="CG3474" s="110" t="str">
        <f t="shared" si="422"/>
        <v/>
      </c>
    </row>
    <row r="3475" spans="85:85" x14ac:dyDescent="0.2">
      <c r="CG3475" s="110" t="str">
        <f t="shared" si="422"/>
        <v/>
      </c>
    </row>
    <row r="3476" spans="85:85" x14ac:dyDescent="0.2">
      <c r="CG3476" s="110" t="str">
        <f t="shared" si="422"/>
        <v/>
      </c>
    </row>
    <row r="3477" spans="85:85" x14ac:dyDescent="0.2">
      <c r="CG3477" s="110" t="str">
        <f t="shared" si="422"/>
        <v/>
      </c>
    </row>
    <row r="3478" spans="85:85" x14ac:dyDescent="0.2">
      <c r="CG3478" s="110" t="str">
        <f t="shared" si="422"/>
        <v/>
      </c>
    </row>
    <row r="3479" spans="85:85" x14ac:dyDescent="0.2">
      <c r="CG3479" s="110" t="str">
        <f t="shared" si="422"/>
        <v/>
      </c>
    </row>
    <row r="3480" spans="85:85" x14ac:dyDescent="0.2">
      <c r="CG3480" s="110" t="str">
        <f t="shared" si="422"/>
        <v/>
      </c>
    </row>
    <row r="3481" spans="85:85" x14ac:dyDescent="0.2">
      <c r="CG3481" s="110" t="str">
        <f t="shared" si="422"/>
        <v/>
      </c>
    </row>
    <row r="3482" spans="85:85" x14ac:dyDescent="0.2">
      <c r="CG3482" s="110" t="str">
        <f t="shared" si="422"/>
        <v/>
      </c>
    </row>
    <row r="3483" spans="85:85" x14ac:dyDescent="0.2">
      <c r="CG3483" s="110" t="str">
        <f t="shared" si="422"/>
        <v/>
      </c>
    </row>
    <row r="3484" spans="85:85" x14ac:dyDescent="0.2">
      <c r="CG3484" s="110" t="str">
        <f t="shared" si="422"/>
        <v/>
      </c>
    </row>
    <row r="3485" spans="85:85" x14ac:dyDescent="0.2">
      <c r="CG3485" s="110" t="str">
        <f t="shared" si="422"/>
        <v/>
      </c>
    </row>
    <row r="3486" spans="85:85" x14ac:dyDescent="0.2">
      <c r="CG3486" s="110" t="str">
        <f t="shared" si="422"/>
        <v/>
      </c>
    </row>
    <row r="3487" spans="85:85" x14ac:dyDescent="0.2">
      <c r="CG3487" s="110" t="str">
        <f t="shared" si="422"/>
        <v/>
      </c>
    </row>
    <row r="3488" spans="85:85" x14ac:dyDescent="0.2">
      <c r="CG3488" s="110" t="str">
        <f t="shared" si="422"/>
        <v/>
      </c>
    </row>
    <row r="3489" spans="85:85" x14ac:dyDescent="0.2">
      <c r="CG3489" s="110" t="str">
        <f t="shared" si="422"/>
        <v/>
      </c>
    </row>
    <row r="3490" spans="85:85" x14ac:dyDescent="0.2">
      <c r="CG3490" s="110" t="str">
        <f t="shared" si="422"/>
        <v/>
      </c>
    </row>
    <row r="3491" spans="85:85" x14ac:dyDescent="0.2">
      <c r="CG3491" s="110" t="str">
        <f t="shared" si="422"/>
        <v/>
      </c>
    </row>
    <row r="3492" spans="85:85" x14ac:dyDescent="0.2">
      <c r="CG3492" s="110" t="str">
        <f t="shared" si="422"/>
        <v/>
      </c>
    </row>
    <row r="3493" spans="85:85" x14ac:dyDescent="0.2">
      <c r="CG3493" s="110" t="str">
        <f t="shared" si="422"/>
        <v/>
      </c>
    </row>
    <row r="3494" spans="85:85" x14ac:dyDescent="0.2">
      <c r="CG3494" s="110" t="str">
        <f t="shared" si="422"/>
        <v/>
      </c>
    </row>
    <row r="3495" spans="85:85" x14ac:dyDescent="0.2">
      <c r="CG3495" s="110" t="str">
        <f t="shared" si="422"/>
        <v/>
      </c>
    </row>
    <row r="3496" spans="85:85" x14ac:dyDescent="0.2">
      <c r="CG3496" s="110" t="str">
        <f t="shared" si="422"/>
        <v/>
      </c>
    </row>
    <row r="3497" spans="85:85" x14ac:dyDescent="0.2">
      <c r="CG3497" s="110" t="str">
        <f t="shared" si="422"/>
        <v/>
      </c>
    </row>
    <row r="3498" spans="85:85" x14ac:dyDescent="0.2">
      <c r="CG3498" s="110" t="str">
        <f t="shared" si="422"/>
        <v/>
      </c>
    </row>
    <row r="3499" spans="85:85" x14ac:dyDescent="0.2">
      <c r="CG3499" s="110" t="str">
        <f t="shared" si="422"/>
        <v/>
      </c>
    </row>
    <row r="3500" spans="85:85" x14ac:dyDescent="0.2">
      <c r="CG3500" s="110" t="str">
        <f t="shared" si="422"/>
        <v/>
      </c>
    </row>
    <row r="3501" spans="85:85" x14ac:dyDescent="0.2">
      <c r="CG3501" s="110" t="str">
        <f t="shared" si="422"/>
        <v/>
      </c>
    </row>
    <row r="3502" spans="85:85" x14ac:dyDescent="0.2">
      <c r="CG3502" s="110" t="str">
        <f t="shared" ref="CG3502:CG3565" si="423">CJ3502&amp;CM3502</f>
        <v/>
      </c>
    </row>
    <row r="3503" spans="85:85" x14ac:dyDescent="0.2">
      <c r="CG3503" s="110" t="str">
        <f t="shared" si="423"/>
        <v/>
      </c>
    </row>
    <row r="3504" spans="85:85" x14ac:dyDescent="0.2">
      <c r="CG3504" s="110" t="str">
        <f t="shared" si="423"/>
        <v/>
      </c>
    </row>
    <row r="3505" spans="85:85" x14ac:dyDescent="0.2">
      <c r="CG3505" s="110" t="str">
        <f t="shared" si="423"/>
        <v/>
      </c>
    </row>
    <row r="3506" spans="85:85" x14ac:dyDescent="0.2">
      <c r="CG3506" s="110" t="str">
        <f t="shared" si="423"/>
        <v/>
      </c>
    </row>
    <row r="3507" spans="85:85" x14ac:dyDescent="0.2">
      <c r="CG3507" s="110" t="str">
        <f t="shared" si="423"/>
        <v/>
      </c>
    </row>
    <row r="3508" spans="85:85" x14ac:dyDescent="0.2">
      <c r="CG3508" s="110" t="str">
        <f t="shared" si="423"/>
        <v/>
      </c>
    </row>
    <row r="3509" spans="85:85" x14ac:dyDescent="0.2">
      <c r="CG3509" s="110" t="str">
        <f t="shared" si="423"/>
        <v/>
      </c>
    </row>
    <row r="3510" spans="85:85" x14ac:dyDescent="0.2">
      <c r="CG3510" s="110" t="str">
        <f t="shared" si="423"/>
        <v/>
      </c>
    </row>
    <row r="3511" spans="85:85" x14ac:dyDescent="0.2">
      <c r="CG3511" s="110" t="str">
        <f t="shared" si="423"/>
        <v/>
      </c>
    </row>
    <row r="3512" spans="85:85" x14ac:dyDescent="0.2">
      <c r="CG3512" s="110" t="str">
        <f t="shared" si="423"/>
        <v/>
      </c>
    </row>
    <row r="3513" spans="85:85" x14ac:dyDescent="0.2">
      <c r="CG3513" s="110" t="str">
        <f t="shared" si="423"/>
        <v/>
      </c>
    </row>
    <row r="3514" spans="85:85" x14ac:dyDescent="0.2">
      <c r="CG3514" s="110" t="str">
        <f t="shared" si="423"/>
        <v/>
      </c>
    </row>
    <row r="3515" spans="85:85" x14ac:dyDescent="0.2">
      <c r="CG3515" s="110" t="str">
        <f t="shared" si="423"/>
        <v/>
      </c>
    </row>
    <row r="3516" spans="85:85" x14ac:dyDescent="0.2">
      <c r="CG3516" s="110" t="str">
        <f t="shared" si="423"/>
        <v/>
      </c>
    </row>
    <row r="3517" spans="85:85" x14ac:dyDescent="0.2">
      <c r="CG3517" s="110" t="str">
        <f t="shared" si="423"/>
        <v/>
      </c>
    </row>
    <row r="3518" spans="85:85" x14ac:dyDescent="0.2">
      <c r="CG3518" s="110" t="str">
        <f t="shared" si="423"/>
        <v/>
      </c>
    </row>
    <row r="3519" spans="85:85" x14ac:dyDescent="0.2">
      <c r="CG3519" s="110" t="str">
        <f t="shared" si="423"/>
        <v/>
      </c>
    </row>
    <row r="3520" spans="85:85" x14ac:dyDescent="0.2">
      <c r="CG3520" s="110" t="str">
        <f t="shared" si="423"/>
        <v/>
      </c>
    </row>
    <row r="3521" spans="85:85" x14ac:dyDescent="0.2">
      <c r="CG3521" s="110" t="str">
        <f t="shared" si="423"/>
        <v/>
      </c>
    </row>
    <row r="3522" spans="85:85" x14ac:dyDescent="0.2">
      <c r="CG3522" s="110" t="str">
        <f t="shared" si="423"/>
        <v/>
      </c>
    </row>
    <row r="3523" spans="85:85" x14ac:dyDescent="0.2">
      <c r="CG3523" s="110" t="str">
        <f t="shared" si="423"/>
        <v/>
      </c>
    </row>
    <row r="3524" spans="85:85" x14ac:dyDescent="0.2">
      <c r="CG3524" s="110" t="str">
        <f t="shared" si="423"/>
        <v/>
      </c>
    </row>
    <row r="3525" spans="85:85" x14ac:dyDescent="0.2">
      <c r="CG3525" s="110" t="str">
        <f t="shared" si="423"/>
        <v/>
      </c>
    </row>
    <row r="3526" spans="85:85" x14ac:dyDescent="0.2">
      <c r="CG3526" s="110" t="str">
        <f t="shared" si="423"/>
        <v/>
      </c>
    </row>
    <row r="3527" spans="85:85" x14ac:dyDescent="0.2">
      <c r="CG3527" s="110" t="str">
        <f t="shared" si="423"/>
        <v/>
      </c>
    </row>
    <row r="3528" spans="85:85" x14ac:dyDescent="0.2">
      <c r="CG3528" s="110" t="str">
        <f t="shared" si="423"/>
        <v/>
      </c>
    </row>
    <row r="3529" spans="85:85" x14ac:dyDescent="0.2">
      <c r="CG3529" s="110" t="str">
        <f t="shared" si="423"/>
        <v/>
      </c>
    </row>
    <row r="3530" spans="85:85" x14ac:dyDescent="0.2">
      <c r="CG3530" s="110" t="str">
        <f t="shared" si="423"/>
        <v/>
      </c>
    </row>
    <row r="3531" spans="85:85" x14ac:dyDescent="0.2">
      <c r="CG3531" s="110" t="str">
        <f t="shared" si="423"/>
        <v/>
      </c>
    </row>
    <row r="3532" spans="85:85" x14ac:dyDescent="0.2">
      <c r="CG3532" s="110" t="str">
        <f t="shared" si="423"/>
        <v/>
      </c>
    </row>
    <row r="3533" spans="85:85" x14ac:dyDescent="0.2">
      <c r="CG3533" s="110" t="str">
        <f t="shared" si="423"/>
        <v/>
      </c>
    </row>
    <row r="3534" spans="85:85" x14ac:dyDescent="0.2">
      <c r="CG3534" s="110" t="str">
        <f t="shared" si="423"/>
        <v/>
      </c>
    </row>
    <row r="3535" spans="85:85" x14ac:dyDescent="0.2">
      <c r="CG3535" s="110" t="str">
        <f t="shared" si="423"/>
        <v/>
      </c>
    </row>
    <row r="3536" spans="85:85" x14ac:dyDescent="0.2">
      <c r="CG3536" s="110" t="str">
        <f t="shared" si="423"/>
        <v/>
      </c>
    </row>
    <row r="3537" spans="85:85" x14ac:dyDescent="0.2">
      <c r="CG3537" s="110" t="str">
        <f t="shared" si="423"/>
        <v/>
      </c>
    </row>
    <row r="3538" spans="85:85" x14ac:dyDescent="0.2">
      <c r="CG3538" s="110" t="str">
        <f t="shared" si="423"/>
        <v/>
      </c>
    </row>
    <row r="3539" spans="85:85" x14ac:dyDescent="0.2">
      <c r="CG3539" s="110" t="str">
        <f t="shared" si="423"/>
        <v/>
      </c>
    </row>
    <row r="3540" spans="85:85" x14ac:dyDescent="0.2">
      <c r="CG3540" s="110" t="str">
        <f t="shared" si="423"/>
        <v/>
      </c>
    </row>
    <row r="3541" spans="85:85" x14ac:dyDescent="0.2">
      <c r="CG3541" s="110" t="str">
        <f t="shared" si="423"/>
        <v/>
      </c>
    </row>
    <row r="3542" spans="85:85" x14ac:dyDescent="0.2">
      <c r="CG3542" s="110" t="str">
        <f t="shared" si="423"/>
        <v/>
      </c>
    </row>
    <row r="3543" spans="85:85" x14ac:dyDescent="0.2">
      <c r="CG3543" s="110" t="str">
        <f t="shared" si="423"/>
        <v/>
      </c>
    </row>
    <row r="3544" spans="85:85" x14ac:dyDescent="0.2">
      <c r="CG3544" s="110" t="str">
        <f t="shared" si="423"/>
        <v/>
      </c>
    </row>
    <row r="3545" spans="85:85" x14ac:dyDescent="0.2">
      <c r="CG3545" s="110" t="str">
        <f t="shared" si="423"/>
        <v/>
      </c>
    </row>
    <row r="3546" spans="85:85" x14ac:dyDescent="0.2">
      <c r="CG3546" s="110" t="str">
        <f t="shared" si="423"/>
        <v/>
      </c>
    </row>
    <row r="3547" spans="85:85" x14ac:dyDescent="0.2">
      <c r="CG3547" s="110" t="str">
        <f t="shared" si="423"/>
        <v/>
      </c>
    </row>
    <row r="3548" spans="85:85" x14ac:dyDescent="0.2">
      <c r="CG3548" s="110" t="str">
        <f t="shared" si="423"/>
        <v/>
      </c>
    </row>
    <row r="3549" spans="85:85" x14ac:dyDescent="0.2">
      <c r="CG3549" s="110" t="str">
        <f t="shared" si="423"/>
        <v/>
      </c>
    </row>
    <row r="3550" spans="85:85" x14ac:dyDescent="0.2">
      <c r="CG3550" s="110" t="str">
        <f t="shared" si="423"/>
        <v/>
      </c>
    </row>
    <row r="3551" spans="85:85" x14ac:dyDescent="0.2">
      <c r="CG3551" s="110" t="str">
        <f t="shared" si="423"/>
        <v/>
      </c>
    </row>
    <row r="3552" spans="85:85" x14ac:dyDescent="0.2">
      <c r="CG3552" s="110" t="str">
        <f t="shared" si="423"/>
        <v/>
      </c>
    </row>
    <row r="3553" spans="85:85" x14ac:dyDescent="0.2">
      <c r="CG3553" s="110" t="str">
        <f t="shared" si="423"/>
        <v/>
      </c>
    </row>
    <row r="3554" spans="85:85" x14ac:dyDescent="0.2">
      <c r="CG3554" s="110" t="str">
        <f t="shared" si="423"/>
        <v/>
      </c>
    </row>
    <row r="3555" spans="85:85" x14ac:dyDescent="0.2">
      <c r="CG3555" s="110" t="str">
        <f t="shared" si="423"/>
        <v/>
      </c>
    </row>
    <row r="3556" spans="85:85" x14ac:dyDescent="0.2">
      <c r="CG3556" s="110" t="str">
        <f t="shared" si="423"/>
        <v/>
      </c>
    </row>
    <row r="3557" spans="85:85" x14ac:dyDescent="0.2">
      <c r="CG3557" s="110" t="str">
        <f t="shared" si="423"/>
        <v/>
      </c>
    </row>
    <row r="3558" spans="85:85" x14ac:dyDescent="0.2">
      <c r="CG3558" s="110" t="str">
        <f t="shared" si="423"/>
        <v/>
      </c>
    </row>
    <row r="3559" spans="85:85" x14ac:dyDescent="0.2">
      <c r="CG3559" s="110" t="str">
        <f t="shared" si="423"/>
        <v/>
      </c>
    </row>
    <row r="3560" spans="85:85" x14ac:dyDescent="0.2">
      <c r="CG3560" s="110" t="str">
        <f t="shared" si="423"/>
        <v/>
      </c>
    </row>
    <row r="3561" spans="85:85" x14ac:dyDescent="0.2">
      <c r="CG3561" s="110" t="str">
        <f t="shared" si="423"/>
        <v/>
      </c>
    </row>
    <row r="3562" spans="85:85" x14ac:dyDescent="0.2">
      <c r="CG3562" s="110" t="str">
        <f t="shared" si="423"/>
        <v/>
      </c>
    </row>
    <row r="3563" spans="85:85" x14ac:dyDescent="0.2">
      <c r="CG3563" s="110" t="str">
        <f t="shared" si="423"/>
        <v/>
      </c>
    </row>
    <row r="3564" spans="85:85" x14ac:dyDescent="0.2">
      <c r="CG3564" s="110" t="str">
        <f t="shared" si="423"/>
        <v/>
      </c>
    </row>
    <row r="3565" spans="85:85" x14ac:dyDescent="0.2">
      <c r="CG3565" s="110" t="str">
        <f t="shared" si="423"/>
        <v/>
      </c>
    </row>
    <row r="3566" spans="85:85" x14ac:dyDescent="0.2">
      <c r="CG3566" s="110" t="str">
        <f t="shared" ref="CG3566:CG3629" si="424">CJ3566&amp;CM3566</f>
        <v/>
      </c>
    </row>
    <row r="3567" spans="85:85" x14ac:dyDescent="0.2">
      <c r="CG3567" s="110" t="str">
        <f t="shared" si="424"/>
        <v/>
      </c>
    </row>
    <row r="3568" spans="85:85" x14ac:dyDescent="0.2">
      <c r="CG3568" s="110" t="str">
        <f t="shared" si="424"/>
        <v/>
      </c>
    </row>
    <row r="3569" spans="85:85" x14ac:dyDescent="0.2">
      <c r="CG3569" s="110" t="str">
        <f t="shared" si="424"/>
        <v/>
      </c>
    </row>
    <row r="3570" spans="85:85" x14ac:dyDescent="0.2">
      <c r="CG3570" s="110" t="str">
        <f t="shared" si="424"/>
        <v/>
      </c>
    </row>
    <row r="3571" spans="85:85" x14ac:dyDescent="0.2">
      <c r="CG3571" s="110" t="str">
        <f t="shared" si="424"/>
        <v/>
      </c>
    </row>
    <row r="3572" spans="85:85" x14ac:dyDescent="0.2">
      <c r="CG3572" s="110" t="str">
        <f t="shared" si="424"/>
        <v/>
      </c>
    </row>
    <row r="3573" spans="85:85" x14ac:dyDescent="0.2">
      <c r="CG3573" s="110" t="str">
        <f t="shared" si="424"/>
        <v/>
      </c>
    </row>
    <row r="3574" spans="85:85" x14ac:dyDescent="0.2">
      <c r="CG3574" s="110" t="str">
        <f t="shared" si="424"/>
        <v/>
      </c>
    </row>
    <row r="3575" spans="85:85" x14ac:dyDescent="0.2">
      <c r="CG3575" s="110" t="str">
        <f t="shared" si="424"/>
        <v/>
      </c>
    </row>
    <row r="3576" spans="85:85" x14ac:dyDescent="0.2">
      <c r="CG3576" s="110" t="str">
        <f t="shared" si="424"/>
        <v/>
      </c>
    </row>
    <row r="3577" spans="85:85" x14ac:dyDescent="0.2">
      <c r="CG3577" s="110" t="str">
        <f t="shared" si="424"/>
        <v/>
      </c>
    </row>
    <row r="3578" spans="85:85" x14ac:dyDescent="0.2">
      <c r="CG3578" s="110" t="str">
        <f t="shared" si="424"/>
        <v/>
      </c>
    </row>
    <row r="3579" spans="85:85" x14ac:dyDescent="0.2">
      <c r="CG3579" s="110" t="str">
        <f t="shared" si="424"/>
        <v/>
      </c>
    </row>
    <row r="3580" spans="85:85" x14ac:dyDescent="0.2">
      <c r="CG3580" s="110" t="str">
        <f t="shared" si="424"/>
        <v/>
      </c>
    </row>
    <row r="3581" spans="85:85" x14ac:dyDescent="0.2">
      <c r="CG3581" s="110" t="str">
        <f t="shared" si="424"/>
        <v/>
      </c>
    </row>
    <row r="3582" spans="85:85" x14ac:dyDescent="0.2">
      <c r="CG3582" s="110" t="str">
        <f t="shared" si="424"/>
        <v/>
      </c>
    </row>
    <row r="3583" spans="85:85" x14ac:dyDescent="0.2">
      <c r="CG3583" s="110" t="str">
        <f t="shared" si="424"/>
        <v/>
      </c>
    </row>
    <row r="3584" spans="85:85" x14ac:dyDescent="0.2">
      <c r="CG3584" s="110" t="str">
        <f t="shared" si="424"/>
        <v/>
      </c>
    </row>
    <row r="3585" spans="85:85" x14ac:dyDescent="0.2">
      <c r="CG3585" s="110" t="str">
        <f t="shared" si="424"/>
        <v/>
      </c>
    </row>
    <row r="3586" spans="85:85" x14ac:dyDescent="0.2">
      <c r="CG3586" s="110" t="str">
        <f t="shared" si="424"/>
        <v/>
      </c>
    </row>
    <row r="3587" spans="85:85" x14ac:dyDescent="0.2">
      <c r="CG3587" s="110" t="str">
        <f t="shared" si="424"/>
        <v/>
      </c>
    </row>
    <row r="3588" spans="85:85" x14ac:dyDescent="0.2">
      <c r="CG3588" s="110" t="str">
        <f t="shared" si="424"/>
        <v/>
      </c>
    </row>
    <row r="3589" spans="85:85" x14ac:dyDescent="0.2">
      <c r="CG3589" s="110" t="str">
        <f t="shared" si="424"/>
        <v/>
      </c>
    </row>
    <row r="3590" spans="85:85" x14ac:dyDescent="0.2">
      <c r="CG3590" s="110" t="str">
        <f t="shared" si="424"/>
        <v/>
      </c>
    </row>
    <row r="3591" spans="85:85" x14ac:dyDescent="0.2">
      <c r="CG3591" s="110" t="str">
        <f t="shared" si="424"/>
        <v/>
      </c>
    </row>
    <row r="3592" spans="85:85" x14ac:dyDescent="0.2">
      <c r="CG3592" s="110" t="str">
        <f t="shared" si="424"/>
        <v/>
      </c>
    </row>
    <row r="3593" spans="85:85" x14ac:dyDescent="0.2">
      <c r="CG3593" s="110" t="str">
        <f t="shared" si="424"/>
        <v/>
      </c>
    </row>
    <row r="3594" spans="85:85" x14ac:dyDescent="0.2">
      <c r="CG3594" s="110" t="str">
        <f t="shared" si="424"/>
        <v/>
      </c>
    </row>
    <row r="3595" spans="85:85" x14ac:dyDescent="0.2">
      <c r="CG3595" s="110" t="str">
        <f t="shared" si="424"/>
        <v/>
      </c>
    </row>
    <row r="3596" spans="85:85" x14ac:dyDescent="0.2">
      <c r="CG3596" s="110" t="str">
        <f t="shared" si="424"/>
        <v/>
      </c>
    </row>
    <row r="3597" spans="85:85" x14ac:dyDescent="0.2">
      <c r="CG3597" s="110" t="str">
        <f t="shared" si="424"/>
        <v/>
      </c>
    </row>
    <row r="3598" spans="85:85" x14ac:dyDescent="0.2">
      <c r="CG3598" s="110" t="str">
        <f t="shared" si="424"/>
        <v/>
      </c>
    </row>
    <row r="3599" spans="85:85" x14ac:dyDescent="0.2">
      <c r="CG3599" s="110" t="str">
        <f t="shared" si="424"/>
        <v/>
      </c>
    </row>
    <row r="3600" spans="85:85" x14ac:dyDescent="0.2">
      <c r="CG3600" s="110" t="str">
        <f t="shared" si="424"/>
        <v/>
      </c>
    </row>
    <row r="3601" spans="85:85" x14ac:dyDescent="0.2">
      <c r="CG3601" s="110" t="str">
        <f t="shared" si="424"/>
        <v/>
      </c>
    </row>
    <row r="3602" spans="85:85" x14ac:dyDescent="0.2">
      <c r="CG3602" s="110" t="str">
        <f t="shared" si="424"/>
        <v/>
      </c>
    </row>
    <row r="3603" spans="85:85" x14ac:dyDescent="0.2">
      <c r="CG3603" s="110" t="str">
        <f t="shared" si="424"/>
        <v/>
      </c>
    </row>
    <row r="3604" spans="85:85" x14ac:dyDescent="0.2">
      <c r="CG3604" s="110" t="str">
        <f t="shared" si="424"/>
        <v/>
      </c>
    </row>
    <row r="3605" spans="85:85" x14ac:dyDescent="0.2">
      <c r="CG3605" s="110" t="str">
        <f t="shared" si="424"/>
        <v/>
      </c>
    </row>
    <row r="3606" spans="85:85" x14ac:dyDescent="0.2">
      <c r="CG3606" s="110" t="str">
        <f t="shared" si="424"/>
        <v/>
      </c>
    </row>
    <row r="3607" spans="85:85" x14ac:dyDescent="0.2">
      <c r="CG3607" s="110" t="str">
        <f t="shared" si="424"/>
        <v/>
      </c>
    </row>
    <row r="3608" spans="85:85" x14ac:dyDescent="0.2">
      <c r="CG3608" s="110" t="str">
        <f t="shared" si="424"/>
        <v/>
      </c>
    </row>
    <row r="3609" spans="85:85" x14ac:dyDescent="0.2">
      <c r="CG3609" s="110" t="str">
        <f t="shared" si="424"/>
        <v/>
      </c>
    </row>
    <row r="3610" spans="85:85" x14ac:dyDescent="0.2">
      <c r="CG3610" s="110" t="str">
        <f t="shared" si="424"/>
        <v/>
      </c>
    </row>
    <row r="3611" spans="85:85" x14ac:dyDescent="0.2">
      <c r="CG3611" s="110" t="str">
        <f t="shared" si="424"/>
        <v/>
      </c>
    </row>
    <row r="3612" spans="85:85" x14ac:dyDescent="0.2">
      <c r="CG3612" s="110" t="str">
        <f t="shared" si="424"/>
        <v/>
      </c>
    </row>
    <row r="3613" spans="85:85" x14ac:dyDescent="0.2">
      <c r="CG3613" s="110" t="str">
        <f t="shared" si="424"/>
        <v/>
      </c>
    </row>
    <row r="3614" spans="85:85" x14ac:dyDescent="0.2">
      <c r="CG3614" s="110" t="str">
        <f t="shared" si="424"/>
        <v/>
      </c>
    </row>
    <row r="3615" spans="85:85" x14ac:dyDescent="0.2">
      <c r="CG3615" s="110" t="str">
        <f t="shared" si="424"/>
        <v/>
      </c>
    </row>
    <row r="3616" spans="85:85" x14ac:dyDescent="0.2">
      <c r="CG3616" s="110" t="str">
        <f t="shared" si="424"/>
        <v/>
      </c>
    </row>
    <row r="3617" spans="85:85" x14ac:dyDescent="0.2">
      <c r="CG3617" s="110" t="str">
        <f t="shared" si="424"/>
        <v/>
      </c>
    </row>
    <row r="3618" spans="85:85" x14ac:dyDescent="0.2">
      <c r="CG3618" s="110" t="str">
        <f t="shared" si="424"/>
        <v/>
      </c>
    </row>
    <row r="3619" spans="85:85" x14ac:dyDescent="0.2">
      <c r="CG3619" s="110" t="str">
        <f t="shared" si="424"/>
        <v/>
      </c>
    </row>
    <row r="3620" spans="85:85" x14ac:dyDescent="0.2">
      <c r="CG3620" s="110" t="str">
        <f t="shared" si="424"/>
        <v/>
      </c>
    </row>
    <row r="3621" spans="85:85" x14ac:dyDescent="0.2">
      <c r="CG3621" s="110" t="str">
        <f t="shared" si="424"/>
        <v/>
      </c>
    </row>
    <row r="3622" spans="85:85" x14ac:dyDescent="0.2">
      <c r="CG3622" s="110" t="str">
        <f t="shared" si="424"/>
        <v/>
      </c>
    </row>
    <row r="3623" spans="85:85" x14ac:dyDescent="0.2">
      <c r="CG3623" s="110" t="str">
        <f t="shared" si="424"/>
        <v/>
      </c>
    </row>
    <row r="3624" spans="85:85" x14ac:dyDescent="0.2">
      <c r="CG3624" s="110" t="str">
        <f t="shared" si="424"/>
        <v/>
      </c>
    </row>
    <row r="3625" spans="85:85" x14ac:dyDescent="0.2">
      <c r="CG3625" s="110" t="str">
        <f t="shared" si="424"/>
        <v/>
      </c>
    </row>
    <row r="3626" spans="85:85" x14ac:dyDescent="0.2">
      <c r="CG3626" s="110" t="str">
        <f t="shared" si="424"/>
        <v/>
      </c>
    </row>
    <row r="3627" spans="85:85" x14ac:dyDescent="0.2">
      <c r="CG3627" s="110" t="str">
        <f t="shared" si="424"/>
        <v/>
      </c>
    </row>
    <row r="3628" spans="85:85" x14ac:dyDescent="0.2">
      <c r="CG3628" s="110" t="str">
        <f t="shared" si="424"/>
        <v/>
      </c>
    </row>
    <row r="3629" spans="85:85" x14ac:dyDescent="0.2">
      <c r="CG3629" s="110" t="str">
        <f t="shared" si="424"/>
        <v/>
      </c>
    </row>
    <row r="3630" spans="85:85" x14ac:dyDescent="0.2">
      <c r="CG3630" s="110" t="str">
        <f t="shared" ref="CG3630:CG3693" si="425">CJ3630&amp;CM3630</f>
        <v/>
      </c>
    </row>
    <row r="3631" spans="85:85" x14ac:dyDescent="0.2">
      <c r="CG3631" s="110" t="str">
        <f t="shared" si="425"/>
        <v/>
      </c>
    </row>
    <row r="3632" spans="85:85" x14ac:dyDescent="0.2">
      <c r="CG3632" s="110" t="str">
        <f t="shared" si="425"/>
        <v/>
      </c>
    </row>
    <row r="3633" spans="85:85" x14ac:dyDescent="0.2">
      <c r="CG3633" s="110" t="str">
        <f t="shared" si="425"/>
        <v/>
      </c>
    </row>
    <row r="3634" spans="85:85" x14ac:dyDescent="0.2">
      <c r="CG3634" s="110" t="str">
        <f t="shared" si="425"/>
        <v/>
      </c>
    </row>
    <row r="3635" spans="85:85" x14ac:dyDescent="0.2">
      <c r="CG3635" s="110" t="str">
        <f t="shared" si="425"/>
        <v/>
      </c>
    </row>
    <row r="3636" spans="85:85" x14ac:dyDescent="0.2">
      <c r="CG3636" s="110" t="str">
        <f t="shared" si="425"/>
        <v/>
      </c>
    </row>
    <row r="3637" spans="85:85" x14ac:dyDescent="0.2">
      <c r="CG3637" s="110" t="str">
        <f t="shared" si="425"/>
        <v/>
      </c>
    </row>
    <row r="3638" spans="85:85" x14ac:dyDescent="0.2">
      <c r="CG3638" s="110" t="str">
        <f t="shared" si="425"/>
        <v/>
      </c>
    </row>
    <row r="3639" spans="85:85" x14ac:dyDescent="0.2">
      <c r="CG3639" s="110" t="str">
        <f t="shared" si="425"/>
        <v/>
      </c>
    </row>
    <row r="3640" spans="85:85" x14ac:dyDescent="0.2">
      <c r="CG3640" s="110" t="str">
        <f t="shared" si="425"/>
        <v/>
      </c>
    </row>
    <row r="3641" spans="85:85" x14ac:dyDescent="0.2">
      <c r="CG3641" s="110" t="str">
        <f t="shared" si="425"/>
        <v/>
      </c>
    </row>
    <row r="3642" spans="85:85" x14ac:dyDescent="0.2">
      <c r="CG3642" s="110" t="str">
        <f t="shared" si="425"/>
        <v/>
      </c>
    </row>
    <row r="3643" spans="85:85" x14ac:dyDescent="0.2">
      <c r="CG3643" s="110" t="str">
        <f t="shared" si="425"/>
        <v/>
      </c>
    </row>
    <row r="3644" spans="85:85" x14ac:dyDescent="0.2">
      <c r="CG3644" s="110" t="str">
        <f t="shared" si="425"/>
        <v/>
      </c>
    </row>
    <row r="3645" spans="85:85" x14ac:dyDescent="0.2">
      <c r="CG3645" s="110" t="str">
        <f t="shared" si="425"/>
        <v/>
      </c>
    </row>
    <row r="3646" spans="85:85" x14ac:dyDescent="0.2">
      <c r="CG3646" s="110" t="str">
        <f t="shared" si="425"/>
        <v/>
      </c>
    </row>
    <row r="3647" spans="85:85" x14ac:dyDescent="0.2">
      <c r="CG3647" s="110" t="str">
        <f t="shared" si="425"/>
        <v/>
      </c>
    </row>
    <row r="3648" spans="85:85" x14ac:dyDescent="0.2">
      <c r="CG3648" s="110" t="str">
        <f t="shared" si="425"/>
        <v/>
      </c>
    </row>
    <row r="3649" spans="85:85" x14ac:dyDescent="0.2">
      <c r="CG3649" s="110" t="str">
        <f t="shared" si="425"/>
        <v/>
      </c>
    </row>
    <row r="3650" spans="85:85" x14ac:dyDescent="0.2">
      <c r="CG3650" s="110" t="str">
        <f t="shared" si="425"/>
        <v/>
      </c>
    </row>
    <row r="3651" spans="85:85" x14ac:dyDescent="0.2">
      <c r="CG3651" s="110" t="str">
        <f t="shared" si="425"/>
        <v/>
      </c>
    </row>
    <row r="3652" spans="85:85" x14ac:dyDescent="0.2">
      <c r="CG3652" s="110" t="str">
        <f t="shared" si="425"/>
        <v/>
      </c>
    </row>
    <row r="3653" spans="85:85" x14ac:dyDescent="0.2">
      <c r="CG3653" s="110" t="str">
        <f t="shared" si="425"/>
        <v/>
      </c>
    </row>
    <row r="3654" spans="85:85" x14ac:dyDescent="0.2">
      <c r="CG3654" s="110" t="str">
        <f t="shared" si="425"/>
        <v/>
      </c>
    </row>
    <row r="3655" spans="85:85" x14ac:dyDescent="0.2">
      <c r="CG3655" s="110" t="str">
        <f t="shared" si="425"/>
        <v/>
      </c>
    </row>
    <row r="3656" spans="85:85" x14ac:dyDescent="0.2">
      <c r="CG3656" s="110" t="str">
        <f t="shared" si="425"/>
        <v/>
      </c>
    </row>
    <row r="3657" spans="85:85" x14ac:dyDescent="0.2">
      <c r="CG3657" s="110" t="str">
        <f t="shared" si="425"/>
        <v/>
      </c>
    </row>
    <row r="3658" spans="85:85" x14ac:dyDescent="0.2">
      <c r="CG3658" s="110" t="str">
        <f t="shared" si="425"/>
        <v/>
      </c>
    </row>
    <row r="3659" spans="85:85" x14ac:dyDescent="0.2">
      <c r="CG3659" s="110" t="str">
        <f t="shared" si="425"/>
        <v/>
      </c>
    </row>
    <row r="3660" spans="85:85" x14ac:dyDescent="0.2">
      <c r="CG3660" s="110" t="str">
        <f t="shared" si="425"/>
        <v/>
      </c>
    </row>
    <row r="3661" spans="85:85" x14ac:dyDescent="0.2">
      <c r="CG3661" s="110" t="str">
        <f t="shared" si="425"/>
        <v/>
      </c>
    </row>
    <row r="3662" spans="85:85" x14ac:dyDescent="0.2">
      <c r="CG3662" s="110" t="str">
        <f t="shared" si="425"/>
        <v/>
      </c>
    </row>
    <row r="3663" spans="85:85" x14ac:dyDescent="0.2">
      <c r="CG3663" s="110" t="str">
        <f t="shared" si="425"/>
        <v/>
      </c>
    </row>
    <row r="3664" spans="85:85" x14ac:dyDescent="0.2">
      <c r="CG3664" s="110" t="str">
        <f t="shared" si="425"/>
        <v/>
      </c>
    </row>
    <row r="3665" spans="85:85" x14ac:dyDescent="0.2">
      <c r="CG3665" s="110" t="str">
        <f t="shared" si="425"/>
        <v/>
      </c>
    </row>
    <row r="3666" spans="85:85" x14ac:dyDescent="0.2">
      <c r="CG3666" s="110" t="str">
        <f t="shared" si="425"/>
        <v/>
      </c>
    </row>
    <row r="3667" spans="85:85" x14ac:dyDescent="0.2">
      <c r="CG3667" s="110" t="str">
        <f t="shared" si="425"/>
        <v/>
      </c>
    </row>
    <row r="3668" spans="85:85" x14ac:dyDescent="0.2">
      <c r="CG3668" s="110" t="str">
        <f t="shared" si="425"/>
        <v/>
      </c>
    </row>
    <row r="3669" spans="85:85" x14ac:dyDescent="0.2">
      <c r="CG3669" s="110" t="str">
        <f t="shared" si="425"/>
        <v/>
      </c>
    </row>
    <row r="3670" spans="85:85" x14ac:dyDescent="0.2">
      <c r="CG3670" s="110" t="str">
        <f t="shared" si="425"/>
        <v/>
      </c>
    </row>
    <row r="3671" spans="85:85" x14ac:dyDescent="0.2">
      <c r="CG3671" s="110" t="str">
        <f t="shared" si="425"/>
        <v/>
      </c>
    </row>
    <row r="3672" spans="85:85" x14ac:dyDescent="0.2">
      <c r="CG3672" s="110" t="str">
        <f t="shared" si="425"/>
        <v/>
      </c>
    </row>
    <row r="3673" spans="85:85" x14ac:dyDescent="0.2">
      <c r="CG3673" s="110" t="str">
        <f t="shared" si="425"/>
        <v/>
      </c>
    </row>
    <row r="3674" spans="85:85" x14ac:dyDescent="0.2">
      <c r="CG3674" s="110" t="str">
        <f t="shared" si="425"/>
        <v/>
      </c>
    </row>
    <row r="3675" spans="85:85" x14ac:dyDescent="0.2">
      <c r="CG3675" s="110" t="str">
        <f t="shared" si="425"/>
        <v/>
      </c>
    </row>
    <row r="3676" spans="85:85" x14ac:dyDescent="0.2">
      <c r="CG3676" s="110" t="str">
        <f t="shared" si="425"/>
        <v/>
      </c>
    </row>
    <row r="3677" spans="85:85" x14ac:dyDescent="0.2">
      <c r="CG3677" s="110" t="str">
        <f t="shared" si="425"/>
        <v/>
      </c>
    </row>
    <row r="3678" spans="85:85" x14ac:dyDescent="0.2">
      <c r="CG3678" s="110" t="str">
        <f t="shared" si="425"/>
        <v/>
      </c>
    </row>
    <row r="3679" spans="85:85" x14ac:dyDescent="0.2">
      <c r="CG3679" s="110" t="str">
        <f t="shared" si="425"/>
        <v/>
      </c>
    </row>
    <row r="3680" spans="85:85" x14ac:dyDescent="0.2">
      <c r="CG3680" s="110" t="str">
        <f t="shared" si="425"/>
        <v/>
      </c>
    </row>
    <row r="3681" spans="85:85" x14ac:dyDescent="0.2">
      <c r="CG3681" s="110" t="str">
        <f t="shared" si="425"/>
        <v/>
      </c>
    </row>
    <row r="3682" spans="85:85" x14ac:dyDescent="0.2">
      <c r="CG3682" s="110" t="str">
        <f t="shared" si="425"/>
        <v/>
      </c>
    </row>
    <row r="3683" spans="85:85" x14ac:dyDescent="0.2">
      <c r="CG3683" s="110" t="str">
        <f t="shared" si="425"/>
        <v/>
      </c>
    </row>
    <row r="3684" spans="85:85" x14ac:dyDescent="0.2">
      <c r="CG3684" s="110" t="str">
        <f t="shared" si="425"/>
        <v/>
      </c>
    </row>
    <row r="3685" spans="85:85" x14ac:dyDescent="0.2">
      <c r="CG3685" s="110" t="str">
        <f t="shared" si="425"/>
        <v/>
      </c>
    </row>
    <row r="3686" spans="85:85" x14ac:dyDescent="0.2">
      <c r="CG3686" s="110" t="str">
        <f t="shared" si="425"/>
        <v/>
      </c>
    </row>
    <row r="3687" spans="85:85" x14ac:dyDescent="0.2">
      <c r="CG3687" s="110" t="str">
        <f t="shared" si="425"/>
        <v/>
      </c>
    </row>
    <row r="3688" spans="85:85" x14ac:dyDescent="0.2">
      <c r="CG3688" s="110" t="str">
        <f t="shared" si="425"/>
        <v/>
      </c>
    </row>
    <row r="3689" spans="85:85" x14ac:dyDescent="0.2">
      <c r="CG3689" s="110" t="str">
        <f t="shared" si="425"/>
        <v/>
      </c>
    </row>
    <row r="3690" spans="85:85" x14ac:dyDescent="0.2">
      <c r="CG3690" s="110" t="str">
        <f t="shared" si="425"/>
        <v/>
      </c>
    </row>
    <row r="3691" spans="85:85" x14ac:dyDescent="0.2">
      <c r="CG3691" s="110" t="str">
        <f t="shared" si="425"/>
        <v/>
      </c>
    </row>
    <row r="3692" spans="85:85" x14ac:dyDescent="0.2">
      <c r="CG3692" s="110" t="str">
        <f t="shared" si="425"/>
        <v/>
      </c>
    </row>
    <row r="3693" spans="85:85" x14ac:dyDescent="0.2">
      <c r="CG3693" s="110" t="str">
        <f t="shared" si="425"/>
        <v/>
      </c>
    </row>
    <row r="3694" spans="85:85" x14ac:dyDescent="0.2">
      <c r="CG3694" s="110" t="str">
        <f t="shared" ref="CG3694:CG3757" si="426">CJ3694&amp;CM3694</f>
        <v/>
      </c>
    </row>
    <row r="3695" spans="85:85" x14ac:dyDescent="0.2">
      <c r="CG3695" s="110" t="str">
        <f t="shared" si="426"/>
        <v/>
      </c>
    </row>
    <row r="3696" spans="85:85" x14ac:dyDescent="0.2">
      <c r="CG3696" s="110" t="str">
        <f t="shared" si="426"/>
        <v/>
      </c>
    </row>
    <row r="3697" spans="85:85" x14ac:dyDescent="0.2">
      <c r="CG3697" s="110" t="str">
        <f t="shared" si="426"/>
        <v/>
      </c>
    </row>
    <row r="3698" spans="85:85" x14ac:dyDescent="0.2">
      <c r="CG3698" s="110" t="str">
        <f t="shared" si="426"/>
        <v/>
      </c>
    </row>
    <row r="3699" spans="85:85" x14ac:dyDescent="0.2">
      <c r="CG3699" s="110" t="str">
        <f t="shared" si="426"/>
        <v/>
      </c>
    </row>
    <row r="3700" spans="85:85" x14ac:dyDescent="0.2">
      <c r="CG3700" s="110" t="str">
        <f t="shared" si="426"/>
        <v/>
      </c>
    </row>
    <row r="3701" spans="85:85" x14ac:dyDescent="0.2">
      <c r="CG3701" s="110" t="str">
        <f t="shared" si="426"/>
        <v/>
      </c>
    </row>
    <row r="3702" spans="85:85" x14ac:dyDescent="0.2">
      <c r="CG3702" s="110" t="str">
        <f t="shared" si="426"/>
        <v/>
      </c>
    </row>
    <row r="3703" spans="85:85" x14ac:dyDescent="0.2">
      <c r="CG3703" s="110" t="str">
        <f t="shared" si="426"/>
        <v/>
      </c>
    </row>
    <row r="3704" spans="85:85" x14ac:dyDescent="0.2">
      <c r="CG3704" s="110" t="str">
        <f t="shared" si="426"/>
        <v/>
      </c>
    </row>
    <row r="3705" spans="85:85" x14ac:dyDescent="0.2">
      <c r="CG3705" s="110" t="str">
        <f t="shared" si="426"/>
        <v/>
      </c>
    </row>
    <row r="3706" spans="85:85" x14ac:dyDescent="0.2">
      <c r="CG3706" s="110" t="str">
        <f t="shared" si="426"/>
        <v/>
      </c>
    </row>
    <row r="3707" spans="85:85" x14ac:dyDescent="0.2">
      <c r="CG3707" s="110" t="str">
        <f t="shared" si="426"/>
        <v/>
      </c>
    </row>
    <row r="3708" spans="85:85" x14ac:dyDescent="0.2">
      <c r="CG3708" s="110" t="str">
        <f t="shared" si="426"/>
        <v/>
      </c>
    </row>
    <row r="3709" spans="85:85" x14ac:dyDescent="0.2">
      <c r="CG3709" s="110" t="str">
        <f t="shared" si="426"/>
        <v/>
      </c>
    </row>
    <row r="3710" spans="85:85" x14ac:dyDescent="0.2">
      <c r="CG3710" s="110" t="str">
        <f t="shared" si="426"/>
        <v/>
      </c>
    </row>
    <row r="3711" spans="85:85" x14ac:dyDescent="0.2">
      <c r="CG3711" s="110" t="str">
        <f t="shared" si="426"/>
        <v/>
      </c>
    </row>
    <row r="3712" spans="85:85" x14ac:dyDescent="0.2">
      <c r="CG3712" s="110" t="str">
        <f t="shared" si="426"/>
        <v/>
      </c>
    </row>
    <row r="3713" spans="85:85" x14ac:dyDescent="0.2">
      <c r="CG3713" s="110" t="str">
        <f t="shared" si="426"/>
        <v/>
      </c>
    </row>
    <row r="3714" spans="85:85" x14ac:dyDescent="0.2">
      <c r="CG3714" s="110" t="str">
        <f t="shared" si="426"/>
        <v/>
      </c>
    </row>
    <row r="3715" spans="85:85" x14ac:dyDescent="0.2">
      <c r="CG3715" s="110" t="str">
        <f t="shared" si="426"/>
        <v/>
      </c>
    </row>
    <row r="3716" spans="85:85" x14ac:dyDescent="0.2">
      <c r="CG3716" s="110" t="str">
        <f t="shared" si="426"/>
        <v/>
      </c>
    </row>
    <row r="3717" spans="85:85" x14ac:dyDescent="0.2">
      <c r="CG3717" s="110" t="str">
        <f t="shared" si="426"/>
        <v/>
      </c>
    </row>
    <row r="3718" spans="85:85" x14ac:dyDescent="0.2">
      <c r="CG3718" s="110" t="str">
        <f t="shared" si="426"/>
        <v/>
      </c>
    </row>
    <row r="3719" spans="85:85" x14ac:dyDescent="0.2">
      <c r="CG3719" s="110" t="str">
        <f t="shared" si="426"/>
        <v/>
      </c>
    </row>
    <row r="3720" spans="85:85" x14ac:dyDescent="0.2">
      <c r="CG3720" s="110" t="str">
        <f t="shared" si="426"/>
        <v/>
      </c>
    </row>
    <row r="3721" spans="85:85" x14ac:dyDescent="0.2">
      <c r="CG3721" s="110" t="str">
        <f t="shared" si="426"/>
        <v/>
      </c>
    </row>
    <row r="3722" spans="85:85" x14ac:dyDescent="0.2">
      <c r="CG3722" s="110" t="str">
        <f t="shared" si="426"/>
        <v/>
      </c>
    </row>
    <row r="3723" spans="85:85" x14ac:dyDescent="0.2">
      <c r="CG3723" s="110" t="str">
        <f t="shared" si="426"/>
        <v/>
      </c>
    </row>
    <row r="3724" spans="85:85" x14ac:dyDescent="0.2">
      <c r="CG3724" s="110" t="str">
        <f t="shared" si="426"/>
        <v/>
      </c>
    </row>
    <row r="3725" spans="85:85" x14ac:dyDescent="0.2">
      <c r="CG3725" s="110" t="str">
        <f t="shared" si="426"/>
        <v/>
      </c>
    </row>
    <row r="3726" spans="85:85" x14ac:dyDescent="0.2">
      <c r="CG3726" s="110" t="str">
        <f t="shared" si="426"/>
        <v/>
      </c>
    </row>
    <row r="3727" spans="85:85" x14ac:dyDescent="0.2">
      <c r="CG3727" s="110" t="str">
        <f t="shared" si="426"/>
        <v/>
      </c>
    </row>
    <row r="3728" spans="85:85" x14ac:dyDescent="0.2">
      <c r="CG3728" s="110" t="str">
        <f t="shared" si="426"/>
        <v/>
      </c>
    </row>
    <row r="3729" spans="85:85" x14ac:dyDescent="0.2">
      <c r="CG3729" s="110" t="str">
        <f t="shared" si="426"/>
        <v/>
      </c>
    </row>
    <row r="3730" spans="85:85" x14ac:dyDescent="0.2">
      <c r="CG3730" s="110" t="str">
        <f t="shared" si="426"/>
        <v/>
      </c>
    </row>
    <row r="3731" spans="85:85" x14ac:dyDescent="0.2">
      <c r="CG3731" s="110" t="str">
        <f t="shared" si="426"/>
        <v/>
      </c>
    </row>
    <row r="3732" spans="85:85" x14ac:dyDescent="0.2">
      <c r="CG3732" s="110" t="str">
        <f t="shared" si="426"/>
        <v/>
      </c>
    </row>
    <row r="3733" spans="85:85" x14ac:dyDescent="0.2">
      <c r="CG3733" s="110" t="str">
        <f t="shared" si="426"/>
        <v/>
      </c>
    </row>
    <row r="3734" spans="85:85" x14ac:dyDescent="0.2">
      <c r="CG3734" s="110" t="str">
        <f t="shared" si="426"/>
        <v/>
      </c>
    </row>
    <row r="3735" spans="85:85" x14ac:dyDescent="0.2">
      <c r="CG3735" s="110" t="str">
        <f t="shared" si="426"/>
        <v/>
      </c>
    </row>
    <row r="3736" spans="85:85" x14ac:dyDescent="0.2">
      <c r="CG3736" s="110" t="str">
        <f t="shared" si="426"/>
        <v/>
      </c>
    </row>
    <row r="3737" spans="85:85" x14ac:dyDescent="0.2">
      <c r="CG3737" s="110" t="str">
        <f t="shared" si="426"/>
        <v/>
      </c>
    </row>
    <row r="3738" spans="85:85" x14ac:dyDescent="0.2">
      <c r="CG3738" s="110" t="str">
        <f t="shared" si="426"/>
        <v/>
      </c>
    </row>
    <row r="3739" spans="85:85" x14ac:dyDescent="0.2">
      <c r="CG3739" s="110" t="str">
        <f t="shared" si="426"/>
        <v/>
      </c>
    </row>
    <row r="3740" spans="85:85" x14ac:dyDescent="0.2">
      <c r="CG3740" s="110" t="str">
        <f t="shared" si="426"/>
        <v/>
      </c>
    </row>
    <row r="3741" spans="85:85" x14ac:dyDescent="0.2">
      <c r="CG3741" s="110" t="str">
        <f t="shared" si="426"/>
        <v/>
      </c>
    </row>
    <row r="3742" spans="85:85" x14ac:dyDescent="0.2">
      <c r="CG3742" s="110" t="str">
        <f t="shared" si="426"/>
        <v/>
      </c>
    </row>
    <row r="3743" spans="85:85" x14ac:dyDescent="0.2">
      <c r="CG3743" s="110" t="str">
        <f t="shared" si="426"/>
        <v/>
      </c>
    </row>
    <row r="3744" spans="85:85" x14ac:dyDescent="0.2">
      <c r="CG3744" s="110" t="str">
        <f t="shared" si="426"/>
        <v/>
      </c>
    </row>
    <row r="3745" spans="85:85" x14ac:dyDescent="0.2">
      <c r="CG3745" s="110" t="str">
        <f t="shared" si="426"/>
        <v/>
      </c>
    </row>
    <row r="3746" spans="85:85" x14ac:dyDescent="0.2">
      <c r="CG3746" s="110" t="str">
        <f t="shared" si="426"/>
        <v/>
      </c>
    </row>
    <row r="3747" spans="85:85" x14ac:dyDescent="0.2">
      <c r="CG3747" s="110" t="str">
        <f t="shared" si="426"/>
        <v/>
      </c>
    </row>
    <row r="3748" spans="85:85" x14ac:dyDescent="0.2">
      <c r="CG3748" s="110" t="str">
        <f t="shared" si="426"/>
        <v/>
      </c>
    </row>
    <row r="3749" spans="85:85" x14ac:dyDescent="0.2">
      <c r="CG3749" s="110" t="str">
        <f t="shared" si="426"/>
        <v/>
      </c>
    </row>
    <row r="3750" spans="85:85" x14ac:dyDescent="0.2">
      <c r="CG3750" s="110" t="str">
        <f t="shared" si="426"/>
        <v/>
      </c>
    </row>
    <row r="3751" spans="85:85" x14ac:dyDescent="0.2">
      <c r="CG3751" s="110" t="str">
        <f t="shared" si="426"/>
        <v/>
      </c>
    </row>
    <row r="3752" spans="85:85" x14ac:dyDescent="0.2">
      <c r="CG3752" s="110" t="str">
        <f t="shared" si="426"/>
        <v/>
      </c>
    </row>
    <row r="3753" spans="85:85" x14ac:dyDescent="0.2">
      <c r="CG3753" s="110" t="str">
        <f t="shared" si="426"/>
        <v/>
      </c>
    </row>
    <row r="3754" spans="85:85" x14ac:dyDescent="0.2">
      <c r="CG3754" s="110" t="str">
        <f t="shared" si="426"/>
        <v/>
      </c>
    </row>
    <row r="3755" spans="85:85" x14ac:dyDescent="0.2">
      <c r="CG3755" s="110" t="str">
        <f t="shared" si="426"/>
        <v/>
      </c>
    </row>
    <row r="3756" spans="85:85" x14ac:dyDescent="0.2">
      <c r="CG3756" s="110" t="str">
        <f t="shared" si="426"/>
        <v/>
      </c>
    </row>
    <row r="3757" spans="85:85" x14ac:dyDescent="0.2">
      <c r="CG3757" s="110" t="str">
        <f t="shared" si="426"/>
        <v/>
      </c>
    </row>
    <row r="3758" spans="85:85" x14ac:dyDescent="0.2">
      <c r="CG3758" s="110" t="str">
        <f t="shared" ref="CG3758:CG3821" si="427">CJ3758&amp;CM3758</f>
        <v/>
      </c>
    </row>
    <row r="3759" spans="85:85" x14ac:dyDescent="0.2">
      <c r="CG3759" s="110" t="str">
        <f t="shared" si="427"/>
        <v/>
      </c>
    </row>
    <row r="3760" spans="85:85" x14ac:dyDescent="0.2">
      <c r="CG3760" s="110" t="str">
        <f t="shared" si="427"/>
        <v/>
      </c>
    </row>
    <row r="3761" spans="85:85" x14ac:dyDescent="0.2">
      <c r="CG3761" s="110" t="str">
        <f t="shared" si="427"/>
        <v/>
      </c>
    </row>
    <row r="3762" spans="85:85" x14ac:dyDescent="0.2">
      <c r="CG3762" s="110" t="str">
        <f t="shared" si="427"/>
        <v/>
      </c>
    </row>
    <row r="3763" spans="85:85" x14ac:dyDescent="0.2">
      <c r="CG3763" s="110" t="str">
        <f t="shared" si="427"/>
        <v/>
      </c>
    </row>
    <row r="3764" spans="85:85" x14ac:dyDescent="0.2">
      <c r="CG3764" s="110" t="str">
        <f t="shared" si="427"/>
        <v/>
      </c>
    </row>
    <row r="3765" spans="85:85" x14ac:dyDescent="0.2">
      <c r="CG3765" s="110" t="str">
        <f t="shared" si="427"/>
        <v/>
      </c>
    </row>
    <row r="3766" spans="85:85" x14ac:dyDescent="0.2">
      <c r="CG3766" s="110" t="str">
        <f t="shared" si="427"/>
        <v/>
      </c>
    </row>
    <row r="3767" spans="85:85" x14ac:dyDescent="0.2">
      <c r="CG3767" s="110" t="str">
        <f t="shared" si="427"/>
        <v/>
      </c>
    </row>
    <row r="3768" spans="85:85" x14ac:dyDescent="0.2">
      <c r="CG3768" s="110" t="str">
        <f t="shared" si="427"/>
        <v/>
      </c>
    </row>
    <row r="3769" spans="85:85" x14ac:dyDescent="0.2">
      <c r="CG3769" s="110" t="str">
        <f t="shared" si="427"/>
        <v/>
      </c>
    </row>
    <row r="3770" spans="85:85" x14ac:dyDescent="0.2">
      <c r="CG3770" s="110" t="str">
        <f t="shared" si="427"/>
        <v/>
      </c>
    </row>
    <row r="3771" spans="85:85" x14ac:dyDescent="0.2">
      <c r="CG3771" s="110" t="str">
        <f t="shared" si="427"/>
        <v/>
      </c>
    </row>
    <row r="3772" spans="85:85" x14ac:dyDescent="0.2">
      <c r="CG3772" s="110" t="str">
        <f t="shared" si="427"/>
        <v/>
      </c>
    </row>
    <row r="3773" spans="85:85" x14ac:dyDescent="0.2">
      <c r="CG3773" s="110" t="str">
        <f t="shared" si="427"/>
        <v/>
      </c>
    </row>
    <row r="3774" spans="85:85" x14ac:dyDescent="0.2">
      <c r="CG3774" s="110" t="str">
        <f t="shared" si="427"/>
        <v/>
      </c>
    </row>
    <row r="3775" spans="85:85" x14ac:dyDescent="0.2">
      <c r="CG3775" s="110" t="str">
        <f t="shared" si="427"/>
        <v/>
      </c>
    </row>
    <row r="3776" spans="85:85" x14ac:dyDescent="0.2">
      <c r="CG3776" s="110" t="str">
        <f t="shared" si="427"/>
        <v/>
      </c>
    </row>
    <row r="3777" spans="85:85" x14ac:dyDescent="0.2">
      <c r="CG3777" s="110" t="str">
        <f t="shared" si="427"/>
        <v/>
      </c>
    </row>
    <row r="3778" spans="85:85" x14ac:dyDescent="0.2">
      <c r="CG3778" s="110" t="str">
        <f t="shared" si="427"/>
        <v/>
      </c>
    </row>
    <row r="3779" spans="85:85" x14ac:dyDescent="0.2">
      <c r="CG3779" s="110" t="str">
        <f t="shared" si="427"/>
        <v/>
      </c>
    </row>
    <row r="3780" spans="85:85" x14ac:dyDescent="0.2">
      <c r="CG3780" s="110" t="str">
        <f t="shared" si="427"/>
        <v/>
      </c>
    </row>
    <row r="3781" spans="85:85" x14ac:dyDescent="0.2">
      <c r="CG3781" s="110" t="str">
        <f t="shared" si="427"/>
        <v/>
      </c>
    </row>
    <row r="3782" spans="85:85" x14ac:dyDescent="0.2">
      <c r="CG3782" s="110" t="str">
        <f t="shared" si="427"/>
        <v/>
      </c>
    </row>
    <row r="3783" spans="85:85" x14ac:dyDescent="0.2">
      <c r="CG3783" s="110" t="str">
        <f t="shared" si="427"/>
        <v/>
      </c>
    </row>
    <row r="3784" spans="85:85" x14ac:dyDescent="0.2">
      <c r="CG3784" s="110" t="str">
        <f t="shared" si="427"/>
        <v/>
      </c>
    </row>
    <row r="3785" spans="85:85" x14ac:dyDescent="0.2">
      <c r="CG3785" s="110" t="str">
        <f t="shared" si="427"/>
        <v/>
      </c>
    </row>
    <row r="3786" spans="85:85" x14ac:dyDescent="0.2">
      <c r="CG3786" s="110" t="str">
        <f t="shared" si="427"/>
        <v/>
      </c>
    </row>
    <row r="3787" spans="85:85" x14ac:dyDescent="0.2">
      <c r="CG3787" s="110" t="str">
        <f t="shared" si="427"/>
        <v/>
      </c>
    </row>
    <row r="3788" spans="85:85" x14ac:dyDescent="0.2">
      <c r="CG3788" s="110" t="str">
        <f t="shared" si="427"/>
        <v/>
      </c>
    </row>
    <row r="3789" spans="85:85" x14ac:dyDescent="0.2">
      <c r="CG3789" s="110" t="str">
        <f t="shared" si="427"/>
        <v/>
      </c>
    </row>
    <row r="3790" spans="85:85" x14ac:dyDescent="0.2">
      <c r="CG3790" s="110" t="str">
        <f t="shared" si="427"/>
        <v/>
      </c>
    </row>
    <row r="3791" spans="85:85" x14ac:dyDescent="0.2">
      <c r="CG3791" s="110" t="str">
        <f t="shared" si="427"/>
        <v/>
      </c>
    </row>
    <row r="3792" spans="85:85" x14ac:dyDescent="0.2">
      <c r="CG3792" s="110" t="str">
        <f t="shared" si="427"/>
        <v/>
      </c>
    </row>
    <row r="3793" spans="85:85" x14ac:dyDescent="0.2">
      <c r="CG3793" s="110" t="str">
        <f t="shared" si="427"/>
        <v/>
      </c>
    </row>
    <row r="3794" spans="85:85" x14ac:dyDescent="0.2">
      <c r="CG3794" s="110" t="str">
        <f t="shared" si="427"/>
        <v/>
      </c>
    </row>
    <row r="3795" spans="85:85" x14ac:dyDescent="0.2">
      <c r="CG3795" s="110" t="str">
        <f t="shared" si="427"/>
        <v/>
      </c>
    </row>
    <row r="3796" spans="85:85" x14ac:dyDescent="0.2">
      <c r="CG3796" s="110" t="str">
        <f t="shared" si="427"/>
        <v/>
      </c>
    </row>
    <row r="3797" spans="85:85" x14ac:dyDescent="0.2">
      <c r="CG3797" s="110" t="str">
        <f t="shared" si="427"/>
        <v/>
      </c>
    </row>
    <row r="3798" spans="85:85" x14ac:dyDescent="0.2">
      <c r="CG3798" s="110" t="str">
        <f t="shared" si="427"/>
        <v/>
      </c>
    </row>
    <row r="3799" spans="85:85" x14ac:dyDescent="0.2">
      <c r="CG3799" s="110" t="str">
        <f t="shared" si="427"/>
        <v/>
      </c>
    </row>
    <row r="3800" spans="85:85" x14ac:dyDescent="0.2">
      <c r="CG3800" s="110" t="str">
        <f t="shared" si="427"/>
        <v/>
      </c>
    </row>
    <row r="3801" spans="85:85" x14ac:dyDescent="0.2">
      <c r="CG3801" s="110" t="str">
        <f t="shared" si="427"/>
        <v/>
      </c>
    </row>
    <row r="3802" spans="85:85" x14ac:dyDescent="0.2">
      <c r="CG3802" s="110" t="str">
        <f t="shared" si="427"/>
        <v/>
      </c>
    </row>
    <row r="3803" spans="85:85" x14ac:dyDescent="0.2">
      <c r="CG3803" s="110" t="str">
        <f t="shared" si="427"/>
        <v/>
      </c>
    </row>
    <row r="3804" spans="85:85" x14ac:dyDescent="0.2">
      <c r="CG3804" s="110" t="str">
        <f t="shared" si="427"/>
        <v/>
      </c>
    </row>
    <row r="3805" spans="85:85" x14ac:dyDescent="0.2">
      <c r="CG3805" s="110" t="str">
        <f t="shared" si="427"/>
        <v/>
      </c>
    </row>
    <row r="3806" spans="85:85" x14ac:dyDescent="0.2">
      <c r="CG3806" s="110" t="str">
        <f t="shared" si="427"/>
        <v/>
      </c>
    </row>
    <row r="3807" spans="85:85" x14ac:dyDescent="0.2">
      <c r="CG3807" s="110" t="str">
        <f t="shared" si="427"/>
        <v/>
      </c>
    </row>
    <row r="3808" spans="85:85" x14ac:dyDescent="0.2">
      <c r="CG3808" s="110" t="str">
        <f t="shared" si="427"/>
        <v/>
      </c>
    </row>
    <row r="3809" spans="85:85" x14ac:dyDescent="0.2">
      <c r="CG3809" s="110" t="str">
        <f t="shared" si="427"/>
        <v/>
      </c>
    </row>
    <row r="3810" spans="85:85" x14ac:dyDescent="0.2">
      <c r="CG3810" s="110" t="str">
        <f t="shared" si="427"/>
        <v/>
      </c>
    </row>
    <row r="3811" spans="85:85" x14ac:dyDescent="0.2">
      <c r="CG3811" s="110" t="str">
        <f t="shared" si="427"/>
        <v/>
      </c>
    </row>
    <row r="3812" spans="85:85" x14ac:dyDescent="0.2">
      <c r="CG3812" s="110" t="str">
        <f t="shared" si="427"/>
        <v/>
      </c>
    </row>
    <row r="3813" spans="85:85" x14ac:dyDescent="0.2">
      <c r="CG3813" s="110" t="str">
        <f t="shared" si="427"/>
        <v/>
      </c>
    </row>
    <row r="3814" spans="85:85" x14ac:dyDescent="0.2">
      <c r="CG3814" s="110" t="str">
        <f t="shared" si="427"/>
        <v/>
      </c>
    </row>
    <row r="3815" spans="85:85" x14ac:dyDescent="0.2">
      <c r="CG3815" s="110" t="str">
        <f t="shared" si="427"/>
        <v/>
      </c>
    </row>
    <row r="3816" spans="85:85" x14ac:dyDescent="0.2">
      <c r="CG3816" s="110" t="str">
        <f t="shared" si="427"/>
        <v/>
      </c>
    </row>
    <row r="3817" spans="85:85" x14ac:dyDescent="0.2">
      <c r="CG3817" s="110" t="str">
        <f t="shared" si="427"/>
        <v/>
      </c>
    </row>
    <row r="3818" spans="85:85" x14ac:dyDescent="0.2">
      <c r="CG3818" s="110" t="str">
        <f t="shared" si="427"/>
        <v/>
      </c>
    </row>
    <row r="3819" spans="85:85" x14ac:dyDescent="0.2">
      <c r="CG3819" s="110" t="str">
        <f t="shared" si="427"/>
        <v/>
      </c>
    </row>
    <row r="3820" spans="85:85" x14ac:dyDescent="0.2">
      <c r="CG3820" s="110" t="str">
        <f t="shared" si="427"/>
        <v/>
      </c>
    </row>
    <row r="3821" spans="85:85" x14ac:dyDescent="0.2">
      <c r="CG3821" s="110" t="str">
        <f t="shared" si="427"/>
        <v/>
      </c>
    </row>
    <row r="3822" spans="85:85" x14ac:dyDescent="0.2">
      <c r="CG3822" s="110" t="str">
        <f t="shared" ref="CG3822:CG3885" si="428">CJ3822&amp;CM3822</f>
        <v/>
      </c>
    </row>
    <row r="3823" spans="85:85" x14ac:dyDescent="0.2">
      <c r="CG3823" s="110" t="str">
        <f t="shared" si="428"/>
        <v/>
      </c>
    </row>
    <row r="3824" spans="85:85" x14ac:dyDescent="0.2">
      <c r="CG3824" s="110" t="str">
        <f t="shared" si="428"/>
        <v/>
      </c>
    </row>
    <row r="3825" spans="85:85" x14ac:dyDescent="0.2">
      <c r="CG3825" s="110" t="str">
        <f t="shared" si="428"/>
        <v/>
      </c>
    </row>
    <row r="3826" spans="85:85" x14ac:dyDescent="0.2">
      <c r="CG3826" s="110" t="str">
        <f t="shared" si="428"/>
        <v/>
      </c>
    </row>
    <row r="3827" spans="85:85" x14ac:dyDescent="0.2">
      <c r="CG3827" s="110" t="str">
        <f t="shared" si="428"/>
        <v/>
      </c>
    </row>
    <row r="3828" spans="85:85" x14ac:dyDescent="0.2">
      <c r="CG3828" s="110" t="str">
        <f t="shared" si="428"/>
        <v/>
      </c>
    </row>
    <row r="3829" spans="85:85" x14ac:dyDescent="0.2">
      <c r="CG3829" s="110" t="str">
        <f t="shared" si="428"/>
        <v/>
      </c>
    </row>
    <row r="3830" spans="85:85" x14ac:dyDescent="0.2">
      <c r="CG3830" s="110" t="str">
        <f t="shared" si="428"/>
        <v/>
      </c>
    </row>
    <row r="3831" spans="85:85" x14ac:dyDescent="0.2">
      <c r="CG3831" s="110" t="str">
        <f t="shared" si="428"/>
        <v/>
      </c>
    </row>
    <row r="3832" spans="85:85" x14ac:dyDescent="0.2">
      <c r="CG3832" s="110" t="str">
        <f t="shared" si="428"/>
        <v/>
      </c>
    </row>
    <row r="3833" spans="85:85" x14ac:dyDescent="0.2">
      <c r="CG3833" s="110" t="str">
        <f t="shared" si="428"/>
        <v/>
      </c>
    </row>
    <row r="3834" spans="85:85" x14ac:dyDescent="0.2">
      <c r="CG3834" s="110" t="str">
        <f t="shared" si="428"/>
        <v/>
      </c>
    </row>
    <row r="3835" spans="85:85" x14ac:dyDescent="0.2">
      <c r="CG3835" s="110" t="str">
        <f t="shared" si="428"/>
        <v/>
      </c>
    </row>
    <row r="3836" spans="85:85" x14ac:dyDescent="0.2">
      <c r="CG3836" s="110" t="str">
        <f t="shared" si="428"/>
        <v/>
      </c>
    </row>
    <row r="3837" spans="85:85" x14ac:dyDescent="0.2">
      <c r="CG3837" s="110" t="str">
        <f t="shared" si="428"/>
        <v/>
      </c>
    </row>
    <row r="3838" spans="85:85" x14ac:dyDescent="0.2">
      <c r="CG3838" s="110" t="str">
        <f t="shared" si="428"/>
        <v/>
      </c>
    </row>
    <row r="3839" spans="85:85" x14ac:dyDescent="0.2">
      <c r="CG3839" s="110" t="str">
        <f t="shared" si="428"/>
        <v/>
      </c>
    </row>
    <row r="3840" spans="85:85" x14ac:dyDescent="0.2">
      <c r="CG3840" s="110" t="str">
        <f t="shared" si="428"/>
        <v/>
      </c>
    </row>
    <row r="3841" spans="85:85" x14ac:dyDescent="0.2">
      <c r="CG3841" s="110" t="str">
        <f t="shared" si="428"/>
        <v/>
      </c>
    </row>
    <row r="3842" spans="85:85" x14ac:dyDescent="0.2">
      <c r="CG3842" s="110" t="str">
        <f t="shared" si="428"/>
        <v/>
      </c>
    </row>
    <row r="3843" spans="85:85" x14ac:dyDescent="0.2">
      <c r="CG3843" s="110" t="str">
        <f t="shared" si="428"/>
        <v/>
      </c>
    </row>
    <row r="3844" spans="85:85" x14ac:dyDescent="0.2">
      <c r="CG3844" s="110" t="str">
        <f t="shared" si="428"/>
        <v/>
      </c>
    </row>
    <row r="3845" spans="85:85" x14ac:dyDescent="0.2">
      <c r="CG3845" s="110" t="str">
        <f t="shared" si="428"/>
        <v/>
      </c>
    </row>
    <row r="3846" spans="85:85" x14ac:dyDescent="0.2">
      <c r="CG3846" s="110" t="str">
        <f t="shared" si="428"/>
        <v/>
      </c>
    </row>
    <row r="3847" spans="85:85" x14ac:dyDescent="0.2">
      <c r="CG3847" s="110" t="str">
        <f t="shared" si="428"/>
        <v/>
      </c>
    </row>
    <row r="3848" spans="85:85" x14ac:dyDescent="0.2">
      <c r="CG3848" s="110" t="str">
        <f t="shared" si="428"/>
        <v/>
      </c>
    </row>
    <row r="3849" spans="85:85" x14ac:dyDescent="0.2">
      <c r="CG3849" s="110" t="str">
        <f t="shared" si="428"/>
        <v/>
      </c>
    </row>
    <row r="3850" spans="85:85" x14ac:dyDescent="0.2">
      <c r="CG3850" s="110" t="str">
        <f t="shared" si="428"/>
        <v/>
      </c>
    </row>
    <row r="3851" spans="85:85" x14ac:dyDescent="0.2">
      <c r="CG3851" s="110" t="str">
        <f t="shared" si="428"/>
        <v/>
      </c>
    </row>
    <row r="3852" spans="85:85" x14ac:dyDescent="0.2">
      <c r="CG3852" s="110" t="str">
        <f t="shared" si="428"/>
        <v/>
      </c>
    </row>
    <row r="3853" spans="85:85" x14ac:dyDescent="0.2">
      <c r="CG3853" s="110" t="str">
        <f t="shared" si="428"/>
        <v/>
      </c>
    </row>
    <row r="3854" spans="85:85" x14ac:dyDescent="0.2">
      <c r="CG3854" s="110" t="str">
        <f t="shared" si="428"/>
        <v/>
      </c>
    </row>
    <row r="3855" spans="85:85" x14ac:dyDescent="0.2">
      <c r="CG3855" s="110" t="str">
        <f t="shared" si="428"/>
        <v/>
      </c>
    </row>
    <row r="3856" spans="85:85" x14ac:dyDescent="0.2">
      <c r="CG3856" s="110" t="str">
        <f t="shared" si="428"/>
        <v/>
      </c>
    </row>
    <row r="3857" spans="85:85" x14ac:dyDescent="0.2">
      <c r="CG3857" s="110" t="str">
        <f t="shared" si="428"/>
        <v/>
      </c>
    </row>
    <row r="3858" spans="85:85" x14ac:dyDescent="0.2">
      <c r="CG3858" s="110" t="str">
        <f t="shared" si="428"/>
        <v/>
      </c>
    </row>
    <row r="3859" spans="85:85" x14ac:dyDescent="0.2">
      <c r="CG3859" s="110" t="str">
        <f t="shared" si="428"/>
        <v/>
      </c>
    </row>
    <row r="3860" spans="85:85" x14ac:dyDescent="0.2">
      <c r="CG3860" s="110" t="str">
        <f t="shared" si="428"/>
        <v/>
      </c>
    </row>
    <row r="3861" spans="85:85" x14ac:dyDescent="0.2">
      <c r="CG3861" s="110" t="str">
        <f t="shared" si="428"/>
        <v/>
      </c>
    </row>
    <row r="3862" spans="85:85" x14ac:dyDescent="0.2">
      <c r="CG3862" s="110" t="str">
        <f t="shared" si="428"/>
        <v/>
      </c>
    </row>
    <row r="3863" spans="85:85" x14ac:dyDescent="0.2">
      <c r="CG3863" s="110" t="str">
        <f t="shared" si="428"/>
        <v/>
      </c>
    </row>
    <row r="3864" spans="85:85" x14ac:dyDescent="0.2">
      <c r="CG3864" s="110" t="str">
        <f t="shared" si="428"/>
        <v/>
      </c>
    </row>
    <row r="3865" spans="85:85" x14ac:dyDescent="0.2">
      <c r="CG3865" s="110" t="str">
        <f t="shared" si="428"/>
        <v/>
      </c>
    </row>
    <row r="3866" spans="85:85" x14ac:dyDescent="0.2">
      <c r="CG3866" s="110" t="str">
        <f t="shared" si="428"/>
        <v/>
      </c>
    </row>
    <row r="3867" spans="85:85" x14ac:dyDescent="0.2">
      <c r="CG3867" s="110" t="str">
        <f t="shared" si="428"/>
        <v/>
      </c>
    </row>
    <row r="3868" spans="85:85" x14ac:dyDescent="0.2">
      <c r="CG3868" s="110" t="str">
        <f t="shared" si="428"/>
        <v/>
      </c>
    </row>
    <row r="3869" spans="85:85" x14ac:dyDescent="0.2">
      <c r="CG3869" s="110" t="str">
        <f t="shared" si="428"/>
        <v/>
      </c>
    </row>
    <row r="3870" spans="85:85" x14ac:dyDescent="0.2">
      <c r="CG3870" s="110" t="str">
        <f t="shared" si="428"/>
        <v/>
      </c>
    </row>
    <row r="3871" spans="85:85" x14ac:dyDescent="0.2">
      <c r="CG3871" s="110" t="str">
        <f t="shared" si="428"/>
        <v/>
      </c>
    </row>
    <row r="3872" spans="85:85" x14ac:dyDescent="0.2">
      <c r="CG3872" s="110" t="str">
        <f t="shared" si="428"/>
        <v/>
      </c>
    </row>
    <row r="3873" spans="85:85" x14ac:dyDescent="0.2">
      <c r="CG3873" s="110" t="str">
        <f t="shared" si="428"/>
        <v/>
      </c>
    </row>
    <row r="3874" spans="85:85" x14ac:dyDescent="0.2">
      <c r="CG3874" s="110" t="str">
        <f t="shared" si="428"/>
        <v/>
      </c>
    </row>
    <row r="3875" spans="85:85" x14ac:dyDescent="0.2">
      <c r="CG3875" s="110" t="str">
        <f t="shared" si="428"/>
        <v/>
      </c>
    </row>
    <row r="3876" spans="85:85" x14ac:dyDescent="0.2">
      <c r="CG3876" s="110" t="str">
        <f t="shared" si="428"/>
        <v/>
      </c>
    </row>
    <row r="3877" spans="85:85" x14ac:dyDescent="0.2">
      <c r="CG3877" s="110" t="str">
        <f t="shared" si="428"/>
        <v/>
      </c>
    </row>
    <row r="3878" spans="85:85" x14ac:dyDescent="0.2">
      <c r="CG3878" s="110" t="str">
        <f t="shared" si="428"/>
        <v/>
      </c>
    </row>
    <row r="3879" spans="85:85" x14ac:dyDescent="0.2">
      <c r="CG3879" s="110" t="str">
        <f t="shared" si="428"/>
        <v/>
      </c>
    </row>
    <row r="3880" spans="85:85" x14ac:dyDescent="0.2">
      <c r="CG3880" s="110" t="str">
        <f t="shared" si="428"/>
        <v/>
      </c>
    </row>
    <row r="3881" spans="85:85" x14ac:dyDescent="0.2">
      <c r="CG3881" s="110" t="str">
        <f t="shared" si="428"/>
        <v/>
      </c>
    </row>
    <row r="3882" spans="85:85" x14ac:dyDescent="0.2">
      <c r="CG3882" s="110" t="str">
        <f t="shared" si="428"/>
        <v/>
      </c>
    </row>
    <row r="3883" spans="85:85" x14ac:dyDescent="0.2">
      <c r="CG3883" s="110" t="str">
        <f t="shared" si="428"/>
        <v/>
      </c>
    </row>
    <row r="3884" spans="85:85" x14ac:dyDescent="0.2">
      <c r="CG3884" s="110" t="str">
        <f t="shared" si="428"/>
        <v/>
      </c>
    </row>
    <row r="3885" spans="85:85" x14ac:dyDescent="0.2">
      <c r="CG3885" s="110" t="str">
        <f t="shared" si="428"/>
        <v/>
      </c>
    </row>
    <row r="3886" spans="85:85" x14ac:dyDescent="0.2">
      <c r="CG3886" s="110" t="str">
        <f t="shared" ref="CG3886:CG3949" si="429">CJ3886&amp;CM3886</f>
        <v/>
      </c>
    </row>
    <row r="3887" spans="85:85" x14ac:dyDescent="0.2">
      <c r="CG3887" s="110" t="str">
        <f t="shared" si="429"/>
        <v/>
      </c>
    </row>
    <row r="3888" spans="85:85" x14ac:dyDescent="0.2">
      <c r="CG3888" s="110" t="str">
        <f t="shared" si="429"/>
        <v/>
      </c>
    </row>
    <row r="3889" spans="85:85" x14ac:dyDescent="0.2">
      <c r="CG3889" s="110" t="str">
        <f t="shared" si="429"/>
        <v/>
      </c>
    </row>
    <row r="3890" spans="85:85" x14ac:dyDescent="0.2">
      <c r="CG3890" s="110" t="str">
        <f t="shared" si="429"/>
        <v/>
      </c>
    </row>
    <row r="3891" spans="85:85" x14ac:dyDescent="0.2">
      <c r="CG3891" s="110" t="str">
        <f t="shared" si="429"/>
        <v/>
      </c>
    </row>
    <row r="3892" spans="85:85" x14ac:dyDescent="0.2">
      <c r="CG3892" s="110" t="str">
        <f t="shared" si="429"/>
        <v/>
      </c>
    </row>
    <row r="3893" spans="85:85" x14ac:dyDescent="0.2">
      <c r="CG3893" s="110" t="str">
        <f t="shared" si="429"/>
        <v/>
      </c>
    </row>
    <row r="3894" spans="85:85" x14ac:dyDescent="0.2">
      <c r="CG3894" s="110" t="str">
        <f t="shared" si="429"/>
        <v/>
      </c>
    </row>
    <row r="3895" spans="85:85" x14ac:dyDescent="0.2">
      <c r="CG3895" s="110" t="str">
        <f t="shared" si="429"/>
        <v/>
      </c>
    </row>
    <row r="3896" spans="85:85" x14ac:dyDescent="0.2">
      <c r="CG3896" s="110" t="str">
        <f t="shared" si="429"/>
        <v/>
      </c>
    </row>
    <row r="3897" spans="85:85" x14ac:dyDescent="0.2">
      <c r="CG3897" s="110" t="str">
        <f t="shared" si="429"/>
        <v/>
      </c>
    </row>
    <row r="3898" spans="85:85" x14ac:dyDescent="0.2">
      <c r="CG3898" s="110" t="str">
        <f t="shared" si="429"/>
        <v/>
      </c>
    </row>
    <row r="3899" spans="85:85" x14ac:dyDescent="0.2">
      <c r="CG3899" s="110" t="str">
        <f t="shared" si="429"/>
        <v/>
      </c>
    </row>
    <row r="3900" spans="85:85" x14ac:dyDescent="0.2">
      <c r="CG3900" s="110" t="str">
        <f t="shared" si="429"/>
        <v/>
      </c>
    </row>
    <row r="3901" spans="85:85" x14ac:dyDescent="0.2">
      <c r="CG3901" s="110" t="str">
        <f t="shared" si="429"/>
        <v/>
      </c>
    </row>
    <row r="3902" spans="85:85" x14ac:dyDescent="0.2">
      <c r="CG3902" s="110" t="str">
        <f t="shared" si="429"/>
        <v/>
      </c>
    </row>
    <row r="3903" spans="85:85" x14ac:dyDescent="0.2">
      <c r="CG3903" s="110" t="str">
        <f t="shared" si="429"/>
        <v/>
      </c>
    </row>
    <row r="3904" spans="85:85" x14ac:dyDescent="0.2">
      <c r="CG3904" s="110" t="str">
        <f t="shared" si="429"/>
        <v/>
      </c>
    </row>
    <row r="3905" spans="85:85" x14ac:dyDescent="0.2">
      <c r="CG3905" s="110" t="str">
        <f t="shared" si="429"/>
        <v/>
      </c>
    </row>
    <row r="3906" spans="85:85" x14ac:dyDescent="0.2">
      <c r="CG3906" s="110" t="str">
        <f t="shared" si="429"/>
        <v/>
      </c>
    </row>
    <row r="3907" spans="85:85" x14ac:dyDescent="0.2">
      <c r="CG3907" s="110" t="str">
        <f t="shared" si="429"/>
        <v/>
      </c>
    </row>
    <row r="3908" spans="85:85" x14ac:dyDescent="0.2">
      <c r="CG3908" s="110" t="str">
        <f t="shared" si="429"/>
        <v/>
      </c>
    </row>
    <row r="3909" spans="85:85" x14ac:dyDescent="0.2">
      <c r="CG3909" s="110" t="str">
        <f t="shared" si="429"/>
        <v/>
      </c>
    </row>
    <row r="3910" spans="85:85" x14ac:dyDescent="0.2">
      <c r="CG3910" s="110" t="str">
        <f t="shared" si="429"/>
        <v/>
      </c>
    </row>
    <row r="3911" spans="85:85" x14ac:dyDescent="0.2">
      <c r="CG3911" s="110" t="str">
        <f t="shared" si="429"/>
        <v/>
      </c>
    </row>
    <row r="3912" spans="85:85" x14ac:dyDescent="0.2">
      <c r="CG3912" s="110" t="str">
        <f t="shared" si="429"/>
        <v/>
      </c>
    </row>
    <row r="3913" spans="85:85" x14ac:dyDescent="0.2">
      <c r="CG3913" s="110" t="str">
        <f t="shared" si="429"/>
        <v/>
      </c>
    </row>
    <row r="3914" spans="85:85" x14ac:dyDescent="0.2">
      <c r="CG3914" s="110" t="str">
        <f t="shared" si="429"/>
        <v/>
      </c>
    </row>
    <row r="3915" spans="85:85" x14ac:dyDescent="0.2">
      <c r="CG3915" s="110" t="str">
        <f t="shared" si="429"/>
        <v/>
      </c>
    </row>
    <row r="3916" spans="85:85" x14ac:dyDescent="0.2">
      <c r="CG3916" s="110" t="str">
        <f t="shared" si="429"/>
        <v/>
      </c>
    </row>
    <row r="3917" spans="85:85" x14ac:dyDescent="0.2">
      <c r="CG3917" s="110" t="str">
        <f t="shared" si="429"/>
        <v/>
      </c>
    </row>
    <row r="3918" spans="85:85" x14ac:dyDescent="0.2">
      <c r="CG3918" s="110" t="str">
        <f t="shared" si="429"/>
        <v/>
      </c>
    </row>
    <row r="3919" spans="85:85" x14ac:dyDescent="0.2">
      <c r="CG3919" s="110" t="str">
        <f t="shared" si="429"/>
        <v/>
      </c>
    </row>
    <row r="3920" spans="85:85" x14ac:dyDescent="0.2">
      <c r="CG3920" s="110" t="str">
        <f t="shared" si="429"/>
        <v/>
      </c>
    </row>
    <row r="3921" spans="85:85" x14ac:dyDescent="0.2">
      <c r="CG3921" s="110" t="str">
        <f t="shared" si="429"/>
        <v/>
      </c>
    </row>
    <row r="3922" spans="85:85" x14ac:dyDescent="0.2">
      <c r="CG3922" s="110" t="str">
        <f t="shared" si="429"/>
        <v/>
      </c>
    </row>
    <row r="3923" spans="85:85" x14ac:dyDescent="0.2">
      <c r="CG3923" s="110" t="str">
        <f t="shared" si="429"/>
        <v/>
      </c>
    </row>
    <row r="3924" spans="85:85" x14ac:dyDescent="0.2">
      <c r="CG3924" s="110" t="str">
        <f t="shared" si="429"/>
        <v/>
      </c>
    </row>
    <row r="3925" spans="85:85" x14ac:dyDescent="0.2">
      <c r="CG3925" s="110" t="str">
        <f t="shared" si="429"/>
        <v/>
      </c>
    </row>
    <row r="3926" spans="85:85" x14ac:dyDescent="0.2">
      <c r="CG3926" s="110" t="str">
        <f t="shared" si="429"/>
        <v/>
      </c>
    </row>
    <row r="3927" spans="85:85" x14ac:dyDescent="0.2">
      <c r="CG3927" s="110" t="str">
        <f t="shared" si="429"/>
        <v/>
      </c>
    </row>
    <row r="3928" spans="85:85" x14ac:dyDescent="0.2">
      <c r="CG3928" s="110" t="str">
        <f t="shared" si="429"/>
        <v/>
      </c>
    </row>
    <row r="3929" spans="85:85" x14ac:dyDescent="0.2">
      <c r="CG3929" s="110" t="str">
        <f t="shared" si="429"/>
        <v/>
      </c>
    </row>
    <row r="3930" spans="85:85" x14ac:dyDescent="0.2">
      <c r="CG3930" s="110" t="str">
        <f t="shared" si="429"/>
        <v/>
      </c>
    </row>
    <row r="3931" spans="85:85" x14ac:dyDescent="0.2">
      <c r="CG3931" s="110" t="str">
        <f t="shared" si="429"/>
        <v/>
      </c>
    </row>
    <row r="3932" spans="85:85" x14ac:dyDescent="0.2">
      <c r="CG3932" s="110" t="str">
        <f t="shared" si="429"/>
        <v/>
      </c>
    </row>
    <row r="3933" spans="85:85" x14ac:dyDescent="0.2">
      <c r="CG3933" s="110" t="str">
        <f t="shared" si="429"/>
        <v/>
      </c>
    </row>
    <row r="3934" spans="85:85" x14ac:dyDescent="0.2">
      <c r="CG3934" s="110" t="str">
        <f t="shared" si="429"/>
        <v/>
      </c>
    </row>
    <row r="3935" spans="85:85" x14ac:dyDescent="0.2">
      <c r="CG3935" s="110" t="str">
        <f t="shared" si="429"/>
        <v/>
      </c>
    </row>
    <row r="3936" spans="85:85" x14ac:dyDescent="0.2">
      <c r="CG3936" s="110" t="str">
        <f t="shared" si="429"/>
        <v/>
      </c>
    </row>
    <row r="3937" spans="85:85" x14ac:dyDescent="0.2">
      <c r="CG3937" s="110" t="str">
        <f t="shared" si="429"/>
        <v/>
      </c>
    </row>
    <row r="3938" spans="85:85" x14ac:dyDescent="0.2">
      <c r="CG3938" s="110" t="str">
        <f t="shared" si="429"/>
        <v/>
      </c>
    </row>
    <row r="3939" spans="85:85" x14ac:dyDescent="0.2">
      <c r="CG3939" s="110" t="str">
        <f t="shared" si="429"/>
        <v/>
      </c>
    </row>
    <row r="3940" spans="85:85" x14ac:dyDescent="0.2">
      <c r="CG3940" s="110" t="str">
        <f t="shared" si="429"/>
        <v/>
      </c>
    </row>
    <row r="3941" spans="85:85" x14ac:dyDescent="0.2">
      <c r="CG3941" s="110" t="str">
        <f t="shared" si="429"/>
        <v/>
      </c>
    </row>
    <row r="3942" spans="85:85" x14ac:dyDescent="0.2">
      <c r="CG3942" s="110" t="str">
        <f t="shared" si="429"/>
        <v/>
      </c>
    </row>
    <row r="3943" spans="85:85" x14ac:dyDescent="0.2">
      <c r="CG3943" s="110" t="str">
        <f t="shared" si="429"/>
        <v/>
      </c>
    </row>
    <row r="3944" spans="85:85" x14ac:dyDescent="0.2">
      <c r="CG3944" s="110" t="str">
        <f t="shared" si="429"/>
        <v/>
      </c>
    </row>
    <row r="3945" spans="85:85" x14ac:dyDescent="0.2">
      <c r="CG3945" s="110" t="str">
        <f t="shared" si="429"/>
        <v/>
      </c>
    </row>
    <row r="3946" spans="85:85" x14ac:dyDescent="0.2">
      <c r="CG3946" s="110" t="str">
        <f t="shared" si="429"/>
        <v/>
      </c>
    </row>
    <row r="3947" spans="85:85" x14ac:dyDescent="0.2">
      <c r="CG3947" s="110" t="str">
        <f t="shared" si="429"/>
        <v/>
      </c>
    </row>
    <row r="3948" spans="85:85" x14ac:dyDescent="0.2">
      <c r="CG3948" s="110" t="str">
        <f t="shared" si="429"/>
        <v/>
      </c>
    </row>
    <row r="3949" spans="85:85" x14ac:dyDescent="0.2">
      <c r="CG3949" s="110" t="str">
        <f t="shared" si="429"/>
        <v/>
      </c>
    </row>
    <row r="3950" spans="85:85" x14ac:dyDescent="0.2">
      <c r="CG3950" s="110" t="str">
        <f t="shared" ref="CG3950:CG4013" si="430">CJ3950&amp;CM3950</f>
        <v/>
      </c>
    </row>
    <row r="3951" spans="85:85" x14ac:dyDescent="0.2">
      <c r="CG3951" s="110" t="str">
        <f t="shared" si="430"/>
        <v/>
      </c>
    </row>
    <row r="3952" spans="85:85" x14ac:dyDescent="0.2">
      <c r="CG3952" s="110" t="str">
        <f t="shared" si="430"/>
        <v/>
      </c>
    </row>
    <row r="3953" spans="85:85" x14ac:dyDescent="0.2">
      <c r="CG3953" s="110" t="str">
        <f t="shared" si="430"/>
        <v/>
      </c>
    </row>
    <row r="3954" spans="85:85" x14ac:dyDescent="0.2">
      <c r="CG3954" s="110" t="str">
        <f t="shared" si="430"/>
        <v/>
      </c>
    </row>
    <row r="3955" spans="85:85" x14ac:dyDescent="0.2">
      <c r="CG3955" s="110" t="str">
        <f t="shared" si="430"/>
        <v/>
      </c>
    </row>
    <row r="3956" spans="85:85" x14ac:dyDescent="0.2">
      <c r="CG3956" s="110" t="str">
        <f t="shared" si="430"/>
        <v/>
      </c>
    </row>
    <row r="3957" spans="85:85" x14ac:dyDescent="0.2">
      <c r="CG3957" s="110" t="str">
        <f t="shared" si="430"/>
        <v/>
      </c>
    </row>
    <row r="3958" spans="85:85" x14ac:dyDescent="0.2">
      <c r="CG3958" s="110" t="str">
        <f t="shared" si="430"/>
        <v/>
      </c>
    </row>
    <row r="3959" spans="85:85" x14ac:dyDescent="0.2">
      <c r="CG3959" s="110" t="str">
        <f t="shared" si="430"/>
        <v/>
      </c>
    </row>
    <row r="3960" spans="85:85" x14ac:dyDescent="0.2">
      <c r="CG3960" s="110" t="str">
        <f t="shared" si="430"/>
        <v/>
      </c>
    </row>
    <row r="3961" spans="85:85" x14ac:dyDescent="0.2">
      <c r="CG3961" s="110" t="str">
        <f t="shared" si="430"/>
        <v/>
      </c>
    </row>
    <row r="3962" spans="85:85" x14ac:dyDescent="0.2">
      <c r="CG3962" s="110" t="str">
        <f t="shared" si="430"/>
        <v/>
      </c>
    </row>
    <row r="3963" spans="85:85" x14ac:dyDescent="0.2">
      <c r="CG3963" s="110" t="str">
        <f t="shared" si="430"/>
        <v/>
      </c>
    </row>
    <row r="3964" spans="85:85" x14ac:dyDescent="0.2">
      <c r="CG3964" s="110" t="str">
        <f t="shared" si="430"/>
        <v/>
      </c>
    </row>
    <row r="3965" spans="85:85" x14ac:dyDescent="0.2">
      <c r="CG3965" s="110" t="str">
        <f t="shared" si="430"/>
        <v/>
      </c>
    </row>
    <row r="3966" spans="85:85" x14ac:dyDescent="0.2">
      <c r="CG3966" s="110" t="str">
        <f t="shared" si="430"/>
        <v/>
      </c>
    </row>
    <row r="3967" spans="85:85" x14ac:dyDescent="0.2">
      <c r="CG3967" s="110" t="str">
        <f t="shared" si="430"/>
        <v/>
      </c>
    </row>
    <row r="3968" spans="85:85" x14ac:dyDescent="0.2">
      <c r="CG3968" s="110" t="str">
        <f t="shared" si="430"/>
        <v/>
      </c>
    </row>
    <row r="3969" spans="85:85" x14ac:dyDescent="0.2">
      <c r="CG3969" s="110" t="str">
        <f t="shared" si="430"/>
        <v/>
      </c>
    </row>
    <row r="3970" spans="85:85" x14ac:dyDescent="0.2">
      <c r="CG3970" s="110" t="str">
        <f t="shared" si="430"/>
        <v/>
      </c>
    </row>
    <row r="3971" spans="85:85" x14ac:dyDescent="0.2">
      <c r="CG3971" s="110" t="str">
        <f t="shared" si="430"/>
        <v/>
      </c>
    </row>
    <row r="3972" spans="85:85" x14ac:dyDescent="0.2">
      <c r="CG3972" s="110" t="str">
        <f t="shared" si="430"/>
        <v/>
      </c>
    </row>
    <row r="3973" spans="85:85" x14ac:dyDescent="0.2">
      <c r="CG3973" s="110" t="str">
        <f t="shared" si="430"/>
        <v/>
      </c>
    </row>
    <row r="3974" spans="85:85" x14ac:dyDescent="0.2">
      <c r="CG3974" s="110" t="str">
        <f t="shared" si="430"/>
        <v/>
      </c>
    </row>
    <row r="3975" spans="85:85" x14ac:dyDescent="0.2">
      <c r="CG3975" s="110" t="str">
        <f t="shared" si="430"/>
        <v/>
      </c>
    </row>
    <row r="3976" spans="85:85" x14ac:dyDescent="0.2">
      <c r="CG3976" s="110" t="str">
        <f t="shared" si="430"/>
        <v/>
      </c>
    </row>
    <row r="3977" spans="85:85" x14ac:dyDescent="0.2">
      <c r="CG3977" s="110" t="str">
        <f t="shared" si="430"/>
        <v/>
      </c>
    </row>
    <row r="3978" spans="85:85" x14ac:dyDescent="0.2">
      <c r="CG3978" s="110" t="str">
        <f t="shared" si="430"/>
        <v/>
      </c>
    </row>
    <row r="3979" spans="85:85" x14ac:dyDescent="0.2">
      <c r="CG3979" s="110" t="str">
        <f t="shared" si="430"/>
        <v/>
      </c>
    </row>
    <row r="3980" spans="85:85" x14ac:dyDescent="0.2">
      <c r="CG3980" s="110" t="str">
        <f t="shared" si="430"/>
        <v/>
      </c>
    </row>
    <row r="3981" spans="85:85" x14ac:dyDescent="0.2">
      <c r="CG3981" s="110" t="str">
        <f t="shared" si="430"/>
        <v/>
      </c>
    </row>
    <row r="3982" spans="85:85" x14ac:dyDescent="0.2">
      <c r="CG3982" s="110" t="str">
        <f t="shared" si="430"/>
        <v/>
      </c>
    </row>
    <row r="3983" spans="85:85" x14ac:dyDescent="0.2">
      <c r="CG3983" s="110" t="str">
        <f t="shared" si="430"/>
        <v/>
      </c>
    </row>
    <row r="3984" spans="85:85" x14ac:dyDescent="0.2">
      <c r="CG3984" s="110" t="str">
        <f t="shared" si="430"/>
        <v/>
      </c>
    </row>
    <row r="3985" spans="85:85" x14ac:dyDescent="0.2">
      <c r="CG3985" s="110" t="str">
        <f t="shared" si="430"/>
        <v/>
      </c>
    </row>
    <row r="3986" spans="85:85" x14ac:dyDescent="0.2">
      <c r="CG3986" s="110" t="str">
        <f t="shared" si="430"/>
        <v/>
      </c>
    </row>
    <row r="3987" spans="85:85" x14ac:dyDescent="0.2">
      <c r="CG3987" s="110" t="str">
        <f t="shared" si="430"/>
        <v/>
      </c>
    </row>
    <row r="3988" spans="85:85" x14ac:dyDescent="0.2">
      <c r="CG3988" s="110" t="str">
        <f t="shared" si="430"/>
        <v/>
      </c>
    </row>
    <row r="3989" spans="85:85" x14ac:dyDescent="0.2">
      <c r="CG3989" s="110" t="str">
        <f t="shared" si="430"/>
        <v/>
      </c>
    </row>
    <row r="3990" spans="85:85" x14ac:dyDescent="0.2">
      <c r="CG3990" s="110" t="str">
        <f t="shared" si="430"/>
        <v/>
      </c>
    </row>
    <row r="3991" spans="85:85" x14ac:dyDescent="0.2">
      <c r="CG3991" s="110" t="str">
        <f t="shared" si="430"/>
        <v/>
      </c>
    </row>
    <row r="3992" spans="85:85" x14ac:dyDescent="0.2">
      <c r="CG3992" s="110" t="str">
        <f t="shared" si="430"/>
        <v/>
      </c>
    </row>
    <row r="3993" spans="85:85" x14ac:dyDescent="0.2">
      <c r="CG3993" s="110" t="str">
        <f t="shared" si="430"/>
        <v/>
      </c>
    </row>
    <row r="3994" spans="85:85" x14ac:dyDescent="0.2">
      <c r="CG3994" s="110" t="str">
        <f t="shared" si="430"/>
        <v/>
      </c>
    </row>
    <row r="3995" spans="85:85" x14ac:dyDescent="0.2">
      <c r="CG3995" s="110" t="str">
        <f t="shared" si="430"/>
        <v/>
      </c>
    </row>
    <row r="3996" spans="85:85" x14ac:dyDescent="0.2">
      <c r="CG3996" s="110" t="str">
        <f t="shared" si="430"/>
        <v/>
      </c>
    </row>
    <row r="3997" spans="85:85" x14ac:dyDescent="0.2">
      <c r="CG3997" s="110" t="str">
        <f t="shared" si="430"/>
        <v/>
      </c>
    </row>
    <row r="3998" spans="85:85" x14ac:dyDescent="0.2">
      <c r="CG3998" s="110" t="str">
        <f t="shared" si="430"/>
        <v/>
      </c>
    </row>
    <row r="3999" spans="85:85" x14ac:dyDescent="0.2">
      <c r="CG3999" s="110" t="str">
        <f t="shared" si="430"/>
        <v/>
      </c>
    </row>
    <row r="4000" spans="85:85" x14ac:dyDescent="0.2">
      <c r="CG4000" s="110" t="str">
        <f t="shared" si="430"/>
        <v/>
      </c>
    </row>
    <row r="4001" spans="85:85" x14ac:dyDescent="0.2">
      <c r="CG4001" s="110" t="str">
        <f t="shared" si="430"/>
        <v/>
      </c>
    </row>
    <row r="4002" spans="85:85" x14ac:dyDescent="0.2">
      <c r="CG4002" s="110" t="str">
        <f t="shared" si="430"/>
        <v/>
      </c>
    </row>
    <row r="4003" spans="85:85" x14ac:dyDescent="0.2">
      <c r="CG4003" s="110" t="str">
        <f t="shared" si="430"/>
        <v/>
      </c>
    </row>
    <row r="4004" spans="85:85" x14ac:dyDescent="0.2">
      <c r="CG4004" s="110" t="str">
        <f t="shared" si="430"/>
        <v/>
      </c>
    </row>
    <row r="4005" spans="85:85" x14ac:dyDescent="0.2">
      <c r="CG4005" s="110" t="str">
        <f t="shared" si="430"/>
        <v/>
      </c>
    </row>
    <row r="4006" spans="85:85" x14ac:dyDescent="0.2">
      <c r="CG4006" s="110" t="str">
        <f t="shared" si="430"/>
        <v/>
      </c>
    </row>
    <row r="4007" spans="85:85" x14ac:dyDescent="0.2">
      <c r="CG4007" s="110" t="str">
        <f t="shared" si="430"/>
        <v/>
      </c>
    </row>
    <row r="4008" spans="85:85" x14ac:dyDescent="0.2">
      <c r="CG4008" s="110" t="str">
        <f t="shared" si="430"/>
        <v/>
      </c>
    </row>
    <row r="4009" spans="85:85" x14ac:dyDescent="0.2">
      <c r="CG4009" s="110" t="str">
        <f t="shared" si="430"/>
        <v/>
      </c>
    </row>
    <row r="4010" spans="85:85" x14ac:dyDescent="0.2">
      <c r="CG4010" s="110" t="str">
        <f t="shared" si="430"/>
        <v/>
      </c>
    </row>
    <row r="4011" spans="85:85" x14ac:dyDescent="0.2">
      <c r="CG4011" s="110" t="str">
        <f t="shared" si="430"/>
        <v/>
      </c>
    </row>
    <row r="4012" spans="85:85" x14ac:dyDescent="0.2">
      <c r="CG4012" s="110" t="str">
        <f t="shared" si="430"/>
        <v/>
      </c>
    </row>
    <row r="4013" spans="85:85" x14ac:dyDescent="0.2">
      <c r="CG4013" s="110" t="str">
        <f t="shared" si="430"/>
        <v/>
      </c>
    </row>
    <row r="4014" spans="85:85" x14ac:dyDescent="0.2">
      <c r="CG4014" s="110" t="str">
        <f t="shared" ref="CG4014:CG4077" si="431">CJ4014&amp;CM4014</f>
        <v/>
      </c>
    </row>
    <row r="4015" spans="85:85" x14ac:dyDescent="0.2">
      <c r="CG4015" s="110" t="str">
        <f t="shared" si="431"/>
        <v/>
      </c>
    </row>
    <row r="4016" spans="85:85" x14ac:dyDescent="0.2">
      <c r="CG4016" s="110" t="str">
        <f t="shared" si="431"/>
        <v/>
      </c>
    </row>
    <row r="4017" spans="85:85" x14ac:dyDescent="0.2">
      <c r="CG4017" s="110" t="str">
        <f t="shared" si="431"/>
        <v/>
      </c>
    </row>
    <row r="4018" spans="85:85" x14ac:dyDescent="0.2">
      <c r="CG4018" s="110" t="str">
        <f t="shared" si="431"/>
        <v/>
      </c>
    </row>
    <row r="4019" spans="85:85" x14ac:dyDescent="0.2">
      <c r="CG4019" s="110" t="str">
        <f t="shared" si="431"/>
        <v/>
      </c>
    </row>
    <row r="4020" spans="85:85" x14ac:dyDescent="0.2">
      <c r="CG4020" s="110" t="str">
        <f t="shared" si="431"/>
        <v/>
      </c>
    </row>
    <row r="4021" spans="85:85" x14ac:dyDescent="0.2">
      <c r="CG4021" s="110" t="str">
        <f t="shared" si="431"/>
        <v/>
      </c>
    </row>
    <row r="4022" spans="85:85" x14ac:dyDescent="0.2">
      <c r="CG4022" s="110" t="str">
        <f t="shared" si="431"/>
        <v/>
      </c>
    </row>
    <row r="4023" spans="85:85" x14ac:dyDescent="0.2">
      <c r="CG4023" s="110" t="str">
        <f t="shared" si="431"/>
        <v/>
      </c>
    </row>
    <row r="4024" spans="85:85" x14ac:dyDescent="0.2">
      <c r="CG4024" s="110" t="str">
        <f t="shared" si="431"/>
        <v/>
      </c>
    </row>
    <row r="4025" spans="85:85" x14ac:dyDescent="0.2">
      <c r="CG4025" s="110" t="str">
        <f t="shared" si="431"/>
        <v/>
      </c>
    </row>
    <row r="4026" spans="85:85" x14ac:dyDescent="0.2">
      <c r="CG4026" s="110" t="str">
        <f t="shared" si="431"/>
        <v/>
      </c>
    </row>
    <row r="4027" spans="85:85" x14ac:dyDescent="0.2">
      <c r="CG4027" s="110" t="str">
        <f t="shared" si="431"/>
        <v/>
      </c>
    </row>
    <row r="4028" spans="85:85" x14ac:dyDescent="0.2">
      <c r="CG4028" s="110" t="str">
        <f t="shared" si="431"/>
        <v/>
      </c>
    </row>
    <row r="4029" spans="85:85" x14ac:dyDescent="0.2">
      <c r="CG4029" s="110" t="str">
        <f t="shared" si="431"/>
        <v/>
      </c>
    </row>
    <row r="4030" spans="85:85" x14ac:dyDescent="0.2">
      <c r="CG4030" s="110" t="str">
        <f t="shared" si="431"/>
        <v/>
      </c>
    </row>
    <row r="4031" spans="85:85" x14ac:dyDescent="0.2">
      <c r="CG4031" s="110" t="str">
        <f t="shared" si="431"/>
        <v/>
      </c>
    </row>
    <row r="4032" spans="85:85" x14ac:dyDescent="0.2">
      <c r="CG4032" s="110" t="str">
        <f t="shared" si="431"/>
        <v/>
      </c>
    </row>
    <row r="4033" spans="85:85" x14ac:dyDescent="0.2">
      <c r="CG4033" s="110" t="str">
        <f t="shared" si="431"/>
        <v/>
      </c>
    </row>
    <row r="4034" spans="85:85" x14ac:dyDescent="0.2">
      <c r="CG4034" s="110" t="str">
        <f t="shared" si="431"/>
        <v/>
      </c>
    </row>
    <row r="4035" spans="85:85" x14ac:dyDescent="0.2">
      <c r="CG4035" s="110" t="str">
        <f t="shared" si="431"/>
        <v/>
      </c>
    </row>
    <row r="4036" spans="85:85" x14ac:dyDescent="0.2">
      <c r="CG4036" s="110" t="str">
        <f t="shared" si="431"/>
        <v/>
      </c>
    </row>
    <row r="4037" spans="85:85" x14ac:dyDescent="0.2">
      <c r="CG4037" s="110" t="str">
        <f t="shared" si="431"/>
        <v/>
      </c>
    </row>
    <row r="4038" spans="85:85" x14ac:dyDescent="0.2">
      <c r="CG4038" s="110" t="str">
        <f t="shared" si="431"/>
        <v/>
      </c>
    </row>
    <row r="4039" spans="85:85" x14ac:dyDescent="0.2">
      <c r="CG4039" s="110" t="str">
        <f t="shared" si="431"/>
        <v/>
      </c>
    </row>
    <row r="4040" spans="85:85" x14ac:dyDescent="0.2">
      <c r="CG4040" s="110" t="str">
        <f t="shared" si="431"/>
        <v/>
      </c>
    </row>
    <row r="4041" spans="85:85" x14ac:dyDescent="0.2">
      <c r="CG4041" s="110" t="str">
        <f t="shared" si="431"/>
        <v/>
      </c>
    </row>
    <row r="4042" spans="85:85" x14ac:dyDescent="0.2">
      <c r="CG4042" s="110" t="str">
        <f t="shared" si="431"/>
        <v/>
      </c>
    </row>
    <row r="4043" spans="85:85" x14ac:dyDescent="0.2">
      <c r="CG4043" s="110" t="str">
        <f t="shared" si="431"/>
        <v/>
      </c>
    </row>
    <row r="4044" spans="85:85" x14ac:dyDescent="0.2">
      <c r="CG4044" s="110" t="str">
        <f t="shared" si="431"/>
        <v/>
      </c>
    </row>
    <row r="4045" spans="85:85" x14ac:dyDescent="0.2">
      <c r="CG4045" s="110" t="str">
        <f t="shared" si="431"/>
        <v/>
      </c>
    </row>
    <row r="4046" spans="85:85" x14ac:dyDescent="0.2">
      <c r="CG4046" s="110" t="str">
        <f t="shared" si="431"/>
        <v/>
      </c>
    </row>
    <row r="4047" spans="85:85" x14ac:dyDescent="0.2">
      <c r="CG4047" s="110" t="str">
        <f t="shared" si="431"/>
        <v/>
      </c>
    </row>
    <row r="4048" spans="85:85" x14ac:dyDescent="0.2">
      <c r="CG4048" s="110" t="str">
        <f t="shared" si="431"/>
        <v/>
      </c>
    </row>
    <row r="4049" spans="85:85" x14ac:dyDescent="0.2">
      <c r="CG4049" s="110" t="str">
        <f t="shared" si="431"/>
        <v/>
      </c>
    </row>
    <row r="4050" spans="85:85" x14ac:dyDescent="0.2">
      <c r="CG4050" s="110" t="str">
        <f t="shared" si="431"/>
        <v/>
      </c>
    </row>
    <row r="4051" spans="85:85" x14ac:dyDescent="0.2">
      <c r="CG4051" s="110" t="str">
        <f t="shared" si="431"/>
        <v/>
      </c>
    </row>
    <row r="4052" spans="85:85" x14ac:dyDescent="0.2">
      <c r="CG4052" s="110" t="str">
        <f t="shared" si="431"/>
        <v/>
      </c>
    </row>
    <row r="4053" spans="85:85" x14ac:dyDescent="0.2">
      <c r="CG4053" s="110" t="str">
        <f t="shared" si="431"/>
        <v/>
      </c>
    </row>
    <row r="4054" spans="85:85" x14ac:dyDescent="0.2">
      <c r="CG4054" s="110" t="str">
        <f t="shared" si="431"/>
        <v/>
      </c>
    </row>
    <row r="4055" spans="85:85" x14ac:dyDescent="0.2">
      <c r="CG4055" s="110" t="str">
        <f t="shared" si="431"/>
        <v/>
      </c>
    </row>
    <row r="4056" spans="85:85" x14ac:dyDescent="0.2">
      <c r="CG4056" s="110" t="str">
        <f t="shared" si="431"/>
        <v/>
      </c>
    </row>
    <row r="4057" spans="85:85" x14ac:dyDescent="0.2">
      <c r="CG4057" s="110" t="str">
        <f t="shared" si="431"/>
        <v/>
      </c>
    </row>
    <row r="4058" spans="85:85" x14ac:dyDescent="0.2">
      <c r="CG4058" s="110" t="str">
        <f t="shared" si="431"/>
        <v/>
      </c>
    </row>
    <row r="4059" spans="85:85" x14ac:dyDescent="0.2">
      <c r="CG4059" s="110" t="str">
        <f t="shared" si="431"/>
        <v/>
      </c>
    </row>
    <row r="4060" spans="85:85" x14ac:dyDescent="0.2">
      <c r="CG4060" s="110" t="str">
        <f t="shared" si="431"/>
        <v/>
      </c>
    </row>
    <row r="4061" spans="85:85" x14ac:dyDescent="0.2">
      <c r="CG4061" s="110" t="str">
        <f t="shared" si="431"/>
        <v/>
      </c>
    </row>
    <row r="4062" spans="85:85" x14ac:dyDescent="0.2">
      <c r="CG4062" s="110" t="str">
        <f t="shared" si="431"/>
        <v/>
      </c>
    </row>
    <row r="4063" spans="85:85" x14ac:dyDescent="0.2">
      <c r="CG4063" s="110" t="str">
        <f t="shared" si="431"/>
        <v/>
      </c>
    </row>
    <row r="4064" spans="85:85" x14ac:dyDescent="0.2">
      <c r="CG4064" s="110" t="str">
        <f t="shared" si="431"/>
        <v/>
      </c>
    </row>
    <row r="4065" spans="85:85" x14ac:dyDescent="0.2">
      <c r="CG4065" s="110" t="str">
        <f t="shared" si="431"/>
        <v/>
      </c>
    </row>
    <row r="4066" spans="85:85" x14ac:dyDescent="0.2">
      <c r="CG4066" s="110" t="str">
        <f t="shared" si="431"/>
        <v/>
      </c>
    </row>
    <row r="4067" spans="85:85" x14ac:dyDescent="0.2">
      <c r="CG4067" s="110" t="str">
        <f t="shared" si="431"/>
        <v/>
      </c>
    </row>
    <row r="4068" spans="85:85" x14ac:dyDescent="0.2">
      <c r="CG4068" s="110" t="str">
        <f t="shared" si="431"/>
        <v/>
      </c>
    </row>
    <row r="4069" spans="85:85" x14ac:dyDescent="0.2">
      <c r="CG4069" s="110" t="str">
        <f t="shared" si="431"/>
        <v/>
      </c>
    </row>
    <row r="4070" spans="85:85" x14ac:dyDescent="0.2">
      <c r="CG4070" s="110" t="str">
        <f t="shared" si="431"/>
        <v/>
      </c>
    </row>
    <row r="4071" spans="85:85" x14ac:dyDescent="0.2">
      <c r="CG4071" s="110" t="str">
        <f t="shared" si="431"/>
        <v/>
      </c>
    </row>
    <row r="4072" spans="85:85" x14ac:dyDescent="0.2">
      <c r="CG4072" s="110" t="str">
        <f t="shared" si="431"/>
        <v/>
      </c>
    </row>
    <row r="4073" spans="85:85" x14ac:dyDescent="0.2">
      <c r="CG4073" s="110" t="str">
        <f t="shared" si="431"/>
        <v/>
      </c>
    </row>
    <row r="4074" spans="85:85" x14ac:dyDescent="0.2">
      <c r="CG4074" s="110" t="str">
        <f t="shared" si="431"/>
        <v/>
      </c>
    </row>
    <row r="4075" spans="85:85" x14ac:dyDescent="0.2">
      <c r="CG4075" s="110" t="str">
        <f t="shared" si="431"/>
        <v/>
      </c>
    </row>
    <row r="4076" spans="85:85" x14ac:dyDescent="0.2">
      <c r="CG4076" s="110" t="str">
        <f t="shared" si="431"/>
        <v/>
      </c>
    </row>
    <row r="4077" spans="85:85" x14ac:dyDescent="0.2">
      <c r="CG4077" s="110" t="str">
        <f t="shared" si="431"/>
        <v/>
      </c>
    </row>
    <row r="4078" spans="85:85" x14ac:dyDescent="0.2">
      <c r="CG4078" s="110" t="str">
        <f t="shared" ref="CG4078:CG4141" si="432">CJ4078&amp;CM4078</f>
        <v/>
      </c>
    </row>
    <row r="4079" spans="85:85" x14ac:dyDescent="0.2">
      <c r="CG4079" s="110" t="str">
        <f t="shared" si="432"/>
        <v/>
      </c>
    </row>
    <row r="4080" spans="85:85" x14ac:dyDescent="0.2">
      <c r="CG4080" s="110" t="str">
        <f t="shared" si="432"/>
        <v/>
      </c>
    </row>
    <row r="4081" spans="85:85" x14ac:dyDescent="0.2">
      <c r="CG4081" s="110" t="str">
        <f t="shared" si="432"/>
        <v/>
      </c>
    </row>
    <row r="4082" spans="85:85" x14ac:dyDescent="0.2">
      <c r="CG4082" s="110" t="str">
        <f t="shared" si="432"/>
        <v/>
      </c>
    </row>
    <row r="4083" spans="85:85" x14ac:dyDescent="0.2">
      <c r="CG4083" s="110" t="str">
        <f t="shared" si="432"/>
        <v/>
      </c>
    </row>
    <row r="4084" spans="85:85" x14ac:dyDescent="0.2">
      <c r="CG4084" s="110" t="str">
        <f t="shared" si="432"/>
        <v/>
      </c>
    </row>
    <row r="4085" spans="85:85" x14ac:dyDescent="0.2">
      <c r="CG4085" s="110" t="str">
        <f t="shared" si="432"/>
        <v/>
      </c>
    </row>
    <row r="4086" spans="85:85" x14ac:dyDescent="0.2">
      <c r="CG4086" s="110" t="str">
        <f t="shared" si="432"/>
        <v/>
      </c>
    </row>
    <row r="4087" spans="85:85" x14ac:dyDescent="0.2">
      <c r="CG4087" s="110" t="str">
        <f t="shared" si="432"/>
        <v/>
      </c>
    </row>
    <row r="4088" spans="85:85" x14ac:dyDescent="0.2">
      <c r="CG4088" s="110" t="str">
        <f t="shared" si="432"/>
        <v/>
      </c>
    </row>
    <row r="4089" spans="85:85" x14ac:dyDescent="0.2">
      <c r="CG4089" s="110" t="str">
        <f t="shared" si="432"/>
        <v/>
      </c>
    </row>
    <row r="4090" spans="85:85" x14ac:dyDescent="0.2">
      <c r="CG4090" s="110" t="str">
        <f t="shared" si="432"/>
        <v/>
      </c>
    </row>
    <row r="4091" spans="85:85" x14ac:dyDescent="0.2">
      <c r="CG4091" s="110" t="str">
        <f t="shared" si="432"/>
        <v/>
      </c>
    </row>
    <row r="4092" spans="85:85" x14ac:dyDescent="0.2">
      <c r="CG4092" s="110" t="str">
        <f t="shared" si="432"/>
        <v/>
      </c>
    </row>
    <row r="4093" spans="85:85" x14ac:dyDescent="0.2">
      <c r="CG4093" s="110" t="str">
        <f t="shared" si="432"/>
        <v/>
      </c>
    </row>
    <row r="4094" spans="85:85" x14ac:dyDescent="0.2">
      <c r="CG4094" s="110" t="str">
        <f t="shared" si="432"/>
        <v/>
      </c>
    </row>
    <row r="4095" spans="85:85" x14ac:dyDescent="0.2">
      <c r="CG4095" s="110" t="str">
        <f t="shared" si="432"/>
        <v/>
      </c>
    </row>
    <row r="4096" spans="85:85" x14ac:dyDescent="0.2">
      <c r="CG4096" s="110" t="str">
        <f t="shared" si="432"/>
        <v/>
      </c>
    </row>
    <row r="4097" spans="85:85" x14ac:dyDescent="0.2">
      <c r="CG4097" s="110" t="str">
        <f t="shared" si="432"/>
        <v/>
      </c>
    </row>
    <row r="4098" spans="85:85" x14ac:dyDescent="0.2">
      <c r="CG4098" s="110" t="str">
        <f t="shared" si="432"/>
        <v/>
      </c>
    </row>
    <row r="4099" spans="85:85" x14ac:dyDescent="0.2">
      <c r="CG4099" s="110" t="str">
        <f t="shared" si="432"/>
        <v/>
      </c>
    </row>
    <row r="4100" spans="85:85" x14ac:dyDescent="0.2">
      <c r="CG4100" s="110" t="str">
        <f t="shared" si="432"/>
        <v/>
      </c>
    </row>
    <row r="4101" spans="85:85" x14ac:dyDescent="0.2">
      <c r="CG4101" s="110" t="str">
        <f t="shared" si="432"/>
        <v/>
      </c>
    </row>
    <row r="4102" spans="85:85" x14ac:dyDescent="0.2">
      <c r="CG4102" s="110" t="str">
        <f t="shared" si="432"/>
        <v/>
      </c>
    </row>
    <row r="4103" spans="85:85" x14ac:dyDescent="0.2">
      <c r="CG4103" s="110" t="str">
        <f t="shared" si="432"/>
        <v/>
      </c>
    </row>
    <row r="4104" spans="85:85" x14ac:dyDescent="0.2">
      <c r="CG4104" s="110" t="str">
        <f t="shared" si="432"/>
        <v/>
      </c>
    </row>
    <row r="4105" spans="85:85" x14ac:dyDescent="0.2">
      <c r="CG4105" s="110" t="str">
        <f t="shared" si="432"/>
        <v/>
      </c>
    </row>
    <row r="4106" spans="85:85" x14ac:dyDescent="0.2">
      <c r="CG4106" s="110" t="str">
        <f t="shared" si="432"/>
        <v/>
      </c>
    </row>
    <row r="4107" spans="85:85" x14ac:dyDescent="0.2">
      <c r="CG4107" s="110" t="str">
        <f t="shared" si="432"/>
        <v/>
      </c>
    </row>
    <row r="4108" spans="85:85" x14ac:dyDescent="0.2">
      <c r="CG4108" s="110" t="str">
        <f t="shared" si="432"/>
        <v/>
      </c>
    </row>
    <row r="4109" spans="85:85" x14ac:dyDescent="0.2">
      <c r="CG4109" s="110" t="str">
        <f t="shared" si="432"/>
        <v/>
      </c>
    </row>
    <row r="4110" spans="85:85" x14ac:dyDescent="0.2">
      <c r="CG4110" s="110" t="str">
        <f t="shared" si="432"/>
        <v/>
      </c>
    </row>
    <row r="4111" spans="85:85" x14ac:dyDescent="0.2">
      <c r="CG4111" s="110" t="str">
        <f t="shared" si="432"/>
        <v/>
      </c>
    </row>
    <row r="4112" spans="85:85" x14ac:dyDescent="0.2">
      <c r="CG4112" s="110" t="str">
        <f t="shared" si="432"/>
        <v/>
      </c>
    </row>
    <row r="4113" spans="85:85" x14ac:dyDescent="0.2">
      <c r="CG4113" s="110" t="str">
        <f t="shared" si="432"/>
        <v/>
      </c>
    </row>
    <row r="4114" spans="85:85" x14ac:dyDescent="0.2">
      <c r="CG4114" s="110" t="str">
        <f t="shared" si="432"/>
        <v/>
      </c>
    </row>
    <row r="4115" spans="85:85" x14ac:dyDescent="0.2">
      <c r="CG4115" s="110" t="str">
        <f t="shared" si="432"/>
        <v/>
      </c>
    </row>
    <row r="4116" spans="85:85" x14ac:dyDescent="0.2">
      <c r="CG4116" s="110" t="str">
        <f t="shared" si="432"/>
        <v/>
      </c>
    </row>
    <row r="4117" spans="85:85" x14ac:dyDescent="0.2">
      <c r="CG4117" s="110" t="str">
        <f t="shared" si="432"/>
        <v/>
      </c>
    </row>
    <row r="4118" spans="85:85" x14ac:dyDescent="0.2">
      <c r="CG4118" s="110" t="str">
        <f t="shared" si="432"/>
        <v/>
      </c>
    </row>
    <row r="4119" spans="85:85" x14ac:dyDescent="0.2">
      <c r="CG4119" s="110" t="str">
        <f t="shared" si="432"/>
        <v/>
      </c>
    </row>
    <row r="4120" spans="85:85" x14ac:dyDescent="0.2">
      <c r="CG4120" s="110" t="str">
        <f t="shared" si="432"/>
        <v/>
      </c>
    </row>
    <row r="4121" spans="85:85" x14ac:dyDescent="0.2">
      <c r="CG4121" s="110" t="str">
        <f t="shared" si="432"/>
        <v/>
      </c>
    </row>
    <row r="4122" spans="85:85" x14ac:dyDescent="0.2">
      <c r="CG4122" s="110" t="str">
        <f t="shared" si="432"/>
        <v/>
      </c>
    </row>
    <row r="4123" spans="85:85" x14ac:dyDescent="0.2">
      <c r="CG4123" s="110" t="str">
        <f t="shared" si="432"/>
        <v/>
      </c>
    </row>
    <row r="4124" spans="85:85" x14ac:dyDescent="0.2">
      <c r="CG4124" s="110" t="str">
        <f t="shared" si="432"/>
        <v/>
      </c>
    </row>
    <row r="4125" spans="85:85" x14ac:dyDescent="0.2">
      <c r="CG4125" s="110" t="str">
        <f t="shared" si="432"/>
        <v/>
      </c>
    </row>
    <row r="4126" spans="85:85" x14ac:dyDescent="0.2">
      <c r="CG4126" s="110" t="str">
        <f t="shared" si="432"/>
        <v/>
      </c>
    </row>
    <row r="4127" spans="85:85" x14ac:dyDescent="0.2">
      <c r="CG4127" s="110" t="str">
        <f t="shared" si="432"/>
        <v/>
      </c>
    </row>
    <row r="4128" spans="85:85" x14ac:dyDescent="0.2">
      <c r="CG4128" s="110" t="str">
        <f t="shared" si="432"/>
        <v/>
      </c>
    </row>
    <row r="4129" spans="85:85" x14ac:dyDescent="0.2">
      <c r="CG4129" s="110" t="str">
        <f t="shared" si="432"/>
        <v/>
      </c>
    </row>
    <row r="4130" spans="85:85" x14ac:dyDescent="0.2">
      <c r="CG4130" s="110" t="str">
        <f t="shared" si="432"/>
        <v/>
      </c>
    </row>
    <row r="4131" spans="85:85" x14ac:dyDescent="0.2">
      <c r="CG4131" s="110" t="str">
        <f t="shared" si="432"/>
        <v/>
      </c>
    </row>
    <row r="4132" spans="85:85" x14ac:dyDescent="0.2">
      <c r="CG4132" s="110" t="str">
        <f t="shared" si="432"/>
        <v/>
      </c>
    </row>
    <row r="4133" spans="85:85" x14ac:dyDescent="0.2">
      <c r="CG4133" s="110" t="str">
        <f t="shared" si="432"/>
        <v/>
      </c>
    </row>
    <row r="4134" spans="85:85" x14ac:dyDescent="0.2">
      <c r="CG4134" s="110" t="str">
        <f t="shared" si="432"/>
        <v/>
      </c>
    </row>
    <row r="4135" spans="85:85" x14ac:dyDescent="0.2">
      <c r="CG4135" s="110" t="str">
        <f t="shared" si="432"/>
        <v/>
      </c>
    </row>
    <row r="4136" spans="85:85" x14ac:dyDescent="0.2">
      <c r="CG4136" s="110" t="str">
        <f t="shared" si="432"/>
        <v/>
      </c>
    </row>
    <row r="4137" spans="85:85" x14ac:dyDescent="0.2">
      <c r="CG4137" s="110" t="str">
        <f t="shared" si="432"/>
        <v/>
      </c>
    </row>
    <row r="4138" spans="85:85" x14ac:dyDescent="0.2">
      <c r="CG4138" s="110" t="str">
        <f t="shared" si="432"/>
        <v/>
      </c>
    </row>
    <row r="4139" spans="85:85" x14ac:dyDescent="0.2">
      <c r="CG4139" s="110" t="str">
        <f t="shared" si="432"/>
        <v/>
      </c>
    </row>
    <row r="4140" spans="85:85" x14ac:dyDescent="0.2">
      <c r="CG4140" s="110" t="str">
        <f t="shared" si="432"/>
        <v/>
      </c>
    </row>
    <row r="4141" spans="85:85" x14ac:dyDescent="0.2">
      <c r="CG4141" s="110" t="str">
        <f t="shared" si="432"/>
        <v/>
      </c>
    </row>
    <row r="4142" spans="85:85" x14ac:dyDescent="0.2">
      <c r="CG4142" s="110" t="str">
        <f t="shared" ref="CG4142:CG4205" si="433">CJ4142&amp;CM4142</f>
        <v/>
      </c>
    </row>
    <row r="4143" spans="85:85" x14ac:dyDescent="0.2">
      <c r="CG4143" s="110" t="str">
        <f t="shared" si="433"/>
        <v/>
      </c>
    </row>
    <row r="4144" spans="85:85" x14ac:dyDescent="0.2">
      <c r="CG4144" s="110" t="str">
        <f t="shared" si="433"/>
        <v/>
      </c>
    </row>
    <row r="4145" spans="85:85" x14ac:dyDescent="0.2">
      <c r="CG4145" s="110" t="str">
        <f t="shared" si="433"/>
        <v/>
      </c>
    </row>
    <row r="4146" spans="85:85" x14ac:dyDescent="0.2">
      <c r="CG4146" s="110" t="str">
        <f t="shared" si="433"/>
        <v/>
      </c>
    </row>
    <row r="4147" spans="85:85" x14ac:dyDescent="0.2">
      <c r="CG4147" s="110" t="str">
        <f t="shared" si="433"/>
        <v/>
      </c>
    </row>
    <row r="4148" spans="85:85" x14ac:dyDescent="0.2">
      <c r="CG4148" s="110" t="str">
        <f t="shared" si="433"/>
        <v/>
      </c>
    </row>
    <row r="4149" spans="85:85" x14ac:dyDescent="0.2">
      <c r="CG4149" s="110" t="str">
        <f t="shared" si="433"/>
        <v/>
      </c>
    </row>
    <row r="4150" spans="85:85" x14ac:dyDescent="0.2">
      <c r="CG4150" s="110" t="str">
        <f t="shared" si="433"/>
        <v/>
      </c>
    </row>
    <row r="4151" spans="85:85" x14ac:dyDescent="0.2">
      <c r="CG4151" s="110" t="str">
        <f t="shared" si="433"/>
        <v/>
      </c>
    </row>
    <row r="4152" spans="85:85" x14ac:dyDescent="0.2">
      <c r="CG4152" s="110" t="str">
        <f t="shared" si="433"/>
        <v/>
      </c>
    </row>
    <row r="4153" spans="85:85" x14ac:dyDescent="0.2">
      <c r="CG4153" s="110" t="str">
        <f t="shared" si="433"/>
        <v/>
      </c>
    </row>
    <row r="4154" spans="85:85" x14ac:dyDescent="0.2">
      <c r="CG4154" s="110" t="str">
        <f t="shared" si="433"/>
        <v/>
      </c>
    </row>
    <row r="4155" spans="85:85" x14ac:dyDescent="0.2">
      <c r="CG4155" s="110" t="str">
        <f t="shared" si="433"/>
        <v/>
      </c>
    </row>
    <row r="4156" spans="85:85" x14ac:dyDescent="0.2">
      <c r="CG4156" s="110" t="str">
        <f t="shared" si="433"/>
        <v/>
      </c>
    </row>
    <row r="4157" spans="85:85" x14ac:dyDescent="0.2">
      <c r="CG4157" s="110" t="str">
        <f t="shared" si="433"/>
        <v/>
      </c>
    </row>
    <row r="4158" spans="85:85" x14ac:dyDescent="0.2">
      <c r="CG4158" s="110" t="str">
        <f t="shared" si="433"/>
        <v/>
      </c>
    </row>
    <row r="4159" spans="85:85" x14ac:dyDescent="0.2">
      <c r="CG4159" s="110" t="str">
        <f t="shared" si="433"/>
        <v/>
      </c>
    </row>
    <row r="4160" spans="85:85" x14ac:dyDescent="0.2">
      <c r="CG4160" s="110" t="str">
        <f t="shared" si="433"/>
        <v/>
      </c>
    </row>
    <row r="4161" spans="85:85" x14ac:dyDescent="0.2">
      <c r="CG4161" s="110" t="str">
        <f t="shared" si="433"/>
        <v/>
      </c>
    </row>
    <row r="4162" spans="85:85" x14ac:dyDescent="0.2">
      <c r="CG4162" s="110" t="str">
        <f t="shared" si="433"/>
        <v/>
      </c>
    </row>
    <row r="4163" spans="85:85" x14ac:dyDescent="0.2">
      <c r="CG4163" s="110" t="str">
        <f t="shared" si="433"/>
        <v/>
      </c>
    </row>
    <row r="4164" spans="85:85" x14ac:dyDescent="0.2">
      <c r="CG4164" s="110" t="str">
        <f t="shared" si="433"/>
        <v/>
      </c>
    </row>
    <row r="4165" spans="85:85" x14ac:dyDescent="0.2">
      <c r="CG4165" s="110" t="str">
        <f t="shared" si="433"/>
        <v/>
      </c>
    </row>
    <row r="4166" spans="85:85" x14ac:dyDescent="0.2">
      <c r="CG4166" s="110" t="str">
        <f t="shared" si="433"/>
        <v/>
      </c>
    </row>
    <row r="4167" spans="85:85" x14ac:dyDescent="0.2">
      <c r="CG4167" s="110" t="str">
        <f t="shared" si="433"/>
        <v/>
      </c>
    </row>
    <row r="4168" spans="85:85" x14ac:dyDescent="0.2">
      <c r="CG4168" s="110" t="str">
        <f t="shared" si="433"/>
        <v/>
      </c>
    </row>
    <row r="4169" spans="85:85" x14ac:dyDescent="0.2">
      <c r="CG4169" s="110" t="str">
        <f t="shared" si="433"/>
        <v/>
      </c>
    </row>
    <row r="4170" spans="85:85" x14ac:dyDescent="0.2">
      <c r="CG4170" s="110" t="str">
        <f t="shared" si="433"/>
        <v/>
      </c>
    </row>
    <row r="4171" spans="85:85" x14ac:dyDescent="0.2">
      <c r="CG4171" s="110" t="str">
        <f t="shared" si="433"/>
        <v/>
      </c>
    </row>
    <row r="4172" spans="85:85" x14ac:dyDescent="0.2">
      <c r="CG4172" s="110" t="str">
        <f t="shared" si="433"/>
        <v/>
      </c>
    </row>
    <row r="4173" spans="85:85" x14ac:dyDescent="0.2">
      <c r="CG4173" s="110" t="str">
        <f t="shared" si="433"/>
        <v/>
      </c>
    </row>
    <row r="4174" spans="85:85" x14ac:dyDescent="0.2">
      <c r="CG4174" s="110" t="str">
        <f t="shared" si="433"/>
        <v/>
      </c>
    </row>
    <row r="4175" spans="85:85" x14ac:dyDescent="0.2">
      <c r="CG4175" s="110" t="str">
        <f t="shared" si="433"/>
        <v/>
      </c>
    </row>
    <row r="4176" spans="85:85" x14ac:dyDescent="0.2">
      <c r="CG4176" s="110" t="str">
        <f t="shared" si="433"/>
        <v/>
      </c>
    </row>
    <row r="4177" spans="85:85" x14ac:dyDescent="0.2">
      <c r="CG4177" s="110" t="str">
        <f t="shared" si="433"/>
        <v/>
      </c>
    </row>
    <row r="4178" spans="85:85" x14ac:dyDescent="0.2">
      <c r="CG4178" s="110" t="str">
        <f t="shared" si="433"/>
        <v/>
      </c>
    </row>
    <row r="4179" spans="85:85" x14ac:dyDescent="0.2">
      <c r="CG4179" s="110" t="str">
        <f t="shared" si="433"/>
        <v/>
      </c>
    </row>
    <row r="4180" spans="85:85" x14ac:dyDescent="0.2">
      <c r="CG4180" s="110" t="str">
        <f t="shared" si="433"/>
        <v/>
      </c>
    </row>
    <row r="4181" spans="85:85" x14ac:dyDescent="0.2">
      <c r="CG4181" s="110" t="str">
        <f t="shared" si="433"/>
        <v/>
      </c>
    </row>
    <row r="4182" spans="85:85" x14ac:dyDescent="0.2">
      <c r="CG4182" s="110" t="str">
        <f t="shared" si="433"/>
        <v/>
      </c>
    </row>
    <row r="4183" spans="85:85" x14ac:dyDescent="0.2">
      <c r="CG4183" s="110" t="str">
        <f t="shared" si="433"/>
        <v/>
      </c>
    </row>
    <row r="4184" spans="85:85" x14ac:dyDescent="0.2">
      <c r="CG4184" s="110" t="str">
        <f t="shared" si="433"/>
        <v/>
      </c>
    </row>
    <row r="4185" spans="85:85" x14ac:dyDescent="0.2">
      <c r="CG4185" s="110" t="str">
        <f t="shared" si="433"/>
        <v/>
      </c>
    </row>
    <row r="4186" spans="85:85" x14ac:dyDescent="0.2">
      <c r="CG4186" s="110" t="str">
        <f t="shared" si="433"/>
        <v/>
      </c>
    </row>
    <row r="4187" spans="85:85" x14ac:dyDescent="0.2">
      <c r="CG4187" s="110" t="str">
        <f t="shared" si="433"/>
        <v/>
      </c>
    </row>
    <row r="4188" spans="85:85" x14ac:dyDescent="0.2">
      <c r="CG4188" s="110" t="str">
        <f t="shared" si="433"/>
        <v/>
      </c>
    </row>
    <row r="4189" spans="85:85" x14ac:dyDescent="0.2">
      <c r="CG4189" s="110" t="str">
        <f t="shared" si="433"/>
        <v/>
      </c>
    </row>
    <row r="4190" spans="85:85" x14ac:dyDescent="0.2">
      <c r="CG4190" s="110" t="str">
        <f t="shared" si="433"/>
        <v/>
      </c>
    </row>
    <row r="4191" spans="85:85" x14ac:dyDescent="0.2">
      <c r="CG4191" s="110" t="str">
        <f t="shared" si="433"/>
        <v/>
      </c>
    </row>
    <row r="4192" spans="85:85" x14ac:dyDescent="0.2">
      <c r="CG4192" s="110" t="str">
        <f t="shared" si="433"/>
        <v/>
      </c>
    </row>
    <row r="4193" spans="85:85" x14ac:dyDescent="0.2">
      <c r="CG4193" s="110" t="str">
        <f t="shared" si="433"/>
        <v/>
      </c>
    </row>
    <row r="4194" spans="85:85" x14ac:dyDescent="0.2">
      <c r="CG4194" s="110" t="str">
        <f t="shared" si="433"/>
        <v/>
      </c>
    </row>
    <row r="4195" spans="85:85" x14ac:dyDescent="0.2">
      <c r="CG4195" s="110" t="str">
        <f t="shared" si="433"/>
        <v/>
      </c>
    </row>
    <row r="4196" spans="85:85" x14ac:dyDescent="0.2">
      <c r="CG4196" s="110" t="str">
        <f t="shared" si="433"/>
        <v/>
      </c>
    </row>
    <row r="4197" spans="85:85" x14ac:dyDescent="0.2">
      <c r="CG4197" s="110" t="str">
        <f t="shared" si="433"/>
        <v/>
      </c>
    </row>
    <row r="4198" spans="85:85" x14ac:dyDescent="0.2">
      <c r="CG4198" s="110" t="str">
        <f t="shared" si="433"/>
        <v/>
      </c>
    </row>
    <row r="4199" spans="85:85" x14ac:dyDescent="0.2">
      <c r="CG4199" s="110" t="str">
        <f t="shared" si="433"/>
        <v/>
      </c>
    </row>
    <row r="4200" spans="85:85" x14ac:dyDescent="0.2">
      <c r="CG4200" s="110" t="str">
        <f t="shared" si="433"/>
        <v/>
      </c>
    </row>
    <row r="4201" spans="85:85" x14ac:dyDescent="0.2">
      <c r="CG4201" s="110" t="str">
        <f t="shared" si="433"/>
        <v/>
      </c>
    </row>
    <row r="4202" spans="85:85" x14ac:dyDescent="0.2">
      <c r="CG4202" s="110" t="str">
        <f t="shared" si="433"/>
        <v/>
      </c>
    </row>
    <row r="4203" spans="85:85" x14ac:dyDescent="0.2">
      <c r="CG4203" s="110" t="str">
        <f t="shared" si="433"/>
        <v/>
      </c>
    </row>
    <row r="4204" spans="85:85" x14ac:dyDescent="0.2">
      <c r="CG4204" s="110" t="str">
        <f t="shared" si="433"/>
        <v/>
      </c>
    </row>
    <row r="4205" spans="85:85" x14ac:dyDescent="0.2">
      <c r="CG4205" s="110" t="str">
        <f t="shared" si="433"/>
        <v/>
      </c>
    </row>
    <row r="4206" spans="85:85" x14ac:dyDescent="0.2">
      <c r="CG4206" s="110" t="str">
        <f t="shared" ref="CG4206:CG4269" si="434">CJ4206&amp;CM4206</f>
        <v/>
      </c>
    </row>
    <row r="4207" spans="85:85" x14ac:dyDescent="0.2">
      <c r="CG4207" s="110" t="str">
        <f t="shared" si="434"/>
        <v/>
      </c>
    </row>
    <row r="4208" spans="85:85" x14ac:dyDescent="0.2">
      <c r="CG4208" s="110" t="str">
        <f t="shared" si="434"/>
        <v/>
      </c>
    </row>
    <row r="4209" spans="85:85" x14ac:dyDescent="0.2">
      <c r="CG4209" s="110" t="str">
        <f t="shared" si="434"/>
        <v/>
      </c>
    </row>
    <row r="4210" spans="85:85" x14ac:dyDescent="0.2">
      <c r="CG4210" s="110" t="str">
        <f t="shared" si="434"/>
        <v/>
      </c>
    </row>
    <row r="4211" spans="85:85" x14ac:dyDescent="0.2">
      <c r="CG4211" s="110" t="str">
        <f t="shared" si="434"/>
        <v/>
      </c>
    </row>
    <row r="4212" spans="85:85" x14ac:dyDescent="0.2">
      <c r="CG4212" s="110" t="str">
        <f t="shared" si="434"/>
        <v/>
      </c>
    </row>
    <row r="4213" spans="85:85" x14ac:dyDescent="0.2">
      <c r="CG4213" s="110" t="str">
        <f t="shared" si="434"/>
        <v/>
      </c>
    </row>
    <row r="4214" spans="85:85" x14ac:dyDescent="0.2">
      <c r="CG4214" s="110" t="str">
        <f t="shared" si="434"/>
        <v/>
      </c>
    </row>
    <row r="4215" spans="85:85" x14ac:dyDescent="0.2">
      <c r="CG4215" s="110" t="str">
        <f t="shared" si="434"/>
        <v/>
      </c>
    </row>
    <row r="4216" spans="85:85" x14ac:dyDescent="0.2">
      <c r="CG4216" s="110" t="str">
        <f t="shared" si="434"/>
        <v/>
      </c>
    </row>
    <row r="4217" spans="85:85" x14ac:dyDescent="0.2">
      <c r="CG4217" s="110" t="str">
        <f t="shared" si="434"/>
        <v/>
      </c>
    </row>
    <row r="4218" spans="85:85" x14ac:dyDescent="0.2">
      <c r="CG4218" s="110" t="str">
        <f t="shared" si="434"/>
        <v/>
      </c>
    </row>
    <row r="4219" spans="85:85" x14ac:dyDescent="0.2">
      <c r="CG4219" s="110" t="str">
        <f t="shared" si="434"/>
        <v/>
      </c>
    </row>
    <row r="4220" spans="85:85" x14ac:dyDescent="0.2">
      <c r="CG4220" s="110" t="str">
        <f t="shared" si="434"/>
        <v/>
      </c>
    </row>
    <row r="4221" spans="85:85" x14ac:dyDescent="0.2">
      <c r="CG4221" s="110" t="str">
        <f t="shared" si="434"/>
        <v/>
      </c>
    </row>
    <row r="4222" spans="85:85" x14ac:dyDescent="0.2">
      <c r="CG4222" s="110" t="str">
        <f t="shared" si="434"/>
        <v/>
      </c>
    </row>
    <row r="4223" spans="85:85" x14ac:dyDescent="0.2">
      <c r="CG4223" s="110" t="str">
        <f t="shared" si="434"/>
        <v/>
      </c>
    </row>
    <row r="4224" spans="85:85" x14ac:dyDescent="0.2">
      <c r="CG4224" s="110" t="str">
        <f t="shared" si="434"/>
        <v/>
      </c>
    </row>
    <row r="4225" spans="85:85" x14ac:dyDescent="0.2">
      <c r="CG4225" s="110" t="str">
        <f t="shared" si="434"/>
        <v/>
      </c>
    </row>
    <row r="4226" spans="85:85" x14ac:dyDescent="0.2">
      <c r="CG4226" s="110" t="str">
        <f t="shared" si="434"/>
        <v/>
      </c>
    </row>
    <row r="4227" spans="85:85" x14ac:dyDescent="0.2">
      <c r="CG4227" s="110" t="str">
        <f t="shared" si="434"/>
        <v/>
      </c>
    </row>
    <row r="4228" spans="85:85" x14ac:dyDescent="0.2">
      <c r="CG4228" s="110" t="str">
        <f t="shared" si="434"/>
        <v/>
      </c>
    </row>
    <row r="4229" spans="85:85" x14ac:dyDescent="0.2">
      <c r="CG4229" s="110" t="str">
        <f t="shared" si="434"/>
        <v/>
      </c>
    </row>
    <row r="4230" spans="85:85" x14ac:dyDescent="0.2">
      <c r="CG4230" s="110" t="str">
        <f t="shared" si="434"/>
        <v/>
      </c>
    </row>
    <row r="4231" spans="85:85" x14ac:dyDescent="0.2">
      <c r="CG4231" s="110" t="str">
        <f t="shared" si="434"/>
        <v/>
      </c>
    </row>
    <row r="4232" spans="85:85" x14ac:dyDescent="0.2">
      <c r="CG4232" s="110" t="str">
        <f t="shared" si="434"/>
        <v/>
      </c>
    </row>
    <row r="4233" spans="85:85" x14ac:dyDescent="0.2">
      <c r="CG4233" s="110" t="str">
        <f t="shared" si="434"/>
        <v/>
      </c>
    </row>
    <row r="4234" spans="85:85" x14ac:dyDescent="0.2">
      <c r="CG4234" s="110" t="str">
        <f t="shared" si="434"/>
        <v/>
      </c>
    </row>
    <row r="4235" spans="85:85" x14ac:dyDescent="0.2">
      <c r="CG4235" s="110" t="str">
        <f t="shared" si="434"/>
        <v/>
      </c>
    </row>
    <row r="4236" spans="85:85" x14ac:dyDescent="0.2">
      <c r="CG4236" s="110" t="str">
        <f t="shared" si="434"/>
        <v/>
      </c>
    </row>
    <row r="4237" spans="85:85" x14ac:dyDescent="0.2">
      <c r="CG4237" s="110" t="str">
        <f t="shared" si="434"/>
        <v/>
      </c>
    </row>
    <row r="4238" spans="85:85" x14ac:dyDescent="0.2">
      <c r="CG4238" s="110" t="str">
        <f t="shared" si="434"/>
        <v/>
      </c>
    </row>
    <row r="4239" spans="85:85" x14ac:dyDescent="0.2">
      <c r="CG4239" s="110" t="str">
        <f t="shared" si="434"/>
        <v/>
      </c>
    </row>
    <row r="4240" spans="85:85" x14ac:dyDescent="0.2">
      <c r="CG4240" s="110" t="str">
        <f t="shared" si="434"/>
        <v/>
      </c>
    </row>
    <row r="4241" spans="85:85" x14ac:dyDescent="0.2">
      <c r="CG4241" s="110" t="str">
        <f t="shared" si="434"/>
        <v/>
      </c>
    </row>
    <row r="4242" spans="85:85" x14ac:dyDescent="0.2">
      <c r="CG4242" s="110" t="str">
        <f t="shared" si="434"/>
        <v/>
      </c>
    </row>
    <row r="4243" spans="85:85" x14ac:dyDescent="0.2">
      <c r="CG4243" s="110" t="str">
        <f t="shared" si="434"/>
        <v/>
      </c>
    </row>
    <row r="4244" spans="85:85" x14ac:dyDescent="0.2">
      <c r="CG4244" s="110" t="str">
        <f t="shared" si="434"/>
        <v/>
      </c>
    </row>
    <row r="4245" spans="85:85" x14ac:dyDescent="0.2">
      <c r="CG4245" s="110" t="str">
        <f t="shared" si="434"/>
        <v/>
      </c>
    </row>
    <row r="4246" spans="85:85" x14ac:dyDescent="0.2">
      <c r="CG4246" s="110" t="str">
        <f t="shared" si="434"/>
        <v/>
      </c>
    </row>
    <row r="4247" spans="85:85" x14ac:dyDescent="0.2">
      <c r="CG4247" s="110" t="str">
        <f t="shared" si="434"/>
        <v/>
      </c>
    </row>
    <row r="4248" spans="85:85" x14ac:dyDescent="0.2">
      <c r="CG4248" s="110" t="str">
        <f t="shared" si="434"/>
        <v/>
      </c>
    </row>
    <row r="4249" spans="85:85" x14ac:dyDescent="0.2">
      <c r="CG4249" s="110" t="str">
        <f t="shared" si="434"/>
        <v/>
      </c>
    </row>
    <row r="4250" spans="85:85" x14ac:dyDescent="0.2">
      <c r="CG4250" s="110" t="str">
        <f t="shared" si="434"/>
        <v/>
      </c>
    </row>
    <row r="4251" spans="85:85" x14ac:dyDescent="0.2">
      <c r="CG4251" s="110" t="str">
        <f t="shared" si="434"/>
        <v/>
      </c>
    </row>
    <row r="4252" spans="85:85" x14ac:dyDescent="0.2">
      <c r="CG4252" s="110" t="str">
        <f t="shared" si="434"/>
        <v/>
      </c>
    </row>
    <row r="4253" spans="85:85" x14ac:dyDescent="0.2">
      <c r="CG4253" s="110" t="str">
        <f t="shared" si="434"/>
        <v/>
      </c>
    </row>
    <row r="4254" spans="85:85" x14ac:dyDescent="0.2">
      <c r="CG4254" s="110" t="str">
        <f t="shared" si="434"/>
        <v/>
      </c>
    </row>
    <row r="4255" spans="85:85" x14ac:dyDescent="0.2">
      <c r="CG4255" s="110" t="str">
        <f t="shared" si="434"/>
        <v/>
      </c>
    </row>
    <row r="4256" spans="85:85" x14ac:dyDescent="0.2">
      <c r="CG4256" s="110" t="str">
        <f t="shared" si="434"/>
        <v/>
      </c>
    </row>
    <row r="4257" spans="85:85" x14ac:dyDescent="0.2">
      <c r="CG4257" s="110" t="str">
        <f t="shared" si="434"/>
        <v/>
      </c>
    </row>
    <row r="4258" spans="85:85" x14ac:dyDescent="0.2">
      <c r="CG4258" s="110" t="str">
        <f t="shared" si="434"/>
        <v/>
      </c>
    </row>
    <row r="4259" spans="85:85" x14ac:dyDescent="0.2">
      <c r="CG4259" s="110" t="str">
        <f t="shared" si="434"/>
        <v/>
      </c>
    </row>
    <row r="4260" spans="85:85" x14ac:dyDescent="0.2">
      <c r="CG4260" s="110" t="str">
        <f t="shared" si="434"/>
        <v/>
      </c>
    </row>
    <row r="4261" spans="85:85" x14ac:dyDescent="0.2">
      <c r="CG4261" s="110" t="str">
        <f t="shared" si="434"/>
        <v/>
      </c>
    </row>
    <row r="4262" spans="85:85" x14ac:dyDescent="0.2">
      <c r="CG4262" s="110" t="str">
        <f t="shared" si="434"/>
        <v/>
      </c>
    </row>
    <row r="4263" spans="85:85" x14ac:dyDescent="0.2">
      <c r="CG4263" s="110" t="str">
        <f t="shared" si="434"/>
        <v/>
      </c>
    </row>
    <row r="4264" spans="85:85" x14ac:dyDescent="0.2">
      <c r="CG4264" s="110" t="str">
        <f t="shared" si="434"/>
        <v/>
      </c>
    </row>
    <row r="4265" spans="85:85" x14ac:dyDescent="0.2">
      <c r="CG4265" s="110" t="str">
        <f t="shared" si="434"/>
        <v/>
      </c>
    </row>
    <row r="4266" spans="85:85" x14ac:dyDescent="0.2">
      <c r="CG4266" s="110" t="str">
        <f t="shared" si="434"/>
        <v/>
      </c>
    </row>
    <row r="4267" spans="85:85" x14ac:dyDescent="0.2">
      <c r="CG4267" s="110" t="str">
        <f t="shared" si="434"/>
        <v/>
      </c>
    </row>
    <row r="4268" spans="85:85" x14ac:dyDescent="0.2">
      <c r="CG4268" s="110" t="str">
        <f t="shared" si="434"/>
        <v/>
      </c>
    </row>
    <row r="4269" spans="85:85" x14ac:dyDescent="0.2">
      <c r="CG4269" s="110" t="str">
        <f t="shared" si="434"/>
        <v/>
      </c>
    </row>
    <row r="4270" spans="85:85" x14ac:dyDescent="0.2">
      <c r="CG4270" s="110" t="str">
        <f t="shared" ref="CG4270:CG4333" si="435">CJ4270&amp;CM4270</f>
        <v/>
      </c>
    </row>
    <row r="4271" spans="85:85" x14ac:dyDescent="0.2">
      <c r="CG4271" s="110" t="str">
        <f t="shared" si="435"/>
        <v/>
      </c>
    </row>
    <row r="4272" spans="85:85" x14ac:dyDescent="0.2">
      <c r="CG4272" s="110" t="str">
        <f t="shared" si="435"/>
        <v/>
      </c>
    </row>
    <row r="4273" spans="85:85" x14ac:dyDescent="0.2">
      <c r="CG4273" s="110" t="str">
        <f t="shared" si="435"/>
        <v/>
      </c>
    </row>
    <row r="4274" spans="85:85" x14ac:dyDescent="0.2">
      <c r="CG4274" s="110" t="str">
        <f t="shared" si="435"/>
        <v/>
      </c>
    </row>
    <row r="4275" spans="85:85" x14ac:dyDescent="0.2">
      <c r="CG4275" s="110" t="str">
        <f t="shared" si="435"/>
        <v/>
      </c>
    </row>
    <row r="4276" spans="85:85" x14ac:dyDescent="0.2">
      <c r="CG4276" s="110" t="str">
        <f t="shared" si="435"/>
        <v/>
      </c>
    </row>
    <row r="4277" spans="85:85" x14ac:dyDescent="0.2">
      <c r="CG4277" s="110" t="str">
        <f t="shared" si="435"/>
        <v/>
      </c>
    </row>
    <row r="4278" spans="85:85" x14ac:dyDescent="0.2">
      <c r="CG4278" s="110" t="str">
        <f t="shared" si="435"/>
        <v/>
      </c>
    </row>
    <row r="4279" spans="85:85" x14ac:dyDescent="0.2">
      <c r="CG4279" s="110" t="str">
        <f t="shared" si="435"/>
        <v/>
      </c>
    </row>
    <row r="4280" spans="85:85" x14ac:dyDescent="0.2">
      <c r="CG4280" s="110" t="str">
        <f t="shared" si="435"/>
        <v/>
      </c>
    </row>
    <row r="4281" spans="85:85" x14ac:dyDescent="0.2">
      <c r="CG4281" s="110" t="str">
        <f t="shared" si="435"/>
        <v/>
      </c>
    </row>
    <row r="4282" spans="85:85" x14ac:dyDescent="0.2">
      <c r="CG4282" s="110" t="str">
        <f t="shared" si="435"/>
        <v/>
      </c>
    </row>
    <row r="4283" spans="85:85" x14ac:dyDescent="0.2">
      <c r="CG4283" s="110" t="str">
        <f t="shared" si="435"/>
        <v/>
      </c>
    </row>
    <row r="4284" spans="85:85" x14ac:dyDescent="0.2">
      <c r="CG4284" s="110" t="str">
        <f t="shared" si="435"/>
        <v/>
      </c>
    </row>
    <row r="4285" spans="85:85" x14ac:dyDescent="0.2">
      <c r="CG4285" s="110" t="str">
        <f t="shared" si="435"/>
        <v/>
      </c>
    </row>
    <row r="4286" spans="85:85" x14ac:dyDescent="0.2">
      <c r="CG4286" s="110" t="str">
        <f t="shared" si="435"/>
        <v/>
      </c>
    </row>
    <row r="4287" spans="85:85" x14ac:dyDescent="0.2">
      <c r="CG4287" s="110" t="str">
        <f t="shared" si="435"/>
        <v/>
      </c>
    </row>
    <row r="4288" spans="85:85" x14ac:dyDescent="0.2">
      <c r="CG4288" s="110" t="str">
        <f t="shared" si="435"/>
        <v/>
      </c>
    </row>
    <row r="4289" spans="85:85" x14ac:dyDescent="0.2">
      <c r="CG4289" s="110" t="str">
        <f t="shared" si="435"/>
        <v/>
      </c>
    </row>
    <row r="4290" spans="85:85" x14ac:dyDescent="0.2">
      <c r="CG4290" s="110" t="str">
        <f t="shared" si="435"/>
        <v/>
      </c>
    </row>
    <row r="4291" spans="85:85" x14ac:dyDescent="0.2">
      <c r="CG4291" s="110" t="str">
        <f t="shared" si="435"/>
        <v/>
      </c>
    </row>
    <row r="4292" spans="85:85" x14ac:dyDescent="0.2">
      <c r="CG4292" s="110" t="str">
        <f t="shared" si="435"/>
        <v/>
      </c>
    </row>
    <row r="4293" spans="85:85" x14ac:dyDescent="0.2">
      <c r="CG4293" s="110" t="str">
        <f t="shared" si="435"/>
        <v/>
      </c>
    </row>
    <row r="4294" spans="85:85" x14ac:dyDescent="0.2">
      <c r="CG4294" s="110" t="str">
        <f t="shared" si="435"/>
        <v/>
      </c>
    </row>
    <row r="4295" spans="85:85" x14ac:dyDescent="0.2">
      <c r="CG4295" s="110" t="str">
        <f t="shared" si="435"/>
        <v/>
      </c>
    </row>
    <row r="4296" spans="85:85" x14ac:dyDescent="0.2">
      <c r="CG4296" s="110" t="str">
        <f t="shared" si="435"/>
        <v/>
      </c>
    </row>
    <row r="4297" spans="85:85" x14ac:dyDescent="0.2">
      <c r="CG4297" s="110" t="str">
        <f t="shared" si="435"/>
        <v/>
      </c>
    </row>
    <row r="4298" spans="85:85" x14ac:dyDescent="0.2">
      <c r="CG4298" s="110" t="str">
        <f t="shared" si="435"/>
        <v/>
      </c>
    </row>
    <row r="4299" spans="85:85" x14ac:dyDescent="0.2">
      <c r="CG4299" s="110" t="str">
        <f t="shared" si="435"/>
        <v/>
      </c>
    </row>
    <row r="4300" spans="85:85" x14ac:dyDescent="0.2">
      <c r="CG4300" s="110" t="str">
        <f t="shared" si="435"/>
        <v/>
      </c>
    </row>
    <row r="4301" spans="85:85" x14ac:dyDescent="0.2">
      <c r="CG4301" s="110" t="str">
        <f t="shared" si="435"/>
        <v/>
      </c>
    </row>
    <row r="4302" spans="85:85" x14ac:dyDescent="0.2">
      <c r="CG4302" s="110" t="str">
        <f t="shared" si="435"/>
        <v/>
      </c>
    </row>
    <row r="4303" spans="85:85" x14ac:dyDescent="0.2">
      <c r="CG4303" s="110" t="str">
        <f t="shared" si="435"/>
        <v/>
      </c>
    </row>
    <row r="4304" spans="85:85" x14ac:dyDescent="0.2">
      <c r="CG4304" s="110" t="str">
        <f t="shared" si="435"/>
        <v/>
      </c>
    </row>
    <row r="4305" spans="85:85" x14ac:dyDescent="0.2">
      <c r="CG4305" s="110" t="str">
        <f t="shared" si="435"/>
        <v/>
      </c>
    </row>
    <row r="4306" spans="85:85" x14ac:dyDescent="0.2">
      <c r="CG4306" s="110" t="str">
        <f t="shared" si="435"/>
        <v/>
      </c>
    </row>
    <row r="4307" spans="85:85" x14ac:dyDescent="0.2">
      <c r="CG4307" s="110" t="str">
        <f t="shared" si="435"/>
        <v/>
      </c>
    </row>
    <row r="4308" spans="85:85" x14ac:dyDescent="0.2">
      <c r="CG4308" s="110" t="str">
        <f t="shared" si="435"/>
        <v/>
      </c>
    </row>
    <row r="4309" spans="85:85" x14ac:dyDescent="0.2">
      <c r="CG4309" s="110" t="str">
        <f t="shared" si="435"/>
        <v/>
      </c>
    </row>
    <row r="4310" spans="85:85" x14ac:dyDescent="0.2">
      <c r="CG4310" s="110" t="str">
        <f t="shared" si="435"/>
        <v/>
      </c>
    </row>
    <row r="4311" spans="85:85" x14ac:dyDescent="0.2">
      <c r="CG4311" s="110" t="str">
        <f t="shared" si="435"/>
        <v/>
      </c>
    </row>
    <row r="4312" spans="85:85" x14ac:dyDescent="0.2">
      <c r="CG4312" s="110" t="str">
        <f t="shared" si="435"/>
        <v/>
      </c>
    </row>
    <row r="4313" spans="85:85" x14ac:dyDescent="0.2">
      <c r="CG4313" s="110" t="str">
        <f t="shared" si="435"/>
        <v/>
      </c>
    </row>
    <row r="4314" spans="85:85" x14ac:dyDescent="0.2">
      <c r="CG4314" s="110" t="str">
        <f t="shared" si="435"/>
        <v/>
      </c>
    </row>
    <row r="4315" spans="85:85" x14ac:dyDescent="0.2">
      <c r="CG4315" s="110" t="str">
        <f t="shared" si="435"/>
        <v/>
      </c>
    </row>
    <row r="4316" spans="85:85" x14ac:dyDescent="0.2">
      <c r="CG4316" s="110" t="str">
        <f t="shared" si="435"/>
        <v/>
      </c>
    </row>
    <row r="4317" spans="85:85" x14ac:dyDescent="0.2">
      <c r="CG4317" s="110" t="str">
        <f t="shared" si="435"/>
        <v/>
      </c>
    </row>
    <row r="4318" spans="85:85" x14ac:dyDescent="0.2">
      <c r="CG4318" s="110" t="str">
        <f t="shared" si="435"/>
        <v/>
      </c>
    </row>
    <row r="4319" spans="85:85" x14ac:dyDescent="0.2">
      <c r="CG4319" s="110" t="str">
        <f t="shared" si="435"/>
        <v/>
      </c>
    </row>
    <row r="4320" spans="85:85" x14ac:dyDescent="0.2">
      <c r="CG4320" s="110" t="str">
        <f t="shared" si="435"/>
        <v/>
      </c>
    </row>
    <row r="4321" spans="85:85" x14ac:dyDescent="0.2">
      <c r="CG4321" s="110" t="str">
        <f t="shared" si="435"/>
        <v/>
      </c>
    </row>
    <row r="4322" spans="85:85" x14ac:dyDescent="0.2">
      <c r="CG4322" s="110" t="str">
        <f t="shared" si="435"/>
        <v/>
      </c>
    </row>
    <row r="4323" spans="85:85" x14ac:dyDescent="0.2">
      <c r="CG4323" s="110" t="str">
        <f t="shared" si="435"/>
        <v/>
      </c>
    </row>
    <row r="4324" spans="85:85" x14ac:dyDescent="0.2">
      <c r="CG4324" s="110" t="str">
        <f t="shared" si="435"/>
        <v/>
      </c>
    </row>
    <row r="4325" spans="85:85" x14ac:dyDescent="0.2">
      <c r="CG4325" s="110" t="str">
        <f t="shared" si="435"/>
        <v/>
      </c>
    </row>
    <row r="4326" spans="85:85" x14ac:dyDescent="0.2">
      <c r="CG4326" s="110" t="str">
        <f t="shared" si="435"/>
        <v/>
      </c>
    </row>
    <row r="4327" spans="85:85" x14ac:dyDescent="0.2">
      <c r="CG4327" s="110" t="str">
        <f t="shared" si="435"/>
        <v/>
      </c>
    </row>
    <row r="4328" spans="85:85" x14ac:dyDescent="0.2">
      <c r="CG4328" s="110" t="str">
        <f t="shared" si="435"/>
        <v/>
      </c>
    </row>
    <row r="4329" spans="85:85" x14ac:dyDescent="0.2">
      <c r="CG4329" s="110" t="str">
        <f t="shared" si="435"/>
        <v/>
      </c>
    </row>
    <row r="4330" spans="85:85" x14ac:dyDescent="0.2">
      <c r="CG4330" s="110" t="str">
        <f t="shared" si="435"/>
        <v/>
      </c>
    </row>
    <row r="4331" spans="85:85" x14ac:dyDescent="0.2">
      <c r="CG4331" s="110" t="str">
        <f t="shared" si="435"/>
        <v/>
      </c>
    </row>
    <row r="4332" spans="85:85" x14ac:dyDescent="0.2">
      <c r="CG4332" s="110" t="str">
        <f t="shared" si="435"/>
        <v/>
      </c>
    </row>
    <row r="4333" spans="85:85" x14ac:dyDescent="0.2">
      <c r="CG4333" s="110" t="str">
        <f t="shared" si="435"/>
        <v/>
      </c>
    </row>
    <row r="4334" spans="85:85" x14ac:dyDescent="0.2">
      <c r="CG4334" s="110" t="str">
        <f t="shared" ref="CG4334:CG4397" si="436">CJ4334&amp;CM4334</f>
        <v/>
      </c>
    </row>
    <row r="4335" spans="85:85" x14ac:dyDescent="0.2">
      <c r="CG4335" s="110" t="str">
        <f t="shared" si="436"/>
        <v/>
      </c>
    </row>
    <row r="4336" spans="85:85" x14ac:dyDescent="0.2">
      <c r="CG4336" s="110" t="str">
        <f t="shared" si="436"/>
        <v/>
      </c>
    </row>
    <row r="4337" spans="85:85" x14ac:dyDescent="0.2">
      <c r="CG4337" s="110" t="str">
        <f t="shared" si="436"/>
        <v/>
      </c>
    </row>
    <row r="4338" spans="85:85" x14ac:dyDescent="0.2">
      <c r="CG4338" s="110" t="str">
        <f t="shared" si="436"/>
        <v/>
      </c>
    </row>
    <row r="4339" spans="85:85" x14ac:dyDescent="0.2">
      <c r="CG4339" s="110" t="str">
        <f t="shared" si="436"/>
        <v/>
      </c>
    </row>
    <row r="4340" spans="85:85" x14ac:dyDescent="0.2">
      <c r="CG4340" s="110" t="str">
        <f t="shared" si="436"/>
        <v/>
      </c>
    </row>
    <row r="4341" spans="85:85" x14ac:dyDescent="0.2">
      <c r="CG4341" s="110" t="str">
        <f t="shared" si="436"/>
        <v/>
      </c>
    </row>
    <row r="4342" spans="85:85" x14ac:dyDescent="0.2">
      <c r="CG4342" s="110" t="str">
        <f t="shared" si="436"/>
        <v/>
      </c>
    </row>
    <row r="4343" spans="85:85" x14ac:dyDescent="0.2">
      <c r="CG4343" s="110" t="str">
        <f t="shared" si="436"/>
        <v/>
      </c>
    </row>
    <row r="4344" spans="85:85" x14ac:dyDescent="0.2">
      <c r="CG4344" s="110" t="str">
        <f t="shared" si="436"/>
        <v/>
      </c>
    </row>
    <row r="4345" spans="85:85" x14ac:dyDescent="0.2">
      <c r="CG4345" s="110" t="str">
        <f t="shared" si="436"/>
        <v/>
      </c>
    </row>
    <row r="4346" spans="85:85" x14ac:dyDescent="0.2">
      <c r="CG4346" s="110" t="str">
        <f t="shared" si="436"/>
        <v/>
      </c>
    </row>
    <row r="4347" spans="85:85" x14ac:dyDescent="0.2">
      <c r="CG4347" s="110" t="str">
        <f t="shared" si="436"/>
        <v/>
      </c>
    </row>
    <row r="4348" spans="85:85" x14ac:dyDescent="0.2">
      <c r="CG4348" s="110" t="str">
        <f t="shared" si="436"/>
        <v/>
      </c>
    </row>
    <row r="4349" spans="85:85" x14ac:dyDescent="0.2">
      <c r="CG4349" s="110" t="str">
        <f t="shared" si="436"/>
        <v/>
      </c>
    </row>
    <row r="4350" spans="85:85" x14ac:dyDescent="0.2">
      <c r="CG4350" s="110" t="str">
        <f t="shared" si="436"/>
        <v/>
      </c>
    </row>
    <row r="4351" spans="85:85" x14ac:dyDescent="0.2">
      <c r="CG4351" s="110" t="str">
        <f t="shared" si="436"/>
        <v/>
      </c>
    </row>
    <row r="4352" spans="85:85" x14ac:dyDescent="0.2">
      <c r="CG4352" s="110" t="str">
        <f t="shared" si="436"/>
        <v/>
      </c>
    </row>
    <row r="4353" spans="85:85" x14ac:dyDescent="0.2">
      <c r="CG4353" s="110" t="str">
        <f t="shared" si="436"/>
        <v/>
      </c>
    </row>
    <row r="4354" spans="85:85" x14ac:dyDescent="0.2">
      <c r="CG4354" s="110" t="str">
        <f t="shared" si="436"/>
        <v/>
      </c>
    </row>
    <row r="4355" spans="85:85" x14ac:dyDescent="0.2">
      <c r="CG4355" s="110" t="str">
        <f t="shared" si="436"/>
        <v/>
      </c>
    </row>
    <row r="4356" spans="85:85" x14ac:dyDescent="0.2">
      <c r="CG4356" s="110" t="str">
        <f t="shared" si="436"/>
        <v/>
      </c>
    </row>
    <row r="4357" spans="85:85" x14ac:dyDescent="0.2">
      <c r="CG4357" s="110" t="str">
        <f t="shared" si="436"/>
        <v/>
      </c>
    </row>
    <row r="4358" spans="85:85" x14ac:dyDescent="0.2">
      <c r="CG4358" s="110" t="str">
        <f t="shared" si="436"/>
        <v/>
      </c>
    </row>
    <row r="4359" spans="85:85" x14ac:dyDescent="0.2">
      <c r="CG4359" s="110" t="str">
        <f t="shared" si="436"/>
        <v/>
      </c>
    </row>
    <row r="4360" spans="85:85" x14ac:dyDescent="0.2">
      <c r="CG4360" s="110" t="str">
        <f t="shared" si="436"/>
        <v/>
      </c>
    </row>
    <row r="4361" spans="85:85" x14ac:dyDescent="0.2">
      <c r="CG4361" s="110" t="str">
        <f t="shared" si="436"/>
        <v/>
      </c>
    </row>
    <row r="4362" spans="85:85" x14ac:dyDescent="0.2">
      <c r="CG4362" s="110" t="str">
        <f t="shared" si="436"/>
        <v/>
      </c>
    </row>
    <row r="4363" spans="85:85" x14ac:dyDescent="0.2">
      <c r="CG4363" s="110" t="str">
        <f t="shared" si="436"/>
        <v/>
      </c>
    </row>
    <row r="4364" spans="85:85" x14ac:dyDescent="0.2">
      <c r="CG4364" s="110" t="str">
        <f t="shared" si="436"/>
        <v/>
      </c>
    </row>
    <row r="4365" spans="85:85" x14ac:dyDescent="0.2">
      <c r="CG4365" s="110" t="str">
        <f t="shared" si="436"/>
        <v/>
      </c>
    </row>
    <row r="4366" spans="85:85" x14ac:dyDescent="0.2">
      <c r="CG4366" s="110" t="str">
        <f t="shared" si="436"/>
        <v/>
      </c>
    </row>
    <row r="4367" spans="85:85" x14ac:dyDescent="0.2">
      <c r="CG4367" s="110" t="str">
        <f t="shared" si="436"/>
        <v/>
      </c>
    </row>
    <row r="4368" spans="85:85" x14ac:dyDescent="0.2">
      <c r="CG4368" s="110" t="str">
        <f t="shared" si="436"/>
        <v/>
      </c>
    </row>
    <row r="4369" spans="85:85" x14ac:dyDescent="0.2">
      <c r="CG4369" s="110" t="str">
        <f t="shared" si="436"/>
        <v/>
      </c>
    </row>
    <row r="4370" spans="85:85" x14ac:dyDescent="0.2">
      <c r="CG4370" s="110" t="str">
        <f t="shared" si="436"/>
        <v/>
      </c>
    </row>
    <row r="4371" spans="85:85" x14ac:dyDescent="0.2">
      <c r="CG4371" s="110" t="str">
        <f t="shared" si="436"/>
        <v/>
      </c>
    </row>
    <row r="4372" spans="85:85" x14ac:dyDescent="0.2">
      <c r="CG4372" s="110" t="str">
        <f t="shared" si="436"/>
        <v/>
      </c>
    </row>
    <row r="4373" spans="85:85" x14ac:dyDescent="0.2">
      <c r="CG4373" s="110" t="str">
        <f t="shared" si="436"/>
        <v/>
      </c>
    </row>
    <row r="4374" spans="85:85" x14ac:dyDescent="0.2">
      <c r="CG4374" s="110" t="str">
        <f t="shared" si="436"/>
        <v/>
      </c>
    </row>
    <row r="4375" spans="85:85" x14ac:dyDescent="0.2">
      <c r="CG4375" s="110" t="str">
        <f t="shared" si="436"/>
        <v/>
      </c>
    </row>
    <row r="4376" spans="85:85" x14ac:dyDescent="0.2">
      <c r="CG4376" s="110" t="str">
        <f t="shared" si="436"/>
        <v/>
      </c>
    </row>
    <row r="4377" spans="85:85" x14ac:dyDescent="0.2">
      <c r="CG4377" s="110" t="str">
        <f t="shared" si="436"/>
        <v/>
      </c>
    </row>
    <row r="4378" spans="85:85" x14ac:dyDescent="0.2">
      <c r="CG4378" s="110" t="str">
        <f t="shared" si="436"/>
        <v/>
      </c>
    </row>
    <row r="4379" spans="85:85" x14ac:dyDescent="0.2">
      <c r="CG4379" s="110" t="str">
        <f t="shared" si="436"/>
        <v/>
      </c>
    </row>
    <row r="4380" spans="85:85" x14ac:dyDescent="0.2">
      <c r="CG4380" s="110" t="str">
        <f t="shared" si="436"/>
        <v/>
      </c>
    </row>
    <row r="4381" spans="85:85" x14ac:dyDescent="0.2">
      <c r="CG4381" s="110" t="str">
        <f t="shared" si="436"/>
        <v/>
      </c>
    </row>
    <row r="4382" spans="85:85" x14ac:dyDescent="0.2">
      <c r="CG4382" s="110" t="str">
        <f t="shared" si="436"/>
        <v/>
      </c>
    </row>
    <row r="4383" spans="85:85" x14ac:dyDescent="0.2">
      <c r="CG4383" s="110" t="str">
        <f t="shared" si="436"/>
        <v/>
      </c>
    </row>
    <row r="4384" spans="85:85" x14ac:dyDescent="0.2">
      <c r="CG4384" s="110" t="str">
        <f t="shared" si="436"/>
        <v/>
      </c>
    </row>
    <row r="4385" spans="85:85" x14ac:dyDescent="0.2">
      <c r="CG4385" s="110" t="str">
        <f t="shared" si="436"/>
        <v/>
      </c>
    </row>
    <row r="4386" spans="85:85" x14ac:dyDescent="0.2">
      <c r="CG4386" s="110" t="str">
        <f t="shared" si="436"/>
        <v/>
      </c>
    </row>
    <row r="4387" spans="85:85" x14ac:dyDescent="0.2">
      <c r="CG4387" s="110" t="str">
        <f t="shared" si="436"/>
        <v/>
      </c>
    </row>
    <row r="4388" spans="85:85" x14ac:dyDescent="0.2">
      <c r="CG4388" s="110" t="str">
        <f t="shared" si="436"/>
        <v/>
      </c>
    </row>
    <row r="4389" spans="85:85" x14ac:dyDescent="0.2">
      <c r="CG4389" s="110" t="str">
        <f t="shared" si="436"/>
        <v/>
      </c>
    </row>
    <row r="4390" spans="85:85" x14ac:dyDescent="0.2">
      <c r="CG4390" s="110" t="str">
        <f t="shared" si="436"/>
        <v/>
      </c>
    </row>
    <row r="4391" spans="85:85" x14ac:dyDescent="0.2">
      <c r="CG4391" s="110" t="str">
        <f t="shared" si="436"/>
        <v/>
      </c>
    </row>
    <row r="4392" spans="85:85" x14ac:dyDescent="0.2">
      <c r="CG4392" s="110" t="str">
        <f t="shared" si="436"/>
        <v/>
      </c>
    </row>
    <row r="4393" spans="85:85" x14ac:dyDescent="0.2">
      <c r="CG4393" s="110" t="str">
        <f t="shared" si="436"/>
        <v/>
      </c>
    </row>
    <row r="4394" spans="85:85" x14ac:dyDescent="0.2">
      <c r="CG4394" s="110" t="str">
        <f t="shared" si="436"/>
        <v/>
      </c>
    </row>
    <row r="4395" spans="85:85" x14ac:dyDescent="0.2">
      <c r="CG4395" s="110" t="str">
        <f t="shared" si="436"/>
        <v/>
      </c>
    </row>
    <row r="4396" spans="85:85" x14ac:dyDescent="0.2">
      <c r="CG4396" s="110" t="str">
        <f t="shared" si="436"/>
        <v/>
      </c>
    </row>
    <row r="4397" spans="85:85" x14ac:dyDescent="0.2">
      <c r="CG4397" s="110" t="str">
        <f t="shared" si="436"/>
        <v/>
      </c>
    </row>
    <row r="4398" spans="85:85" x14ac:dyDescent="0.2">
      <c r="CG4398" s="110" t="str">
        <f t="shared" ref="CG4398:CG4443" si="437">CJ4398&amp;CM4398</f>
        <v/>
      </c>
    </row>
    <row r="4399" spans="85:85" x14ac:dyDescent="0.2">
      <c r="CG4399" s="110" t="str">
        <f t="shared" si="437"/>
        <v/>
      </c>
    </row>
    <row r="4400" spans="85:85" x14ac:dyDescent="0.2">
      <c r="CG4400" s="110" t="str">
        <f t="shared" si="437"/>
        <v/>
      </c>
    </row>
    <row r="4401" spans="85:85" x14ac:dyDescent="0.2">
      <c r="CG4401" s="110" t="str">
        <f t="shared" si="437"/>
        <v/>
      </c>
    </row>
    <row r="4402" spans="85:85" x14ac:dyDescent="0.2">
      <c r="CG4402" s="110" t="str">
        <f t="shared" si="437"/>
        <v/>
      </c>
    </row>
    <row r="4403" spans="85:85" x14ac:dyDescent="0.2">
      <c r="CG4403" s="110" t="str">
        <f t="shared" si="437"/>
        <v/>
      </c>
    </row>
    <row r="4404" spans="85:85" x14ac:dyDescent="0.2">
      <c r="CG4404" s="110" t="str">
        <f t="shared" si="437"/>
        <v/>
      </c>
    </row>
    <row r="4405" spans="85:85" x14ac:dyDescent="0.2">
      <c r="CG4405" s="110" t="str">
        <f t="shared" si="437"/>
        <v/>
      </c>
    </row>
    <row r="4406" spans="85:85" x14ac:dyDescent="0.2">
      <c r="CG4406" s="110" t="str">
        <f t="shared" si="437"/>
        <v/>
      </c>
    </row>
    <row r="4407" spans="85:85" x14ac:dyDescent="0.2">
      <c r="CG4407" s="110" t="str">
        <f t="shared" si="437"/>
        <v/>
      </c>
    </row>
    <row r="4408" spans="85:85" x14ac:dyDescent="0.2">
      <c r="CG4408" s="110" t="str">
        <f t="shared" si="437"/>
        <v/>
      </c>
    </row>
    <row r="4409" spans="85:85" x14ac:dyDescent="0.2">
      <c r="CG4409" s="110" t="str">
        <f t="shared" si="437"/>
        <v/>
      </c>
    </row>
    <row r="4410" spans="85:85" x14ac:dyDescent="0.2">
      <c r="CG4410" s="110" t="str">
        <f t="shared" si="437"/>
        <v/>
      </c>
    </row>
    <row r="4411" spans="85:85" x14ac:dyDescent="0.2">
      <c r="CG4411" s="110" t="str">
        <f t="shared" si="437"/>
        <v/>
      </c>
    </row>
    <row r="4412" spans="85:85" x14ac:dyDescent="0.2">
      <c r="CG4412" s="110" t="str">
        <f t="shared" si="437"/>
        <v/>
      </c>
    </row>
    <row r="4413" spans="85:85" x14ac:dyDescent="0.2">
      <c r="CG4413" s="110" t="str">
        <f t="shared" si="437"/>
        <v/>
      </c>
    </row>
    <row r="4414" spans="85:85" x14ac:dyDescent="0.2">
      <c r="CG4414" s="110" t="str">
        <f t="shared" si="437"/>
        <v/>
      </c>
    </row>
    <row r="4415" spans="85:85" x14ac:dyDescent="0.2">
      <c r="CG4415" s="110" t="str">
        <f t="shared" si="437"/>
        <v/>
      </c>
    </row>
    <row r="4416" spans="85:85" x14ac:dyDescent="0.2">
      <c r="CG4416" s="110" t="str">
        <f t="shared" si="437"/>
        <v/>
      </c>
    </row>
    <row r="4417" spans="85:85" x14ac:dyDescent="0.2">
      <c r="CG4417" s="110" t="str">
        <f t="shared" si="437"/>
        <v/>
      </c>
    </row>
    <row r="4418" spans="85:85" x14ac:dyDescent="0.2">
      <c r="CG4418" s="110" t="str">
        <f t="shared" si="437"/>
        <v/>
      </c>
    </row>
    <row r="4419" spans="85:85" x14ac:dyDescent="0.2">
      <c r="CG4419" s="110" t="str">
        <f t="shared" si="437"/>
        <v/>
      </c>
    </row>
    <row r="4420" spans="85:85" x14ac:dyDescent="0.2">
      <c r="CG4420" s="110" t="str">
        <f t="shared" si="437"/>
        <v/>
      </c>
    </row>
    <row r="4421" spans="85:85" x14ac:dyDescent="0.2">
      <c r="CG4421" s="110" t="str">
        <f t="shared" si="437"/>
        <v/>
      </c>
    </row>
    <row r="4422" spans="85:85" x14ac:dyDescent="0.2">
      <c r="CG4422" s="110" t="str">
        <f t="shared" si="437"/>
        <v/>
      </c>
    </row>
    <row r="4423" spans="85:85" x14ac:dyDescent="0.2">
      <c r="CG4423" s="110" t="str">
        <f t="shared" si="437"/>
        <v/>
      </c>
    </row>
    <row r="4424" spans="85:85" x14ac:dyDescent="0.2">
      <c r="CG4424" s="110" t="str">
        <f t="shared" si="437"/>
        <v/>
      </c>
    </row>
    <row r="4425" spans="85:85" x14ac:dyDescent="0.2">
      <c r="CG4425" s="110" t="str">
        <f t="shared" si="437"/>
        <v/>
      </c>
    </row>
    <row r="4426" spans="85:85" x14ac:dyDescent="0.2">
      <c r="CG4426" s="110" t="str">
        <f t="shared" si="437"/>
        <v/>
      </c>
    </row>
    <row r="4427" spans="85:85" x14ac:dyDescent="0.2">
      <c r="CG4427" s="110" t="str">
        <f t="shared" si="437"/>
        <v/>
      </c>
    </row>
    <row r="4428" spans="85:85" x14ac:dyDescent="0.2">
      <c r="CG4428" s="110" t="str">
        <f t="shared" si="437"/>
        <v/>
      </c>
    </row>
    <row r="4429" spans="85:85" x14ac:dyDescent="0.2">
      <c r="CG4429" s="110" t="str">
        <f t="shared" si="437"/>
        <v/>
      </c>
    </row>
    <row r="4430" spans="85:85" x14ac:dyDescent="0.2">
      <c r="CG4430" s="110" t="str">
        <f t="shared" si="437"/>
        <v/>
      </c>
    </row>
    <row r="4431" spans="85:85" x14ac:dyDescent="0.2">
      <c r="CG4431" s="110" t="str">
        <f t="shared" si="437"/>
        <v/>
      </c>
    </row>
    <row r="4432" spans="85:85" x14ac:dyDescent="0.2">
      <c r="CG4432" s="110" t="str">
        <f t="shared" si="437"/>
        <v/>
      </c>
    </row>
    <row r="4433" spans="85:85" x14ac:dyDescent="0.2">
      <c r="CG4433" s="110" t="str">
        <f t="shared" si="437"/>
        <v/>
      </c>
    </row>
    <row r="4434" spans="85:85" x14ac:dyDescent="0.2">
      <c r="CG4434" s="110" t="str">
        <f t="shared" si="437"/>
        <v/>
      </c>
    </row>
    <row r="4435" spans="85:85" x14ac:dyDescent="0.2">
      <c r="CG4435" s="110" t="str">
        <f t="shared" si="437"/>
        <v/>
      </c>
    </row>
    <row r="4436" spans="85:85" x14ac:dyDescent="0.2">
      <c r="CG4436" s="110" t="str">
        <f t="shared" si="437"/>
        <v/>
      </c>
    </row>
    <row r="4437" spans="85:85" x14ac:dyDescent="0.2">
      <c r="CG4437" s="110" t="str">
        <f t="shared" si="437"/>
        <v/>
      </c>
    </row>
    <row r="4438" spans="85:85" x14ac:dyDescent="0.2">
      <c r="CG4438" s="110" t="str">
        <f t="shared" si="437"/>
        <v/>
      </c>
    </row>
    <row r="4439" spans="85:85" x14ac:dyDescent="0.2">
      <c r="CG4439" s="110" t="str">
        <f t="shared" si="437"/>
        <v/>
      </c>
    </row>
    <row r="4440" spans="85:85" x14ac:dyDescent="0.2">
      <c r="CG4440" s="110" t="str">
        <f t="shared" si="437"/>
        <v/>
      </c>
    </row>
    <row r="4441" spans="85:85" x14ac:dyDescent="0.2">
      <c r="CG4441" s="110" t="str">
        <f t="shared" si="437"/>
        <v/>
      </c>
    </row>
    <row r="4442" spans="85:85" x14ac:dyDescent="0.2">
      <c r="CG4442" s="110" t="str">
        <f t="shared" si="437"/>
        <v/>
      </c>
    </row>
    <row r="4443" spans="85:85" x14ac:dyDescent="0.2">
      <c r="CG4443" s="110" t="str">
        <f t="shared" si="437"/>
        <v/>
      </c>
    </row>
  </sheetData>
  <mergeCells count="1">
    <mergeCell ref="B35:C35"/>
  </mergeCells>
  <hyperlinks>
    <hyperlink ref="F15" r:id="rId1"/>
  </hyperlinks>
  <pageMargins left="0.51180555555555596" right="0.51180555555555596" top="0.78749999999999998" bottom="0.78749999999999998" header="0.511811023622047" footer="0.511811023622047"/>
  <pageSetup paperSize="9" orientation="portrait" horizontalDpi="300" verticalDpi="30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K2237"/>
  <sheetViews>
    <sheetView topLeftCell="G6" workbookViewId="0">
      <selection activeCell="G6" sqref="G6"/>
    </sheetView>
  </sheetViews>
  <sheetFormatPr defaultRowHeight="15" x14ac:dyDescent="0.25"/>
  <cols>
    <col min="1" max="6" width="0" hidden="1" customWidth="1"/>
    <col min="7" max="7" width="21.5703125" bestFit="1" customWidth="1"/>
    <col min="8" max="8" width="20.28515625" customWidth="1"/>
    <col min="9" max="9" width="186.42578125" bestFit="1" customWidth="1"/>
    <col min="10" max="14" width="0" hidden="1" customWidth="1"/>
  </cols>
  <sheetData>
    <row r="1" spans="7:11" hidden="1" x14ac:dyDescent="0.25"/>
    <row r="2" spans="7:11" hidden="1" x14ac:dyDescent="0.25"/>
    <row r="3" spans="7:11" hidden="1" x14ac:dyDescent="0.25"/>
    <row r="4" spans="7:11" hidden="1" x14ac:dyDescent="0.25">
      <c r="G4" t="s">
        <v>4906</v>
      </c>
      <c r="H4" t="s">
        <v>78</v>
      </c>
      <c r="I4" t="s">
        <v>90</v>
      </c>
    </row>
    <row r="5" spans="7:11" hidden="1" x14ac:dyDescent="0.25">
      <c r="H5" t="s">
        <v>8112</v>
      </c>
      <c r="K5" t="s">
        <v>4936</v>
      </c>
    </row>
    <row r="6" spans="7:11" x14ac:dyDescent="0.25">
      <c r="G6" s="116" t="s">
        <v>4906</v>
      </c>
      <c r="H6" s="116" t="s">
        <v>78</v>
      </c>
      <c r="I6" s="116" t="s">
        <v>90</v>
      </c>
      <c r="J6" s="115" t="s">
        <v>8127</v>
      </c>
      <c r="K6" t="s">
        <v>8118</v>
      </c>
    </row>
    <row r="7" spans="7:11" x14ac:dyDescent="0.25">
      <c r="G7" s="117">
        <v>7005</v>
      </c>
      <c r="H7" s="117">
        <v>4771</v>
      </c>
      <c r="I7" s="117" t="s">
        <v>2616</v>
      </c>
      <c r="J7" t="s">
        <v>8122</v>
      </c>
      <c r="K7" t="s">
        <v>8123</v>
      </c>
    </row>
    <row r="8" spans="7:11" x14ac:dyDescent="0.25">
      <c r="G8" s="117">
        <v>7005</v>
      </c>
      <c r="H8" s="117">
        <v>4773</v>
      </c>
      <c r="I8" s="117" t="s">
        <v>2631</v>
      </c>
      <c r="J8" t="s">
        <v>8122</v>
      </c>
      <c r="K8" t="s">
        <v>8123</v>
      </c>
    </row>
    <row r="9" spans="7:11" x14ac:dyDescent="0.25">
      <c r="G9" s="117">
        <v>7005</v>
      </c>
      <c r="H9" s="117">
        <v>4774</v>
      </c>
      <c r="I9" s="117" t="s">
        <v>2634</v>
      </c>
      <c r="J9" t="s">
        <v>8122</v>
      </c>
      <c r="K9" t="s">
        <v>8123</v>
      </c>
    </row>
    <row r="10" spans="7:11" x14ac:dyDescent="0.25">
      <c r="G10" s="117">
        <v>7005</v>
      </c>
      <c r="H10" s="117">
        <v>4775</v>
      </c>
      <c r="I10" s="117" t="s">
        <v>2636</v>
      </c>
      <c r="J10" t="s">
        <v>8122</v>
      </c>
      <c r="K10" t="s">
        <v>8123</v>
      </c>
    </row>
    <row r="11" spans="7:11" x14ac:dyDescent="0.25">
      <c r="G11" s="117">
        <v>7005</v>
      </c>
      <c r="H11" s="117">
        <v>4778</v>
      </c>
      <c r="I11" s="117" t="s">
        <v>2649</v>
      </c>
      <c r="J11" t="s">
        <v>8122</v>
      </c>
      <c r="K11" t="s">
        <v>8123</v>
      </c>
    </row>
    <row r="12" spans="7:11" x14ac:dyDescent="0.25">
      <c r="G12" s="117">
        <v>7005</v>
      </c>
      <c r="H12" s="117">
        <v>4780</v>
      </c>
      <c r="I12" s="117" t="s">
        <v>2657</v>
      </c>
      <c r="J12" t="s">
        <v>8122</v>
      </c>
      <c r="K12" t="s">
        <v>8123</v>
      </c>
    </row>
    <row r="13" spans="7:11" x14ac:dyDescent="0.25">
      <c r="G13" s="117">
        <v>7005</v>
      </c>
      <c r="H13" s="117">
        <v>4781</v>
      </c>
      <c r="I13" s="117" t="s">
        <v>2659</v>
      </c>
      <c r="J13" t="s">
        <v>8122</v>
      </c>
      <c r="K13" t="s">
        <v>8123</v>
      </c>
    </row>
    <row r="14" spans="7:11" x14ac:dyDescent="0.25">
      <c r="G14" s="117">
        <v>7005</v>
      </c>
      <c r="H14" s="117">
        <v>4788</v>
      </c>
      <c r="I14" s="117" t="s">
        <v>2675</v>
      </c>
      <c r="J14" t="s">
        <v>8122</v>
      </c>
      <c r="K14" t="s">
        <v>8123</v>
      </c>
    </row>
    <row r="15" spans="7:11" x14ac:dyDescent="0.25">
      <c r="G15" s="117">
        <v>7005</v>
      </c>
      <c r="H15" s="117">
        <v>4790</v>
      </c>
      <c r="I15" s="117" t="s">
        <v>2682</v>
      </c>
      <c r="J15" t="s">
        <v>8122</v>
      </c>
      <c r="K15" t="s">
        <v>8123</v>
      </c>
    </row>
    <row r="16" spans="7:11" x14ac:dyDescent="0.25">
      <c r="G16" s="117">
        <v>7005</v>
      </c>
      <c r="H16" s="117">
        <v>4795</v>
      </c>
      <c r="I16" s="117" t="s">
        <v>2684</v>
      </c>
      <c r="J16" t="s">
        <v>8122</v>
      </c>
      <c r="K16" t="s">
        <v>8123</v>
      </c>
    </row>
    <row r="17" spans="7:11" x14ac:dyDescent="0.25">
      <c r="G17" s="117">
        <v>7005</v>
      </c>
      <c r="H17" s="117">
        <v>4798</v>
      </c>
      <c r="I17" s="117" t="s">
        <v>2686</v>
      </c>
      <c r="J17" t="s">
        <v>8122</v>
      </c>
      <c r="K17" t="s">
        <v>8123</v>
      </c>
    </row>
    <row r="18" spans="7:11" x14ac:dyDescent="0.25">
      <c r="G18" s="117">
        <v>7005</v>
      </c>
      <c r="H18" s="117">
        <v>4801</v>
      </c>
      <c r="I18" s="117" t="s">
        <v>2689</v>
      </c>
      <c r="J18" t="s">
        <v>8122</v>
      </c>
      <c r="K18" t="s">
        <v>8123</v>
      </c>
    </row>
    <row r="19" spans="7:11" x14ac:dyDescent="0.25">
      <c r="G19" s="117">
        <v>7005</v>
      </c>
      <c r="H19" s="117">
        <v>4809</v>
      </c>
      <c r="I19" s="117" t="s">
        <v>2715</v>
      </c>
      <c r="J19" t="s">
        <v>8114</v>
      </c>
      <c r="K19" t="s">
        <v>8123</v>
      </c>
    </row>
    <row r="20" spans="7:11" x14ac:dyDescent="0.25">
      <c r="G20" s="117">
        <v>7005</v>
      </c>
      <c r="H20" s="117">
        <v>4811</v>
      </c>
      <c r="I20" s="117" t="s">
        <v>2723</v>
      </c>
      <c r="J20" t="s">
        <v>8122</v>
      </c>
      <c r="K20" t="s">
        <v>8123</v>
      </c>
    </row>
    <row r="21" spans="7:11" x14ac:dyDescent="0.25">
      <c r="G21" s="117">
        <v>7005</v>
      </c>
      <c r="H21" s="117">
        <v>4812</v>
      </c>
      <c r="I21" s="117" t="s">
        <v>2726</v>
      </c>
      <c r="J21" t="s">
        <v>8122</v>
      </c>
      <c r="K21" t="s">
        <v>8123</v>
      </c>
    </row>
    <row r="22" spans="7:11" x14ac:dyDescent="0.25">
      <c r="G22" s="117">
        <v>7005</v>
      </c>
      <c r="H22" s="117">
        <v>4813</v>
      </c>
      <c r="I22" s="117" t="s">
        <v>2730</v>
      </c>
      <c r="J22" t="s">
        <v>8122</v>
      </c>
      <c r="K22" t="s">
        <v>8123</v>
      </c>
    </row>
    <row r="23" spans="7:11" x14ac:dyDescent="0.25">
      <c r="G23" s="117">
        <v>7005</v>
      </c>
      <c r="H23" s="117">
        <v>4814</v>
      </c>
      <c r="I23" s="117" t="s">
        <v>2733</v>
      </c>
      <c r="J23" t="s">
        <v>8122</v>
      </c>
      <c r="K23" t="s">
        <v>8123</v>
      </c>
    </row>
    <row r="24" spans="7:11" x14ac:dyDescent="0.25">
      <c r="G24" s="117">
        <v>7005</v>
      </c>
      <c r="H24" s="117">
        <v>4815</v>
      </c>
      <c r="I24" s="117" t="s">
        <v>2735</v>
      </c>
      <c r="J24" t="s">
        <v>8122</v>
      </c>
      <c r="K24" t="s">
        <v>8123</v>
      </c>
    </row>
    <row r="25" spans="7:11" x14ac:dyDescent="0.25">
      <c r="G25" s="117">
        <v>7005</v>
      </c>
      <c r="H25" s="117">
        <v>4816</v>
      </c>
      <c r="I25" s="117" t="s">
        <v>2741</v>
      </c>
      <c r="J25" t="s">
        <v>8122</v>
      </c>
      <c r="K25" t="s">
        <v>8123</v>
      </c>
    </row>
    <row r="26" spans="7:11" x14ac:dyDescent="0.25">
      <c r="G26" s="117">
        <v>7005</v>
      </c>
      <c r="H26" s="117">
        <v>4817</v>
      </c>
      <c r="I26" s="117" t="s">
        <v>2750</v>
      </c>
      <c r="J26" t="s">
        <v>8122</v>
      </c>
      <c r="K26" t="s">
        <v>8123</v>
      </c>
    </row>
    <row r="27" spans="7:11" x14ac:dyDescent="0.25">
      <c r="G27" s="117">
        <v>7005</v>
      </c>
      <c r="H27" s="117">
        <v>4819</v>
      </c>
      <c r="I27" s="117" t="s">
        <v>2758</v>
      </c>
      <c r="J27" t="s">
        <v>8122</v>
      </c>
      <c r="K27" t="s">
        <v>8123</v>
      </c>
    </row>
    <row r="28" spans="7:11" x14ac:dyDescent="0.25">
      <c r="G28" s="117">
        <v>7005</v>
      </c>
      <c r="H28" s="117">
        <v>4820</v>
      </c>
      <c r="I28" s="117" t="s">
        <v>2763</v>
      </c>
      <c r="J28" t="s">
        <v>8122</v>
      </c>
      <c r="K28" t="s">
        <v>8124</v>
      </c>
    </row>
    <row r="29" spans="7:11" x14ac:dyDescent="0.25">
      <c r="G29" s="117">
        <v>7005</v>
      </c>
      <c r="H29" s="117">
        <v>4821</v>
      </c>
      <c r="I29" s="117" t="s">
        <v>2765</v>
      </c>
      <c r="J29" t="s">
        <v>8122</v>
      </c>
      <c r="K29" t="s">
        <v>8123</v>
      </c>
    </row>
    <row r="30" spans="7:11" x14ac:dyDescent="0.25">
      <c r="G30" s="117">
        <v>7005</v>
      </c>
      <c r="H30" s="117">
        <v>4826</v>
      </c>
      <c r="I30" s="117" t="s">
        <v>2785</v>
      </c>
      <c r="J30" t="s">
        <v>8122</v>
      </c>
      <c r="K30" t="s">
        <v>8123</v>
      </c>
    </row>
    <row r="31" spans="7:11" x14ac:dyDescent="0.25">
      <c r="G31" s="117">
        <v>7005</v>
      </c>
      <c r="H31" s="117">
        <v>4827</v>
      </c>
      <c r="I31" s="117" t="s">
        <v>2792</v>
      </c>
      <c r="J31" t="s">
        <v>8122</v>
      </c>
      <c r="K31" t="s">
        <v>8123</v>
      </c>
    </row>
    <row r="32" spans="7:11" x14ac:dyDescent="0.25">
      <c r="G32" s="117">
        <v>7005</v>
      </c>
      <c r="H32" s="117">
        <v>4828</v>
      </c>
      <c r="I32" s="117" t="s">
        <v>2796</v>
      </c>
      <c r="J32" t="s">
        <v>8122</v>
      </c>
      <c r="K32" t="s">
        <v>8123</v>
      </c>
    </row>
    <row r="33" spans="7:11" x14ac:dyDescent="0.25">
      <c r="G33" s="117">
        <v>7005</v>
      </c>
      <c r="H33" s="117">
        <v>4829</v>
      </c>
      <c r="I33" s="117" t="s">
        <v>2800</v>
      </c>
      <c r="J33" t="s">
        <v>8122</v>
      </c>
      <c r="K33" t="s">
        <v>8123</v>
      </c>
    </row>
    <row r="34" spans="7:11" x14ac:dyDescent="0.25">
      <c r="G34" s="117">
        <v>7005</v>
      </c>
      <c r="H34" s="117">
        <v>4832</v>
      </c>
      <c r="I34" s="117" t="s">
        <v>2804</v>
      </c>
      <c r="J34" t="s">
        <v>8122</v>
      </c>
      <c r="K34" t="s">
        <v>8123</v>
      </c>
    </row>
    <row r="35" spans="7:11" x14ac:dyDescent="0.25">
      <c r="G35" s="117">
        <v>7005</v>
      </c>
      <c r="H35" s="117">
        <v>4833</v>
      </c>
      <c r="I35" s="117" t="s">
        <v>2810</v>
      </c>
      <c r="J35" t="s">
        <v>8122</v>
      </c>
      <c r="K35" t="s">
        <v>8123</v>
      </c>
    </row>
    <row r="36" spans="7:11" x14ac:dyDescent="0.25">
      <c r="G36" s="117">
        <v>7005</v>
      </c>
      <c r="H36" s="117">
        <v>4835</v>
      </c>
      <c r="I36" s="117" t="s">
        <v>2814</v>
      </c>
      <c r="J36" t="s">
        <v>8122</v>
      </c>
      <c r="K36" t="s">
        <v>8123</v>
      </c>
    </row>
    <row r="37" spans="7:11" x14ac:dyDescent="0.25">
      <c r="G37" s="117">
        <v>7005</v>
      </c>
      <c r="H37" s="117">
        <v>4837</v>
      </c>
      <c r="I37" s="117" t="s">
        <v>2816</v>
      </c>
      <c r="J37" t="s">
        <v>8122</v>
      </c>
      <c r="K37" t="s">
        <v>8123</v>
      </c>
    </row>
    <row r="38" spans="7:11" x14ac:dyDescent="0.25">
      <c r="G38" s="117">
        <v>7005</v>
      </c>
      <c r="H38" s="117">
        <v>4842</v>
      </c>
      <c r="I38" s="117" t="s">
        <v>2821</v>
      </c>
      <c r="J38" t="s">
        <v>8122</v>
      </c>
      <c r="K38" t="s">
        <v>8123</v>
      </c>
    </row>
    <row r="39" spans="7:11" x14ac:dyDescent="0.25">
      <c r="G39" s="117">
        <v>7005</v>
      </c>
      <c r="H39" s="117">
        <v>4845</v>
      </c>
      <c r="I39" s="117" t="s">
        <v>2826</v>
      </c>
      <c r="J39" t="s">
        <v>8122</v>
      </c>
      <c r="K39" t="s">
        <v>8123</v>
      </c>
    </row>
    <row r="40" spans="7:11" x14ac:dyDescent="0.25">
      <c r="G40" s="117">
        <v>7005</v>
      </c>
      <c r="H40" s="117">
        <v>4847</v>
      </c>
      <c r="I40" s="117" t="s">
        <v>2831</v>
      </c>
      <c r="J40" t="s">
        <v>8122</v>
      </c>
      <c r="K40" t="s">
        <v>8123</v>
      </c>
    </row>
    <row r="41" spans="7:11" x14ac:dyDescent="0.25">
      <c r="G41" s="117">
        <v>7005</v>
      </c>
      <c r="H41" s="117">
        <v>4848</v>
      </c>
      <c r="I41" s="117" t="s">
        <v>2837</v>
      </c>
      <c r="J41" t="s">
        <v>8122</v>
      </c>
      <c r="K41" t="s">
        <v>8123</v>
      </c>
    </row>
    <row r="42" spans="7:11" x14ac:dyDescent="0.25">
      <c r="G42" s="117">
        <v>7005</v>
      </c>
      <c r="H42" s="117">
        <v>4849</v>
      </c>
      <c r="I42" s="117" t="s">
        <v>2841</v>
      </c>
      <c r="J42" t="s">
        <v>8122</v>
      </c>
      <c r="K42" t="s">
        <v>8123</v>
      </c>
    </row>
    <row r="43" spans="7:11" x14ac:dyDescent="0.25">
      <c r="G43" s="117">
        <v>7005</v>
      </c>
      <c r="H43" s="117">
        <v>4853</v>
      </c>
      <c r="I43" s="117" t="s">
        <v>2856</v>
      </c>
      <c r="J43" t="s">
        <v>8122</v>
      </c>
      <c r="K43" t="s">
        <v>8123</v>
      </c>
    </row>
    <row r="44" spans="7:11" x14ac:dyDescent="0.25">
      <c r="G44" s="117">
        <v>7005</v>
      </c>
      <c r="H44" s="117">
        <v>4854</v>
      </c>
      <c r="I44" s="117" t="s">
        <v>2858</v>
      </c>
      <c r="J44" t="s">
        <v>8122</v>
      </c>
      <c r="K44" t="s">
        <v>8123</v>
      </c>
    </row>
    <row r="45" spans="7:11" x14ac:dyDescent="0.25">
      <c r="G45" s="117">
        <v>7005</v>
      </c>
      <c r="H45" s="117">
        <v>4855</v>
      </c>
      <c r="I45" s="117" t="s">
        <v>2862</v>
      </c>
      <c r="J45" t="s">
        <v>8122</v>
      </c>
      <c r="K45" t="s">
        <v>8123</v>
      </c>
    </row>
    <row r="46" spans="7:11" x14ac:dyDescent="0.25">
      <c r="G46" s="117">
        <v>7005</v>
      </c>
      <c r="H46" s="117">
        <v>4858</v>
      </c>
      <c r="I46" s="117" t="s">
        <v>2876</v>
      </c>
      <c r="J46" t="s">
        <v>8122</v>
      </c>
      <c r="K46" t="s">
        <v>8123</v>
      </c>
    </row>
    <row r="47" spans="7:11" x14ac:dyDescent="0.25">
      <c r="G47" s="117">
        <v>7005</v>
      </c>
      <c r="H47" s="117">
        <v>4862</v>
      </c>
      <c r="I47" s="117" t="s">
        <v>2890</v>
      </c>
      <c r="J47" t="s">
        <v>8122</v>
      </c>
      <c r="K47" t="s">
        <v>8123</v>
      </c>
    </row>
    <row r="48" spans="7:11" x14ac:dyDescent="0.25">
      <c r="G48" s="117">
        <v>7007</v>
      </c>
      <c r="H48" s="117">
        <v>3874</v>
      </c>
      <c r="I48" s="117" t="s">
        <v>477</v>
      </c>
      <c r="J48" t="s">
        <v>8114</v>
      </c>
      <c r="K48" t="s">
        <v>8124</v>
      </c>
    </row>
    <row r="49" spans="7:11" x14ac:dyDescent="0.25">
      <c r="G49" s="117">
        <v>7007</v>
      </c>
      <c r="H49" s="117">
        <v>5754</v>
      </c>
      <c r="I49" s="117" t="s">
        <v>4469</v>
      </c>
      <c r="J49" t="s">
        <v>8122</v>
      </c>
      <c r="K49" t="s">
        <v>8124</v>
      </c>
    </row>
    <row r="50" spans="7:11" x14ac:dyDescent="0.25">
      <c r="G50" s="117">
        <v>7010</v>
      </c>
      <c r="H50" s="117">
        <v>4670</v>
      </c>
      <c r="I50" s="117" t="s">
        <v>2496</v>
      </c>
      <c r="J50" t="s">
        <v>8113</v>
      </c>
      <c r="K50" t="s">
        <v>8119</v>
      </c>
    </row>
    <row r="51" spans="7:11" x14ac:dyDescent="0.25">
      <c r="G51" s="117">
        <v>7010</v>
      </c>
      <c r="H51" s="117">
        <v>4671</v>
      </c>
      <c r="I51" s="117" t="s">
        <v>2498</v>
      </c>
      <c r="J51" t="s">
        <v>8122</v>
      </c>
      <c r="K51" t="s">
        <v>8124</v>
      </c>
    </row>
    <row r="52" spans="7:11" x14ac:dyDescent="0.25">
      <c r="G52" s="117">
        <v>7010</v>
      </c>
      <c r="H52" s="117">
        <v>4672</v>
      </c>
      <c r="I52" s="117" t="s">
        <v>2499</v>
      </c>
      <c r="J52" t="s">
        <v>8122</v>
      </c>
      <c r="K52" t="s">
        <v>8124</v>
      </c>
    </row>
    <row r="53" spans="7:11" x14ac:dyDescent="0.25">
      <c r="G53" s="117">
        <v>7010</v>
      </c>
      <c r="H53" s="117">
        <v>4673</v>
      </c>
      <c r="I53" s="117" t="s">
        <v>2503</v>
      </c>
      <c r="J53" t="s">
        <v>8122</v>
      </c>
      <c r="K53" t="s">
        <v>8124</v>
      </c>
    </row>
    <row r="54" spans="7:11" x14ac:dyDescent="0.25">
      <c r="G54" s="117">
        <v>7012</v>
      </c>
      <c r="H54" s="117">
        <v>4785</v>
      </c>
      <c r="I54" s="117" t="s">
        <v>2664</v>
      </c>
      <c r="J54" t="s">
        <v>8122</v>
      </c>
      <c r="K54" t="s">
        <v>8124</v>
      </c>
    </row>
    <row r="55" spans="7:11" x14ac:dyDescent="0.25">
      <c r="G55" s="117">
        <v>7012</v>
      </c>
      <c r="H55" s="117">
        <v>4786</v>
      </c>
      <c r="I55" s="117" t="s">
        <v>2668</v>
      </c>
      <c r="J55" t="s">
        <v>8122</v>
      </c>
      <c r="K55" t="s">
        <v>8124</v>
      </c>
    </row>
    <row r="56" spans="7:11" x14ac:dyDescent="0.25">
      <c r="G56" s="117">
        <v>7012</v>
      </c>
      <c r="H56" s="117">
        <v>4787</v>
      </c>
      <c r="I56" s="117" t="s">
        <v>2673</v>
      </c>
      <c r="J56" t="s">
        <v>8122</v>
      </c>
      <c r="K56" t="s">
        <v>8124</v>
      </c>
    </row>
    <row r="57" spans="7:11" x14ac:dyDescent="0.25">
      <c r="G57" s="117">
        <v>7013</v>
      </c>
      <c r="H57" s="117">
        <v>3926</v>
      </c>
      <c r="I57" s="117" t="s">
        <v>620</v>
      </c>
      <c r="J57" t="s">
        <v>8116</v>
      </c>
      <c r="K57" t="s">
        <v>8121</v>
      </c>
    </row>
    <row r="58" spans="7:11" x14ac:dyDescent="0.25">
      <c r="G58" s="117">
        <v>7013</v>
      </c>
      <c r="H58" s="117">
        <v>3927</v>
      </c>
      <c r="I58" s="117" t="s">
        <v>623</v>
      </c>
      <c r="J58" t="s">
        <v>8122</v>
      </c>
      <c r="K58" t="s">
        <v>8124</v>
      </c>
    </row>
    <row r="59" spans="7:11" x14ac:dyDescent="0.25">
      <c r="G59" s="117">
        <v>7013</v>
      </c>
      <c r="H59" s="117">
        <v>3928</v>
      </c>
      <c r="I59" s="117" t="s">
        <v>626</v>
      </c>
      <c r="J59" t="s">
        <v>8113</v>
      </c>
      <c r="K59" t="s">
        <v>8115</v>
      </c>
    </row>
    <row r="60" spans="7:11" x14ac:dyDescent="0.25">
      <c r="G60" s="117">
        <v>7013</v>
      </c>
      <c r="H60" s="117">
        <v>3929</v>
      </c>
      <c r="I60" s="117" t="s">
        <v>633</v>
      </c>
      <c r="J60" t="s">
        <v>8113</v>
      </c>
      <c r="K60" t="s">
        <v>8115</v>
      </c>
    </row>
    <row r="61" spans="7:11" x14ac:dyDescent="0.25">
      <c r="G61" s="117">
        <v>7013</v>
      </c>
      <c r="H61" s="117">
        <v>3930</v>
      </c>
      <c r="I61" s="117" t="s">
        <v>637</v>
      </c>
      <c r="J61" t="s">
        <v>8122</v>
      </c>
      <c r="K61" t="s">
        <v>8124</v>
      </c>
    </row>
    <row r="62" spans="7:11" x14ac:dyDescent="0.25">
      <c r="G62" s="117">
        <v>7013</v>
      </c>
      <c r="H62" s="117">
        <v>3931</v>
      </c>
      <c r="I62" s="117" t="s">
        <v>645</v>
      </c>
      <c r="J62" t="s">
        <v>8113</v>
      </c>
      <c r="K62" t="s">
        <v>8119</v>
      </c>
    </row>
    <row r="63" spans="7:11" x14ac:dyDescent="0.25">
      <c r="G63" s="117">
        <v>7013</v>
      </c>
      <c r="H63" s="117">
        <v>7110</v>
      </c>
      <c r="I63" s="117" t="s">
        <v>5076</v>
      </c>
      <c r="J63" t="s">
        <v>8122</v>
      </c>
      <c r="K63" t="s">
        <v>8125</v>
      </c>
    </row>
    <row r="64" spans="7:11" x14ac:dyDescent="0.25">
      <c r="G64" s="117">
        <v>7013</v>
      </c>
      <c r="H64" s="117">
        <v>7111</v>
      </c>
      <c r="I64" s="117" t="s">
        <v>5079</v>
      </c>
      <c r="J64" t="s">
        <v>8122</v>
      </c>
      <c r="K64" t="s">
        <v>8126</v>
      </c>
    </row>
    <row r="65" spans="7:11" x14ac:dyDescent="0.25">
      <c r="G65" s="117">
        <v>7013</v>
      </c>
      <c r="H65" s="117">
        <v>7112</v>
      </c>
      <c r="I65" s="117" t="s">
        <v>5084</v>
      </c>
      <c r="J65" t="s">
        <v>8122</v>
      </c>
      <c r="K65" t="s">
        <v>8126</v>
      </c>
    </row>
    <row r="66" spans="7:11" x14ac:dyDescent="0.25">
      <c r="G66" s="117">
        <v>7013</v>
      </c>
      <c r="H66" s="117">
        <v>7113</v>
      </c>
      <c r="I66" s="117" t="s">
        <v>5088</v>
      </c>
      <c r="J66" t="s">
        <v>8122</v>
      </c>
      <c r="K66" t="s">
        <v>8126</v>
      </c>
    </row>
    <row r="67" spans="7:11" x14ac:dyDescent="0.25">
      <c r="G67" s="117">
        <v>7013</v>
      </c>
      <c r="H67" s="117">
        <v>7114</v>
      </c>
      <c r="I67" s="117" t="s">
        <v>5091</v>
      </c>
      <c r="J67" t="s">
        <v>8122</v>
      </c>
      <c r="K67" t="s">
        <v>8126</v>
      </c>
    </row>
    <row r="68" spans="7:11" x14ac:dyDescent="0.25">
      <c r="G68" s="117">
        <v>7015</v>
      </c>
      <c r="H68" s="117">
        <v>4068</v>
      </c>
      <c r="I68" s="117" t="s">
        <v>1031</v>
      </c>
      <c r="J68" t="s">
        <v>8122</v>
      </c>
      <c r="K68" t="s">
        <v>8124</v>
      </c>
    </row>
    <row r="69" spans="7:11" x14ac:dyDescent="0.25">
      <c r="G69" s="117">
        <v>7015</v>
      </c>
      <c r="H69" s="117">
        <v>4069</v>
      </c>
      <c r="I69" s="117" t="s">
        <v>1037</v>
      </c>
      <c r="J69" t="s">
        <v>8113</v>
      </c>
      <c r="K69" t="s">
        <v>8119</v>
      </c>
    </row>
    <row r="70" spans="7:11" x14ac:dyDescent="0.25">
      <c r="G70" s="117">
        <v>7015</v>
      </c>
      <c r="H70" s="117">
        <v>4071</v>
      </c>
      <c r="I70" s="117" t="s">
        <v>1048</v>
      </c>
      <c r="J70" t="s">
        <v>8113</v>
      </c>
      <c r="K70" t="s">
        <v>8119</v>
      </c>
    </row>
    <row r="71" spans="7:11" x14ac:dyDescent="0.25">
      <c r="G71" s="117">
        <v>7015</v>
      </c>
      <c r="H71" s="117">
        <v>4072</v>
      </c>
      <c r="I71" s="117" t="s">
        <v>1060</v>
      </c>
      <c r="J71" t="s">
        <v>8113</v>
      </c>
      <c r="K71" t="s">
        <v>8119</v>
      </c>
    </row>
    <row r="72" spans="7:11" x14ac:dyDescent="0.25">
      <c r="G72" s="117">
        <v>7015</v>
      </c>
      <c r="H72" s="117">
        <v>4074</v>
      </c>
      <c r="I72" s="117" t="s">
        <v>1074</v>
      </c>
      <c r="J72" t="s">
        <v>8122</v>
      </c>
      <c r="K72" t="s">
        <v>8124</v>
      </c>
    </row>
    <row r="73" spans="7:11" x14ac:dyDescent="0.25">
      <c r="G73" s="117">
        <v>7015</v>
      </c>
      <c r="H73" s="117">
        <v>4075</v>
      </c>
      <c r="I73" s="117" t="s">
        <v>1083</v>
      </c>
      <c r="J73" t="s">
        <v>8113</v>
      </c>
      <c r="K73" t="s">
        <v>8119</v>
      </c>
    </row>
    <row r="74" spans="7:11" x14ac:dyDescent="0.25">
      <c r="G74" s="117">
        <v>7015</v>
      </c>
      <c r="H74" s="117">
        <v>4076</v>
      </c>
      <c r="I74" s="117" t="s">
        <v>1091</v>
      </c>
      <c r="J74" t="s">
        <v>8122</v>
      </c>
      <c r="K74" t="s">
        <v>8124</v>
      </c>
    </row>
    <row r="75" spans="7:11" x14ac:dyDescent="0.25">
      <c r="G75" s="117">
        <v>7015</v>
      </c>
      <c r="H75" s="117">
        <v>6076</v>
      </c>
      <c r="I75" s="117" t="s">
        <v>2680</v>
      </c>
      <c r="J75" t="s">
        <v>8122</v>
      </c>
      <c r="K75" t="s">
        <v>8124</v>
      </c>
    </row>
    <row r="76" spans="7:11" x14ac:dyDescent="0.25">
      <c r="G76" s="117">
        <v>7015</v>
      </c>
      <c r="H76" s="117">
        <v>6079</v>
      </c>
      <c r="I76" s="117" t="s">
        <v>2685</v>
      </c>
      <c r="J76" t="s">
        <v>8113</v>
      </c>
      <c r="K76" t="s">
        <v>8115</v>
      </c>
    </row>
    <row r="77" spans="7:11" x14ac:dyDescent="0.25">
      <c r="G77" s="117">
        <v>7015</v>
      </c>
      <c r="H77" s="117">
        <v>6080</v>
      </c>
      <c r="I77" s="117" t="s">
        <v>2626</v>
      </c>
      <c r="J77" t="s">
        <v>8122</v>
      </c>
      <c r="K77" t="s">
        <v>8124</v>
      </c>
    </row>
    <row r="78" spans="7:11" x14ac:dyDescent="0.25">
      <c r="G78" s="117">
        <v>7015</v>
      </c>
      <c r="H78" s="117">
        <v>6081</v>
      </c>
      <c r="I78" s="117" t="s">
        <v>2633</v>
      </c>
      <c r="J78" t="s">
        <v>8122</v>
      </c>
      <c r="K78" t="s">
        <v>8124</v>
      </c>
    </row>
    <row r="79" spans="7:11" x14ac:dyDescent="0.25">
      <c r="G79" s="117">
        <v>7015</v>
      </c>
      <c r="H79" s="117">
        <v>6082</v>
      </c>
      <c r="I79" s="117" t="s">
        <v>2635</v>
      </c>
      <c r="J79" t="s">
        <v>8122</v>
      </c>
      <c r="K79" t="s">
        <v>8124</v>
      </c>
    </row>
    <row r="80" spans="7:11" x14ac:dyDescent="0.25">
      <c r="G80" s="117">
        <v>7015</v>
      </c>
      <c r="H80" s="117">
        <v>6083</v>
      </c>
      <c r="I80" s="117" t="s">
        <v>2638</v>
      </c>
      <c r="J80" t="s">
        <v>8122</v>
      </c>
      <c r="K80" t="s">
        <v>8124</v>
      </c>
    </row>
    <row r="81" spans="7:11" x14ac:dyDescent="0.25">
      <c r="G81" s="117">
        <v>7015</v>
      </c>
      <c r="H81" s="117">
        <v>6084</v>
      </c>
      <c r="I81" s="117" t="s">
        <v>2647</v>
      </c>
      <c r="J81" t="s">
        <v>8122</v>
      </c>
      <c r="K81" t="s">
        <v>8124</v>
      </c>
    </row>
    <row r="82" spans="7:11" x14ac:dyDescent="0.25">
      <c r="G82" s="117">
        <v>7015</v>
      </c>
      <c r="H82" s="117">
        <v>6085</v>
      </c>
      <c r="I82" s="117" t="s">
        <v>2650</v>
      </c>
      <c r="J82" t="s">
        <v>8122</v>
      </c>
      <c r="K82" t="s">
        <v>8124</v>
      </c>
    </row>
    <row r="83" spans="7:11" x14ac:dyDescent="0.25">
      <c r="G83" s="117">
        <v>7015</v>
      </c>
      <c r="H83" s="117">
        <v>6086</v>
      </c>
      <c r="I83" s="117" t="s">
        <v>2655</v>
      </c>
      <c r="J83" t="s">
        <v>8122</v>
      </c>
      <c r="K83" t="s">
        <v>8124</v>
      </c>
    </row>
    <row r="84" spans="7:11" x14ac:dyDescent="0.25">
      <c r="G84" s="117">
        <v>7015</v>
      </c>
      <c r="H84" s="117">
        <v>6087</v>
      </c>
      <c r="I84" s="117" t="s">
        <v>2658</v>
      </c>
      <c r="J84" t="s">
        <v>8113</v>
      </c>
      <c r="K84" t="s">
        <v>8115</v>
      </c>
    </row>
    <row r="85" spans="7:11" x14ac:dyDescent="0.25">
      <c r="G85" s="117">
        <v>7015</v>
      </c>
      <c r="H85" s="117">
        <v>6088</v>
      </c>
      <c r="I85" s="117" t="s">
        <v>2661</v>
      </c>
      <c r="J85" t="s">
        <v>8122</v>
      </c>
      <c r="K85" t="s">
        <v>8124</v>
      </c>
    </row>
    <row r="86" spans="7:11" x14ac:dyDescent="0.25">
      <c r="G86" s="117">
        <v>7015</v>
      </c>
      <c r="H86" s="117">
        <v>6089</v>
      </c>
      <c r="I86" s="117" t="s">
        <v>2666</v>
      </c>
      <c r="J86" t="s">
        <v>8122</v>
      </c>
      <c r="K86" t="s">
        <v>8124</v>
      </c>
    </row>
    <row r="87" spans="7:11" x14ac:dyDescent="0.25">
      <c r="G87" s="117">
        <v>7015</v>
      </c>
      <c r="H87" s="117">
        <v>6090</v>
      </c>
      <c r="I87" s="117" t="s">
        <v>2671</v>
      </c>
      <c r="J87" t="s">
        <v>8122</v>
      </c>
      <c r="K87" t="s">
        <v>8124</v>
      </c>
    </row>
    <row r="88" spans="7:11" x14ac:dyDescent="0.25">
      <c r="G88" s="117">
        <v>7015</v>
      </c>
      <c r="H88" s="117">
        <v>6091</v>
      </c>
      <c r="I88" s="117" t="s">
        <v>5566</v>
      </c>
      <c r="J88" t="s">
        <v>8113</v>
      </c>
      <c r="K88" t="s">
        <v>8115</v>
      </c>
    </row>
    <row r="89" spans="7:11" x14ac:dyDescent="0.25">
      <c r="G89" s="117">
        <v>7015</v>
      </c>
      <c r="H89" s="117">
        <v>6092</v>
      </c>
      <c r="I89" s="117" t="s">
        <v>2677</v>
      </c>
      <c r="J89" t="s">
        <v>8122</v>
      </c>
      <c r="K89" t="s">
        <v>8124</v>
      </c>
    </row>
    <row r="90" spans="7:11" x14ac:dyDescent="0.25">
      <c r="G90" s="117">
        <v>7015</v>
      </c>
      <c r="H90" s="117">
        <v>6093</v>
      </c>
      <c r="I90" s="117" t="s">
        <v>2683</v>
      </c>
      <c r="J90" t="s">
        <v>8113</v>
      </c>
      <c r="K90" t="s">
        <v>8115</v>
      </c>
    </row>
    <row r="91" spans="7:11" x14ac:dyDescent="0.25">
      <c r="G91" s="117">
        <v>7015</v>
      </c>
      <c r="H91" s="117">
        <v>6094</v>
      </c>
      <c r="I91" s="117" t="s">
        <v>2687</v>
      </c>
      <c r="J91" t="s">
        <v>8122</v>
      </c>
      <c r="K91" t="s">
        <v>8124</v>
      </c>
    </row>
    <row r="92" spans="7:11" x14ac:dyDescent="0.25">
      <c r="G92" s="117">
        <v>7015</v>
      </c>
      <c r="H92" s="117">
        <v>6095</v>
      </c>
      <c r="I92" s="117" t="s">
        <v>5589</v>
      </c>
      <c r="J92" t="s">
        <v>8122</v>
      </c>
      <c r="K92" t="s">
        <v>8124</v>
      </c>
    </row>
    <row r="93" spans="7:11" x14ac:dyDescent="0.25">
      <c r="G93" s="117">
        <v>7015</v>
      </c>
      <c r="H93" s="117">
        <v>6096</v>
      </c>
      <c r="I93" s="117" t="s">
        <v>2707</v>
      </c>
      <c r="J93" t="s">
        <v>8122</v>
      </c>
      <c r="K93" t="s">
        <v>8124</v>
      </c>
    </row>
    <row r="94" spans="7:11" x14ac:dyDescent="0.25">
      <c r="G94" s="117">
        <v>7015</v>
      </c>
      <c r="H94" s="117">
        <v>6097</v>
      </c>
      <c r="I94" s="117" t="s">
        <v>2696</v>
      </c>
      <c r="J94" t="s">
        <v>8122</v>
      </c>
      <c r="K94" t="s">
        <v>8124</v>
      </c>
    </row>
    <row r="95" spans="7:11" x14ac:dyDescent="0.25">
      <c r="G95" s="117">
        <v>7015</v>
      </c>
      <c r="H95" s="117">
        <v>6098</v>
      </c>
      <c r="I95" s="117" t="s">
        <v>2701</v>
      </c>
      <c r="J95" t="s">
        <v>8122</v>
      </c>
      <c r="K95" t="s">
        <v>8124</v>
      </c>
    </row>
    <row r="96" spans="7:11" x14ac:dyDescent="0.25">
      <c r="G96" s="117">
        <v>7015</v>
      </c>
      <c r="H96" s="117">
        <v>6099</v>
      </c>
      <c r="I96" s="117" t="s">
        <v>2704</v>
      </c>
      <c r="J96" t="s">
        <v>8122</v>
      </c>
      <c r="K96" t="s">
        <v>8124</v>
      </c>
    </row>
    <row r="97" spans="7:11" x14ac:dyDescent="0.25">
      <c r="G97" s="117">
        <v>7015</v>
      </c>
      <c r="H97" s="117">
        <v>6100</v>
      </c>
      <c r="I97" s="117" t="s">
        <v>2710</v>
      </c>
      <c r="J97" t="s">
        <v>8122</v>
      </c>
      <c r="K97" t="s">
        <v>8124</v>
      </c>
    </row>
    <row r="98" spans="7:11" x14ac:dyDescent="0.25">
      <c r="G98" s="117">
        <v>7015</v>
      </c>
      <c r="H98" s="117">
        <v>6101</v>
      </c>
      <c r="I98" s="117" t="s">
        <v>5590</v>
      </c>
      <c r="J98" t="s">
        <v>8122</v>
      </c>
      <c r="K98" t="s">
        <v>8124</v>
      </c>
    </row>
    <row r="99" spans="7:11" x14ac:dyDescent="0.25">
      <c r="G99" s="117">
        <v>7015</v>
      </c>
      <c r="H99" s="117">
        <v>6102</v>
      </c>
      <c r="I99" s="117" t="s">
        <v>2716</v>
      </c>
      <c r="J99" t="s">
        <v>8122</v>
      </c>
      <c r="K99" t="s">
        <v>8124</v>
      </c>
    </row>
    <row r="100" spans="7:11" x14ac:dyDescent="0.25">
      <c r="G100" s="117">
        <v>7015</v>
      </c>
      <c r="H100" s="117">
        <v>6408</v>
      </c>
      <c r="I100" s="117" t="s">
        <v>5591</v>
      </c>
      <c r="J100" t="s">
        <v>8122</v>
      </c>
      <c r="K100" t="s">
        <v>8124</v>
      </c>
    </row>
    <row r="101" spans="7:11" x14ac:dyDescent="0.25">
      <c r="G101" s="117">
        <v>7015</v>
      </c>
      <c r="H101" s="117">
        <v>6409</v>
      </c>
      <c r="I101" s="117" t="s">
        <v>5597</v>
      </c>
      <c r="J101" t="s">
        <v>8122</v>
      </c>
      <c r="K101" t="s">
        <v>8124</v>
      </c>
    </row>
    <row r="102" spans="7:11" x14ac:dyDescent="0.25">
      <c r="G102" s="117">
        <v>7015</v>
      </c>
      <c r="H102" s="117">
        <v>6902</v>
      </c>
      <c r="I102" s="117" t="s">
        <v>5557</v>
      </c>
      <c r="J102" t="s">
        <v>8122</v>
      </c>
      <c r="K102" t="s">
        <v>8126</v>
      </c>
    </row>
    <row r="103" spans="7:11" x14ac:dyDescent="0.25">
      <c r="G103" s="117">
        <v>7015</v>
      </c>
      <c r="H103" s="117">
        <v>6903</v>
      </c>
      <c r="I103" s="117" t="s">
        <v>5561</v>
      </c>
      <c r="J103" t="s">
        <v>8122</v>
      </c>
      <c r="K103" t="s">
        <v>8126</v>
      </c>
    </row>
    <row r="104" spans="7:11" x14ac:dyDescent="0.25">
      <c r="G104" s="117">
        <v>7015</v>
      </c>
      <c r="H104" s="117">
        <v>6904</v>
      </c>
      <c r="I104" s="117" t="s">
        <v>5565</v>
      </c>
      <c r="J104" t="s">
        <v>8122</v>
      </c>
      <c r="K104" t="s">
        <v>8126</v>
      </c>
    </row>
    <row r="105" spans="7:11" x14ac:dyDescent="0.25">
      <c r="G105" s="117">
        <v>7015</v>
      </c>
      <c r="H105" s="117">
        <v>6905</v>
      </c>
      <c r="I105" s="117" t="s">
        <v>5568</v>
      </c>
      <c r="J105" t="s">
        <v>8122</v>
      </c>
      <c r="K105" t="s">
        <v>8126</v>
      </c>
    </row>
    <row r="106" spans="7:11" x14ac:dyDescent="0.25">
      <c r="G106" s="117">
        <v>7015</v>
      </c>
      <c r="H106" s="117">
        <v>6906</v>
      </c>
      <c r="I106" s="117" t="s">
        <v>5570</v>
      </c>
      <c r="J106" t="s">
        <v>8122</v>
      </c>
      <c r="K106" t="s">
        <v>8126</v>
      </c>
    </row>
    <row r="107" spans="7:11" x14ac:dyDescent="0.25">
      <c r="G107" s="117">
        <v>7015</v>
      </c>
      <c r="H107" s="117">
        <v>6907</v>
      </c>
      <c r="I107" s="117" t="s">
        <v>5571</v>
      </c>
      <c r="J107" t="s">
        <v>8122</v>
      </c>
      <c r="K107" t="s">
        <v>8126</v>
      </c>
    </row>
    <row r="108" spans="7:11" x14ac:dyDescent="0.25">
      <c r="G108" s="117">
        <v>7015</v>
      </c>
      <c r="H108" s="117">
        <v>6908</v>
      </c>
      <c r="I108" s="117" t="s">
        <v>5573</v>
      </c>
      <c r="J108" t="s">
        <v>8122</v>
      </c>
      <c r="K108" t="s">
        <v>8126</v>
      </c>
    </row>
    <row r="109" spans="7:11" x14ac:dyDescent="0.25">
      <c r="G109" s="117">
        <v>7015</v>
      </c>
      <c r="H109" s="117">
        <v>6909</v>
      </c>
      <c r="I109" s="117" t="s">
        <v>5574</v>
      </c>
      <c r="J109" t="s">
        <v>8122</v>
      </c>
      <c r="K109" t="s">
        <v>8126</v>
      </c>
    </row>
    <row r="110" spans="7:11" x14ac:dyDescent="0.25">
      <c r="G110" s="117">
        <v>7015</v>
      </c>
      <c r="H110" s="117">
        <v>6910</v>
      </c>
      <c r="I110" s="117" t="s">
        <v>5576</v>
      </c>
      <c r="J110" t="s">
        <v>8122</v>
      </c>
      <c r="K110" t="s">
        <v>8126</v>
      </c>
    </row>
    <row r="111" spans="7:11" x14ac:dyDescent="0.25">
      <c r="G111" s="117">
        <v>7015</v>
      </c>
      <c r="H111" s="117">
        <v>6911</v>
      </c>
      <c r="I111" s="117" t="s">
        <v>5583</v>
      </c>
      <c r="J111" t="s">
        <v>8122</v>
      </c>
      <c r="K111" t="s">
        <v>8126</v>
      </c>
    </row>
    <row r="112" spans="7:11" x14ac:dyDescent="0.25">
      <c r="G112" s="117">
        <v>7015</v>
      </c>
      <c r="H112" s="117">
        <v>6912</v>
      </c>
      <c r="I112" s="117" t="s">
        <v>5585</v>
      </c>
      <c r="J112" t="s">
        <v>8122</v>
      </c>
      <c r="K112" t="s">
        <v>8126</v>
      </c>
    </row>
    <row r="113" spans="7:11" x14ac:dyDescent="0.25">
      <c r="G113" s="117">
        <v>7015</v>
      </c>
      <c r="H113" s="117">
        <v>6913</v>
      </c>
      <c r="I113" s="117" t="s">
        <v>5577</v>
      </c>
      <c r="J113" t="s">
        <v>8122</v>
      </c>
      <c r="K113" t="s">
        <v>8126</v>
      </c>
    </row>
    <row r="114" spans="7:11" x14ac:dyDescent="0.25">
      <c r="G114" s="117">
        <v>7015</v>
      </c>
      <c r="H114" s="117">
        <v>6914</v>
      </c>
      <c r="I114" s="117" t="s">
        <v>5579</v>
      </c>
      <c r="J114" t="s">
        <v>8122</v>
      </c>
      <c r="K114" t="s">
        <v>8126</v>
      </c>
    </row>
    <row r="115" spans="7:11" x14ac:dyDescent="0.25">
      <c r="G115" s="117">
        <v>7015</v>
      </c>
      <c r="H115" s="117">
        <v>6915</v>
      </c>
      <c r="I115" s="117" t="s">
        <v>5581</v>
      </c>
      <c r="J115" t="s">
        <v>8122</v>
      </c>
      <c r="K115" t="s">
        <v>8126</v>
      </c>
    </row>
    <row r="116" spans="7:11" x14ac:dyDescent="0.25">
      <c r="G116" s="117">
        <v>7015</v>
      </c>
      <c r="H116" s="117">
        <v>6916</v>
      </c>
      <c r="I116" s="117" t="s">
        <v>5586</v>
      </c>
      <c r="J116" t="s">
        <v>8122</v>
      </c>
      <c r="K116" t="s">
        <v>8126</v>
      </c>
    </row>
    <row r="117" spans="7:11" x14ac:dyDescent="0.25">
      <c r="G117" s="117">
        <v>7015</v>
      </c>
      <c r="H117" s="117">
        <v>6917</v>
      </c>
      <c r="I117" s="117" t="s">
        <v>5588</v>
      </c>
      <c r="J117" t="s">
        <v>8122</v>
      </c>
      <c r="K117" t="s">
        <v>8126</v>
      </c>
    </row>
    <row r="118" spans="7:11" x14ac:dyDescent="0.25">
      <c r="G118" s="117">
        <v>7016</v>
      </c>
      <c r="H118" s="117">
        <v>3759</v>
      </c>
      <c r="I118" s="117" t="s">
        <v>172</v>
      </c>
      <c r="J118" t="s">
        <v>8114</v>
      </c>
      <c r="K118" t="s">
        <v>8124</v>
      </c>
    </row>
    <row r="119" spans="7:11" x14ac:dyDescent="0.25">
      <c r="G119" s="117">
        <v>7016</v>
      </c>
      <c r="H119" s="117">
        <v>3760</v>
      </c>
      <c r="I119" s="117" t="s">
        <v>178</v>
      </c>
      <c r="J119" t="s">
        <v>8114</v>
      </c>
      <c r="K119" t="s">
        <v>8124</v>
      </c>
    </row>
    <row r="120" spans="7:11" x14ac:dyDescent="0.25">
      <c r="G120" s="117">
        <v>7016</v>
      </c>
      <c r="H120" s="117">
        <v>3761</v>
      </c>
      <c r="I120" s="117" t="s">
        <v>184</v>
      </c>
      <c r="J120" t="s">
        <v>8122</v>
      </c>
      <c r="K120" t="s">
        <v>8124</v>
      </c>
    </row>
    <row r="121" spans="7:11" x14ac:dyDescent="0.25">
      <c r="G121" s="117">
        <v>7016</v>
      </c>
      <c r="H121" s="117">
        <v>3762</v>
      </c>
      <c r="I121" s="117" t="s">
        <v>189</v>
      </c>
      <c r="J121" t="s">
        <v>8122</v>
      </c>
      <c r="K121" t="s">
        <v>8123</v>
      </c>
    </row>
    <row r="122" spans="7:11" x14ac:dyDescent="0.25">
      <c r="G122" s="117">
        <v>7016</v>
      </c>
      <c r="H122" s="117">
        <v>3763</v>
      </c>
      <c r="I122" s="117" t="s">
        <v>193</v>
      </c>
      <c r="J122" t="s">
        <v>8122</v>
      </c>
      <c r="K122" t="s">
        <v>8123</v>
      </c>
    </row>
    <row r="123" spans="7:11" x14ac:dyDescent="0.25">
      <c r="G123" s="117">
        <v>7016</v>
      </c>
      <c r="H123" s="117">
        <v>3764</v>
      </c>
      <c r="I123" s="117" t="s">
        <v>6539</v>
      </c>
      <c r="J123" t="s">
        <v>8122</v>
      </c>
      <c r="K123" t="s">
        <v>8123</v>
      </c>
    </row>
    <row r="124" spans="7:11" x14ac:dyDescent="0.25">
      <c r="G124" s="117">
        <v>7016</v>
      </c>
      <c r="H124" s="117">
        <v>3765</v>
      </c>
      <c r="I124" s="117" t="s">
        <v>200</v>
      </c>
      <c r="J124" t="s">
        <v>8122</v>
      </c>
      <c r="K124" t="s">
        <v>8123</v>
      </c>
    </row>
    <row r="125" spans="7:11" x14ac:dyDescent="0.25">
      <c r="G125" s="117">
        <v>7016</v>
      </c>
      <c r="H125" s="117">
        <v>3766</v>
      </c>
      <c r="I125" s="117" t="s">
        <v>205</v>
      </c>
      <c r="J125" t="s">
        <v>8122</v>
      </c>
      <c r="K125" t="s">
        <v>8123</v>
      </c>
    </row>
    <row r="126" spans="7:11" x14ac:dyDescent="0.25">
      <c r="G126" s="117">
        <v>7016</v>
      </c>
      <c r="H126" s="117">
        <v>3768</v>
      </c>
      <c r="I126" s="117" t="s">
        <v>217</v>
      </c>
      <c r="J126" t="s">
        <v>8122</v>
      </c>
      <c r="K126" t="s">
        <v>8123</v>
      </c>
    </row>
    <row r="127" spans="7:11" x14ac:dyDescent="0.25">
      <c r="G127" s="117">
        <v>7016</v>
      </c>
      <c r="H127" s="117">
        <v>3769</v>
      </c>
      <c r="I127" s="117" t="s">
        <v>220</v>
      </c>
      <c r="J127" t="s">
        <v>8122</v>
      </c>
      <c r="K127" t="s">
        <v>8123</v>
      </c>
    </row>
    <row r="128" spans="7:11" x14ac:dyDescent="0.25">
      <c r="G128" s="117">
        <v>7016</v>
      </c>
      <c r="H128" s="117">
        <v>3771</v>
      </c>
      <c r="I128" s="117" t="s">
        <v>227</v>
      </c>
      <c r="J128" t="s">
        <v>8122</v>
      </c>
      <c r="K128" t="s">
        <v>8123</v>
      </c>
    </row>
    <row r="129" spans="7:11" x14ac:dyDescent="0.25">
      <c r="G129" s="117">
        <v>7016</v>
      </c>
      <c r="H129" s="117">
        <v>3772</v>
      </c>
      <c r="I129" s="117" t="s">
        <v>230</v>
      </c>
      <c r="J129" t="s">
        <v>8114</v>
      </c>
      <c r="K129" t="s">
        <v>8124</v>
      </c>
    </row>
    <row r="130" spans="7:11" x14ac:dyDescent="0.25">
      <c r="G130" s="117">
        <v>7016</v>
      </c>
      <c r="H130" s="117">
        <v>3773</v>
      </c>
      <c r="I130" s="117" t="s">
        <v>234</v>
      </c>
      <c r="J130" t="s">
        <v>8122</v>
      </c>
      <c r="K130" t="s">
        <v>8123</v>
      </c>
    </row>
    <row r="131" spans="7:11" x14ac:dyDescent="0.25">
      <c r="G131" s="117">
        <v>7016</v>
      </c>
      <c r="H131" s="117">
        <v>3774</v>
      </c>
      <c r="I131" s="117" t="s">
        <v>237</v>
      </c>
      <c r="J131" t="s">
        <v>8122</v>
      </c>
      <c r="K131" t="s">
        <v>8123</v>
      </c>
    </row>
    <row r="132" spans="7:11" x14ac:dyDescent="0.25">
      <c r="G132" s="117">
        <v>7016</v>
      </c>
      <c r="H132" s="117">
        <v>3775</v>
      </c>
      <c r="I132" s="117" t="s">
        <v>240</v>
      </c>
      <c r="J132" t="s">
        <v>8122</v>
      </c>
      <c r="K132" t="s">
        <v>8123</v>
      </c>
    </row>
    <row r="133" spans="7:11" x14ac:dyDescent="0.25">
      <c r="G133" s="117">
        <v>7016</v>
      </c>
      <c r="H133" s="117">
        <v>3776</v>
      </c>
      <c r="I133" s="117" t="s">
        <v>248</v>
      </c>
      <c r="J133" t="s">
        <v>8122</v>
      </c>
      <c r="K133" t="s">
        <v>8123</v>
      </c>
    </row>
    <row r="134" spans="7:11" x14ac:dyDescent="0.25">
      <c r="G134" s="117">
        <v>7016</v>
      </c>
      <c r="H134" s="117">
        <v>3777</v>
      </c>
      <c r="I134" s="117" t="s">
        <v>255</v>
      </c>
      <c r="J134" t="s">
        <v>8113</v>
      </c>
      <c r="K134" t="s">
        <v>8115</v>
      </c>
    </row>
    <row r="135" spans="7:11" x14ac:dyDescent="0.25">
      <c r="G135" s="117">
        <v>7017</v>
      </c>
      <c r="H135" s="117">
        <v>4185</v>
      </c>
      <c r="I135" s="117" t="s">
        <v>5020</v>
      </c>
      <c r="J135" t="s">
        <v>8122</v>
      </c>
      <c r="K135" t="s">
        <v>8124</v>
      </c>
    </row>
    <row r="136" spans="7:11" x14ac:dyDescent="0.25">
      <c r="G136" s="117">
        <v>7017</v>
      </c>
      <c r="H136" s="117">
        <v>4186</v>
      </c>
      <c r="I136" s="117" t="s">
        <v>946</v>
      </c>
      <c r="J136" t="s">
        <v>8122</v>
      </c>
      <c r="K136" t="s">
        <v>8124</v>
      </c>
    </row>
    <row r="137" spans="7:11" x14ac:dyDescent="0.25">
      <c r="G137" s="117">
        <v>7017</v>
      </c>
      <c r="H137" s="117">
        <v>4187</v>
      </c>
      <c r="I137" s="117" t="s">
        <v>942</v>
      </c>
      <c r="J137" t="s">
        <v>8122</v>
      </c>
      <c r="K137" t="s">
        <v>8124</v>
      </c>
    </row>
    <row r="138" spans="7:11" x14ac:dyDescent="0.25">
      <c r="G138" s="117">
        <v>7018</v>
      </c>
      <c r="H138" s="117">
        <v>5029</v>
      </c>
      <c r="I138" s="117" t="s">
        <v>1425</v>
      </c>
      <c r="J138" t="s">
        <v>8122</v>
      </c>
      <c r="K138" t="s">
        <v>8124</v>
      </c>
    </row>
    <row r="139" spans="7:11" x14ac:dyDescent="0.25">
      <c r="G139" s="117">
        <v>7018</v>
      </c>
      <c r="H139" s="117">
        <v>5151</v>
      </c>
      <c r="I139" s="117" t="s">
        <v>1437</v>
      </c>
      <c r="J139" t="s">
        <v>8122</v>
      </c>
      <c r="K139" t="s">
        <v>8124</v>
      </c>
    </row>
    <row r="140" spans="7:11" x14ac:dyDescent="0.25">
      <c r="G140" s="117">
        <v>7018</v>
      </c>
      <c r="H140" s="117">
        <v>5193</v>
      </c>
      <c r="I140" s="117" t="s">
        <v>1431</v>
      </c>
      <c r="J140" t="s">
        <v>8122</v>
      </c>
      <c r="K140" t="s">
        <v>8124</v>
      </c>
    </row>
    <row r="141" spans="7:11" x14ac:dyDescent="0.25">
      <c r="G141" s="117">
        <v>7018</v>
      </c>
      <c r="H141" s="117">
        <v>5198</v>
      </c>
      <c r="I141" s="117" t="s">
        <v>1442</v>
      </c>
      <c r="J141" t="s">
        <v>8122</v>
      </c>
      <c r="K141" t="s">
        <v>8124</v>
      </c>
    </row>
    <row r="142" spans="7:11" x14ac:dyDescent="0.25">
      <c r="G142" s="117">
        <v>7018</v>
      </c>
      <c r="H142" s="117">
        <v>5337</v>
      </c>
      <c r="I142" s="117" t="s">
        <v>1414</v>
      </c>
      <c r="J142" t="s">
        <v>8122</v>
      </c>
      <c r="K142" t="s">
        <v>8124</v>
      </c>
    </row>
    <row r="143" spans="7:11" x14ac:dyDescent="0.25">
      <c r="G143" s="117">
        <v>7018</v>
      </c>
      <c r="H143" s="117">
        <v>5338</v>
      </c>
      <c r="I143" s="117" t="s">
        <v>1416</v>
      </c>
      <c r="J143" t="s">
        <v>8122</v>
      </c>
      <c r="K143" t="s">
        <v>8124</v>
      </c>
    </row>
    <row r="144" spans="7:11" x14ac:dyDescent="0.25">
      <c r="G144" s="117">
        <v>7018</v>
      </c>
      <c r="H144" s="117">
        <v>5339</v>
      </c>
      <c r="I144" s="117" t="s">
        <v>1411</v>
      </c>
      <c r="J144" t="s">
        <v>8122</v>
      </c>
      <c r="K144" t="s">
        <v>8124</v>
      </c>
    </row>
    <row r="145" spans="7:11" x14ac:dyDescent="0.25">
      <c r="G145" s="117">
        <v>7018</v>
      </c>
      <c r="H145" s="117">
        <v>5341</v>
      </c>
      <c r="I145" s="117" t="s">
        <v>1421</v>
      </c>
      <c r="J145" t="s">
        <v>8122</v>
      </c>
      <c r="K145" t="s">
        <v>8124</v>
      </c>
    </row>
    <row r="146" spans="7:11" x14ac:dyDescent="0.25">
      <c r="G146" s="117">
        <v>7018</v>
      </c>
      <c r="H146" s="117">
        <v>5343</v>
      </c>
      <c r="I146" s="117" t="s">
        <v>1406</v>
      </c>
      <c r="J146" t="s">
        <v>8122</v>
      </c>
      <c r="K146" t="s">
        <v>8124</v>
      </c>
    </row>
    <row r="147" spans="7:11" x14ac:dyDescent="0.25">
      <c r="G147" s="117">
        <v>7018</v>
      </c>
      <c r="H147" s="117">
        <v>7038</v>
      </c>
      <c r="I147" s="117" t="s">
        <v>614</v>
      </c>
      <c r="J147" t="s">
        <v>8122</v>
      </c>
      <c r="K147" t="s">
        <v>8125</v>
      </c>
    </row>
    <row r="148" spans="7:11" x14ac:dyDescent="0.25">
      <c r="G148" s="117">
        <v>7019</v>
      </c>
      <c r="H148" s="117">
        <v>4539</v>
      </c>
      <c r="I148" s="117" t="s">
        <v>997</v>
      </c>
      <c r="J148" t="s">
        <v>8122</v>
      </c>
      <c r="K148" t="s">
        <v>8124</v>
      </c>
    </row>
    <row r="149" spans="7:11" x14ac:dyDescent="0.25">
      <c r="G149" s="117">
        <v>7019</v>
      </c>
      <c r="H149" s="117">
        <v>4540</v>
      </c>
      <c r="I149" s="117" t="s">
        <v>1001</v>
      </c>
      <c r="J149" t="s">
        <v>8122</v>
      </c>
      <c r="K149" t="s">
        <v>8124</v>
      </c>
    </row>
    <row r="150" spans="7:11" x14ac:dyDescent="0.25">
      <c r="G150" s="117">
        <v>7019</v>
      </c>
      <c r="H150" s="117">
        <v>4541</v>
      </c>
      <c r="I150" s="117" t="s">
        <v>994</v>
      </c>
      <c r="J150" t="s">
        <v>8113</v>
      </c>
      <c r="K150" t="s">
        <v>8119</v>
      </c>
    </row>
    <row r="151" spans="7:11" x14ac:dyDescent="0.25">
      <c r="G151" s="117">
        <v>7019</v>
      </c>
      <c r="H151" s="117">
        <v>4542</v>
      </c>
      <c r="I151" s="117" t="s">
        <v>978</v>
      </c>
      <c r="J151" t="s">
        <v>8114</v>
      </c>
      <c r="K151" t="s">
        <v>8124</v>
      </c>
    </row>
    <row r="152" spans="7:11" x14ac:dyDescent="0.25">
      <c r="G152" s="117">
        <v>7019</v>
      </c>
      <c r="H152" s="117">
        <v>4543</v>
      </c>
      <c r="I152" s="117" t="s">
        <v>990</v>
      </c>
      <c r="J152" t="s">
        <v>8113</v>
      </c>
      <c r="K152" t="s">
        <v>8115</v>
      </c>
    </row>
    <row r="153" spans="7:11" x14ac:dyDescent="0.25">
      <c r="G153" s="117">
        <v>7019</v>
      </c>
      <c r="H153" s="117">
        <v>4544</v>
      </c>
      <c r="I153" s="117" t="s">
        <v>1005</v>
      </c>
      <c r="J153" t="s">
        <v>8122</v>
      </c>
      <c r="K153" t="s">
        <v>8124</v>
      </c>
    </row>
    <row r="154" spans="7:11" x14ac:dyDescent="0.25">
      <c r="G154" s="117">
        <v>7019</v>
      </c>
      <c r="H154" s="117">
        <v>4717</v>
      </c>
      <c r="I154" s="117" t="s">
        <v>984</v>
      </c>
      <c r="J154" t="s">
        <v>8122</v>
      </c>
      <c r="K154" t="s">
        <v>8124</v>
      </c>
    </row>
    <row r="155" spans="7:11" x14ac:dyDescent="0.25">
      <c r="G155" s="117">
        <v>7019</v>
      </c>
      <c r="H155" s="117">
        <v>6853</v>
      </c>
      <c r="I155" s="117" t="s">
        <v>5030</v>
      </c>
      <c r="J155" t="s">
        <v>8122</v>
      </c>
      <c r="K155" t="s">
        <v>8126</v>
      </c>
    </row>
    <row r="156" spans="7:11" x14ac:dyDescent="0.25">
      <c r="G156" s="117">
        <v>7020</v>
      </c>
      <c r="H156" s="117">
        <v>4320</v>
      </c>
      <c r="I156" s="117" t="s">
        <v>3262</v>
      </c>
      <c r="J156" t="s">
        <v>8116</v>
      </c>
      <c r="K156" t="s">
        <v>8121</v>
      </c>
    </row>
    <row r="157" spans="7:11" x14ac:dyDescent="0.25">
      <c r="G157" s="117">
        <v>7022</v>
      </c>
      <c r="H157" s="117">
        <v>3902</v>
      </c>
      <c r="I157" s="117" t="s">
        <v>554</v>
      </c>
      <c r="J157" t="s">
        <v>8122</v>
      </c>
      <c r="K157" t="s">
        <v>8124</v>
      </c>
    </row>
    <row r="158" spans="7:11" x14ac:dyDescent="0.25">
      <c r="G158" s="117">
        <v>7022</v>
      </c>
      <c r="H158" s="117">
        <v>4696</v>
      </c>
      <c r="I158" s="117" t="s">
        <v>2509</v>
      </c>
      <c r="J158" t="s">
        <v>8122</v>
      </c>
      <c r="K158" t="s">
        <v>8124</v>
      </c>
    </row>
    <row r="159" spans="7:11" x14ac:dyDescent="0.25">
      <c r="G159" s="117">
        <v>7022</v>
      </c>
      <c r="H159" s="117">
        <v>4697</v>
      </c>
      <c r="I159" s="117" t="s">
        <v>2510</v>
      </c>
      <c r="J159" t="s">
        <v>8122</v>
      </c>
      <c r="K159" t="s">
        <v>8124</v>
      </c>
    </row>
    <row r="160" spans="7:11" x14ac:dyDescent="0.25">
      <c r="G160" s="117">
        <v>7022</v>
      </c>
      <c r="H160" s="117">
        <v>5320</v>
      </c>
      <c r="I160" s="117" t="s">
        <v>3977</v>
      </c>
      <c r="J160" t="s">
        <v>8122</v>
      </c>
      <c r="K160" t="s">
        <v>8123</v>
      </c>
    </row>
    <row r="161" spans="7:11" x14ac:dyDescent="0.25">
      <c r="G161" s="117">
        <v>7022</v>
      </c>
      <c r="H161" s="117">
        <v>5323</v>
      </c>
      <c r="I161" s="117" t="s">
        <v>3989</v>
      </c>
      <c r="J161" t="s">
        <v>8122</v>
      </c>
      <c r="K161" t="s">
        <v>8124</v>
      </c>
    </row>
    <row r="162" spans="7:11" x14ac:dyDescent="0.25">
      <c r="G162" s="117">
        <v>7024</v>
      </c>
      <c r="H162" s="117">
        <v>7026</v>
      </c>
      <c r="I162" s="117" t="s">
        <v>2564</v>
      </c>
      <c r="J162" t="s">
        <v>8122</v>
      </c>
      <c r="K162" t="s">
        <v>8125</v>
      </c>
    </row>
    <row r="163" spans="7:11" x14ac:dyDescent="0.25">
      <c r="G163" s="117">
        <v>7024</v>
      </c>
      <c r="H163" s="117">
        <v>7042</v>
      </c>
      <c r="I163" s="117" t="s">
        <v>2584</v>
      </c>
      <c r="J163" t="s">
        <v>8122</v>
      </c>
      <c r="K163" t="s">
        <v>8125</v>
      </c>
    </row>
    <row r="164" spans="7:11" x14ac:dyDescent="0.25">
      <c r="G164" s="117">
        <v>7024</v>
      </c>
      <c r="H164" s="117">
        <v>7043</v>
      </c>
      <c r="I164" s="117" t="s">
        <v>2547</v>
      </c>
      <c r="J164" t="s">
        <v>8122</v>
      </c>
      <c r="K164" t="s">
        <v>8125</v>
      </c>
    </row>
    <row r="165" spans="7:11" x14ac:dyDescent="0.25">
      <c r="G165" s="117">
        <v>7025</v>
      </c>
      <c r="H165" s="117">
        <v>4578</v>
      </c>
      <c r="I165" s="117" t="s">
        <v>2401</v>
      </c>
      <c r="J165" t="s">
        <v>8122</v>
      </c>
      <c r="K165" t="s">
        <v>8124</v>
      </c>
    </row>
    <row r="166" spans="7:11" x14ac:dyDescent="0.25">
      <c r="G166" s="117">
        <v>7031</v>
      </c>
      <c r="H166" s="117">
        <v>4684</v>
      </c>
      <c r="I166" s="117" t="s">
        <v>2508</v>
      </c>
      <c r="J166" t="s">
        <v>8122</v>
      </c>
      <c r="K166" t="s">
        <v>8124</v>
      </c>
    </row>
    <row r="167" spans="7:11" x14ac:dyDescent="0.25">
      <c r="G167" s="117">
        <v>7032</v>
      </c>
      <c r="H167" s="117">
        <v>4705</v>
      </c>
      <c r="I167" s="117" t="s">
        <v>2512</v>
      </c>
      <c r="J167" t="s">
        <v>8122</v>
      </c>
      <c r="K167" t="s">
        <v>8124</v>
      </c>
    </row>
    <row r="168" spans="7:11" x14ac:dyDescent="0.25">
      <c r="G168" s="117">
        <v>7055</v>
      </c>
      <c r="H168" s="117">
        <v>4579</v>
      </c>
      <c r="I168" s="117" t="s">
        <v>2406</v>
      </c>
      <c r="J168" t="s">
        <v>8122</v>
      </c>
      <c r="K168" t="s">
        <v>8124</v>
      </c>
    </row>
    <row r="169" spans="7:11" x14ac:dyDescent="0.25">
      <c r="G169" s="117">
        <v>7066</v>
      </c>
      <c r="H169" s="117">
        <v>3953</v>
      </c>
      <c r="I169" s="117" t="s">
        <v>705</v>
      </c>
      <c r="J169" t="s">
        <v>8114</v>
      </c>
      <c r="K169" t="s">
        <v>8124</v>
      </c>
    </row>
    <row r="170" spans="7:11" x14ac:dyDescent="0.25">
      <c r="G170" s="117">
        <v>7066</v>
      </c>
      <c r="H170" s="117">
        <v>3954</v>
      </c>
      <c r="I170" s="117" t="s">
        <v>708</v>
      </c>
      <c r="J170" t="s">
        <v>8114</v>
      </c>
      <c r="K170" t="s">
        <v>8124</v>
      </c>
    </row>
    <row r="171" spans="7:11" x14ac:dyDescent="0.25">
      <c r="G171" s="117">
        <v>7066</v>
      </c>
      <c r="H171" s="117">
        <v>3959</v>
      </c>
      <c r="I171" s="117" t="s">
        <v>718</v>
      </c>
      <c r="J171" t="s">
        <v>8114</v>
      </c>
      <c r="K171" t="s">
        <v>8124</v>
      </c>
    </row>
    <row r="172" spans="7:11" x14ac:dyDescent="0.25">
      <c r="G172" s="117">
        <v>7066</v>
      </c>
      <c r="H172" s="117">
        <v>3960</v>
      </c>
      <c r="I172" s="117" t="s">
        <v>722</v>
      </c>
      <c r="J172" t="s">
        <v>8122</v>
      </c>
      <c r="K172" t="s">
        <v>8124</v>
      </c>
    </row>
    <row r="173" spans="7:11" x14ac:dyDescent="0.25">
      <c r="G173" s="117">
        <v>7066</v>
      </c>
      <c r="H173" s="117">
        <v>3961</v>
      </c>
      <c r="I173" s="117" t="s">
        <v>733</v>
      </c>
      <c r="J173" t="s">
        <v>8114</v>
      </c>
      <c r="K173" t="s">
        <v>8124</v>
      </c>
    </row>
    <row r="174" spans="7:11" x14ac:dyDescent="0.25">
      <c r="G174" s="117">
        <v>7066</v>
      </c>
      <c r="H174" s="117">
        <v>3980</v>
      </c>
      <c r="I174" s="117" t="s">
        <v>799</v>
      </c>
      <c r="J174" t="s">
        <v>8113</v>
      </c>
      <c r="K174" t="s">
        <v>8119</v>
      </c>
    </row>
    <row r="175" spans="7:11" x14ac:dyDescent="0.25">
      <c r="G175" s="117">
        <v>7066</v>
      </c>
      <c r="H175" s="117">
        <v>3985</v>
      </c>
      <c r="I175" s="117" t="s">
        <v>825</v>
      </c>
      <c r="J175" t="s">
        <v>8122</v>
      </c>
      <c r="K175" t="s">
        <v>8124</v>
      </c>
    </row>
    <row r="176" spans="7:11" x14ac:dyDescent="0.25">
      <c r="G176" s="117">
        <v>7066</v>
      </c>
      <c r="H176" s="117">
        <v>5042</v>
      </c>
      <c r="I176" s="117" t="s">
        <v>3382</v>
      </c>
      <c r="J176" t="s">
        <v>8114</v>
      </c>
      <c r="K176" t="s">
        <v>8124</v>
      </c>
    </row>
    <row r="177" spans="7:11" x14ac:dyDescent="0.25">
      <c r="G177" s="117">
        <v>7066</v>
      </c>
      <c r="H177" s="117">
        <v>5074</v>
      </c>
      <c r="I177" s="117" t="s">
        <v>3476</v>
      </c>
      <c r="J177" t="s">
        <v>8114</v>
      </c>
      <c r="K177" t="s">
        <v>8124</v>
      </c>
    </row>
    <row r="178" spans="7:11" x14ac:dyDescent="0.25">
      <c r="G178" s="117">
        <v>7067</v>
      </c>
      <c r="H178" s="117">
        <v>3988</v>
      </c>
      <c r="I178" s="117" t="s">
        <v>834</v>
      </c>
      <c r="J178" t="s">
        <v>8114</v>
      </c>
      <c r="K178" t="s">
        <v>8124</v>
      </c>
    </row>
    <row r="179" spans="7:11" x14ac:dyDescent="0.25">
      <c r="G179" s="117">
        <v>7067</v>
      </c>
      <c r="H179" s="117">
        <v>3998</v>
      </c>
      <c r="I179" s="117" t="s">
        <v>846</v>
      </c>
      <c r="J179" t="s">
        <v>8122</v>
      </c>
      <c r="K179" t="s">
        <v>8124</v>
      </c>
    </row>
    <row r="180" spans="7:11" x14ac:dyDescent="0.25">
      <c r="G180" s="117">
        <v>7067</v>
      </c>
      <c r="H180" s="117">
        <v>4006</v>
      </c>
      <c r="I180" s="117" t="s">
        <v>890</v>
      </c>
      <c r="J180" t="s">
        <v>8114</v>
      </c>
      <c r="K180" t="s">
        <v>8120</v>
      </c>
    </row>
    <row r="181" spans="7:11" x14ac:dyDescent="0.25">
      <c r="G181" s="117">
        <v>7067</v>
      </c>
      <c r="H181" s="117">
        <v>4009</v>
      </c>
      <c r="I181" s="117" t="s">
        <v>901</v>
      </c>
      <c r="J181" t="s">
        <v>8114</v>
      </c>
      <c r="K181" t="s">
        <v>8124</v>
      </c>
    </row>
    <row r="182" spans="7:11" x14ac:dyDescent="0.25">
      <c r="G182" s="117">
        <v>7067</v>
      </c>
      <c r="H182" s="117">
        <v>4013</v>
      </c>
      <c r="I182" s="117" t="s">
        <v>922</v>
      </c>
      <c r="J182" t="s">
        <v>8114</v>
      </c>
      <c r="K182" t="s">
        <v>8120</v>
      </c>
    </row>
    <row r="183" spans="7:11" x14ac:dyDescent="0.25">
      <c r="G183" s="117">
        <v>7068</v>
      </c>
      <c r="H183" s="117">
        <v>4406</v>
      </c>
      <c r="I183" s="117" t="s">
        <v>1737</v>
      </c>
      <c r="J183" t="s">
        <v>8122</v>
      </c>
      <c r="K183" t="s">
        <v>8124</v>
      </c>
    </row>
    <row r="184" spans="7:11" x14ac:dyDescent="0.25">
      <c r="G184" s="117">
        <v>7068</v>
      </c>
      <c r="H184" s="117">
        <v>4407</v>
      </c>
      <c r="I184" s="117" t="s">
        <v>1787</v>
      </c>
      <c r="J184" t="s">
        <v>8122</v>
      </c>
      <c r="K184" t="s">
        <v>8124</v>
      </c>
    </row>
    <row r="185" spans="7:11" x14ac:dyDescent="0.25">
      <c r="G185" s="117">
        <v>7068</v>
      </c>
      <c r="H185" s="117">
        <v>4408</v>
      </c>
      <c r="I185" s="117" t="s">
        <v>1742</v>
      </c>
      <c r="J185" t="s">
        <v>8122</v>
      </c>
      <c r="K185" t="s">
        <v>8124</v>
      </c>
    </row>
    <row r="186" spans="7:11" x14ac:dyDescent="0.25">
      <c r="G186" s="117">
        <v>7068</v>
      </c>
      <c r="H186" s="117">
        <v>4409</v>
      </c>
      <c r="I186" s="117" t="s">
        <v>1747</v>
      </c>
      <c r="J186" t="s">
        <v>8122</v>
      </c>
      <c r="K186" t="s">
        <v>8124</v>
      </c>
    </row>
    <row r="187" spans="7:11" x14ac:dyDescent="0.25">
      <c r="G187" s="117">
        <v>7068</v>
      </c>
      <c r="H187" s="117">
        <v>4412</v>
      </c>
      <c r="I187" s="117" t="s">
        <v>2056</v>
      </c>
      <c r="J187" t="s">
        <v>8122</v>
      </c>
      <c r="K187" t="s">
        <v>8124</v>
      </c>
    </row>
    <row r="188" spans="7:11" x14ac:dyDescent="0.25">
      <c r="G188" s="117">
        <v>7068</v>
      </c>
      <c r="H188" s="117">
        <v>4413</v>
      </c>
      <c r="I188" s="117" t="s">
        <v>2058</v>
      </c>
      <c r="J188" t="s">
        <v>8122</v>
      </c>
      <c r="K188" t="s">
        <v>8124</v>
      </c>
    </row>
    <row r="189" spans="7:11" x14ac:dyDescent="0.25">
      <c r="G189" s="117">
        <v>7068</v>
      </c>
      <c r="H189" s="117">
        <v>4414</v>
      </c>
      <c r="I189" s="117" t="s">
        <v>2069</v>
      </c>
      <c r="J189" t="s">
        <v>8116</v>
      </c>
      <c r="K189" t="s">
        <v>8117</v>
      </c>
    </row>
    <row r="190" spans="7:11" x14ac:dyDescent="0.25">
      <c r="G190" s="117">
        <v>7068</v>
      </c>
      <c r="H190" s="117">
        <v>4415</v>
      </c>
      <c r="I190" s="117" t="s">
        <v>2075</v>
      </c>
      <c r="J190" t="s">
        <v>8122</v>
      </c>
      <c r="K190" t="s">
        <v>8124</v>
      </c>
    </row>
    <row r="191" spans="7:11" x14ac:dyDescent="0.25">
      <c r="G191" s="117">
        <v>7068</v>
      </c>
      <c r="H191" s="117">
        <v>4416</v>
      </c>
      <c r="I191" s="117" t="s">
        <v>2081</v>
      </c>
      <c r="J191" t="s">
        <v>8116</v>
      </c>
      <c r="K191" t="s">
        <v>8117</v>
      </c>
    </row>
    <row r="192" spans="7:11" x14ac:dyDescent="0.25">
      <c r="G192" s="117">
        <v>7068</v>
      </c>
      <c r="H192" s="117">
        <v>4417</v>
      </c>
      <c r="I192" s="117" t="s">
        <v>1751</v>
      </c>
      <c r="J192" t="s">
        <v>8116</v>
      </c>
      <c r="K192" t="s">
        <v>8121</v>
      </c>
    </row>
    <row r="193" spans="7:11" x14ac:dyDescent="0.25">
      <c r="G193" s="117">
        <v>7068</v>
      </c>
      <c r="H193" s="117">
        <v>4418</v>
      </c>
      <c r="I193" s="117" t="s">
        <v>2088</v>
      </c>
      <c r="J193" t="s">
        <v>8122</v>
      </c>
      <c r="K193" t="s">
        <v>8124</v>
      </c>
    </row>
    <row r="194" spans="7:11" x14ac:dyDescent="0.25">
      <c r="G194" s="117">
        <v>7068</v>
      </c>
      <c r="H194" s="117">
        <v>4419</v>
      </c>
      <c r="I194" s="117" t="s">
        <v>2095</v>
      </c>
      <c r="J194" t="s">
        <v>8116</v>
      </c>
      <c r="K194" t="s">
        <v>8121</v>
      </c>
    </row>
    <row r="195" spans="7:11" x14ac:dyDescent="0.25">
      <c r="G195" s="117">
        <v>7068</v>
      </c>
      <c r="H195" s="117">
        <v>4420</v>
      </c>
      <c r="I195" s="117" t="s">
        <v>2099</v>
      </c>
      <c r="J195" t="s">
        <v>8122</v>
      </c>
      <c r="K195" t="s">
        <v>8124</v>
      </c>
    </row>
    <row r="196" spans="7:11" x14ac:dyDescent="0.25">
      <c r="G196" s="117">
        <v>7068</v>
      </c>
      <c r="H196" s="117">
        <v>4421</v>
      </c>
      <c r="I196" s="117" t="s">
        <v>2103</v>
      </c>
      <c r="J196" t="s">
        <v>8122</v>
      </c>
      <c r="K196" t="s">
        <v>8124</v>
      </c>
    </row>
    <row r="197" spans="7:11" x14ac:dyDescent="0.25">
      <c r="G197" s="117">
        <v>7068</v>
      </c>
      <c r="H197" s="117">
        <v>4422</v>
      </c>
      <c r="I197" s="117" t="s">
        <v>1755</v>
      </c>
      <c r="J197" t="s">
        <v>8116</v>
      </c>
      <c r="K197" t="s">
        <v>8121</v>
      </c>
    </row>
    <row r="198" spans="7:11" x14ac:dyDescent="0.25">
      <c r="G198" s="117">
        <v>7068</v>
      </c>
      <c r="H198" s="117">
        <v>4423</v>
      </c>
      <c r="I198" s="117" t="s">
        <v>2111</v>
      </c>
      <c r="J198" t="s">
        <v>8116</v>
      </c>
      <c r="K198" t="s">
        <v>8121</v>
      </c>
    </row>
    <row r="199" spans="7:11" x14ac:dyDescent="0.25">
      <c r="G199" s="117">
        <v>7068</v>
      </c>
      <c r="H199" s="117">
        <v>4424</v>
      </c>
      <c r="I199" s="117" t="s">
        <v>1757</v>
      </c>
      <c r="J199" t="s">
        <v>8116</v>
      </c>
      <c r="K199" t="s">
        <v>8121</v>
      </c>
    </row>
    <row r="200" spans="7:11" x14ac:dyDescent="0.25">
      <c r="G200" s="117">
        <v>7068</v>
      </c>
      <c r="H200" s="117">
        <v>4425</v>
      </c>
      <c r="I200" s="117" t="s">
        <v>2125</v>
      </c>
      <c r="J200" t="s">
        <v>8122</v>
      </c>
      <c r="K200" t="s">
        <v>8124</v>
      </c>
    </row>
    <row r="201" spans="7:11" x14ac:dyDescent="0.25">
      <c r="G201" s="117">
        <v>7068</v>
      </c>
      <c r="H201" s="117">
        <v>4426</v>
      </c>
      <c r="I201" s="117" t="s">
        <v>1759</v>
      </c>
      <c r="J201" t="s">
        <v>8116</v>
      </c>
      <c r="K201" t="s">
        <v>8121</v>
      </c>
    </row>
    <row r="202" spans="7:11" x14ac:dyDescent="0.25">
      <c r="G202" s="117">
        <v>7068</v>
      </c>
      <c r="H202" s="117">
        <v>4427</v>
      </c>
      <c r="I202" s="117" t="s">
        <v>1761</v>
      </c>
      <c r="J202" t="s">
        <v>8116</v>
      </c>
      <c r="K202" t="s">
        <v>8121</v>
      </c>
    </row>
    <row r="203" spans="7:11" x14ac:dyDescent="0.25">
      <c r="G203" s="117">
        <v>7068</v>
      </c>
      <c r="H203" s="117">
        <v>4428</v>
      </c>
      <c r="I203" s="117" t="s">
        <v>1763</v>
      </c>
      <c r="J203" t="s">
        <v>8116</v>
      </c>
      <c r="K203" t="s">
        <v>8121</v>
      </c>
    </row>
    <row r="204" spans="7:11" x14ac:dyDescent="0.25">
      <c r="G204" s="117">
        <v>7068</v>
      </c>
      <c r="H204" s="117">
        <v>4429</v>
      </c>
      <c r="I204" s="117" t="s">
        <v>1765</v>
      </c>
      <c r="J204" t="s">
        <v>8116</v>
      </c>
      <c r="K204" t="s">
        <v>8121</v>
      </c>
    </row>
    <row r="205" spans="7:11" x14ac:dyDescent="0.25">
      <c r="G205" s="117">
        <v>7068</v>
      </c>
      <c r="H205" s="117">
        <v>4430</v>
      </c>
      <c r="I205" s="117" t="s">
        <v>1767</v>
      </c>
      <c r="J205" t="s">
        <v>8116</v>
      </c>
      <c r="K205" t="s">
        <v>8121</v>
      </c>
    </row>
    <row r="206" spans="7:11" x14ac:dyDescent="0.25">
      <c r="G206" s="117">
        <v>7068</v>
      </c>
      <c r="H206" s="117">
        <v>4431</v>
      </c>
      <c r="I206" s="117" t="s">
        <v>1769</v>
      </c>
      <c r="J206" t="s">
        <v>8116</v>
      </c>
      <c r="K206" t="s">
        <v>8121</v>
      </c>
    </row>
    <row r="207" spans="7:11" x14ac:dyDescent="0.25">
      <c r="G207" s="117">
        <v>7068</v>
      </c>
      <c r="H207" s="117">
        <v>4432</v>
      </c>
      <c r="I207" s="117" t="s">
        <v>1771</v>
      </c>
      <c r="J207" t="s">
        <v>8116</v>
      </c>
      <c r="K207" t="s">
        <v>8121</v>
      </c>
    </row>
    <row r="208" spans="7:11" x14ac:dyDescent="0.25">
      <c r="G208" s="117">
        <v>7068</v>
      </c>
      <c r="H208" s="117">
        <v>4433</v>
      </c>
      <c r="I208" s="117" t="s">
        <v>1774</v>
      </c>
      <c r="J208" t="s">
        <v>8116</v>
      </c>
      <c r="K208" t="s">
        <v>8121</v>
      </c>
    </row>
    <row r="209" spans="7:11" x14ac:dyDescent="0.25">
      <c r="G209" s="117">
        <v>7068</v>
      </c>
      <c r="H209" s="117">
        <v>4437</v>
      </c>
      <c r="I209" s="117" t="s">
        <v>1776</v>
      </c>
      <c r="J209" t="s">
        <v>8116</v>
      </c>
      <c r="K209" t="s">
        <v>8121</v>
      </c>
    </row>
    <row r="210" spans="7:11" x14ac:dyDescent="0.25">
      <c r="G210" s="117">
        <v>7068</v>
      </c>
      <c r="H210" s="117">
        <v>4438</v>
      </c>
      <c r="I210" s="117" t="s">
        <v>1778</v>
      </c>
      <c r="J210" t="s">
        <v>8116</v>
      </c>
      <c r="K210" t="s">
        <v>8121</v>
      </c>
    </row>
    <row r="211" spans="7:11" x14ac:dyDescent="0.25">
      <c r="G211" s="117">
        <v>7068</v>
      </c>
      <c r="H211" s="117">
        <v>4445</v>
      </c>
      <c r="I211" s="117" t="s">
        <v>1780</v>
      </c>
      <c r="J211" t="s">
        <v>8116</v>
      </c>
      <c r="K211" t="s">
        <v>8121</v>
      </c>
    </row>
    <row r="212" spans="7:11" x14ac:dyDescent="0.25">
      <c r="G212" s="117">
        <v>7068</v>
      </c>
      <c r="H212" s="117">
        <v>4446</v>
      </c>
      <c r="I212" s="117" t="s">
        <v>2181</v>
      </c>
      <c r="J212" t="s">
        <v>8116</v>
      </c>
      <c r="K212" t="s">
        <v>8121</v>
      </c>
    </row>
    <row r="213" spans="7:11" x14ac:dyDescent="0.25">
      <c r="G213" s="117">
        <v>7068</v>
      </c>
      <c r="H213" s="117">
        <v>4447</v>
      </c>
      <c r="I213" s="117" t="s">
        <v>2182</v>
      </c>
      <c r="J213" t="s">
        <v>8122</v>
      </c>
      <c r="K213" t="s">
        <v>8124</v>
      </c>
    </row>
    <row r="214" spans="7:11" x14ac:dyDescent="0.25">
      <c r="G214" s="117">
        <v>7068</v>
      </c>
      <c r="H214" s="117">
        <v>4449</v>
      </c>
      <c r="I214" s="117" t="s">
        <v>2185</v>
      </c>
      <c r="J214" t="s">
        <v>8116</v>
      </c>
      <c r="K214" t="s">
        <v>8121</v>
      </c>
    </row>
    <row r="215" spans="7:11" x14ac:dyDescent="0.25">
      <c r="G215" s="117">
        <v>7068</v>
      </c>
      <c r="H215" s="117">
        <v>4450</v>
      </c>
      <c r="I215" s="117" t="s">
        <v>2186</v>
      </c>
      <c r="J215" t="s">
        <v>8116</v>
      </c>
      <c r="K215" t="s">
        <v>8121</v>
      </c>
    </row>
    <row r="216" spans="7:11" x14ac:dyDescent="0.25">
      <c r="G216" s="117">
        <v>7068</v>
      </c>
      <c r="H216" s="117">
        <v>4451</v>
      </c>
      <c r="I216" s="117" t="s">
        <v>2188</v>
      </c>
      <c r="J216" t="s">
        <v>8116</v>
      </c>
      <c r="K216" t="s">
        <v>8117</v>
      </c>
    </row>
    <row r="217" spans="7:11" x14ac:dyDescent="0.25">
      <c r="G217" s="117">
        <v>7068</v>
      </c>
      <c r="H217" s="117">
        <v>4452</v>
      </c>
      <c r="I217" s="117" t="s">
        <v>2190</v>
      </c>
      <c r="J217" t="s">
        <v>8116</v>
      </c>
      <c r="K217" t="s">
        <v>8117</v>
      </c>
    </row>
    <row r="218" spans="7:11" x14ac:dyDescent="0.25">
      <c r="G218" s="117">
        <v>7068</v>
      </c>
      <c r="H218" s="117">
        <v>4453</v>
      </c>
      <c r="I218" s="117" t="s">
        <v>2191</v>
      </c>
      <c r="J218" t="s">
        <v>8122</v>
      </c>
      <c r="K218" t="s">
        <v>8124</v>
      </c>
    </row>
    <row r="219" spans="7:11" x14ac:dyDescent="0.25">
      <c r="G219" s="117">
        <v>7068</v>
      </c>
      <c r="H219" s="117">
        <v>4457</v>
      </c>
      <c r="I219" s="117" t="s">
        <v>2194</v>
      </c>
      <c r="J219" t="s">
        <v>8116</v>
      </c>
      <c r="K219" t="s">
        <v>8121</v>
      </c>
    </row>
    <row r="220" spans="7:11" x14ac:dyDescent="0.25">
      <c r="G220" s="117">
        <v>7068</v>
      </c>
      <c r="H220" s="117">
        <v>4464</v>
      </c>
      <c r="I220" s="117" t="s">
        <v>1784</v>
      </c>
      <c r="J220" t="s">
        <v>8116</v>
      </c>
      <c r="K220" t="s">
        <v>8121</v>
      </c>
    </row>
    <row r="221" spans="7:11" x14ac:dyDescent="0.25">
      <c r="G221" s="117">
        <v>7068</v>
      </c>
      <c r="H221" s="117">
        <v>4470</v>
      </c>
      <c r="I221" s="117" t="s">
        <v>2198</v>
      </c>
      <c r="J221" t="s">
        <v>8116</v>
      </c>
      <c r="K221" t="s">
        <v>8121</v>
      </c>
    </row>
    <row r="222" spans="7:11" x14ac:dyDescent="0.25">
      <c r="G222" s="117">
        <v>7068</v>
      </c>
      <c r="H222" s="117">
        <v>4473</v>
      </c>
      <c r="I222" s="117" t="s">
        <v>2199</v>
      </c>
      <c r="J222" t="s">
        <v>8122</v>
      </c>
      <c r="K222" t="s">
        <v>8124</v>
      </c>
    </row>
    <row r="223" spans="7:11" x14ac:dyDescent="0.25">
      <c r="G223" s="117">
        <v>7068</v>
      </c>
      <c r="H223" s="117">
        <v>4481</v>
      </c>
      <c r="I223" s="117" t="s">
        <v>2202</v>
      </c>
      <c r="J223" t="s">
        <v>8122</v>
      </c>
      <c r="K223" t="s">
        <v>8124</v>
      </c>
    </row>
    <row r="224" spans="7:11" x14ac:dyDescent="0.25">
      <c r="G224" s="117">
        <v>7068</v>
      </c>
      <c r="H224" s="117">
        <v>4491</v>
      </c>
      <c r="I224" s="117" t="s">
        <v>2209</v>
      </c>
      <c r="J224" t="s">
        <v>8116</v>
      </c>
      <c r="K224" t="s">
        <v>8121</v>
      </c>
    </row>
    <row r="225" spans="7:11" x14ac:dyDescent="0.25">
      <c r="G225" s="117">
        <v>7068</v>
      </c>
      <c r="H225" s="117">
        <v>4492</v>
      </c>
      <c r="I225" s="117" t="s">
        <v>2210</v>
      </c>
      <c r="J225" t="s">
        <v>8122</v>
      </c>
      <c r="K225" t="s">
        <v>8124</v>
      </c>
    </row>
    <row r="226" spans="7:11" x14ac:dyDescent="0.25">
      <c r="G226" s="117">
        <v>7068</v>
      </c>
      <c r="H226" s="117">
        <v>4493</v>
      </c>
      <c r="I226" s="117" t="s">
        <v>2211</v>
      </c>
      <c r="J226" t="s">
        <v>8116</v>
      </c>
      <c r="K226" t="s">
        <v>8121</v>
      </c>
    </row>
    <row r="227" spans="7:11" x14ac:dyDescent="0.25">
      <c r="G227" s="117">
        <v>7068</v>
      </c>
      <c r="H227" s="117">
        <v>4494</v>
      </c>
      <c r="I227" s="117" t="s">
        <v>2212</v>
      </c>
      <c r="J227" t="s">
        <v>8122</v>
      </c>
      <c r="K227" t="s">
        <v>8124</v>
      </c>
    </row>
    <row r="228" spans="7:11" x14ac:dyDescent="0.25">
      <c r="G228" s="117">
        <v>7068</v>
      </c>
      <c r="H228" s="117">
        <v>4495</v>
      </c>
      <c r="I228" s="117" t="s">
        <v>2214</v>
      </c>
      <c r="J228" t="s">
        <v>8116</v>
      </c>
      <c r="K228" t="s">
        <v>8121</v>
      </c>
    </row>
    <row r="229" spans="7:11" x14ac:dyDescent="0.25">
      <c r="G229" s="117">
        <v>7068</v>
      </c>
      <c r="H229" s="117">
        <v>4502</v>
      </c>
      <c r="I229" s="117" t="s">
        <v>2224</v>
      </c>
      <c r="J229" t="s">
        <v>8122</v>
      </c>
      <c r="K229" t="s">
        <v>8124</v>
      </c>
    </row>
    <row r="230" spans="7:11" x14ac:dyDescent="0.25">
      <c r="G230" s="117">
        <v>7068</v>
      </c>
      <c r="H230" s="117">
        <v>4503</v>
      </c>
      <c r="I230" s="117" t="s">
        <v>2226</v>
      </c>
      <c r="J230" t="s">
        <v>8116</v>
      </c>
      <c r="K230" t="s">
        <v>8117</v>
      </c>
    </row>
    <row r="231" spans="7:11" x14ac:dyDescent="0.25">
      <c r="G231" s="117">
        <v>7068</v>
      </c>
      <c r="H231" s="117">
        <v>4504</v>
      </c>
      <c r="I231" s="117" t="s">
        <v>2228</v>
      </c>
      <c r="J231" t="s">
        <v>8122</v>
      </c>
      <c r="K231" t="s">
        <v>8124</v>
      </c>
    </row>
    <row r="232" spans="7:11" x14ac:dyDescent="0.25">
      <c r="G232" s="117">
        <v>7068</v>
      </c>
      <c r="H232" s="117">
        <v>4509</v>
      </c>
      <c r="I232" s="117" t="s">
        <v>2230</v>
      </c>
      <c r="J232" t="s">
        <v>8116</v>
      </c>
      <c r="K232" t="s">
        <v>8121</v>
      </c>
    </row>
    <row r="233" spans="7:11" x14ac:dyDescent="0.25">
      <c r="G233" s="117">
        <v>7068</v>
      </c>
      <c r="H233" s="117">
        <v>4510</v>
      </c>
      <c r="I233" s="117" t="s">
        <v>2232</v>
      </c>
      <c r="J233" t="s">
        <v>8122</v>
      </c>
      <c r="K233" t="s">
        <v>8124</v>
      </c>
    </row>
    <row r="234" spans="7:11" x14ac:dyDescent="0.25">
      <c r="G234" s="117">
        <v>7068</v>
      </c>
      <c r="H234" s="117">
        <v>4511</v>
      </c>
      <c r="I234" s="117" t="s">
        <v>2235</v>
      </c>
      <c r="J234" t="s">
        <v>8116</v>
      </c>
      <c r="K234" t="s">
        <v>8121</v>
      </c>
    </row>
    <row r="235" spans="7:11" x14ac:dyDescent="0.25">
      <c r="G235" s="117">
        <v>7068</v>
      </c>
      <c r="H235" s="117">
        <v>4512</v>
      </c>
      <c r="I235" s="117" t="s">
        <v>2237</v>
      </c>
      <c r="J235" t="s">
        <v>8116</v>
      </c>
      <c r="K235" t="s">
        <v>8121</v>
      </c>
    </row>
    <row r="236" spans="7:11" x14ac:dyDescent="0.25">
      <c r="G236" s="117">
        <v>7068</v>
      </c>
      <c r="H236" s="117">
        <v>4514</v>
      </c>
      <c r="I236" s="117" t="s">
        <v>2240</v>
      </c>
      <c r="J236" t="s">
        <v>8116</v>
      </c>
      <c r="K236" t="s">
        <v>8121</v>
      </c>
    </row>
    <row r="237" spans="7:11" x14ac:dyDescent="0.25">
      <c r="G237" s="117">
        <v>7068</v>
      </c>
      <c r="H237" s="117">
        <v>4516</v>
      </c>
      <c r="I237" s="117" t="s">
        <v>2243</v>
      </c>
      <c r="J237" t="s">
        <v>8116</v>
      </c>
      <c r="K237" t="s">
        <v>8117</v>
      </c>
    </row>
    <row r="238" spans="7:11" x14ac:dyDescent="0.25">
      <c r="G238" s="117">
        <v>7068</v>
      </c>
      <c r="H238" s="117">
        <v>4518</v>
      </c>
      <c r="I238" s="117" t="s">
        <v>2249</v>
      </c>
      <c r="J238" t="s">
        <v>8122</v>
      </c>
      <c r="K238" t="s">
        <v>8124</v>
      </c>
    </row>
    <row r="239" spans="7:11" x14ac:dyDescent="0.25">
      <c r="G239" s="117">
        <v>7068</v>
      </c>
      <c r="H239" s="117">
        <v>4520</v>
      </c>
      <c r="I239" s="117" t="s">
        <v>2253</v>
      </c>
      <c r="J239" t="s">
        <v>8122</v>
      </c>
      <c r="K239" t="s">
        <v>8124</v>
      </c>
    </row>
    <row r="240" spans="7:11" x14ac:dyDescent="0.25">
      <c r="G240" s="117">
        <v>7068</v>
      </c>
      <c r="H240" s="117">
        <v>4522</v>
      </c>
      <c r="I240" s="117" t="s">
        <v>2256</v>
      </c>
      <c r="J240" t="s">
        <v>8122</v>
      </c>
      <c r="K240" t="s">
        <v>8124</v>
      </c>
    </row>
    <row r="241" spans="7:11" x14ac:dyDescent="0.25">
      <c r="G241" s="117">
        <v>7068</v>
      </c>
      <c r="H241" s="117">
        <v>4524</v>
      </c>
      <c r="I241" s="117" t="s">
        <v>2259</v>
      </c>
      <c r="J241" t="s">
        <v>8116</v>
      </c>
      <c r="K241" t="s">
        <v>8117</v>
      </c>
    </row>
    <row r="242" spans="7:11" x14ac:dyDescent="0.25">
      <c r="G242" s="117">
        <v>7068</v>
      </c>
      <c r="H242" s="117">
        <v>4525</v>
      </c>
      <c r="I242" s="117" t="s">
        <v>2260</v>
      </c>
      <c r="J242" t="s">
        <v>8116</v>
      </c>
      <c r="K242" t="s">
        <v>8121</v>
      </c>
    </row>
    <row r="243" spans="7:11" x14ac:dyDescent="0.25">
      <c r="G243" s="117">
        <v>7068</v>
      </c>
      <c r="H243" s="117">
        <v>4527</v>
      </c>
      <c r="I243" s="117" t="s">
        <v>2263</v>
      </c>
      <c r="J243" t="s">
        <v>8122</v>
      </c>
      <c r="K243" t="s">
        <v>8124</v>
      </c>
    </row>
    <row r="244" spans="7:11" x14ac:dyDescent="0.25">
      <c r="G244" s="117">
        <v>7068</v>
      </c>
      <c r="H244" s="117">
        <v>4529</v>
      </c>
      <c r="I244" s="117" t="s">
        <v>2268</v>
      </c>
      <c r="J244" t="s">
        <v>8122</v>
      </c>
      <c r="K244" t="s">
        <v>8124</v>
      </c>
    </row>
    <row r="245" spans="7:11" x14ac:dyDescent="0.25">
      <c r="G245" s="117">
        <v>7068</v>
      </c>
      <c r="H245" s="117">
        <v>4530</v>
      </c>
      <c r="I245" s="117" t="s">
        <v>2273</v>
      </c>
      <c r="J245" t="s">
        <v>8122</v>
      </c>
      <c r="K245" t="s">
        <v>8124</v>
      </c>
    </row>
    <row r="246" spans="7:11" x14ac:dyDescent="0.25">
      <c r="G246" s="117">
        <v>7068</v>
      </c>
      <c r="H246" s="117">
        <v>4535</v>
      </c>
      <c r="I246" s="117" t="s">
        <v>2281</v>
      </c>
      <c r="J246" t="s">
        <v>8122</v>
      </c>
      <c r="K246" t="s">
        <v>8124</v>
      </c>
    </row>
    <row r="247" spans="7:11" x14ac:dyDescent="0.25">
      <c r="G247" s="117">
        <v>7068</v>
      </c>
      <c r="H247" s="117">
        <v>4536</v>
      </c>
      <c r="I247" s="117" t="s">
        <v>2284</v>
      </c>
      <c r="J247" t="s">
        <v>8116</v>
      </c>
      <c r="K247" t="s">
        <v>8121</v>
      </c>
    </row>
    <row r="248" spans="7:11" x14ac:dyDescent="0.25">
      <c r="G248" s="117">
        <v>7068</v>
      </c>
      <c r="H248" s="117">
        <v>4537</v>
      </c>
      <c r="I248" s="117" t="s">
        <v>1803</v>
      </c>
      <c r="J248" t="s">
        <v>8116</v>
      </c>
      <c r="K248" t="s">
        <v>8121</v>
      </c>
    </row>
    <row r="249" spans="7:11" x14ac:dyDescent="0.25">
      <c r="G249" s="117">
        <v>7068</v>
      </c>
      <c r="H249" s="117">
        <v>4538</v>
      </c>
      <c r="I249" s="117" t="s">
        <v>1805</v>
      </c>
      <c r="J249" t="s">
        <v>8116</v>
      </c>
      <c r="K249" t="s">
        <v>8121</v>
      </c>
    </row>
    <row r="250" spans="7:11" x14ac:dyDescent="0.25">
      <c r="G250" s="117">
        <v>7068</v>
      </c>
      <c r="H250" s="117">
        <v>4545</v>
      </c>
      <c r="I250" s="117" t="s">
        <v>2291</v>
      </c>
      <c r="J250" t="s">
        <v>8122</v>
      </c>
      <c r="K250" t="s">
        <v>8124</v>
      </c>
    </row>
    <row r="251" spans="7:11" x14ac:dyDescent="0.25">
      <c r="G251" s="117">
        <v>7068</v>
      </c>
      <c r="H251" s="117">
        <v>4546</v>
      </c>
      <c r="I251" s="117" t="s">
        <v>1807</v>
      </c>
      <c r="J251" t="s">
        <v>8116</v>
      </c>
      <c r="K251" t="s">
        <v>8121</v>
      </c>
    </row>
    <row r="252" spans="7:11" x14ac:dyDescent="0.25">
      <c r="G252" s="117">
        <v>7068</v>
      </c>
      <c r="H252" s="117">
        <v>4549</v>
      </c>
      <c r="I252" s="117" t="s">
        <v>1809</v>
      </c>
      <c r="J252" t="s">
        <v>8116</v>
      </c>
      <c r="K252" t="s">
        <v>8121</v>
      </c>
    </row>
    <row r="253" spans="7:11" x14ac:dyDescent="0.25">
      <c r="G253" s="117">
        <v>7068</v>
      </c>
      <c r="H253" s="117">
        <v>4570</v>
      </c>
      <c r="I253" s="117" t="s">
        <v>2277</v>
      </c>
      <c r="J253" t="s">
        <v>8116</v>
      </c>
      <c r="K253" t="s">
        <v>8121</v>
      </c>
    </row>
    <row r="254" spans="7:11" x14ac:dyDescent="0.25">
      <c r="G254" s="117">
        <v>7068</v>
      </c>
      <c r="H254" s="117">
        <v>5670</v>
      </c>
      <c r="I254" s="117" t="s">
        <v>2296</v>
      </c>
      <c r="J254" t="s">
        <v>8122</v>
      </c>
      <c r="K254" t="s">
        <v>8124</v>
      </c>
    </row>
    <row r="255" spans="7:11" x14ac:dyDescent="0.25">
      <c r="G255" s="117">
        <v>7068</v>
      </c>
      <c r="H255" s="117">
        <v>6144</v>
      </c>
      <c r="I255" s="117" t="s">
        <v>1951</v>
      </c>
      <c r="J255" t="s">
        <v>8122</v>
      </c>
      <c r="K255" t="s">
        <v>8124</v>
      </c>
    </row>
    <row r="256" spans="7:11" x14ac:dyDescent="0.25">
      <c r="G256" s="117">
        <v>7068</v>
      </c>
      <c r="H256" s="117">
        <v>6145</v>
      </c>
      <c r="I256" s="117" t="s">
        <v>2270</v>
      </c>
      <c r="J256" t="s">
        <v>8122</v>
      </c>
      <c r="K256" t="s">
        <v>8124</v>
      </c>
    </row>
    <row r="257" spans="7:11" x14ac:dyDescent="0.25">
      <c r="G257" s="117">
        <v>7068</v>
      </c>
      <c r="H257" s="117">
        <v>6146</v>
      </c>
      <c r="I257" s="117" t="s">
        <v>2241</v>
      </c>
      <c r="J257" t="s">
        <v>8122</v>
      </c>
      <c r="K257" t="s">
        <v>8124</v>
      </c>
    </row>
    <row r="258" spans="7:11" x14ac:dyDescent="0.25">
      <c r="G258" s="117">
        <v>7068</v>
      </c>
      <c r="H258" s="117">
        <v>6147</v>
      </c>
      <c r="I258" s="117" t="s">
        <v>2239</v>
      </c>
      <c r="J258" t="s">
        <v>8116</v>
      </c>
      <c r="K258" t="s">
        <v>8117</v>
      </c>
    </row>
    <row r="259" spans="7:11" x14ac:dyDescent="0.25">
      <c r="G259" s="117">
        <v>7068</v>
      </c>
      <c r="H259" s="117">
        <v>6148</v>
      </c>
      <c r="I259" s="117" t="s">
        <v>2293</v>
      </c>
      <c r="J259" t="s">
        <v>8116</v>
      </c>
      <c r="K259" t="s">
        <v>8117</v>
      </c>
    </row>
    <row r="260" spans="7:11" x14ac:dyDescent="0.25">
      <c r="G260" s="117">
        <v>7068</v>
      </c>
      <c r="H260" s="117">
        <v>6149</v>
      </c>
      <c r="I260" s="117" t="s">
        <v>2303</v>
      </c>
      <c r="J260" t="s">
        <v>8122</v>
      </c>
      <c r="K260" t="s">
        <v>8124</v>
      </c>
    </row>
    <row r="261" spans="7:11" x14ac:dyDescent="0.25">
      <c r="G261" s="117">
        <v>7068</v>
      </c>
      <c r="H261" s="117">
        <v>6150</v>
      </c>
      <c r="I261" s="117" t="s">
        <v>2316</v>
      </c>
      <c r="J261" t="s">
        <v>8122</v>
      </c>
      <c r="K261" t="s">
        <v>8124</v>
      </c>
    </row>
    <row r="262" spans="7:11" x14ac:dyDescent="0.25">
      <c r="G262" s="117">
        <v>7068</v>
      </c>
      <c r="H262" s="117">
        <v>6151</v>
      </c>
      <c r="I262" s="117" t="s">
        <v>2318</v>
      </c>
      <c r="J262" t="s">
        <v>8122</v>
      </c>
      <c r="K262" t="s">
        <v>8124</v>
      </c>
    </row>
    <row r="263" spans="7:11" x14ac:dyDescent="0.25">
      <c r="G263" s="117">
        <v>7068</v>
      </c>
      <c r="H263" s="117">
        <v>6152</v>
      </c>
      <c r="I263" s="117" t="s">
        <v>2349</v>
      </c>
      <c r="J263" t="s">
        <v>8122</v>
      </c>
      <c r="K263" t="s">
        <v>8124</v>
      </c>
    </row>
    <row r="264" spans="7:11" x14ac:dyDescent="0.25">
      <c r="G264" s="117">
        <v>7068</v>
      </c>
      <c r="H264" s="117">
        <v>6153</v>
      </c>
      <c r="I264" s="117" t="s">
        <v>2346</v>
      </c>
      <c r="J264" t="s">
        <v>8122</v>
      </c>
      <c r="K264" t="s">
        <v>8124</v>
      </c>
    </row>
    <row r="265" spans="7:11" x14ac:dyDescent="0.25">
      <c r="G265" s="117">
        <v>7068</v>
      </c>
      <c r="H265" s="117">
        <v>6154</v>
      </c>
      <c r="I265" s="117" t="s">
        <v>2352</v>
      </c>
      <c r="J265" t="s">
        <v>8122</v>
      </c>
      <c r="K265" t="s">
        <v>8124</v>
      </c>
    </row>
    <row r="266" spans="7:11" x14ac:dyDescent="0.25">
      <c r="G266" s="117">
        <v>7068</v>
      </c>
      <c r="H266" s="117">
        <v>6155</v>
      </c>
      <c r="I266" s="117" t="s">
        <v>2339</v>
      </c>
      <c r="J266" t="s">
        <v>8122</v>
      </c>
      <c r="K266" t="s">
        <v>8124</v>
      </c>
    </row>
    <row r="267" spans="7:11" x14ac:dyDescent="0.25">
      <c r="G267" s="117">
        <v>7068</v>
      </c>
      <c r="H267" s="117">
        <v>6156</v>
      </c>
      <c r="I267" s="117" t="s">
        <v>2322</v>
      </c>
      <c r="J267" t="s">
        <v>8122</v>
      </c>
      <c r="K267" t="s">
        <v>8124</v>
      </c>
    </row>
    <row r="268" spans="7:11" x14ac:dyDescent="0.25">
      <c r="G268" s="117">
        <v>7068</v>
      </c>
      <c r="H268" s="117">
        <v>6157</v>
      </c>
      <c r="I268" s="117" t="s">
        <v>2326</v>
      </c>
      <c r="J268" t="s">
        <v>8122</v>
      </c>
      <c r="K268" t="s">
        <v>8124</v>
      </c>
    </row>
    <row r="269" spans="7:11" x14ac:dyDescent="0.25">
      <c r="G269" s="117">
        <v>7068</v>
      </c>
      <c r="H269" s="117">
        <v>6158</v>
      </c>
      <c r="I269" s="117" t="s">
        <v>2335</v>
      </c>
      <c r="J269" t="s">
        <v>8122</v>
      </c>
      <c r="K269" t="s">
        <v>8124</v>
      </c>
    </row>
    <row r="270" spans="7:11" x14ac:dyDescent="0.25">
      <c r="G270" s="117">
        <v>7068</v>
      </c>
      <c r="H270" s="117">
        <v>6159</v>
      </c>
      <c r="I270" s="117" t="s">
        <v>2332</v>
      </c>
      <c r="J270" t="s">
        <v>8122</v>
      </c>
      <c r="K270" t="s">
        <v>8124</v>
      </c>
    </row>
    <row r="271" spans="7:11" x14ac:dyDescent="0.25">
      <c r="G271" s="117">
        <v>7068</v>
      </c>
      <c r="H271" s="117">
        <v>6160</v>
      </c>
      <c r="I271" s="117" t="s">
        <v>2343</v>
      </c>
      <c r="J271" t="s">
        <v>8122</v>
      </c>
      <c r="K271" t="s">
        <v>8124</v>
      </c>
    </row>
    <row r="272" spans="7:11" x14ac:dyDescent="0.25">
      <c r="G272" s="117">
        <v>7068</v>
      </c>
      <c r="H272" s="117">
        <v>6161</v>
      </c>
      <c r="I272" s="117" t="s">
        <v>2329</v>
      </c>
      <c r="J272" t="s">
        <v>8122</v>
      </c>
      <c r="K272" t="s">
        <v>8124</v>
      </c>
    </row>
    <row r="273" spans="7:11" x14ac:dyDescent="0.25">
      <c r="G273" s="117">
        <v>7068</v>
      </c>
      <c r="H273" s="117">
        <v>6162</v>
      </c>
      <c r="I273" s="117" t="s">
        <v>2244</v>
      </c>
      <c r="J273" t="s">
        <v>8122</v>
      </c>
      <c r="K273" t="s">
        <v>8124</v>
      </c>
    </row>
    <row r="274" spans="7:11" x14ac:dyDescent="0.25">
      <c r="G274" s="117">
        <v>7068</v>
      </c>
      <c r="H274" s="117">
        <v>6163</v>
      </c>
      <c r="I274" s="117" t="s">
        <v>2247</v>
      </c>
      <c r="J274" t="s">
        <v>8122</v>
      </c>
      <c r="K274" t="s">
        <v>8124</v>
      </c>
    </row>
    <row r="275" spans="7:11" x14ac:dyDescent="0.25">
      <c r="G275" s="117">
        <v>7068</v>
      </c>
      <c r="H275" s="117">
        <v>6164</v>
      </c>
      <c r="I275" s="117" t="s">
        <v>2278</v>
      </c>
      <c r="J275" t="s">
        <v>8122</v>
      </c>
      <c r="K275" t="s">
        <v>8124</v>
      </c>
    </row>
    <row r="276" spans="7:11" x14ac:dyDescent="0.25">
      <c r="G276" s="117">
        <v>7068</v>
      </c>
      <c r="H276" s="117">
        <v>6165</v>
      </c>
      <c r="I276" s="117" t="s">
        <v>2289</v>
      </c>
      <c r="J276" t="s">
        <v>8122</v>
      </c>
      <c r="K276" t="s">
        <v>8124</v>
      </c>
    </row>
    <row r="277" spans="7:11" x14ac:dyDescent="0.25">
      <c r="G277" s="117">
        <v>7068</v>
      </c>
      <c r="H277" s="117">
        <v>6166</v>
      </c>
      <c r="I277" s="117" t="s">
        <v>2266</v>
      </c>
      <c r="J277" t="s">
        <v>8122</v>
      </c>
      <c r="K277" t="s">
        <v>8124</v>
      </c>
    </row>
    <row r="278" spans="7:11" x14ac:dyDescent="0.25">
      <c r="G278" s="117">
        <v>7068</v>
      </c>
      <c r="H278" s="117">
        <v>6167</v>
      </c>
      <c r="I278" s="117" t="s">
        <v>2307</v>
      </c>
      <c r="J278" t="s">
        <v>8114</v>
      </c>
      <c r="K278" t="s">
        <v>8124</v>
      </c>
    </row>
    <row r="279" spans="7:11" x14ac:dyDescent="0.25">
      <c r="G279" s="117">
        <v>7068</v>
      </c>
      <c r="H279" s="117">
        <v>6168</v>
      </c>
      <c r="I279" s="117" t="s">
        <v>2305</v>
      </c>
      <c r="J279" t="s">
        <v>8122</v>
      </c>
      <c r="K279" t="s">
        <v>8124</v>
      </c>
    </row>
    <row r="280" spans="7:11" x14ac:dyDescent="0.25">
      <c r="G280" s="117">
        <v>7068</v>
      </c>
      <c r="H280" s="117">
        <v>6169</v>
      </c>
      <c r="I280" s="117" t="s">
        <v>2312</v>
      </c>
      <c r="J280" t="s">
        <v>8122</v>
      </c>
      <c r="K280" t="s">
        <v>8124</v>
      </c>
    </row>
    <row r="281" spans="7:11" x14ac:dyDescent="0.25">
      <c r="G281" s="117">
        <v>7068</v>
      </c>
      <c r="H281" s="117">
        <v>6170</v>
      </c>
      <c r="I281" s="117" t="s">
        <v>2309</v>
      </c>
      <c r="J281" t="s">
        <v>8122</v>
      </c>
      <c r="K281" t="s">
        <v>8124</v>
      </c>
    </row>
    <row r="282" spans="7:11" x14ac:dyDescent="0.25">
      <c r="G282" s="117">
        <v>7068</v>
      </c>
      <c r="H282" s="117">
        <v>6171</v>
      </c>
      <c r="I282" s="117" t="s">
        <v>2183</v>
      </c>
      <c r="J282" t="s">
        <v>8122</v>
      </c>
      <c r="K282" t="s">
        <v>8124</v>
      </c>
    </row>
    <row r="283" spans="7:11" x14ac:dyDescent="0.25">
      <c r="G283" s="117">
        <v>7068</v>
      </c>
      <c r="H283" s="117">
        <v>6172</v>
      </c>
      <c r="I283" s="117" t="s">
        <v>2298</v>
      </c>
      <c r="J283" t="s">
        <v>8122</v>
      </c>
      <c r="K283" t="s">
        <v>8124</v>
      </c>
    </row>
    <row r="284" spans="7:11" x14ac:dyDescent="0.25">
      <c r="G284" s="117">
        <v>7068</v>
      </c>
      <c r="H284" s="117">
        <v>6173</v>
      </c>
      <c r="I284" s="117" t="s">
        <v>2300</v>
      </c>
      <c r="J284" t="s">
        <v>8122</v>
      </c>
      <c r="K284" t="s">
        <v>8124</v>
      </c>
    </row>
    <row r="285" spans="7:11" x14ac:dyDescent="0.25">
      <c r="G285" s="117">
        <v>7068</v>
      </c>
      <c r="H285" s="117">
        <v>6174</v>
      </c>
      <c r="I285" s="117" t="s">
        <v>2294</v>
      </c>
      <c r="J285" t="s">
        <v>8122</v>
      </c>
      <c r="K285" t="s">
        <v>8124</v>
      </c>
    </row>
    <row r="286" spans="7:11" x14ac:dyDescent="0.25">
      <c r="G286" s="117">
        <v>7068</v>
      </c>
      <c r="H286" s="117">
        <v>6357</v>
      </c>
      <c r="I286" s="117" t="s">
        <v>5478</v>
      </c>
      <c r="J286" t="s">
        <v>8122</v>
      </c>
      <c r="K286" t="s">
        <v>8124</v>
      </c>
    </row>
    <row r="287" spans="7:11" x14ac:dyDescent="0.25">
      <c r="G287" s="117">
        <v>7068</v>
      </c>
      <c r="H287" s="117">
        <v>6358</v>
      </c>
      <c r="I287" s="117" t="s">
        <v>5481</v>
      </c>
      <c r="J287" t="s">
        <v>8122</v>
      </c>
      <c r="K287" t="s">
        <v>8124</v>
      </c>
    </row>
    <row r="288" spans="7:11" x14ac:dyDescent="0.25">
      <c r="G288" s="117">
        <v>7068</v>
      </c>
      <c r="H288" s="117">
        <v>6359</v>
      </c>
      <c r="I288" s="117" t="s">
        <v>5484</v>
      </c>
      <c r="J288" t="s">
        <v>8122</v>
      </c>
      <c r="K288" t="s">
        <v>8124</v>
      </c>
    </row>
    <row r="289" spans="7:11" x14ac:dyDescent="0.25">
      <c r="G289" s="117">
        <v>7068</v>
      </c>
      <c r="H289" s="117">
        <v>6360</v>
      </c>
      <c r="I289" s="117" t="s">
        <v>5486</v>
      </c>
      <c r="J289" t="s">
        <v>8122</v>
      </c>
      <c r="K289" t="s">
        <v>8124</v>
      </c>
    </row>
    <row r="290" spans="7:11" x14ac:dyDescent="0.25">
      <c r="G290" s="117">
        <v>7068</v>
      </c>
      <c r="H290" s="117">
        <v>6361</v>
      </c>
      <c r="I290" s="117" t="s">
        <v>5488</v>
      </c>
      <c r="J290" t="s">
        <v>8122</v>
      </c>
      <c r="K290" t="s">
        <v>8124</v>
      </c>
    </row>
    <row r="291" spans="7:11" x14ac:dyDescent="0.25">
      <c r="G291" s="117">
        <v>7068</v>
      </c>
      <c r="H291" s="117">
        <v>6362</v>
      </c>
      <c r="I291" s="117" t="s">
        <v>5490</v>
      </c>
      <c r="J291" t="s">
        <v>8122</v>
      </c>
      <c r="K291" t="s">
        <v>8124</v>
      </c>
    </row>
    <row r="292" spans="7:11" x14ac:dyDescent="0.25">
      <c r="G292" s="117">
        <v>7068</v>
      </c>
      <c r="H292" s="117">
        <v>6363</v>
      </c>
      <c r="I292" s="117" t="s">
        <v>5493</v>
      </c>
      <c r="J292" t="s">
        <v>8122</v>
      </c>
      <c r="K292" t="s">
        <v>8124</v>
      </c>
    </row>
    <row r="293" spans="7:11" x14ac:dyDescent="0.25">
      <c r="G293" s="117">
        <v>7068</v>
      </c>
      <c r="H293" s="117">
        <v>6364</v>
      </c>
      <c r="I293" s="117" t="s">
        <v>5495</v>
      </c>
      <c r="J293" t="s">
        <v>8122</v>
      </c>
      <c r="K293" t="s">
        <v>8124</v>
      </c>
    </row>
    <row r="294" spans="7:11" x14ac:dyDescent="0.25">
      <c r="G294" s="117">
        <v>7068</v>
      </c>
      <c r="H294" s="117">
        <v>6365</v>
      </c>
      <c r="I294" s="117" t="s">
        <v>5497</v>
      </c>
      <c r="J294" t="s">
        <v>8122</v>
      </c>
      <c r="K294" t="s">
        <v>8124</v>
      </c>
    </row>
    <row r="295" spans="7:11" x14ac:dyDescent="0.25">
      <c r="G295" s="117">
        <v>7068</v>
      </c>
      <c r="H295" s="117">
        <v>6366</v>
      </c>
      <c r="I295" s="117" t="s">
        <v>5499</v>
      </c>
      <c r="J295" t="s">
        <v>8122</v>
      </c>
      <c r="K295" t="s">
        <v>8124</v>
      </c>
    </row>
    <row r="296" spans="7:11" x14ac:dyDescent="0.25">
      <c r="G296" s="117">
        <v>7068</v>
      </c>
      <c r="H296" s="117">
        <v>6367</v>
      </c>
      <c r="I296" s="117" t="s">
        <v>5501</v>
      </c>
      <c r="J296" t="s">
        <v>8122</v>
      </c>
      <c r="K296" t="s">
        <v>8124</v>
      </c>
    </row>
    <row r="297" spans="7:11" x14ac:dyDescent="0.25">
      <c r="G297" s="117">
        <v>7068</v>
      </c>
      <c r="H297" s="117">
        <v>6368</v>
      </c>
      <c r="I297" s="117" t="s">
        <v>5503</v>
      </c>
      <c r="J297" t="s">
        <v>8122</v>
      </c>
      <c r="K297" t="s">
        <v>8124</v>
      </c>
    </row>
    <row r="298" spans="7:11" x14ac:dyDescent="0.25">
      <c r="G298" s="117">
        <v>7068</v>
      </c>
      <c r="H298" s="117">
        <v>6369</v>
      </c>
      <c r="I298" s="117" t="s">
        <v>5505</v>
      </c>
      <c r="J298" t="s">
        <v>8122</v>
      </c>
      <c r="K298" t="s">
        <v>8124</v>
      </c>
    </row>
    <row r="299" spans="7:11" x14ac:dyDescent="0.25">
      <c r="G299" s="117">
        <v>7068</v>
      </c>
      <c r="H299" s="117">
        <v>6370</v>
      </c>
      <c r="I299" s="117" t="s">
        <v>5507</v>
      </c>
      <c r="J299" t="s">
        <v>8122</v>
      </c>
      <c r="K299" t="s">
        <v>8124</v>
      </c>
    </row>
    <row r="300" spans="7:11" x14ac:dyDescent="0.25">
      <c r="G300" s="117">
        <v>7068</v>
      </c>
      <c r="H300" s="117">
        <v>6371</v>
      </c>
      <c r="I300" s="117" t="s">
        <v>5268</v>
      </c>
      <c r="J300" t="s">
        <v>8122</v>
      </c>
      <c r="K300" t="s">
        <v>8124</v>
      </c>
    </row>
    <row r="301" spans="7:11" x14ac:dyDescent="0.25">
      <c r="G301" s="117">
        <v>7068</v>
      </c>
      <c r="H301" s="117">
        <v>6372</v>
      </c>
      <c r="I301" s="117" t="s">
        <v>5521</v>
      </c>
      <c r="J301" t="s">
        <v>8122</v>
      </c>
      <c r="K301" t="s">
        <v>8124</v>
      </c>
    </row>
    <row r="302" spans="7:11" x14ac:dyDescent="0.25">
      <c r="G302" s="117">
        <v>7068</v>
      </c>
      <c r="H302" s="117">
        <v>7254</v>
      </c>
      <c r="I302" s="117" t="s">
        <v>5515</v>
      </c>
      <c r="J302" t="s">
        <v>8122</v>
      </c>
      <c r="K302" t="s">
        <v>8126</v>
      </c>
    </row>
    <row r="303" spans="7:11" x14ac:dyDescent="0.25">
      <c r="G303" s="117">
        <v>7068</v>
      </c>
      <c r="H303" s="117">
        <v>7255</v>
      </c>
      <c r="I303" s="117" t="s">
        <v>5511</v>
      </c>
      <c r="J303" t="s">
        <v>8122</v>
      </c>
      <c r="K303" t="s">
        <v>8126</v>
      </c>
    </row>
    <row r="304" spans="7:11" x14ac:dyDescent="0.25">
      <c r="G304" s="117">
        <v>7068</v>
      </c>
      <c r="H304" s="117">
        <v>7256</v>
      </c>
      <c r="I304" s="117" t="s">
        <v>5517</v>
      </c>
      <c r="J304" t="s">
        <v>8122</v>
      </c>
      <c r="K304" t="s">
        <v>8126</v>
      </c>
    </row>
    <row r="305" spans="7:11" x14ac:dyDescent="0.25">
      <c r="G305" s="117">
        <v>7068</v>
      </c>
      <c r="H305" s="117">
        <v>7257</v>
      </c>
      <c r="I305" s="117" t="s">
        <v>5519</v>
      </c>
      <c r="J305" t="s">
        <v>8122</v>
      </c>
      <c r="K305" t="s">
        <v>8126</v>
      </c>
    </row>
    <row r="306" spans="7:11" x14ac:dyDescent="0.25">
      <c r="G306" s="117">
        <v>7068</v>
      </c>
      <c r="H306" s="117">
        <v>7258</v>
      </c>
      <c r="I306" s="117" t="s">
        <v>5523</v>
      </c>
      <c r="J306" t="s">
        <v>8122</v>
      </c>
      <c r="K306" t="s">
        <v>8126</v>
      </c>
    </row>
    <row r="307" spans="7:11" x14ac:dyDescent="0.25">
      <c r="G307" s="117">
        <v>7068</v>
      </c>
      <c r="H307" s="117">
        <v>7259</v>
      </c>
      <c r="I307" s="117" t="s">
        <v>5525</v>
      </c>
      <c r="J307" t="s">
        <v>8122</v>
      </c>
      <c r="K307" t="s">
        <v>8126</v>
      </c>
    </row>
    <row r="308" spans="7:11" x14ac:dyDescent="0.25">
      <c r="G308" s="117">
        <v>7068</v>
      </c>
      <c r="H308" s="117">
        <v>7276</v>
      </c>
      <c r="I308" s="117" t="s">
        <v>5513</v>
      </c>
      <c r="J308" t="s">
        <v>8122</v>
      </c>
      <c r="K308" t="s">
        <v>8125</v>
      </c>
    </row>
    <row r="309" spans="7:11" x14ac:dyDescent="0.25">
      <c r="G309" s="117">
        <v>7084</v>
      </c>
      <c r="H309" s="117">
        <v>5088</v>
      </c>
      <c r="I309" s="117" t="s">
        <v>3507</v>
      </c>
      <c r="J309" t="s">
        <v>8114</v>
      </c>
      <c r="K309" t="s">
        <v>8124</v>
      </c>
    </row>
    <row r="310" spans="7:11" x14ac:dyDescent="0.25">
      <c r="G310" s="117">
        <v>7084</v>
      </c>
      <c r="H310" s="117">
        <v>5089</v>
      </c>
      <c r="I310" s="117" t="s">
        <v>3510</v>
      </c>
      <c r="J310" t="s">
        <v>8114</v>
      </c>
      <c r="K310" t="s">
        <v>8124</v>
      </c>
    </row>
    <row r="311" spans="7:11" x14ac:dyDescent="0.25">
      <c r="G311" s="117">
        <v>7084</v>
      </c>
      <c r="H311" s="117">
        <v>5090</v>
      </c>
      <c r="I311" s="117" t="s">
        <v>3513</v>
      </c>
      <c r="J311" t="s">
        <v>8122</v>
      </c>
      <c r="K311" t="s">
        <v>8124</v>
      </c>
    </row>
    <row r="312" spans="7:11" x14ac:dyDescent="0.25">
      <c r="G312" s="117">
        <v>7084</v>
      </c>
      <c r="H312" s="117">
        <v>5091</v>
      </c>
      <c r="I312" s="117" t="s">
        <v>3516</v>
      </c>
      <c r="J312" t="s">
        <v>8122</v>
      </c>
      <c r="K312" t="s">
        <v>8124</v>
      </c>
    </row>
    <row r="313" spans="7:11" x14ac:dyDescent="0.25">
      <c r="G313" s="117">
        <v>7089</v>
      </c>
      <c r="H313" s="117">
        <v>4723</v>
      </c>
      <c r="I313" s="117" t="s">
        <v>1701</v>
      </c>
      <c r="J313" t="s">
        <v>8122</v>
      </c>
      <c r="K313" t="s">
        <v>8124</v>
      </c>
    </row>
    <row r="314" spans="7:11" x14ac:dyDescent="0.25">
      <c r="G314" s="117">
        <v>7089</v>
      </c>
      <c r="H314" s="117">
        <v>4724</v>
      </c>
      <c r="I314" s="117" t="s">
        <v>1733</v>
      </c>
      <c r="J314" t="s">
        <v>8122</v>
      </c>
      <c r="K314" t="s">
        <v>8124</v>
      </c>
    </row>
    <row r="315" spans="7:11" x14ac:dyDescent="0.25">
      <c r="G315" s="117">
        <v>7089</v>
      </c>
      <c r="H315" s="117">
        <v>4725</v>
      </c>
      <c r="I315" s="117" t="s">
        <v>1708</v>
      </c>
      <c r="J315" t="s">
        <v>8122</v>
      </c>
      <c r="K315" t="s">
        <v>8124</v>
      </c>
    </row>
    <row r="316" spans="7:11" x14ac:dyDescent="0.25">
      <c r="G316" s="117">
        <v>7089</v>
      </c>
      <c r="H316" s="117">
        <v>4726</v>
      </c>
      <c r="I316" s="117" t="s">
        <v>1713</v>
      </c>
      <c r="J316" t="s">
        <v>8114</v>
      </c>
      <c r="K316" t="s">
        <v>8124</v>
      </c>
    </row>
    <row r="317" spans="7:11" x14ac:dyDescent="0.25">
      <c r="G317" s="117">
        <v>7089</v>
      </c>
      <c r="H317" s="117">
        <v>4727</v>
      </c>
      <c r="I317" s="117" t="s">
        <v>1716</v>
      </c>
      <c r="J317" t="s">
        <v>8114</v>
      </c>
      <c r="K317" t="s">
        <v>8124</v>
      </c>
    </row>
    <row r="318" spans="7:11" x14ac:dyDescent="0.25">
      <c r="G318" s="117">
        <v>7089</v>
      </c>
      <c r="H318" s="117">
        <v>4728</v>
      </c>
      <c r="I318" s="117" t="s">
        <v>1720</v>
      </c>
      <c r="J318" t="s">
        <v>8122</v>
      </c>
      <c r="K318" t="s">
        <v>8124</v>
      </c>
    </row>
    <row r="319" spans="7:11" x14ac:dyDescent="0.25">
      <c r="G319" s="117">
        <v>7089</v>
      </c>
      <c r="H319" s="117">
        <v>4729</v>
      </c>
      <c r="I319" s="117" t="s">
        <v>1723</v>
      </c>
      <c r="J319" t="s">
        <v>8114</v>
      </c>
      <c r="K319" t="s">
        <v>8124</v>
      </c>
    </row>
    <row r="320" spans="7:11" x14ac:dyDescent="0.25">
      <c r="G320" s="117">
        <v>7089</v>
      </c>
      <c r="H320" s="117">
        <v>4730</v>
      </c>
      <c r="I320" s="117" t="s">
        <v>1726</v>
      </c>
      <c r="J320" t="s">
        <v>8116</v>
      </c>
      <c r="K320" t="s">
        <v>8117</v>
      </c>
    </row>
    <row r="321" spans="7:11" x14ac:dyDescent="0.25">
      <c r="G321" s="117">
        <v>7089</v>
      </c>
      <c r="H321" s="117">
        <v>4731</v>
      </c>
      <c r="I321" s="117" t="s">
        <v>5219</v>
      </c>
      <c r="J321" t="s">
        <v>8116</v>
      </c>
      <c r="K321" t="s">
        <v>8117</v>
      </c>
    </row>
    <row r="322" spans="7:11" x14ac:dyDescent="0.25">
      <c r="G322" s="117">
        <v>7089</v>
      </c>
      <c r="H322" s="117">
        <v>4732</v>
      </c>
      <c r="I322" s="117" t="s">
        <v>1730</v>
      </c>
      <c r="J322" t="s">
        <v>8114</v>
      </c>
      <c r="K322" t="s">
        <v>8124</v>
      </c>
    </row>
    <row r="323" spans="7:11" x14ac:dyDescent="0.25">
      <c r="G323" s="117">
        <v>7096</v>
      </c>
      <c r="H323" s="117">
        <v>5093</v>
      </c>
      <c r="I323" s="117" t="s">
        <v>3526</v>
      </c>
      <c r="J323" t="s">
        <v>8122</v>
      </c>
      <c r="K323" t="s">
        <v>8123</v>
      </c>
    </row>
    <row r="324" spans="7:11" x14ac:dyDescent="0.25">
      <c r="G324" s="117">
        <v>7098</v>
      </c>
      <c r="H324" s="117">
        <v>4381</v>
      </c>
      <c r="I324" s="117" t="s">
        <v>1538</v>
      </c>
      <c r="J324" t="s">
        <v>8122</v>
      </c>
      <c r="K324" t="s">
        <v>8124</v>
      </c>
    </row>
    <row r="325" spans="7:11" x14ac:dyDescent="0.25">
      <c r="G325" s="117">
        <v>7098</v>
      </c>
      <c r="H325" s="117">
        <v>4382</v>
      </c>
      <c r="I325" s="117" t="s">
        <v>1532</v>
      </c>
      <c r="J325" t="s">
        <v>8122</v>
      </c>
      <c r="K325" t="s">
        <v>8124</v>
      </c>
    </row>
    <row r="326" spans="7:11" x14ac:dyDescent="0.25">
      <c r="G326" s="117">
        <v>7098</v>
      </c>
      <c r="H326" s="117">
        <v>4388</v>
      </c>
      <c r="I326" s="117" t="s">
        <v>1516</v>
      </c>
      <c r="J326" t="s">
        <v>8122</v>
      </c>
      <c r="K326" t="s">
        <v>8124</v>
      </c>
    </row>
    <row r="327" spans="7:11" x14ac:dyDescent="0.25">
      <c r="G327" s="117">
        <v>7098</v>
      </c>
      <c r="H327" s="117">
        <v>4436</v>
      </c>
      <c r="I327" s="117" t="s">
        <v>1528</v>
      </c>
      <c r="J327" t="s">
        <v>8122</v>
      </c>
      <c r="K327" t="s">
        <v>8124</v>
      </c>
    </row>
    <row r="328" spans="7:11" x14ac:dyDescent="0.25">
      <c r="G328" s="117">
        <v>7098</v>
      </c>
      <c r="H328" s="117">
        <v>4439</v>
      </c>
      <c r="I328" s="117" t="s">
        <v>1522</v>
      </c>
      <c r="J328" t="s">
        <v>8122</v>
      </c>
      <c r="K328" t="s">
        <v>8124</v>
      </c>
    </row>
    <row r="329" spans="7:11" x14ac:dyDescent="0.25">
      <c r="G329" s="117">
        <v>7098</v>
      </c>
      <c r="H329" s="117">
        <v>6257</v>
      </c>
      <c r="I329" s="117" t="s">
        <v>5156</v>
      </c>
      <c r="J329" t="s">
        <v>8122</v>
      </c>
      <c r="K329" t="s">
        <v>8124</v>
      </c>
    </row>
    <row r="330" spans="7:11" x14ac:dyDescent="0.25">
      <c r="G330" s="117">
        <v>7100</v>
      </c>
      <c r="H330" s="117">
        <v>3905</v>
      </c>
      <c r="I330" s="117" t="s">
        <v>4996</v>
      </c>
      <c r="J330" t="s">
        <v>8122</v>
      </c>
      <c r="K330" t="s">
        <v>8124</v>
      </c>
    </row>
    <row r="331" spans="7:11" x14ac:dyDescent="0.25">
      <c r="G331" s="117">
        <v>7100</v>
      </c>
      <c r="H331" s="117">
        <v>3919</v>
      </c>
      <c r="I331" s="117" t="s">
        <v>602</v>
      </c>
      <c r="J331" t="s">
        <v>8122</v>
      </c>
      <c r="K331" t="s">
        <v>8124</v>
      </c>
    </row>
    <row r="332" spans="7:11" x14ac:dyDescent="0.25">
      <c r="G332" s="117">
        <v>7100</v>
      </c>
      <c r="H332" s="117">
        <v>3924</v>
      </c>
      <c r="I332" s="117" t="s">
        <v>617</v>
      </c>
      <c r="J332" t="s">
        <v>8122</v>
      </c>
      <c r="K332" t="s">
        <v>8124</v>
      </c>
    </row>
    <row r="333" spans="7:11" x14ac:dyDescent="0.25">
      <c r="G333" s="117">
        <v>7101</v>
      </c>
      <c r="H333" s="117">
        <v>4107</v>
      </c>
      <c r="I333" s="117" t="s">
        <v>437</v>
      </c>
      <c r="J333" t="s">
        <v>8122</v>
      </c>
      <c r="K333" t="s">
        <v>8124</v>
      </c>
    </row>
    <row r="334" spans="7:11" x14ac:dyDescent="0.25">
      <c r="G334" s="117">
        <v>7101</v>
      </c>
      <c r="H334" s="117">
        <v>4117</v>
      </c>
      <c r="I334" s="117" t="s">
        <v>449</v>
      </c>
      <c r="J334" t="s">
        <v>8122</v>
      </c>
      <c r="K334" t="s">
        <v>8124</v>
      </c>
    </row>
    <row r="335" spans="7:11" x14ac:dyDescent="0.25">
      <c r="G335" s="117">
        <v>7101</v>
      </c>
      <c r="H335" s="117">
        <v>4120</v>
      </c>
      <c r="I335" s="117" t="s">
        <v>443</v>
      </c>
      <c r="J335" t="s">
        <v>8122</v>
      </c>
      <c r="K335" t="s">
        <v>8124</v>
      </c>
    </row>
    <row r="336" spans="7:11" x14ac:dyDescent="0.25">
      <c r="G336" s="117">
        <v>7101</v>
      </c>
      <c r="H336" s="117">
        <v>4125</v>
      </c>
      <c r="I336" s="117" t="s">
        <v>446</v>
      </c>
      <c r="J336" t="s">
        <v>8122</v>
      </c>
      <c r="K336" t="s">
        <v>8124</v>
      </c>
    </row>
    <row r="337" spans="7:11" x14ac:dyDescent="0.25">
      <c r="G337" s="117">
        <v>7101</v>
      </c>
      <c r="H337" s="117">
        <v>4215</v>
      </c>
      <c r="I337" s="117" t="s">
        <v>451</v>
      </c>
      <c r="J337" t="s">
        <v>8122</v>
      </c>
      <c r="K337" t="s">
        <v>8124</v>
      </c>
    </row>
    <row r="338" spans="7:11" x14ac:dyDescent="0.25">
      <c r="G338" s="117">
        <v>7101</v>
      </c>
      <c r="H338" s="117">
        <v>4217</v>
      </c>
      <c r="I338" s="117" t="s">
        <v>453</v>
      </c>
      <c r="J338" t="s">
        <v>8122</v>
      </c>
      <c r="K338" t="s">
        <v>8124</v>
      </c>
    </row>
    <row r="339" spans="7:11" x14ac:dyDescent="0.25">
      <c r="G339" s="117">
        <v>7101</v>
      </c>
      <c r="H339" s="117">
        <v>4261</v>
      </c>
      <c r="I339" s="117" t="s">
        <v>455</v>
      </c>
      <c r="J339" t="s">
        <v>8122</v>
      </c>
      <c r="K339" t="s">
        <v>8124</v>
      </c>
    </row>
    <row r="340" spans="7:11" x14ac:dyDescent="0.25">
      <c r="G340" s="117">
        <v>7101</v>
      </c>
      <c r="H340" s="117">
        <v>4264</v>
      </c>
      <c r="I340" s="117" t="s">
        <v>457</v>
      </c>
      <c r="J340" t="s">
        <v>8122</v>
      </c>
      <c r="K340" t="s">
        <v>8124</v>
      </c>
    </row>
    <row r="341" spans="7:11" x14ac:dyDescent="0.25">
      <c r="G341" s="117">
        <v>7101</v>
      </c>
      <c r="H341" s="117">
        <v>4268</v>
      </c>
      <c r="I341" s="117" t="s">
        <v>460</v>
      </c>
      <c r="J341" t="s">
        <v>8122</v>
      </c>
      <c r="K341" t="s">
        <v>8124</v>
      </c>
    </row>
    <row r="342" spans="7:11" x14ac:dyDescent="0.25">
      <c r="G342" s="117">
        <v>7101</v>
      </c>
      <c r="H342" s="117">
        <v>4270</v>
      </c>
      <c r="I342" s="117" t="s">
        <v>463</v>
      </c>
      <c r="J342" t="s">
        <v>8122</v>
      </c>
      <c r="K342" t="s">
        <v>8124</v>
      </c>
    </row>
    <row r="343" spans="7:11" x14ac:dyDescent="0.25">
      <c r="G343" s="117">
        <v>7101</v>
      </c>
      <c r="H343" s="117">
        <v>4276</v>
      </c>
      <c r="I343" s="117" t="s">
        <v>467</v>
      </c>
      <c r="J343" t="s">
        <v>8122</v>
      </c>
      <c r="K343" t="s">
        <v>8124</v>
      </c>
    </row>
    <row r="344" spans="7:11" x14ac:dyDescent="0.25">
      <c r="G344" s="117">
        <v>7101</v>
      </c>
      <c r="H344" s="117">
        <v>4279</v>
      </c>
      <c r="I344" s="117" t="s">
        <v>469</v>
      </c>
      <c r="J344" t="s">
        <v>8122</v>
      </c>
      <c r="K344" t="s">
        <v>8124</v>
      </c>
    </row>
    <row r="345" spans="7:11" x14ac:dyDescent="0.25">
      <c r="G345" s="117">
        <v>7101</v>
      </c>
      <c r="H345" s="117">
        <v>4281</v>
      </c>
      <c r="I345" s="117" t="s">
        <v>471</v>
      </c>
      <c r="J345" t="s">
        <v>8122</v>
      </c>
      <c r="K345" t="s">
        <v>8124</v>
      </c>
    </row>
    <row r="346" spans="7:11" x14ac:dyDescent="0.25">
      <c r="G346" s="117">
        <v>7101</v>
      </c>
      <c r="H346" s="117">
        <v>4285</v>
      </c>
      <c r="I346" s="117" t="s">
        <v>593</v>
      </c>
      <c r="J346" t="s">
        <v>8113</v>
      </c>
      <c r="K346" t="s">
        <v>8115</v>
      </c>
    </row>
    <row r="347" spans="7:11" x14ac:dyDescent="0.25">
      <c r="G347" s="117">
        <v>7101</v>
      </c>
      <c r="H347" s="117">
        <v>4287</v>
      </c>
      <c r="I347" s="117" t="s">
        <v>473</v>
      </c>
      <c r="J347" t="s">
        <v>8122</v>
      </c>
      <c r="K347" t="s">
        <v>8124</v>
      </c>
    </row>
    <row r="348" spans="7:11" x14ac:dyDescent="0.25">
      <c r="G348" s="117">
        <v>7101</v>
      </c>
      <c r="H348" s="117">
        <v>4295</v>
      </c>
      <c r="I348" s="117" t="s">
        <v>480</v>
      </c>
      <c r="J348" t="s">
        <v>8122</v>
      </c>
      <c r="K348" t="s">
        <v>8124</v>
      </c>
    </row>
    <row r="349" spans="7:11" x14ac:dyDescent="0.25">
      <c r="G349" s="117">
        <v>7101</v>
      </c>
      <c r="H349" s="117">
        <v>4301</v>
      </c>
      <c r="I349" s="117" t="s">
        <v>482</v>
      </c>
      <c r="J349" t="s">
        <v>8122</v>
      </c>
      <c r="K349" t="s">
        <v>8124</v>
      </c>
    </row>
    <row r="350" spans="7:11" x14ac:dyDescent="0.25">
      <c r="G350" s="117">
        <v>7101</v>
      </c>
      <c r="H350" s="117">
        <v>4309</v>
      </c>
      <c r="I350" s="117" t="s">
        <v>484</v>
      </c>
      <c r="J350" t="s">
        <v>8122</v>
      </c>
      <c r="K350" t="s">
        <v>8124</v>
      </c>
    </row>
    <row r="351" spans="7:11" x14ac:dyDescent="0.25">
      <c r="G351" s="117">
        <v>7101</v>
      </c>
      <c r="H351" s="117">
        <v>4311</v>
      </c>
      <c r="I351" s="117" t="s">
        <v>579</v>
      </c>
      <c r="J351" t="s">
        <v>8122</v>
      </c>
      <c r="K351" t="s">
        <v>8124</v>
      </c>
    </row>
    <row r="352" spans="7:11" x14ac:dyDescent="0.25">
      <c r="G352" s="117">
        <v>7101</v>
      </c>
      <c r="H352" s="117">
        <v>4314</v>
      </c>
      <c r="I352" s="117" t="s">
        <v>490</v>
      </c>
      <c r="J352" t="s">
        <v>8122</v>
      </c>
      <c r="K352" t="s">
        <v>8124</v>
      </c>
    </row>
    <row r="353" spans="7:11" x14ac:dyDescent="0.25">
      <c r="G353" s="117">
        <v>7101</v>
      </c>
      <c r="H353" s="117">
        <v>4316</v>
      </c>
      <c r="I353" s="117" t="s">
        <v>496</v>
      </c>
      <c r="J353" t="s">
        <v>8122</v>
      </c>
      <c r="K353" t="s">
        <v>8124</v>
      </c>
    </row>
    <row r="354" spans="7:11" x14ac:dyDescent="0.25">
      <c r="G354" s="117">
        <v>7101</v>
      </c>
      <c r="H354" s="117">
        <v>4318</v>
      </c>
      <c r="I354" s="117" t="s">
        <v>499</v>
      </c>
      <c r="J354" t="s">
        <v>8122</v>
      </c>
      <c r="K354" t="s">
        <v>8124</v>
      </c>
    </row>
    <row r="355" spans="7:11" x14ac:dyDescent="0.25">
      <c r="G355" s="117">
        <v>7101</v>
      </c>
      <c r="H355" s="117">
        <v>4321</v>
      </c>
      <c r="I355" s="117" t="s">
        <v>502</v>
      </c>
      <c r="J355" t="s">
        <v>8122</v>
      </c>
      <c r="K355" t="s">
        <v>8124</v>
      </c>
    </row>
    <row r="356" spans="7:11" x14ac:dyDescent="0.25">
      <c r="G356" s="117">
        <v>7101</v>
      </c>
      <c r="H356" s="117">
        <v>4323</v>
      </c>
      <c r="I356" s="117" t="s">
        <v>507</v>
      </c>
      <c r="J356" t="s">
        <v>8122</v>
      </c>
      <c r="K356" t="s">
        <v>8124</v>
      </c>
    </row>
    <row r="357" spans="7:11" x14ac:dyDescent="0.25">
      <c r="G357" s="117">
        <v>7101</v>
      </c>
      <c r="H357" s="117">
        <v>4325</v>
      </c>
      <c r="I357" s="117" t="s">
        <v>512</v>
      </c>
      <c r="J357" t="s">
        <v>8122</v>
      </c>
      <c r="K357" t="s">
        <v>8124</v>
      </c>
    </row>
    <row r="358" spans="7:11" x14ac:dyDescent="0.25">
      <c r="G358" s="117">
        <v>7101</v>
      </c>
      <c r="H358" s="117">
        <v>4327</v>
      </c>
      <c r="I358" s="117" t="s">
        <v>516</v>
      </c>
      <c r="J358" t="s">
        <v>8122</v>
      </c>
      <c r="K358" t="s">
        <v>8124</v>
      </c>
    </row>
    <row r="359" spans="7:11" x14ac:dyDescent="0.25">
      <c r="G359" s="117">
        <v>7101</v>
      </c>
      <c r="H359" s="117">
        <v>4329</v>
      </c>
      <c r="I359" s="117" t="s">
        <v>4944</v>
      </c>
      <c r="J359" t="s">
        <v>8122</v>
      </c>
      <c r="K359" t="s">
        <v>8124</v>
      </c>
    </row>
    <row r="360" spans="7:11" x14ac:dyDescent="0.25">
      <c r="G360" s="117">
        <v>7101</v>
      </c>
      <c r="H360" s="117">
        <v>4335</v>
      </c>
      <c r="I360" s="117" t="s">
        <v>530</v>
      </c>
      <c r="J360" t="s">
        <v>8122</v>
      </c>
      <c r="K360" t="s">
        <v>8124</v>
      </c>
    </row>
    <row r="361" spans="7:11" x14ac:dyDescent="0.25">
      <c r="G361" s="117">
        <v>7101</v>
      </c>
      <c r="H361" s="117">
        <v>4337</v>
      </c>
      <c r="I361" s="117" t="s">
        <v>534</v>
      </c>
      <c r="J361" t="s">
        <v>8122</v>
      </c>
      <c r="K361" t="s">
        <v>8124</v>
      </c>
    </row>
    <row r="362" spans="7:11" x14ac:dyDescent="0.25">
      <c r="G362" s="117">
        <v>7101</v>
      </c>
      <c r="H362" s="117">
        <v>4339</v>
      </c>
      <c r="I362" s="117" t="s">
        <v>539</v>
      </c>
      <c r="J362" t="s">
        <v>8122</v>
      </c>
      <c r="K362" t="s">
        <v>8124</v>
      </c>
    </row>
    <row r="363" spans="7:11" x14ac:dyDescent="0.25">
      <c r="G363" s="117">
        <v>7101</v>
      </c>
      <c r="H363" s="117">
        <v>4344</v>
      </c>
      <c r="I363" s="117" t="s">
        <v>542</v>
      </c>
      <c r="J363" t="s">
        <v>8122</v>
      </c>
      <c r="K363" t="s">
        <v>8124</v>
      </c>
    </row>
    <row r="364" spans="7:11" x14ac:dyDescent="0.25">
      <c r="G364" s="117">
        <v>7101</v>
      </c>
      <c r="H364" s="117">
        <v>4346</v>
      </c>
      <c r="I364" s="117" t="s">
        <v>545</v>
      </c>
      <c r="J364" t="s">
        <v>8122</v>
      </c>
      <c r="K364" t="s">
        <v>8124</v>
      </c>
    </row>
    <row r="365" spans="7:11" x14ac:dyDescent="0.25">
      <c r="G365" s="117">
        <v>7101</v>
      </c>
      <c r="H365" s="117">
        <v>4350</v>
      </c>
      <c r="I365" s="117" t="s">
        <v>589</v>
      </c>
      <c r="J365" t="s">
        <v>8113</v>
      </c>
      <c r="K365" t="s">
        <v>8115</v>
      </c>
    </row>
    <row r="366" spans="7:11" x14ac:dyDescent="0.25">
      <c r="G366" s="117">
        <v>7101</v>
      </c>
      <c r="H366" s="117">
        <v>4352</v>
      </c>
      <c r="I366" s="117" t="s">
        <v>550</v>
      </c>
      <c r="J366" t="s">
        <v>8122</v>
      </c>
      <c r="K366" t="s">
        <v>8124</v>
      </c>
    </row>
    <row r="367" spans="7:11" x14ac:dyDescent="0.25">
      <c r="G367" s="117">
        <v>7101</v>
      </c>
      <c r="H367" s="117">
        <v>4354</v>
      </c>
      <c r="I367" s="117" t="s">
        <v>553</v>
      </c>
      <c r="J367" t="s">
        <v>8122</v>
      </c>
      <c r="K367" t="s">
        <v>8124</v>
      </c>
    </row>
    <row r="368" spans="7:11" x14ac:dyDescent="0.25">
      <c r="G368" s="117">
        <v>7101</v>
      </c>
      <c r="H368" s="117">
        <v>4356</v>
      </c>
      <c r="I368" s="117" t="s">
        <v>562</v>
      </c>
      <c r="J368" t="s">
        <v>8122</v>
      </c>
      <c r="K368" t="s">
        <v>8124</v>
      </c>
    </row>
    <row r="369" spans="7:11" x14ac:dyDescent="0.25">
      <c r="G369" s="117">
        <v>7101</v>
      </c>
      <c r="H369" s="117">
        <v>4358</v>
      </c>
      <c r="I369" s="117" t="s">
        <v>566</v>
      </c>
      <c r="J369" t="s">
        <v>8122</v>
      </c>
      <c r="K369" t="s">
        <v>8124</v>
      </c>
    </row>
    <row r="370" spans="7:11" x14ac:dyDescent="0.25">
      <c r="G370" s="117">
        <v>7101</v>
      </c>
      <c r="H370" s="117">
        <v>4360</v>
      </c>
      <c r="I370" s="117" t="s">
        <v>570</v>
      </c>
      <c r="J370" t="s">
        <v>8122</v>
      </c>
      <c r="K370" t="s">
        <v>8124</v>
      </c>
    </row>
    <row r="371" spans="7:11" x14ac:dyDescent="0.25">
      <c r="G371" s="117">
        <v>7101</v>
      </c>
      <c r="H371" s="117">
        <v>4362</v>
      </c>
      <c r="I371" s="117" t="s">
        <v>574</v>
      </c>
      <c r="J371" t="s">
        <v>8122</v>
      </c>
      <c r="K371" t="s">
        <v>8124</v>
      </c>
    </row>
    <row r="372" spans="7:11" x14ac:dyDescent="0.25">
      <c r="G372" s="117">
        <v>7101</v>
      </c>
      <c r="H372" s="117">
        <v>4364</v>
      </c>
      <c r="I372" s="117" t="s">
        <v>582</v>
      </c>
      <c r="J372" t="s">
        <v>8122</v>
      </c>
      <c r="K372" t="s">
        <v>8124</v>
      </c>
    </row>
    <row r="373" spans="7:11" x14ac:dyDescent="0.25">
      <c r="G373" s="117">
        <v>7101</v>
      </c>
      <c r="H373" s="117">
        <v>4625</v>
      </c>
      <c r="I373" s="117" t="s">
        <v>475</v>
      </c>
      <c r="J373" t="s">
        <v>8122</v>
      </c>
      <c r="K373" t="s">
        <v>8124</v>
      </c>
    </row>
    <row r="374" spans="7:11" x14ac:dyDescent="0.25">
      <c r="G374" s="117">
        <v>7101</v>
      </c>
      <c r="H374" s="117">
        <v>4720</v>
      </c>
      <c r="I374" s="117" t="s">
        <v>586</v>
      </c>
      <c r="J374" t="s">
        <v>8113</v>
      </c>
      <c r="K374" t="s">
        <v>8119</v>
      </c>
    </row>
    <row r="375" spans="7:11" x14ac:dyDescent="0.25">
      <c r="G375" s="117">
        <v>7101</v>
      </c>
      <c r="H375" s="117">
        <v>5940</v>
      </c>
      <c r="I375" s="117" t="s">
        <v>527</v>
      </c>
      <c r="J375" t="s">
        <v>8122</v>
      </c>
      <c r="K375" t="s">
        <v>8124</v>
      </c>
    </row>
    <row r="376" spans="7:11" x14ac:dyDescent="0.25">
      <c r="G376" s="117">
        <v>7101</v>
      </c>
      <c r="H376" s="117">
        <v>5941</v>
      </c>
      <c r="I376" s="117" t="s">
        <v>522</v>
      </c>
      <c r="J376" t="s">
        <v>8122</v>
      </c>
      <c r="K376" t="s">
        <v>8124</v>
      </c>
    </row>
    <row r="377" spans="7:11" x14ac:dyDescent="0.25">
      <c r="G377" s="117">
        <v>7101</v>
      </c>
      <c r="H377" s="117">
        <v>5942</v>
      </c>
      <c r="I377" s="117" t="s">
        <v>555</v>
      </c>
      <c r="J377" t="s">
        <v>8122</v>
      </c>
      <c r="K377" t="s">
        <v>8124</v>
      </c>
    </row>
    <row r="378" spans="7:11" x14ac:dyDescent="0.25">
      <c r="G378" s="117">
        <v>7101</v>
      </c>
      <c r="H378" s="117">
        <v>5943</v>
      </c>
      <c r="I378" s="117" t="s">
        <v>465</v>
      </c>
      <c r="J378" t="s">
        <v>8122</v>
      </c>
      <c r="K378" t="s">
        <v>8124</v>
      </c>
    </row>
    <row r="379" spans="7:11" x14ac:dyDescent="0.25">
      <c r="G379" s="117">
        <v>7101</v>
      </c>
      <c r="H379" s="117">
        <v>5944</v>
      </c>
      <c r="I379" s="117" t="s">
        <v>557</v>
      </c>
      <c r="J379" t="s">
        <v>8122</v>
      </c>
      <c r="K379" t="s">
        <v>8124</v>
      </c>
    </row>
    <row r="380" spans="7:11" x14ac:dyDescent="0.25">
      <c r="G380" s="117">
        <v>7101</v>
      </c>
      <c r="H380" s="117">
        <v>5945</v>
      </c>
      <c r="I380" s="117" t="s">
        <v>596</v>
      </c>
      <c r="J380" t="s">
        <v>8122</v>
      </c>
      <c r="K380" t="s">
        <v>8124</v>
      </c>
    </row>
    <row r="381" spans="7:11" x14ac:dyDescent="0.25">
      <c r="G381" s="117">
        <v>7101</v>
      </c>
      <c r="H381" s="117">
        <v>5948</v>
      </c>
      <c r="I381" s="117" t="s">
        <v>338</v>
      </c>
      <c r="J381" t="s">
        <v>8122</v>
      </c>
      <c r="K381" t="s">
        <v>8124</v>
      </c>
    </row>
    <row r="382" spans="7:11" x14ac:dyDescent="0.25">
      <c r="G382" s="117">
        <v>7101</v>
      </c>
      <c r="H382" s="117">
        <v>5949</v>
      </c>
      <c r="I382" s="117" t="s">
        <v>345</v>
      </c>
      <c r="J382" t="s">
        <v>8122</v>
      </c>
      <c r="K382" t="s">
        <v>8124</v>
      </c>
    </row>
    <row r="383" spans="7:11" x14ac:dyDescent="0.25">
      <c r="G383" s="117">
        <v>7101</v>
      </c>
      <c r="H383" s="117">
        <v>5950</v>
      </c>
      <c r="I383" s="117" t="s">
        <v>350</v>
      </c>
      <c r="J383" t="s">
        <v>8122</v>
      </c>
      <c r="K383" t="s">
        <v>8124</v>
      </c>
    </row>
    <row r="384" spans="7:11" x14ac:dyDescent="0.25">
      <c r="G384" s="117">
        <v>7101</v>
      </c>
      <c r="H384" s="117">
        <v>5951</v>
      </c>
      <c r="I384" s="117" t="s">
        <v>353</v>
      </c>
      <c r="J384" t="s">
        <v>8122</v>
      </c>
      <c r="K384" t="s">
        <v>8124</v>
      </c>
    </row>
    <row r="385" spans="7:11" x14ac:dyDescent="0.25">
      <c r="G385" s="117">
        <v>7101</v>
      </c>
      <c r="H385" s="117">
        <v>5952</v>
      </c>
      <c r="I385" s="117" t="s">
        <v>357</v>
      </c>
      <c r="J385" t="s">
        <v>8122</v>
      </c>
      <c r="K385" t="s">
        <v>8124</v>
      </c>
    </row>
    <row r="386" spans="7:11" x14ac:dyDescent="0.25">
      <c r="G386" s="117">
        <v>7101</v>
      </c>
      <c r="H386" s="117">
        <v>5953</v>
      </c>
      <c r="I386" s="117" t="s">
        <v>361</v>
      </c>
      <c r="J386" t="s">
        <v>8122</v>
      </c>
      <c r="K386" t="s">
        <v>8124</v>
      </c>
    </row>
    <row r="387" spans="7:11" x14ac:dyDescent="0.25">
      <c r="G387" s="117">
        <v>7101</v>
      </c>
      <c r="H387" s="117">
        <v>5954</v>
      </c>
      <c r="I387" s="117" t="s">
        <v>366</v>
      </c>
      <c r="J387" t="s">
        <v>8122</v>
      </c>
      <c r="K387" t="s">
        <v>8124</v>
      </c>
    </row>
    <row r="388" spans="7:11" x14ac:dyDescent="0.25">
      <c r="G388" s="117">
        <v>7101</v>
      </c>
      <c r="H388" s="117">
        <v>5955</v>
      </c>
      <c r="I388" s="117" t="s">
        <v>373</v>
      </c>
      <c r="J388" t="s">
        <v>8122</v>
      </c>
      <c r="K388" t="s">
        <v>8124</v>
      </c>
    </row>
    <row r="389" spans="7:11" x14ac:dyDescent="0.25">
      <c r="G389" s="117">
        <v>7101</v>
      </c>
      <c r="H389" s="117">
        <v>5956</v>
      </c>
      <c r="I389" s="117" t="s">
        <v>376</v>
      </c>
      <c r="J389" t="s">
        <v>8122</v>
      </c>
      <c r="K389" t="s">
        <v>8124</v>
      </c>
    </row>
    <row r="390" spans="7:11" x14ac:dyDescent="0.25">
      <c r="G390" s="117">
        <v>7101</v>
      </c>
      <c r="H390" s="117">
        <v>5957</v>
      </c>
      <c r="I390" s="117" t="s">
        <v>380</v>
      </c>
      <c r="J390" t="s">
        <v>8122</v>
      </c>
      <c r="K390" t="s">
        <v>8124</v>
      </c>
    </row>
    <row r="391" spans="7:11" x14ac:dyDescent="0.25">
      <c r="G391" s="117">
        <v>7101</v>
      </c>
      <c r="H391" s="117">
        <v>5958</v>
      </c>
      <c r="I391" s="117" t="s">
        <v>382</v>
      </c>
      <c r="J391" t="s">
        <v>8122</v>
      </c>
      <c r="K391" t="s">
        <v>8124</v>
      </c>
    </row>
    <row r="392" spans="7:11" x14ac:dyDescent="0.25">
      <c r="G392" s="117">
        <v>7101</v>
      </c>
      <c r="H392" s="117">
        <v>5959</v>
      </c>
      <c r="I392" s="117" t="s">
        <v>385</v>
      </c>
      <c r="J392" t="s">
        <v>8122</v>
      </c>
      <c r="K392" t="s">
        <v>8124</v>
      </c>
    </row>
    <row r="393" spans="7:11" x14ac:dyDescent="0.25">
      <c r="G393" s="117">
        <v>7101</v>
      </c>
      <c r="H393" s="117">
        <v>5960</v>
      </c>
      <c r="I393" s="117" t="s">
        <v>387</v>
      </c>
      <c r="J393" t="s">
        <v>8122</v>
      </c>
      <c r="K393" t="s">
        <v>8124</v>
      </c>
    </row>
    <row r="394" spans="7:11" x14ac:dyDescent="0.25">
      <c r="G394" s="117">
        <v>7101</v>
      </c>
      <c r="H394" s="117">
        <v>5961</v>
      </c>
      <c r="I394" s="117" t="s">
        <v>390</v>
      </c>
      <c r="J394" t="s">
        <v>8122</v>
      </c>
      <c r="K394" t="s">
        <v>8124</v>
      </c>
    </row>
    <row r="395" spans="7:11" x14ac:dyDescent="0.25">
      <c r="G395" s="117">
        <v>7101</v>
      </c>
      <c r="H395" s="117">
        <v>5962</v>
      </c>
      <c r="I395" s="117" t="s">
        <v>393</v>
      </c>
      <c r="J395" t="s">
        <v>8122</v>
      </c>
      <c r="K395" t="s">
        <v>8124</v>
      </c>
    </row>
    <row r="396" spans="7:11" x14ac:dyDescent="0.25">
      <c r="G396" s="117">
        <v>7101</v>
      </c>
      <c r="H396" s="117">
        <v>5963</v>
      </c>
      <c r="I396" s="117" t="s">
        <v>396</v>
      </c>
      <c r="J396" t="s">
        <v>8122</v>
      </c>
      <c r="K396" t="s">
        <v>8124</v>
      </c>
    </row>
    <row r="397" spans="7:11" x14ac:dyDescent="0.25">
      <c r="G397" s="117">
        <v>7101</v>
      </c>
      <c r="H397" s="117">
        <v>5964</v>
      </c>
      <c r="I397" s="117" t="s">
        <v>399</v>
      </c>
      <c r="J397" t="s">
        <v>8122</v>
      </c>
      <c r="K397" t="s">
        <v>8124</v>
      </c>
    </row>
    <row r="398" spans="7:11" x14ac:dyDescent="0.25">
      <c r="G398" s="117">
        <v>7101</v>
      </c>
      <c r="H398" s="117">
        <v>5965</v>
      </c>
      <c r="I398" s="117" t="s">
        <v>402</v>
      </c>
      <c r="J398" t="s">
        <v>8122</v>
      </c>
      <c r="K398" t="s">
        <v>8124</v>
      </c>
    </row>
    <row r="399" spans="7:11" x14ac:dyDescent="0.25">
      <c r="G399" s="117">
        <v>7101</v>
      </c>
      <c r="H399" s="117">
        <v>5966</v>
      </c>
      <c r="I399" s="117" t="s">
        <v>404</v>
      </c>
      <c r="J399" t="s">
        <v>8122</v>
      </c>
      <c r="K399" t="s">
        <v>8124</v>
      </c>
    </row>
    <row r="400" spans="7:11" x14ac:dyDescent="0.25">
      <c r="G400" s="117">
        <v>7101</v>
      </c>
      <c r="H400" s="117">
        <v>5967</v>
      </c>
      <c r="I400" s="117" t="s">
        <v>408</v>
      </c>
      <c r="J400" t="s">
        <v>8122</v>
      </c>
      <c r="K400" t="s">
        <v>8124</v>
      </c>
    </row>
    <row r="401" spans="7:11" x14ac:dyDescent="0.25">
      <c r="G401" s="117">
        <v>7101</v>
      </c>
      <c r="H401" s="117">
        <v>5968</v>
      </c>
      <c r="I401" s="117" t="s">
        <v>411</v>
      </c>
      <c r="J401" t="s">
        <v>8122</v>
      </c>
      <c r="K401" t="s">
        <v>8124</v>
      </c>
    </row>
    <row r="402" spans="7:11" x14ac:dyDescent="0.25">
      <c r="G402" s="117">
        <v>7101</v>
      </c>
      <c r="H402" s="117">
        <v>5984</v>
      </c>
      <c r="I402" s="117" t="s">
        <v>414</v>
      </c>
      <c r="J402" t="s">
        <v>8122</v>
      </c>
      <c r="K402" t="s">
        <v>8124</v>
      </c>
    </row>
    <row r="403" spans="7:11" x14ac:dyDescent="0.25">
      <c r="G403" s="117">
        <v>7101</v>
      </c>
      <c r="H403" s="117">
        <v>5985</v>
      </c>
      <c r="I403" s="117" t="s">
        <v>418</v>
      </c>
      <c r="J403" t="s">
        <v>8122</v>
      </c>
      <c r="K403" t="s">
        <v>8124</v>
      </c>
    </row>
    <row r="404" spans="7:11" x14ac:dyDescent="0.25">
      <c r="G404" s="117">
        <v>7101</v>
      </c>
      <c r="H404" s="117">
        <v>5986</v>
      </c>
      <c r="I404" s="117" t="s">
        <v>421</v>
      </c>
      <c r="J404" t="s">
        <v>8122</v>
      </c>
      <c r="K404" t="s">
        <v>8124</v>
      </c>
    </row>
    <row r="405" spans="7:11" x14ac:dyDescent="0.25">
      <c r="G405" s="117">
        <v>7101</v>
      </c>
      <c r="H405" s="117">
        <v>5993</v>
      </c>
      <c r="I405" s="117" t="s">
        <v>424</v>
      </c>
      <c r="J405" t="s">
        <v>8122</v>
      </c>
      <c r="K405" t="s">
        <v>8124</v>
      </c>
    </row>
    <row r="406" spans="7:11" x14ac:dyDescent="0.25">
      <c r="G406" s="117">
        <v>7101</v>
      </c>
      <c r="H406" s="117">
        <v>5994</v>
      </c>
      <c r="I406" s="117" t="s">
        <v>427</v>
      </c>
      <c r="J406" t="s">
        <v>8122</v>
      </c>
      <c r="K406" t="s">
        <v>8124</v>
      </c>
    </row>
    <row r="407" spans="7:11" x14ac:dyDescent="0.25">
      <c r="G407" s="117">
        <v>7101</v>
      </c>
      <c r="H407" s="117">
        <v>5995</v>
      </c>
      <c r="I407" s="117" t="s">
        <v>430</v>
      </c>
      <c r="J407" t="s">
        <v>8122</v>
      </c>
      <c r="K407" t="s">
        <v>8124</v>
      </c>
    </row>
    <row r="408" spans="7:11" x14ac:dyDescent="0.25">
      <c r="G408" s="117">
        <v>7101</v>
      </c>
      <c r="H408" s="117">
        <v>5996</v>
      </c>
      <c r="I408" s="117" t="s">
        <v>434</v>
      </c>
      <c r="J408" t="s">
        <v>8122</v>
      </c>
      <c r="K408" t="s">
        <v>8124</v>
      </c>
    </row>
    <row r="409" spans="7:11" x14ac:dyDescent="0.25">
      <c r="G409" s="117">
        <v>7101</v>
      </c>
      <c r="H409" s="117">
        <v>5997</v>
      </c>
      <c r="I409" s="117" t="s">
        <v>603</v>
      </c>
      <c r="J409" t="s">
        <v>8122</v>
      </c>
      <c r="K409" t="s">
        <v>8124</v>
      </c>
    </row>
    <row r="410" spans="7:11" x14ac:dyDescent="0.25">
      <c r="G410" s="117">
        <v>7101</v>
      </c>
      <c r="H410" s="117">
        <v>5998</v>
      </c>
      <c r="I410" s="117" t="s">
        <v>607</v>
      </c>
      <c r="J410" t="s">
        <v>8122</v>
      </c>
      <c r="K410" t="s">
        <v>8123</v>
      </c>
    </row>
    <row r="411" spans="7:11" x14ac:dyDescent="0.25">
      <c r="G411" s="117">
        <v>7101</v>
      </c>
      <c r="H411" s="117">
        <v>5999</v>
      </c>
      <c r="I411" s="117" t="s">
        <v>601</v>
      </c>
      <c r="J411" t="s">
        <v>8122</v>
      </c>
      <c r="K411" t="s">
        <v>8123</v>
      </c>
    </row>
    <row r="412" spans="7:11" x14ac:dyDescent="0.25">
      <c r="G412" s="117">
        <v>7101</v>
      </c>
      <c r="H412" s="117">
        <v>6000</v>
      </c>
      <c r="I412" s="117" t="s">
        <v>330</v>
      </c>
      <c r="J412" t="s">
        <v>8122</v>
      </c>
      <c r="K412" t="s">
        <v>8124</v>
      </c>
    </row>
    <row r="413" spans="7:11" x14ac:dyDescent="0.25">
      <c r="G413" s="117">
        <v>7101</v>
      </c>
      <c r="H413" s="117">
        <v>6001</v>
      </c>
      <c r="I413" s="117" t="s">
        <v>342</v>
      </c>
      <c r="J413" t="s">
        <v>8122</v>
      </c>
      <c r="K413" t="s">
        <v>8124</v>
      </c>
    </row>
    <row r="414" spans="7:11" x14ac:dyDescent="0.25">
      <c r="G414" s="117">
        <v>7101</v>
      </c>
      <c r="H414" s="117">
        <v>6002</v>
      </c>
      <c r="I414" s="117" t="s">
        <v>369</v>
      </c>
      <c r="J414" t="s">
        <v>8122</v>
      </c>
      <c r="K414" t="s">
        <v>8124</v>
      </c>
    </row>
    <row r="415" spans="7:11" x14ac:dyDescent="0.25">
      <c r="G415" s="117">
        <v>7101</v>
      </c>
      <c r="H415" s="117">
        <v>7015</v>
      </c>
      <c r="I415" s="117" t="s">
        <v>4948</v>
      </c>
      <c r="J415" t="s">
        <v>8122</v>
      </c>
      <c r="K415" t="s">
        <v>8126</v>
      </c>
    </row>
    <row r="416" spans="7:11" x14ac:dyDescent="0.25">
      <c r="G416" s="117">
        <v>7102</v>
      </c>
      <c r="H416" s="117">
        <v>4454</v>
      </c>
      <c r="I416" s="117" t="s">
        <v>618</v>
      </c>
      <c r="J416" t="s">
        <v>8114</v>
      </c>
      <c r="K416" t="s">
        <v>8124</v>
      </c>
    </row>
    <row r="417" spans="7:11" x14ac:dyDescent="0.25">
      <c r="G417" s="117">
        <v>7102</v>
      </c>
      <c r="H417" s="117">
        <v>4458</v>
      </c>
      <c r="I417" s="117" t="s">
        <v>613</v>
      </c>
      <c r="J417" t="s">
        <v>8122</v>
      </c>
      <c r="K417" t="s">
        <v>8124</v>
      </c>
    </row>
    <row r="418" spans="7:11" x14ac:dyDescent="0.25">
      <c r="G418" s="117">
        <v>7102</v>
      </c>
      <c r="H418" s="117">
        <v>4468</v>
      </c>
      <c r="I418" s="117" t="s">
        <v>624</v>
      </c>
      <c r="J418" t="s">
        <v>8122</v>
      </c>
      <c r="K418" t="s">
        <v>8124</v>
      </c>
    </row>
    <row r="419" spans="7:11" x14ac:dyDescent="0.25">
      <c r="G419" s="117">
        <v>7102</v>
      </c>
      <c r="H419" s="117">
        <v>4489</v>
      </c>
      <c r="I419" s="117" t="s">
        <v>4954</v>
      </c>
      <c r="J419" t="s">
        <v>8122</v>
      </c>
      <c r="K419" t="s">
        <v>8124</v>
      </c>
    </row>
    <row r="420" spans="7:11" x14ac:dyDescent="0.25">
      <c r="G420" s="117">
        <v>7102</v>
      </c>
      <c r="H420" s="117">
        <v>5946</v>
      </c>
      <c r="I420" s="117" t="s">
        <v>621</v>
      </c>
      <c r="J420" t="s">
        <v>8122</v>
      </c>
      <c r="K420" t="s">
        <v>8124</v>
      </c>
    </row>
    <row r="421" spans="7:11" x14ac:dyDescent="0.25">
      <c r="G421" s="117">
        <v>7102</v>
      </c>
      <c r="H421" s="117">
        <v>5947</v>
      </c>
      <c r="I421" s="117" t="s">
        <v>615</v>
      </c>
      <c r="J421" t="s">
        <v>8122</v>
      </c>
      <c r="K421" t="s">
        <v>8124</v>
      </c>
    </row>
    <row r="422" spans="7:11" x14ac:dyDescent="0.25">
      <c r="G422" s="117">
        <v>7104</v>
      </c>
      <c r="H422" s="117">
        <v>4910</v>
      </c>
      <c r="I422" s="117" t="s">
        <v>3059</v>
      </c>
      <c r="J422" t="s">
        <v>8122</v>
      </c>
      <c r="K422" t="s">
        <v>8124</v>
      </c>
    </row>
    <row r="423" spans="7:11" x14ac:dyDescent="0.25">
      <c r="G423" s="117">
        <v>7104</v>
      </c>
      <c r="H423" s="117">
        <v>6063</v>
      </c>
      <c r="I423" s="117" t="s">
        <v>3800</v>
      </c>
      <c r="J423" t="s">
        <v>8122</v>
      </c>
      <c r="K423" t="s">
        <v>8124</v>
      </c>
    </row>
    <row r="424" spans="7:11" x14ac:dyDescent="0.25">
      <c r="G424" s="117">
        <v>7104</v>
      </c>
      <c r="H424" s="117">
        <v>6064</v>
      </c>
      <c r="I424" s="117" t="s">
        <v>3637</v>
      </c>
      <c r="J424" t="s">
        <v>8122</v>
      </c>
      <c r="K424" t="s">
        <v>8124</v>
      </c>
    </row>
    <row r="425" spans="7:11" x14ac:dyDescent="0.25">
      <c r="G425" s="117">
        <v>7104</v>
      </c>
      <c r="H425" s="117">
        <v>6065</v>
      </c>
      <c r="I425" s="117" t="s">
        <v>3625</v>
      </c>
      <c r="J425" t="s">
        <v>8122</v>
      </c>
      <c r="K425" t="s">
        <v>8124</v>
      </c>
    </row>
    <row r="426" spans="7:11" x14ac:dyDescent="0.25">
      <c r="G426" s="117">
        <v>7104</v>
      </c>
      <c r="H426" s="117">
        <v>6069</v>
      </c>
      <c r="I426" s="117" t="s">
        <v>3804</v>
      </c>
      <c r="J426" t="s">
        <v>8122</v>
      </c>
      <c r="K426" t="s">
        <v>8124</v>
      </c>
    </row>
    <row r="427" spans="7:11" x14ac:dyDescent="0.25">
      <c r="G427" s="117">
        <v>7107</v>
      </c>
      <c r="H427" s="117">
        <v>4149</v>
      </c>
      <c r="I427" s="117" t="s">
        <v>743</v>
      </c>
      <c r="J427" t="s">
        <v>8113</v>
      </c>
      <c r="K427" t="s">
        <v>8119</v>
      </c>
    </row>
    <row r="428" spans="7:11" x14ac:dyDescent="0.25">
      <c r="G428" s="117">
        <v>7161</v>
      </c>
      <c r="H428" s="117">
        <v>5092</v>
      </c>
      <c r="I428" s="117" t="s">
        <v>743</v>
      </c>
      <c r="J428" t="s">
        <v>8122</v>
      </c>
      <c r="K428" t="s">
        <v>8124</v>
      </c>
    </row>
    <row r="429" spans="7:11" x14ac:dyDescent="0.25">
      <c r="G429" s="117">
        <v>7405</v>
      </c>
      <c r="H429" s="117">
        <v>5918</v>
      </c>
      <c r="I429" s="117" t="s">
        <v>3262</v>
      </c>
      <c r="J429" t="s">
        <v>8122</v>
      </c>
      <c r="K429" t="s">
        <v>8124</v>
      </c>
    </row>
    <row r="430" spans="7:11" x14ac:dyDescent="0.25">
      <c r="G430" s="117">
        <v>7406</v>
      </c>
      <c r="H430" s="117">
        <v>6238</v>
      </c>
      <c r="I430" s="117" t="s">
        <v>6253</v>
      </c>
      <c r="J430" t="s">
        <v>8122</v>
      </c>
      <c r="K430" t="s">
        <v>8124</v>
      </c>
    </row>
    <row r="431" spans="7:11" x14ac:dyDescent="0.25">
      <c r="G431" s="117">
        <v>7438</v>
      </c>
      <c r="H431" s="117">
        <v>5915</v>
      </c>
      <c r="I431" s="117" t="s">
        <v>4028</v>
      </c>
      <c r="J431" t="s">
        <v>8122</v>
      </c>
      <c r="K431" t="s">
        <v>8124</v>
      </c>
    </row>
    <row r="432" spans="7:11" x14ac:dyDescent="0.25">
      <c r="G432" s="117">
        <v>7515</v>
      </c>
      <c r="H432" s="117">
        <v>4569</v>
      </c>
      <c r="I432" s="117" t="s">
        <v>912</v>
      </c>
      <c r="J432" t="s">
        <v>8122</v>
      </c>
      <c r="K432" t="s">
        <v>8124</v>
      </c>
    </row>
    <row r="433" spans="7:11" x14ac:dyDescent="0.25">
      <c r="G433" s="117">
        <v>7515</v>
      </c>
      <c r="H433" s="117">
        <v>4572</v>
      </c>
      <c r="I433" s="117" t="s">
        <v>924</v>
      </c>
      <c r="J433" t="s">
        <v>8122</v>
      </c>
      <c r="K433" t="s">
        <v>8124</v>
      </c>
    </row>
    <row r="434" spans="7:11" x14ac:dyDescent="0.25">
      <c r="G434" s="117">
        <v>7515</v>
      </c>
      <c r="H434" s="117">
        <v>4573</v>
      </c>
      <c r="I434" s="117" t="s">
        <v>906</v>
      </c>
      <c r="J434" t="s">
        <v>8122</v>
      </c>
      <c r="K434" t="s">
        <v>8124</v>
      </c>
    </row>
    <row r="435" spans="7:11" x14ac:dyDescent="0.25">
      <c r="G435" s="117">
        <v>7515</v>
      </c>
      <c r="H435" s="117">
        <v>4576</v>
      </c>
      <c r="I435" s="117" t="s">
        <v>927</v>
      </c>
      <c r="J435" t="s">
        <v>8122</v>
      </c>
      <c r="K435" t="s">
        <v>8124</v>
      </c>
    </row>
    <row r="436" spans="7:11" x14ac:dyDescent="0.25">
      <c r="G436" s="117">
        <v>7515</v>
      </c>
      <c r="H436" s="117">
        <v>4577</v>
      </c>
      <c r="I436" s="117" t="s">
        <v>919</v>
      </c>
      <c r="J436" t="s">
        <v>8122</v>
      </c>
      <c r="K436" t="s">
        <v>8124</v>
      </c>
    </row>
    <row r="437" spans="7:11" x14ac:dyDescent="0.25">
      <c r="G437" s="117">
        <v>8000</v>
      </c>
      <c r="H437" s="117">
        <v>4566</v>
      </c>
      <c r="I437" s="117" t="s">
        <v>50</v>
      </c>
      <c r="J437" t="s">
        <v>8122</v>
      </c>
      <c r="K437" t="s">
        <v>8124</v>
      </c>
    </row>
    <row r="438" spans="7:11" x14ac:dyDescent="0.25">
      <c r="G438" s="117">
        <v>8000</v>
      </c>
      <c r="H438" s="117">
        <v>4567</v>
      </c>
      <c r="I438" s="117" t="s">
        <v>125</v>
      </c>
      <c r="J438" t="s">
        <v>8122</v>
      </c>
      <c r="K438" t="s">
        <v>8124</v>
      </c>
    </row>
    <row r="439" spans="7:11" x14ac:dyDescent="0.25">
      <c r="G439" s="117">
        <v>8000</v>
      </c>
      <c r="H439" s="117">
        <v>4667</v>
      </c>
      <c r="I439" s="117" t="s">
        <v>114</v>
      </c>
      <c r="J439" t="s">
        <v>8122</v>
      </c>
      <c r="K439" t="s">
        <v>8124</v>
      </c>
    </row>
    <row r="440" spans="7:11" x14ac:dyDescent="0.25">
      <c r="G440" s="117">
        <v>8002</v>
      </c>
      <c r="H440" s="117">
        <v>3815</v>
      </c>
      <c r="I440" s="117" t="s">
        <v>148</v>
      </c>
      <c r="J440" t="s">
        <v>8122</v>
      </c>
      <c r="K440" t="s">
        <v>8124</v>
      </c>
    </row>
    <row r="441" spans="7:11" x14ac:dyDescent="0.25">
      <c r="G441" s="117">
        <v>8002</v>
      </c>
      <c r="H441" s="117">
        <v>3817</v>
      </c>
      <c r="I441" s="117" t="s">
        <v>398</v>
      </c>
      <c r="J441" t="s">
        <v>8122</v>
      </c>
      <c r="K441" t="s">
        <v>8124</v>
      </c>
    </row>
    <row r="442" spans="7:11" x14ac:dyDescent="0.25">
      <c r="G442" s="117">
        <v>8002</v>
      </c>
      <c r="H442" s="117">
        <v>3819</v>
      </c>
      <c r="I442" s="117" t="s">
        <v>174</v>
      </c>
      <c r="J442" t="s">
        <v>8122</v>
      </c>
      <c r="K442" t="s">
        <v>8124</v>
      </c>
    </row>
    <row r="443" spans="7:11" x14ac:dyDescent="0.25">
      <c r="G443" s="117">
        <v>8002</v>
      </c>
      <c r="H443" s="117">
        <v>3821</v>
      </c>
      <c r="I443" s="117" t="s">
        <v>69</v>
      </c>
      <c r="J443" t="s">
        <v>8122</v>
      </c>
      <c r="K443" t="s">
        <v>8124</v>
      </c>
    </row>
    <row r="444" spans="7:11" x14ac:dyDescent="0.25">
      <c r="G444" s="117">
        <v>8002</v>
      </c>
      <c r="H444" s="117">
        <v>3840</v>
      </c>
      <c r="I444" s="117" t="s">
        <v>167</v>
      </c>
      <c r="J444" t="s">
        <v>8122</v>
      </c>
      <c r="K444" t="s">
        <v>8124</v>
      </c>
    </row>
    <row r="445" spans="7:11" x14ac:dyDescent="0.25">
      <c r="G445" s="117">
        <v>8002</v>
      </c>
      <c r="H445" s="117">
        <v>3845</v>
      </c>
      <c r="I445" s="117" t="s">
        <v>206</v>
      </c>
      <c r="J445" t="s">
        <v>8122</v>
      </c>
      <c r="K445" t="s">
        <v>8124</v>
      </c>
    </row>
    <row r="446" spans="7:11" x14ac:dyDescent="0.25">
      <c r="G446" s="117">
        <v>8002</v>
      </c>
      <c r="H446" s="117">
        <v>3847</v>
      </c>
      <c r="I446" s="117" t="s">
        <v>201</v>
      </c>
      <c r="J446" t="s">
        <v>8122</v>
      </c>
      <c r="K446" t="s">
        <v>8124</v>
      </c>
    </row>
    <row r="447" spans="7:11" x14ac:dyDescent="0.25">
      <c r="G447" s="117">
        <v>8002</v>
      </c>
      <c r="H447" s="117">
        <v>3849</v>
      </c>
      <c r="I447" s="117" t="s">
        <v>186</v>
      </c>
      <c r="J447" t="s">
        <v>8122</v>
      </c>
      <c r="K447" t="s">
        <v>8124</v>
      </c>
    </row>
    <row r="448" spans="7:11" x14ac:dyDescent="0.25">
      <c r="G448" s="117">
        <v>8002</v>
      </c>
      <c r="H448" s="117">
        <v>3851</v>
      </c>
      <c r="I448" s="117" t="s">
        <v>190</v>
      </c>
      <c r="J448" t="s">
        <v>8122</v>
      </c>
      <c r="K448" t="s">
        <v>8124</v>
      </c>
    </row>
    <row r="449" spans="7:11" x14ac:dyDescent="0.25">
      <c r="G449" s="117">
        <v>8002</v>
      </c>
      <c r="H449" s="117">
        <v>3854</v>
      </c>
      <c r="I449" s="117" t="s">
        <v>194</v>
      </c>
      <c r="J449" t="s">
        <v>8122</v>
      </c>
      <c r="K449" t="s">
        <v>8124</v>
      </c>
    </row>
    <row r="450" spans="7:11" x14ac:dyDescent="0.25">
      <c r="G450" s="117">
        <v>8002</v>
      </c>
      <c r="H450" s="117">
        <v>3856</v>
      </c>
      <c r="I450" s="117" t="s">
        <v>197</v>
      </c>
      <c r="J450" t="s">
        <v>8122</v>
      </c>
      <c r="K450" t="s">
        <v>8124</v>
      </c>
    </row>
    <row r="451" spans="7:11" x14ac:dyDescent="0.25">
      <c r="G451" s="117">
        <v>8002</v>
      </c>
      <c r="H451" s="117">
        <v>3861</v>
      </c>
      <c r="I451" s="117" t="s">
        <v>180</v>
      </c>
      <c r="J451" t="s">
        <v>8122</v>
      </c>
      <c r="K451" t="s">
        <v>8124</v>
      </c>
    </row>
    <row r="452" spans="7:11" x14ac:dyDescent="0.25">
      <c r="G452" s="117">
        <v>8002</v>
      </c>
      <c r="H452" s="117">
        <v>3863</v>
      </c>
      <c r="I452" s="117" t="s">
        <v>241</v>
      </c>
      <c r="J452" t="s">
        <v>8122</v>
      </c>
      <c r="K452" t="s">
        <v>8124</v>
      </c>
    </row>
    <row r="453" spans="7:11" x14ac:dyDescent="0.25">
      <c r="G453" s="117">
        <v>8002</v>
      </c>
      <c r="H453" s="117">
        <v>4010</v>
      </c>
      <c r="I453" s="117" t="s">
        <v>251</v>
      </c>
      <c r="J453" t="s">
        <v>8122</v>
      </c>
      <c r="K453" t="s">
        <v>8124</v>
      </c>
    </row>
    <row r="454" spans="7:11" x14ac:dyDescent="0.25">
      <c r="G454" s="117">
        <v>8002</v>
      </c>
      <c r="H454" s="117">
        <v>4042</v>
      </c>
      <c r="I454" s="117" t="s">
        <v>238</v>
      </c>
      <c r="J454" t="s">
        <v>8122</v>
      </c>
      <c r="K454" t="s">
        <v>8124</v>
      </c>
    </row>
    <row r="455" spans="7:11" x14ac:dyDescent="0.25">
      <c r="G455" s="117">
        <v>8002</v>
      </c>
      <c r="H455" s="117">
        <v>4044</v>
      </c>
      <c r="I455" s="117" t="s">
        <v>232</v>
      </c>
      <c r="J455" t="s">
        <v>8122</v>
      </c>
      <c r="K455" t="s">
        <v>8124</v>
      </c>
    </row>
    <row r="456" spans="7:11" x14ac:dyDescent="0.25">
      <c r="G456" s="117">
        <v>8002</v>
      </c>
      <c r="H456" s="117">
        <v>4046</v>
      </c>
      <c r="I456" s="117" t="s">
        <v>228</v>
      </c>
      <c r="J456" t="s">
        <v>8114</v>
      </c>
      <c r="K456" t="s">
        <v>8124</v>
      </c>
    </row>
    <row r="457" spans="7:11" x14ac:dyDescent="0.25">
      <c r="G457" s="117">
        <v>8002</v>
      </c>
      <c r="H457" s="117">
        <v>4048</v>
      </c>
      <c r="I457" s="117" t="s">
        <v>235</v>
      </c>
      <c r="J457" t="s">
        <v>8114</v>
      </c>
      <c r="K457" t="s">
        <v>8124</v>
      </c>
    </row>
    <row r="458" spans="7:11" x14ac:dyDescent="0.25">
      <c r="G458" s="117">
        <v>8002</v>
      </c>
      <c r="H458" s="117">
        <v>4050</v>
      </c>
      <c r="I458" s="117" t="s">
        <v>221</v>
      </c>
      <c r="J458" t="s">
        <v>8122</v>
      </c>
      <c r="K458" t="s">
        <v>8123</v>
      </c>
    </row>
    <row r="459" spans="7:11" x14ac:dyDescent="0.25">
      <c r="G459" s="117">
        <v>8002</v>
      </c>
      <c r="H459" s="117">
        <v>4052</v>
      </c>
      <c r="I459" s="117" t="s">
        <v>224</v>
      </c>
      <c r="J459" t="s">
        <v>8122</v>
      </c>
      <c r="K459" t="s">
        <v>8124</v>
      </c>
    </row>
    <row r="460" spans="7:11" x14ac:dyDescent="0.25">
      <c r="G460" s="117">
        <v>8002</v>
      </c>
      <c r="H460" s="117">
        <v>4054</v>
      </c>
      <c r="I460" s="117" t="s">
        <v>218</v>
      </c>
      <c r="J460" t="s">
        <v>8122</v>
      </c>
      <c r="K460" t="s">
        <v>8124</v>
      </c>
    </row>
    <row r="461" spans="7:11" x14ac:dyDescent="0.25">
      <c r="G461" s="117">
        <v>8002</v>
      </c>
      <c r="H461" s="117">
        <v>4057</v>
      </c>
      <c r="I461" s="117" t="s">
        <v>210</v>
      </c>
      <c r="J461" t="s">
        <v>8122</v>
      </c>
      <c r="K461" t="s">
        <v>8124</v>
      </c>
    </row>
    <row r="462" spans="7:11" x14ac:dyDescent="0.25">
      <c r="G462" s="117">
        <v>8003</v>
      </c>
      <c r="H462" s="117">
        <v>3803</v>
      </c>
      <c r="I462" s="117" t="s">
        <v>260</v>
      </c>
      <c r="J462" t="s">
        <v>8122</v>
      </c>
      <c r="K462" t="s">
        <v>8124</v>
      </c>
    </row>
    <row r="463" spans="7:11" x14ac:dyDescent="0.25">
      <c r="G463" s="117">
        <v>8003</v>
      </c>
      <c r="H463" s="117">
        <v>3805</v>
      </c>
      <c r="I463" s="117" t="s">
        <v>268</v>
      </c>
      <c r="J463" t="s">
        <v>8122</v>
      </c>
      <c r="K463" t="s">
        <v>8124</v>
      </c>
    </row>
    <row r="464" spans="7:11" x14ac:dyDescent="0.25">
      <c r="G464" s="117">
        <v>8003</v>
      </c>
      <c r="H464" s="117">
        <v>3809</v>
      </c>
      <c r="I464" s="117" t="s">
        <v>273</v>
      </c>
      <c r="J464" t="s">
        <v>8122</v>
      </c>
      <c r="K464" t="s">
        <v>8124</v>
      </c>
    </row>
    <row r="465" spans="7:11" x14ac:dyDescent="0.25">
      <c r="G465" s="117">
        <v>8004</v>
      </c>
      <c r="H465" s="117">
        <v>3853</v>
      </c>
      <c r="I465" s="117" t="s">
        <v>459</v>
      </c>
      <c r="J465" t="s">
        <v>8122</v>
      </c>
      <c r="K465" t="s">
        <v>8124</v>
      </c>
    </row>
    <row r="466" spans="7:11" x14ac:dyDescent="0.25">
      <c r="G466" s="117">
        <v>8005</v>
      </c>
      <c r="H466" s="117">
        <v>3865</v>
      </c>
      <c r="I466" s="117" t="s">
        <v>283</v>
      </c>
      <c r="J466" t="s">
        <v>8122</v>
      </c>
      <c r="K466" t="s">
        <v>8124</v>
      </c>
    </row>
    <row r="467" spans="7:11" x14ac:dyDescent="0.25">
      <c r="G467" s="117">
        <v>8008</v>
      </c>
      <c r="H467" s="117">
        <v>3798</v>
      </c>
      <c r="I467" s="117" t="s">
        <v>371</v>
      </c>
      <c r="J467" t="s">
        <v>8122</v>
      </c>
      <c r="K467" t="s">
        <v>8124</v>
      </c>
    </row>
    <row r="468" spans="7:11" x14ac:dyDescent="0.25">
      <c r="G468" s="117">
        <v>8008</v>
      </c>
      <c r="H468" s="117">
        <v>7045</v>
      </c>
      <c r="I468" s="117" t="s">
        <v>4955</v>
      </c>
      <c r="J468" t="s">
        <v>8122</v>
      </c>
      <c r="K468" t="s">
        <v>8125</v>
      </c>
    </row>
    <row r="469" spans="7:11" x14ac:dyDescent="0.25">
      <c r="G469" s="117">
        <v>8008</v>
      </c>
      <c r="H469" s="117">
        <v>7046</v>
      </c>
      <c r="I469" s="117" t="s">
        <v>4959</v>
      </c>
      <c r="J469" t="s">
        <v>8122</v>
      </c>
      <c r="K469" t="s">
        <v>8125</v>
      </c>
    </row>
    <row r="470" spans="7:11" x14ac:dyDescent="0.25">
      <c r="G470" s="117">
        <v>8009</v>
      </c>
      <c r="H470" s="117">
        <v>3811</v>
      </c>
      <c r="I470" s="117" t="s">
        <v>389</v>
      </c>
      <c r="J470" t="s">
        <v>8122</v>
      </c>
      <c r="K470" t="s">
        <v>8124</v>
      </c>
    </row>
    <row r="471" spans="7:11" x14ac:dyDescent="0.25">
      <c r="G471" s="117">
        <v>8009</v>
      </c>
      <c r="H471" s="117">
        <v>3812</v>
      </c>
      <c r="I471" s="117" t="s">
        <v>392</v>
      </c>
      <c r="J471" t="s">
        <v>8113</v>
      </c>
      <c r="K471" t="s">
        <v>8119</v>
      </c>
    </row>
    <row r="472" spans="7:11" x14ac:dyDescent="0.25">
      <c r="G472" s="117">
        <v>8009</v>
      </c>
      <c r="H472" s="117">
        <v>6045</v>
      </c>
      <c r="I472" s="117" t="s">
        <v>670</v>
      </c>
      <c r="J472" t="s">
        <v>8122</v>
      </c>
      <c r="K472" t="s">
        <v>8124</v>
      </c>
    </row>
    <row r="473" spans="7:11" x14ac:dyDescent="0.25">
      <c r="G473" s="117">
        <v>8009</v>
      </c>
      <c r="H473" s="117">
        <v>6046</v>
      </c>
      <c r="I473" s="117" t="s">
        <v>687</v>
      </c>
      <c r="J473" t="s">
        <v>8122</v>
      </c>
      <c r="K473" t="s">
        <v>8124</v>
      </c>
    </row>
    <row r="474" spans="7:11" x14ac:dyDescent="0.25">
      <c r="G474" s="117">
        <v>8009</v>
      </c>
      <c r="H474" s="117">
        <v>6047</v>
      </c>
      <c r="I474" s="117" t="s">
        <v>678</v>
      </c>
      <c r="J474" t="s">
        <v>8122</v>
      </c>
      <c r="K474" t="s">
        <v>8124</v>
      </c>
    </row>
    <row r="475" spans="7:11" x14ac:dyDescent="0.25">
      <c r="G475" s="117">
        <v>8009</v>
      </c>
      <c r="H475" s="117">
        <v>6340</v>
      </c>
      <c r="I475" s="117" t="s">
        <v>4959</v>
      </c>
      <c r="J475" t="s">
        <v>8116</v>
      </c>
      <c r="K475" t="s">
        <v>8117</v>
      </c>
    </row>
    <row r="476" spans="7:11" x14ac:dyDescent="0.25">
      <c r="G476" s="117">
        <v>8009</v>
      </c>
      <c r="H476" s="117">
        <v>6341</v>
      </c>
      <c r="I476" s="117" t="s">
        <v>4955</v>
      </c>
      <c r="J476" t="s">
        <v>8116</v>
      </c>
      <c r="K476" t="s">
        <v>8117</v>
      </c>
    </row>
    <row r="477" spans="7:11" x14ac:dyDescent="0.25">
      <c r="G477" s="117">
        <v>8010</v>
      </c>
      <c r="H477" s="117">
        <v>4101</v>
      </c>
      <c r="I477" s="117" t="s">
        <v>700</v>
      </c>
      <c r="J477" t="s">
        <v>8122</v>
      </c>
      <c r="K477" t="s">
        <v>8124</v>
      </c>
    </row>
    <row r="478" spans="7:11" x14ac:dyDescent="0.25">
      <c r="G478" s="117">
        <v>8010</v>
      </c>
      <c r="H478" s="117">
        <v>4102</v>
      </c>
      <c r="I478" s="117" t="s">
        <v>713</v>
      </c>
      <c r="J478" t="s">
        <v>8122</v>
      </c>
      <c r="K478" t="s">
        <v>8124</v>
      </c>
    </row>
    <row r="479" spans="7:11" x14ac:dyDescent="0.25">
      <c r="G479" s="117">
        <v>8010</v>
      </c>
      <c r="H479" s="117">
        <v>4103</v>
      </c>
      <c r="I479" s="117" t="s">
        <v>4988</v>
      </c>
      <c r="J479" t="s">
        <v>8122</v>
      </c>
      <c r="K479" t="s">
        <v>8124</v>
      </c>
    </row>
    <row r="480" spans="7:11" x14ac:dyDescent="0.25">
      <c r="G480" s="117">
        <v>8010</v>
      </c>
      <c r="H480" s="117">
        <v>4104</v>
      </c>
      <c r="I480" s="117" t="s">
        <v>697</v>
      </c>
      <c r="J480" t="s">
        <v>8122</v>
      </c>
      <c r="K480" t="s">
        <v>8124</v>
      </c>
    </row>
    <row r="481" spans="7:11" x14ac:dyDescent="0.25">
      <c r="G481" s="117">
        <v>8010</v>
      </c>
      <c r="H481" s="117">
        <v>4105</v>
      </c>
      <c r="I481" s="117" t="s">
        <v>706</v>
      </c>
      <c r="J481" t="s">
        <v>8113</v>
      </c>
      <c r="K481" t="s">
        <v>8115</v>
      </c>
    </row>
    <row r="482" spans="7:11" x14ac:dyDescent="0.25">
      <c r="G482" s="117">
        <v>8010</v>
      </c>
      <c r="H482" s="117">
        <v>6832</v>
      </c>
      <c r="I482" s="117" t="s">
        <v>4970</v>
      </c>
      <c r="J482" t="s">
        <v>8122</v>
      </c>
      <c r="K482" t="s">
        <v>8126</v>
      </c>
    </row>
    <row r="483" spans="7:11" x14ac:dyDescent="0.25">
      <c r="G483" s="117">
        <v>8010</v>
      </c>
      <c r="H483" s="117">
        <v>6834</v>
      </c>
      <c r="I483" s="117" t="s">
        <v>4974</v>
      </c>
      <c r="J483" t="s">
        <v>8122</v>
      </c>
      <c r="K483" t="s">
        <v>8126</v>
      </c>
    </row>
    <row r="484" spans="7:11" x14ac:dyDescent="0.25">
      <c r="G484" s="117">
        <v>8010</v>
      </c>
      <c r="H484" s="117">
        <v>6836</v>
      </c>
      <c r="I484" s="117" t="s">
        <v>4977</v>
      </c>
      <c r="J484" t="s">
        <v>8122</v>
      </c>
      <c r="K484" t="s">
        <v>8126</v>
      </c>
    </row>
    <row r="485" spans="7:11" x14ac:dyDescent="0.25">
      <c r="G485" s="117">
        <v>8010</v>
      </c>
      <c r="H485" s="117">
        <v>6837</v>
      </c>
      <c r="I485" s="117" t="s">
        <v>4979</v>
      </c>
      <c r="J485" t="s">
        <v>8122</v>
      </c>
      <c r="K485" t="s">
        <v>8126</v>
      </c>
    </row>
    <row r="486" spans="7:11" x14ac:dyDescent="0.25">
      <c r="G486" s="117">
        <v>8010</v>
      </c>
      <c r="H486" s="117">
        <v>6838</v>
      </c>
      <c r="I486" s="117" t="s">
        <v>4982</v>
      </c>
      <c r="J486" t="s">
        <v>8122</v>
      </c>
      <c r="K486" t="s">
        <v>8126</v>
      </c>
    </row>
    <row r="487" spans="7:11" x14ac:dyDescent="0.25">
      <c r="G487" s="117">
        <v>8010</v>
      </c>
      <c r="H487" s="117">
        <v>6839</v>
      </c>
      <c r="I487" s="117" t="s">
        <v>4985</v>
      </c>
      <c r="J487" t="s">
        <v>8122</v>
      </c>
      <c r="K487" t="s">
        <v>8126</v>
      </c>
    </row>
    <row r="488" spans="7:11" x14ac:dyDescent="0.25">
      <c r="G488" s="117">
        <v>8010</v>
      </c>
      <c r="H488" s="117">
        <v>6841</v>
      </c>
      <c r="I488" s="117" t="s">
        <v>4989</v>
      </c>
      <c r="J488" t="s">
        <v>8122</v>
      </c>
      <c r="K488" t="s">
        <v>8126</v>
      </c>
    </row>
    <row r="489" spans="7:11" x14ac:dyDescent="0.25">
      <c r="G489" s="117">
        <v>8010</v>
      </c>
      <c r="H489" s="117">
        <v>6842</v>
      </c>
      <c r="I489" s="117" t="s">
        <v>4992</v>
      </c>
      <c r="J489" t="s">
        <v>8122</v>
      </c>
      <c r="K489" t="s">
        <v>8126</v>
      </c>
    </row>
    <row r="490" spans="7:11" x14ac:dyDescent="0.25">
      <c r="G490" s="117">
        <v>8011</v>
      </c>
      <c r="H490" s="117">
        <v>4114</v>
      </c>
      <c r="I490" s="117" t="s">
        <v>706</v>
      </c>
      <c r="J490" t="s">
        <v>8113</v>
      </c>
      <c r="K490" t="s">
        <v>8115</v>
      </c>
    </row>
    <row r="491" spans="7:11" x14ac:dyDescent="0.25">
      <c r="G491" s="117">
        <v>8011</v>
      </c>
      <c r="H491" s="117">
        <v>6843</v>
      </c>
      <c r="I491" s="117" t="s">
        <v>4970</v>
      </c>
      <c r="J491" t="s">
        <v>8122</v>
      </c>
      <c r="K491" t="s">
        <v>8126</v>
      </c>
    </row>
    <row r="492" spans="7:11" x14ac:dyDescent="0.25">
      <c r="G492" s="117">
        <v>8011</v>
      </c>
      <c r="H492" s="117">
        <v>6844</v>
      </c>
      <c r="I492" s="117" t="s">
        <v>4974</v>
      </c>
      <c r="J492" t="s">
        <v>8122</v>
      </c>
      <c r="K492" t="s">
        <v>8126</v>
      </c>
    </row>
    <row r="493" spans="7:11" x14ac:dyDescent="0.25">
      <c r="G493" s="117">
        <v>8011</v>
      </c>
      <c r="H493" s="117">
        <v>6845</v>
      </c>
      <c r="I493" s="117" t="s">
        <v>4977</v>
      </c>
      <c r="J493" t="s">
        <v>8122</v>
      </c>
      <c r="K493" t="s">
        <v>8126</v>
      </c>
    </row>
    <row r="494" spans="7:11" x14ac:dyDescent="0.25">
      <c r="G494" s="117">
        <v>8011</v>
      </c>
      <c r="H494" s="117">
        <v>6846</v>
      </c>
      <c r="I494" s="117" t="s">
        <v>4979</v>
      </c>
      <c r="J494" t="s">
        <v>8122</v>
      </c>
      <c r="K494" t="s">
        <v>8126</v>
      </c>
    </row>
    <row r="495" spans="7:11" x14ac:dyDescent="0.25">
      <c r="G495" s="117">
        <v>8011</v>
      </c>
      <c r="H495" s="117">
        <v>6847</v>
      </c>
      <c r="I495" s="117" t="s">
        <v>4982</v>
      </c>
      <c r="J495" t="s">
        <v>8122</v>
      </c>
      <c r="K495" t="s">
        <v>8126</v>
      </c>
    </row>
    <row r="496" spans="7:11" x14ac:dyDescent="0.25">
      <c r="G496" s="117">
        <v>8011</v>
      </c>
      <c r="H496" s="117">
        <v>6848</v>
      </c>
      <c r="I496" s="117" t="s">
        <v>4985</v>
      </c>
      <c r="J496" t="s">
        <v>8122</v>
      </c>
      <c r="K496" t="s">
        <v>8126</v>
      </c>
    </row>
    <row r="497" spans="7:11" x14ac:dyDescent="0.25">
      <c r="G497" s="117">
        <v>8011</v>
      </c>
      <c r="H497" s="117">
        <v>6849</v>
      </c>
      <c r="I497" s="117" t="s">
        <v>4989</v>
      </c>
      <c r="J497" t="s">
        <v>8122</v>
      </c>
      <c r="K497" t="s">
        <v>8126</v>
      </c>
    </row>
    <row r="498" spans="7:11" x14ac:dyDescent="0.25">
      <c r="G498" s="117">
        <v>8011</v>
      </c>
      <c r="H498" s="117">
        <v>6850</v>
      </c>
      <c r="I498" s="117" t="s">
        <v>4992</v>
      </c>
      <c r="J498" t="s">
        <v>8122</v>
      </c>
      <c r="K498" t="s">
        <v>8126</v>
      </c>
    </row>
    <row r="499" spans="7:11" x14ac:dyDescent="0.25">
      <c r="G499" s="117">
        <v>8014</v>
      </c>
      <c r="H499" s="117">
        <v>3892</v>
      </c>
      <c r="I499" s="117" t="s">
        <v>521</v>
      </c>
      <c r="J499" t="s">
        <v>8122</v>
      </c>
      <c r="K499" t="s">
        <v>8124</v>
      </c>
    </row>
    <row r="500" spans="7:11" x14ac:dyDescent="0.25">
      <c r="G500" s="117">
        <v>8014</v>
      </c>
      <c r="H500" s="117">
        <v>3894</v>
      </c>
      <c r="I500" s="117" t="s">
        <v>525</v>
      </c>
      <c r="J500" t="s">
        <v>8122</v>
      </c>
      <c r="K500" t="s">
        <v>8124</v>
      </c>
    </row>
    <row r="501" spans="7:11" x14ac:dyDescent="0.25">
      <c r="G501" s="117">
        <v>8014</v>
      </c>
      <c r="H501" s="117">
        <v>3895</v>
      </c>
      <c r="I501" s="117" t="s">
        <v>529</v>
      </c>
      <c r="J501" t="s">
        <v>8122</v>
      </c>
      <c r="K501" t="s">
        <v>8124</v>
      </c>
    </row>
    <row r="502" spans="7:11" x14ac:dyDescent="0.25">
      <c r="G502" s="117">
        <v>8014</v>
      </c>
      <c r="H502" s="117">
        <v>3896</v>
      </c>
      <c r="I502" s="117" t="s">
        <v>532</v>
      </c>
      <c r="J502" t="s">
        <v>8113</v>
      </c>
      <c r="K502" t="s">
        <v>8119</v>
      </c>
    </row>
    <row r="503" spans="7:11" x14ac:dyDescent="0.25">
      <c r="G503" s="117">
        <v>8014</v>
      </c>
      <c r="H503" s="117">
        <v>3899</v>
      </c>
      <c r="I503" s="117" t="s">
        <v>544</v>
      </c>
      <c r="J503" t="s">
        <v>8122</v>
      </c>
      <c r="K503" t="s">
        <v>8124</v>
      </c>
    </row>
    <row r="504" spans="7:11" x14ac:dyDescent="0.25">
      <c r="G504" s="117">
        <v>8014</v>
      </c>
      <c r="H504" s="117">
        <v>3900</v>
      </c>
      <c r="I504" s="117" t="s">
        <v>547</v>
      </c>
      <c r="J504" t="s">
        <v>8122</v>
      </c>
      <c r="K504" t="s">
        <v>8124</v>
      </c>
    </row>
    <row r="505" spans="7:11" x14ac:dyDescent="0.25">
      <c r="G505" s="117">
        <v>8014</v>
      </c>
      <c r="H505" s="117">
        <v>3916</v>
      </c>
      <c r="I505" s="117" t="s">
        <v>592</v>
      </c>
      <c r="J505" t="s">
        <v>8122</v>
      </c>
      <c r="K505" t="s">
        <v>8124</v>
      </c>
    </row>
    <row r="506" spans="7:11" x14ac:dyDescent="0.25">
      <c r="G506" s="117">
        <v>8014</v>
      </c>
      <c r="H506" s="117">
        <v>3917</v>
      </c>
      <c r="I506" s="117" t="s">
        <v>595</v>
      </c>
      <c r="J506" t="s">
        <v>8122</v>
      </c>
      <c r="K506" t="s">
        <v>8124</v>
      </c>
    </row>
    <row r="507" spans="7:11" x14ac:dyDescent="0.25">
      <c r="G507" s="117">
        <v>8014</v>
      </c>
      <c r="H507" s="117">
        <v>3918</v>
      </c>
      <c r="I507" s="117" t="s">
        <v>599</v>
      </c>
      <c r="J507" t="s">
        <v>8122</v>
      </c>
      <c r="K507" t="s">
        <v>8124</v>
      </c>
    </row>
    <row r="508" spans="7:11" x14ac:dyDescent="0.25">
      <c r="G508" s="117">
        <v>8014</v>
      </c>
      <c r="H508" s="117">
        <v>3920</v>
      </c>
      <c r="I508" s="117" t="s">
        <v>606</v>
      </c>
      <c r="J508" t="s">
        <v>8122</v>
      </c>
      <c r="K508" t="s">
        <v>8124</v>
      </c>
    </row>
    <row r="509" spans="7:11" x14ac:dyDescent="0.25">
      <c r="G509" s="117">
        <v>8014</v>
      </c>
      <c r="H509" s="117">
        <v>3921</v>
      </c>
      <c r="I509" s="117" t="s">
        <v>5150</v>
      </c>
      <c r="J509" t="s">
        <v>8122</v>
      </c>
      <c r="K509" t="s">
        <v>8124</v>
      </c>
    </row>
    <row r="510" spans="7:11" x14ac:dyDescent="0.25">
      <c r="G510" s="117">
        <v>8014</v>
      </c>
      <c r="H510" s="117">
        <v>3922</v>
      </c>
      <c r="I510" s="117" t="s">
        <v>5151</v>
      </c>
      <c r="J510" t="s">
        <v>8122</v>
      </c>
      <c r="K510" t="s">
        <v>8124</v>
      </c>
    </row>
    <row r="511" spans="7:11" x14ac:dyDescent="0.25">
      <c r="G511" s="117">
        <v>8014</v>
      </c>
      <c r="H511" s="117">
        <v>3923</v>
      </c>
      <c r="I511" s="117" t="s">
        <v>614</v>
      </c>
      <c r="J511" t="s">
        <v>8116</v>
      </c>
      <c r="K511" t="s">
        <v>8117</v>
      </c>
    </row>
    <row r="512" spans="7:11" x14ac:dyDescent="0.25">
      <c r="G512" s="117">
        <v>8014</v>
      </c>
      <c r="H512" s="117">
        <v>3932</v>
      </c>
      <c r="I512" s="117" t="s">
        <v>648</v>
      </c>
      <c r="J512" t="s">
        <v>8113</v>
      </c>
      <c r="K512" t="s">
        <v>8119</v>
      </c>
    </row>
    <row r="513" spans="7:11" x14ac:dyDescent="0.25">
      <c r="G513" s="117">
        <v>8014</v>
      </c>
      <c r="H513" s="117">
        <v>3956</v>
      </c>
      <c r="I513" s="117" t="s">
        <v>712</v>
      </c>
      <c r="J513" t="s">
        <v>8122</v>
      </c>
      <c r="K513" t="s">
        <v>8124</v>
      </c>
    </row>
    <row r="514" spans="7:11" x14ac:dyDescent="0.25">
      <c r="G514" s="117">
        <v>8014</v>
      </c>
      <c r="H514" s="117">
        <v>5505</v>
      </c>
      <c r="I514" s="117" t="s">
        <v>1481</v>
      </c>
      <c r="J514" t="s">
        <v>8122</v>
      </c>
      <c r="K514" t="s">
        <v>8124</v>
      </c>
    </row>
    <row r="515" spans="7:11" x14ac:dyDescent="0.25">
      <c r="G515" s="117">
        <v>8014</v>
      </c>
      <c r="H515" s="117">
        <v>6861</v>
      </c>
      <c r="I515" s="117" t="s">
        <v>5144</v>
      </c>
      <c r="J515" t="s">
        <v>8122</v>
      </c>
      <c r="K515" t="s">
        <v>8126</v>
      </c>
    </row>
    <row r="516" spans="7:11" x14ac:dyDescent="0.25">
      <c r="G516" s="117">
        <v>8015</v>
      </c>
      <c r="H516" s="117">
        <v>6851</v>
      </c>
      <c r="I516" s="117" t="s">
        <v>5006</v>
      </c>
      <c r="J516" t="s">
        <v>8122</v>
      </c>
      <c r="K516" t="s">
        <v>8126</v>
      </c>
    </row>
    <row r="517" spans="7:11" x14ac:dyDescent="0.25">
      <c r="G517" s="117">
        <v>8016</v>
      </c>
      <c r="H517" s="117">
        <v>3868</v>
      </c>
      <c r="I517" s="117" t="s">
        <v>292</v>
      </c>
      <c r="J517" t="s">
        <v>8122</v>
      </c>
      <c r="K517" t="s">
        <v>8123</v>
      </c>
    </row>
    <row r="518" spans="7:11" x14ac:dyDescent="0.25">
      <c r="G518" s="117">
        <v>8018</v>
      </c>
      <c r="H518" s="117">
        <v>3965</v>
      </c>
      <c r="I518" s="117" t="s">
        <v>736</v>
      </c>
      <c r="J518" t="s">
        <v>8122</v>
      </c>
      <c r="K518" t="s">
        <v>8124</v>
      </c>
    </row>
    <row r="519" spans="7:11" x14ac:dyDescent="0.25">
      <c r="G519" s="117">
        <v>8018</v>
      </c>
      <c r="H519" s="117">
        <v>3971</v>
      </c>
      <c r="I519" s="117" t="s">
        <v>748</v>
      </c>
      <c r="J519" t="s">
        <v>8122</v>
      </c>
      <c r="K519" t="s">
        <v>8124</v>
      </c>
    </row>
    <row r="520" spans="7:11" x14ac:dyDescent="0.25">
      <c r="G520" s="117">
        <v>8018</v>
      </c>
      <c r="H520" s="117">
        <v>3972</v>
      </c>
      <c r="I520" s="117" t="s">
        <v>750</v>
      </c>
      <c r="J520" t="s">
        <v>8122</v>
      </c>
      <c r="K520" t="s">
        <v>8124</v>
      </c>
    </row>
    <row r="521" spans="7:11" x14ac:dyDescent="0.25">
      <c r="G521" s="117">
        <v>8018</v>
      </c>
      <c r="H521" s="117">
        <v>3979</v>
      </c>
      <c r="I521" s="117" t="s">
        <v>770</v>
      </c>
      <c r="J521" t="s">
        <v>8122</v>
      </c>
      <c r="K521" t="s">
        <v>8124</v>
      </c>
    </row>
    <row r="522" spans="7:11" x14ac:dyDescent="0.25">
      <c r="G522" s="117">
        <v>8018</v>
      </c>
      <c r="H522" s="117">
        <v>3986</v>
      </c>
      <c r="I522" s="117" t="s">
        <v>754</v>
      </c>
      <c r="J522" t="s">
        <v>8122</v>
      </c>
      <c r="K522" t="s">
        <v>8124</v>
      </c>
    </row>
    <row r="523" spans="7:11" x14ac:dyDescent="0.25">
      <c r="G523" s="117">
        <v>8018</v>
      </c>
      <c r="H523" s="117">
        <v>4000</v>
      </c>
      <c r="I523" s="117" t="s">
        <v>759</v>
      </c>
      <c r="J523" t="s">
        <v>8122</v>
      </c>
      <c r="K523" t="s">
        <v>8124</v>
      </c>
    </row>
    <row r="524" spans="7:11" x14ac:dyDescent="0.25">
      <c r="G524" s="117">
        <v>8018</v>
      </c>
      <c r="H524" s="117">
        <v>4005</v>
      </c>
      <c r="I524" s="117" t="s">
        <v>776</v>
      </c>
      <c r="J524" t="s">
        <v>8122</v>
      </c>
      <c r="K524" t="s">
        <v>8124</v>
      </c>
    </row>
    <row r="525" spans="7:11" x14ac:dyDescent="0.25">
      <c r="G525" s="117">
        <v>8021</v>
      </c>
      <c r="H525" s="117">
        <v>4766</v>
      </c>
      <c r="I525" s="117" t="s">
        <v>2609</v>
      </c>
      <c r="J525" t="s">
        <v>8122</v>
      </c>
      <c r="K525" t="s">
        <v>8124</v>
      </c>
    </row>
    <row r="526" spans="7:11" x14ac:dyDescent="0.25">
      <c r="G526" s="117">
        <v>8021</v>
      </c>
      <c r="H526" s="117">
        <v>4767</v>
      </c>
      <c r="I526" s="117" t="s">
        <v>2613</v>
      </c>
      <c r="J526" t="s">
        <v>8122</v>
      </c>
      <c r="K526" t="s">
        <v>8124</v>
      </c>
    </row>
    <row r="527" spans="7:11" x14ac:dyDescent="0.25">
      <c r="G527" s="117">
        <v>8021</v>
      </c>
      <c r="H527" s="117">
        <v>4772</v>
      </c>
      <c r="I527" s="117" t="s">
        <v>2621</v>
      </c>
      <c r="J527" t="s">
        <v>8122</v>
      </c>
      <c r="K527" t="s">
        <v>8124</v>
      </c>
    </row>
    <row r="528" spans="7:11" x14ac:dyDescent="0.25">
      <c r="G528" s="117">
        <v>8021</v>
      </c>
      <c r="H528" s="117">
        <v>4996</v>
      </c>
      <c r="I528" s="117" t="s">
        <v>3252</v>
      </c>
      <c r="J528" t="s">
        <v>8122</v>
      </c>
      <c r="K528" t="s">
        <v>8123</v>
      </c>
    </row>
    <row r="529" spans="7:11" x14ac:dyDescent="0.25">
      <c r="G529" s="117">
        <v>8021</v>
      </c>
      <c r="H529" s="117">
        <v>5078</v>
      </c>
      <c r="I529" s="117" t="s">
        <v>3484</v>
      </c>
      <c r="J529" t="s">
        <v>8122</v>
      </c>
      <c r="K529" t="s">
        <v>8123</v>
      </c>
    </row>
    <row r="530" spans="7:11" x14ac:dyDescent="0.25">
      <c r="G530" s="117">
        <v>8021</v>
      </c>
      <c r="H530" s="117">
        <v>6350</v>
      </c>
      <c r="I530" s="117" t="s">
        <v>6343</v>
      </c>
      <c r="J530" t="s">
        <v>8122</v>
      </c>
      <c r="K530" t="s">
        <v>8124</v>
      </c>
    </row>
    <row r="531" spans="7:11" x14ac:dyDescent="0.25">
      <c r="G531" s="117">
        <v>8024</v>
      </c>
      <c r="H531" s="117">
        <v>4157</v>
      </c>
      <c r="I531" s="117" t="s">
        <v>1375</v>
      </c>
      <c r="J531" t="s">
        <v>8122</v>
      </c>
      <c r="K531" t="s">
        <v>8124</v>
      </c>
    </row>
    <row r="532" spans="7:11" x14ac:dyDescent="0.25">
      <c r="G532" s="117">
        <v>8024</v>
      </c>
      <c r="H532" s="117">
        <v>4158</v>
      </c>
      <c r="I532" s="117" t="s">
        <v>1385</v>
      </c>
      <c r="J532" t="s">
        <v>8122</v>
      </c>
      <c r="K532" t="s">
        <v>8124</v>
      </c>
    </row>
    <row r="533" spans="7:11" x14ac:dyDescent="0.25">
      <c r="G533" s="117">
        <v>8024</v>
      </c>
      <c r="H533" s="117">
        <v>4188</v>
      </c>
      <c r="I533" s="117" t="s">
        <v>1446</v>
      </c>
      <c r="J533" t="s">
        <v>8116</v>
      </c>
      <c r="K533" t="s">
        <v>8117</v>
      </c>
    </row>
    <row r="534" spans="7:11" x14ac:dyDescent="0.25">
      <c r="G534" s="117">
        <v>8024</v>
      </c>
      <c r="H534" s="117">
        <v>4189</v>
      </c>
      <c r="I534" s="117" t="s">
        <v>1452</v>
      </c>
      <c r="J534" t="s">
        <v>8122</v>
      </c>
      <c r="K534" t="s">
        <v>8124</v>
      </c>
    </row>
    <row r="535" spans="7:11" x14ac:dyDescent="0.25">
      <c r="G535" s="117">
        <v>8024</v>
      </c>
      <c r="H535" s="117">
        <v>4190</v>
      </c>
      <c r="I535" s="117" t="s">
        <v>1457</v>
      </c>
      <c r="J535" t="s">
        <v>8122</v>
      </c>
      <c r="K535" t="s">
        <v>8124</v>
      </c>
    </row>
    <row r="536" spans="7:11" x14ac:dyDescent="0.25">
      <c r="G536" s="117">
        <v>8024</v>
      </c>
      <c r="H536" s="117">
        <v>4194</v>
      </c>
      <c r="I536" s="117" t="s">
        <v>1473</v>
      </c>
      <c r="J536" t="s">
        <v>8122</v>
      </c>
      <c r="K536" t="s">
        <v>8124</v>
      </c>
    </row>
    <row r="537" spans="7:11" x14ac:dyDescent="0.25">
      <c r="G537" s="117">
        <v>8024</v>
      </c>
      <c r="H537" s="117">
        <v>4197</v>
      </c>
      <c r="I537" s="117" t="s">
        <v>1485</v>
      </c>
      <c r="J537" t="s">
        <v>8122</v>
      </c>
      <c r="K537" t="s">
        <v>8124</v>
      </c>
    </row>
    <row r="538" spans="7:11" x14ac:dyDescent="0.25">
      <c r="G538" s="117">
        <v>8024</v>
      </c>
      <c r="H538" s="117">
        <v>4198</v>
      </c>
      <c r="I538" s="117" t="s">
        <v>1489</v>
      </c>
      <c r="J538" t="s">
        <v>8122</v>
      </c>
      <c r="K538" t="s">
        <v>8124</v>
      </c>
    </row>
    <row r="539" spans="7:11" x14ac:dyDescent="0.25">
      <c r="G539" s="117">
        <v>8024</v>
      </c>
      <c r="H539" s="117">
        <v>4199</v>
      </c>
      <c r="I539" s="117" t="s">
        <v>1492</v>
      </c>
      <c r="J539" t="s">
        <v>8122</v>
      </c>
      <c r="K539" t="s">
        <v>8123</v>
      </c>
    </row>
    <row r="540" spans="7:11" x14ac:dyDescent="0.25">
      <c r="G540" s="117">
        <v>8024</v>
      </c>
      <c r="H540" s="117">
        <v>4201</v>
      </c>
      <c r="I540" s="117" t="s">
        <v>1498</v>
      </c>
      <c r="J540" t="s">
        <v>8122</v>
      </c>
      <c r="K540" t="s">
        <v>8124</v>
      </c>
    </row>
    <row r="541" spans="7:11" x14ac:dyDescent="0.25">
      <c r="G541" s="117">
        <v>8024</v>
      </c>
      <c r="H541" s="117">
        <v>4202</v>
      </c>
      <c r="I541" s="117" t="s">
        <v>1502</v>
      </c>
      <c r="J541" t="s">
        <v>8122</v>
      </c>
      <c r="K541" t="s">
        <v>8124</v>
      </c>
    </row>
    <row r="542" spans="7:11" x14ac:dyDescent="0.25">
      <c r="G542" s="117">
        <v>8024</v>
      </c>
      <c r="H542" s="117">
        <v>4204</v>
      </c>
      <c r="I542" s="117" t="s">
        <v>1512</v>
      </c>
      <c r="J542" t="s">
        <v>8122</v>
      </c>
      <c r="K542" t="s">
        <v>8124</v>
      </c>
    </row>
    <row r="543" spans="7:11" x14ac:dyDescent="0.25">
      <c r="G543" s="117">
        <v>8024</v>
      </c>
      <c r="H543" s="117">
        <v>4205</v>
      </c>
      <c r="I543" s="117" t="s">
        <v>1521</v>
      </c>
      <c r="J543" t="s">
        <v>8122</v>
      </c>
      <c r="K543" t="s">
        <v>8124</v>
      </c>
    </row>
    <row r="544" spans="7:11" x14ac:dyDescent="0.25">
      <c r="G544" s="117">
        <v>8024</v>
      </c>
      <c r="H544" s="117">
        <v>4206</v>
      </c>
      <c r="I544" s="117" t="s">
        <v>1527</v>
      </c>
      <c r="J544" t="s">
        <v>8122</v>
      </c>
      <c r="K544" t="s">
        <v>8124</v>
      </c>
    </row>
    <row r="545" spans="7:11" x14ac:dyDescent="0.25">
      <c r="G545" s="117">
        <v>8024</v>
      </c>
      <c r="H545" s="117">
        <v>4207</v>
      </c>
      <c r="I545" s="117" t="s">
        <v>1531</v>
      </c>
      <c r="J545" t="s">
        <v>8122</v>
      </c>
      <c r="K545" t="s">
        <v>8124</v>
      </c>
    </row>
    <row r="546" spans="7:11" x14ac:dyDescent="0.25">
      <c r="G546" s="117">
        <v>8024</v>
      </c>
      <c r="H546" s="117">
        <v>4208</v>
      </c>
      <c r="I546" s="117" t="s">
        <v>1537</v>
      </c>
      <c r="J546" t="s">
        <v>8122</v>
      </c>
      <c r="K546" t="s">
        <v>8124</v>
      </c>
    </row>
    <row r="547" spans="7:11" x14ac:dyDescent="0.25">
      <c r="G547" s="117">
        <v>8024</v>
      </c>
      <c r="H547" s="117">
        <v>4209</v>
      </c>
      <c r="I547" s="117" t="s">
        <v>1543</v>
      </c>
      <c r="J547" t="s">
        <v>8122</v>
      </c>
      <c r="K547" t="s">
        <v>8124</v>
      </c>
    </row>
    <row r="548" spans="7:11" x14ac:dyDescent="0.25">
      <c r="G548" s="117">
        <v>8024</v>
      </c>
      <c r="H548" s="117">
        <v>4210</v>
      </c>
      <c r="I548" s="117" t="s">
        <v>1552</v>
      </c>
      <c r="J548" t="s">
        <v>8122</v>
      </c>
      <c r="K548" t="s">
        <v>8124</v>
      </c>
    </row>
    <row r="549" spans="7:11" x14ac:dyDescent="0.25">
      <c r="G549" s="117">
        <v>8024</v>
      </c>
      <c r="H549" s="117">
        <v>6302</v>
      </c>
      <c r="I549" s="117" t="s">
        <v>6513</v>
      </c>
      <c r="J549" t="s">
        <v>8122</v>
      </c>
      <c r="K549" t="s">
        <v>8124</v>
      </c>
    </row>
    <row r="550" spans="7:11" x14ac:dyDescent="0.25">
      <c r="G550" s="117">
        <v>8024</v>
      </c>
      <c r="H550" s="117">
        <v>6404</v>
      </c>
      <c r="I550" s="117" t="s">
        <v>163</v>
      </c>
      <c r="J550" t="s">
        <v>8122</v>
      </c>
      <c r="K550" t="s">
        <v>8124</v>
      </c>
    </row>
    <row r="551" spans="7:11" x14ac:dyDescent="0.25">
      <c r="G551" s="117">
        <v>8025</v>
      </c>
      <c r="H551" s="117">
        <v>4191</v>
      </c>
      <c r="I551" s="117" t="s">
        <v>952</v>
      </c>
      <c r="J551" t="s">
        <v>8122</v>
      </c>
      <c r="K551" t="s">
        <v>8124</v>
      </c>
    </row>
    <row r="552" spans="7:11" x14ac:dyDescent="0.25">
      <c r="G552" s="117">
        <v>8025</v>
      </c>
      <c r="H552" s="117">
        <v>4192</v>
      </c>
      <c r="I552" s="117" t="s">
        <v>971</v>
      </c>
      <c r="J552" t="s">
        <v>8122</v>
      </c>
      <c r="K552" t="s">
        <v>8124</v>
      </c>
    </row>
    <row r="553" spans="7:11" x14ac:dyDescent="0.25">
      <c r="G553" s="117">
        <v>8025</v>
      </c>
      <c r="H553" s="117">
        <v>4195</v>
      </c>
      <c r="I553" s="117" t="s">
        <v>959</v>
      </c>
      <c r="J553" t="s">
        <v>8113</v>
      </c>
      <c r="K553" t="s">
        <v>8115</v>
      </c>
    </row>
    <row r="554" spans="7:11" x14ac:dyDescent="0.25">
      <c r="G554" s="117">
        <v>8025</v>
      </c>
      <c r="H554" s="117">
        <v>4211</v>
      </c>
      <c r="I554" s="117" t="s">
        <v>966</v>
      </c>
      <c r="J554" t="s">
        <v>8113</v>
      </c>
      <c r="K554" t="s">
        <v>8115</v>
      </c>
    </row>
    <row r="555" spans="7:11" x14ac:dyDescent="0.25">
      <c r="G555" s="117">
        <v>8025</v>
      </c>
      <c r="H555" s="117">
        <v>4212</v>
      </c>
      <c r="I555" s="117" t="s">
        <v>969</v>
      </c>
      <c r="J555" t="s">
        <v>8113</v>
      </c>
      <c r="K555" t="s">
        <v>8115</v>
      </c>
    </row>
    <row r="556" spans="7:11" x14ac:dyDescent="0.25">
      <c r="G556" s="117">
        <v>8025</v>
      </c>
      <c r="H556" s="117">
        <v>7051</v>
      </c>
      <c r="I556" s="117" t="s">
        <v>5021</v>
      </c>
      <c r="J556" t="s">
        <v>8122</v>
      </c>
      <c r="K556" t="s">
        <v>8126</v>
      </c>
    </row>
    <row r="557" spans="7:11" x14ac:dyDescent="0.25">
      <c r="G557" s="117">
        <v>8025</v>
      </c>
      <c r="H557" s="117">
        <v>7052</v>
      </c>
      <c r="I557" s="117" t="s">
        <v>5026</v>
      </c>
      <c r="J557" t="s">
        <v>8122</v>
      </c>
      <c r="K557" t="s">
        <v>8126</v>
      </c>
    </row>
    <row r="558" spans="7:11" x14ac:dyDescent="0.25">
      <c r="G558" s="117">
        <v>8025</v>
      </c>
      <c r="H558" s="117">
        <v>7053</v>
      </c>
      <c r="I558" s="117" t="s">
        <v>5027</v>
      </c>
      <c r="J558" t="s">
        <v>8122</v>
      </c>
      <c r="K558" t="s">
        <v>8126</v>
      </c>
    </row>
    <row r="559" spans="7:11" x14ac:dyDescent="0.25">
      <c r="G559" s="117">
        <v>8027</v>
      </c>
      <c r="H559" s="117">
        <v>3970</v>
      </c>
      <c r="I559" s="117" t="s">
        <v>741</v>
      </c>
      <c r="J559" t="s">
        <v>8122</v>
      </c>
      <c r="K559" t="s">
        <v>8124</v>
      </c>
    </row>
    <row r="560" spans="7:11" x14ac:dyDescent="0.25">
      <c r="G560" s="117">
        <v>8027</v>
      </c>
      <c r="H560" s="117">
        <v>3981</v>
      </c>
      <c r="I560" s="117" t="s">
        <v>812</v>
      </c>
      <c r="J560" t="s">
        <v>8113</v>
      </c>
      <c r="K560" t="s">
        <v>8119</v>
      </c>
    </row>
    <row r="561" spans="7:11" x14ac:dyDescent="0.25">
      <c r="G561" s="117">
        <v>8027</v>
      </c>
      <c r="H561" s="117">
        <v>3982</v>
      </c>
      <c r="I561" s="117" t="s">
        <v>819</v>
      </c>
      <c r="J561" t="s">
        <v>8122</v>
      </c>
      <c r="K561" t="s">
        <v>8124</v>
      </c>
    </row>
    <row r="562" spans="7:11" x14ac:dyDescent="0.25">
      <c r="G562" s="117">
        <v>8027</v>
      </c>
      <c r="H562" s="117">
        <v>3991</v>
      </c>
      <c r="I562" s="117" t="s">
        <v>843</v>
      </c>
      <c r="J562" t="s">
        <v>8122</v>
      </c>
      <c r="K562" t="s">
        <v>8124</v>
      </c>
    </row>
    <row r="563" spans="7:11" x14ac:dyDescent="0.25">
      <c r="G563" s="117">
        <v>8027</v>
      </c>
      <c r="H563" s="117">
        <v>4032</v>
      </c>
      <c r="I563" s="117" t="s">
        <v>949</v>
      </c>
      <c r="J563" t="s">
        <v>8122</v>
      </c>
      <c r="K563" t="s">
        <v>8124</v>
      </c>
    </row>
    <row r="564" spans="7:11" x14ac:dyDescent="0.25">
      <c r="G564" s="117">
        <v>8027</v>
      </c>
      <c r="H564" s="117">
        <v>5441</v>
      </c>
      <c r="I564" s="117" t="s">
        <v>1275</v>
      </c>
      <c r="J564" t="s">
        <v>8122</v>
      </c>
      <c r="K564" t="s">
        <v>8124</v>
      </c>
    </row>
    <row r="565" spans="7:11" x14ac:dyDescent="0.25">
      <c r="G565" s="117">
        <v>8027</v>
      </c>
      <c r="H565" s="117">
        <v>5444</v>
      </c>
      <c r="I565" s="117" t="s">
        <v>1270</v>
      </c>
      <c r="J565" t="s">
        <v>8122</v>
      </c>
      <c r="K565" t="s">
        <v>8124</v>
      </c>
    </row>
    <row r="566" spans="7:11" x14ac:dyDescent="0.25">
      <c r="G566" s="117">
        <v>8027</v>
      </c>
      <c r="H566" s="117">
        <v>5446</v>
      </c>
      <c r="I566" s="117" t="s">
        <v>1288</v>
      </c>
      <c r="J566" t="s">
        <v>8122</v>
      </c>
      <c r="K566" t="s">
        <v>8124</v>
      </c>
    </row>
    <row r="567" spans="7:11" x14ac:dyDescent="0.25">
      <c r="G567" s="117">
        <v>8027</v>
      </c>
      <c r="H567" s="117">
        <v>5457</v>
      </c>
      <c r="I567" s="117" t="s">
        <v>1279</v>
      </c>
      <c r="J567" t="s">
        <v>8122</v>
      </c>
      <c r="K567" t="s">
        <v>8124</v>
      </c>
    </row>
    <row r="568" spans="7:11" x14ac:dyDescent="0.25">
      <c r="G568" s="117">
        <v>8027</v>
      </c>
      <c r="H568" s="117">
        <v>5458</v>
      </c>
      <c r="I568" s="117" t="s">
        <v>1283</v>
      </c>
      <c r="J568" t="s">
        <v>8114</v>
      </c>
      <c r="K568" t="s">
        <v>8124</v>
      </c>
    </row>
    <row r="569" spans="7:11" x14ac:dyDescent="0.25">
      <c r="G569" s="117">
        <v>8027</v>
      </c>
      <c r="H569" s="117">
        <v>5668</v>
      </c>
      <c r="I569" s="117" t="s">
        <v>1253</v>
      </c>
      <c r="J569" t="s">
        <v>8122</v>
      </c>
      <c r="K569" t="s">
        <v>8124</v>
      </c>
    </row>
    <row r="570" spans="7:11" x14ac:dyDescent="0.25">
      <c r="G570" s="117">
        <v>8027</v>
      </c>
      <c r="H570" s="117">
        <v>5672</v>
      </c>
      <c r="I570" s="117" t="s">
        <v>1293</v>
      </c>
      <c r="J570" t="s">
        <v>8122</v>
      </c>
      <c r="K570" t="s">
        <v>8124</v>
      </c>
    </row>
    <row r="571" spans="7:11" x14ac:dyDescent="0.25">
      <c r="G571" s="117">
        <v>8027</v>
      </c>
      <c r="H571" s="117">
        <v>5673</v>
      </c>
      <c r="I571" s="117" t="s">
        <v>1236</v>
      </c>
      <c r="J571" t="s">
        <v>8114</v>
      </c>
      <c r="K571" t="s">
        <v>8124</v>
      </c>
    </row>
    <row r="572" spans="7:11" x14ac:dyDescent="0.25">
      <c r="G572" s="117">
        <v>8027</v>
      </c>
      <c r="H572" s="117">
        <v>6251</v>
      </c>
      <c r="I572" s="117" t="s">
        <v>5117</v>
      </c>
      <c r="J572" t="s">
        <v>8122</v>
      </c>
      <c r="K572" t="s">
        <v>8124</v>
      </c>
    </row>
    <row r="573" spans="7:11" x14ac:dyDescent="0.25">
      <c r="G573" s="117">
        <v>8027</v>
      </c>
      <c r="H573" s="117">
        <v>6252</v>
      </c>
      <c r="I573" s="117" t="s">
        <v>5123</v>
      </c>
      <c r="J573" t="s">
        <v>8122</v>
      </c>
      <c r="K573" t="s">
        <v>8124</v>
      </c>
    </row>
    <row r="574" spans="7:11" x14ac:dyDescent="0.25">
      <c r="G574" s="117">
        <v>8027</v>
      </c>
      <c r="H574" s="117">
        <v>6253</v>
      </c>
      <c r="I574" s="117" t="s">
        <v>5112</v>
      </c>
      <c r="J574" t="s">
        <v>8122</v>
      </c>
      <c r="K574" t="s">
        <v>8124</v>
      </c>
    </row>
    <row r="575" spans="7:11" x14ac:dyDescent="0.25">
      <c r="G575" s="117">
        <v>8027</v>
      </c>
      <c r="H575" s="117">
        <v>6399</v>
      </c>
      <c r="I575" s="117" t="s">
        <v>620</v>
      </c>
      <c r="J575" t="s">
        <v>8122</v>
      </c>
      <c r="K575" t="s">
        <v>8124</v>
      </c>
    </row>
    <row r="576" spans="7:11" x14ac:dyDescent="0.25">
      <c r="G576" s="117">
        <v>8028</v>
      </c>
      <c r="H576" s="117">
        <v>4944</v>
      </c>
      <c r="I576" s="117" t="s">
        <v>1063</v>
      </c>
      <c r="J576" t="s">
        <v>8122</v>
      </c>
      <c r="K576" t="s">
        <v>8124</v>
      </c>
    </row>
    <row r="577" spans="7:11" x14ac:dyDescent="0.25">
      <c r="G577" s="117">
        <v>8028</v>
      </c>
      <c r="H577" s="117">
        <v>4945</v>
      </c>
      <c r="I577" s="117" t="s">
        <v>1069</v>
      </c>
      <c r="J577" t="s">
        <v>8122</v>
      </c>
      <c r="K577" t="s">
        <v>8124</v>
      </c>
    </row>
    <row r="578" spans="7:11" x14ac:dyDescent="0.25">
      <c r="G578" s="117">
        <v>8028</v>
      </c>
      <c r="H578" s="117">
        <v>4946</v>
      </c>
      <c r="I578" s="117" t="s">
        <v>1054</v>
      </c>
      <c r="J578" t="s">
        <v>8122</v>
      </c>
      <c r="K578" t="s">
        <v>8124</v>
      </c>
    </row>
    <row r="579" spans="7:11" x14ac:dyDescent="0.25">
      <c r="G579" s="117">
        <v>8030</v>
      </c>
      <c r="H579" s="117">
        <v>4367</v>
      </c>
      <c r="I579" s="117" t="s">
        <v>1914</v>
      </c>
      <c r="J579" t="s">
        <v>8122</v>
      </c>
      <c r="K579" t="s">
        <v>8124</v>
      </c>
    </row>
    <row r="580" spans="7:11" x14ac:dyDescent="0.25">
      <c r="G580" s="117">
        <v>8030</v>
      </c>
      <c r="H580" s="117">
        <v>4368</v>
      </c>
      <c r="I580" s="117" t="s">
        <v>1920</v>
      </c>
      <c r="J580" t="s">
        <v>8122</v>
      </c>
      <c r="K580" t="s">
        <v>8124</v>
      </c>
    </row>
    <row r="581" spans="7:11" x14ac:dyDescent="0.25">
      <c r="G581" s="117">
        <v>8030</v>
      </c>
      <c r="H581" s="117">
        <v>4369</v>
      </c>
      <c r="I581" s="117" t="s">
        <v>1925</v>
      </c>
      <c r="J581" t="s">
        <v>8122</v>
      </c>
      <c r="K581" t="s">
        <v>8124</v>
      </c>
    </row>
    <row r="582" spans="7:11" x14ac:dyDescent="0.25">
      <c r="G582" s="117">
        <v>8030</v>
      </c>
      <c r="H582" s="117">
        <v>4370</v>
      </c>
      <c r="I582" s="117" t="s">
        <v>1929</v>
      </c>
      <c r="J582" t="s">
        <v>8113</v>
      </c>
      <c r="K582" t="s">
        <v>8119</v>
      </c>
    </row>
    <row r="583" spans="7:11" x14ac:dyDescent="0.25">
      <c r="G583" s="117">
        <v>8030</v>
      </c>
      <c r="H583" s="117">
        <v>4371</v>
      </c>
      <c r="I583" s="117" t="s">
        <v>1933</v>
      </c>
      <c r="J583" t="s">
        <v>8122</v>
      </c>
      <c r="K583" t="s">
        <v>8124</v>
      </c>
    </row>
    <row r="584" spans="7:11" x14ac:dyDescent="0.25">
      <c r="G584" s="117">
        <v>8030</v>
      </c>
      <c r="H584" s="117">
        <v>4372</v>
      </c>
      <c r="I584" s="117" t="s">
        <v>1936</v>
      </c>
      <c r="J584" t="s">
        <v>8122</v>
      </c>
      <c r="K584" t="s">
        <v>8124</v>
      </c>
    </row>
    <row r="585" spans="7:11" x14ac:dyDescent="0.25">
      <c r="G585" s="117">
        <v>8030</v>
      </c>
      <c r="H585" s="117">
        <v>4373</v>
      </c>
      <c r="I585" s="117" t="s">
        <v>1940</v>
      </c>
      <c r="J585" t="s">
        <v>8113</v>
      </c>
      <c r="K585" t="s">
        <v>8119</v>
      </c>
    </row>
    <row r="586" spans="7:11" x14ac:dyDescent="0.25">
      <c r="G586" s="117">
        <v>8030</v>
      </c>
      <c r="H586" s="117">
        <v>4374</v>
      </c>
      <c r="I586" s="117" t="s">
        <v>1943</v>
      </c>
      <c r="J586" t="s">
        <v>8122</v>
      </c>
      <c r="K586" t="s">
        <v>8124</v>
      </c>
    </row>
    <row r="587" spans="7:11" x14ac:dyDescent="0.25">
      <c r="G587" s="117">
        <v>8031</v>
      </c>
      <c r="H587" s="117">
        <v>4574</v>
      </c>
      <c r="I587" s="117" t="s">
        <v>2159</v>
      </c>
      <c r="J587" t="s">
        <v>8122</v>
      </c>
      <c r="K587" t="s">
        <v>8124</v>
      </c>
    </row>
    <row r="588" spans="7:11" x14ac:dyDescent="0.25">
      <c r="G588" s="117">
        <v>8032</v>
      </c>
      <c r="H588" s="117">
        <v>5460</v>
      </c>
      <c r="I588" s="117" t="s">
        <v>1188</v>
      </c>
      <c r="J588" t="s">
        <v>8114</v>
      </c>
      <c r="K588" t="s">
        <v>8124</v>
      </c>
    </row>
    <row r="589" spans="7:11" x14ac:dyDescent="0.25">
      <c r="G589" s="117">
        <v>8032</v>
      </c>
      <c r="H589" s="117">
        <v>5461</v>
      </c>
      <c r="I589" s="117" t="s">
        <v>1220</v>
      </c>
      <c r="J589" t="s">
        <v>8114</v>
      </c>
      <c r="K589" t="s">
        <v>8120</v>
      </c>
    </row>
    <row r="590" spans="7:11" x14ac:dyDescent="0.25">
      <c r="G590" s="117">
        <v>8032</v>
      </c>
      <c r="H590" s="117">
        <v>5462</v>
      </c>
      <c r="I590" s="117" t="s">
        <v>1218</v>
      </c>
      <c r="J590" t="s">
        <v>8114</v>
      </c>
      <c r="K590" t="s">
        <v>8120</v>
      </c>
    </row>
    <row r="591" spans="7:11" x14ac:dyDescent="0.25">
      <c r="G591" s="117">
        <v>8032</v>
      </c>
      <c r="H591" s="117">
        <v>5463</v>
      </c>
      <c r="I591" s="117" t="s">
        <v>1192</v>
      </c>
      <c r="J591" t="s">
        <v>8114</v>
      </c>
      <c r="K591" t="s">
        <v>8124</v>
      </c>
    </row>
    <row r="592" spans="7:11" x14ac:dyDescent="0.25">
      <c r="G592" s="117">
        <v>8032</v>
      </c>
      <c r="H592" s="117">
        <v>5464</v>
      </c>
      <c r="I592" s="117" t="s">
        <v>1196</v>
      </c>
      <c r="J592" t="s">
        <v>8122</v>
      </c>
      <c r="K592" t="s">
        <v>8124</v>
      </c>
    </row>
    <row r="593" spans="7:11" x14ac:dyDescent="0.25">
      <c r="G593" s="117">
        <v>8032</v>
      </c>
      <c r="H593" s="117">
        <v>5466</v>
      </c>
      <c r="I593" s="117" t="s">
        <v>1208</v>
      </c>
      <c r="J593" t="s">
        <v>8113</v>
      </c>
      <c r="K593" t="s">
        <v>8119</v>
      </c>
    </row>
    <row r="594" spans="7:11" x14ac:dyDescent="0.25">
      <c r="G594" s="117">
        <v>8032</v>
      </c>
      <c r="H594" s="117">
        <v>5467</v>
      </c>
      <c r="I594" s="117" t="s">
        <v>1205</v>
      </c>
      <c r="J594" t="s">
        <v>8122</v>
      </c>
      <c r="K594" t="s">
        <v>8124</v>
      </c>
    </row>
    <row r="595" spans="7:11" x14ac:dyDescent="0.25">
      <c r="G595" s="117">
        <v>8032</v>
      </c>
      <c r="H595" s="117">
        <v>5470</v>
      </c>
      <c r="I595" s="117" t="s">
        <v>5106</v>
      </c>
      <c r="J595" t="s">
        <v>8122</v>
      </c>
      <c r="K595" t="s">
        <v>8124</v>
      </c>
    </row>
    <row r="596" spans="7:11" x14ac:dyDescent="0.25">
      <c r="G596" s="117">
        <v>8032</v>
      </c>
      <c r="H596" s="117">
        <v>5486</v>
      </c>
      <c r="I596" s="117" t="s">
        <v>1201</v>
      </c>
      <c r="J596" t="s">
        <v>8114</v>
      </c>
      <c r="K596" t="s">
        <v>8124</v>
      </c>
    </row>
    <row r="597" spans="7:11" x14ac:dyDescent="0.25">
      <c r="G597" s="117">
        <v>8032</v>
      </c>
      <c r="H597" s="117">
        <v>5805</v>
      </c>
      <c r="I597" s="117" t="s">
        <v>1225</v>
      </c>
      <c r="J597" t="s">
        <v>8122</v>
      </c>
      <c r="K597" t="s">
        <v>8124</v>
      </c>
    </row>
    <row r="598" spans="7:11" x14ac:dyDescent="0.25">
      <c r="G598" s="117">
        <v>8032</v>
      </c>
      <c r="H598" s="117">
        <v>5806</v>
      </c>
      <c r="I598" s="117" t="s">
        <v>1222</v>
      </c>
      <c r="J598" t="s">
        <v>8114</v>
      </c>
      <c r="K598" t="s">
        <v>8124</v>
      </c>
    </row>
    <row r="599" spans="7:11" x14ac:dyDescent="0.25">
      <c r="G599" s="117">
        <v>8032</v>
      </c>
      <c r="H599" s="117">
        <v>5807</v>
      </c>
      <c r="I599" s="117" t="s">
        <v>1230</v>
      </c>
      <c r="J599" t="s">
        <v>8122</v>
      </c>
      <c r="K599" t="s">
        <v>8124</v>
      </c>
    </row>
    <row r="600" spans="7:11" x14ac:dyDescent="0.25">
      <c r="G600" s="117">
        <v>8032</v>
      </c>
      <c r="H600" s="117">
        <v>5812</v>
      </c>
      <c r="I600" s="117" t="s">
        <v>1213</v>
      </c>
      <c r="J600" t="s">
        <v>8113</v>
      </c>
      <c r="K600" t="s">
        <v>8119</v>
      </c>
    </row>
    <row r="601" spans="7:11" x14ac:dyDescent="0.25">
      <c r="G601" s="117">
        <v>8032</v>
      </c>
      <c r="H601" s="117">
        <v>6254</v>
      </c>
      <c r="I601" s="117" t="s">
        <v>5096</v>
      </c>
      <c r="J601" t="s">
        <v>8122</v>
      </c>
      <c r="K601" t="s">
        <v>8124</v>
      </c>
    </row>
    <row r="602" spans="7:11" x14ac:dyDescent="0.25">
      <c r="G602" s="117">
        <v>8032</v>
      </c>
      <c r="H602" s="117">
        <v>6255</v>
      </c>
      <c r="I602" s="117" t="s">
        <v>5099</v>
      </c>
      <c r="J602" t="s">
        <v>8122</v>
      </c>
      <c r="K602" t="s">
        <v>8124</v>
      </c>
    </row>
    <row r="603" spans="7:11" x14ac:dyDescent="0.25">
      <c r="G603" s="117">
        <v>8032</v>
      </c>
      <c r="H603" s="117">
        <v>6256</v>
      </c>
      <c r="I603" s="117" t="s">
        <v>5101</v>
      </c>
      <c r="J603" t="s">
        <v>8122</v>
      </c>
      <c r="K603" t="s">
        <v>8124</v>
      </c>
    </row>
    <row r="604" spans="7:11" x14ac:dyDescent="0.25">
      <c r="G604" s="117">
        <v>8033</v>
      </c>
      <c r="H604" s="117">
        <v>6004</v>
      </c>
      <c r="I604" s="117" t="s">
        <v>1306</v>
      </c>
      <c r="J604" t="s">
        <v>8122</v>
      </c>
      <c r="K604" t="s">
        <v>8124</v>
      </c>
    </row>
    <row r="605" spans="7:11" x14ac:dyDescent="0.25">
      <c r="G605" s="117">
        <v>8036</v>
      </c>
      <c r="H605" s="117">
        <v>4122</v>
      </c>
      <c r="I605" s="117" t="s">
        <v>1232</v>
      </c>
      <c r="J605" t="s">
        <v>8116</v>
      </c>
      <c r="K605" t="s">
        <v>8117</v>
      </c>
    </row>
    <row r="606" spans="7:11" x14ac:dyDescent="0.25">
      <c r="G606" s="117">
        <v>8036</v>
      </c>
      <c r="H606" s="117">
        <v>4123</v>
      </c>
      <c r="I606" s="117" t="s">
        <v>1241</v>
      </c>
      <c r="J606" t="s">
        <v>8116</v>
      </c>
      <c r="K606" t="s">
        <v>8117</v>
      </c>
    </row>
    <row r="607" spans="7:11" x14ac:dyDescent="0.25">
      <c r="G607" s="117">
        <v>8036</v>
      </c>
      <c r="H607" s="117">
        <v>4124</v>
      </c>
      <c r="I607" s="117" t="s">
        <v>1248</v>
      </c>
      <c r="J607" t="s">
        <v>8116</v>
      </c>
      <c r="K607" t="s">
        <v>8117</v>
      </c>
    </row>
    <row r="608" spans="7:11" x14ac:dyDescent="0.25">
      <c r="G608" s="117">
        <v>8037</v>
      </c>
      <c r="H608" s="117">
        <v>4082</v>
      </c>
      <c r="I608" s="117" t="s">
        <v>1139</v>
      </c>
      <c r="J608" t="s">
        <v>8122</v>
      </c>
      <c r="K608" t="s">
        <v>8124</v>
      </c>
    </row>
    <row r="609" spans="7:11" x14ac:dyDescent="0.25">
      <c r="G609" s="117">
        <v>8037</v>
      </c>
      <c r="H609" s="117">
        <v>4083</v>
      </c>
      <c r="I609" s="117" t="s">
        <v>1146</v>
      </c>
      <c r="J609" t="s">
        <v>8122</v>
      </c>
      <c r="K609" t="s">
        <v>8124</v>
      </c>
    </row>
    <row r="610" spans="7:11" x14ac:dyDescent="0.25">
      <c r="G610" s="117">
        <v>8037</v>
      </c>
      <c r="H610" s="117">
        <v>4084</v>
      </c>
      <c r="I610" s="117" t="s">
        <v>1155</v>
      </c>
      <c r="J610" t="s">
        <v>8122</v>
      </c>
      <c r="K610" t="s">
        <v>8124</v>
      </c>
    </row>
    <row r="611" spans="7:11" x14ac:dyDescent="0.25">
      <c r="G611" s="117">
        <v>8037</v>
      </c>
      <c r="H611" s="117">
        <v>4085</v>
      </c>
      <c r="I611" s="117" t="s">
        <v>1158</v>
      </c>
      <c r="J611" t="s">
        <v>8114</v>
      </c>
      <c r="K611" t="s">
        <v>8124</v>
      </c>
    </row>
    <row r="612" spans="7:11" x14ac:dyDescent="0.25">
      <c r="G612" s="117">
        <v>8037</v>
      </c>
      <c r="H612" s="117">
        <v>4086</v>
      </c>
      <c r="I612" s="117" t="s">
        <v>1169</v>
      </c>
      <c r="J612" t="s">
        <v>8114</v>
      </c>
      <c r="K612" t="s">
        <v>8124</v>
      </c>
    </row>
    <row r="613" spans="7:11" x14ac:dyDescent="0.25">
      <c r="G613" s="117">
        <v>8037</v>
      </c>
      <c r="H613" s="117">
        <v>5488</v>
      </c>
      <c r="I613" s="117" t="s">
        <v>1316</v>
      </c>
      <c r="J613" t="s">
        <v>8122</v>
      </c>
      <c r="K613" t="s">
        <v>8124</v>
      </c>
    </row>
    <row r="614" spans="7:11" x14ac:dyDescent="0.25">
      <c r="G614" s="117">
        <v>8039</v>
      </c>
      <c r="H614" s="117">
        <v>3901</v>
      </c>
      <c r="I614" s="117" t="s">
        <v>552</v>
      </c>
      <c r="J614" t="s">
        <v>8122</v>
      </c>
      <c r="K614" t="s">
        <v>8124</v>
      </c>
    </row>
    <row r="615" spans="7:11" x14ac:dyDescent="0.25">
      <c r="G615" s="117">
        <v>8039</v>
      </c>
      <c r="H615" s="117">
        <v>5438</v>
      </c>
      <c r="I615" s="117" t="s">
        <v>805</v>
      </c>
      <c r="J615" t="s">
        <v>8122</v>
      </c>
      <c r="K615" t="s">
        <v>8124</v>
      </c>
    </row>
    <row r="616" spans="7:11" x14ac:dyDescent="0.25">
      <c r="G616" s="117">
        <v>8039</v>
      </c>
      <c r="H616" s="117">
        <v>5439</v>
      </c>
      <c r="I616" s="117" t="s">
        <v>814</v>
      </c>
      <c r="J616" t="s">
        <v>8122</v>
      </c>
      <c r="K616" t="s">
        <v>8124</v>
      </c>
    </row>
    <row r="617" spans="7:11" x14ac:dyDescent="0.25">
      <c r="G617" s="117">
        <v>8041</v>
      </c>
      <c r="H617" s="117">
        <v>3747</v>
      </c>
      <c r="I617" s="117" t="s">
        <v>76</v>
      </c>
      <c r="J617" t="s">
        <v>8122</v>
      </c>
      <c r="K617" t="s">
        <v>8124</v>
      </c>
    </row>
    <row r="618" spans="7:11" x14ac:dyDescent="0.25">
      <c r="G618" s="117">
        <v>8041</v>
      </c>
      <c r="H618" s="117">
        <v>3748</v>
      </c>
      <c r="I618" s="117" t="s">
        <v>141</v>
      </c>
      <c r="J618" t="s">
        <v>8116</v>
      </c>
      <c r="K618" t="s">
        <v>8117</v>
      </c>
    </row>
    <row r="619" spans="7:11" x14ac:dyDescent="0.25">
      <c r="G619" s="117">
        <v>8041</v>
      </c>
      <c r="H619" s="117">
        <v>3749</v>
      </c>
      <c r="I619" s="117" t="s">
        <v>144</v>
      </c>
      <c r="J619" t="s">
        <v>8122</v>
      </c>
      <c r="K619" t="s">
        <v>8124</v>
      </c>
    </row>
    <row r="620" spans="7:11" x14ac:dyDescent="0.25">
      <c r="G620" s="117">
        <v>8041</v>
      </c>
      <c r="H620" s="117">
        <v>3750</v>
      </c>
      <c r="I620" s="117" t="s">
        <v>151</v>
      </c>
      <c r="J620" t="s">
        <v>8122</v>
      </c>
      <c r="K620" t="s">
        <v>8124</v>
      </c>
    </row>
    <row r="621" spans="7:11" x14ac:dyDescent="0.25">
      <c r="G621" s="117">
        <v>8041</v>
      </c>
      <c r="H621" s="117">
        <v>3767</v>
      </c>
      <c r="I621" s="117" t="s">
        <v>209</v>
      </c>
      <c r="J621" t="s">
        <v>8122</v>
      </c>
      <c r="K621" t="s">
        <v>8124</v>
      </c>
    </row>
    <row r="622" spans="7:11" x14ac:dyDescent="0.25">
      <c r="G622" s="117">
        <v>8041</v>
      </c>
      <c r="H622" s="117">
        <v>4448</v>
      </c>
      <c r="I622" s="117" t="s">
        <v>1378</v>
      </c>
      <c r="J622" t="s">
        <v>8122</v>
      </c>
      <c r="K622" t="s">
        <v>8124</v>
      </c>
    </row>
    <row r="623" spans="7:11" x14ac:dyDescent="0.25">
      <c r="G623" s="117">
        <v>8041</v>
      </c>
      <c r="H623" s="117">
        <v>5344</v>
      </c>
      <c r="I623" s="117" t="s">
        <v>1373</v>
      </c>
      <c r="J623" t="s">
        <v>8122</v>
      </c>
      <c r="K623" t="s">
        <v>8124</v>
      </c>
    </row>
    <row r="624" spans="7:11" x14ac:dyDescent="0.25">
      <c r="G624" s="117">
        <v>8041</v>
      </c>
      <c r="H624" s="117">
        <v>5345</v>
      </c>
      <c r="I624" s="117" t="s">
        <v>1368</v>
      </c>
      <c r="J624" t="s">
        <v>8122</v>
      </c>
      <c r="K624" t="s">
        <v>8124</v>
      </c>
    </row>
    <row r="625" spans="7:11" x14ac:dyDescent="0.25">
      <c r="G625" s="117">
        <v>8041</v>
      </c>
      <c r="H625" s="117">
        <v>5674</v>
      </c>
      <c r="I625" s="117" t="s">
        <v>1392</v>
      </c>
      <c r="J625" t="s">
        <v>8122</v>
      </c>
      <c r="K625" t="s">
        <v>8124</v>
      </c>
    </row>
    <row r="626" spans="7:11" x14ac:dyDescent="0.25">
      <c r="G626" s="117">
        <v>8041</v>
      </c>
      <c r="H626" s="117">
        <v>5675</v>
      </c>
      <c r="I626" s="117" t="s">
        <v>1387</v>
      </c>
      <c r="J626" t="s">
        <v>8122</v>
      </c>
      <c r="K626" t="s">
        <v>8124</v>
      </c>
    </row>
    <row r="627" spans="7:11" x14ac:dyDescent="0.25">
      <c r="G627" s="117">
        <v>8041</v>
      </c>
      <c r="H627" s="117">
        <v>6860</v>
      </c>
      <c r="I627" s="117" t="s">
        <v>5133</v>
      </c>
      <c r="J627" t="s">
        <v>8122</v>
      </c>
      <c r="K627" t="s">
        <v>8126</v>
      </c>
    </row>
    <row r="628" spans="7:11" x14ac:dyDescent="0.25">
      <c r="G628" s="117">
        <v>8044</v>
      </c>
      <c r="H628" s="117">
        <v>4077</v>
      </c>
      <c r="I628" s="117" t="s">
        <v>6250</v>
      </c>
      <c r="J628" t="s">
        <v>8122</v>
      </c>
      <c r="K628" t="s">
        <v>8124</v>
      </c>
    </row>
    <row r="629" spans="7:11" x14ac:dyDescent="0.25">
      <c r="G629" s="117">
        <v>8044</v>
      </c>
      <c r="H629" s="117">
        <v>4078</v>
      </c>
      <c r="I629" s="117" t="s">
        <v>1105</v>
      </c>
      <c r="J629" t="s">
        <v>8122</v>
      </c>
      <c r="K629" t="s">
        <v>8124</v>
      </c>
    </row>
    <row r="630" spans="7:11" x14ac:dyDescent="0.25">
      <c r="G630" s="117">
        <v>8044</v>
      </c>
      <c r="H630" s="117">
        <v>4079</v>
      </c>
      <c r="I630" s="117" t="s">
        <v>1116</v>
      </c>
      <c r="J630" t="s">
        <v>8122</v>
      </c>
      <c r="K630" t="s">
        <v>8124</v>
      </c>
    </row>
    <row r="631" spans="7:11" x14ac:dyDescent="0.25">
      <c r="G631" s="117">
        <v>8044</v>
      </c>
      <c r="H631" s="117">
        <v>4080</v>
      </c>
      <c r="I631" s="117" t="s">
        <v>1123</v>
      </c>
      <c r="J631" t="s">
        <v>8122</v>
      </c>
      <c r="K631" t="s">
        <v>8124</v>
      </c>
    </row>
    <row r="632" spans="7:11" x14ac:dyDescent="0.25">
      <c r="G632" s="117">
        <v>8044</v>
      </c>
      <c r="H632" s="117">
        <v>4081</v>
      </c>
      <c r="I632" s="117" t="s">
        <v>1132</v>
      </c>
      <c r="J632" t="s">
        <v>8113</v>
      </c>
      <c r="K632" t="s">
        <v>8115</v>
      </c>
    </row>
    <row r="633" spans="7:11" x14ac:dyDescent="0.25">
      <c r="G633" s="117">
        <v>8044</v>
      </c>
      <c r="H633" s="117">
        <v>6123</v>
      </c>
      <c r="I633" s="117" t="s">
        <v>3241</v>
      </c>
      <c r="J633" t="s">
        <v>8113</v>
      </c>
      <c r="K633" t="s">
        <v>8115</v>
      </c>
    </row>
    <row r="634" spans="7:11" x14ac:dyDescent="0.25">
      <c r="G634" s="117">
        <v>8045</v>
      </c>
      <c r="H634" s="117">
        <v>4128</v>
      </c>
      <c r="I634" s="117" t="s">
        <v>1257</v>
      </c>
      <c r="J634" t="s">
        <v>8116</v>
      </c>
      <c r="K634" t="s">
        <v>8117</v>
      </c>
    </row>
    <row r="635" spans="7:11" x14ac:dyDescent="0.25">
      <c r="G635" s="117">
        <v>8045</v>
      </c>
      <c r="H635" s="117">
        <v>4129</v>
      </c>
      <c r="I635" s="117" t="s">
        <v>5455</v>
      </c>
      <c r="J635" t="s">
        <v>8116</v>
      </c>
      <c r="K635" t="s">
        <v>8117</v>
      </c>
    </row>
    <row r="636" spans="7:11" x14ac:dyDescent="0.25">
      <c r="G636" s="117">
        <v>8045</v>
      </c>
      <c r="H636" s="117">
        <v>4132</v>
      </c>
      <c r="I636" s="117" t="s">
        <v>1276</v>
      </c>
      <c r="J636" t="s">
        <v>8116</v>
      </c>
      <c r="K636" t="s">
        <v>8117</v>
      </c>
    </row>
    <row r="637" spans="7:11" x14ac:dyDescent="0.25">
      <c r="G637" s="117">
        <v>8046</v>
      </c>
      <c r="H637" s="117">
        <v>4160</v>
      </c>
      <c r="I637" s="117" t="s">
        <v>1276</v>
      </c>
      <c r="J637" t="s">
        <v>8116</v>
      </c>
      <c r="K637" t="s">
        <v>8117</v>
      </c>
    </row>
    <row r="638" spans="7:11" x14ac:dyDescent="0.25">
      <c r="G638" s="117">
        <v>8046</v>
      </c>
      <c r="H638" s="117">
        <v>4161</v>
      </c>
      <c r="I638" s="117" t="s">
        <v>5455</v>
      </c>
      <c r="J638" t="s">
        <v>8116</v>
      </c>
      <c r="K638" t="s">
        <v>8117</v>
      </c>
    </row>
    <row r="639" spans="7:11" x14ac:dyDescent="0.25">
      <c r="G639" s="117">
        <v>8046</v>
      </c>
      <c r="H639" s="117">
        <v>4162</v>
      </c>
      <c r="I639" s="117" t="s">
        <v>1257</v>
      </c>
      <c r="J639" t="s">
        <v>8116</v>
      </c>
      <c r="K639" t="s">
        <v>8117</v>
      </c>
    </row>
    <row r="640" spans="7:11" x14ac:dyDescent="0.25">
      <c r="G640" s="117">
        <v>8047</v>
      </c>
      <c r="H640" s="117">
        <v>4223</v>
      </c>
      <c r="I640" s="117" t="s">
        <v>1608</v>
      </c>
      <c r="J640" t="s">
        <v>8122</v>
      </c>
      <c r="K640" t="s">
        <v>8124</v>
      </c>
    </row>
    <row r="641" spans="7:11" x14ac:dyDescent="0.25">
      <c r="G641" s="117">
        <v>8047</v>
      </c>
      <c r="H641" s="117">
        <v>7000</v>
      </c>
      <c r="I641" s="117" t="s">
        <v>5212</v>
      </c>
      <c r="J641" t="s">
        <v>8122</v>
      </c>
      <c r="K641" t="s">
        <v>8126</v>
      </c>
    </row>
    <row r="642" spans="7:11" x14ac:dyDescent="0.25">
      <c r="G642" s="117">
        <v>8048</v>
      </c>
      <c r="H642" s="117">
        <v>4166</v>
      </c>
      <c r="I642" s="117" t="s">
        <v>1276</v>
      </c>
      <c r="J642" t="s">
        <v>8116</v>
      </c>
      <c r="K642" t="s">
        <v>8117</v>
      </c>
    </row>
    <row r="643" spans="7:11" x14ac:dyDescent="0.25">
      <c r="G643" s="117">
        <v>8048</v>
      </c>
      <c r="H643" s="117">
        <v>4167</v>
      </c>
      <c r="I643" s="117" t="s">
        <v>1257</v>
      </c>
      <c r="J643" t="s">
        <v>8116</v>
      </c>
      <c r="K643" t="s">
        <v>8117</v>
      </c>
    </row>
    <row r="644" spans="7:11" x14ac:dyDescent="0.25">
      <c r="G644" s="117">
        <v>8048</v>
      </c>
      <c r="H644" s="117">
        <v>4168</v>
      </c>
      <c r="I644" s="117" t="s">
        <v>5455</v>
      </c>
      <c r="J644" t="s">
        <v>8116</v>
      </c>
      <c r="K644" t="s">
        <v>8117</v>
      </c>
    </row>
    <row r="645" spans="7:11" x14ac:dyDescent="0.25">
      <c r="G645" s="117">
        <v>8049</v>
      </c>
      <c r="H645" s="117">
        <v>3897</v>
      </c>
      <c r="I645" s="117" t="s">
        <v>536</v>
      </c>
      <c r="J645" t="s">
        <v>8122</v>
      </c>
      <c r="K645" t="s">
        <v>8124</v>
      </c>
    </row>
    <row r="646" spans="7:11" x14ac:dyDescent="0.25">
      <c r="G646" s="117">
        <v>8052</v>
      </c>
      <c r="H646" s="117">
        <v>4474</v>
      </c>
      <c r="I646" s="117" t="s">
        <v>1547</v>
      </c>
      <c r="J646" t="s">
        <v>8122</v>
      </c>
      <c r="K646" t="s">
        <v>8124</v>
      </c>
    </row>
    <row r="647" spans="7:11" x14ac:dyDescent="0.25">
      <c r="G647" s="117">
        <v>8052</v>
      </c>
      <c r="H647" s="117">
        <v>4475</v>
      </c>
      <c r="I647" s="117" t="s">
        <v>1561</v>
      </c>
      <c r="J647" t="s">
        <v>8122</v>
      </c>
      <c r="K647" t="s">
        <v>8124</v>
      </c>
    </row>
    <row r="648" spans="7:11" x14ac:dyDescent="0.25">
      <c r="G648" s="117">
        <v>8052</v>
      </c>
      <c r="H648" s="117">
        <v>4482</v>
      </c>
      <c r="I648" s="117" t="s">
        <v>1568</v>
      </c>
      <c r="J648" t="s">
        <v>8122</v>
      </c>
      <c r="K648" t="s">
        <v>8124</v>
      </c>
    </row>
    <row r="649" spans="7:11" x14ac:dyDescent="0.25">
      <c r="G649" s="117">
        <v>8052</v>
      </c>
      <c r="H649" s="117">
        <v>4484</v>
      </c>
      <c r="I649" s="117" t="s">
        <v>1557</v>
      </c>
      <c r="J649" t="s">
        <v>8114</v>
      </c>
      <c r="K649" t="s">
        <v>8124</v>
      </c>
    </row>
    <row r="650" spans="7:11" x14ac:dyDescent="0.25">
      <c r="G650" s="117">
        <v>8052</v>
      </c>
      <c r="H650" s="117">
        <v>4488</v>
      </c>
      <c r="I650" s="117" t="s">
        <v>1553</v>
      </c>
      <c r="J650" t="s">
        <v>8122</v>
      </c>
      <c r="K650" t="s">
        <v>8124</v>
      </c>
    </row>
    <row r="651" spans="7:11" x14ac:dyDescent="0.25">
      <c r="G651" s="117">
        <v>8055</v>
      </c>
      <c r="H651" s="117">
        <v>5468</v>
      </c>
      <c r="I651" s="117" t="s">
        <v>2373</v>
      </c>
      <c r="J651" t="s">
        <v>8116</v>
      </c>
      <c r="K651" t="s">
        <v>8117</v>
      </c>
    </row>
    <row r="652" spans="7:11" x14ac:dyDescent="0.25">
      <c r="G652" s="117">
        <v>8055</v>
      </c>
      <c r="H652" s="117">
        <v>5469</v>
      </c>
      <c r="I652" s="117" t="s">
        <v>2370</v>
      </c>
      <c r="J652" t="s">
        <v>8116</v>
      </c>
      <c r="K652" t="s">
        <v>8117</v>
      </c>
    </row>
    <row r="653" spans="7:11" x14ac:dyDescent="0.25">
      <c r="G653" s="117">
        <v>8055</v>
      </c>
      <c r="H653" s="117">
        <v>5471</v>
      </c>
      <c r="I653" s="117" t="s">
        <v>2362</v>
      </c>
      <c r="J653" t="s">
        <v>8122</v>
      </c>
      <c r="K653" t="s">
        <v>8124</v>
      </c>
    </row>
    <row r="654" spans="7:11" x14ac:dyDescent="0.25">
      <c r="G654" s="117">
        <v>8055</v>
      </c>
      <c r="H654" s="117">
        <v>5472</v>
      </c>
      <c r="I654" s="117" t="s">
        <v>2365</v>
      </c>
      <c r="J654" t="s">
        <v>8116</v>
      </c>
      <c r="K654" t="s">
        <v>8117</v>
      </c>
    </row>
    <row r="655" spans="7:11" x14ac:dyDescent="0.25">
      <c r="G655" s="117">
        <v>8055</v>
      </c>
      <c r="H655" s="117">
        <v>5473</v>
      </c>
      <c r="I655" s="117" t="s">
        <v>2375</v>
      </c>
      <c r="J655" t="s">
        <v>8116</v>
      </c>
      <c r="K655" t="s">
        <v>8117</v>
      </c>
    </row>
    <row r="656" spans="7:11" x14ac:dyDescent="0.25">
      <c r="G656" s="117">
        <v>8055</v>
      </c>
      <c r="H656" s="117">
        <v>5474</v>
      </c>
      <c r="I656" s="117" t="s">
        <v>2357</v>
      </c>
      <c r="J656" t="s">
        <v>8116</v>
      </c>
      <c r="K656" t="s">
        <v>8117</v>
      </c>
    </row>
    <row r="657" spans="7:11" x14ac:dyDescent="0.25">
      <c r="G657" s="117">
        <v>8055</v>
      </c>
      <c r="H657" s="117">
        <v>5481</v>
      </c>
      <c r="I657" s="117" t="s">
        <v>2368</v>
      </c>
      <c r="J657" t="s">
        <v>8116</v>
      </c>
      <c r="K657" t="s">
        <v>8117</v>
      </c>
    </row>
    <row r="658" spans="7:11" x14ac:dyDescent="0.25">
      <c r="G658" s="117">
        <v>8055</v>
      </c>
      <c r="H658" s="117">
        <v>5482</v>
      </c>
      <c r="I658" s="117" t="s">
        <v>2378</v>
      </c>
      <c r="J658" t="s">
        <v>8116</v>
      </c>
      <c r="K658" t="s">
        <v>8117</v>
      </c>
    </row>
    <row r="659" spans="7:11" x14ac:dyDescent="0.25">
      <c r="G659" s="117">
        <v>8056</v>
      </c>
      <c r="H659" s="117">
        <v>4733</v>
      </c>
      <c r="I659" s="117" t="s">
        <v>2382</v>
      </c>
      <c r="J659" t="s">
        <v>8116</v>
      </c>
      <c r="K659" t="s">
        <v>8117</v>
      </c>
    </row>
    <row r="660" spans="7:11" x14ac:dyDescent="0.25">
      <c r="G660" s="117">
        <v>8056</v>
      </c>
      <c r="H660" s="117">
        <v>4734</v>
      </c>
      <c r="I660" s="117" t="s">
        <v>2414</v>
      </c>
      <c r="J660" t="s">
        <v>8116</v>
      </c>
      <c r="K660" t="s">
        <v>8117</v>
      </c>
    </row>
    <row r="661" spans="7:11" x14ac:dyDescent="0.25">
      <c r="G661" s="117">
        <v>8056</v>
      </c>
      <c r="H661" s="117">
        <v>4735</v>
      </c>
      <c r="I661" s="117" t="s">
        <v>2387</v>
      </c>
      <c r="J661" t="s">
        <v>8116</v>
      </c>
      <c r="K661" t="s">
        <v>8117</v>
      </c>
    </row>
    <row r="662" spans="7:11" x14ac:dyDescent="0.25">
      <c r="G662" s="117">
        <v>8056</v>
      </c>
      <c r="H662" s="117">
        <v>4838</v>
      </c>
      <c r="I662" s="117" t="s">
        <v>2391</v>
      </c>
      <c r="J662" t="s">
        <v>8116</v>
      </c>
      <c r="K662" t="s">
        <v>8117</v>
      </c>
    </row>
    <row r="663" spans="7:11" x14ac:dyDescent="0.25">
      <c r="G663" s="117">
        <v>8056</v>
      </c>
      <c r="H663" s="117">
        <v>4841</v>
      </c>
      <c r="I663" s="117" t="s">
        <v>2395</v>
      </c>
      <c r="J663" t="s">
        <v>8116</v>
      </c>
      <c r="K663" t="s">
        <v>8117</v>
      </c>
    </row>
    <row r="664" spans="7:11" x14ac:dyDescent="0.25">
      <c r="G664" s="117">
        <v>8056</v>
      </c>
      <c r="H664" s="117">
        <v>4843</v>
      </c>
      <c r="I664" s="117" t="s">
        <v>2398</v>
      </c>
      <c r="J664" t="s">
        <v>8116</v>
      </c>
      <c r="K664" t="s">
        <v>8117</v>
      </c>
    </row>
    <row r="665" spans="7:11" x14ac:dyDescent="0.25">
      <c r="G665" s="117">
        <v>8056</v>
      </c>
      <c r="H665" s="117">
        <v>4859</v>
      </c>
      <c r="I665" s="117" t="s">
        <v>2403</v>
      </c>
      <c r="J665" t="s">
        <v>8116</v>
      </c>
      <c r="K665" t="s">
        <v>8117</v>
      </c>
    </row>
    <row r="666" spans="7:11" x14ac:dyDescent="0.25">
      <c r="G666" s="117">
        <v>8056</v>
      </c>
      <c r="H666" s="117">
        <v>4860</v>
      </c>
      <c r="I666" s="117" t="s">
        <v>2409</v>
      </c>
      <c r="J666" t="s">
        <v>8116</v>
      </c>
      <c r="K666" t="s">
        <v>8117</v>
      </c>
    </row>
    <row r="667" spans="7:11" x14ac:dyDescent="0.25">
      <c r="G667" s="117">
        <v>8056</v>
      </c>
      <c r="H667" s="117">
        <v>4861</v>
      </c>
      <c r="I667" s="117" t="s">
        <v>2418</v>
      </c>
      <c r="J667" t="s">
        <v>8116</v>
      </c>
      <c r="K667" t="s">
        <v>8117</v>
      </c>
    </row>
    <row r="668" spans="7:11" x14ac:dyDescent="0.25">
      <c r="G668" s="117">
        <v>8057</v>
      </c>
      <c r="H668" s="117">
        <v>4950</v>
      </c>
      <c r="I668" s="117" t="s">
        <v>2422</v>
      </c>
      <c r="J668" t="s">
        <v>8116</v>
      </c>
      <c r="K668" t="s">
        <v>8117</v>
      </c>
    </row>
    <row r="669" spans="7:11" x14ac:dyDescent="0.25">
      <c r="G669" s="117">
        <v>8057</v>
      </c>
      <c r="H669" s="117">
        <v>4953</v>
      </c>
      <c r="I669" s="117" t="s">
        <v>2427</v>
      </c>
      <c r="J669" t="s">
        <v>8116</v>
      </c>
      <c r="K669" t="s">
        <v>8117</v>
      </c>
    </row>
    <row r="670" spans="7:11" x14ac:dyDescent="0.25">
      <c r="G670" s="117">
        <v>8057</v>
      </c>
      <c r="H670" s="117">
        <v>4955</v>
      </c>
      <c r="I670" s="117" t="s">
        <v>2431</v>
      </c>
      <c r="J670" t="s">
        <v>8116</v>
      </c>
      <c r="K670" t="s">
        <v>8117</v>
      </c>
    </row>
    <row r="671" spans="7:11" x14ac:dyDescent="0.25">
      <c r="G671" s="117">
        <v>8057</v>
      </c>
      <c r="H671" s="117">
        <v>4957</v>
      </c>
      <c r="I671" s="117" t="s">
        <v>2382</v>
      </c>
      <c r="J671" t="s">
        <v>8116</v>
      </c>
      <c r="K671" t="s">
        <v>8117</v>
      </c>
    </row>
    <row r="672" spans="7:11" x14ac:dyDescent="0.25">
      <c r="G672" s="117">
        <v>8057</v>
      </c>
      <c r="H672" s="117">
        <v>4960</v>
      </c>
      <c r="I672" s="117" t="s">
        <v>2398</v>
      </c>
      <c r="J672" t="s">
        <v>8116</v>
      </c>
      <c r="K672" t="s">
        <v>8117</v>
      </c>
    </row>
    <row r="673" spans="7:11" x14ac:dyDescent="0.25">
      <c r="G673" s="117">
        <v>8057</v>
      </c>
      <c r="H673" s="117">
        <v>4961</v>
      </c>
      <c r="I673" s="117" t="s">
        <v>2418</v>
      </c>
      <c r="J673" t="s">
        <v>8116</v>
      </c>
      <c r="K673" t="s">
        <v>8117</v>
      </c>
    </row>
    <row r="674" spans="7:11" x14ac:dyDescent="0.25">
      <c r="G674" s="117">
        <v>8058</v>
      </c>
      <c r="H674" s="117">
        <v>3989</v>
      </c>
      <c r="I674" s="117" t="s">
        <v>839</v>
      </c>
      <c r="J674" t="s">
        <v>8122</v>
      </c>
      <c r="K674" t="s">
        <v>8124</v>
      </c>
    </row>
    <row r="675" spans="7:11" x14ac:dyDescent="0.25">
      <c r="G675" s="117">
        <v>8059</v>
      </c>
      <c r="H675" s="117">
        <v>4377</v>
      </c>
      <c r="I675" s="117" t="s">
        <v>1949</v>
      </c>
      <c r="J675" t="s">
        <v>8122</v>
      </c>
      <c r="K675" t="s">
        <v>8124</v>
      </c>
    </row>
    <row r="676" spans="7:11" x14ac:dyDescent="0.25">
      <c r="G676" s="117">
        <v>8059</v>
      </c>
      <c r="H676" s="117">
        <v>4378</v>
      </c>
      <c r="I676" s="117" t="s">
        <v>1950</v>
      </c>
      <c r="J676" t="s">
        <v>8122</v>
      </c>
      <c r="K676" t="s">
        <v>8124</v>
      </c>
    </row>
    <row r="677" spans="7:11" x14ac:dyDescent="0.25">
      <c r="G677" s="117">
        <v>8059</v>
      </c>
      <c r="H677" s="117">
        <v>4391</v>
      </c>
      <c r="I677" s="117" t="s">
        <v>2001</v>
      </c>
      <c r="J677" t="s">
        <v>8122</v>
      </c>
      <c r="K677" t="s">
        <v>8124</v>
      </c>
    </row>
    <row r="678" spans="7:11" x14ac:dyDescent="0.25">
      <c r="G678" s="117">
        <v>8059</v>
      </c>
      <c r="H678" s="117">
        <v>4392</v>
      </c>
      <c r="I678" s="117" t="s">
        <v>2006</v>
      </c>
      <c r="J678" t="s">
        <v>8122</v>
      </c>
      <c r="K678" t="s">
        <v>8124</v>
      </c>
    </row>
    <row r="679" spans="7:11" x14ac:dyDescent="0.25">
      <c r="G679" s="117">
        <v>8059</v>
      </c>
      <c r="H679" s="117">
        <v>4393</v>
      </c>
      <c r="I679" s="117" t="s">
        <v>2010</v>
      </c>
      <c r="J679" t="s">
        <v>8122</v>
      </c>
      <c r="K679" t="s">
        <v>8124</v>
      </c>
    </row>
    <row r="680" spans="7:11" x14ac:dyDescent="0.25">
      <c r="G680" s="117">
        <v>8059</v>
      </c>
      <c r="H680" s="117">
        <v>4394</v>
      </c>
      <c r="I680" s="117" t="s">
        <v>2014</v>
      </c>
      <c r="J680" t="s">
        <v>8122</v>
      </c>
      <c r="K680" t="s">
        <v>8124</v>
      </c>
    </row>
    <row r="681" spans="7:11" x14ac:dyDescent="0.25">
      <c r="G681" s="117">
        <v>8059</v>
      </c>
      <c r="H681" s="117">
        <v>4395</v>
      </c>
      <c r="I681" s="117" t="s">
        <v>2018</v>
      </c>
      <c r="J681" t="s">
        <v>8122</v>
      </c>
      <c r="K681" t="s">
        <v>8124</v>
      </c>
    </row>
    <row r="682" spans="7:11" x14ac:dyDescent="0.25">
      <c r="G682" s="117">
        <v>8059</v>
      </c>
      <c r="H682" s="117">
        <v>4396</v>
      </c>
      <c r="I682" s="117" t="s">
        <v>2021</v>
      </c>
      <c r="J682" t="s">
        <v>8122</v>
      </c>
      <c r="K682" t="s">
        <v>8124</v>
      </c>
    </row>
    <row r="683" spans="7:11" x14ac:dyDescent="0.25">
      <c r="G683" s="117">
        <v>8059</v>
      </c>
      <c r="H683" s="117">
        <v>4397</v>
      </c>
      <c r="I683" s="117" t="s">
        <v>2024</v>
      </c>
      <c r="J683" t="s">
        <v>8122</v>
      </c>
      <c r="K683" t="s">
        <v>8124</v>
      </c>
    </row>
    <row r="684" spans="7:11" x14ac:dyDescent="0.25">
      <c r="G684" s="117">
        <v>8059</v>
      </c>
      <c r="H684" s="117">
        <v>4398</v>
      </c>
      <c r="I684" s="117" t="s">
        <v>2028</v>
      </c>
      <c r="J684" t="s">
        <v>8122</v>
      </c>
      <c r="K684" t="s">
        <v>8124</v>
      </c>
    </row>
    <row r="685" spans="7:11" x14ac:dyDescent="0.25">
      <c r="G685" s="117">
        <v>8059</v>
      </c>
      <c r="H685" s="117">
        <v>4486</v>
      </c>
      <c r="I685" s="117" t="s">
        <v>2205</v>
      </c>
      <c r="J685" t="s">
        <v>8122</v>
      </c>
      <c r="K685" t="s">
        <v>8124</v>
      </c>
    </row>
    <row r="686" spans="7:11" x14ac:dyDescent="0.25">
      <c r="G686" s="117">
        <v>8059</v>
      </c>
      <c r="H686" s="117">
        <v>5491</v>
      </c>
      <c r="I686" s="117" t="s">
        <v>3308</v>
      </c>
      <c r="J686" t="s">
        <v>8122</v>
      </c>
      <c r="K686" t="s">
        <v>8124</v>
      </c>
    </row>
    <row r="687" spans="7:11" x14ac:dyDescent="0.25">
      <c r="G687" s="117">
        <v>8059</v>
      </c>
      <c r="H687" s="117">
        <v>5664</v>
      </c>
      <c r="I687" s="117" t="s">
        <v>3362</v>
      </c>
      <c r="J687" t="s">
        <v>8122</v>
      </c>
      <c r="K687" t="s">
        <v>8124</v>
      </c>
    </row>
    <row r="688" spans="7:11" x14ac:dyDescent="0.25">
      <c r="G688" s="117">
        <v>8059</v>
      </c>
      <c r="H688" s="117">
        <v>5665</v>
      </c>
      <c r="I688" s="117" t="s">
        <v>3366</v>
      </c>
      <c r="J688" t="s">
        <v>8122</v>
      </c>
      <c r="K688" t="s">
        <v>8124</v>
      </c>
    </row>
    <row r="689" spans="7:11" x14ac:dyDescent="0.25">
      <c r="G689" s="117">
        <v>8059</v>
      </c>
      <c r="H689" s="117">
        <v>5743</v>
      </c>
      <c r="I689" s="117" t="s">
        <v>3332</v>
      </c>
      <c r="J689" t="s">
        <v>8114</v>
      </c>
      <c r="K689" t="s">
        <v>8124</v>
      </c>
    </row>
    <row r="690" spans="7:11" x14ac:dyDescent="0.25">
      <c r="G690" s="117">
        <v>8059</v>
      </c>
      <c r="H690" s="117">
        <v>5744</v>
      </c>
      <c r="I690" s="117" t="s">
        <v>3329</v>
      </c>
      <c r="J690" t="s">
        <v>8122</v>
      </c>
      <c r="K690" t="s">
        <v>8124</v>
      </c>
    </row>
    <row r="691" spans="7:11" x14ac:dyDescent="0.25">
      <c r="G691" s="117">
        <v>8059</v>
      </c>
      <c r="H691" s="117">
        <v>5745</v>
      </c>
      <c r="I691" s="117" t="s">
        <v>3351</v>
      </c>
      <c r="J691" t="s">
        <v>8122</v>
      </c>
      <c r="K691" t="s">
        <v>8124</v>
      </c>
    </row>
    <row r="692" spans="7:11" x14ac:dyDescent="0.25">
      <c r="G692" s="117">
        <v>8059</v>
      </c>
      <c r="H692" s="117">
        <v>5746</v>
      </c>
      <c r="I692" s="117" t="s">
        <v>3344</v>
      </c>
      <c r="J692" t="s">
        <v>8122</v>
      </c>
      <c r="K692" t="s">
        <v>8124</v>
      </c>
    </row>
    <row r="693" spans="7:11" x14ac:dyDescent="0.25">
      <c r="G693" s="117">
        <v>8059</v>
      </c>
      <c r="H693" s="117">
        <v>5747</v>
      </c>
      <c r="I693" s="117" t="s">
        <v>3341</v>
      </c>
      <c r="J693" t="s">
        <v>8122</v>
      </c>
      <c r="K693" t="s">
        <v>8124</v>
      </c>
    </row>
    <row r="694" spans="7:11" x14ac:dyDescent="0.25">
      <c r="G694" s="117">
        <v>8059</v>
      </c>
      <c r="H694" s="117">
        <v>5748</v>
      </c>
      <c r="I694" s="117" t="s">
        <v>3348</v>
      </c>
      <c r="J694" t="s">
        <v>8122</v>
      </c>
      <c r="K694" t="s">
        <v>8124</v>
      </c>
    </row>
    <row r="695" spans="7:11" x14ac:dyDescent="0.25">
      <c r="G695" s="117">
        <v>8059</v>
      </c>
      <c r="H695" s="117">
        <v>5749</v>
      </c>
      <c r="I695" s="117" t="s">
        <v>3297</v>
      </c>
      <c r="J695" t="s">
        <v>8122</v>
      </c>
      <c r="K695" t="s">
        <v>8124</v>
      </c>
    </row>
    <row r="696" spans="7:11" x14ac:dyDescent="0.25">
      <c r="G696" s="117">
        <v>8059</v>
      </c>
      <c r="H696" s="117">
        <v>5750</v>
      </c>
      <c r="I696" s="117" t="s">
        <v>3347</v>
      </c>
      <c r="J696" t="s">
        <v>8114</v>
      </c>
      <c r="K696" t="s">
        <v>8124</v>
      </c>
    </row>
    <row r="697" spans="7:11" x14ac:dyDescent="0.25">
      <c r="G697" s="117">
        <v>8059</v>
      </c>
      <c r="H697" s="117">
        <v>5751</v>
      </c>
      <c r="I697" s="117" t="s">
        <v>3354</v>
      </c>
      <c r="J697" t="s">
        <v>8122</v>
      </c>
      <c r="K697" t="s">
        <v>8124</v>
      </c>
    </row>
    <row r="698" spans="7:11" x14ac:dyDescent="0.25">
      <c r="G698" s="117">
        <v>8059</v>
      </c>
      <c r="H698" s="117">
        <v>5811</v>
      </c>
      <c r="I698" s="117" t="s">
        <v>3306</v>
      </c>
      <c r="J698" t="s">
        <v>8122</v>
      </c>
      <c r="K698" t="s">
        <v>8124</v>
      </c>
    </row>
    <row r="699" spans="7:11" x14ac:dyDescent="0.25">
      <c r="G699" s="117">
        <v>8059</v>
      </c>
      <c r="H699" s="117">
        <v>6450</v>
      </c>
      <c r="I699" s="117" t="s">
        <v>6259</v>
      </c>
      <c r="J699" t="s">
        <v>8122</v>
      </c>
      <c r="K699" t="s">
        <v>8124</v>
      </c>
    </row>
    <row r="700" spans="7:11" x14ac:dyDescent="0.25">
      <c r="G700" s="117">
        <v>8059</v>
      </c>
      <c r="H700" s="117">
        <v>6996</v>
      </c>
      <c r="I700" s="117" t="s">
        <v>6263</v>
      </c>
      <c r="J700" t="s">
        <v>8122</v>
      </c>
      <c r="K700" t="s">
        <v>8126</v>
      </c>
    </row>
    <row r="701" spans="7:11" x14ac:dyDescent="0.25">
      <c r="G701" s="117">
        <v>8059</v>
      </c>
      <c r="H701" s="117">
        <v>6997</v>
      </c>
      <c r="I701" s="117" t="s">
        <v>6025</v>
      </c>
      <c r="J701" t="s">
        <v>8122</v>
      </c>
      <c r="K701" t="s">
        <v>8126</v>
      </c>
    </row>
    <row r="702" spans="7:11" x14ac:dyDescent="0.25">
      <c r="G702" s="117">
        <v>8059</v>
      </c>
      <c r="H702" s="117">
        <v>7047</v>
      </c>
      <c r="I702" s="117" t="s">
        <v>6266</v>
      </c>
      <c r="J702" t="s">
        <v>8122</v>
      </c>
      <c r="K702" t="s">
        <v>8125</v>
      </c>
    </row>
    <row r="703" spans="7:11" x14ac:dyDescent="0.25">
      <c r="G703" s="117">
        <v>8060</v>
      </c>
      <c r="H703" s="117">
        <v>4802</v>
      </c>
      <c r="I703" s="117" t="s">
        <v>2691</v>
      </c>
      <c r="J703" t="s">
        <v>8122</v>
      </c>
      <c r="K703" t="s">
        <v>8124</v>
      </c>
    </row>
    <row r="704" spans="7:11" x14ac:dyDescent="0.25">
      <c r="G704" s="117">
        <v>8060</v>
      </c>
      <c r="H704" s="117">
        <v>4803</v>
      </c>
      <c r="I704" s="117" t="s">
        <v>2695</v>
      </c>
      <c r="J704" t="s">
        <v>8122</v>
      </c>
      <c r="K704" t="s">
        <v>8124</v>
      </c>
    </row>
    <row r="705" spans="7:11" x14ac:dyDescent="0.25">
      <c r="G705" s="117">
        <v>8060</v>
      </c>
      <c r="H705" s="117">
        <v>4804</v>
      </c>
      <c r="I705" s="117" t="s">
        <v>2699</v>
      </c>
      <c r="J705" t="s">
        <v>8122</v>
      </c>
      <c r="K705" t="s">
        <v>8124</v>
      </c>
    </row>
    <row r="706" spans="7:11" x14ac:dyDescent="0.25">
      <c r="G706" s="117">
        <v>8060</v>
      </c>
      <c r="H706" s="117">
        <v>4805</v>
      </c>
      <c r="I706" s="117" t="s">
        <v>2703</v>
      </c>
      <c r="J706" t="s">
        <v>8122</v>
      </c>
      <c r="K706" t="s">
        <v>8124</v>
      </c>
    </row>
    <row r="707" spans="7:11" x14ac:dyDescent="0.25">
      <c r="G707" s="117">
        <v>8060</v>
      </c>
      <c r="H707" s="117">
        <v>4806</v>
      </c>
      <c r="I707" s="117" t="s">
        <v>2706</v>
      </c>
      <c r="J707" t="s">
        <v>8113</v>
      </c>
      <c r="K707" t="s">
        <v>8119</v>
      </c>
    </row>
    <row r="708" spans="7:11" x14ac:dyDescent="0.25">
      <c r="G708" s="117">
        <v>8060</v>
      </c>
      <c r="H708" s="117">
        <v>4807</v>
      </c>
      <c r="I708" s="117" t="s">
        <v>2709</v>
      </c>
      <c r="J708" t="s">
        <v>8122</v>
      </c>
      <c r="K708" t="s">
        <v>8124</v>
      </c>
    </row>
    <row r="709" spans="7:11" x14ac:dyDescent="0.25">
      <c r="G709" s="117">
        <v>8060</v>
      </c>
      <c r="H709" s="117">
        <v>4808</v>
      </c>
      <c r="I709" s="117" t="s">
        <v>2712</v>
      </c>
      <c r="J709" t="s">
        <v>8113</v>
      </c>
      <c r="K709" t="s">
        <v>8119</v>
      </c>
    </row>
    <row r="710" spans="7:11" x14ac:dyDescent="0.25">
      <c r="G710" s="117">
        <v>8060</v>
      </c>
      <c r="H710" s="117">
        <v>4852</v>
      </c>
      <c r="I710" s="117" t="s">
        <v>2848</v>
      </c>
      <c r="J710" t="s">
        <v>8122</v>
      </c>
      <c r="K710" t="s">
        <v>8124</v>
      </c>
    </row>
    <row r="711" spans="7:11" x14ac:dyDescent="0.25">
      <c r="G711" s="117">
        <v>8061</v>
      </c>
      <c r="H711" s="117">
        <v>4810</v>
      </c>
      <c r="I711" s="117" t="s">
        <v>2718</v>
      </c>
      <c r="J711" t="s">
        <v>8122</v>
      </c>
      <c r="K711" t="s">
        <v>8124</v>
      </c>
    </row>
    <row r="712" spans="7:11" x14ac:dyDescent="0.25">
      <c r="G712" s="117">
        <v>8061</v>
      </c>
      <c r="H712" s="117">
        <v>4823</v>
      </c>
      <c r="I712" s="117" t="s">
        <v>2768</v>
      </c>
      <c r="J712" t="s">
        <v>8122</v>
      </c>
      <c r="K712" t="s">
        <v>8123</v>
      </c>
    </row>
    <row r="713" spans="7:11" x14ac:dyDescent="0.25">
      <c r="G713" s="117">
        <v>8061</v>
      </c>
      <c r="H713" s="117">
        <v>4824</v>
      </c>
      <c r="I713" s="117" t="s">
        <v>2774</v>
      </c>
      <c r="J713" t="s">
        <v>8113</v>
      </c>
      <c r="K713" t="s">
        <v>8115</v>
      </c>
    </row>
    <row r="714" spans="7:11" x14ac:dyDescent="0.25">
      <c r="G714" s="117">
        <v>8061</v>
      </c>
      <c r="H714" s="117">
        <v>4825</v>
      </c>
      <c r="I714" s="117" t="s">
        <v>2780</v>
      </c>
      <c r="J714" t="s">
        <v>8122</v>
      </c>
      <c r="K714" t="s">
        <v>8124</v>
      </c>
    </row>
    <row r="715" spans="7:11" x14ac:dyDescent="0.25">
      <c r="G715" s="117">
        <v>8061</v>
      </c>
      <c r="H715" s="117">
        <v>5826</v>
      </c>
      <c r="I715" s="117" t="s">
        <v>3964</v>
      </c>
      <c r="J715" t="s">
        <v>8122</v>
      </c>
      <c r="K715" t="s">
        <v>8124</v>
      </c>
    </row>
    <row r="716" spans="7:11" x14ac:dyDescent="0.25">
      <c r="G716" s="117">
        <v>8062</v>
      </c>
      <c r="H716" s="117">
        <v>4856</v>
      </c>
      <c r="I716" s="117" t="s">
        <v>2865</v>
      </c>
      <c r="J716" t="s">
        <v>8122</v>
      </c>
      <c r="K716" t="s">
        <v>8124</v>
      </c>
    </row>
    <row r="717" spans="7:11" x14ac:dyDescent="0.25">
      <c r="G717" s="117">
        <v>8062</v>
      </c>
      <c r="H717" s="117">
        <v>4857</v>
      </c>
      <c r="I717" s="117" t="s">
        <v>2869</v>
      </c>
      <c r="J717" t="s">
        <v>8113</v>
      </c>
      <c r="K717" t="s">
        <v>8119</v>
      </c>
    </row>
    <row r="718" spans="7:11" x14ac:dyDescent="0.25">
      <c r="G718" s="117">
        <v>8063</v>
      </c>
      <c r="H718" s="117">
        <v>4903</v>
      </c>
      <c r="I718" s="117" t="s">
        <v>5043</v>
      </c>
      <c r="J718" t="s">
        <v>8122</v>
      </c>
      <c r="K718" t="s">
        <v>8124</v>
      </c>
    </row>
    <row r="719" spans="7:11" x14ac:dyDescent="0.25">
      <c r="G719" s="117">
        <v>8063</v>
      </c>
      <c r="H719" s="117">
        <v>4905</v>
      </c>
      <c r="I719" s="117" t="s">
        <v>1085</v>
      </c>
      <c r="J719" t="s">
        <v>8122</v>
      </c>
      <c r="K719" t="s">
        <v>8124</v>
      </c>
    </row>
    <row r="720" spans="7:11" x14ac:dyDescent="0.25">
      <c r="G720" s="117">
        <v>8063</v>
      </c>
      <c r="H720" s="117">
        <v>4907</v>
      </c>
      <c r="I720" s="117" t="s">
        <v>1094</v>
      </c>
      <c r="J720" t="s">
        <v>8122</v>
      </c>
      <c r="K720" t="s">
        <v>8124</v>
      </c>
    </row>
    <row r="721" spans="7:11" x14ac:dyDescent="0.25">
      <c r="G721" s="117">
        <v>8064</v>
      </c>
      <c r="H721" s="117">
        <v>5321</v>
      </c>
      <c r="I721" s="117" t="s">
        <v>1836</v>
      </c>
      <c r="J721" t="s">
        <v>8122</v>
      </c>
      <c r="K721" t="s">
        <v>8124</v>
      </c>
    </row>
    <row r="722" spans="7:11" x14ac:dyDescent="0.25">
      <c r="G722" s="117">
        <v>8064</v>
      </c>
      <c r="H722" s="117">
        <v>5322</v>
      </c>
      <c r="I722" s="117" t="s">
        <v>1825</v>
      </c>
      <c r="J722" t="s">
        <v>8122</v>
      </c>
      <c r="K722" t="s">
        <v>8124</v>
      </c>
    </row>
    <row r="723" spans="7:11" x14ac:dyDescent="0.25">
      <c r="G723" s="117">
        <v>8064</v>
      </c>
      <c r="H723" s="117">
        <v>5328</v>
      </c>
      <c r="I723" s="117" t="s">
        <v>1831</v>
      </c>
      <c r="J723" t="s">
        <v>8122</v>
      </c>
      <c r="K723" t="s">
        <v>8124</v>
      </c>
    </row>
    <row r="724" spans="7:11" x14ac:dyDescent="0.25">
      <c r="G724" s="117">
        <v>8064</v>
      </c>
      <c r="H724" s="117">
        <v>5329</v>
      </c>
      <c r="I724" s="117" t="s">
        <v>1840</v>
      </c>
      <c r="J724" t="s">
        <v>8122</v>
      </c>
      <c r="K724" t="s">
        <v>8124</v>
      </c>
    </row>
    <row r="725" spans="7:11" x14ac:dyDescent="0.25">
      <c r="G725" s="117">
        <v>8064</v>
      </c>
      <c r="H725" s="117">
        <v>5533</v>
      </c>
      <c r="I725" s="117" t="s">
        <v>1815</v>
      </c>
      <c r="J725" t="s">
        <v>8122</v>
      </c>
      <c r="K725" t="s">
        <v>8124</v>
      </c>
    </row>
    <row r="726" spans="7:11" x14ac:dyDescent="0.25">
      <c r="G726" s="117">
        <v>8064</v>
      </c>
      <c r="H726" s="117">
        <v>5585</v>
      </c>
      <c r="I726" s="117" t="s">
        <v>1820</v>
      </c>
      <c r="J726" t="s">
        <v>8122</v>
      </c>
      <c r="K726" t="s">
        <v>8124</v>
      </c>
    </row>
    <row r="727" spans="7:11" x14ac:dyDescent="0.25">
      <c r="G727" s="117">
        <v>8064</v>
      </c>
      <c r="H727" s="117">
        <v>5587</v>
      </c>
      <c r="I727" s="117" t="s">
        <v>1845</v>
      </c>
      <c r="J727" t="s">
        <v>8122</v>
      </c>
      <c r="K727" t="s">
        <v>8124</v>
      </c>
    </row>
    <row r="728" spans="7:11" x14ac:dyDescent="0.25">
      <c r="G728" s="117">
        <v>8065</v>
      </c>
      <c r="H728" s="117">
        <v>4863</v>
      </c>
      <c r="I728" s="117" t="s">
        <v>2891</v>
      </c>
      <c r="J728" t="s">
        <v>8122</v>
      </c>
      <c r="K728" t="s">
        <v>8124</v>
      </c>
    </row>
    <row r="729" spans="7:11" x14ac:dyDescent="0.25">
      <c r="G729" s="117">
        <v>8066</v>
      </c>
      <c r="H729" s="117">
        <v>4580</v>
      </c>
      <c r="I729" s="117" t="s">
        <v>2412</v>
      </c>
      <c r="J729" t="s">
        <v>8122</v>
      </c>
      <c r="K729" t="s">
        <v>8124</v>
      </c>
    </row>
    <row r="730" spans="7:11" x14ac:dyDescent="0.25">
      <c r="G730" s="117">
        <v>8067</v>
      </c>
      <c r="H730" s="117">
        <v>4677</v>
      </c>
      <c r="I730" s="117" t="s">
        <v>2506</v>
      </c>
      <c r="J730" t="s">
        <v>8122</v>
      </c>
      <c r="K730" t="s">
        <v>8124</v>
      </c>
    </row>
    <row r="731" spans="7:11" x14ac:dyDescent="0.25">
      <c r="G731" s="117">
        <v>8067</v>
      </c>
      <c r="H731" s="117">
        <v>4678</v>
      </c>
      <c r="I731" s="117" t="s">
        <v>6461</v>
      </c>
      <c r="J731" t="s">
        <v>8122</v>
      </c>
      <c r="K731" t="s">
        <v>8124</v>
      </c>
    </row>
    <row r="732" spans="7:11" x14ac:dyDescent="0.25">
      <c r="G732" s="117">
        <v>8068</v>
      </c>
      <c r="H732" s="117">
        <v>4581</v>
      </c>
      <c r="I732" s="117" t="s">
        <v>2417</v>
      </c>
      <c r="J732" t="s">
        <v>8122</v>
      </c>
      <c r="K732" t="s">
        <v>8124</v>
      </c>
    </row>
    <row r="733" spans="7:11" x14ac:dyDescent="0.25">
      <c r="G733" s="117">
        <v>8070</v>
      </c>
      <c r="H733" s="117">
        <v>4036</v>
      </c>
      <c r="I733" s="117" t="s">
        <v>963</v>
      </c>
      <c r="J733" t="s">
        <v>8122</v>
      </c>
      <c r="K733" t="s">
        <v>8124</v>
      </c>
    </row>
    <row r="734" spans="7:11" x14ac:dyDescent="0.25">
      <c r="G734" s="117">
        <v>8070</v>
      </c>
      <c r="H734" s="117">
        <v>4238</v>
      </c>
      <c r="I734" s="117" t="s">
        <v>1665</v>
      </c>
      <c r="J734" t="s">
        <v>8114</v>
      </c>
      <c r="K734" t="s">
        <v>8124</v>
      </c>
    </row>
    <row r="735" spans="7:11" x14ac:dyDescent="0.25">
      <c r="G735" s="117">
        <v>8070</v>
      </c>
      <c r="H735" s="117">
        <v>4239</v>
      </c>
      <c r="I735" s="117" t="s">
        <v>1674</v>
      </c>
      <c r="J735" t="s">
        <v>8122</v>
      </c>
      <c r="K735" t="s">
        <v>8124</v>
      </c>
    </row>
    <row r="736" spans="7:11" x14ac:dyDescent="0.25">
      <c r="G736" s="117">
        <v>8070</v>
      </c>
      <c r="H736" s="117">
        <v>4241</v>
      </c>
      <c r="I736" s="117" t="s">
        <v>1687</v>
      </c>
      <c r="J736" t="s">
        <v>8114</v>
      </c>
      <c r="K736" t="s">
        <v>8124</v>
      </c>
    </row>
    <row r="737" spans="7:11" x14ac:dyDescent="0.25">
      <c r="G737" s="117">
        <v>8070</v>
      </c>
      <c r="H737" s="117">
        <v>5125</v>
      </c>
      <c r="I737" s="117" t="s">
        <v>3629</v>
      </c>
      <c r="J737" t="s">
        <v>8122</v>
      </c>
      <c r="K737" t="s">
        <v>8124</v>
      </c>
    </row>
    <row r="738" spans="7:11" x14ac:dyDescent="0.25">
      <c r="G738" s="117">
        <v>8070</v>
      </c>
      <c r="H738" s="117">
        <v>5126</v>
      </c>
      <c r="I738" s="117" t="s">
        <v>3634</v>
      </c>
      <c r="J738" t="s">
        <v>8114</v>
      </c>
      <c r="K738" t="s">
        <v>8124</v>
      </c>
    </row>
    <row r="739" spans="7:11" x14ac:dyDescent="0.25">
      <c r="G739" s="117">
        <v>8071</v>
      </c>
      <c r="H739" s="117">
        <v>4601</v>
      </c>
      <c r="I739" s="117" t="s">
        <v>2438</v>
      </c>
      <c r="J739" t="s">
        <v>8122</v>
      </c>
      <c r="K739" t="s">
        <v>8124</v>
      </c>
    </row>
    <row r="740" spans="7:11" x14ac:dyDescent="0.25">
      <c r="G740" s="117">
        <v>8073</v>
      </c>
      <c r="H740" s="117">
        <v>3781</v>
      </c>
      <c r="I740" s="117" t="s">
        <v>289</v>
      </c>
      <c r="J740" t="s">
        <v>8122</v>
      </c>
      <c r="K740" t="s">
        <v>8124</v>
      </c>
    </row>
    <row r="741" spans="7:11" x14ac:dyDescent="0.25">
      <c r="G741" s="117">
        <v>8073</v>
      </c>
      <c r="H741" s="117">
        <v>3801</v>
      </c>
      <c r="I741" s="117" t="s">
        <v>375</v>
      </c>
      <c r="J741" t="s">
        <v>8122</v>
      </c>
      <c r="K741" t="s">
        <v>8124</v>
      </c>
    </row>
    <row r="742" spans="7:11" x14ac:dyDescent="0.25">
      <c r="G742" s="117">
        <v>8073</v>
      </c>
      <c r="H742" s="117">
        <v>3802</v>
      </c>
      <c r="I742" s="117" t="s">
        <v>378</v>
      </c>
      <c r="J742" t="s">
        <v>8122</v>
      </c>
      <c r="K742" t="s">
        <v>8124</v>
      </c>
    </row>
    <row r="743" spans="7:11" x14ac:dyDescent="0.25">
      <c r="G743" s="117">
        <v>8073</v>
      </c>
      <c r="H743" s="117">
        <v>3883</v>
      </c>
      <c r="I743" s="117" t="s">
        <v>504</v>
      </c>
      <c r="J743" t="s">
        <v>8113</v>
      </c>
      <c r="K743" t="s">
        <v>8115</v>
      </c>
    </row>
    <row r="744" spans="7:11" x14ac:dyDescent="0.25">
      <c r="G744" s="117">
        <v>8073</v>
      </c>
      <c r="H744" s="117">
        <v>3891</v>
      </c>
      <c r="I744" s="117" t="s">
        <v>5017</v>
      </c>
      <c r="J744" t="s">
        <v>8122</v>
      </c>
      <c r="K744" t="s">
        <v>8123</v>
      </c>
    </row>
    <row r="745" spans="7:11" x14ac:dyDescent="0.25">
      <c r="G745" s="117">
        <v>8073</v>
      </c>
      <c r="H745" s="117">
        <v>3898</v>
      </c>
      <c r="I745" s="117" t="s">
        <v>541</v>
      </c>
      <c r="J745" t="s">
        <v>8122</v>
      </c>
      <c r="K745" t="s">
        <v>8124</v>
      </c>
    </row>
    <row r="746" spans="7:11" x14ac:dyDescent="0.25">
      <c r="G746" s="117">
        <v>8073</v>
      </c>
      <c r="H746" s="117">
        <v>6852</v>
      </c>
      <c r="I746" s="117" t="s">
        <v>5014</v>
      </c>
      <c r="J746" t="s">
        <v>8122</v>
      </c>
      <c r="K746" t="s">
        <v>8126</v>
      </c>
    </row>
    <row r="747" spans="7:11" x14ac:dyDescent="0.25">
      <c r="G747" s="117">
        <v>8074</v>
      </c>
      <c r="H747" s="117">
        <v>5509</v>
      </c>
      <c r="I747" s="117" t="s">
        <v>1797</v>
      </c>
      <c r="J747" t="s">
        <v>8122</v>
      </c>
      <c r="K747" t="s">
        <v>8124</v>
      </c>
    </row>
    <row r="748" spans="7:11" x14ac:dyDescent="0.25">
      <c r="G748" s="117">
        <v>8074</v>
      </c>
      <c r="H748" s="117">
        <v>5511</v>
      </c>
      <c r="I748" s="117" t="s">
        <v>1737</v>
      </c>
      <c r="J748" t="s">
        <v>8122</v>
      </c>
      <c r="K748" t="s">
        <v>8124</v>
      </c>
    </row>
    <row r="749" spans="7:11" x14ac:dyDescent="0.25">
      <c r="G749" s="117">
        <v>8074</v>
      </c>
      <c r="H749" s="117">
        <v>5512</v>
      </c>
      <c r="I749" s="117" t="s">
        <v>1787</v>
      </c>
      <c r="J749" t="s">
        <v>8122</v>
      </c>
      <c r="K749" t="s">
        <v>8124</v>
      </c>
    </row>
    <row r="750" spans="7:11" x14ac:dyDescent="0.25">
      <c r="G750" s="117">
        <v>8074</v>
      </c>
      <c r="H750" s="117">
        <v>5513</v>
      </c>
      <c r="I750" s="117" t="s">
        <v>1742</v>
      </c>
      <c r="J750" t="s">
        <v>8122</v>
      </c>
      <c r="K750" t="s">
        <v>8124</v>
      </c>
    </row>
    <row r="751" spans="7:11" x14ac:dyDescent="0.25">
      <c r="G751" s="117">
        <v>8074</v>
      </c>
      <c r="H751" s="117">
        <v>5514</v>
      </c>
      <c r="I751" s="117" t="s">
        <v>1791</v>
      </c>
      <c r="J751" t="s">
        <v>8114</v>
      </c>
      <c r="K751" t="s">
        <v>8124</v>
      </c>
    </row>
    <row r="752" spans="7:11" x14ac:dyDescent="0.25">
      <c r="G752" s="117">
        <v>8074</v>
      </c>
      <c r="H752" s="117">
        <v>5516</v>
      </c>
      <c r="I752" s="117" t="s">
        <v>1747</v>
      </c>
      <c r="J752" t="s">
        <v>8122</v>
      </c>
      <c r="K752" t="s">
        <v>8124</v>
      </c>
    </row>
    <row r="753" spans="7:11" x14ac:dyDescent="0.25">
      <c r="G753" s="117">
        <v>8074</v>
      </c>
      <c r="H753" s="117">
        <v>6124</v>
      </c>
      <c r="I753" s="117" t="s">
        <v>1803</v>
      </c>
      <c r="J753" t="s">
        <v>8122</v>
      </c>
      <c r="K753" t="s">
        <v>8124</v>
      </c>
    </row>
    <row r="754" spans="7:11" x14ac:dyDescent="0.25">
      <c r="G754" s="117">
        <v>8074</v>
      </c>
      <c r="H754" s="117">
        <v>6125</v>
      </c>
      <c r="I754" s="117" t="s">
        <v>1805</v>
      </c>
      <c r="J754" t="s">
        <v>8122</v>
      </c>
      <c r="K754" t="s">
        <v>8124</v>
      </c>
    </row>
    <row r="755" spans="7:11" x14ac:dyDescent="0.25">
      <c r="G755" s="117">
        <v>8074</v>
      </c>
      <c r="H755" s="117">
        <v>6126</v>
      </c>
      <c r="I755" s="117" t="s">
        <v>1807</v>
      </c>
      <c r="J755" t="s">
        <v>8122</v>
      </c>
      <c r="K755" t="s">
        <v>8124</v>
      </c>
    </row>
    <row r="756" spans="7:11" x14ac:dyDescent="0.25">
      <c r="G756" s="117">
        <v>8074</v>
      </c>
      <c r="H756" s="117">
        <v>6127</v>
      </c>
      <c r="I756" s="117" t="s">
        <v>1809</v>
      </c>
      <c r="J756" t="s">
        <v>8122</v>
      </c>
      <c r="K756" t="s">
        <v>8124</v>
      </c>
    </row>
    <row r="757" spans="7:11" x14ac:dyDescent="0.25">
      <c r="G757" s="117">
        <v>8074</v>
      </c>
      <c r="H757" s="117">
        <v>6128</v>
      </c>
      <c r="I757" s="117" t="s">
        <v>1782</v>
      </c>
      <c r="J757" t="s">
        <v>8122</v>
      </c>
      <c r="K757" t="s">
        <v>8124</v>
      </c>
    </row>
    <row r="758" spans="7:11" x14ac:dyDescent="0.25">
      <c r="G758" s="117">
        <v>8074</v>
      </c>
      <c r="H758" s="117">
        <v>6129</v>
      </c>
      <c r="I758" s="117" t="s">
        <v>1751</v>
      </c>
      <c r="J758" t="s">
        <v>8122</v>
      </c>
      <c r="K758" t="s">
        <v>8124</v>
      </c>
    </row>
    <row r="759" spans="7:11" x14ac:dyDescent="0.25">
      <c r="G759" s="117">
        <v>8074</v>
      </c>
      <c r="H759" s="117">
        <v>6130</v>
      </c>
      <c r="I759" s="117" t="s">
        <v>1755</v>
      </c>
      <c r="J759" t="s">
        <v>8122</v>
      </c>
      <c r="K759" t="s">
        <v>8124</v>
      </c>
    </row>
    <row r="760" spans="7:11" x14ac:dyDescent="0.25">
      <c r="G760" s="117">
        <v>8074</v>
      </c>
      <c r="H760" s="117">
        <v>6131</v>
      </c>
      <c r="I760" s="117" t="s">
        <v>1757</v>
      </c>
      <c r="J760" t="s">
        <v>8122</v>
      </c>
      <c r="K760" t="s">
        <v>8124</v>
      </c>
    </row>
    <row r="761" spans="7:11" x14ac:dyDescent="0.25">
      <c r="G761" s="117">
        <v>8074</v>
      </c>
      <c r="H761" s="117">
        <v>6132</v>
      </c>
      <c r="I761" s="117" t="s">
        <v>1759</v>
      </c>
      <c r="J761" t="s">
        <v>8122</v>
      </c>
      <c r="K761" t="s">
        <v>8124</v>
      </c>
    </row>
    <row r="762" spans="7:11" x14ac:dyDescent="0.25">
      <c r="G762" s="117">
        <v>8074</v>
      </c>
      <c r="H762" s="117">
        <v>6133</v>
      </c>
      <c r="I762" s="117" t="s">
        <v>1761</v>
      </c>
      <c r="J762" t="s">
        <v>8122</v>
      </c>
      <c r="K762" t="s">
        <v>8124</v>
      </c>
    </row>
    <row r="763" spans="7:11" x14ac:dyDescent="0.25">
      <c r="G763" s="117">
        <v>8074</v>
      </c>
      <c r="H763" s="117">
        <v>6134</v>
      </c>
      <c r="I763" s="117" t="s">
        <v>1763</v>
      </c>
      <c r="J763" t="s">
        <v>8122</v>
      </c>
      <c r="K763" t="s">
        <v>8124</v>
      </c>
    </row>
    <row r="764" spans="7:11" x14ac:dyDescent="0.25">
      <c r="G764" s="117">
        <v>8074</v>
      </c>
      <c r="H764" s="117">
        <v>6135</v>
      </c>
      <c r="I764" s="117" t="s">
        <v>1765</v>
      </c>
      <c r="J764" t="s">
        <v>8122</v>
      </c>
      <c r="K764" t="s">
        <v>8124</v>
      </c>
    </row>
    <row r="765" spans="7:11" x14ac:dyDescent="0.25">
      <c r="G765" s="117">
        <v>8074</v>
      </c>
      <c r="H765" s="117">
        <v>6136</v>
      </c>
      <c r="I765" s="117" t="s">
        <v>1767</v>
      </c>
      <c r="J765" t="s">
        <v>8122</v>
      </c>
      <c r="K765" t="s">
        <v>8124</v>
      </c>
    </row>
    <row r="766" spans="7:11" x14ac:dyDescent="0.25">
      <c r="G766" s="117">
        <v>8074</v>
      </c>
      <c r="H766" s="117">
        <v>6137</v>
      </c>
      <c r="I766" s="117" t="s">
        <v>1769</v>
      </c>
      <c r="J766" t="s">
        <v>8122</v>
      </c>
      <c r="K766" t="s">
        <v>8124</v>
      </c>
    </row>
    <row r="767" spans="7:11" x14ac:dyDescent="0.25">
      <c r="G767" s="117">
        <v>8074</v>
      </c>
      <c r="H767" s="117">
        <v>6138</v>
      </c>
      <c r="I767" s="117" t="s">
        <v>1771</v>
      </c>
      <c r="J767" t="s">
        <v>8122</v>
      </c>
      <c r="K767" t="s">
        <v>8124</v>
      </c>
    </row>
    <row r="768" spans="7:11" x14ac:dyDescent="0.25">
      <c r="G768" s="117">
        <v>8074</v>
      </c>
      <c r="H768" s="117">
        <v>6139</v>
      </c>
      <c r="I768" s="117" t="s">
        <v>1776</v>
      </c>
      <c r="J768" t="s">
        <v>8122</v>
      </c>
      <c r="K768" t="s">
        <v>8124</v>
      </c>
    </row>
    <row r="769" spans="7:11" x14ac:dyDescent="0.25">
      <c r="G769" s="117">
        <v>8074</v>
      </c>
      <c r="H769" s="117">
        <v>6140</v>
      </c>
      <c r="I769" s="117" t="s">
        <v>1778</v>
      </c>
      <c r="J769" t="s">
        <v>8122</v>
      </c>
      <c r="K769" t="s">
        <v>8124</v>
      </c>
    </row>
    <row r="770" spans="7:11" x14ac:dyDescent="0.25">
      <c r="G770" s="117">
        <v>8074</v>
      </c>
      <c r="H770" s="117">
        <v>6141</v>
      </c>
      <c r="I770" s="117" t="s">
        <v>1780</v>
      </c>
      <c r="J770" t="s">
        <v>8122</v>
      </c>
      <c r="K770" t="s">
        <v>8124</v>
      </c>
    </row>
    <row r="771" spans="7:11" x14ac:dyDescent="0.25">
      <c r="G771" s="117">
        <v>8074</v>
      </c>
      <c r="H771" s="117">
        <v>6142</v>
      </c>
      <c r="I771" s="117" t="s">
        <v>1784</v>
      </c>
      <c r="J771" t="s">
        <v>8122</v>
      </c>
      <c r="K771" t="s">
        <v>8124</v>
      </c>
    </row>
    <row r="772" spans="7:11" x14ac:dyDescent="0.25">
      <c r="G772" s="117">
        <v>8074</v>
      </c>
      <c r="H772" s="117">
        <v>6143</v>
      </c>
      <c r="I772" s="117" t="s">
        <v>1774</v>
      </c>
      <c r="J772" t="s">
        <v>8122</v>
      </c>
      <c r="K772" t="s">
        <v>8124</v>
      </c>
    </row>
    <row r="773" spans="7:11" x14ac:dyDescent="0.25">
      <c r="G773" s="117">
        <v>8074</v>
      </c>
      <c r="H773" s="117">
        <v>6373</v>
      </c>
      <c r="I773" s="117" t="s">
        <v>5241</v>
      </c>
      <c r="J773" t="s">
        <v>8122</v>
      </c>
      <c r="K773" t="s">
        <v>8124</v>
      </c>
    </row>
    <row r="774" spans="7:11" x14ac:dyDescent="0.25">
      <c r="G774" s="117">
        <v>8074</v>
      </c>
      <c r="H774" s="117">
        <v>6374</v>
      </c>
      <c r="I774" s="117" t="s">
        <v>5245</v>
      </c>
      <c r="J774" t="s">
        <v>8122</v>
      </c>
      <c r="K774" t="s">
        <v>8124</v>
      </c>
    </row>
    <row r="775" spans="7:11" x14ac:dyDescent="0.25">
      <c r="G775" s="117">
        <v>8074</v>
      </c>
      <c r="H775" s="117">
        <v>6375</v>
      </c>
      <c r="I775" s="117" t="s">
        <v>5247</v>
      </c>
      <c r="J775" t="s">
        <v>8122</v>
      </c>
      <c r="K775" t="s">
        <v>8124</v>
      </c>
    </row>
    <row r="776" spans="7:11" x14ac:dyDescent="0.25">
      <c r="G776" s="117">
        <v>8074</v>
      </c>
      <c r="H776" s="117">
        <v>6376</v>
      </c>
      <c r="I776" s="117" t="s">
        <v>5249</v>
      </c>
      <c r="J776" t="s">
        <v>8122</v>
      </c>
      <c r="K776" t="s">
        <v>8124</v>
      </c>
    </row>
    <row r="777" spans="7:11" x14ac:dyDescent="0.25">
      <c r="G777" s="117">
        <v>8074</v>
      </c>
      <c r="H777" s="117">
        <v>6377</v>
      </c>
      <c r="I777" s="117" t="s">
        <v>5251</v>
      </c>
      <c r="J777" t="s">
        <v>8122</v>
      </c>
      <c r="K777" t="s">
        <v>8124</v>
      </c>
    </row>
    <row r="778" spans="7:11" x14ac:dyDescent="0.25">
      <c r="G778" s="117">
        <v>8074</v>
      </c>
      <c r="H778" s="117">
        <v>6378</v>
      </c>
      <c r="I778" s="117" t="s">
        <v>5254</v>
      </c>
      <c r="J778" t="s">
        <v>8122</v>
      </c>
      <c r="K778" t="s">
        <v>8124</v>
      </c>
    </row>
    <row r="779" spans="7:11" x14ac:dyDescent="0.25">
      <c r="G779" s="117">
        <v>8074</v>
      </c>
      <c r="H779" s="117">
        <v>6380</v>
      </c>
      <c r="I779" s="117" t="s">
        <v>5256</v>
      </c>
      <c r="J779" t="s">
        <v>8122</v>
      </c>
      <c r="K779" t="s">
        <v>8124</v>
      </c>
    </row>
    <row r="780" spans="7:11" x14ac:dyDescent="0.25">
      <c r="G780" s="117">
        <v>8074</v>
      </c>
      <c r="H780" s="117">
        <v>6381</v>
      </c>
      <c r="I780" s="117" t="s">
        <v>5258</v>
      </c>
      <c r="J780" t="s">
        <v>8122</v>
      </c>
      <c r="K780" t="s">
        <v>8124</v>
      </c>
    </row>
    <row r="781" spans="7:11" x14ac:dyDescent="0.25">
      <c r="G781" s="117">
        <v>8074</v>
      </c>
      <c r="H781" s="117">
        <v>6382</v>
      </c>
      <c r="I781" s="117" t="s">
        <v>5260</v>
      </c>
      <c r="J781" t="s">
        <v>8122</v>
      </c>
      <c r="K781" t="s">
        <v>8124</v>
      </c>
    </row>
    <row r="782" spans="7:11" x14ac:dyDescent="0.25">
      <c r="G782" s="117">
        <v>8074</v>
      </c>
      <c r="H782" s="117">
        <v>6383</v>
      </c>
      <c r="I782" s="117" t="s">
        <v>5262</v>
      </c>
      <c r="J782" t="s">
        <v>8122</v>
      </c>
      <c r="K782" t="s">
        <v>8124</v>
      </c>
    </row>
    <row r="783" spans="7:11" x14ac:dyDescent="0.25">
      <c r="G783" s="117">
        <v>8074</v>
      </c>
      <c r="H783" s="117">
        <v>6384</v>
      </c>
      <c r="I783" s="117" t="s">
        <v>5265</v>
      </c>
      <c r="J783" t="s">
        <v>8122</v>
      </c>
      <c r="K783" t="s">
        <v>8124</v>
      </c>
    </row>
    <row r="784" spans="7:11" x14ac:dyDescent="0.25">
      <c r="G784" s="117">
        <v>8074</v>
      </c>
      <c r="H784" s="117">
        <v>6385</v>
      </c>
      <c r="I784" s="117" t="s">
        <v>5268</v>
      </c>
      <c r="J784" t="s">
        <v>8122</v>
      </c>
      <c r="K784" t="s">
        <v>8124</v>
      </c>
    </row>
    <row r="785" spans="7:11" x14ac:dyDescent="0.25">
      <c r="G785" s="117">
        <v>8074</v>
      </c>
      <c r="H785" s="117">
        <v>6386</v>
      </c>
      <c r="I785" s="117" t="s">
        <v>5302</v>
      </c>
      <c r="J785" t="s">
        <v>8122</v>
      </c>
      <c r="K785" t="s">
        <v>8124</v>
      </c>
    </row>
    <row r="786" spans="7:11" x14ac:dyDescent="0.25">
      <c r="G786" s="117">
        <v>8074</v>
      </c>
      <c r="H786" s="117">
        <v>6387</v>
      </c>
      <c r="I786" s="117" t="s">
        <v>5304</v>
      </c>
      <c r="J786" t="s">
        <v>8122</v>
      </c>
      <c r="K786" t="s">
        <v>8124</v>
      </c>
    </row>
    <row r="787" spans="7:11" x14ac:dyDescent="0.25">
      <c r="G787" s="117">
        <v>8074</v>
      </c>
      <c r="H787" s="117">
        <v>6388</v>
      </c>
      <c r="I787" s="117" t="s">
        <v>5307</v>
      </c>
      <c r="J787" t="s">
        <v>8122</v>
      </c>
      <c r="K787" t="s">
        <v>8124</v>
      </c>
    </row>
    <row r="788" spans="7:11" x14ac:dyDescent="0.25">
      <c r="G788" s="117">
        <v>8074</v>
      </c>
      <c r="H788" s="117">
        <v>6389</v>
      </c>
      <c r="I788" s="117" t="s">
        <v>5309</v>
      </c>
      <c r="J788" t="s">
        <v>8122</v>
      </c>
      <c r="K788" t="s">
        <v>8124</v>
      </c>
    </row>
    <row r="789" spans="7:11" x14ac:dyDescent="0.25">
      <c r="G789" s="117">
        <v>8074</v>
      </c>
      <c r="H789" s="117">
        <v>6391</v>
      </c>
      <c r="I789" s="117" t="s">
        <v>5314</v>
      </c>
      <c r="J789" t="s">
        <v>8122</v>
      </c>
      <c r="K789" t="s">
        <v>8124</v>
      </c>
    </row>
    <row r="790" spans="7:11" x14ac:dyDescent="0.25">
      <c r="G790" s="117">
        <v>8074</v>
      </c>
      <c r="H790" s="117">
        <v>6392</v>
      </c>
      <c r="I790" s="117" t="s">
        <v>5320</v>
      </c>
      <c r="J790" t="s">
        <v>8122</v>
      </c>
      <c r="K790" t="s">
        <v>8124</v>
      </c>
    </row>
    <row r="791" spans="7:11" x14ac:dyDescent="0.25">
      <c r="G791" s="117">
        <v>8074</v>
      </c>
      <c r="H791" s="117">
        <v>6393</v>
      </c>
      <c r="I791" s="117" t="s">
        <v>5324</v>
      </c>
      <c r="J791" t="s">
        <v>8122</v>
      </c>
      <c r="K791" t="s">
        <v>8124</v>
      </c>
    </row>
    <row r="792" spans="7:11" x14ac:dyDescent="0.25">
      <c r="G792" s="117">
        <v>8074</v>
      </c>
      <c r="H792" s="117">
        <v>6394</v>
      </c>
      <c r="I792" s="117" t="s">
        <v>5327</v>
      </c>
      <c r="J792" t="s">
        <v>8122</v>
      </c>
      <c r="K792" t="s">
        <v>8124</v>
      </c>
    </row>
    <row r="793" spans="7:11" x14ac:dyDescent="0.25">
      <c r="G793" s="117">
        <v>8074</v>
      </c>
      <c r="H793" s="117">
        <v>6395</v>
      </c>
      <c r="I793" s="117" t="s">
        <v>5336</v>
      </c>
      <c r="J793" t="s">
        <v>8122</v>
      </c>
      <c r="K793" t="s">
        <v>8124</v>
      </c>
    </row>
    <row r="794" spans="7:11" x14ac:dyDescent="0.25">
      <c r="G794" s="117">
        <v>8074</v>
      </c>
      <c r="H794" s="117">
        <v>6396</v>
      </c>
      <c r="I794" s="117" t="s">
        <v>5345</v>
      </c>
      <c r="J794" t="s">
        <v>8122</v>
      </c>
      <c r="K794" t="s">
        <v>8124</v>
      </c>
    </row>
    <row r="795" spans="7:11" x14ac:dyDescent="0.25">
      <c r="G795" s="117">
        <v>8074</v>
      </c>
      <c r="H795" s="117">
        <v>6397</v>
      </c>
      <c r="I795" s="117" t="s">
        <v>5347</v>
      </c>
      <c r="J795" t="s">
        <v>8122</v>
      </c>
      <c r="K795" t="s">
        <v>8124</v>
      </c>
    </row>
    <row r="796" spans="7:11" x14ac:dyDescent="0.25">
      <c r="G796" s="117">
        <v>8074</v>
      </c>
      <c r="H796" s="117">
        <v>6398</v>
      </c>
      <c r="I796" s="117" t="s">
        <v>5357</v>
      </c>
      <c r="J796" t="s">
        <v>8122</v>
      </c>
      <c r="K796" t="s">
        <v>8124</v>
      </c>
    </row>
    <row r="797" spans="7:11" x14ac:dyDescent="0.25">
      <c r="G797" s="117">
        <v>8074</v>
      </c>
      <c r="H797" s="117">
        <v>6400</v>
      </c>
      <c r="I797" s="117" t="s">
        <v>5349</v>
      </c>
      <c r="J797" t="s">
        <v>8122</v>
      </c>
      <c r="K797" t="s">
        <v>8124</v>
      </c>
    </row>
    <row r="798" spans="7:11" x14ac:dyDescent="0.25">
      <c r="G798" s="117">
        <v>8074</v>
      </c>
      <c r="H798" s="117">
        <v>6401</v>
      </c>
      <c r="I798" s="117" t="s">
        <v>5352</v>
      </c>
      <c r="J798" t="s">
        <v>8122</v>
      </c>
      <c r="K798" t="s">
        <v>8124</v>
      </c>
    </row>
    <row r="799" spans="7:11" x14ac:dyDescent="0.25">
      <c r="G799" s="117">
        <v>8074</v>
      </c>
      <c r="H799" s="117">
        <v>6402</v>
      </c>
      <c r="I799" s="117" t="s">
        <v>5354</v>
      </c>
      <c r="J799" t="s">
        <v>8122</v>
      </c>
      <c r="K799" t="s">
        <v>8124</v>
      </c>
    </row>
    <row r="800" spans="7:11" x14ac:dyDescent="0.25">
      <c r="G800" s="117">
        <v>8074</v>
      </c>
      <c r="H800" s="117">
        <v>6405</v>
      </c>
      <c r="I800" s="117" t="s">
        <v>2095</v>
      </c>
      <c r="J800" t="s">
        <v>8122</v>
      </c>
      <c r="K800" t="s">
        <v>8124</v>
      </c>
    </row>
    <row r="801" spans="7:11" x14ac:dyDescent="0.25">
      <c r="G801" s="117">
        <v>8074</v>
      </c>
      <c r="H801" s="117">
        <v>6406</v>
      </c>
      <c r="I801" s="117" t="s">
        <v>2111</v>
      </c>
      <c r="J801" t="s">
        <v>8122</v>
      </c>
      <c r="K801" t="s">
        <v>8124</v>
      </c>
    </row>
    <row r="802" spans="7:11" x14ac:dyDescent="0.25">
      <c r="G802" s="117">
        <v>8074</v>
      </c>
      <c r="H802" s="117">
        <v>6407</v>
      </c>
      <c r="I802" s="117" t="s">
        <v>2181</v>
      </c>
      <c r="J802" t="s">
        <v>8122</v>
      </c>
      <c r="K802" t="s">
        <v>8124</v>
      </c>
    </row>
    <row r="803" spans="7:11" x14ac:dyDescent="0.25">
      <c r="G803" s="117">
        <v>8074</v>
      </c>
      <c r="H803" s="117">
        <v>6411</v>
      </c>
      <c r="I803" s="117" t="s">
        <v>2186</v>
      </c>
      <c r="J803" t="s">
        <v>8122</v>
      </c>
      <c r="K803" t="s">
        <v>8124</v>
      </c>
    </row>
    <row r="804" spans="7:11" x14ac:dyDescent="0.25">
      <c r="G804" s="117">
        <v>8074</v>
      </c>
      <c r="H804" s="117">
        <v>6413</v>
      </c>
      <c r="I804" s="117" t="s">
        <v>2185</v>
      </c>
      <c r="J804" t="s">
        <v>8122</v>
      </c>
      <c r="K804" t="s">
        <v>8124</v>
      </c>
    </row>
    <row r="805" spans="7:11" x14ac:dyDescent="0.25">
      <c r="G805" s="117">
        <v>8074</v>
      </c>
      <c r="H805" s="117">
        <v>6418</v>
      </c>
      <c r="I805" s="117" t="s">
        <v>2194</v>
      </c>
      <c r="J805" t="s">
        <v>8122</v>
      </c>
      <c r="K805" t="s">
        <v>8124</v>
      </c>
    </row>
    <row r="806" spans="7:11" x14ac:dyDescent="0.25">
      <c r="G806" s="117">
        <v>8074</v>
      </c>
      <c r="H806" s="117">
        <v>6424</v>
      </c>
      <c r="I806" s="117" t="s">
        <v>2198</v>
      </c>
      <c r="J806" t="s">
        <v>8122</v>
      </c>
      <c r="K806" t="s">
        <v>8124</v>
      </c>
    </row>
    <row r="807" spans="7:11" x14ac:dyDescent="0.25">
      <c r="G807" s="117">
        <v>8074</v>
      </c>
      <c r="H807" s="117">
        <v>6438</v>
      </c>
      <c r="I807" s="117" t="s">
        <v>2209</v>
      </c>
      <c r="J807" t="s">
        <v>8122</v>
      </c>
      <c r="K807" t="s">
        <v>8124</v>
      </c>
    </row>
    <row r="808" spans="7:11" x14ac:dyDescent="0.25">
      <c r="G808" s="117">
        <v>8074</v>
      </c>
      <c r="H808" s="117">
        <v>6441</v>
      </c>
      <c r="I808" s="117" t="s">
        <v>2211</v>
      </c>
      <c r="J808" t="s">
        <v>8122</v>
      </c>
      <c r="K808" t="s">
        <v>8124</v>
      </c>
    </row>
    <row r="809" spans="7:11" x14ac:dyDescent="0.25">
      <c r="G809" s="117">
        <v>8074</v>
      </c>
      <c r="H809" s="117">
        <v>6445</v>
      </c>
      <c r="I809" s="117" t="s">
        <v>2214</v>
      </c>
      <c r="J809" t="s">
        <v>8122</v>
      </c>
      <c r="K809" t="s">
        <v>8124</v>
      </c>
    </row>
    <row r="810" spans="7:11" x14ac:dyDescent="0.25">
      <c r="G810" s="117">
        <v>8074</v>
      </c>
      <c r="H810" s="117">
        <v>6451</v>
      </c>
      <c r="I810" s="117" t="s">
        <v>2230</v>
      </c>
      <c r="J810" t="s">
        <v>8122</v>
      </c>
      <c r="K810" t="s">
        <v>8124</v>
      </c>
    </row>
    <row r="811" spans="7:11" x14ac:dyDescent="0.25">
      <c r="G811" s="117">
        <v>8074</v>
      </c>
      <c r="H811" s="117">
        <v>6459</v>
      </c>
      <c r="I811" s="117" t="s">
        <v>2235</v>
      </c>
      <c r="J811" t="s">
        <v>8122</v>
      </c>
      <c r="K811" t="s">
        <v>8124</v>
      </c>
    </row>
    <row r="812" spans="7:11" x14ac:dyDescent="0.25">
      <c r="G812" s="117">
        <v>8074</v>
      </c>
      <c r="H812" s="117">
        <v>6467</v>
      </c>
      <c r="I812" s="117" t="s">
        <v>2237</v>
      </c>
      <c r="J812" t="s">
        <v>8122</v>
      </c>
      <c r="K812" t="s">
        <v>8124</v>
      </c>
    </row>
    <row r="813" spans="7:11" x14ac:dyDescent="0.25">
      <c r="G813" s="117">
        <v>8074</v>
      </c>
      <c r="H813" s="117">
        <v>6472</v>
      </c>
      <c r="I813" s="117" t="s">
        <v>2240</v>
      </c>
      <c r="J813" t="s">
        <v>8122</v>
      </c>
      <c r="K813" t="s">
        <v>8124</v>
      </c>
    </row>
    <row r="814" spans="7:11" x14ac:dyDescent="0.25">
      <c r="G814" s="117">
        <v>8074</v>
      </c>
      <c r="H814" s="117">
        <v>6476</v>
      </c>
      <c r="I814" s="117" t="s">
        <v>2260</v>
      </c>
      <c r="J814" t="s">
        <v>8122</v>
      </c>
      <c r="K814" t="s">
        <v>8124</v>
      </c>
    </row>
    <row r="815" spans="7:11" x14ac:dyDescent="0.25">
      <c r="G815" s="117">
        <v>8074</v>
      </c>
      <c r="H815" s="117">
        <v>6492</v>
      </c>
      <c r="I815" s="117" t="s">
        <v>2284</v>
      </c>
      <c r="J815" t="s">
        <v>8114</v>
      </c>
      <c r="K815" t="s">
        <v>8120</v>
      </c>
    </row>
    <row r="816" spans="7:11" x14ac:dyDescent="0.25">
      <c r="G816" s="117">
        <v>8074</v>
      </c>
      <c r="H816" s="117">
        <v>6493</v>
      </c>
      <c r="I816" s="117" t="s">
        <v>2277</v>
      </c>
      <c r="J816" t="s">
        <v>8114</v>
      </c>
      <c r="K816" t="s">
        <v>8120</v>
      </c>
    </row>
    <row r="817" spans="7:11" x14ac:dyDescent="0.25">
      <c r="G817" s="117">
        <v>8074</v>
      </c>
      <c r="H817" s="117">
        <v>7094</v>
      </c>
      <c r="I817" s="117" t="s">
        <v>2069</v>
      </c>
      <c r="J817" t="s">
        <v>8122</v>
      </c>
      <c r="K817" t="s">
        <v>8125</v>
      </c>
    </row>
    <row r="818" spans="7:11" x14ac:dyDescent="0.25">
      <c r="G818" s="117">
        <v>8074</v>
      </c>
      <c r="H818" s="117">
        <v>7095</v>
      </c>
      <c r="I818" s="117" t="s">
        <v>2081</v>
      </c>
      <c r="J818" t="s">
        <v>8122</v>
      </c>
      <c r="K818" t="s">
        <v>8125</v>
      </c>
    </row>
    <row r="819" spans="7:11" x14ac:dyDescent="0.25">
      <c r="G819" s="117">
        <v>8074</v>
      </c>
      <c r="H819" s="117">
        <v>7101</v>
      </c>
      <c r="I819" s="117" t="s">
        <v>2188</v>
      </c>
      <c r="J819" t="s">
        <v>8122</v>
      </c>
      <c r="K819" t="s">
        <v>8125</v>
      </c>
    </row>
    <row r="820" spans="7:11" x14ac:dyDescent="0.25">
      <c r="G820" s="117">
        <v>8074</v>
      </c>
      <c r="H820" s="117">
        <v>7102</v>
      </c>
      <c r="I820" s="117" t="s">
        <v>2190</v>
      </c>
      <c r="J820" t="s">
        <v>8122</v>
      </c>
      <c r="K820" t="s">
        <v>8125</v>
      </c>
    </row>
    <row r="821" spans="7:11" x14ac:dyDescent="0.25">
      <c r="G821" s="117">
        <v>8074</v>
      </c>
      <c r="H821" s="117">
        <v>7103</v>
      </c>
      <c r="I821" s="117" t="s">
        <v>2226</v>
      </c>
      <c r="J821" t="s">
        <v>8122</v>
      </c>
      <c r="K821" t="s">
        <v>8125</v>
      </c>
    </row>
    <row r="822" spans="7:11" x14ac:dyDescent="0.25">
      <c r="G822" s="117">
        <v>8074</v>
      </c>
      <c r="H822" s="117">
        <v>7104</v>
      </c>
      <c r="I822" s="117" t="s">
        <v>2239</v>
      </c>
      <c r="J822" t="s">
        <v>8122</v>
      </c>
      <c r="K822" t="s">
        <v>8125</v>
      </c>
    </row>
    <row r="823" spans="7:11" x14ac:dyDescent="0.25">
      <c r="G823" s="117">
        <v>8074</v>
      </c>
      <c r="H823" s="117">
        <v>7105</v>
      </c>
      <c r="I823" s="117" t="s">
        <v>1726</v>
      </c>
      <c r="J823" t="s">
        <v>8122</v>
      </c>
      <c r="K823" t="s">
        <v>8125</v>
      </c>
    </row>
    <row r="824" spans="7:11" x14ac:dyDescent="0.25">
      <c r="G824" s="117">
        <v>8074</v>
      </c>
      <c r="H824" s="117">
        <v>7107</v>
      </c>
      <c r="I824" s="117" t="s">
        <v>2243</v>
      </c>
      <c r="J824" t="s">
        <v>8122</v>
      </c>
      <c r="K824" t="s">
        <v>8125</v>
      </c>
    </row>
    <row r="825" spans="7:11" x14ac:dyDescent="0.25">
      <c r="G825" s="117">
        <v>8074</v>
      </c>
      <c r="H825" s="117">
        <v>7108</v>
      </c>
      <c r="I825" s="117" t="s">
        <v>2259</v>
      </c>
      <c r="J825" t="s">
        <v>8122</v>
      </c>
      <c r="K825" t="s">
        <v>8125</v>
      </c>
    </row>
    <row r="826" spans="7:11" x14ac:dyDescent="0.25">
      <c r="G826" s="117">
        <v>8074</v>
      </c>
      <c r="H826" s="117">
        <v>7109</v>
      </c>
      <c r="I826" s="117" t="s">
        <v>2293</v>
      </c>
      <c r="J826" t="s">
        <v>8122</v>
      </c>
      <c r="K826" t="s">
        <v>8125</v>
      </c>
    </row>
    <row r="827" spans="7:11" x14ac:dyDescent="0.25">
      <c r="G827" s="117">
        <v>8074</v>
      </c>
      <c r="H827" s="117">
        <v>7115</v>
      </c>
      <c r="I827" s="117" t="s">
        <v>5221</v>
      </c>
      <c r="J827" t="s">
        <v>8122</v>
      </c>
      <c r="K827" t="s">
        <v>8124</v>
      </c>
    </row>
    <row r="828" spans="7:11" x14ac:dyDescent="0.25">
      <c r="G828" s="117">
        <v>8074</v>
      </c>
      <c r="H828" s="117">
        <v>7150</v>
      </c>
      <c r="I828" s="117" t="s">
        <v>5232</v>
      </c>
      <c r="J828" t="s">
        <v>8122</v>
      </c>
      <c r="K828" t="s">
        <v>8126</v>
      </c>
    </row>
    <row r="829" spans="7:11" x14ac:dyDescent="0.25">
      <c r="G829" s="117">
        <v>8074</v>
      </c>
      <c r="H829" s="117">
        <v>7151</v>
      </c>
      <c r="I829" s="117" t="s">
        <v>5235</v>
      </c>
      <c r="J829" t="s">
        <v>8122</v>
      </c>
      <c r="K829" t="s">
        <v>8126</v>
      </c>
    </row>
    <row r="830" spans="7:11" x14ac:dyDescent="0.25">
      <c r="G830" s="117">
        <v>8074</v>
      </c>
      <c r="H830" s="117">
        <v>7152</v>
      </c>
      <c r="I830" s="117" t="s">
        <v>5237</v>
      </c>
      <c r="J830" t="s">
        <v>8122</v>
      </c>
      <c r="K830" t="s">
        <v>8126</v>
      </c>
    </row>
    <row r="831" spans="7:11" x14ac:dyDescent="0.25">
      <c r="G831" s="117">
        <v>8074</v>
      </c>
      <c r="H831" s="117">
        <v>7231</v>
      </c>
      <c r="I831" s="117" t="s">
        <v>5228</v>
      </c>
      <c r="J831" t="s">
        <v>8122</v>
      </c>
      <c r="K831" t="s">
        <v>8126</v>
      </c>
    </row>
    <row r="832" spans="7:11" x14ac:dyDescent="0.25">
      <c r="G832" s="117">
        <v>8074</v>
      </c>
      <c r="H832" s="117">
        <v>7232</v>
      </c>
      <c r="I832" s="117" t="s">
        <v>5270</v>
      </c>
      <c r="J832" t="s">
        <v>8122</v>
      </c>
      <c r="K832" t="s">
        <v>8126</v>
      </c>
    </row>
    <row r="833" spans="7:11" x14ac:dyDescent="0.25">
      <c r="G833" s="117">
        <v>8074</v>
      </c>
      <c r="H833" s="117">
        <v>7233</v>
      </c>
      <c r="I833" s="117" t="s">
        <v>5272</v>
      </c>
      <c r="J833" t="s">
        <v>8122</v>
      </c>
      <c r="K833" t="s">
        <v>8126</v>
      </c>
    </row>
    <row r="834" spans="7:11" x14ac:dyDescent="0.25">
      <c r="G834" s="117">
        <v>8074</v>
      </c>
      <c r="H834" s="117">
        <v>7234</v>
      </c>
      <c r="I834" s="117" t="s">
        <v>5274</v>
      </c>
      <c r="J834" t="s">
        <v>8122</v>
      </c>
      <c r="K834" t="s">
        <v>8126</v>
      </c>
    </row>
    <row r="835" spans="7:11" x14ac:dyDescent="0.25">
      <c r="G835" s="117">
        <v>8074</v>
      </c>
      <c r="H835" s="117">
        <v>7235</v>
      </c>
      <c r="I835" s="117" t="s">
        <v>5276</v>
      </c>
      <c r="J835" t="s">
        <v>8122</v>
      </c>
      <c r="K835" t="s">
        <v>8126</v>
      </c>
    </row>
    <row r="836" spans="7:11" x14ac:dyDescent="0.25">
      <c r="G836" s="117">
        <v>8074</v>
      </c>
      <c r="H836" s="117">
        <v>7236</v>
      </c>
      <c r="I836" s="117" t="s">
        <v>5278</v>
      </c>
      <c r="J836" t="s">
        <v>8122</v>
      </c>
      <c r="K836" t="s">
        <v>8126</v>
      </c>
    </row>
    <row r="837" spans="7:11" x14ac:dyDescent="0.25">
      <c r="G837" s="117">
        <v>8074</v>
      </c>
      <c r="H837" s="117">
        <v>7237</v>
      </c>
      <c r="I837" s="117" t="s">
        <v>5280</v>
      </c>
      <c r="J837" t="s">
        <v>8122</v>
      </c>
      <c r="K837" t="s">
        <v>8126</v>
      </c>
    </row>
    <row r="838" spans="7:11" x14ac:dyDescent="0.25">
      <c r="G838" s="117">
        <v>8074</v>
      </c>
      <c r="H838" s="117">
        <v>7238</v>
      </c>
      <c r="I838" s="117" t="s">
        <v>5288</v>
      </c>
      <c r="J838" t="s">
        <v>8122</v>
      </c>
      <c r="K838" t="s">
        <v>8126</v>
      </c>
    </row>
    <row r="839" spans="7:11" x14ac:dyDescent="0.25">
      <c r="G839" s="117">
        <v>8074</v>
      </c>
      <c r="H839" s="117">
        <v>7239</v>
      </c>
      <c r="I839" s="117" t="s">
        <v>5290</v>
      </c>
      <c r="J839" t="s">
        <v>8122</v>
      </c>
      <c r="K839" t="s">
        <v>8126</v>
      </c>
    </row>
    <row r="840" spans="7:11" x14ac:dyDescent="0.25">
      <c r="G840" s="117">
        <v>8074</v>
      </c>
      <c r="H840" s="117">
        <v>7240</v>
      </c>
      <c r="I840" s="117" t="s">
        <v>5292</v>
      </c>
      <c r="J840" t="s">
        <v>8122</v>
      </c>
      <c r="K840" t="s">
        <v>8126</v>
      </c>
    </row>
    <row r="841" spans="7:11" x14ac:dyDescent="0.25">
      <c r="G841" s="117">
        <v>8074</v>
      </c>
      <c r="H841" s="117">
        <v>7241</v>
      </c>
      <c r="I841" s="117" t="s">
        <v>5294</v>
      </c>
      <c r="J841" t="s">
        <v>8122</v>
      </c>
      <c r="K841" t="s">
        <v>8126</v>
      </c>
    </row>
    <row r="842" spans="7:11" x14ac:dyDescent="0.25">
      <c r="G842" s="117">
        <v>8074</v>
      </c>
      <c r="H842" s="117">
        <v>7242</v>
      </c>
      <c r="I842" s="117" t="s">
        <v>5296</v>
      </c>
      <c r="J842" t="s">
        <v>8122</v>
      </c>
      <c r="K842" t="s">
        <v>8126</v>
      </c>
    </row>
    <row r="843" spans="7:11" x14ac:dyDescent="0.25">
      <c r="G843" s="117">
        <v>8074</v>
      </c>
      <c r="H843" s="117">
        <v>7243</v>
      </c>
      <c r="I843" s="117" t="s">
        <v>5298</v>
      </c>
      <c r="J843" t="s">
        <v>8122</v>
      </c>
      <c r="K843" t="s">
        <v>8126</v>
      </c>
    </row>
    <row r="844" spans="7:11" x14ac:dyDescent="0.25">
      <c r="G844" s="117">
        <v>8074</v>
      </c>
      <c r="H844" s="117">
        <v>7244</v>
      </c>
      <c r="I844" s="117" t="s">
        <v>5312</v>
      </c>
      <c r="J844" t="s">
        <v>8122</v>
      </c>
      <c r="K844" t="s">
        <v>8126</v>
      </c>
    </row>
    <row r="845" spans="7:11" x14ac:dyDescent="0.25">
      <c r="G845" s="117">
        <v>8074</v>
      </c>
      <c r="H845" s="117">
        <v>7245</v>
      </c>
      <c r="I845" s="117" t="s">
        <v>5316</v>
      </c>
      <c r="J845" t="s">
        <v>8122</v>
      </c>
      <c r="K845" t="s">
        <v>8126</v>
      </c>
    </row>
    <row r="846" spans="7:11" x14ac:dyDescent="0.25">
      <c r="G846" s="117">
        <v>8074</v>
      </c>
      <c r="H846" s="117">
        <v>7246</v>
      </c>
      <c r="I846" s="117" t="s">
        <v>5318</v>
      </c>
      <c r="J846" t="s">
        <v>8122</v>
      </c>
      <c r="K846" t="s">
        <v>8126</v>
      </c>
    </row>
    <row r="847" spans="7:11" x14ac:dyDescent="0.25">
      <c r="G847" s="117">
        <v>8074</v>
      </c>
      <c r="H847" s="117">
        <v>7247</v>
      </c>
      <c r="I847" s="117" t="s">
        <v>5326</v>
      </c>
      <c r="J847" t="s">
        <v>8122</v>
      </c>
      <c r="K847" t="s">
        <v>8126</v>
      </c>
    </row>
    <row r="848" spans="7:11" x14ac:dyDescent="0.25">
      <c r="G848" s="117">
        <v>8074</v>
      </c>
      <c r="H848" s="117">
        <v>7248</v>
      </c>
      <c r="I848" s="117" t="s">
        <v>5329</v>
      </c>
      <c r="J848" t="s">
        <v>8122</v>
      </c>
      <c r="K848" t="s">
        <v>8126</v>
      </c>
    </row>
    <row r="849" spans="7:11" x14ac:dyDescent="0.25">
      <c r="G849" s="117">
        <v>8074</v>
      </c>
      <c r="H849" s="117">
        <v>7249</v>
      </c>
      <c r="I849" s="117" t="s">
        <v>5331</v>
      </c>
      <c r="J849" t="s">
        <v>8122</v>
      </c>
      <c r="K849" t="s">
        <v>8126</v>
      </c>
    </row>
    <row r="850" spans="7:11" x14ac:dyDescent="0.25">
      <c r="G850" s="117">
        <v>8074</v>
      </c>
      <c r="H850" s="117">
        <v>7250</v>
      </c>
      <c r="I850" s="117" t="s">
        <v>5340</v>
      </c>
      <c r="J850" t="s">
        <v>8122</v>
      </c>
      <c r="K850" t="s">
        <v>8126</v>
      </c>
    </row>
    <row r="851" spans="7:11" x14ac:dyDescent="0.25">
      <c r="G851" s="117">
        <v>8074</v>
      </c>
      <c r="H851" s="117">
        <v>7251</v>
      </c>
      <c r="I851" s="117" t="s">
        <v>5362</v>
      </c>
      <c r="J851" t="s">
        <v>8122</v>
      </c>
      <c r="K851" t="s">
        <v>8126</v>
      </c>
    </row>
    <row r="852" spans="7:11" x14ac:dyDescent="0.25">
      <c r="G852" s="117">
        <v>8074</v>
      </c>
      <c r="H852" s="117">
        <v>7252</v>
      </c>
      <c r="I852" s="117" t="s">
        <v>5366</v>
      </c>
      <c r="J852" t="s">
        <v>8122</v>
      </c>
      <c r="K852" t="s">
        <v>8126</v>
      </c>
    </row>
    <row r="853" spans="7:11" x14ac:dyDescent="0.25">
      <c r="G853" s="117">
        <v>8074</v>
      </c>
      <c r="H853" s="117">
        <v>7260</v>
      </c>
      <c r="I853" s="117" t="s">
        <v>5322</v>
      </c>
      <c r="J853" t="s">
        <v>8122</v>
      </c>
      <c r="K853" t="s">
        <v>8126</v>
      </c>
    </row>
    <row r="854" spans="7:11" x14ac:dyDescent="0.25">
      <c r="G854" s="117">
        <v>8075</v>
      </c>
      <c r="H854" s="117">
        <v>4604</v>
      </c>
      <c r="I854" s="117" t="s">
        <v>2439</v>
      </c>
      <c r="J854" t="s">
        <v>8122</v>
      </c>
      <c r="K854" t="s">
        <v>8123</v>
      </c>
    </row>
    <row r="855" spans="7:11" x14ac:dyDescent="0.25">
      <c r="G855" s="117">
        <v>8076</v>
      </c>
      <c r="H855" s="117">
        <v>4607</v>
      </c>
      <c r="I855" s="117" t="s">
        <v>2439</v>
      </c>
      <c r="J855" t="s">
        <v>8122</v>
      </c>
      <c r="K855" t="s">
        <v>8124</v>
      </c>
    </row>
    <row r="856" spans="7:11" x14ac:dyDescent="0.25">
      <c r="G856" s="117">
        <v>8076</v>
      </c>
      <c r="H856" s="117">
        <v>7025</v>
      </c>
      <c r="I856" s="117" t="s">
        <v>6025</v>
      </c>
      <c r="J856" t="s">
        <v>8122</v>
      </c>
      <c r="K856" t="s">
        <v>8126</v>
      </c>
    </row>
    <row r="857" spans="7:11" x14ac:dyDescent="0.25">
      <c r="G857" s="117">
        <v>8077</v>
      </c>
      <c r="H857" s="117">
        <v>4608</v>
      </c>
      <c r="I857" s="117" t="s">
        <v>2439</v>
      </c>
      <c r="J857" t="s">
        <v>8122</v>
      </c>
      <c r="K857" t="s">
        <v>8124</v>
      </c>
    </row>
    <row r="858" spans="7:11" x14ac:dyDescent="0.25">
      <c r="G858" s="117">
        <v>8078</v>
      </c>
      <c r="H858" s="117">
        <v>4609</v>
      </c>
      <c r="I858" s="117" t="s">
        <v>2439</v>
      </c>
      <c r="J858" t="s">
        <v>8122</v>
      </c>
      <c r="K858" t="s">
        <v>8124</v>
      </c>
    </row>
    <row r="859" spans="7:11" x14ac:dyDescent="0.25">
      <c r="G859" s="117">
        <v>8079</v>
      </c>
      <c r="H859" s="117">
        <v>5247</v>
      </c>
      <c r="I859" s="117" t="s">
        <v>1900</v>
      </c>
      <c r="J859" t="s">
        <v>8122</v>
      </c>
      <c r="K859" t="s">
        <v>8124</v>
      </c>
    </row>
    <row r="860" spans="7:11" x14ac:dyDescent="0.25">
      <c r="G860" s="117">
        <v>8079</v>
      </c>
      <c r="H860" s="117">
        <v>5248</v>
      </c>
      <c r="I860" s="117" t="s">
        <v>1853</v>
      </c>
      <c r="J860" t="s">
        <v>8122</v>
      </c>
      <c r="K860" t="s">
        <v>8124</v>
      </c>
    </row>
    <row r="861" spans="7:11" x14ac:dyDescent="0.25">
      <c r="G861" s="117">
        <v>8079</v>
      </c>
      <c r="H861" s="117">
        <v>5249</v>
      </c>
      <c r="I861" s="117" t="s">
        <v>1882</v>
      </c>
      <c r="J861" t="s">
        <v>8122</v>
      </c>
      <c r="K861" t="s">
        <v>8124</v>
      </c>
    </row>
    <row r="862" spans="7:11" x14ac:dyDescent="0.25">
      <c r="G862" s="117">
        <v>8079</v>
      </c>
      <c r="H862" s="117">
        <v>5250</v>
      </c>
      <c r="I862" s="117" t="s">
        <v>5371</v>
      </c>
      <c r="J862" t="s">
        <v>8122</v>
      </c>
      <c r="K862" t="s">
        <v>8124</v>
      </c>
    </row>
    <row r="863" spans="7:11" x14ac:dyDescent="0.25">
      <c r="G863" s="117">
        <v>8079</v>
      </c>
      <c r="H863" s="117">
        <v>5251</v>
      </c>
      <c r="I863" s="117" t="s">
        <v>1858</v>
      </c>
      <c r="J863" t="s">
        <v>8122</v>
      </c>
      <c r="K863" t="s">
        <v>8124</v>
      </c>
    </row>
    <row r="864" spans="7:11" x14ac:dyDescent="0.25">
      <c r="G864" s="117">
        <v>8079</v>
      </c>
      <c r="H864" s="117">
        <v>5252</v>
      </c>
      <c r="I864" s="117" t="s">
        <v>1872</v>
      </c>
      <c r="J864" t="s">
        <v>8122</v>
      </c>
      <c r="K864" t="s">
        <v>8124</v>
      </c>
    </row>
    <row r="865" spans="7:11" x14ac:dyDescent="0.25">
      <c r="G865" s="117">
        <v>8079</v>
      </c>
      <c r="H865" s="117">
        <v>5253</v>
      </c>
      <c r="I865" s="117" t="s">
        <v>1876</v>
      </c>
      <c r="J865" t="s">
        <v>8122</v>
      </c>
      <c r="K865" t="s">
        <v>8124</v>
      </c>
    </row>
    <row r="866" spans="7:11" x14ac:dyDescent="0.25">
      <c r="G866" s="117">
        <v>8079</v>
      </c>
      <c r="H866" s="117">
        <v>5254</v>
      </c>
      <c r="I866" s="117" t="s">
        <v>1865</v>
      </c>
      <c r="J866" t="s">
        <v>8122</v>
      </c>
      <c r="K866" t="s">
        <v>8124</v>
      </c>
    </row>
    <row r="867" spans="7:11" x14ac:dyDescent="0.25">
      <c r="G867" s="117">
        <v>8079</v>
      </c>
      <c r="H867" s="117">
        <v>5255</v>
      </c>
      <c r="I867" s="117" t="s">
        <v>1907</v>
      </c>
      <c r="J867" t="s">
        <v>8122</v>
      </c>
      <c r="K867" t="s">
        <v>8124</v>
      </c>
    </row>
    <row r="868" spans="7:11" x14ac:dyDescent="0.25">
      <c r="G868" s="117">
        <v>8079</v>
      </c>
      <c r="H868" s="117">
        <v>5256</v>
      </c>
      <c r="I868" s="117" t="s">
        <v>1886</v>
      </c>
      <c r="J868" t="s">
        <v>8122</v>
      </c>
      <c r="K868" t="s">
        <v>8124</v>
      </c>
    </row>
    <row r="869" spans="7:11" x14ac:dyDescent="0.25">
      <c r="G869" s="117">
        <v>8079</v>
      </c>
      <c r="H869" s="117">
        <v>5257</v>
      </c>
      <c r="I869" s="117" t="s">
        <v>1894</v>
      </c>
      <c r="J869" t="s">
        <v>8114</v>
      </c>
      <c r="K869" t="s">
        <v>8124</v>
      </c>
    </row>
    <row r="870" spans="7:11" x14ac:dyDescent="0.25">
      <c r="G870" s="117">
        <v>8079</v>
      </c>
      <c r="H870" s="117">
        <v>5258</v>
      </c>
      <c r="I870" s="117" t="s">
        <v>1915</v>
      </c>
      <c r="J870" t="s">
        <v>8122</v>
      </c>
      <c r="K870" t="s">
        <v>8124</v>
      </c>
    </row>
    <row r="871" spans="7:11" x14ac:dyDescent="0.25">
      <c r="G871" s="117">
        <v>8079</v>
      </c>
      <c r="H871" s="117">
        <v>5259</v>
      </c>
      <c r="I871" s="117" t="s">
        <v>1910</v>
      </c>
      <c r="J871" t="s">
        <v>8122</v>
      </c>
      <c r="K871" t="s">
        <v>8124</v>
      </c>
    </row>
    <row r="872" spans="7:11" x14ac:dyDescent="0.25">
      <c r="G872" s="117">
        <v>8080</v>
      </c>
      <c r="H872" s="117">
        <v>4610</v>
      </c>
      <c r="I872" s="117" t="s">
        <v>2440</v>
      </c>
      <c r="J872" t="s">
        <v>8122</v>
      </c>
      <c r="K872" t="s">
        <v>8124</v>
      </c>
    </row>
    <row r="873" spans="7:11" x14ac:dyDescent="0.25">
      <c r="G873" s="117">
        <v>8080</v>
      </c>
      <c r="H873" s="117">
        <v>4669</v>
      </c>
      <c r="I873" s="117" t="s">
        <v>2495</v>
      </c>
      <c r="J873" t="s">
        <v>8122</v>
      </c>
      <c r="K873" t="s">
        <v>8124</v>
      </c>
    </row>
    <row r="874" spans="7:11" x14ac:dyDescent="0.25">
      <c r="G874" s="117">
        <v>8081</v>
      </c>
      <c r="H874" s="117">
        <v>3906</v>
      </c>
      <c r="I874" s="117" t="s">
        <v>560</v>
      </c>
      <c r="J874" t="s">
        <v>8122</v>
      </c>
      <c r="K874" t="s">
        <v>8124</v>
      </c>
    </row>
    <row r="875" spans="7:11" x14ac:dyDescent="0.25">
      <c r="G875" s="117">
        <v>8081</v>
      </c>
      <c r="H875" s="117">
        <v>3907</v>
      </c>
      <c r="I875" s="117" t="s">
        <v>564</v>
      </c>
      <c r="J875" t="s">
        <v>8122</v>
      </c>
      <c r="K875" t="s">
        <v>8124</v>
      </c>
    </row>
    <row r="876" spans="7:11" x14ac:dyDescent="0.25">
      <c r="G876" s="117">
        <v>8081</v>
      </c>
      <c r="H876" s="117">
        <v>3908</v>
      </c>
      <c r="I876" s="117" t="s">
        <v>568</v>
      </c>
      <c r="J876" t="s">
        <v>8113</v>
      </c>
      <c r="K876" t="s">
        <v>8115</v>
      </c>
    </row>
    <row r="877" spans="7:11" x14ac:dyDescent="0.25">
      <c r="G877" s="117">
        <v>8081</v>
      </c>
      <c r="H877" s="117">
        <v>3909</v>
      </c>
      <c r="I877" s="117" t="s">
        <v>572</v>
      </c>
      <c r="J877" t="s">
        <v>8113</v>
      </c>
      <c r="K877" t="s">
        <v>8115</v>
      </c>
    </row>
    <row r="878" spans="7:11" x14ac:dyDescent="0.25">
      <c r="G878" s="117">
        <v>8081</v>
      </c>
      <c r="H878" s="117">
        <v>3910</v>
      </c>
      <c r="I878" s="117" t="s">
        <v>576</v>
      </c>
      <c r="J878" t="s">
        <v>8122</v>
      </c>
      <c r="K878" t="s">
        <v>8124</v>
      </c>
    </row>
    <row r="879" spans="7:11" x14ac:dyDescent="0.25">
      <c r="G879" s="117">
        <v>8081</v>
      </c>
      <c r="H879" s="117">
        <v>3911</v>
      </c>
      <c r="I879" s="117" t="s">
        <v>581</v>
      </c>
      <c r="J879" t="s">
        <v>8122</v>
      </c>
      <c r="K879" t="s">
        <v>8124</v>
      </c>
    </row>
    <row r="880" spans="7:11" x14ac:dyDescent="0.25">
      <c r="G880" s="117">
        <v>8081</v>
      </c>
      <c r="H880" s="117">
        <v>3912</v>
      </c>
      <c r="I880" s="117" t="s">
        <v>584</v>
      </c>
      <c r="J880" t="s">
        <v>8122</v>
      </c>
      <c r="K880" t="s">
        <v>8124</v>
      </c>
    </row>
    <row r="881" spans="7:11" x14ac:dyDescent="0.25">
      <c r="G881" s="117">
        <v>8081</v>
      </c>
      <c r="H881" s="117">
        <v>3913</v>
      </c>
      <c r="I881" s="117" t="s">
        <v>587</v>
      </c>
      <c r="J881" t="s">
        <v>8122</v>
      </c>
      <c r="K881" t="s">
        <v>8123</v>
      </c>
    </row>
    <row r="882" spans="7:11" x14ac:dyDescent="0.25">
      <c r="G882" s="117">
        <v>8081</v>
      </c>
      <c r="H882" s="117">
        <v>6342</v>
      </c>
      <c r="I882" s="117" t="s">
        <v>6004</v>
      </c>
      <c r="J882" t="s">
        <v>8122</v>
      </c>
      <c r="K882" t="s">
        <v>8124</v>
      </c>
    </row>
    <row r="883" spans="7:11" x14ac:dyDescent="0.25">
      <c r="G883" s="117">
        <v>8081</v>
      </c>
      <c r="H883" s="117">
        <v>6343</v>
      </c>
      <c r="I883" s="117" t="s">
        <v>5999</v>
      </c>
      <c r="J883" t="s">
        <v>8122</v>
      </c>
      <c r="K883" t="s">
        <v>8124</v>
      </c>
    </row>
    <row r="884" spans="7:11" x14ac:dyDescent="0.25">
      <c r="G884" s="117">
        <v>8081</v>
      </c>
      <c r="H884" s="117">
        <v>6899</v>
      </c>
      <c r="I884" s="117" t="s">
        <v>6007</v>
      </c>
      <c r="J884" t="s">
        <v>8122</v>
      </c>
      <c r="K884" t="s">
        <v>8126</v>
      </c>
    </row>
    <row r="885" spans="7:11" x14ac:dyDescent="0.25">
      <c r="G885" s="117">
        <v>8082</v>
      </c>
      <c r="H885" s="117">
        <v>4779</v>
      </c>
      <c r="I885" s="117" t="s">
        <v>2652</v>
      </c>
      <c r="J885" t="s">
        <v>8114</v>
      </c>
      <c r="K885" t="s">
        <v>8124</v>
      </c>
    </row>
    <row r="886" spans="7:11" x14ac:dyDescent="0.25">
      <c r="G886" s="117">
        <v>8082</v>
      </c>
      <c r="H886" s="117">
        <v>4789</v>
      </c>
      <c r="I886" s="117" t="s">
        <v>2679</v>
      </c>
      <c r="J886" t="s">
        <v>8122</v>
      </c>
      <c r="K886" t="s">
        <v>8124</v>
      </c>
    </row>
    <row r="887" spans="7:11" x14ac:dyDescent="0.25">
      <c r="G887" s="117">
        <v>8083</v>
      </c>
      <c r="H887" s="117">
        <v>4776</v>
      </c>
      <c r="I887" s="117" t="s">
        <v>2639</v>
      </c>
      <c r="J887" t="s">
        <v>8122</v>
      </c>
      <c r="K887" t="s">
        <v>8124</v>
      </c>
    </row>
    <row r="888" spans="7:11" x14ac:dyDescent="0.25">
      <c r="G888" s="117">
        <v>8083</v>
      </c>
      <c r="H888" s="117">
        <v>4777</v>
      </c>
      <c r="I888" s="117" t="s">
        <v>2645</v>
      </c>
      <c r="J888" t="s">
        <v>8113</v>
      </c>
      <c r="K888" t="s">
        <v>8119</v>
      </c>
    </row>
    <row r="889" spans="7:11" x14ac:dyDescent="0.25">
      <c r="G889" s="117">
        <v>8083</v>
      </c>
      <c r="H889" s="117">
        <v>5804</v>
      </c>
      <c r="I889" s="117" t="s">
        <v>4452</v>
      </c>
      <c r="J889" t="s">
        <v>8113</v>
      </c>
      <c r="K889" t="s">
        <v>8119</v>
      </c>
    </row>
    <row r="890" spans="7:11" x14ac:dyDescent="0.25">
      <c r="G890" s="117">
        <v>8084</v>
      </c>
      <c r="H890" s="117">
        <v>4870</v>
      </c>
      <c r="I890" s="117" t="s">
        <v>2892</v>
      </c>
      <c r="J890" t="s">
        <v>8122</v>
      </c>
      <c r="K890" t="s">
        <v>8123</v>
      </c>
    </row>
    <row r="891" spans="7:11" x14ac:dyDescent="0.25">
      <c r="G891" s="117">
        <v>8084</v>
      </c>
      <c r="H891" s="117">
        <v>4921</v>
      </c>
      <c r="I891" s="117" t="s">
        <v>3081</v>
      </c>
      <c r="J891" t="s">
        <v>8122</v>
      </c>
      <c r="K891" t="s">
        <v>8123</v>
      </c>
    </row>
    <row r="892" spans="7:11" x14ac:dyDescent="0.25">
      <c r="G892" s="117">
        <v>8084</v>
      </c>
      <c r="H892" s="117">
        <v>4923</v>
      </c>
      <c r="I892" s="117" t="s">
        <v>3088</v>
      </c>
      <c r="J892" t="s">
        <v>8122</v>
      </c>
      <c r="K892" t="s">
        <v>8123</v>
      </c>
    </row>
    <row r="893" spans="7:11" x14ac:dyDescent="0.25">
      <c r="G893" s="117">
        <v>8084</v>
      </c>
      <c r="H893" s="117">
        <v>4925</v>
      </c>
      <c r="I893" s="117" t="s">
        <v>3090</v>
      </c>
      <c r="J893" t="s">
        <v>8122</v>
      </c>
      <c r="K893" t="s">
        <v>8123</v>
      </c>
    </row>
    <row r="894" spans="7:11" x14ac:dyDescent="0.25">
      <c r="G894" s="117">
        <v>8084</v>
      </c>
      <c r="H894" s="117">
        <v>4929</v>
      </c>
      <c r="I894" s="117" t="s">
        <v>3096</v>
      </c>
      <c r="J894" t="s">
        <v>8122</v>
      </c>
      <c r="K894" t="s">
        <v>8123</v>
      </c>
    </row>
    <row r="895" spans="7:11" x14ac:dyDescent="0.25">
      <c r="G895" s="117">
        <v>8084</v>
      </c>
      <c r="H895" s="117">
        <v>4931</v>
      </c>
      <c r="I895" s="117" t="s">
        <v>3097</v>
      </c>
      <c r="J895" t="s">
        <v>8122</v>
      </c>
      <c r="K895" t="s">
        <v>8123</v>
      </c>
    </row>
    <row r="896" spans="7:11" x14ac:dyDescent="0.25">
      <c r="G896" s="117">
        <v>8084</v>
      </c>
      <c r="H896" s="117">
        <v>4939</v>
      </c>
      <c r="I896" s="117" t="s">
        <v>3119</v>
      </c>
      <c r="J896" t="s">
        <v>8122</v>
      </c>
      <c r="K896" t="s">
        <v>8123</v>
      </c>
    </row>
    <row r="897" spans="7:11" x14ac:dyDescent="0.25">
      <c r="G897" s="117">
        <v>8084</v>
      </c>
      <c r="H897" s="117">
        <v>4941</v>
      </c>
      <c r="I897" s="117" t="s">
        <v>6500</v>
      </c>
      <c r="J897" t="s">
        <v>8122</v>
      </c>
      <c r="K897" t="s">
        <v>8123</v>
      </c>
    </row>
    <row r="898" spans="7:11" x14ac:dyDescent="0.25">
      <c r="G898" s="117">
        <v>8084</v>
      </c>
      <c r="H898" s="117">
        <v>4943</v>
      </c>
      <c r="I898" s="117" t="s">
        <v>3122</v>
      </c>
      <c r="J898" t="s">
        <v>8122</v>
      </c>
      <c r="K898" t="s">
        <v>8123</v>
      </c>
    </row>
    <row r="899" spans="7:11" x14ac:dyDescent="0.25">
      <c r="G899" s="117">
        <v>8084</v>
      </c>
      <c r="H899" s="117">
        <v>4947</v>
      </c>
      <c r="I899" s="117" t="s">
        <v>3132</v>
      </c>
      <c r="J899" t="s">
        <v>8122</v>
      </c>
      <c r="K899" t="s">
        <v>8123</v>
      </c>
    </row>
    <row r="900" spans="7:11" x14ac:dyDescent="0.25">
      <c r="G900" s="117">
        <v>8084</v>
      </c>
      <c r="H900" s="117">
        <v>4951</v>
      </c>
      <c r="I900" s="117" t="s">
        <v>3137</v>
      </c>
      <c r="J900" t="s">
        <v>8122</v>
      </c>
      <c r="K900" t="s">
        <v>8123</v>
      </c>
    </row>
    <row r="901" spans="7:11" x14ac:dyDescent="0.25">
      <c r="G901" s="117">
        <v>8084</v>
      </c>
      <c r="H901" s="117">
        <v>4956</v>
      </c>
      <c r="I901" s="117" t="s">
        <v>3142</v>
      </c>
      <c r="J901" t="s">
        <v>8122</v>
      </c>
      <c r="K901" t="s">
        <v>8123</v>
      </c>
    </row>
    <row r="902" spans="7:11" x14ac:dyDescent="0.25">
      <c r="G902" s="117">
        <v>8084</v>
      </c>
      <c r="H902" s="117">
        <v>4958</v>
      </c>
      <c r="I902" s="117" t="s">
        <v>3145</v>
      </c>
      <c r="J902" t="s">
        <v>8122</v>
      </c>
      <c r="K902" t="s">
        <v>8123</v>
      </c>
    </row>
    <row r="903" spans="7:11" x14ac:dyDescent="0.25">
      <c r="G903" s="117">
        <v>8084</v>
      </c>
      <c r="H903" s="117">
        <v>4964</v>
      </c>
      <c r="I903" s="117" t="s">
        <v>3157</v>
      </c>
      <c r="J903" t="s">
        <v>8114</v>
      </c>
      <c r="K903" t="s">
        <v>8124</v>
      </c>
    </row>
    <row r="904" spans="7:11" x14ac:dyDescent="0.25">
      <c r="G904" s="117">
        <v>8084</v>
      </c>
      <c r="H904" s="117">
        <v>4965</v>
      </c>
      <c r="I904" s="117" t="s">
        <v>3158</v>
      </c>
      <c r="J904" t="s">
        <v>8122</v>
      </c>
      <c r="K904" t="s">
        <v>8124</v>
      </c>
    </row>
    <row r="905" spans="7:11" x14ac:dyDescent="0.25">
      <c r="G905" s="117">
        <v>8084</v>
      </c>
      <c r="H905" s="117">
        <v>4968</v>
      </c>
      <c r="I905" s="117" t="s">
        <v>3164</v>
      </c>
      <c r="J905" t="s">
        <v>8122</v>
      </c>
      <c r="K905" t="s">
        <v>8124</v>
      </c>
    </row>
    <row r="906" spans="7:11" x14ac:dyDescent="0.25">
      <c r="G906" s="117">
        <v>8084</v>
      </c>
      <c r="H906" s="117">
        <v>4970</v>
      </c>
      <c r="I906" s="117" t="s">
        <v>3167</v>
      </c>
      <c r="J906" t="s">
        <v>8122</v>
      </c>
      <c r="K906" t="s">
        <v>8123</v>
      </c>
    </row>
    <row r="907" spans="7:11" x14ac:dyDescent="0.25">
      <c r="G907" s="117">
        <v>8084</v>
      </c>
      <c r="H907" s="117">
        <v>4972</v>
      </c>
      <c r="I907" s="117" t="s">
        <v>3169</v>
      </c>
      <c r="J907" t="s">
        <v>8122</v>
      </c>
      <c r="K907" t="s">
        <v>8124</v>
      </c>
    </row>
    <row r="908" spans="7:11" x14ac:dyDescent="0.25">
      <c r="G908" s="117">
        <v>8084</v>
      </c>
      <c r="H908" s="117">
        <v>4975</v>
      </c>
      <c r="I908" s="117" t="s">
        <v>3181</v>
      </c>
      <c r="J908" t="s">
        <v>8122</v>
      </c>
      <c r="K908" t="s">
        <v>8123</v>
      </c>
    </row>
    <row r="909" spans="7:11" x14ac:dyDescent="0.25">
      <c r="G909" s="117">
        <v>8084</v>
      </c>
      <c r="H909" s="117">
        <v>4977</v>
      </c>
      <c r="I909" s="117" t="s">
        <v>3189</v>
      </c>
      <c r="J909" t="s">
        <v>8122</v>
      </c>
      <c r="K909" t="s">
        <v>8124</v>
      </c>
    </row>
    <row r="910" spans="7:11" x14ac:dyDescent="0.25">
      <c r="G910" s="117">
        <v>8084</v>
      </c>
      <c r="H910" s="117">
        <v>4979</v>
      </c>
      <c r="I910" s="117" t="s">
        <v>3197</v>
      </c>
      <c r="J910" t="s">
        <v>8122</v>
      </c>
      <c r="K910" t="s">
        <v>8123</v>
      </c>
    </row>
    <row r="911" spans="7:11" x14ac:dyDescent="0.25">
      <c r="G911" s="117">
        <v>8084</v>
      </c>
      <c r="H911" s="117">
        <v>4981</v>
      </c>
      <c r="I911" s="117" t="s">
        <v>3203</v>
      </c>
      <c r="J911" t="s">
        <v>8114</v>
      </c>
      <c r="K911" t="s">
        <v>8124</v>
      </c>
    </row>
    <row r="912" spans="7:11" x14ac:dyDescent="0.25">
      <c r="G912" s="117">
        <v>8084</v>
      </c>
      <c r="H912" s="117">
        <v>4982</v>
      </c>
      <c r="I912" s="117" t="s">
        <v>3207</v>
      </c>
      <c r="J912" t="s">
        <v>8114</v>
      </c>
      <c r="K912" t="s">
        <v>8124</v>
      </c>
    </row>
    <row r="913" spans="7:11" x14ac:dyDescent="0.25">
      <c r="G913" s="117">
        <v>8084</v>
      </c>
      <c r="H913" s="117">
        <v>4983</v>
      </c>
      <c r="I913" s="117" t="s">
        <v>3210</v>
      </c>
      <c r="J913" t="s">
        <v>8122</v>
      </c>
      <c r="K913" t="s">
        <v>8123</v>
      </c>
    </row>
    <row r="914" spans="7:11" x14ac:dyDescent="0.25">
      <c r="G914" s="117">
        <v>8084</v>
      </c>
      <c r="H914" s="117">
        <v>4985</v>
      </c>
      <c r="I914" s="117" t="s">
        <v>3218</v>
      </c>
      <c r="J914" t="s">
        <v>8114</v>
      </c>
      <c r="K914" t="s">
        <v>8124</v>
      </c>
    </row>
    <row r="915" spans="7:11" x14ac:dyDescent="0.25">
      <c r="G915" s="117">
        <v>8084</v>
      </c>
      <c r="H915" s="117">
        <v>4987</v>
      </c>
      <c r="I915" s="117" t="s">
        <v>3223</v>
      </c>
      <c r="J915" t="s">
        <v>8122</v>
      </c>
      <c r="K915" t="s">
        <v>8124</v>
      </c>
    </row>
    <row r="916" spans="7:11" x14ac:dyDescent="0.25">
      <c r="G916" s="117">
        <v>8084</v>
      </c>
      <c r="H916" s="117">
        <v>4990</v>
      </c>
      <c r="I916" s="117" t="s">
        <v>3235</v>
      </c>
      <c r="J916" t="s">
        <v>8114</v>
      </c>
      <c r="K916" t="s">
        <v>8124</v>
      </c>
    </row>
    <row r="917" spans="7:11" x14ac:dyDescent="0.25">
      <c r="G917" s="117">
        <v>8084</v>
      </c>
      <c r="H917" s="117">
        <v>4993</v>
      </c>
      <c r="I917" s="117" t="s">
        <v>3239</v>
      </c>
      <c r="J917" t="s">
        <v>8122</v>
      </c>
      <c r="K917" t="s">
        <v>8123</v>
      </c>
    </row>
    <row r="918" spans="7:11" x14ac:dyDescent="0.25">
      <c r="G918" s="117">
        <v>8084</v>
      </c>
      <c r="H918" s="117">
        <v>4995</v>
      </c>
      <c r="I918" s="117" t="s">
        <v>3248</v>
      </c>
      <c r="J918" t="s">
        <v>8114</v>
      </c>
      <c r="K918" t="s">
        <v>8124</v>
      </c>
    </row>
    <row r="919" spans="7:11" x14ac:dyDescent="0.25">
      <c r="G919" s="117">
        <v>8084</v>
      </c>
      <c r="H919" s="117">
        <v>4999</v>
      </c>
      <c r="I919" s="117" t="s">
        <v>3256</v>
      </c>
      <c r="J919" t="s">
        <v>8122</v>
      </c>
      <c r="K919" t="s">
        <v>8124</v>
      </c>
    </row>
    <row r="920" spans="7:11" x14ac:dyDescent="0.25">
      <c r="G920" s="117">
        <v>8084</v>
      </c>
      <c r="H920" s="117">
        <v>5001</v>
      </c>
      <c r="I920" s="117" t="s">
        <v>3273</v>
      </c>
      <c r="J920" t="s">
        <v>8114</v>
      </c>
      <c r="K920" t="s">
        <v>8124</v>
      </c>
    </row>
    <row r="921" spans="7:11" x14ac:dyDescent="0.25">
      <c r="G921" s="117">
        <v>8084</v>
      </c>
      <c r="H921" s="117">
        <v>5003</v>
      </c>
      <c r="I921" s="117" t="s">
        <v>3281</v>
      </c>
      <c r="J921" t="s">
        <v>8122</v>
      </c>
      <c r="K921" t="s">
        <v>8124</v>
      </c>
    </row>
    <row r="922" spans="7:11" x14ac:dyDescent="0.25">
      <c r="G922" s="117">
        <v>8084</v>
      </c>
      <c r="H922" s="117">
        <v>5005</v>
      </c>
      <c r="I922" s="117" t="s">
        <v>3288</v>
      </c>
      <c r="J922" t="s">
        <v>8114</v>
      </c>
      <c r="K922" t="s">
        <v>8124</v>
      </c>
    </row>
    <row r="923" spans="7:11" x14ac:dyDescent="0.25">
      <c r="G923" s="117">
        <v>8084</v>
      </c>
      <c r="H923" s="117">
        <v>5006</v>
      </c>
      <c r="I923" s="117" t="s">
        <v>3290</v>
      </c>
      <c r="J923" t="s">
        <v>8114</v>
      </c>
      <c r="K923" t="s">
        <v>8124</v>
      </c>
    </row>
    <row r="924" spans="7:11" x14ac:dyDescent="0.25">
      <c r="G924" s="117">
        <v>8084</v>
      </c>
      <c r="H924" s="117">
        <v>5012</v>
      </c>
      <c r="I924" s="117" t="s">
        <v>3310</v>
      </c>
      <c r="J924" t="s">
        <v>8122</v>
      </c>
      <c r="K924" t="s">
        <v>8124</v>
      </c>
    </row>
    <row r="925" spans="7:11" x14ac:dyDescent="0.25">
      <c r="G925" s="117">
        <v>8084</v>
      </c>
      <c r="H925" s="117">
        <v>5014</v>
      </c>
      <c r="I925" s="117" t="s">
        <v>3315</v>
      </c>
      <c r="J925" t="s">
        <v>8114</v>
      </c>
      <c r="K925" t="s">
        <v>8124</v>
      </c>
    </row>
    <row r="926" spans="7:11" x14ac:dyDescent="0.25">
      <c r="G926" s="117">
        <v>8084</v>
      </c>
      <c r="H926" s="117">
        <v>5015</v>
      </c>
      <c r="I926" s="117" t="s">
        <v>3317</v>
      </c>
      <c r="J926" t="s">
        <v>8114</v>
      </c>
      <c r="K926" t="s">
        <v>8124</v>
      </c>
    </row>
    <row r="927" spans="7:11" x14ac:dyDescent="0.25">
      <c r="G927" s="117">
        <v>8084</v>
      </c>
      <c r="H927" s="117">
        <v>5020</v>
      </c>
      <c r="I927" s="117" t="s">
        <v>3331</v>
      </c>
      <c r="J927" t="s">
        <v>8114</v>
      </c>
      <c r="K927" t="s">
        <v>8124</v>
      </c>
    </row>
    <row r="928" spans="7:11" x14ac:dyDescent="0.25">
      <c r="G928" s="117">
        <v>8084</v>
      </c>
      <c r="H928" s="117">
        <v>5021</v>
      </c>
      <c r="I928" s="117" t="s">
        <v>3334</v>
      </c>
      <c r="J928" t="s">
        <v>8122</v>
      </c>
      <c r="K928" t="s">
        <v>8124</v>
      </c>
    </row>
    <row r="929" spans="7:11" x14ac:dyDescent="0.25">
      <c r="G929" s="117">
        <v>8084</v>
      </c>
      <c r="H929" s="117">
        <v>5023</v>
      </c>
      <c r="I929" s="117" t="s">
        <v>3337</v>
      </c>
      <c r="J929" t="s">
        <v>8122</v>
      </c>
      <c r="K929" t="s">
        <v>8123</v>
      </c>
    </row>
    <row r="930" spans="7:11" x14ac:dyDescent="0.25">
      <c r="G930" s="117">
        <v>8084</v>
      </c>
      <c r="H930" s="117">
        <v>5025</v>
      </c>
      <c r="I930" s="117" t="s">
        <v>3340</v>
      </c>
      <c r="J930" t="s">
        <v>8114</v>
      </c>
      <c r="K930" t="s">
        <v>8124</v>
      </c>
    </row>
    <row r="931" spans="7:11" x14ac:dyDescent="0.25">
      <c r="G931" s="117">
        <v>8084</v>
      </c>
      <c r="H931" s="117">
        <v>5026</v>
      </c>
      <c r="I931" s="117" t="s">
        <v>3343</v>
      </c>
      <c r="J931" t="s">
        <v>8114</v>
      </c>
      <c r="K931" t="s">
        <v>8120</v>
      </c>
    </row>
    <row r="932" spans="7:11" x14ac:dyDescent="0.25">
      <c r="G932" s="117">
        <v>8084</v>
      </c>
      <c r="H932" s="117">
        <v>5030</v>
      </c>
      <c r="I932" s="117" t="s">
        <v>3350</v>
      </c>
      <c r="J932" t="s">
        <v>8114</v>
      </c>
      <c r="K932" t="s">
        <v>8124</v>
      </c>
    </row>
    <row r="933" spans="7:11" x14ac:dyDescent="0.25">
      <c r="G933" s="117">
        <v>8084</v>
      </c>
      <c r="H933" s="117">
        <v>5033</v>
      </c>
      <c r="I933" s="117" t="s">
        <v>3353</v>
      </c>
      <c r="J933" t="s">
        <v>8122</v>
      </c>
      <c r="K933" t="s">
        <v>8124</v>
      </c>
    </row>
    <row r="934" spans="7:11" x14ac:dyDescent="0.25">
      <c r="G934" s="117">
        <v>8084</v>
      </c>
      <c r="H934" s="117">
        <v>5036</v>
      </c>
      <c r="I934" s="117" t="s">
        <v>3361</v>
      </c>
      <c r="J934" t="s">
        <v>8122</v>
      </c>
      <c r="K934" t="s">
        <v>8124</v>
      </c>
    </row>
    <row r="935" spans="7:11" x14ac:dyDescent="0.25">
      <c r="G935" s="117">
        <v>8084</v>
      </c>
      <c r="H935" s="117">
        <v>5057</v>
      </c>
      <c r="I935" s="117" t="s">
        <v>6505</v>
      </c>
      <c r="J935" t="s">
        <v>8113</v>
      </c>
      <c r="K935" t="s">
        <v>8119</v>
      </c>
    </row>
    <row r="936" spans="7:11" x14ac:dyDescent="0.25">
      <c r="G936" s="117">
        <v>8084</v>
      </c>
      <c r="H936" s="117">
        <v>5803</v>
      </c>
      <c r="I936" s="117" t="s">
        <v>4486</v>
      </c>
      <c r="J936" t="s">
        <v>8113</v>
      </c>
      <c r="K936" t="s">
        <v>8119</v>
      </c>
    </row>
    <row r="937" spans="7:11" x14ac:dyDescent="0.25">
      <c r="G937" s="117">
        <v>8084</v>
      </c>
      <c r="H937" s="117">
        <v>5822</v>
      </c>
      <c r="I937" s="117" t="s">
        <v>4499</v>
      </c>
      <c r="J937" t="s">
        <v>8122</v>
      </c>
      <c r="K937" t="s">
        <v>8123</v>
      </c>
    </row>
    <row r="938" spans="7:11" x14ac:dyDescent="0.25">
      <c r="G938" s="117">
        <v>8084</v>
      </c>
      <c r="H938" s="117">
        <v>5823</v>
      </c>
      <c r="I938" s="117" t="s">
        <v>4500</v>
      </c>
      <c r="J938" t="s">
        <v>8122</v>
      </c>
      <c r="K938" t="s">
        <v>8123</v>
      </c>
    </row>
    <row r="939" spans="7:11" x14ac:dyDescent="0.25">
      <c r="G939" s="117">
        <v>8084</v>
      </c>
      <c r="H939" s="117">
        <v>5824</v>
      </c>
      <c r="I939" s="117" t="s">
        <v>4502</v>
      </c>
      <c r="J939" t="s">
        <v>8122</v>
      </c>
      <c r="K939" t="s">
        <v>8123</v>
      </c>
    </row>
    <row r="940" spans="7:11" x14ac:dyDescent="0.25">
      <c r="G940" s="117">
        <v>8084</v>
      </c>
      <c r="H940" s="117">
        <v>5825</v>
      </c>
      <c r="I940" s="117" t="s">
        <v>4504</v>
      </c>
      <c r="J940" t="s">
        <v>8122</v>
      </c>
      <c r="K940" t="s">
        <v>8123</v>
      </c>
    </row>
    <row r="941" spans="7:11" x14ac:dyDescent="0.25">
      <c r="G941" s="117">
        <v>8084</v>
      </c>
      <c r="H941" s="117">
        <v>6005</v>
      </c>
      <c r="I941" s="117" t="s">
        <v>4511</v>
      </c>
      <c r="J941" t="s">
        <v>8122</v>
      </c>
      <c r="K941" t="s">
        <v>8123</v>
      </c>
    </row>
    <row r="942" spans="7:11" x14ac:dyDescent="0.25">
      <c r="G942" s="117">
        <v>8084</v>
      </c>
      <c r="H942" s="117">
        <v>6006</v>
      </c>
      <c r="I942" s="117" t="s">
        <v>4505</v>
      </c>
      <c r="J942" t="s">
        <v>8122</v>
      </c>
      <c r="K942" t="s">
        <v>8123</v>
      </c>
    </row>
    <row r="943" spans="7:11" x14ac:dyDescent="0.25">
      <c r="G943" s="117">
        <v>8084</v>
      </c>
      <c r="H943" s="117">
        <v>6007</v>
      </c>
      <c r="I943" s="117" t="s">
        <v>4529</v>
      </c>
      <c r="J943" t="s">
        <v>8122</v>
      </c>
      <c r="K943" t="s">
        <v>8123</v>
      </c>
    </row>
    <row r="944" spans="7:11" x14ac:dyDescent="0.25">
      <c r="G944" s="117">
        <v>8084</v>
      </c>
      <c r="H944" s="117">
        <v>6012</v>
      </c>
      <c r="I944" s="117" t="s">
        <v>4523</v>
      </c>
      <c r="J944" t="s">
        <v>8122</v>
      </c>
      <c r="K944" t="s">
        <v>8123</v>
      </c>
    </row>
    <row r="945" spans="7:11" x14ac:dyDescent="0.25">
      <c r="G945" s="117">
        <v>8084</v>
      </c>
      <c r="H945" s="117">
        <v>6013</v>
      </c>
      <c r="I945" s="117" t="s">
        <v>4531</v>
      </c>
      <c r="J945" t="s">
        <v>8122</v>
      </c>
      <c r="K945" t="s">
        <v>8123</v>
      </c>
    </row>
    <row r="946" spans="7:11" x14ac:dyDescent="0.25">
      <c r="G946" s="117">
        <v>8084</v>
      </c>
      <c r="H946" s="117">
        <v>6014</v>
      </c>
      <c r="I946" s="117" t="s">
        <v>4533</v>
      </c>
      <c r="J946" t="s">
        <v>8122</v>
      </c>
      <c r="K946" t="s">
        <v>8124</v>
      </c>
    </row>
    <row r="947" spans="7:11" x14ac:dyDescent="0.25">
      <c r="G947" s="117">
        <v>8084</v>
      </c>
      <c r="H947" s="117">
        <v>6616</v>
      </c>
      <c r="I947" s="117" t="s">
        <v>6502</v>
      </c>
      <c r="J947" t="s">
        <v>8122</v>
      </c>
      <c r="K947" t="s">
        <v>8124</v>
      </c>
    </row>
    <row r="948" spans="7:11" x14ac:dyDescent="0.25">
      <c r="G948" s="117">
        <v>8085</v>
      </c>
      <c r="H948" s="117">
        <v>5107</v>
      </c>
      <c r="I948" s="117" t="s">
        <v>3556</v>
      </c>
      <c r="J948" t="s">
        <v>8113</v>
      </c>
      <c r="K948" t="s">
        <v>8119</v>
      </c>
    </row>
    <row r="949" spans="7:11" x14ac:dyDescent="0.25">
      <c r="G949" s="117">
        <v>8085</v>
      </c>
      <c r="H949" s="117">
        <v>6261</v>
      </c>
      <c r="I949" s="117" t="s">
        <v>6508</v>
      </c>
      <c r="J949" t="s">
        <v>8122</v>
      </c>
      <c r="K949" t="s">
        <v>8124</v>
      </c>
    </row>
    <row r="950" spans="7:11" x14ac:dyDescent="0.25">
      <c r="G950" s="117">
        <v>8086</v>
      </c>
      <c r="H950" s="117">
        <v>5076</v>
      </c>
      <c r="I950" s="117" t="s">
        <v>3482</v>
      </c>
      <c r="J950" t="s">
        <v>8114</v>
      </c>
      <c r="K950" t="s">
        <v>8124</v>
      </c>
    </row>
    <row r="951" spans="7:11" x14ac:dyDescent="0.25">
      <c r="G951" s="117">
        <v>8086</v>
      </c>
      <c r="H951" s="117">
        <v>5080</v>
      </c>
      <c r="I951" s="117" t="s">
        <v>3492</v>
      </c>
      <c r="J951" t="s">
        <v>8122</v>
      </c>
      <c r="K951" t="s">
        <v>8124</v>
      </c>
    </row>
    <row r="952" spans="7:11" x14ac:dyDescent="0.25">
      <c r="G952" s="117">
        <v>8086</v>
      </c>
      <c r="H952" s="117">
        <v>5082</v>
      </c>
      <c r="I952" s="117" t="s">
        <v>3495</v>
      </c>
      <c r="J952" t="s">
        <v>8114</v>
      </c>
      <c r="K952" t="s">
        <v>8124</v>
      </c>
    </row>
    <row r="953" spans="7:11" x14ac:dyDescent="0.25">
      <c r="G953" s="117">
        <v>8086</v>
      </c>
      <c r="H953" s="117">
        <v>5083</v>
      </c>
      <c r="I953" s="117" t="s">
        <v>3501</v>
      </c>
      <c r="J953" t="s">
        <v>8122</v>
      </c>
      <c r="K953" t="s">
        <v>8124</v>
      </c>
    </row>
    <row r="954" spans="7:11" x14ac:dyDescent="0.25">
      <c r="G954" s="117">
        <v>8086</v>
      </c>
      <c r="H954" s="117">
        <v>5084</v>
      </c>
      <c r="I954" s="117" t="s">
        <v>3504</v>
      </c>
      <c r="J954" t="s">
        <v>8122</v>
      </c>
      <c r="K954" t="s">
        <v>8124</v>
      </c>
    </row>
    <row r="955" spans="7:11" x14ac:dyDescent="0.25">
      <c r="G955" s="117">
        <v>8086</v>
      </c>
      <c r="H955" s="117">
        <v>6016</v>
      </c>
      <c r="I955" s="117" t="s">
        <v>4545</v>
      </c>
      <c r="J955" t="s">
        <v>8122</v>
      </c>
      <c r="K955" t="s">
        <v>8124</v>
      </c>
    </row>
    <row r="956" spans="7:11" x14ac:dyDescent="0.25">
      <c r="G956" s="117">
        <v>8087</v>
      </c>
      <c r="H956" s="117">
        <v>3973</v>
      </c>
      <c r="I956" s="117" t="s">
        <v>758</v>
      </c>
      <c r="J956" t="s">
        <v>8122</v>
      </c>
      <c r="K956" t="s">
        <v>8124</v>
      </c>
    </row>
    <row r="957" spans="7:11" x14ac:dyDescent="0.25">
      <c r="G957" s="117">
        <v>8087</v>
      </c>
      <c r="H957" s="117">
        <v>3974</v>
      </c>
      <c r="I957" s="117" t="s">
        <v>764</v>
      </c>
      <c r="J957" t="s">
        <v>8122</v>
      </c>
      <c r="K957" t="s">
        <v>8124</v>
      </c>
    </row>
    <row r="958" spans="7:11" x14ac:dyDescent="0.25">
      <c r="G958" s="117">
        <v>8087</v>
      </c>
      <c r="H958" s="117">
        <v>3975</v>
      </c>
      <c r="I958" s="117" t="s">
        <v>5039</v>
      </c>
      <c r="J958" t="s">
        <v>8122</v>
      </c>
      <c r="K958" t="s">
        <v>8124</v>
      </c>
    </row>
    <row r="959" spans="7:11" x14ac:dyDescent="0.25">
      <c r="G959" s="117">
        <v>8087</v>
      </c>
      <c r="H959" s="117">
        <v>3976</v>
      </c>
      <c r="I959" s="117" t="s">
        <v>775</v>
      </c>
      <c r="J959" t="s">
        <v>8122</v>
      </c>
      <c r="K959" t="s">
        <v>8124</v>
      </c>
    </row>
    <row r="960" spans="7:11" x14ac:dyDescent="0.25">
      <c r="G960" s="117">
        <v>8087</v>
      </c>
      <c r="H960" s="117">
        <v>3977</v>
      </c>
      <c r="I960" s="117" t="s">
        <v>780</v>
      </c>
      <c r="J960" t="s">
        <v>8122</v>
      </c>
      <c r="K960" t="s">
        <v>8124</v>
      </c>
    </row>
    <row r="961" spans="7:11" x14ac:dyDescent="0.25">
      <c r="G961" s="117">
        <v>8087</v>
      </c>
      <c r="H961" s="117">
        <v>3978</v>
      </c>
      <c r="I961" s="117" t="s">
        <v>785</v>
      </c>
      <c r="J961" t="s">
        <v>8122</v>
      </c>
      <c r="K961" t="s">
        <v>8124</v>
      </c>
    </row>
    <row r="962" spans="7:11" x14ac:dyDescent="0.25">
      <c r="G962" s="117">
        <v>8087</v>
      </c>
      <c r="H962" s="117">
        <v>4864</v>
      </c>
      <c r="I962" s="117" t="s">
        <v>1015</v>
      </c>
      <c r="J962" t="s">
        <v>8122</v>
      </c>
      <c r="K962" t="s">
        <v>8124</v>
      </c>
    </row>
    <row r="963" spans="7:11" x14ac:dyDescent="0.25">
      <c r="G963" s="117">
        <v>8088</v>
      </c>
      <c r="H963" s="117">
        <v>5047</v>
      </c>
      <c r="I963" s="117" t="s">
        <v>3384</v>
      </c>
      <c r="J963" t="s">
        <v>8122</v>
      </c>
      <c r="K963" t="s">
        <v>8124</v>
      </c>
    </row>
    <row r="964" spans="7:11" x14ac:dyDescent="0.25">
      <c r="G964" s="117">
        <v>8088</v>
      </c>
      <c r="H964" s="117">
        <v>5048</v>
      </c>
      <c r="I964" s="117" t="s">
        <v>3387</v>
      </c>
      <c r="J964" t="s">
        <v>8122</v>
      </c>
      <c r="K964" t="s">
        <v>8124</v>
      </c>
    </row>
    <row r="965" spans="7:11" x14ac:dyDescent="0.25">
      <c r="G965" s="117">
        <v>8088</v>
      </c>
      <c r="H965" s="117">
        <v>5049</v>
      </c>
      <c r="I965" s="117" t="s">
        <v>3390</v>
      </c>
      <c r="J965" t="s">
        <v>8122</v>
      </c>
      <c r="K965" t="s">
        <v>8124</v>
      </c>
    </row>
    <row r="966" spans="7:11" x14ac:dyDescent="0.25">
      <c r="G966" s="117">
        <v>8088</v>
      </c>
      <c r="H966" s="117">
        <v>5297</v>
      </c>
      <c r="I966" s="117" t="s">
        <v>3934</v>
      </c>
      <c r="J966" t="s">
        <v>8122</v>
      </c>
      <c r="K966" t="s">
        <v>8124</v>
      </c>
    </row>
    <row r="967" spans="7:11" x14ac:dyDescent="0.25">
      <c r="G967" s="117">
        <v>8088</v>
      </c>
      <c r="H967" s="117">
        <v>5763</v>
      </c>
      <c r="I967" s="117" t="s">
        <v>4429</v>
      </c>
      <c r="J967" t="s">
        <v>8122</v>
      </c>
      <c r="K967" t="s">
        <v>8124</v>
      </c>
    </row>
    <row r="968" spans="7:11" x14ac:dyDescent="0.25">
      <c r="G968" s="117">
        <v>8088</v>
      </c>
      <c r="H968" s="117">
        <v>6867</v>
      </c>
      <c r="I968" s="117" t="s">
        <v>6476</v>
      </c>
      <c r="J968" t="s">
        <v>8122</v>
      </c>
      <c r="K968" t="s">
        <v>8126</v>
      </c>
    </row>
    <row r="969" spans="7:11" x14ac:dyDescent="0.25">
      <c r="G969" s="117">
        <v>8093</v>
      </c>
      <c r="H969" s="117">
        <v>4113</v>
      </c>
      <c r="I969" s="117" t="s">
        <v>5604</v>
      </c>
      <c r="J969" t="s">
        <v>8122</v>
      </c>
      <c r="K969" t="s">
        <v>8124</v>
      </c>
    </row>
    <row r="970" spans="7:11" x14ac:dyDescent="0.25">
      <c r="G970" s="117">
        <v>8097</v>
      </c>
      <c r="H970" s="117">
        <v>4375</v>
      </c>
      <c r="I970" s="117" t="s">
        <v>1947</v>
      </c>
      <c r="J970" t="s">
        <v>8122</v>
      </c>
      <c r="K970" t="s">
        <v>8124</v>
      </c>
    </row>
    <row r="971" spans="7:11" x14ac:dyDescent="0.25">
      <c r="G971" s="117">
        <v>8098</v>
      </c>
      <c r="H971" s="117">
        <v>5504</v>
      </c>
      <c r="I971" s="117" t="s">
        <v>2744</v>
      </c>
      <c r="J971" t="s">
        <v>8122</v>
      </c>
      <c r="K971" t="s">
        <v>8124</v>
      </c>
    </row>
    <row r="972" spans="7:11" x14ac:dyDescent="0.25">
      <c r="G972" s="117">
        <v>8099</v>
      </c>
      <c r="H972" s="117">
        <v>7028</v>
      </c>
      <c r="I972" s="117" t="s">
        <v>2246</v>
      </c>
      <c r="J972" t="s">
        <v>8122</v>
      </c>
      <c r="K972" t="s">
        <v>8125</v>
      </c>
    </row>
    <row r="973" spans="7:11" x14ac:dyDescent="0.25">
      <c r="G973" s="117">
        <v>8100</v>
      </c>
      <c r="H973" s="117">
        <v>4039</v>
      </c>
      <c r="I973" s="117" t="s">
        <v>967</v>
      </c>
      <c r="J973" t="s">
        <v>8122</v>
      </c>
      <c r="K973" t="s">
        <v>8124</v>
      </c>
    </row>
    <row r="974" spans="7:11" x14ac:dyDescent="0.25">
      <c r="G974" s="117">
        <v>8100</v>
      </c>
      <c r="H974" s="117">
        <v>4041</v>
      </c>
      <c r="I974" s="117" t="s">
        <v>970</v>
      </c>
      <c r="J974" t="s">
        <v>8122</v>
      </c>
      <c r="K974" t="s">
        <v>8124</v>
      </c>
    </row>
    <row r="975" spans="7:11" x14ac:dyDescent="0.25">
      <c r="G975" s="117">
        <v>8100</v>
      </c>
      <c r="H975" s="117">
        <v>4056</v>
      </c>
      <c r="I975" s="117" t="s">
        <v>1007</v>
      </c>
      <c r="J975" t="s">
        <v>8122</v>
      </c>
      <c r="K975" t="s">
        <v>8124</v>
      </c>
    </row>
    <row r="976" spans="7:11" x14ac:dyDescent="0.25">
      <c r="G976" s="117">
        <v>8100</v>
      </c>
      <c r="H976" s="117">
        <v>4060</v>
      </c>
      <c r="I976" s="117" t="s">
        <v>1020</v>
      </c>
      <c r="J976" t="s">
        <v>8122</v>
      </c>
      <c r="K976" t="s">
        <v>8124</v>
      </c>
    </row>
    <row r="977" spans="7:11" x14ac:dyDescent="0.25">
      <c r="G977" s="117">
        <v>8100</v>
      </c>
      <c r="H977" s="117">
        <v>4061</v>
      </c>
      <c r="I977" s="117" t="s">
        <v>1025</v>
      </c>
      <c r="J977" t="s">
        <v>8122</v>
      </c>
      <c r="K977" t="s">
        <v>8124</v>
      </c>
    </row>
    <row r="978" spans="7:11" x14ac:dyDescent="0.25">
      <c r="G978" s="117">
        <v>8101</v>
      </c>
      <c r="H978" s="117">
        <v>7029</v>
      </c>
      <c r="I978" s="117" t="s">
        <v>2320</v>
      </c>
      <c r="J978" t="s">
        <v>8122</v>
      </c>
      <c r="K978" t="s">
        <v>8125</v>
      </c>
    </row>
    <row r="979" spans="7:11" x14ac:dyDescent="0.25">
      <c r="G979" s="117">
        <v>8102</v>
      </c>
      <c r="H979" s="117">
        <v>7030</v>
      </c>
      <c r="I979" s="117" t="s">
        <v>2314</v>
      </c>
      <c r="J979" t="s">
        <v>8122</v>
      </c>
      <c r="K979" t="s">
        <v>8125</v>
      </c>
    </row>
    <row r="980" spans="7:11" x14ac:dyDescent="0.25">
      <c r="G980" s="117">
        <v>8103</v>
      </c>
      <c r="H980" s="117">
        <v>7124</v>
      </c>
      <c r="I980" s="117" t="s">
        <v>1276</v>
      </c>
      <c r="J980" t="s">
        <v>8122</v>
      </c>
      <c r="K980" t="s">
        <v>8126</v>
      </c>
    </row>
    <row r="981" spans="7:11" x14ac:dyDescent="0.25">
      <c r="G981" s="117">
        <v>8103</v>
      </c>
      <c r="H981" s="117">
        <v>7125</v>
      </c>
      <c r="I981" s="117" t="s">
        <v>1257</v>
      </c>
      <c r="J981" t="s">
        <v>8122</v>
      </c>
      <c r="K981" t="s">
        <v>8126</v>
      </c>
    </row>
    <row r="982" spans="7:11" x14ac:dyDescent="0.25">
      <c r="G982" s="117">
        <v>8103</v>
      </c>
      <c r="H982" s="117">
        <v>7126</v>
      </c>
      <c r="I982" s="117" t="s">
        <v>5455</v>
      </c>
      <c r="J982" t="s">
        <v>8122</v>
      </c>
      <c r="K982" t="s">
        <v>8126</v>
      </c>
    </row>
    <row r="983" spans="7:11" x14ac:dyDescent="0.25">
      <c r="G983" s="117">
        <v>8104</v>
      </c>
      <c r="H983" s="117">
        <v>3770</v>
      </c>
      <c r="I983" s="117" t="s">
        <v>222</v>
      </c>
      <c r="J983" t="s">
        <v>8122</v>
      </c>
      <c r="K983" t="s">
        <v>8124</v>
      </c>
    </row>
    <row r="984" spans="7:11" x14ac:dyDescent="0.25">
      <c r="G984" s="117">
        <v>8108</v>
      </c>
      <c r="H984" s="117">
        <v>6008</v>
      </c>
      <c r="I984" s="117" t="s">
        <v>6838</v>
      </c>
      <c r="J984" t="s">
        <v>8122</v>
      </c>
      <c r="K984" t="s">
        <v>8124</v>
      </c>
    </row>
    <row r="985" spans="7:11" x14ac:dyDescent="0.25">
      <c r="G985" s="117">
        <v>8108</v>
      </c>
      <c r="H985" s="117">
        <v>6009</v>
      </c>
      <c r="I985" s="117" t="s">
        <v>6837</v>
      </c>
      <c r="J985" t="s">
        <v>8122</v>
      </c>
      <c r="K985" t="s">
        <v>8124</v>
      </c>
    </row>
    <row r="986" spans="7:11" x14ac:dyDescent="0.25">
      <c r="G986" s="117">
        <v>8108</v>
      </c>
      <c r="H986" s="117">
        <v>6010</v>
      </c>
      <c r="I986" s="117" t="s">
        <v>4659</v>
      </c>
      <c r="J986" t="s">
        <v>8122</v>
      </c>
      <c r="K986" t="s">
        <v>8124</v>
      </c>
    </row>
    <row r="987" spans="7:11" x14ac:dyDescent="0.25">
      <c r="G987" s="117">
        <v>8108</v>
      </c>
      <c r="H987" s="117">
        <v>6011</v>
      </c>
      <c r="I987" s="117" t="s">
        <v>4663</v>
      </c>
      <c r="J987" t="s">
        <v>8122</v>
      </c>
      <c r="K987" t="s">
        <v>8124</v>
      </c>
    </row>
    <row r="988" spans="7:11" x14ac:dyDescent="0.25">
      <c r="G988" s="117">
        <v>8116</v>
      </c>
      <c r="H988" s="117">
        <v>4002</v>
      </c>
      <c r="I988" s="117" t="s">
        <v>868</v>
      </c>
      <c r="J988" t="s">
        <v>8122</v>
      </c>
      <c r="K988" t="s">
        <v>8124</v>
      </c>
    </row>
    <row r="989" spans="7:11" x14ac:dyDescent="0.25">
      <c r="G989" s="117">
        <v>8116</v>
      </c>
      <c r="H989" s="117">
        <v>4623</v>
      </c>
      <c r="I989" s="117" t="s">
        <v>2455</v>
      </c>
      <c r="J989" t="s">
        <v>8122</v>
      </c>
      <c r="K989" t="s">
        <v>8123</v>
      </c>
    </row>
    <row r="990" spans="7:11" x14ac:dyDescent="0.25">
      <c r="G990" s="117">
        <v>8116</v>
      </c>
      <c r="H990" s="117">
        <v>4624</v>
      </c>
      <c r="I990" s="117" t="s">
        <v>2456</v>
      </c>
      <c r="J990" t="s">
        <v>8122</v>
      </c>
      <c r="K990" t="s">
        <v>8124</v>
      </c>
    </row>
    <row r="991" spans="7:11" x14ac:dyDescent="0.25">
      <c r="G991" s="117">
        <v>8116</v>
      </c>
      <c r="H991" s="117">
        <v>4627</v>
      </c>
      <c r="I991" s="117" t="s">
        <v>2460</v>
      </c>
      <c r="J991" t="s">
        <v>8122</v>
      </c>
      <c r="K991" t="s">
        <v>8124</v>
      </c>
    </row>
    <row r="992" spans="7:11" x14ac:dyDescent="0.25">
      <c r="G992" s="117">
        <v>8116</v>
      </c>
      <c r="H992" s="117">
        <v>5419</v>
      </c>
      <c r="I992" s="117" t="s">
        <v>3047</v>
      </c>
      <c r="J992" t="s">
        <v>8122</v>
      </c>
      <c r="K992" t="s">
        <v>8124</v>
      </c>
    </row>
    <row r="993" spans="7:11" x14ac:dyDescent="0.25">
      <c r="G993" s="117">
        <v>8116</v>
      </c>
      <c r="H993" s="117">
        <v>5420</v>
      </c>
      <c r="I993" s="117" t="s">
        <v>3062</v>
      </c>
      <c r="J993" t="s">
        <v>8122</v>
      </c>
      <c r="K993" t="s">
        <v>8124</v>
      </c>
    </row>
    <row r="994" spans="7:11" x14ac:dyDescent="0.25">
      <c r="G994" s="117">
        <v>8116</v>
      </c>
      <c r="H994" s="117">
        <v>5421</v>
      </c>
      <c r="I994" s="117" t="s">
        <v>3056</v>
      </c>
      <c r="J994" t="s">
        <v>8114</v>
      </c>
      <c r="K994" t="s">
        <v>8124</v>
      </c>
    </row>
    <row r="995" spans="7:11" x14ac:dyDescent="0.25">
      <c r="G995" s="117">
        <v>8116</v>
      </c>
      <c r="H995" s="117">
        <v>5422</v>
      </c>
      <c r="I995" s="117" t="s">
        <v>3054</v>
      </c>
      <c r="J995" t="s">
        <v>8114</v>
      </c>
      <c r="K995" t="s">
        <v>8124</v>
      </c>
    </row>
    <row r="996" spans="7:11" x14ac:dyDescent="0.25">
      <c r="G996" s="117">
        <v>8116</v>
      </c>
      <c r="H996" s="117">
        <v>5423</v>
      </c>
      <c r="I996" s="117" t="s">
        <v>3075</v>
      </c>
      <c r="J996" t="s">
        <v>8114</v>
      </c>
      <c r="K996" t="s">
        <v>8124</v>
      </c>
    </row>
    <row r="997" spans="7:11" x14ac:dyDescent="0.25">
      <c r="G997" s="117">
        <v>8116</v>
      </c>
      <c r="H997" s="117">
        <v>5425</v>
      </c>
      <c r="I997" s="117" t="s">
        <v>3052</v>
      </c>
      <c r="J997" t="s">
        <v>8122</v>
      </c>
      <c r="K997" t="s">
        <v>8124</v>
      </c>
    </row>
    <row r="998" spans="7:11" x14ac:dyDescent="0.25">
      <c r="G998" s="117">
        <v>8116</v>
      </c>
      <c r="H998" s="117">
        <v>5426</v>
      </c>
      <c r="I998" s="117" t="s">
        <v>3049</v>
      </c>
      <c r="J998" t="s">
        <v>8114</v>
      </c>
      <c r="K998" t="s">
        <v>8124</v>
      </c>
    </row>
    <row r="999" spans="7:11" x14ac:dyDescent="0.25">
      <c r="G999" s="117">
        <v>8116</v>
      </c>
      <c r="H999" s="117">
        <v>5427</v>
      </c>
      <c r="I999" s="117" t="s">
        <v>3060</v>
      </c>
      <c r="J999" t="s">
        <v>8114</v>
      </c>
      <c r="K999" t="s">
        <v>8124</v>
      </c>
    </row>
    <row r="1000" spans="7:11" x14ac:dyDescent="0.25">
      <c r="G1000" s="117">
        <v>8116</v>
      </c>
      <c r="H1000" s="117">
        <v>5428</v>
      </c>
      <c r="I1000" s="117" t="s">
        <v>3071</v>
      </c>
      <c r="J1000" t="s">
        <v>8114</v>
      </c>
      <c r="K1000" t="s">
        <v>8124</v>
      </c>
    </row>
    <row r="1001" spans="7:11" x14ac:dyDescent="0.25">
      <c r="G1001" s="117">
        <v>8116</v>
      </c>
      <c r="H1001" s="117">
        <v>6942</v>
      </c>
      <c r="I1001" s="117" t="s">
        <v>6013</v>
      </c>
      <c r="J1001" t="s">
        <v>8122</v>
      </c>
      <c r="K1001" t="s">
        <v>8126</v>
      </c>
    </row>
    <row r="1002" spans="7:11" x14ac:dyDescent="0.25">
      <c r="G1002" s="117">
        <v>8116</v>
      </c>
      <c r="H1002" s="117">
        <v>6943</v>
      </c>
      <c r="I1002" s="117" t="s">
        <v>6017</v>
      </c>
      <c r="J1002" t="s">
        <v>8122</v>
      </c>
      <c r="K1002" t="s">
        <v>8126</v>
      </c>
    </row>
    <row r="1003" spans="7:11" x14ac:dyDescent="0.25">
      <c r="G1003" s="117">
        <v>8116</v>
      </c>
      <c r="H1003" s="117">
        <v>6944</v>
      </c>
      <c r="I1003" s="117" t="s">
        <v>6019</v>
      </c>
      <c r="J1003" t="s">
        <v>8122</v>
      </c>
      <c r="K1003" t="s">
        <v>8126</v>
      </c>
    </row>
    <row r="1004" spans="7:11" x14ac:dyDescent="0.25">
      <c r="G1004" s="117">
        <v>8116</v>
      </c>
      <c r="H1004" s="117">
        <v>6945</v>
      </c>
      <c r="I1004" s="117" t="s">
        <v>6023</v>
      </c>
      <c r="J1004" t="s">
        <v>8122</v>
      </c>
      <c r="K1004" t="s">
        <v>8126</v>
      </c>
    </row>
    <row r="1005" spans="7:11" x14ac:dyDescent="0.25">
      <c r="G1005" s="117">
        <v>8119</v>
      </c>
      <c r="H1005" s="117">
        <v>4007</v>
      </c>
      <c r="I1005" s="117" t="s">
        <v>868</v>
      </c>
      <c r="J1005" t="s">
        <v>8122</v>
      </c>
      <c r="K1005" t="s">
        <v>8124</v>
      </c>
    </row>
    <row r="1006" spans="7:11" x14ac:dyDescent="0.25">
      <c r="G1006" s="117">
        <v>8119</v>
      </c>
      <c r="H1006" s="117">
        <v>4628</v>
      </c>
      <c r="I1006" s="117" t="s">
        <v>2455</v>
      </c>
      <c r="J1006" t="s">
        <v>8122</v>
      </c>
      <c r="K1006" t="s">
        <v>8124</v>
      </c>
    </row>
    <row r="1007" spans="7:11" x14ac:dyDescent="0.25">
      <c r="G1007" s="117">
        <v>8119</v>
      </c>
      <c r="H1007" s="117">
        <v>4630</v>
      </c>
      <c r="I1007" s="117" t="s">
        <v>2456</v>
      </c>
      <c r="J1007" t="s">
        <v>8122</v>
      </c>
      <c r="K1007" t="s">
        <v>8124</v>
      </c>
    </row>
    <row r="1008" spans="7:11" x14ac:dyDescent="0.25">
      <c r="G1008" s="117">
        <v>8119</v>
      </c>
      <c r="H1008" s="117">
        <v>4631</v>
      </c>
      <c r="I1008" s="117" t="s">
        <v>2460</v>
      </c>
      <c r="J1008" t="s">
        <v>8122</v>
      </c>
      <c r="K1008" t="s">
        <v>8124</v>
      </c>
    </row>
    <row r="1009" spans="7:11" x14ac:dyDescent="0.25">
      <c r="G1009" s="117">
        <v>8119</v>
      </c>
      <c r="H1009" s="117">
        <v>5517</v>
      </c>
      <c r="I1009" s="117" t="s">
        <v>3087</v>
      </c>
      <c r="J1009" t="s">
        <v>8113</v>
      </c>
      <c r="K1009" t="s">
        <v>8115</v>
      </c>
    </row>
    <row r="1010" spans="7:11" x14ac:dyDescent="0.25">
      <c r="G1010" s="117">
        <v>8119</v>
      </c>
      <c r="H1010" s="117">
        <v>5529</v>
      </c>
      <c r="I1010" s="117" t="s">
        <v>3089</v>
      </c>
      <c r="J1010" t="s">
        <v>8113</v>
      </c>
      <c r="K1010" t="s">
        <v>8115</v>
      </c>
    </row>
    <row r="1011" spans="7:11" x14ac:dyDescent="0.25">
      <c r="G1011" s="117">
        <v>8119</v>
      </c>
      <c r="H1011" s="117">
        <v>6120</v>
      </c>
      <c r="I1011" s="117" t="s">
        <v>3082</v>
      </c>
      <c r="J1011" t="s">
        <v>8122</v>
      </c>
      <c r="K1011" t="s">
        <v>8124</v>
      </c>
    </row>
    <row r="1012" spans="7:11" x14ac:dyDescent="0.25">
      <c r="G1012" s="117">
        <v>8119</v>
      </c>
      <c r="H1012" s="117">
        <v>6462</v>
      </c>
      <c r="I1012" s="117" t="s">
        <v>6029</v>
      </c>
      <c r="J1012" t="s">
        <v>8122</v>
      </c>
      <c r="K1012" t="s">
        <v>8124</v>
      </c>
    </row>
    <row r="1013" spans="7:11" x14ac:dyDescent="0.25">
      <c r="G1013" s="117">
        <v>8119</v>
      </c>
      <c r="H1013" s="117">
        <v>6463</v>
      </c>
      <c r="I1013" s="117" t="s">
        <v>6036</v>
      </c>
      <c r="J1013" t="s">
        <v>8122</v>
      </c>
      <c r="K1013" t="s">
        <v>8124</v>
      </c>
    </row>
    <row r="1014" spans="7:11" x14ac:dyDescent="0.25">
      <c r="G1014" s="117">
        <v>8119</v>
      </c>
      <c r="H1014" s="117">
        <v>6464</v>
      </c>
      <c r="I1014" s="117" t="s">
        <v>6039</v>
      </c>
      <c r="J1014" t="s">
        <v>8122</v>
      </c>
      <c r="K1014" t="s">
        <v>8124</v>
      </c>
    </row>
    <row r="1015" spans="7:11" x14ac:dyDescent="0.25">
      <c r="G1015" s="117">
        <v>8119</v>
      </c>
      <c r="H1015" s="117">
        <v>6468</v>
      </c>
      <c r="I1015" s="117" t="s">
        <v>6044</v>
      </c>
      <c r="J1015" t="s">
        <v>8122</v>
      </c>
      <c r="K1015" t="s">
        <v>8124</v>
      </c>
    </row>
    <row r="1016" spans="7:11" x14ac:dyDescent="0.25">
      <c r="G1016" s="117">
        <v>8119</v>
      </c>
      <c r="H1016" s="117">
        <v>6998</v>
      </c>
      <c r="I1016" s="117" t="s">
        <v>6042</v>
      </c>
      <c r="J1016" t="s">
        <v>8122</v>
      </c>
      <c r="K1016" t="s">
        <v>8126</v>
      </c>
    </row>
    <row r="1017" spans="7:11" x14ac:dyDescent="0.25">
      <c r="G1017" s="117">
        <v>8119</v>
      </c>
      <c r="H1017" s="117">
        <v>6999</v>
      </c>
      <c r="I1017" s="117" t="s">
        <v>6032</v>
      </c>
      <c r="J1017" t="s">
        <v>8122</v>
      </c>
      <c r="K1017" t="s">
        <v>8126</v>
      </c>
    </row>
    <row r="1018" spans="7:11" x14ac:dyDescent="0.25">
      <c r="G1018" s="117">
        <v>8122</v>
      </c>
      <c r="H1018" s="117">
        <v>4015</v>
      </c>
      <c r="I1018" s="117" t="s">
        <v>868</v>
      </c>
      <c r="J1018" t="s">
        <v>8122</v>
      </c>
      <c r="K1018" t="s">
        <v>8124</v>
      </c>
    </row>
    <row r="1019" spans="7:11" x14ac:dyDescent="0.25">
      <c r="G1019" s="117">
        <v>8122</v>
      </c>
      <c r="H1019" s="117">
        <v>4633</v>
      </c>
      <c r="I1019" s="117" t="s">
        <v>2455</v>
      </c>
      <c r="J1019" t="s">
        <v>8122</v>
      </c>
      <c r="K1019" t="s">
        <v>8124</v>
      </c>
    </row>
    <row r="1020" spans="7:11" x14ac:dyDescent="0.25">
      <c r="G1020" s="117">
        <v>8122</v>
      </c>
      <c r="H1020" s="117">
        <v>4634</v>
      </c>
      <c r="I1020" s="117" t="s">
        <v>2456</v>
      </c>
      <c r="J1020" t="s">
        <v>8122</v>
      </c>
      <c r="K1020" t="s">
        <v>8124</v>
      </c>
    </row>
    <row r="1021" spans="7:11" x14ac:dyDescent="0.25">
      <c r="G1021" s="117">
        <v>8122</v>
      </c>
      <c r="H1021" s="117">
        <v>4635</v>
      </c>
      <c r="I1021" s="117" t="s">
        <v>2460</v>
      </c>
      <c r="J1021" t="s">
        <v>8122</v>
      </c>
      <c r="K1021" t="s">
        <v>8124</v>
      </c>
    </row>
    <row r="1022" spans="7:11" x14ac:dyDescent="0.25">
      <c r="G1022" s="117">
        <v>8122</v>
      </c>
      <c r="H1022" s="117">
        <v>6478</v>
      </c>
      <c r="I1022" s="117" t="s">
        <v>6046</v>
      </c>
      <c r="J1022" t="s">
        <v>8122</v>
      </c>
      <c r="K1022" t="s">
        <v>8124</v>
      </c>
    </row>
    <row r="1023" spans="7:11" x14ac:dyDescent="0.25">
      <c r="G1023" s="117">
        <v>8122</v>
      </c>
      <c r="H1023" s="117">
        <v>6479</v>
      </c>
      <c r="I1023" s="117" t="s">
        <v>6052</v>
      </c>
      <c r="J1023" t="s">
        <v>8122</v>
      </c>
      <c r="K1023" t="s">
        <v>8124</v>
      </c>
    </row>
    <row r="1024" spans="7:11" x14ac:dyDescent="0.25">
      <c r="G1024" s="117">
        <v>8122</v>
      </c>
      <c r="H1024" s="117">
        <v>6480</v>
      </c>
      <c r="I1024" s="117" t="s">
        <v>6050</v>
      </c>
      <c r="J1024" t="s">
        <v>8122</v>
      </c>
      <c r="K1024" t="s">
        <v>8124</v>
      </c>
    </row>
    <row r="1025" spans="7:11" x14ac:dyDescent="0.25">
      <c r="G1025" s="117">
        <v>8122</v>
      </c>
      <c r="H1025" s="117">
        <v>6487</v>
      </c>
      <c r="I1025" s="117" t="s">
        <v>6059</v>
      </c>
      <c r="J1025" t="s">
        <v>8122</v>
      </c>
      <c r="K1025" t="s">
        <v>8124</v>
      </c>
    </row>
    <row r="1026" spans="7:11" x14ac:dyDescent="0.25">
      <c r="G1026" s="117">
        <v>8122</v>
      </c>
      <c r="H1026" s="117">
        <v>6488</v>
      </c>
      <c r="I1026" s="117" t="s">
        <v>6063</v>
      </c>
      <c r="J1026" t="s">
        <v>8122</v>
      </c>
      <c r="K1026" t="s">
        <v>8124</v>
      </c>
    </row>
    <row r="1027" spans="7:11" x14ac:dyDescent="0.25">
      <c r="G1027" s="117">
        <v>8122</v>
      </c>
      <c r="H1027" s="117">
        <v>6489</v>
      </c>
      <c r="I1027" s="117" t="s">
        <v>6061</v>
      </c>
      <c r="J1027" t="s">
        <v>8122</v>
      </c>
      <c r="K1027" t="s">
        <v>8124</v>
      </c>
    </row>
    <row r="1028" spans="7:11" x14ac:dyDescent="0.25">
      <c r="G1028" s="117">
        <v>8122</v>
      </c>
      <c r="H1028" s="117">
        <v>6490</v>
      </c>
      <c r="I1028" s="117" t="s">
        <v>6065</v>
      </c>
      <c r="J1028" t="s">
        <v>8122</v>
      </c>
      <c r="K1028" t="s">
        <v>8124</v>
      </c>
    </row>
    <row r="1029" spans="7:11" x14ac:dyDescent="0.25">
      <c r="G1029" s="117">
        <v>8122</v>
      </c>
      <c r="H1029" s="117">
        <v>6491</v>
      </c>
      <c r="I1029" s="117" t="s">
        <v>6067</v>
      </c>
      <c r="J1029" t="s">
        <v>8122</v>
      </c>
      <c r="K1029" t="s">
        <v>8124</v>
      </c>
    </row>
    <row r="1030" spans="7:11" x14ac:dyDescent="0.25">
      <c r="G1030" s="117">
        <v>8122</v>
      </c>
      <c r="H1030" s="117">
        <v>6494</v>
      </c>
      <c r="I1030" s="117" t="s">
        <v>6069</v>
      </c>
      <c r="J1030" t="s">
        <v>8122</v>
      </c>
      <c r="K1030" t="s">
        <v>8124</v>
      </c>
    </row>
    <row r="1031" spans="7:11" x14ac:dyDescent="0.25">
      <c r="G1031" s="117">
        <v>8122</v>
      </c>
      <c r="H1031" s="117">
        <v>6495</v>
      </c>
      <c r="I1031" s="117" t="s">
        <v>6076</v>
      </c>
      <c r="J1031" t="s">
        <v>8122</v>
      </c>
      <c r="K1031" t="s">
        <v>8124</v>
      </c>
    </row>
    <row r="1032" spans="7:11" x14ac:dyDescent="0.25">
      <c r="G1032" s="117">
        <v>8122</v>
      </c>
      <c r="H1032" s="117">
        <v>6496</v>
      </c>
      <c r="I1032" s="117" t="s">
        <v>6078</v>
      </c>
      <c r="J1032" t="s">
        <v>8122</v>
      </c>
      <c r="K1032" t="s">
        <v>8124</v>
      </c>
    </row>
    <row r="1033" spans="7:11" x14ac:dyDescent="0.25">
      <c r="G1033" s="117">
        <v>8122</v>
      </c>
      <c r="H1033" s="117">
        <v>6497</v>
      </c>
      <c r="I1033" s="117" t="s">
        <v>6083</v>
      </c>
      <c r="J1033" t="s">
        <v>8122</v>
      </c>
      <c r="K1033" t="s">
        <v>8124</v>
      </c>
    </row>
    <row r="1034" spans="7:11" x14ac:dyDescent="0.25">
      <c r="G1034" s="117">
        <v>8122</v>
      </c>
      <c r="H1034" s="117">
        <v>6498</v>
      </c>
      <c r="I1034" s="117" t="s">
        <v>6087</v>
      </c>
      <c r="J1034" t="s">
        <v>8122</v>
      </c>
      <c r="K1034" t="s">
        <v>8124</v>
      </c>
    </row>
    <row r="1035" spans="7:11" x14ac:dyDescent="0.25">
      <c r="G1035" s="117">
        <v>8122</v>
      </c>
      <c r="H1035" s="117">
        <v>6499</v>
      </c>
      <c r="I1035" s="117" t="s">
        <v>6089</v>
      </c>
      <c r="J1035" t="s">
        <v>8122</v>
      </c>
      <c r="K1035" t="s">
        <v>8124</v>
      </c>
    </row>
    <row r="1036" spans="7:11" x14ac:dyDescent="0.25">
      <c r="G1036" s="117">
        <v>8122</v>
      </c>
      <c r="H1036" s="117">
        <v>6500</v>
      </c>
      <c r="I1036" s="117" t="s">
        <v>6091</v>
      </c>
      <c r="J1036" t="s">
        <v>8122</v>
      </c>
      <c r="K1036" t="s">
        <v>8124</v>
      </c>
    </row>
    <row r="1037" spans="7:11" x14ac:dyDescent="0.25">
      <c r="G1037" s="117">
        <v>8122</v>
      </c>
      <c r="H1037" s="117">
        <v>6501</v>
      </c>
      <c r="I1037" s="117" t="s">
        <v>6095</v>
      </c>
      <c r="J1037" t="s">
        <v>8122</v>
      </c>
      <c r="K1037" t="s">
        <v>8124</v>
      </c>
    </row>
    <row r="1038" spans="7:11" x14ac:dyDescent="0.25">
      <c r="G1038" s="117">
        <v>8122</v>
      </c>
      <c r="H1038" s="117">
        <v>7017</v>
      </c>
      <c r="I1038" s="117" t="s">
        <v>6071</v>
      </c>
      <c r="J1038" t="s">
        <v>8122</v>
      </c>
      <c r="K1038" t="s">
        <v>8126</v>
      </c>
    </row>
    <row r="1039" spans="7:11" x14ac:dyDescent="0.25">
      <c r="G1039" s="117">
        <v>8122</v>
      </c>
      <c r="H1039" s="117">
        <v>7018</v>
      </c>
      <c r="I1039" s="117" t="s">
        <v>6081</v>
      </c>
      <c r="J1039" t="s">
        <v>8122</v>
      </c>
      <c r="K1039" t="s">
        <v>8126</v>
      </c>
    </row>
    <row r="1040" spans="7:11" x14ac:dyDescent="0.25">
      <c r="G1040" s="117">
        <v>8122</v>
      </c>
      <c r="H1040" s="117">
        <v>7019</v>
      </c>
      <c r="I1040" s="117" t="s">
        <v>6074</v>
      </c>
      <c r="J1040" t="s">
        <v>8122</v>
      </c>
      <c r="K1040" t="s">
        <v>8126</v>
      </c>
    </row>
    <row r="1041" spans="7:11" x14ac:dyDescent="0.25">
      <c r="G1041" s="117">
        <v>8122</v>
      </c>
      <c r="H1041" s="117">
        <v>7020</v>
      </c>
      <c r="I1041" s="117" t="s">
        <v>6054</v>
      </c>
      <c r="J1041" t="s">
        <v>8122</v>
      </c>
      <c r="K1041" t="s">
        <v>8126</v>
      </c>
    </row>
    <row r="1042" spans="7:11" x14ac:dyDescent="0.25">
      <c r="G1042" s="117">
        <v>8122</v>
      </c>
      <c r="H1042" s="117">
        <v>7021</v>
      </c>
      <c r="I1042" s="117" t="s">
        <v>6085</v>
      </c>
      <c r="J1042" t="s">
        <v>8122</v>
      </c>
      <c r="K1042" t="s">
        <v>8126</v>
      </c>
    </row>
    <row r="1043" spans="7:11" x14ac:dyDescent="0.25">
      <c r="G1043" s="117">
        <v>8122</v>
      </c>
      <c r="H1043" s="117">
        <v>7022</v>
      </c>
      <c r="I1043" s="117" t="s">
        <v>6093</v>
      </c>
      <c r="J1043" t="s">
        <v>8122</v>
      </c>
      <c r="K1043" t="s">
        <v>8126</v>
      </c>
    </row>
    <row r="1044" spans="7:11" x14ac:dyDescent="0.25">
      <c r="G1044" s="117">
        <v>8125</v>
      </c>
      <c r="H1044" s="117">
        <v>4091</v>
      </c>
      <c r="I1044" s="117" t="s">
        <v>868</v>
      </c>
      <c r="J1044" t="s">
        <v>8122</v>
      </c>
      <c r="K1044" t="s">
        <v>8124</v>
      </c>
    </row>
    <row r="1045" spans="7:11" x14ac:dyDescent="0.25">
      <c r="G1045" s="117">
        <v>8125</v>
      </c>
      <c r="H1045" s="117">
        <v>4638</v>
      </c>
      <c r="I1045" s="117" t="s">
        <v>2455</v>
      </c>
      <c r="J1045" t="s">
        <v>8122</v>
      </c>
      <c r="K1045" t="s">
        <v>8124</v>
      </c>
    </row>
    <row r="1046" spans="7:11" x14ac:dyDescent="0.25">
      <c r="G1046" s="117">
        <v>8125</v>
      </c>
      <c r="H1046" s="117">
        <v>4639</v>
      </c>
      <c r="I1046" s="117" t="s">
        <v>2456</v>
      </c>
      <c r="J1046" t="s">
        <v>8122</v>
      </c>
      <c r="K1046" t="s">
        <v>8124</v>
      </c>
    </row>
    <row r="1047" spans="7:11" x14ac:dyDescent="0.25">
      <c r="G1047" s="117">
        <v>8125</v>
      </c>
      <c r="H1047" s="117">
        <v>4641</v>
      </c>
      <c r="I1047" s="117" t="s">
        <v>2460</v>
      </c>
      <c r="J1047" t="s">
        <v>8122</v>
      </c>
      <c r="K1047" t="s">
        <v>8124</v>
      </c>
    </row>
    <row r="1048" spans="7:11" x14ac:dyDescent="0.25">
      <c r="G1048" s="117">
        <v>8125</v>
      </c>
      <c r="H1048" s="117">
        <v>5429</v>
      </c>
      <c r="I1048" s="117" t="s">
        <v>3120</v>
      </c>
      <c r="J1048" t="s">
        <v>8122</v>
      </c>
      <c r="K1048" t="s">
        <v>8124</v>
      </c>
    </row>
    <row r="1049" spans="7:11" x14ac:dyDescent="0.25">
      <c r="G1049" s="117">
        <v>8125</v>
      </c>
      <c r="H1049" s="117">
        <v>5430</v>
      </c>
      <c r="I1049" s="117" t="s">
        <v>3117</v>
      </c>
      <c r="J1049" t="s">
        <v>8122</v>
      </c>
      <c r="K1049" t="s">
        <v>8124</v>
      </c>
    </row>
    <row r="1050" spans="7:11" x14ac:dyDescent="0.25">
      <c r="G1050" s="117">
        <v>8125</v>
      </c>
      <c r="H1050" s="117">
        <v>5431</v>
      </c>
      <c r="I1050" s="117" t="s">
        <v>3104</v>
      </c>
      <c r="J1050" t="s">
        <v>8122</v>
      </c>
      <c r="K1050" t="s">
        <v>8124</v>
      </c>
    </row>
    <row r="1051" spans="7:11" x14ac:dyDescent="0.25">
      <c r="G1051" s="117">
        <v>8125</v>
      </c>
      <c r="H1051" s="117">
        <v>5432</v>
      </c>
      <c r="I1051" s="117" t="s">
        <v>3113</v>
      </c>
      <c r="J1051" t="s">
        <v>8122</v>
      </c>
      <c r="K1051" t="s">
        <v>8124</v>
      </c>
    </row>
    <row r="1052" spans="7:11" x14ac:dyDescent="0.25">
      <c r="G1052" s="117">
        <v>8125</v>
      </c>
      <c r="H1052" s="117">
        <v>6121</v>
      </c>
      <c r="I1052" s="117" t="s">
        <v>6096</v>
      </c>
      <c r="J1052" t="s">
        <v>8122</v>
      </c>
      <c r="K1052" t="s">
        <v>8124</v>
      </c>
    </row>
    <row r="1053" spans="7:11" x14ac:dyDescent="0.25">
      <c r="G1053" s="117">
        <v>8125</v>
      </c>
      <c r="H1053" s="117">
        <v>6122</v>
      </c>
      <c r="I1053" s="117" t="s">
        <v>3107</v>
      </c>
      <c r="J1053" t="s">
        <v>8122</v>
      </c>
      <c r="K1053" t="s">
        <v>8124</v>
      </c>
    </row>
    <row r="1054" spans="7:11" x14ac:dyDescent="0.25">
      <c r="G1054" s="117">
        <v>8128</v>
      </c>
      <c r="H1054" s="117">
        <v>4096</v>
      </c>
      <c r="I1054" s="117" t="s">
        <v>868</v>
      </c>
      <c r="J1054" t="s">
        <v>8122</v>
      </c>
      <c r="K1054" t="s">
        <v>8124</v>
      </c>
    </row>
    <row r="1055" spans="7:11" x14ac:dyDescent="0.25">
      <c r="G1055" s="117">
        <v>8128</v>
      </c>
      <c r="H1055" s="117">
        <v>4643</v>
      </c>
      <c r="I1055" s="117" t="s">
        <v>2455</v>
      </c>
      <c r="J1055" t="s">
        <v>8122</v>
      </c>
      <c r="K1055" t="s">
        <v>8124</v>
      </c>
    </row>
    <row r="1056" spans="7:11" x14ac:dyDescent="0.25">
      <c r="G1056" s="117">
        <v>8128</v>
      </c>
      <c r="H1056" s="117">
        <v>4644</v>
      </c>
      <c r="I1056" s="117" t="s">
        <v>2456</v>
      </c>
      <c r="J1056" t="s">
        <v>8122</v>
      </c>
      <c r="K1056" t="s">
        <v>8124</v>
      </c>
    </row>
    <row r="1057" spans="7:11" x14ac:dyDescent="0.25">
      <c r="G1057" s="117">
        <v>8128</v>
      </c>
      <c r="H1057" s="117">
        <v>4645</v>
      </c>
      <c r="I1057" s="117" t="s">
        <v>2460</v>
      </c>
      <c r="J1057" t="s">
        <v>8122</v>
      </c>
      <c r="K1057" t="s">
        <v>8124</v>
      </c>
    </row>
    <row r="1058" spans="7:11" x14ac:dyDescent="0.25">
      <c r="G1058" s="117">
        <v>8128</v>
      </c>
      <c r="H1058" s="117">
        <v>5519</v>
      </c>
      <c r="I1058" s="117" t="s">
        <v>3140</v>
      </c>
      <c r="J1058" t="s">
        <v>8122</v>
      </c>
      <c r="K1058" t="s">
        <v>8124</v>
      </c>
    </row>
    <row r="1059" spans="7:11" x14ac:dyDescent="0.25">
      <c r="G1059" s="117">
        <v>8128</v>
      </c>
      <c r="H1059" s="117">
        <v>5520</v>
      </c>
      <c r="I1059" s="117" t="s">
        <v>3138</v>
      </c>
      <c r="J1059" t="s">
        <v>8114</v>
      </c>
      <c r="K1059" t="s">
        <v>8124</v>
      </c>
    </row>
    <row r="1060" spans="7:11" x14ac:dyDescent="0.25">
      <c r="G1060" s="117">
        <v>8128</v>
      </c>
      <c r="H1060" s="117">
        <v>5521</v>
      </c>
      <c r="I1060" s="117" t="s">
        <v>3143</v>
      </c>
      <c r="J1060" t="s">
        <v>8114</v>
      </c>
      <c r="K1060" t="s">
        <v>8124</v>
      </c>
    </row>
    <row r="1061" spans="7:11" x14ac:dyDescent="0.25">
      <c r="G1061" s="117">
        <v>8128</v>
      </c>
      <c r="H1061" s="117">
        <v>5522</v>
      </c>
      <c r="I1061" s="117" t="s">
        <v>3146</v>
      </c>
      <c r="J1061" t="s">
        <v>8114</v>
      </c>
      <c r="K1061" t="s">
        <v>8124</v>
      </c>
    </row>
    <row r="1062" spans="7:11" x14ac:dyDescent="0.25">
      <c r="G1062" s="117">
        <v>8128</v>
      </c>
      <c r="H1062" s="117">
        <v>5523</v>
      </c>
      <c r="I1062" s="117" t="s">
        <v>3128</v>
      </c>
      <c r="J1062" t="s">
        <v>8122</v>
      </c>
      <c r="K1062" t="s">
        <v>8124</v>
      </c>
    </row>
    <row r="1063" spans="7:11" x14ac:dyDescent="0.25">
      <c r="G1063" s="117">
        <v>8128</v>
      </c>
      <c r="H1063" s="117">
        <v>5524</v>
      </c>
      <c r="I1063" s="117" t="s">
        <v>3131</v>
      </c>
      <c r="J1063" t="s">
        <v>8122</v>
      </c>
      <c r="K1063" t="s">
        <v>8124</v>
      </c>
    </row>
    <row r="1064" spans="7:11" x14ac:dyDescent="0.25">
      <c r="G1064" s="117">
        <v>8128</v>
      </c>
      <c r="H1064" s="117">
        <v>5525</v>
      </c>
      <c r="I1064" s="117" t="s">
        <v>3135</v>
      </c>
      <c r="J1064" t="s">
        <v>8122</v>
      </c>
      <c r="K1064" t="s">
        <v>8124</v>
      </c>
    </row>
    <row r="1065" spans="7:11" x14ac:dyDescent="0.25">
      <c r="G1065" s="117">
        <v>8128</v>
      </c>
      <c r="H1065" s="117">
        <v>5526</v>
      </c>
      <c r="I1065" s="117" t="s">
        <v>3133</v>
      </c>
      <c r="J1065" t="s">
        <v>8122</v>
      </c>
      <c r="K1065" t="s">
        <v>8124</v>
      </c>
    </row>
    <row r="1066" spans="7:11" x14ac:dyDescent="0.25">
      <c r="G1066" s="117">
        <v>8128</v>
      </c>
      <c r="H1066" s="117">
        <v>6572</v>
      </c>
      <c r="I1066" s="117" t="s">
        <v>6123</v>
      </c>
      <c r="J1066" t="s">
        <v>8113</v>
      </c>
      <c r="K1066" t="s">
        <v>8115</v>
      </c>
    </row>
    <row r="1067" spans="7:11" x14ac:dyDescent="0.25">
      <c r="G1067" s="117">
        <v>8128</v>
      </c>
      <c r="H1067" s="117">
        <v>6948</v>
      </c>
      <c r="I1067" s="117" t="s">
        <v>6102</v>
      </c>
      <c r="J1067" t="s">
        <v>8122</v>
      </c>
      <c r="K1067" t="s">
        <v>8126</v>
      </c>
    </row>
    <row r="1068" spans="7:11" x14ac:dyDescent="0.25">
      <c r="G1068" s="117">
        <v>8128</v>
      </c>
      <c r="H1068" s="117">
        <v>6949</v>
      </c>
      <c r="I1068" s="117" t="s">
        <v>6105</v>
      </c>
      <c r="J1068" t="s">
        <v>8122</v>
      </c>
      <c r="K1068" t="s">
        <v>8126</v>
      </c>
    </row>
    <row r="1069" spans="7:11" x14ac:dyDescent="0.25">
      <c r="G1069" s="117">
        <v>8128</v>
      </c>
      <c r="H1069" s="117">
        <v>6950</v>
      </c>
      <c r="I1069" s="117" t="s">
        <v>6108</v>
      </c>
      <c r="J1069" t="s">
        <v>8122</v>
      </c>
      <c r="K1069" t="s">
        <v>8126</v>
      </c>
    </row>
    <row r="1070" spans="7:11" x14ac:dyDescent="0.25">
      <c r="G1070" s="117">
        <v>8128</v>
      </c>
      <c r="H1070" s="117">
        <v>6952</v>
      </c>
      <c r="I1070" s="117" t="s">
        <v>6097</v>
      </c>
      <c r="J1070" t="s">
        <v>8122</v>
      </c>
      <c r="K1070" t="s">
        <v>8126</v>
      </c>
    </row>
    <row r="1071" spans="7:11" x14ac:dyDescent="0.25">
      <c r="G1071" s="117">
        <v>8128</v>
      </c>
      <c r="H1071" s="117">
        <v>6954</v>
      </c>
      <c r="I1071" s="117" t="s">
        <v>6111</v>
      </c>
      <c r="J1071" t="s">
        <v>8122</v>
      </c>
      <c r="K1071" t="s">
        <v>8126</v>
      </c>
    </row>
    <row r="1072" spans="7:11" x14ac:dyDescent="0.25">
      <c r="G1072" s="117">
        <v>8128</v>
      </c>
      <c r="H1072" s="117">
        <v>6955</v>
      </c>
      <c r="I1072" s="117" t="s">
        <v>6114</v>
      </c>
      <c r="J1072" t="s">
        <v>8122</v>
      </c>
      <c r="K1072" t="s">
        <v>8126</v>
      </c>
    </row>
    <row r="1073" spans="7:11" x14ac:dyDescent="0.25">
      <c r="G1073" s="117">
        <v>8128</v>
      </c>
      <c r="H1073" s="117">
        <v>6956</v>
      </c>
      <c r="I1073" s="117" t="s">
        <v>6117</v>
      </c>
      <c r="J1073" t="s">
        <v>8122</v>
      </c>
      <c r="K1073" t="s">
        <v>8126</v>
      </c>
    </row>
    <row r="1074" spans="7:11" x14ac:dyDescent="0.25">
      <c r="G1074" s="117">
        <v>8128</v>
      </c>
      <c r="H1074" s="117">
        <v>6957</v>
      </c>
      <c r="I1074" s="117" t="s">
        <v>6120</v>
      </c>
      <c r="J1074" t="s">
        <v>8122</v>
      </c>
      <c r="K1074" t="s">
        <v>8126</v>
      </c>
    </row>
    <row r="1075" spans="7:11" x14ac:dyDescent="0.25">
      <c r="G1075" s="117">
        <v>8131</v>
      </c>
      <c r="H1075" s="117">
        <v>4646</v>
      </c>
      <c r="I1075" s="117" t="s">
        <v>868</v>
      </c>
      <c r="J1075" t="s">
        <v>8122</v>
      </c>
      <c r="K1075" t="s">
        <v>8124</v>
      </c>
    </row>
    <row r="1076" spans="7:11" x14ac:dyDescent="0.25">
      <c r="G1076" s="117">
        <v>8131</v>
      </c>
      <c r="H1076" s="117">
        <v>4647</v>
      </c>
      <c r="I1076" s="117" t="s">
        <v>2455</v>
      </c>
      <c r="J1076" t="s">
        <v>8122</v>
      </c>
      <c r="K1076" t="s">
        <v>8124</v>
      </c>
    </row>
    <row r="1077" spans="7:11" x14ac:dyDescent="0.25">
      <c r="G1077" s="117">
        <v>8131</v>
      </c>
      <c r="H1077" s="117">
        <v>4648</v>
      </c>
      <c r="I1077" s="117" t="s">
        <v>2456</v>
      </c>
      <c r="J1077" t="s">
        <v>8122</v>
      </c>
      <c r="K1077" t="s">
        <v>8124</v>
      </c>
    </row>
    <row r="1078" spans="7:11" x14ac:dyDescent="0.25">
      <c r="G1078" s="117">
        <v>8131</v>
      </c>
      <c r="H1078" s="117">
        <v>4649</v>
      </c>
      <c r="I1078" s="117" t="s">
        <v>2460</v>
      </c>
      <c r="J1078" t="s">
        <v>8122</v>
      </c>
      <c r="K1078" t="s">
        <v>8124</v>
      </c>
    </row>
    <row r="1079" spans="7:11" x14ac:dyDescent="0.25">
      <c r="G1079" s="117">
        <v>8131</v>
      </c>
      <c r="H1079" s="117">
        <v>5489</v>
      </c>
      <c r="I1079" s="117" t="s">
        <v>3153</v>
      </c>
      <c r="J1079" t="s">
        <v>8122</v>
      </c>
      <c r="K1079" t="s">
        <v>8124</v>
      </c>
    </row>
    <row r="1080" spans="7:11" x14ac:dyDescent="0.25">
      <c r="G1080" s="117">
        <v>8131</v>
      </c>
      <c r="H1080" s="117">
        <v>7016</v>
      </c>
      <c r="I1080" s="117" t="s">
        <v>6128</v>
      </c>
      <c r="J1080" t="s">
        <v>8122</v>
      </c>
      <c r="K1080" t="s">
        <v>8126</v>
      </c>
    </row>
    <row r="1081" spans="7:11" x14ac:dyDescent="0.25">
      <c r="G1081" s="117">
        <v>8136</v>
      </c>
      <c r="H1081" s="117">
        <v>7137</v>
      </c>
      <c r="I1081" s="117" t="s">
        <v>1232</v>
      </c>
      <c r="J1081" t="s">
        <v>8122</v>
      </c>
      <c r="K1081" t="s">
        <v>8125</v>
      </c>
    </row>
    <row r="1082" spans="7:11" x14ac:dyDescent="0.25">
      <c r="G1082" s="117">
        <v>8136</v>
      </c>
      <c r="H1082" s="117">
        <v>7138</v>
      </c>
      <c r="I1082" s="117" t="s">
        <v>1241</v>
      </c>
      <c r="J1082" t="s">
        <v>8122</v>
      </c>
      <c r="K1082" t="s">
        <v>8125</v>
      </c>
    </row>
    <row r="1083" spans="7:11" x14ac:dyDescent="0.25">
      <c r="G1083" s="117">
        <v>8136</v>
      </c>
      <c r="H1083" s="117">
        <v>7139</v>
      </c>
      <c r="I1083" s="117" t="s">
        <v>1248</v>
      </c>
      <c r="J1083" t="s">
        <v>8122</v>
      </c>
      <c r="K1083" t="s">
        <v>8125</v>
      </c>
    </row>
    <row r="1084" spans="7:11" x14ac:dyDescent="0.25">
      <c r="G1084" s="117">
        <v>8145</v>
      </c>
      <c r="H1084" s="117">
        <v>7140</v>
      </c>
      <c r="I1084" s="117" t="s">
        <v>1276</v>
      </c>
      <c r="J1084" t="s">
        <v>8122</v>
      </c>
      <c r="K1084" t="s">
        <v>8125</v>
      </c>
    </row>
    <row r="1085" spans="7:11" x14ac:dyDescent="0.25">
      <c r="G1085" s="117">
        <v>8145</v>
      </c>
      <c r="H1085" s="117">
        <v>7141</v>
      </c>
      <c r="I1085" s="117" t="s">
        <v>1257</v>
      </c>
      <c r="J1085" t="s">
        <v>8122</v>
      </c>
      <c r="K1085" t="s">
        <v>8125</v>
      </c>
    </row>
    <row r="1086" spans="7:11" x14ac:dyDescent="0.25">
      <c r="G1086" s="117">
        <v>8145</v>
      </c>
      <c r="H1086" s="117">
        <v>7142</v>
      </c>
      <c r="I1086" s="117" t="s">
        <v>5455</v>
      </c>
      <c r="J1086" t="s">
        <v>8122</v>
      </c>
      <c r="K1086" t="s">
        <v>8125</v>
      </c>
    </row>
    <row r="1087" spans="7:11" x14ac:dyDescent="0.25">
      <c r="G1087" s="117">
        <v>8146</v>
      </c>
      <c r="H1087" s="117">
        <v>7143</v>
      </c>
      <c r="I1087" s="117" t="s">
        <v>1276</v>
      </c>
      <c r="J1087" t="s">
        <v>8122</v>
      </c>
      <c r="K1087" t="s">
        <v>8125</v>
      </c>
    </row>
    <row r="1088" spans="7:11" x14ac:dyDescent="0.25">
      <c r="G1088" s="117">
        <v>8146</v>
      </c>
      <c r="H1088" s="117">
        <v>7144</v>
      </c>
      <c r="I1088" s="117" t="s">
        <v>1257</v>
      </c>
      <c r="J1088" t="s">
        <v>8122</v>
      </c>
      <c r="K1088" t="s">
        <v>8125</v>
      </c>
    </row>
    <row r="1089" spans="7:11" x14ac:dyDescent="0.25">
      <c r="G1089" s="117">
        <v>8146</v>
      </c>
      <c r="H1089" s="117">
        <v>7145</v>
      </c>
      <c r="I1089" s="117" t="s">
        <v>5455</v>
      </c>
      <c r="J1089" t="s">
        <v>8122</v>
      </c>
      <c r="K1089" t="s">
        <v>8125</v>
      </c>
    </row>
    <row r="1090" spans="7:11" x14ac:dyDescent="0.25">
      <c r="G1090" s="117">
        <v>8148</v>
      </c>
      <c r="H1090" s="117">
        <v>7146</v>
      </c>
      <c r="I1090" s="117" t="s">
        <v>1276</v>
      </c>
      <c r="J1090" t="s">
        <v>8122</v>
      </c>
      <c r="K1090" t="s">
        <v>8125</v>
      </c>
    </row>
    <row r="1091" spans="7:11" x14ac:dyDescent="0.25">
      <c r="G1091" s="117">
        <v>8148</v>
      </c>
      <c r="H1091" s="117">
        <v>7147</v>
      </c>
      <c r="I1091" s="117" t="s">
        <v>1257</v>
      </c>
      <c r="J1091" t="s">
        <v>8122</v>
      </c>
      <c r="K1091" t="s">
        <v>8125</v>
      </c>
    </row>
    <row r="1092" spans="7:11" x14ac:dyDescent="0.25">
      <c r="G1092" s="117">
        <v>8148</v>
      </c>
      <c r="H1092" s="117">
        <v>7148</v>
      </c>
      <c r="I1092" s="117" t="s">
        <v>5455</v>
      </c>
      <c r="J1092" t="s">
        <v>8122</v>
      </c>
      <c r="K1092" t="s">
        <v>8125</v>
      </c>
    </row>
    <row r="1093" spans="7:11" x14ac:dyDescent="0.25">
      <c r="G1093" s="117">
        <v>8149</v>
      </c>
      <c r="H1093" s="117">
        <v>4650</v>
      </c>
      <c r="I1093" s="117" t="s">
        <v>868</v>
      </c>
      <c r="J1093" t="s">
        <v>8122</v>
      </c>
      <c r="K1093" t="s">
        <v>8124</v>
      </c>
    </row>
    <row r="1094" spans="7:11" x14ac:dyDescent="0.25">
      <c r="G1094" s="117">
        <v>8149</v>
      </c>
      <c r="H1094" s="117">
        <v>4651</v>
      </c>
      <c r="I1094" s="117" t="s">
        <v>2455</v>
      </c>
      <c r="J1094" t="s">
        <v>8122</v>
      </c>
      <c r="K1094" t="s">
        <v>8124</v>
      </c>
    </row>
    <row r="1095" spans="7:11" x14ac:dyDescent="0.25">
      <c r="G1095" s="117">
        <v>8149</v>
      </c>
      <c r="H1095" s="117">
        <v>4652</v>
      </c>
      <c r="I1095" s="117" t="s">
        <v>2456</v>
      </c>
      <c r="J1095" t="s">
        <v>8122</v>
      </c>
      <c r="K1095" t="s">
        <v>8124</v>
      </c>
    </row>
    <row r="1096" spans="7:11" x14ac:dyDescent="0.25">
      <c r="G1096" s="117">
        <v>8149</v>
      </c>
      <c r="H1096" s="117">
        <v>4653</v>
      </c>
      <c r="I1096" s="117" t="s">
        <v>2460</v>
      </c>
      <c r="J1096" t="s">
        <v>8122</v>
      </c>
      <c r="K1096" t="s">
        <v>8124</v>
      </c>
    </row>
    <row r="1097" spans="7:11" x14ac:dyDescent="0.25">
      <c r="G1097" s="117">
        <v>8149</v>
      </c>
      <c r="H1097" s="117">
        <v>5527</v>
      </c>
      <c r="I1097" s="117" t="s">
        <v>3162</v>
      </c>
      <c r="J1097" t="s">
        <v>8122</v>
      </c>
      <c r="K1097" t="s">
        <v>8124</v>
      </c>
    </row>
    <row r="1098" spans="7:11" x14ac:dyDescent="0.25">
      <c r="G1098" s="117">
        <v>8149</v>
      </c>
      <c r="H1098" s="117">
        <v>5528</v>
      </c>
      <c r="I1098" s="117" t="s">
        <v>3165</v>
      </c>
      <c r="J1098" t="s">
        <v>8114</v>
      </c>
      <c r="K1098" t="s">
        <v>8124</v>
      </c>
    </row>
    <row r="1099" spans="7:11" x14ac:dyDescent="0.25">
      <c r="G1099" s="117">
        <v>8149</v>
      </c>
      <c r="H1099" s="117">
        <v>6454</v>
      </c>
      <c r="I1099" s="117" t="s">
        <v>6130</v>
      </c>
      <c r="J1099" t="s">
        <v>8114</v>
      </c>
      <c r="K1099" t="s">
        <v>8120</v>
      </c>
    </row>
    <row r="1100" spans="7:11" x14ac:dyDescent="0.25">
      <c r="G1100" s="117">
        <v>8149</v>
      </c>
      <c r="H1100" s="117">
        <v>6456</v>
      </c>
      <c r="I1100" s="117" t="s">
        <v>6133</v>
      </c>
      <c r="J1100" t="s">
        <v>8114</v>
      </c>
      <c r="K1100" t="s">
        <v>8120</v>
      </c>
    </row>
    <row r="1101" spans="7:11" x14ac:dyDescent="0.25">
      <c r="G1101" s="117">
        <v>8149</v>
      </c>
      <c r="H1101" s="117">
        <v>6457</v>
      </c>
      <c r="I1101" s="117" t="s">
        <v>6135</v>
      </c>
      <c r="J1101" t="s">
        <v>8122</v>
      </c>
      <c r="K1101" t="s">
        <v>8124</v>
      </c>
    </row>
    <row r="1102" spans="7:11" x14ac:dyDescent="0.25">
      <c r="G1102" s="117">
        <v>8151</v>
      </c>
      <c r="H1102" s="117">
        <v>7121</v>
      </c>
      <c r="I1102" s="117" t="s">
        <v>1276</v>
      </c>
      <c r="J1102" t="s">
        <v>8122</v>
      </c>
      <c r="K1102" t="s">
        <v>8126</v>
      </c>
    </row>
    <row r="1103" spans="7:11" x14ac:dyDescent="0.25">
      <c r="G1103" s="117">
        <v>8151</v>
      </c>
      <c r="H1103" s="117">
        <v>7122</v>
      </c>
      <c r="I1103" s="117" t="s">
        <v>1257</v>
      </c>
      <c r="J1103" t="s">
        <v>8122</v>
      </c>
      <c r="K1103" t="s">
        <v>8126</v>
      </c>
    </row>
    <row r="1104" spans="7:11" x14ac:dyDescent="0.25">
      <c r="G1104" s="117">
        <v>8151</v>
      </c>
      <c r="H1104" s="117">
        <v>7123</v>
      </c>
      <c r="I1104" s="117" t="s">
        <v>5455</v>
      </c>
      <c r="J1104" t="s">
        <v>8122</v>
      </c>
      <c r="K1104" t="s">
        <v>8126</v>
      </c>
    </row>
    <row r="1105" spans="7:11" x14ac:dyDescent="0.25">
      <c r="G1105" s="117">
        <v>8153</v>
      </c>
      <c r="H1105" s="117">
        <v>3934</v>
      </c>
      <c r="I1105" s="117" t="s">
        <v>654</v>
      </c>
      <c r="J1105" t="s">
        <v>8122</v>
      </c>
      <c r="K1105" t="s">
        <v>8124</v>
      </c>
    </row>
    <row r="1106" spans="7:11" x14ac:dyDescent="0.25">
      <c r="G1106" s="117">
        <v>8153</v>
      </c>
      <c r="H1106" s="117">
        <v>3935</v>
      </c>
      <c r="I1106" s="117" t="s">
        <v>666</v>
      </c>
      <c r="J1106" t="s">
        <v>8122</v>
      </c>
      <c r="K1106" t="s">
        <v>8124</v>
      </c>
    </row>
    <row r="1107" spans="7:11" x14ac:dyDescent="0.25">
      <c r="G1107" s="117">
        <v>8153</v>
      </c>
      <c r="H1107" s="117">
        <v>3936</v>
      </c>
      <c r="I1107" s="117" t="s">
        <v>675</v>
      </c>
      <c r="J1107" t="s">
        <v>8122</v>
      </c>
      <c r="K1107" t="s">
        <v>8124</v>
      </c>
    </row>
    <row r="1108" spans="7:11" x14ac:dyDescent="0.25">
      <c r="G1108" s="117">
        <v>8153</v>
      </c>
      <c r="H1108" s="117">
        <v>3937</v>
      </c>
      <c r="I1108" s="117" t="s">
        <v>679</v>
      </c>
      <c r="J1108" t="s">
        <v>8113</v>
      </c>
      <c r="K1108" t="s">
        <v>8119</v>
      </c>
    </row>
    <row r="1109" spans="7:11" x14ac:dyDescent="0.25">
      <c r="G1109" s="117">
        <v>8153</v>
      </c>
      <c r="H1109" s="117">
        <v>3938</v>
      </c>
      <c r="I1109" s="117" t="s">
        <v>6231</v>
      </c>
      <c r="J1109" t="s">
        <v>8122</v>
      </c>
      <c r="K1109" t="s">
        <v>8124</v>
      </c>
    </row>
    <row r="1110" spans="7:11" x14ac:dyDescent="0.25">
      <c r="G1110" s="117">
        <v>8153</v>
      </c>
      <c r="H1110" s="117">
        <v>3939</v>
      </c>
      <c r="I1110" s="117" t="s">
        <v>685</v>
      </c>
      <c r="J1110" t="s">
        <v>8122</v>
      </c>
      <c r="K1110" t="s">
        <v>8124</v>
      </c>
    </row>
    <row r="1111" spans="7:11" x14ac:dyDescent="0.25">
      <c r="G1111" s="117">
        <v>8153</v>
      </c>
      <c r="H1111" s="117">
        <v>3940</v>
      </c>
      <c r="I1111" s="117" t="s">
        <v>690</v>
      </c>
      <c r="J1111" t="s">
        <v>8122</v>
      </c>
      <c r="K1111" t="s">
        <v>8124</v>
      </c>
    </row>
    <row r="1112" spans="7:11" x14ac:dyDescent="0.25">
      <c r="G1112" s="117">
        <v>8153</v>
      </c>
      <c r="H1112" s="117">
        <v>5448</v>
      </c>
      <c r="I1112" s="117" t="s">
        <v>3208</v>
      </c>
      <c r="J1112" t="s">
        <v>8114</v>
      </c>
      <c r="K1112" t="s">
        <v>8124</v>
      </c>
    </row>
    <row r="1113" spans="7:11" x14ac:dyDescent="0.25">
      <c r="G1113" s="117">
        <v>8153</v>
      </c>
      <c r="H1113" s="117">
        <v>5449</v>
      </c>
      <c r="I1113" s="117" t="s">
        <v>3205</v>
      </c>
      <c r="J1113" t="s">
        <v>8122</v>
      </c>
      <c r="K1113" t="s">
        <v>8124</v>
      </c>
    </row>
    <row r="1114" spans="7:11" x14ac:dyDescent="0.25">
      <c r="G1114" s="117">
        <v>8153</v>
      </c>
      <c r="H1114" s="117">
        <v>5450</v>
      </c>
      <c r="I1114" s="117" t="s">
        <v>6159</v>
      </c>
      <c r="J1114" t="s">
        <v>8114</v>
      </c>
      <c r="K1114" t="s">
        <v>8124</v>
      </c>
    </row>
    <row r="1115" spans="7:11" x14ac:dyDescent="0.25">
      <c r="G1115" s="117">
        <v>8153</v>
      </c>
      <c r="H1115" s="117">
        <v>5451</v>
      </c>
      <c r="I1115" s="117" t="s">
        <v>3177</v>
      </c>
      <c r="J1115" t="s">
        <v>8122</v>
      </c>
      <c r="K1115" t="s">
        <v>8124</v>
      </c>
    </row>
    <row r="1116" spans="7:11" x14ac:dyDescent="0.25">
      <c r="G1116" s="117">
        <v>8153</v>
      </c>
      <c r="H1116" s="117">
        <v>5452</v>
      </c>
      <c r="I1116" s="117" t="s">
        <v>3182</v>
      </c>
      <c r="J1116" t="s">
        <v>8114</v>
      </c>
      <c r="K1116" t="s">
        <v>8124</v>
      </c>
    </row>
    <row r="1117" spans="7:11" x14ac:dyDescent="0.25">
      <c r="G1117" s="117">
        <v>8153</v>
      </c>
      <c r="H1117" s="117">
        <v>5453</v>
      </c>
      <c r="I1117" s="117" t="s">
        <v>3201</v>
      </c>
      <c r="J1117" t="s">
        <v>8122</v>
      </c>
      <c r="K1117" t="s">
        <v>8124</v>
      </c>
    </row>
    <row r="1118" spans="7:11" x14ac:dyDescent="0.25">
      <c r="G1118" s="117">
        <v>8153</v>
      </c>
      <c r="H1118" s="117">
        <v>6119</v>
      </c>
      <c r="I1118" s="117" t="s">
        <v>3213</v>
      </c>
      <c r="J1118" t="s">
        <v>8122</v>
      </c>
      <c r="K1118" t="s">
        <v>8124</v>
      </c>
    </row>
    <row r="1119" spans="7:11" x14ac:dyDescent="0.25">
      <c r="G1119" s="117">
        <v>8153</v>
      </c>
      <c r="H1119" s="117">
        <v>6504</v>
      </c>
      <c r="I1119" s="117" t="s">
        <v>6232</v>
      </c>
      <c r="J1119" t="s">
        <v>8122</v>
      </c>
      <c r="K1119" t="s">
        <v>8123</v>
      </c>
    </row>
    <row r="1120" spans="7:11" x14ac:dyDescent="0.25">
      <c r="G1120" s="117">
        <v>8153</v>
      </c>
      <c r="H1120" s="117">
        <v>6506</v>
      </c>
      <c r="I1120" s="117" t="s">
        <v>6225</v>
      </c>
      <c r="J1120" t="s">
        <v>8122</v>
      </c>
      <c r="K1120" t="s">
        <v>8123</v>
      </c>
    </row>
    <row r="1121" spans="7:11" x14ac:dyDescent="0.25">
      <c r="G1121" s="117">
        <v>8153</v>
      </c>
      <c r="H1121" s="117">
        <v>6507</v>
      </c>
      <c r="I1121" s="117" t="s">
        <v>6223</v>
      </c>
      <c r="J1121" t="s">
        <v>8122</v>
      </c>
      <c r="K1121" t="s">
        <v>8124</v>
      </c>
    </row>
    <row r="1122" spans="7:11" x14ac:dyDescent="0.25">
      <c r="G1122" s="117">
        <v>8153</v>
      </c>
      <c r="H1122" s="117">
        <v>6509</v>
      </c>
      <c r="I1122" s="117" t="s">
        <v>6240</v>
      </c>
      <c r="J1122" t="s">
        <v>8122</v>
      </c>
      <c r="K1122" t="s">
        <v>8124</v>
      </c>
    </row>
    <row r="1123" spans="7:11" x14ac:dyDescent="0.25">
      <c r="G1123" s="117">
        <v>8153</v>
      </c>
      <c r="H1123" s="117">
        <v>6511</v>
      </c>
      <c r="I1123" s="117" t="s">
        <v>6242</v>
      </c>
      <c r="J1123" t="s">
        <v>8122</v>
      </c>
      <c r="K1123" t="s">
        <v>8123</v>
      </c>
    </row>
    <row r="1124" spans="7:11" x14ac:dyDescent="0.25">
      <c r="G1124" s="117">
        <v>8153</v>
      </c>
      <c r="H1124" s="117">
        <v>6513</v>
      </c>
      <c r="I1124" s="117" t="s">
        <v>6244</v>
      </c>
      <c r="J1124" t="s">
        <v>8122</v>
      </c>
      <c r="K1124" t="s">
        <v>8123</v>
      </c>
    </row>
    <row r="1125" spans="7:11" x14ac:dyDescent="0.25">
      <c r="G1125" s="117">
        <v>8153</v>
      </c>
      <c r="H1125" s="117">
        <v>6514</v>
      </c>
      <c r="I1125" s="117" t="s">
        <v>6246</v>
      </c>
      <c r="J1125" t="s">
        <v>8122</v>
      </c>
      <c r="K1125" t="s">
        <v>8124</v>
      </c>
    </row>
    <row r="1126" spans="7:11" x14ac:dyDescent="0.25">
      <c r="G1126" s="117">
        <v>8153</v>
      </c>
      <c r="H1126" s="117">
        <v>6520</v>
      </c>
      <c r="I1126" s="117" t="s">
        <v>6183</v>
      </c>
      <c r="J1126" t="s">
        <v>8114</v>
      </c>
      <c r="K1126" t="s">
        <v>8120</v>
      </c>
    </row>
    <row r="1127" spans="7:11" x14ac:dyDescent="0.25">
      <c r="G1127" s="117">
        <v>8153</v>
      </c>
      <c r="H1127" s="117">
        <v>6521</v>
      </c>
      <c r="I1127" s="117" t="s">
        <v>6168</v>
      </c>
      <c r="J1127" t="s">
        <v>8114</v>
      </c>
      <c r="K1127" t="s">
        <v>8120</v>
      </c>
    </row>
    <row r="1128" spans="7:11" x14ac:dyDescent="0.25">
      <c r="G1128" s="117">
        <v>8153</v>
      </c>
      <c r="H1128" s="117">
        <v>6522</v>
      </c>
      <c r="I1128" s="117" t="s">
        <v>6199</v>
      </c>
      <c r="J1128" t="s">
        <v>8122</v>
      </c>
      <c r="K1128" t="s">
        <v>8124</v>
      </c>
    </row>
    <row r="1129" spans="7:11" x14ac:dyDescent="0.25">
      <c r="G1129" s="117">
        <v>8153</v>
      </c>
      <c r="H1129" s="117">
        <v>6523</v>
      </c>
      <c r="I1129" s="117" t="s">
        <v>6213</v>
      </c>
      <c r="J1129" t="s">
        <v>8122</v>
      </c>
      <c r="K1129" t="s">
        <v>8123</v>
      </c>
    </row>
    <row r="1130" spans="7:11" x14ac:dyDescent="0.25">
      <c r="G1130" s="117">
        <v>8153</v>
      </c>
      <c r="H1130" s="117">
        <v>6524</v>
      </c>
      <c r="I1130" s="117" t="s">
        <v>6238</v>
      </c>
      <c r="J1130" t="s">
        <v>8122</v>
      </c>
      <c r="K1130" t="s">
        <v>8124</v>
      </c>
    </row>
    <row r="1131" spans="7:11" x14ac:dyDescent="0.25">
      <c r="G1131" s="117">
        <v>8153</v>
      </c>
      <c r="H1131" s="117">
        <v>6525</v>
      </c>
      <c r="I1131" s="117" t="s">
        <v>6157</v>
      </c>
      <c r="J1131" t="s">
        <v>8122</v>
      </c>
      <c r="K1131" t="s">
        <v>8124</v>
      </c>
    </row>
    <row r="1132" spans="7:11" x14ac:dyDescent="0.25">
      <c r="G1132" s="117">
        <v>8153</v>
      </c>
      <c r="H1132" s="117">
        <v>6527</v>
      </c>
      <c r="I1132" s="117" t="s">
        <v>6234</v>
      </c>
      <c r="J1132" t="s">
        <v>8114</v>
      </c>
      <c r="K1132" t="s">
        <v>8120</v>
      </c>
    </row>
    <row r="1133" spans="7:11" x14ac:dyDescent="0.25">
      <c r="G1133" s="117">
        <v>8153</v>
      </c>
      <c r="H1133" s="117">
        <v>6528</v>
      </c>
      <c r="I1133" s="117" t="s">
        <v>6221</v>
      </c>
      <c r="J1133" t="s">
        <v>8114</v>
      </c>
      <c r="K1133" t="s">
        <v>8120</v>
      </c>
    </row>
    <row r="1134" spans="7:11" x14ac:dyDescent="0.25">
      <c r="G1134" s="117">
        <v>8153</v>
      </c>
      <c r="H1134" s="117">
        <v>6529</v>
      </c>
      <c r="I1134" s="117" t="s">
        <v>6219</v>
      </c>
      <c r="J1134" t="s">
        <v>8114</v>
      </c>
      <c r="K1134" t="s">
        <v>8120</v>
      </c>
    </row>
    <row r="1135" spans="7:11" x14ac:dyDescent="0.25">
      <c r="G1135" s="117">
        <v>8153</v>
      </c>
      <c r="H1135" s="117">
        <v>6530</v>
      </c>
      <c r="I1135" s="117" t="s">
        <v>6177</v>
      </c>
      <c r="J1135" t="s">
        <v>8122</v>
      </c>
      <c r="K1135" t="s">
        <v>8124</v>
      </c>
    </row>
    <row r="1136" spans="7:11" x14ac:dyDescent="0.25">
      <c r="G1136" s="117">
        <v>8153</v>
      </c>
      <c r="H1136" s="117">
        <v>6531</v>
      </c>
      <c r="I1136" s="117" t="s">
        <v>6162</v>
      </c>
      <c r="J1136" t="s">
        <v>8122</v>
      </c>
      <c r="K1136" t="s">
        <v>8124</v>
      </c>
    </row>
    <row r="1137" spans="7:11" x14ac:dyDescent="0.25">
      <c r="G1137" s="117">
        <v>8153</v>
      </c>
      <c r="H1137" s="117">
        <v>6532</v>
      </c>
      <c r="I1137" s="117" t="s">
        <v>6172</v>
      </c>
      <c r="J1137" t="s">
        <v>8122</v>
      </c>
      <c r="K1137" t="s">
        <v>8124</v>
      </c>
    </row>
    <row r="1138" spans="7:11" x14ac:dyDescent="0.25">
      <c r="G1138" s="117">
        <v>8153</v>
      </c>
      <c r="H1138" s="117">
        <v>6533</v>
      </c>
      <c r="I1138" s="117" t="s">
        <v>6195</v>
      </c>
      <c r="J1138" t="s">
        <v>8122</v>
      </c>
      <c r="K1138" t="s">
        <v>8124</v>
      </c>
    </row>
    <row r="1139" spans="7:11" x14ac:dyDescent="0.25">
      <c r="G1139" s="117">
        <v>8153</v>
      </c>
      <c r="H1139" s="117">
        <v>6534</v>
      </c>
      <c r="I1139" s="117" t="s">
        <v>6211</v>
      </c>
      <c r="J1139" t="s">
        <v>8122</v>
      </c>
      <c r="K1139" t="s">
        <v>8124</v>
      </c>
    </row>
    <row r="1140" spans="7:11" x14ac:dyDescent="0.25">
      <c r="G1140" s="117">
        <v>8153</v>
      </c>
      <c r="H1140" s="117">
        <v>6535</v>
      </c>
      <c r="I1140" s="117" t="s">
        <v>6179</v>
      </c>
      <c r="J1140" t="s">
        <v>8122</v>
      </c>
      <c r="K1140" t="s">
        <v>8124</v>
      </c>
    </row>
    <row r="1141" spans="7:11" x14ac:dyDescent="0.25">
      <c r="G1141" s="117">
        <v>8153</v>
      </c>
      <c r="H1141" s="117">
        <v>6536</v>
      </c>
      <c r="I1141" s="117" t="s">
        <v>6187</v>
      </c>
      <c r="J1141" t="s">
        <v>8122</v>
      </c>
      <c r="K1141" t="s">
        <v>8124</v>
      </c>
    </row>
    <row r="1142" spans="7:11" x14ac:dyDescent="0.25">
      <c r="G1142" s="117">
        <v>8153</v>
      </c>
      <c r="H1142" s="117">
        <v>6537</v>
      </c>
      <c r="I1142" s="117" t="s">
        <v>6189</v>
      </c>
      <c r="J1142" t="s">
        <v>8122</v>
      </c>
      <c r="K1142" t="s">
        <v>8124</v>
      </c>
    </row>
    <row r="1143" spans="7:11" x14ac:dyDescent="0.25">
      <c r="G1143" s="117">
        <v>8153</v>
      </c>
      <c r="H1143" s="117">
        <v>6538</v>
      </c>
      <c r="I1143" s="117" t="s">
        <v>6191</v>
      </c>
      <c r="J1143" t="s">
        <v>8122</v>
      </c>
      <c r="K1143" t="s">
        <v>8124</v>
      </c>
    </row>
    <row r="1144" spans="7:11" x14ac:dyDescent="0.25">
      <c r="G1144" s="117">
        <v>8153</v>
      </c>
      <c r="H1144" s="117">
        <v>6539</v>
      </c>
      <c r="I1144" s="117" t="s">
        <v>6150</v>
      </c>
      <c r="J1144" t="s">
        <v>8122</v>
      </c>
      <c r="K1144" t="s">
        <v>8124</v>
      </c>
    </row>
    <row r="1145" spans="7:11" x14ac:dyDescent="0.25">
      <c r="G1145" s="117">
        <v>8153</v>
      </c>
      <c r="H1145" s="117">
        <v>6540</v>
      </c>
      <c r="I1145" s="117" t="s">
        <v>6205</v>
      </c>
      <c r="J1145" t="s">
        <v>8122</v>
      </c>
      <c r="K1145" t="s">
        <v>8124</v>
      </c>
    </row>
    <row r="1146" spans="7:11" x14ac:dyDescent="0.25">
      <c r="G1146" s="117">
        <v>8153</v>
      </c>
      <c r="H1146" s="117">
        <v>6542</v>
      </c>
      <c r="I1146" s="117" t="s">
        <v>6207</v>
      </c>
      <c r="J1146" t="s">
        <v>8122</v>
      </c>
      <c r="K1146" t="s">
        <v>8124</v>
      </c>
    </row>
    <row r="1147" spans="7:11" x14ac:dyDescent="0.25">
      <c r="G1147" s="117">
        <v>8153</v>
      </c>
      <c r="H1147" s="117">
        <v>6543</v>
      </c>
      <c r="I1147" s="117" t="s">
        <v>6209</v>
      </c>
      <c r="J1147" t="s">
        <v>8122</v>
      </c>
      <c r="K1147" t="s">
        <v>8124</v>
      </c>
    </row>
    <row r="1148" spans="7:11" x14ac:dyDescent="0.25">
      <c r="G1148" s="117">
        <v>8153</v>
      </c>
      <c r="H1148" s="117">
        <v>6544</v>
      </c>
      <c r="I1148" s="117" t="s">
        <v>6229</v>
      </c>
      <c r="J1148" t="s">
        <v>8122</v>
      </c>
      <c r="K1148" t="s">
        <v>8124</v>
      </c>
    </row>
    <row r="1149" spans="7:11" x14ac:dyDescent="0.25">
      <c r="G1149" s="117">
        <v>8153</v>
      </c>
      <c r="H1149" s="117">
        <v>6545</v>
      </c>
      <c r="I1149" s="117" t="s">
        <v>6227</v>
      </c>
      <c r="J1149" t="s">
        <v>8122</v>
      </c>
      <c r="K1149" t="s">
        <v>8124</v>
      </c>
    </row>
    <row r="1150" spans="7:11" x14ac:dyDescent="0.25">
      <c r="G1150" s="117">
        <v>8153</v>
      </c>
      <c r="H1150" s="117">
        <v>6547</v>
      </c>
      <c r="I1150" s="117" t="s">
        <v>6215</v>
      </c>
      <c r="J1150" t="s">
        <v>8122</v>
      </c>
      <c r="K1150" t="s">
        <v>8124</v>
      </c>
    </row>
    <row r="1151" spans="7:11" x14ac:dyDescent="0.25">
      <c r="G1151" s="117">
        <v>8153</v>
      </c>
      <c r="H1151" s="117">
        <v>6548</v>
      </c>
      <c r="I1151" s="117" t="s">
        <v>6140</v>
      </c>
      <c r="J1151" t="s">
        <v>8122</v>
      </c>
      <c r="K1151" t="s">
        <v>8124</v>
      </c>
    </row>
    <row r="1152" spans="7:11" x14ac:dyDescent="0.25">
      <c r="G1152" s="117">
        <v>8153</v>
      </c>
      <c r="H1152" s="117">
        <v>6549</v>
      </c>
      <c r="I1152" s="117" t="s">
        <v>6146</v>
      </c>
      <c r="J1152" t="s">
        <v>8122</v>
      </c>
      <c r="K1152" t="s">
        <v>8124</v>
      </c>
    </row>
    <row r="1153" spans="7:11" x14ac:dyDescent="0.25">
      <c r="G1153" s="117">
        <v>8153</v>
      </c>
      <c r="H1153" s="117">
        <v>6550</v>
      </c>
      <c r="I1153" s="117" t="s">
        <v>6148</v>
      </c>
      <c r="J1153" t="s">
        <v>8114</v>
      </c>
      <c r="K1153" t="s">
        <v>8120</v>
      </c>
    </row>
    <row r="1154" spans="7:11" x14ac:dyDescent="0.25">
      <c r="G1154" s="117">
        <v>8153</v>
      </c>
      <c r="H1154" s="117">
        <v>6551</v>
      </c>
      <c r="I1154" s="117" t="s">
        <v>6137</v>
      </c>
      <c r="J1154" t="s">
        <v>8114</v>
      </c>
      <c r="K1154" t="s">
        <v>8120</v>
      </c>
    </row>
    <row r="1155" spans="7:11" x14ac:dyDescent="0.25">
      <c r="G1155" s="117">
        <v>8153</v>
      </c>
      <c r="H1155" s="117">
        <v>6552</v>
      </c>
      <c r="I1155" s="117" t="s">
        <v>6144</v>
      </c>
      <c r="J1155" t="s">
        <v>8122</v>
      </c>
      <c r="K1155" t="s">
        <v>8124</v>
      </c>
    </row>
    <row r="1156" spans="7:11" x14ac:dyDescent="0.25">
      <c r="G1156" s="117">
        <v>8153</v>
      </c>
      <c r="H1156" s="117">
        <v>6553</v>
      </c>
      <c r="I1156" s="117" t="s">
        <v>6142</v>
      </c>
      <c r="J1156" t="s">
        <v>8122</v>
      </c>
      <c r="K1156" t="s">
        <v>8124</v>
      </c>
    </row>
    <row r="1157" spans="7:11" x14ac:dyDescent="0.25">
      <c r="G1157" s="117">
        <v>8153</v>
      </c>
      <c r="H1157" s="117">
        <v>6554</v>
      </c>
      <c r="I1157" s="117" t="s">
        <v>6154</v>
      </c>
      <c r="J1157" t="s">
        <v>8122</v>
      </c>
      <c r="K1157" t="s">
        <v>8124</v>
      </c>
    </row>
    <row r="1158" spans="7:11" x14ac:dyDescent="0.25">
      <c r="G1158" s="117">
        <v>8153</v>
      </c>
      <c r="H1158" s="117">
        <v>6555</v>
      </c>
      <c r="I1158" s="117" t="s">
        <v>6197</v>
      </c>
      <c r="J1158" t="s">
        <v>8122</v>
      </c>
      <c r="K1158" t="s">
        <v>8124</v>
      </c>
    </row>
    <row r="1159" spans="7:11" x14ac:dyDescent="0.25">
      <c r="G1159" s="117">
        <v>8153</v>
      </c>
      <c r="H1159" s="117">
        <v>6556</v>
      </c>
      <c r="I1159" s="117" t="s">
        <v>6236</v>
      </c>
      <c r="J1159" t="s">
        <v>8114</v>
      </c>
      <c r="K1159" t="s">
        <v>8120</v>
      </c>
    </row>
    <row r="1160" spans="7:11" x14ac:dyDescent="0.25">
      <c r="G1160" s="117">
        <v>8153</v>
      </c>
      <c r="H1160" s="117">
        <v>6557</v>
      </c>
      <c r="I1160" s="117" t="s">
        <v>6202</v>
      </c>
      <c r="J1160" t="s">
        <v>8114</v>
      </c>
      <c r="K1160" t="s">
        <v>8120</v>
      </c>
    </row>
    <row r="1161" spans="7:11" x14ac:dyDescent="0.25">
      <c r="G1161" s="117">
        <v>8153</v>
      </c>
      <c r="H1161" s="117">
        <v>6558</v>
      </c>
      <c r="I1161" s="117" t="s">
        <v>6170</v>
      </c>
      <c r="J1161" t="s">
        <v>8122</v>
      </c>
      <c r="K1161" t="s">
        <v>8124</v>
      </c>
    </row>
    <row r="1162" spans="7:11" x14ac:dyDescent="0.25">
      <c r="G1162" s="117">
        <v>8153</v>
      </c>
      <c r="H1162" s="117">
        <v>6559</v>
      </c>
      <c r="I1162" s="117" t="s">
        <v>6217</v>
      </c>
      <c r="J1162" t="s">
        <v>8122</v>
      </c>
      <c r="K1162" t="s">
        <v>8124</v>
      </c>
    </row>
    <row r="1163" spans="7:11" x14ac:dyDescent="0.25">
      <c r="G1163" s="117">
        <v>8153</v>
      </c>
      <c r="H1163" s="117">
        <v>6560</v>
      </c>
      <c r="I1163" s="117" t="s">
        <v>6164</v>
      </c>
      <c r="J1163" t="s">
        <v>8122</v>
      </c>
      <c r="K1163" t="s">
        <v>8124</v>
      </c>
    </row>
    <row r="1164" spans="7:11" x14ac:dyDescent="0.25">
      <c r="G1164" s="117">
        <v>8153</v>
      </c>
      <c r="H1164" s="117">
        <v>6562</v>
      </c>
      <c r="I1164" s="117" t="s">
        <v>6174</v>
      </c>
      <c r="J1164" t="s">
        <v>8122</v>
      </c>
      <c r="K1164" t="s">
        <v>8124</v>
      </c>
    </row>
    <row r="1165" spans="7:11" x14ac:dyDescent="0.25">
      <c r="G1165" s="117">
        <v>8153</v>
      </c>
      <c r="H1165" s="117">
        <v>6564</v>
      </c>
      <c r="I1165" s="117" t="s">
        <v>6181</v>
      </c>
      <c r="J1165" t="s">
        <v>8114</v>
      </c>
      <c r="K1165" t="s">
        <v>8120</v>
      </c>
    </row>
    <row r="1166" spans="7:11" x14ac:dyDescent="0.25">
      <c r="G1166" s="117">
        <v>8153</v>
      </c>
      <c r="H1166" s="117">
        <v>6565</v>
      </c>
      <c r="I1166" s="117" t="s">
        <v>6185</v>
      </c>
      <c r="J1166" t="s">
        <v>8122</v>
      </c>
      <c r="K1166" t="s">
        <v>8124</v>
      </c>
    </row>
    <row r="1167" spans="7:11" x14ac:dyDescent="0.25">
      <c r="G1167" s="117">
        <v>8153</v>
      </c>
      <c r="H1167" s="117">
        <v>6567</v>
      </c>
      <c r="I1167" s="117" t="s">
        <v>6166</v>
      </c>
      <c r="J1167" t="s">
        <v>8122</v>
      </c>
      <c r="K1167" t="s">
        <v>8124</v>
      </c>
    </row>
    <row r="1168" spans="7:11" x14ac:dyDescent="0.25">
      <c r="G1168" s="117">
        <v>8153</v>
      </c>
      <c r="H1168" s="117">
        <v>6569</v>
      </c>
      <c r="I1168" s="117" t="s">
        <v>6193</v>
      </c>
      <c r="J1168" t="s">
        <v>8122</v>
      </c>
      <c r="K1168" t="s">
        <v>8124</v>
      </c>
    </row>
    <row r="1169" spans="7:11" x14ac:dyDescent="0.25">
      <c r="G1169" s="117">
        <v>8153</v>
      </c>
      <c r="H1169" s="117">
        <v>6570</v>
      </c>
      <c r="I1169" s="117" t="s">
        <v>6152</v>
      </c>
      <c r="J1169" t="s">
        <v>8122</v>
      </c>
      <c r="K1169" t="s">
        <v>8123</v>
      </c>
    </row>
    <row r="1170" spans="7:11" x14ac:dyDescent="0.25">
      <c r="G1170" s="117">
        <v>8153</v>
      </c>
      <c r="H1170" s="117">
        <v>6571</v>
      </c>
      <c r="I1170" s="117" t="s">
        <v>6160</v>
      </c>
      <c r="J1170" t="s">
        <v>8122</v>
      </c>
      <c r="K1170" t="s">
        <v>8123</v>
      </c>
    </row>
    <row r="1171" spans="7:11" x14ac:dyDescent="0.25">
      <c r="G1171" s="117">
        <v>8153</v>
      </c>
      <c r="H1171" s="117">
        <v>7023</v>
      </c>
      <c r="I1171" s="117" t="s">
        <v>6093</v>
      </c>
      <c r="J1171" t="s">
        <v>8122</v>
      </c>
      <c r="K1171" t="s">
        <v>8126</v>
      </c>
    </row>
    <row r="1172" spans="7:11" x14ac:dyDescent="0.25">
      <c r="G1172" s="117">
        <v>8154</v>
      </c>
      <c r="H1172" s="117">
        <v>4666</v>
      </c>
      <c r="I1172" s="117" t="s">
        <v>2494</v>
      </c>
      <c r="J1172" t="s">
        <v>8122</v>
      </c>
      <c r="K1172" t="s">
        <v>8124</v>
      </c>
    </row>
    <row r="1173" spans="7:11" x14ac:dyDescent="0.25">
      <c r="G1173" s="117">
        <v>8154</v>
      </c>
      <c r="H1173" s="117">
        <v>4761</v>
      </c>
      <c r="I1173" s="117" t="s">
        <v>2599</v>
      </c>
      <c r="J1173" t="s">
        <v>8122</v>
      </c>
      <c r="K1173" t="s">
        <v>8124</v>
      </c>
    </row>
    <row r="1174" spans="7:11" x14ac:dyDescent="0.25">
      <c r="G1174" s="117">
        <v>8154</v>
      </c>
      <c r="H1174" s="117">
        <v>4762</v>
      </c>
      <c r="I1174" s="117" t="s">
        <v>2602</v>
      </c>
      <c r="J1174" t="s">
        <v>8122</v>
      </c>
      <c r="K1174" t="s">
        <v>8123</v>
      </c>
    </row>
    <row r="1175" spans="7:11" x14ac:dyDescent="0.25">
      <c r="G1175" s="117">
        <v>8154</v>
      </c>
      <c r="H1175" s="117">
        <v>4763</v>
      </c>
      <c r="I1175" s="117" t="s">
        <v>2607</v>
      </c>
      <c r="J1175" t="s">
        <v>8122</v>
      </c>
      <c r="K1175" t="s">
        <v>8124</v>
      </c>
    </row>
    <row r="1176" spans="7:11" x14ac:dyDescent="0.25">
      <c r="G1176" s="117">
        <v>8154</v>
      </c>
      <c r="H1176" s="117">
        <v>6346</v>
      </c>
      <c r="I1176" s="117" t="s">
        <v>6354</v>
      </c>
      <c r="J1176" t="s">
        <v>8122</v>
      </c>
      <c r="K1176" t="s">
        <v>8124</v>
      </c>
    </row>
    <row r="1177" spans="7:11" x14ac:dyDescent="0.25">
      <c r="G1177" s="117">
        <v>8154</v>
      </c>
      <c r="H1177" s="117">
        <v>6349</v>
      </c>
      <c r="I1177" s="117" t="s">
        <v>6350</v>
      </c>
      <c r="J1177" t="s">
        <v>8122</v>
      </c>
      <c r="K1177" t="s">
        <v>8124</v>
      </c>
    </row>
    <row r="1178" spans="7:11" x14ac:dyDescent="0.25">
      <c r="G1178" s="117">
        <v>8154</v>
      </c>
      <c r="H1178" s="117">
        <v>7048</v>
      </c>
      <c r="I1178" s="117" t="s">
        <v>3853</v>
      </c>
      <c r="J1178" t="s">
        <v>8122</v>
      </c>
      <c r="K1178" t="s">
        <v>8125</v>
      </c>
    </row>
    <row r="1179" spans="7:11" x14ac:dyDescent="0.25">
      <c r="G1179" s="117">
        <v>8155</v>
      </c>
      <c r="H1179" s="117">
        <v>7031</v>
      </c>
      <c r="I1179" s="117" t="s">
        <v>2357</v>
      </c>
      <c r="J1179" t="s">
        <v>8122</v>
      </c>
      <c r="K1179" t="s">
        <v>8125</v>
      </c>
    </row>
    <row r="1180" spans="7:11" x14ac:dyDescent="0.25">
      <c r="G1180" s="117">
        <v>8155</v>
      </c>
      <c r="H1180" s="117">
        <v>7153</v>
      </c>
      <c r="I1180" s="117" t="s">
        <v>2365</v>
      </c>
      <c r="J1180" t="s">
        <v>8122</v>
      </c>
      <c r="K1180" t="s">
        <v>8125</v>
      </c>
    </row>
    <row r="1181" spans="7:11" x14ac:dyDescent="0.25">
      <c r="G1181" s="117">
        <v>8155</v>
      </c>
      <c r="H1181" s="117">
        <v>7154</v>
      </c>
      <c r="I1181" s="117" t="s">
        <v>2368</v>
      </c>
      <c r="J1181" t="s">
        <v>8122</v>
      </c>
      <c r="K1181" t="s">
        <v>8125</v>
      </c>
    </row>
    <row r="1182" spans="7:11" x14ac:dyDescent="0.25">
      <c r="G1182" s="117">
        <v>8155</v>
      </c>
      <c r="H1182" s="117">
        <v>7155</v>
      </c>
      <c r="I1182" s="117" t="s">
        <v>2370</v>
      </c>
      <c r="J1182" t="s">
        <v>8122</v>
      </c>
      <c r="K1182" t="s">
        <v>8125</v>
      </c>
    </row>
    <row r="1183" spans="7:11" x14ac:dyDescent="0.25">
      <c r="G1183" s="117">
        <v>8155</v>
      </c>
      <c r="H1183" s="117">
        <v>7156</v>
      </c>
      <c r="I1183" s="117" t="s">
        <v>2373</v>
      </c>
      <c r="J1183" t="s">
        <v>8122</v>
      </c>
      <c r="K1183" t="s">
        <v>8125</v>
      </c>
    </row>
    <row r="1184" spans="7:11" x14ac:dyDescent="0.25">
      <c r="G1184" s="117">
        <v>8155</v>
      </c>
      <c r="H1184" s="117">
        <v>7157</v>
      </c>
      <c r="I1184" s="117" t="s">
        <v>2375</v>
      </c>
      <c r="J1184" t="s">
        <v>8122</v>
      </c>
      <c r="K1184" t="s">
        <v>8125</v>
      </c>
    </row>
    <row r="1185" spans="7:11" x14ac:dyDescent="0.25">
      <c r="G1185" s="117">
        <v>8155</v>
      </c>
      <c r="H1185" s="117">
        <v>7158</v>
      </c>
      <c r="I1185" s="117" t="s">
        <v>2378</v>
      </c>
      <c r="J1185" t="s">
        <v>8122</v>
      </c>
      <c r="K1185" t="s">
        <v>8125</v>
      </c>
    </row>
    <row r="1186" spans="7:11" x14ac:dyDescent="0.25">
      <c r="G1186" s="117">
        <v>8156</v>
      </c>
      <c r="H1186" s="117">
        <v>7032</v>
      </c>
      <c r="I1186" s="117" t="s">
        <v>2382</v>
      </c>
      <c r="J1186" t="s">
        <v>8122</v>
      </c>
      <c r="K1186" t="s">
        <v>8125</v>
      </c>
    </row>
    <row r="1187" spans="7:11" x14ac:dyDescent="0.25">
      <c r="G1187" s="117">
        <v>8156</v>
      </c>
      <c r="H1187" s="117">
        <v>7179</v>
      </c>
      <c r="I1187" s="117" t="s">
        <v>2387</v>
      </c>
      <c r="J1187" t="s">
        <v>8122</v>
      </c>
      <c r="K1187" t="s">
        <v>8125</v>
      </c>
    </row>
    <row r="1188" spans="7:11" x14ac:dyDescent="0.25">
      <c r="G1188" s="117">
        <v>8156</v>
      </c>
      <c r="H1188" s="117">
        <v>7180</v>
      </c>
      <c r="I1188" s="117" t="s">
        <v>2391</v>
      </c>
      <c r="J1188" t="s">
        <v>8122</v>
      </c>
      <c r="K1188" t="s">
        <v>8125</v>
      </c>
    </row>
    <row r="1189" spans="7:11" x14ac:dyDescent="0.25">
      <c r="G1189" s="117">
        <v>8156</v>
      </c>
      <c r="H1189" s="117">
        <v>7181</v>
      </c>
      <c r="I1189" s="117" t="s">
        <v>2395</v>
      </c>
      <c r="J1189" t="s">
        <v>8122</v>
      </c>
      <c r="K1189" t="s">
        <v>8125</v>
      </c>
    </row>
    <row r="1190" spans="7:11" x14ac:dyDescent="0.25">
      <c r="G1190" s="117">
        <v>8156</v>
      </c>
      <c r="H1190" s="117">
        <v>7182</v>
      </c>
      <c r="I1190" s="117" t="s">
        <v>2398</v>
      </c>
      <c r="J1190" t="s">
        <v>8122</v>
      </c>
      <c r="K1190" t="s">
        <v>8125</v>
      </c>
    </row>
    <row r="1191" spans="7:11" x14ac:dyDescent="0.25">
      <c r="G1191" s="117">
        <v>8156</v>
      </c>
      <c r="H1191" s="117">
        <v>7183</v>
      </c>
      <c r="I1191" s="117" t="s">
        <v>2403</v>
      </c>
      <c r="J1191" t="s">
        <v>8122</v>
      </c>
      <c r="K1191" t="s">
        <v>8125</v>
      </c>
    </row>
    <row r="1192" spans="7:11" x14ac:dyDescent="0.25">
      <c r="G1192" s="117">
        <v>8156</v>
      </c>
      <c r="H1192" s="117">
        <v>7184</v>
      </c>
      <c r="I1192" s="117" t="s">
        <v>2409</v>
      </c>
      <c r="J1192" t="s">
        <v>8122</v>
      </c>
      <c r="K1192" t="s">
        <v>8125</v>
      </c>
    </row>
    <row r="1193" spans="7:11" x14ac:dyDescent="0.25">
      <c r="G1193" s="117">
        <v>8156</v>
      </c>
      <c r="H1193" s="117">
        <v>7185</v>
      </c>
      <c r="I1193" s="117" t="s">
        <v>2414</v>
      </c>
      <c r="J1193" t="s">
        <v>8122</v>
      </c>
      <c r="K1193" t="s">
        <v>8125</v>
      </c>
    </row>
    <row r="1194" spans="7:11" x14ac:dyDescent="0.25">
      <c r="G1194" s="117">
        <v>8156</v>
      </c>
      <c r="H1194" s="117">
        <v>7186</v>
      </c>
      <c r="I1194" s="117" t="s">
        <v>2418</v>
      </c>
      <c r="J1194" t="s">
        <v>8122</v>
      </c>
      <c r="K1194" t="s">
        <v>8125</v>
      </c>
    </row>
    <row r="1195" spans="7:11" x14ac:dyDescent="0.25">
      <c r="G1195" s="117">
        <v>8157</v>
      </c>
      <c r="H1195" s="117">
        <v>7033</v>
      </c>
      <c r="I1195" s="117" t="s">
        <v>2422</v>
      </c>
      <c r="J1195" t="s">
        <v>8122</v>
      </c>
      <c r="K1195" t="s">
        <v>8125</v>
      </c>
    </row>
    <row r="1196" spans="7:11" x14ac:dyDescent="0.25">
      <c r="G1196" s="117">
        <v>8157</v>
      </c>
      <c r="H1196" s="117">
        <v>7159</v>
      </c>
      <c r="I1196" s="117" t="s">
        <v>2427</v>
      </c>
      <c r="J1196" t="s">
        <v>8122</v>
      </c>
      <c r="K1196" t="s">
        <v>8125</v>
      </c>
    </row>
    <row r="1197" spans="7:11" x14ac:dyDescent="0.25">
      <c r="G1197" s="117">
        <v>8157</v>
      </c>
      <c r="H1197" s="117">
        <v>7160</v>
      </c>
      <c r="I1197" s="117" t="s">
        <v>2431</v>
      </c>
      <c r="J1197" t="s">
        <v>8122</v>
      </c>
      <c r="K1197" t="s">
        <v>8125</v>
      </c>
    </row>
    <row r="1198" spans="7:11" x14ac:dyDescent="0.25">
      <c r="G1198" s="117">
        <v>8157</v>
      </c>
      <c r="H1198" s="117">
        <v>7163</v>
      </c>
      <c r="I1198" s="117" t="s">
        <v>2382</v>
      </c>
      <c r="J1198" t="s">
        <v>8122</v>
      </c>
      <c r="K1198" t="s">
        <v>8125</v>
      </c>
    </row>
    <row r="1199" spans="7:11" x14ac:dyDescent="0.25">
      <c r="G1199" s="117">
        <v>8157</v>
      </c>
      <c r="H1199" s="117">
        <v>7164</v>
      </c>
      <c r="I1199" s="117" t="s">
        <v>2398</v>
      </c>
      <c r="J1199" t="s">
        <v>8122</v>
      </c>
      <c r="K1199" t="s">
        <v>8125</v>
      </c>
    </row>
    <row r="1200" spans="7:11" x14ac:dyDescent="0.25">
      <c r="G1200" s="117">
        <v>8157</v>
      </c>
      <c r="H1200" s="117">
        <v>7165</v>
      </c>
      <c r="I1200" s="117" t="s">
        <v>2418</v>
      </c>
      <c r="J1200" t="s">
        <v>8122</v>
      </c>
      <c r="K1200" t="s">
        <v>8125</v>
      </c>
    </row>
    <row r="1201" spans="7:11" x14ac:dyDescent="0.25">
      <c r="G1201" s="117">
        <v>8163</v>
      </c>
      <c r="H1201" s="117">
        <v>4496</v>
      </c>
      <c r="I1201" s="117" t="s">
        <v>2215</v>
      </c>
      <c r="J1201" t="s">
        <v>8122</v>
      </c>
      <c r="K1201" t="s">
        <v>8124</v>
      </c>
    </row>
    <row r="1202" spans="7:11" x14ac:dyDescent="0.25">
      <c r="G1202" s="117">
        <v>8163</v>
      </c>
      <c r="H1202" s="117">
        <v>4497</v>
      </c>
      <c r="I1202" s="117" t="s">
        <v>2216</v>
      </c>
      <c r="J1202" t="s">
        <v>8122</v>
      </c>
      <c r="K1202" t="s">
        <v>8124</v>
      </c>
    </row>
    <row r="1203" spans="7:11" x14ac:dyDescent="0.25">
      <c r="G1203" s="117">
        <v>8163</v>
      </c>
      <c r="H1203" s="117">
        <v>4498</v>
      </c>
      <c r="I1203" s="117" t="s">
        <v>2219</v>
      </c>
      <c r="J1203" t="s">
        <v>8122</v>
      </c>
      <c r="K1203" t="s">
        <v>8124</v>
      </c>
    </row>
    <row r="1204" spans="7:11" x14ac:dyDescent="0.25">
      <c r="G1204" s="117">
        <v>8163</v>
      </c>
      <c r="H1204" s="117">
        <v>4499</v>
      </c>
      <c r="I1204" s="117" t="s">
        <v>6276</v>
      </c>
      <c r="J1204" t="s">
        <v>8122</v>
      </c>
      <c r="K1204" t="s">
        <v>8124</v>
      </c>
    </row>
    <row r="1205" spans="7:11" x14ac:dyDescent="0.25">
      <c r="G1205" s="117">
        <v>8163</v>
      </c>
      <c r="H1205" s="117">
        <v>4500</v>
      </c>
      <c r="I1205" s="117" t="s">
        <v>2221</v>
      </c>
      <c r="J1205" t="s">
        <v>8122</v>
      </c>
      <c r="K1205" t="s">
        <v>8124</v>
      </c>
    </row>
    <row r="1206" spans="7:11" x14ac:dyDescent="0.25">
      <c r="G1206" s="117">
        <v>8163</v>
      </c>
      <c r="H1206" s="117">
        <v>4501</v>
      </c>
      <c r="I1206" s="117" t="s">
        <v>2223</v>
      </c>
      <c r="J1206" t="s">
        <v>8122</v>
      </c>
      <c r="K1206" t="s">
        <v>8124</v>
      </c>
    </row>
    <row r="1207" spans="7:11" x14ac:dyDescent="0.25">
      <c r="G1207" s="117">
        <v>8163</v>
      </c>
      <c r="H1207" s="117">
        <v>4505</v>
      </c>
      <c r="I1207" s="117" t="s">
        <v>2231</v>
      </c>
      <c r="J1207" t="s">
        <v>8122</v>
      </c>
      <c r="K1207" t="s">
        <v>8124</v>
      </c>
    </row>
    <row r="1208" spans="7:11" x14ac:dyDescent="0.25">
      <c r="G1208" s="117">
        <v>8163</v>
      </c>
      <c r="H1208" s="117">
        <v>4506</v>
      </c>
      <c r="I1208" s="117" t="s">
        <v>2234</v>
      </c>
      <c r="J1208" t="s">
        <v>8122</v>
      </c>
      <c r="K1208" t="s">
        <v>8124</v>
      </c>
    </row>
    <row r="1209" spans="7:11" x14ac:dyDescent="0.25">
      <c r="G1209" s="117">
        <v>8163</v>
      </c>
      <c r="H1209" s="117">
        <v>4507</v>
      </c>
      <c r="I1209" s="117" t="s">
        <v>2236</v>
      </c>
      <c r="J1209" t="s">
        <v>8122</v>
      </c>
      <c r="K1209" t="s">
        <v>8124</v>
      </c>
    </row>
    <row r="1210" spans="7:11" x14ac:dyDescent="0.25">
      <c r="G1210" s="117">
        <v>8163</v>
      </c>
      <c r="H1210" s="117">
        <v>4508</v>
      </c>
      <c r="I1210" s="117" t="s">
        <v>2238</v>
      </c>
      <c r="J1210" t="s">
        <v>8122</v>
      </c>
      <c r="K1210" t="s">
        <v>8124</v>
      </c>
    </row>
    <row r="1211" spans="7:11" x14ac:dyDescent="0.25">
      <c r="G1211" s="117">
        <v>8163</v>
      </c>
      <c r="H1211" s="117">
        <v>5752</v>
      </c>
      <c r="I1211" s="117" t="s">
        <v>3404</v>
      </c>
      <c r="J1211" t="s">
        <v>8122</v>
      </c>
      <c r="K1211" t="s">
        <v>8124</v>
      </c>
    </row>
    <row r="1212" spans="7:11" x14ac:dyDescent="0.25">
      <c r="G1212" s="117">
        <v>8163</v>
      </c>
      <c r="H1212" s="117">
        <v>5813</v>
      </c>
      <c r="I1212" s="117" t="s">
        <v>3400</v>
      </c>
      <c r="J1212" t="s">
        <v>8122</v>
      </c>
      <c r="K1212" t="s">
        <v>8124</v>
      </c>
    </row>
    <row r="1213" spans="7:11" x14ac:dyDescent="0.25">
      <c r="G1213" s="117">
        <v>8164</v>
      </c>
      <c r="H1213" s="117">
        <v>4456</v>
      </c>
      <c r="I1213" s="117" t="s">
        <v>2192</v>
      </c>
      <c r="J1213" t="s">
        <v>8122</v>
      </c>
      <c r="K1213" t="s">
        <v>8124</v>
      </c>
    </row>
    <row r="1214" spans="7:11" x14ac:dyDescent="0.25">
      <c r="G1214" s="117">
        <v>8167</v>
      </c>
      <c r="H1214" s="117">
        <v>4513</v>
      </c>
      <c r="I1214" s="117" t="s">
        <v>2246</v>
      </c>
      <c r="J1214" t="s">
        <v>8116</v>
      </c>
      <c r="K1214" t="s">
        <v>8117</v>
      </c>
    </row>
    <row r="1215" spans="7:11" x14ac:dyDescent="0.25">
      <c r="G1215" s="117">
        <v>8168</v>
      </c>
      <c r="H1215" s="117">
        <v>4517</v>
      </c>
      <c r="I1215" s="117" t="s">
        <v>2251</v>
      </c>
      <c r="J1215" t="s">
        <v>8122</v>
      </c>
      <c r="K1215" t="s">
        <v>8124</v>
      </c>
    </row>
    <row r="1216" spans="7:11" x14ac:dyDescent="0.25">
      <c r="G1216" s="117">
        <v>8169</v>
      </c>
      <c r="H1216" s="117">
        <v>4519</v>
      </c>
      <c r="I1216" s="117" t="s">
        <v>2258</v>
      </c>
      <c r="J1216" t="s">
        <v>8122</v>
      </c>
      <c r="K1216" t="s">
        <v>8124</v>
      </c>
    </row>
    <row r="1217" spans="7:11" x14ac:dyDescent="0.25">
      <c r="G1217" s="117">
        <v>8170</v>
      </c>
      <c r="H1217" s="117">
        <v>4521</v>
      </c>
      <c r="I1217" s="117" t="s">
        <v>2261</v>
      </c>
      <c r="J1217" t="s">
        <v>8122</v>
      </c>
      <c r="K1217" t="s">
        <v>8124</v>
      </c>
    </row>
    <row r="1218" spans="7:11" x14ac:dyDescent="0.25">
      <c r="G1218" s="117">
        <v>8171</v>
      </c>
      <c r="H1218" s="117">
        <v>4523</v>
      </c>
      <c r="I1218" s="117" t="s">
        <v>2265</v>
      </c>
      <c r="J1218" t="s">
        <v>8122</v>
      </c>
      <c r="K1218" t="s">
        <v>8124</v>
      </c>
    </row>
    <row r="1219" spans="7:11" x14ac:dyDescent="0.25">
      <c r="G1219" s="117">
        <v>8172</v>
      </c>
      <c r="H1219" s="117">
        <v>4528</v>
      </c>
      <c r="I1219" s="117" t="s">
        <v>2275</v>
      </c>
      <c r="J1219" t="s">
        <v>8122</v>
      </c>
      <c r="K1219" t="s">
        <v>8124</v>
      </c>
    </row>
    <row r="1220" spans="7:11" x14ac:dyDescent="0.25">
      <c r="G1220" s="117">
        <v>8172</v>
      </c>
      <c r="H1220" s="117">
        <v>4531</v>
      </c>
      <c r="I1220" s="117" t="s">
        <v>2283</v>
      </c>
      <c r="J1220" t="s">
        <v>8122</v>
      </c>
      <c r="K1220" t="s">
        <v>8124</v>
      </c>
    </row>
    <row r="1221" spans="7:11" x14ac:dyDescent="0.25">
      <c r="G1221" s="117">
        <v>8172</v>
      </c>
      <c r="H1221" s="117">
        <v>4532</v>
      </c>
      <c r="I1221" s="117" t="s">
        <v>2285</v>
      </c>
      <c r="J1221" t="s">
        <v>8122</v>
      </c>
      <c r="K1221" t="s">
        <v>8124</v>
      </c>
    </row>
    <row r="1222" spans="7:11" x14ac:dyDescent="0.25">
      <c r="G1222" s="117">
        <v>8172</v>
      </c>
      <c r="H1222" s="117">
        <v>4533</v>
      </c>
      <c r="I1222" s="117" t="s">
        <v>2286</v>
      </c>
      <c r="J1222" t="s">
        <v>8122</v>
      </c>
      <c r="K1222" t="s">
        <v>8124</v>
      </c>
    </row>
    <row r="1223" spans="7:11" x14ac:dyDescent="0.25">
      <c r="G1223" s="117">
        <v>8172</v>
      </c>
      <c r="H1223" s="117">
        <v>4534</v>
      </c>
      <c r="I1223" s="117" t="s">
        <v>2288</v>
      </c>
      <c r="J1223" t="s">
        <v>8122</v>
      </c>
      <c r="K1223" t="s">
        <v>8124</v>
      </c>
    </row>
    <row r="1224" spans="7:11" x14ac:dyDescent="0.25">
      <c r="G1224" s="117">
        <v>8179</v>
      </c>
      <c r="H1224" s="117">
        <v>5011</v>
      </c>
      <c r="I1224" s="117" t="s">
        <v>2132</v>
      </c>
      <c r="J1224" t="s">
        <v>8122</v>
      </c>
      <c r="K1224" t="s">
        <v>8123</v>
      </c>
    </row>
    <row r="1225" spans="7:11" x14ac:dyDescent="0.25">
      <c r="G1225" s="117">
        <v>8179</v>
      </c>
      <c r="H1225" s="117">
        <v>5013</v>
      </c>
      <c r="I1225" s="117" t="s">
        <v>2136</v>
      </c>
      <c r="J1225" t="s">
        <v>8122</v>
      </c>
      <c r="K1225" t="s">
        <v>8123</v>
      </c>
    </row>
    <row r="1226" spans="7:11" x14ac:dyDescent="0.25">
      <c r="G1226" s="117">
        <v>8179</v>
      </c>
      <c r="H1226" s="117">
        <v>5019</v>
      </c>
      <c r="I1226" s="117" t="s">
        <v>2138</v>
      </c>
      <c r="J1226" t="s">
        <v>8122</v>
      </c>
      <c r="K1226" t="s">
        <v>8123</v>
      </c>
    </row>
    <row r="1227" spans="7:11" x14ac:dyDescent="0.25">
      <c r="G1227" s="117">
        <v>8179</v>
      </c>
      <c r="H1227" s="117">
        <v>5105</v>
      </c>
      <c r="I1227" s="117" t="s">
        <v>2140</v>
      </c>
      <c r="J1227" t="s">
        <v>8122</v>
      </c>
      <c r="K1227" t="s">
        <v>8123</v>
      </c>
    </row>
    <row r="1228" spans="7:11" x14ac:dyDescent="0.25">
      <c r="G1228" s="117">
        <v>8185</v>
      </c>
      <c r="H1228" s="117">
        <v>4547</v>
      </c>
      <c r="I1228" s="117" t="s">
        <v>2311</v>
      </c>
      <c r="J1228" t="s">
        <v>8122</v>
      </c>
      <c r="K1228" t="s">
        <v>8124</v>
      </c>
    </row>
    <row r="1229" spans="7:11" x14ac:dyDescent="0.25">
      <c r="G1229" s="117">
        <v>8185</v>
      </c>
      <c r="H1229" s="117">
        <v>4675</v>
      </c>
      <c r="I1229" s="117" t="s">
        <v>2505</v>
      </c>
      <c r="J1229" t="s">
        <v>8122</v>
      </c>
      <c r="K1229" t="s">
        <v>8124</v>
      </c>
    </row>
    <row r="1230" spans="7:11" x14ac:dyDescent="0.25">
      <c r="G1230" s="117">
        <v>8199</v>
      </c>
      <c r="H1230" s="117">
        <v>4989</v>
      </c>
      <c r="I1230" s="117" t="s">
        <v>3227</v>
      </c>
      <c r="J1230" t="s">
        <v>8113</v>
      </c>
      <c r="K1230" t="s">
        <v>8119</v>
      </c>
    </row>
    <row r="1231" spans="7:11" x14ac:dyDescent="0.25">
      <c r="G1231" s="117">
        <v>8199</v>
      </c>
      <c r="H1231" s="117">
        <v>4994</v>
      </c>
      <c r="I1231" s="117" t="s">
        <v>3244</v>
      </c>
      <c r="J1231" t="s">
        <v>8122</v>
      </c>
      <c r="K1231" t="s">
        <v>8124</v>
      </c>
    </row>
    <row r="1232" spans="7:11" x14ac:dyDescent="0.25">
      <c r="G1232" s="117">
        <v>8199</v>
      </c>
      <c r="H1232" s="117">
        <v>5002</v>
      </c>
      <c r="I1232" s="117" t="s">
        <v>3278</v>
      </c>
      <c r="J1232" t="s">
        <v>8122</v>
      </c>
      <c r="K1232" t="s">
        <v>8123</v>
      </c>
    </row>
    <row r="1233" spans="7:11" x14ac:dyDescent="0.25">
      <c r="G1233" s="117">
        <v>8199</v>
      </c>
      <c r="H1233" s="117">
        <v>5004</v>
      </c>
      <c r="I1233" s="117" t="s">
        <v>3284</v>
      </c>
      <c r="J1233" t="s">
        <v>8122</v>
      </c>
      <c r="K1233" t="s">
        <v>8124</v>
      </c>
    </row>
    <row r="1234" spans="7:11" x14ac:dyDescent="0.25">
      <c r="G1234" s="117">
        <v>8199</v>
      </c>
      <c r="H1234" s="117">
        <v>5018</v>
      </c>
      <c r="I1234" s="117" t="s">
        <v>3326</v>
      </c>
      <c r="J1234" t="s">
        <v>8122</v>
      </c>
      <c r="K1234" t="s">
        <v>8124</v>
      </c>
    </row>
    <row r="1235" spans="7:11" x14ac:dyDescent="0.25">
      <c r="G1235" s="117">
        <v>8199</v>
      </c>
      <c r="H1235" s="117">
        <v>5027</v>
      </c>
      <c r="I1235" s="117" t="s">
        <v>3346</v>
      </c>
      <c r="J1235" t="s">
        <v>8122</v>
      </c>
      <c r="K1235" t="s">
        <v>8124</v>
      </c>
    </row>
    <row r="1236" spans="7:11" x14ac:dyDescent="0.25">
      <c r="G1236" s="117">
        <v>8199</v>
      </c>
      <c r="H1236" s="117">
        <v>5034</v>
      </c>
      <c r="I1236" s="117" t="s">
        <v>3356</v>
      </c>
      <c r="J1236" t="s">
        <v>8122</v>
      </c>
      <c r="K1236" t="s">
        <v>8124</v>
      </c>
    </row>
    <row r="1237" spans="7:11" x14ac:dyDescent="0.25">
      <c r="G1237" s="117">
        <v>8199</v>
      </c>
      <c r="H1237" s="117">
        <v>5038</v>
      </c>
      <c r="I1237" s="117" t="s">
        <v>3365</v>
      </c>
      <c r="J1237" t="s">
        <v>8122</v>
      </c>
      <c r="K1237" t="s">
        <v>8124</v>
      </c>
    </row>
    <row r="1238" spans="7:11" x14ac:dyDescent="0.25">
      <c r="G1238" s="117">
        <v>8200</v>
      </c>
      <c r="H1238" s="117">
        <v>6048</v>
      </c>
      <c r="I1238" s="117" t="s">
        <v>3796</v>
      </c>
      <c r="J1238" t="s">
        <v>8122</v>
      </c>
      <c r="K1238" t="s">
        <v>8124</v>
      </c>
    </row>
    <row r="1239" spans="7:11" x14ac:dyDescent="0.25">
      <c r="G1239" s="117">
        <v>8200</v>
      </c>
      <c r="H1239" s="117">
        <v>6049</v>
      </c>
      <c r="I1239" s="117" t="s">
        <v>3789</v>
      </c>
      <c r="J1239" t="s">
        <v>8122</v>
      </c>
      <c r="K1239" t="s">
        <v>8124</v>
      </c>
    </row>
    <row r="1240" spans="7:11" x14ac:dyDescent="0.25">
      <c r="G1240" s="117">
        <v>8202</v>
      </c>
      <c r="H1240" s="117">
        <v>4548</v>
      </c>
      <c r="I1240" s="117" t="s">
        <v>2314</v>
      </c>
      <c r="J1240" t="s">
        <v>8116</v>
      </c>
      <c r="K1240" t="s">
        <v>8117</v>
      </c>
    </row>
    <row r="1241" spans="7:11" x14ac:dyDescent="0.25">
      <c r="G1241" s="117">
        <v>8203</v>
      </c>
      <c r="H1241" s="117">
        <v>4550</v>
      </c>
      <c r="I1241" s="117" t="s">
        <v>2320</v>
      </c>
      <c r="J1241" t="s">
        <v>8116</v>
      </c>
      <c r="K1241" t="s">
        <v>8117</v>
      </c>
    </row>
    <row r="1242" spans="7:11" x14ac:dyDescent="0.25">
      <c r="G1242" s="117">
        <v>8205</v>
      </c>
      <c r="H1242" s="117">
        <v>3788</v>
      </c>
      <c r="I1242" s="117" t="s">
        <v>325</v>
      </c>
      <c r="J1242" t="s">
        <v>8122</v>
      </c>
      <c r="K1242" t="s">
        <v>8124</v>
      </c>
    </row>
    <row r="1243" spans="7:11" x14ac:dyDescent="0.25">
      <c r="G1243" s="117">
        <v>8205</v>
      </c>
      <c r="H1243" s="117">
        <v>3789</v>
      </c>
      <c r="I1243" s="117" t="s">
        <v>336</v>
      </c>
      <c r="J1243" t="s">
        <v>8113</v>
      </c>
      <c r="K1243" t="s">
        <v>8119</v>
      </c>
    </row>
    <row r="1244" spans="7:11" x14ac:dyDescent="0.25">
      <c r="G1244" s="117">
        <v>8205</v>
      </c>
      <c r="H1244" s="117">
        <v>6303</v>
      </c>
      <c r="I1244" s="117" t="s">
        <v>6550</v>
      </c>
      <c r="J1244" t="s">
        <v>8122</v>
      </c>
      <c r="K1244" t="s">
        <v>8124</v>
      </c>
    </row>
    <row r="1245" spans="7:11" x14ac:dyDescent="0.25">
      <c r="G1245" s="117">
        <v>8206</v>
      </c>
      <c r="H1245" s="117">
        <v>3790</v>
      </c>
      <c r="I1245" s="117" t="s">
        <v>340</v>
      </c>
      <c r="J1245" t="s">
        <v>8122</v>
      </c>
      <c r="K1245" t="s">
        <v>8123</v>
      </c>
    </row>
    <row r="1246" spans="7:11" x14ac:dyDescent="0.25">
      <c r="G1246" s="117">
        <v>8206</v>
      </c>
      <c r="H1246" s="117">
        <v>3791</v>
      </c>
      <c r="I1246" s="117" t="s">
        <v>344</v>
      </c>
      <c r="J1246" t="s">
        <v>8122</v>
      </c>
      <c r="K1246" t="s">
        <v>8123</v>
      </c>
    </row>
    <row r="1247" spans="7:11" x14ac:dyDescent="0.25">
      <c r="G1247" s="117">
        <v>8206</v>
      </c>
      <c r="H1247" s="117">
        <v>3792</v>
      </c>
      <c r="I1247" s="117" t="s">
        <v>347</v>
      </c>
      <c r="J1247" t="s">
        <v>8122</v>
      </c>
      <c r="K1247" t="s">
        <v>8124</v>
      </c>
    </row>
    <row r="1248" spans="7:11" x14ac:dyDescent="0.25">
      <c r="G1248" s="117">
        <v>8206</v>
      </c>
      <c r="H1248" s="117">
        <v>3793</v>
      </c>
      <c r="I1248" s="117" t="s">
        <v>352</v>
      </c>
      <c r="J1248" t="s">
        <v>8122</v>
      </c>
      <c r="K1248" t="s">
        <v>8123</v>
      </c>
    </row>
    <row r="1249" spans="7:11" x14ac:dyDescent="0.25">
      <c r="G1249" s="117">
        <v>8206</v>
      </c>
      <c r="H1249" s="117">
        <v>3794</v>
      </c>
      <c r="I1249" s="117" t="s">
        <v>355</v>
      </c>
      <c r="J1249" t="s">
        <v>8122</v>
      </c>
      <c r="K1249" t="s">
        <v>8124</v>
      </c>
    </row>
    <row r="1250" spans="7:11" x14ac:dyDescent="0.25">
      <c r="G1250" s="117">
        <v>8206</v>
      </c>
      <c r="H1250" s="117">
        <v>3795</v>
      </c>
      <c r="I1250" s="117" t="s">
        <v>359</v>
      </c>
      <c r="J1250" t="s">
        <v>8122</v>
      </c>
      <c r="K1250" t="s">
        <v>8124</v>
      </c>
    </row>
    <row r="1251" spans="7:11" x14ac:dyDescent="0.25">
      <c r="G1251" s="117">
        <v>8206</v>
      </c>
      <c r="H1251" s="117">
        <v>3796</v>
      </c>
      <c r="I1251" s="117" t="s">
        <v>363</v>
      </c>
      <c r="J1251" t="s">
        <v>8122</v>
      </c>
      <c r="K1251" t="s">
        <v>8124</v>
      </c>
    </row>
    <row r="1252" spans="7:11" x14ac:dyDescent="0.25">
      <c r="G1252" s="117">
        <v>8206</v>
      </c>
      <c r="H1252" s="117">
        <v>3797</v>
      </c>
      <c r="I1252" s="117" t="s">
        <v>368</v>
      </c>
      <c r="J1252" t="s">
        <v>8113</v>
      </c>
      <c r="K1252" t="s">
        <v>8119</v>
      </c>
    </row>
    <row r="1253" spans="7:11" x14ac:dyDescent="0.25">
      <c r="G1253" s="117">
        <v>8206</v>
      </c>
      <c r="H1253" s="117">
        <v>3832</v>
      </c>
      <c r="I1253" s="117" t="s">
        <v>436</v>
      </c>
      <c r="J1253" t="s">
        <v>8122</v>
      </c>
      <c r="K1253" t="s">
        <v>8123</v>
      </c>
    </row>
    <row r="1254" spans="7:11" x14ac:dyDescent="0.25">
      <c r="G1254" s="117">
        <v>8206</v>
      </c>
      <c r="H1254" s="117">
        <v>3833</v>
      </c>
      <c r="I1254" s="117" t="s">
        <v>442</v>
      </c>
      <c r="J1254" t="s">
        <v>8122</v>
      </c>
      <c r="K1254" t="s">
        <v>8123</v>
      </c>
    </row>
    <row r="1255" spans="7:11" x14ac:dyDescent="0.25">
      <c r="G1255" s="117">
        <v>8206</v>
      </c>
      <c r="H1255" s="117">
        <v>6304</v>
      </c>
      <c r="I1255" s="117" t="s">
        <v>6600</v>
      </c>
      <c r="J1255" t="s">
        <v>8122</v>
      </c>
      <c r="K1255" t="s">
        <v>8124</v>
      </c>
    </row>
    <row r="1256" spans="7:11" x14ac:dyDescent="0.25">
      <c r="G1256" s="117">
        <v>8206</v>
      </c>
      <c r="H1256" s="117">
        <v>6305</v>
      </c>
      <c r="I1256" s="117" t="s">
        <v>6595</v>
      </c>
      <c r="J1256" t="s">
        <v>8122</v>
      </c>
      <c r="K1256" t="s">
        <v>8124</v>
      </c>
    </row>
    <row r="1257" spans="7:11" x14ac:dyDescent="0.25">
      <c r="G1257" s="117">
        <v>8206</v>
      </c>
      <c r="H1257" s="117">
        <v>6306</v>
      </c>
      <c r="I1257" s="117" t="s">
        <v>6625</v>
      </c>
      <c r="J1257" t="s">
        <v>8122</v>
      </c>
      <c r="K1257" t="s">
        <v>8124</v>
      </c>
    </row>
    <row r="1258" spans="7:11" x14ac:dyDescent="0.25">
      <c r="G1258" s="117">
        <v>8206</v>
      </c>
      <c r="H1258" s="117">
        <v>6307</v>
      </c>
      <c r="I1258" s="117" t="s">
        <v>6639</v>
      </c>
      <c r="J1258" t="s">
        <v>8122</v>
      </c>
      <c r="K1258" t="s">
        <v>8124</v>
      </c>
    </row>
    <row r="1259" spans="7:11" x14ac:dyDescent="0.25">
      <c r="G1259" s="117">
        <v>8206</v>
      </c>
      <c r="H1259" s="117">
        <v>6308</v>
      </c>
      <c r="I1259" s="117" t="s">
        <v>6616</v>
      </c>
      <c r="J1259" t="s">
        <v>8122</v>
      </c>
      <c r="K1259" t="s">
        <v>8124</v>
      </c>
    </row>
    <row r="1260" spans="7:11" x14ac:dyDescent="0.25">
      <c r="G1260" s="117">
        <v>8206</v>
      </c>
      <c r="H1260" s="117">
        <v>6309</v>
      </c>
      <c r="I1260" s="117" t="s">
        <v>6619</v>
      </c>
      <c r="J1260" t="s">
        <v>8122</v>
      </c>
      <c r="K1260" t="s">
        <v>8124</v>
      </c>
    </row>
    <row r="1261" spans="7:11" x14ac:dyDescent="0.25">
      <c r="G1261" s="117">
        <v>8206</v>
      </c>
      <c r="H1261" s="117">
        <v>6310</v>
      </c>
      <c r="I1261" s="117" t="s">
        <v>6612</v>
      </c>
      <c r="J1261" t="s">
        <v>8122</v>
      </c>
      <c r="K1261" t="s">
        <v>8124</v>
      </c>
    </row>
    <row r="1262" spans="7:11" x14ac:dyDescent="0.25">
      <c r="G1262" s="117">
        <v>8206</v>
      </c>
      <c r="H1262" s="117">
        <v>6311</v>
      </c>
      <c r="I1262" s="117" t="s">
        <v>6609</v>
      </c>
      <c r="J1262" t="s">
        <v>8122</v>
      </c>
      <c r="K1262" t="s">
        <v>8124</v>
      </c>
    </row>
    <row r="1263" spans="7:11" x14ac:dyDescent="0.25">
      <c r="G1263" s="117">
        <v>8206</v>
      </c>
      <c r="H1263" s="117">
        <v>6312</v>
      </c>
      <c r="I1263" s="117" t="s">
        <v>6605</v>
      </c>
      <c r="J1263" t="s">
        <v>8122</v>
      </c>
      <c r="K1263" t="s">
        <v>8124</v>
      </c>
    </row>
    <row r="1264" spans="7:11" x14ac:dyDescent="0.25">
      <c r="G1264" s="117">
        <v>8206</v>
      </c>
      <c r="H1264" s="117">
        <v>6313</v>
      </c>
      <c r="I1264" s="117" t="s">
        <v>6614</v>
      </c>
      <c r="J1264" t="s">
        <v>8122</v>
      </c>
      <c r="K1264" t="s">
        <v>8124</v>
      </c>
    </row>
    <row r="1265" spans="7:11" x14ac:dyDescent="0.25">
      <c r="G1265" s="117">
        <v>8206</v>
      </c>
      <c r="H1265" s="117">
        <v>6314</v>
      </c>
      <c r="I1265" s="117" t="s">
        <v>6574</v>
      </c>
      <c r="J1265" t="s">
        <v>8122</v>
      </c>
      <c r="K1265" t="s">
        <v>8124</v>
      </c>
    </row>
    <row r="1266" spans="7:11" x14ac:dyDescent="0.25">
      <c r="G1266" s="117">
        <v>8206</v>
      </c>
      <c r="H1266" s="117">
        <v>6315</v>
      </c>
      <c r="I1266" s="117" t="s">
        <v>6570</v>
      </c>
      <c r="J1266" t="s">
        <v>8122</v>
      </c>
      <c r="K1266" t="s">
        <v>8124</v>
      </c>
    </row>
    <row r="1267" spans="7:11" x14ac:dyDescent="0.25">
      <c r="G1267" s="117">
        <v>8206</v>
      </c>
      <c r="H1267" s="117">
        <v>6316</v>
      </c>
      <c r="I1267" s="117" t="s">
        <v>6661</v>
      </c>
      <c r="J1267" t="s">
        <v>8122</v>
      </c>
      <c r="K1267" t="s">
        <v>8124</v>
      </c>
    </row>
    <row r="1268" spans="7:11" x14ac:dyDescent="0.25">
      <c r="G1268" s="117">
        <v>8206</v>
      </c>
      <c r="H1268" s="117">
        <v>6317</v>
      </c>
      <c r="I1268" s="117" t="s">
        <v>6644</v>
      </c>
      <c r="J1268" t="s">
        <v>8122</v>
      </c>
      <c r="K1268" t="s">
        <v>8124</v>
      </c>
    </row>
    <row r="1269" spans="7:11" x14ac:dyDescent="0.25">
      <c r="G1269" s="117">
        <v>8206</v>
      </c>
      <c r="H1269" s="117">
        <v>6320</v>
      </c>
      <c r="I1269" s="117" t="s">
        <v>6637</v>
      </c>
      <c r="J1269" t="s">
        <v>8122</v>
      </c>
      <c r="K1269" t="s">
        <v>8124</v>
      </c>
    </row>
    <row r="1270" spans="7:11" x14ac:dyDescent="0.25">
      <c r="G1270" s="117">
        <v>8206</v>
      </c>
      <c r="H1270" s="117">
        <v>6321</v>
      </c>
      <c r="I1270" s="117" t="s">
        <v>6646</v>
      </c>
      <c r="J1270" t="s">
        <v>8122</v>
      </c>
      <c r="K1270" t="s">
        <v>8124</v>
      </c>
    </row>
    <row r="1271" spans="7:11" x14ac:dyDescent="0.25">
      <c r="G1271" s="117">
        <v>8206</v>
      </c>
      <c r="H1271" s="117">
        <v>6322</v>
      </c>
      <c r="I1271" s="117" t="s">
        <v>6648</v>
      </c>
      <c r="J1271" t="s">
        <v>8122</v>
      </c>
      <c r="K1271" t="s">
        <v>8124</v>
      </c>
    </row>
    <row r="1272" spans="7:11" x14ac:dyDescent="0.25">
      <c r="G1272" s="117">
        <v>8206</v>
      </c>
      <c r="H1272" s="117">
        <v>6323</v>
      </c>
      <c r="I1272" s="117" t="s">
        <v>6650</v>
      </c>
      <c r="J1272" t="s">
        <v>8122</v>
      </c>
      <c r="K1272" t="s">
        <v>8124</v>
      </c>
    </row>
    <row r="1273" spans="7:11" x14ac:dyDescent="0.25">
      <c r="G1273" s="117">
        <v>8206</v>
      </c>
      <c r="H1273" s="117">
        <v>6324</v>
      </c>
      <c r="I1273" s="117" t="s">
        <v>6652</v>
      </c>
      <c r="J1273" t="s">
        <v>8122</v>
      </c>
      <c r="K1273" t="s">
        <v>8124</v>
      </c>
    </row>
    <row r="1274" spans="7:11" x14ac:dyDescent="0.25">
      <c r="G1274" s="117">
        <v>8206</v>
      </c>
      <c r="H1274" s="117">
        <v>6325</v>
      </c>
      <c r="I1274" s="117" t="s">
        <v>6654</v>
      </c>
      <c r="J1274" t="s">
        <v>8122</v>
      </c>
      <c r="K1274" t="s">
        <v>8124</v>
      </c>
    </row>
    <row r="1275" spans="7:11" x14ac:dyDescent="0.25">
      <c r="G1275" s="117">
        <v>8206</v>
      </c>
      <c r="H1275" s="117">
        <v>6326</v>
      </c>
      <c r="I1275" s="117" t="s">
        <v>6656</v>
      </c>
      <c r="J1275" t="s">
        <v>8122</v>
      </c>
      <c r="K1275" t="s">
        <v>8124</v>
      </c>
    </row>
    <row r="1276" spans="7:11" x14ac:dyDescent="0.25">
      <c r="G1276" s="117">
        <v>8206</v>
      </c>
      <c r="H1276" s="117">
        <v>6327</v>
      </c>
      <c r="I1276" s="117" t="s">
        <v>6577</v>
      </c>
      <c r="J1276" t="s">
        <v>8122</v>
      </c>
      <c r="K1276" t="s">
        <v>8124</v>
      </c>
    </row>
    <row r="1277" spans="7:11" x14ac:dyDescent="0.25">
      <c r="G1277" s="117">
        <v>8206</v>
      </c>
      <c r="H1277" s="117">
        <v>6328</v>
      </c>
      <c r="I1277" s="117" t="s">
        <v>6554</v>
      </c>
      <c r="J1277" t="s">
        <v>8122</v>
      </c>
      <c r="K1277" t="s">
        <v>8124</v>
      </c>
    </row>
    <row r="1278" spans="7:11" x14ac:dyDescent="0.25">
      <c r="G1278" s="117">
        <v>8206</v>
      </c>
      <c r="H1278" s="117">
        <v>6330</v>
      </c>
      <c r="I1278" s="117" t="s">
        <v>6587</v>
      </c>
      <c r="J1278" t="s">
        <v>8122</v>
      </c>
      <c r="K1278" t="s">
        <v>8124</v>
      </c>
    </row>
    <row r="1279" spans="7:11" x14ac:dyDescent="0.25">
      <c r="G1279" s="117">
        <v>8206</v>
      </c>
      <c r="H1279" s="117">
        <v>6331</v>
      </c>
      <c r="I1279" s="117" t="s">
        <v>6630</v>
      </c>
      <c r="J1279" t="s">
        <v>8122</v>
      </c>
      <c r="K1279" t="s">
        <v>8124</v>
      </c>
    </row>
    <row r="1280" spans="7:11" x14ac:dyDescent="0.25">
      <c r="G1280" s="117">
        <v>8206</v>
      </c>
      <c r="H1280" s="117">
        <v>6889</v>
      </c>
      <c r="I1280" s="117" t="s">
        <v>6591</v>
      </c>
      <c r="J1280" t="s">
        <v>8122</v>
      </c>
      <c r="K1280" t="s">
        <v>8126</v>
      </c>
    </row>
    <row r="1281" spans="7:11" x14ac:dyDescent="0.25">
      <c r="G1281" s="117">
        <v>8206</v>
      </c>
      <c r="H1281" s="117">
        <v>6890</v>
      </c>
      <c r="I1281" s="117" t="s">
        <v>6602</v>
      </c>
      <c r="J1281" t="s">
        <v>8122</v>
      </c>
      <c r="K1281" t="s">
        <v>8126</v>
      </c>
    </row>
    <row r="1282" spans="7:11" x14ac:dyDescent="0.25">
      <c r="G1282" s="117">
        <v>8206</v>
      </c>
      <c r="H1282" s="117">
        <v>6892</v>
      </c>
      <c r="I1282" s="117" t="s">
        <v>6623</v>
      </c>
      <c r="J1282" t="s">
        <v>8122</v>
      </c>
      <c r="K1282" t="s">
        <v>8126</v>
      </c>
    </row>
    <row r="1283" spans="7:11" x14ac:dyDescent="0.25">
      <c r="G1283" s="117">
        <v>8206</v>
      </c>
      <c r="H1283" s="117">
        <v>6893</v>
      </c>
      <c r="I1283" s="117" t="s">
        <v>6634</v>
      </c>
      <c r="J1283" t="s">
        <v>8122</v>
      </c>
      <c r="K1283" t="s">
        <v>8126</v>
      </c>
    </row>
    <row r="1284" spans="7:11" x14ac:dyDescent="0.25">
      <c r="G1284" s="117">
        <v>8206</v>
      </c>
      <c r="H1284" s="117">
        <v>6894</v>
      </c>
      <c r="I1284" s="117" t="s">
        <v>6642</v>
      </c>
      <c r="J1284" t="s">
        <v>8122</v>
      </c>
      <c r="K1284" t="s">
        <v>8126</v>
      </c>
    </row>
    <row r="1285" spans="7:11" x14ac:dyDescent="0.25">
      <c r="G1285" s="117">
        <v>8206</v>
      </c>
      <c r="H1285" s="117">
        <v>6895</v>
      </c>
      <c r="I1285" s="117" t="s">
        <v>6659</v>
      </c>
      <c r="J1285" t="s">
        <v>8122</v>
      </c>
      <c r="K1285" t="s">
        <v>8126</v>
      </c>
    </row>
    <row r="1286" spans="7:11" x14ac:dyDescent="0.25">
      <c r="G1286" s="117">
        <v>8206</v>
      </c>
      <c r="H1286" s="117">
        <v>7036</v>
      </c>
      <c r="I1286" s="117" t="s">
        <v>4751</v>
      </c>
      <c r="J1286" t="s">
        <v>8122</v>
      </c>
      <c r="K1286" t="s">
        <v>8126</v>
      </c>
    </row>
    <row r="1287" spans="7:11" x14ac:dyDescent="0.25">
      <c r="G1287" s="117">
        <v>8206</v>
      </c>
      <c r="H1287" s="117">
        <v>7261</v>
      </c>
      <c r="I1287" s="117" t="s">
        <v>6559</v>
      </c>
      <c r="J1287" t="s">
        <v>8122</v>
      </c>
      <c r="K1287" t="s">
        <v>8126</v>
      </c>
    </row>
    <row r="1288" spans="7:11" x14ac:dyDescent="0.25">
      <c r="G1288" s="117">
        <v>8206</v>
      </c>
      <c r="H1288" s="117">
        <v>7262</v>
      </c>
      <c r="I1288" s="117" t="s">
        <v>6564</v>
      </c>
      <c r="J1288" t="s">
        <v>8122</v>
      </c>
      <c r="K1288" t="s">
        <v>8126</v>
      </c>
    </row>
    <row r="1289" spans="7:11" x14ac:dyDescent="0.25">
      <c r="G1289" s="117">
        <v>8206</v>
      </c>
      <c r="H1289" s="117">
        <v>7263</v>
      </c>
      <c r="I1289" s="117" t="s">
        <v>6566</v>
      </c>
      <c r="J1289" t="s">
        <v>8122</v>
      </c>
      <c r="K1289" t="s">
        <v>8126</v>
      </c>
    </row>
    <row r="1290" spans="7:11" x14ac:dyDescent="0.25">
      <c r="G1290" s="117">
        <v>8206</v>
      </c>
      <c r="H1290" s="117">
        <v>7264</v>
      </c>
      <c r="I1290" s="117" t="s">
        <v>6568</v>
      </c>
      <c r="J1290" t="s">
        <v>8122</v>
      </c>
      <c r="K1290" t="s">
        <v>8126</v>
      </c>
    </row>
    <row r="1291" spans="7:11" x14ac:dyDescent="0.25">
      <c r="G1291" s="117">
        <v>8206</v>
      </c>
      <c r="H1291" s="117">
        <v>7265</v>
      </c>
      <c r="I1291" s="117" t="s">
        <v>4747</v>
      </c>
      <c r="J1291" t="s">
        <v>8122</v>
      </c>
      <c r="K1291" t="s">
        <v>8126</v>
      </c>
    </row>
    <row r="1292" spans="7:11" x14ac:dyDescent="0.25">
      <c r="G1292" s="117">
        <v>8208</v>
      </c>
      <c r="H1292" s="117">
        <v>4736</v>
      </c>
      <c r="I1292" s="117" t="s">
        <v>2526</v>
      </c>
      <c r="J1292" t="s">
        <v>8122</v>
      </c>
      <c r="K1292" t="s">
        <v>8124</v>
      </c>
    </row>
    <row r="1293" spans="7:11" x14ac:dyDescent="0.25">
      <c r="G1293" s="117">
        <v>8208</v>
      </c>
      <c r="H1293" s="117">
        <v>4737</v>
      </c>
      <c r="I1293" s="117" t="s">
        <v>2528</v>
      </c>
      <c r="J1293" t="s">
        <v>8122</v>
      </c>
      <c r="K1293" t="s">
        <v>8124</v>
      </c>
    </row>
    <row r="1294" spans="7:11" x14ac:dyDescent="0.25">
      <c r="G1294" s="117">
        <v>8208</v>
      </c>
      <c r="H1294" s="117">
        <v>4738</v>
      </c>
      <c r="I1294" s="117" t="s">
        <v>6417</v>
      </c>
      <c r="J1294" t="s">
        <v>8122</v>
      </c>
      <c r="K1294" t="s">
        <v>8124</v>
      </c>
    </row>
    <row r="1295" spans="7:11" x14ac:dyDescent="0.25">
      <c r="G1295" s="117">
        <v>8209</v>
      </c>
      <c r="H1295" s="117">
        <v>4739</v>
      </c>
      <c r="I1295" s="117" t="s">
        <v>2529</v>
      </c>
      <c r="J1295" t="s">
        <v>8122</v>
      </c>
      <c r="K1295" t="s">
        <v>8124</v>
      </c>
    </row>
    <row r="1296" spans="7:11" x14ac:dyDescent="0.25">
      <c r="G1296" s="117">
        <v>8209</v>
      </c>
      <c r="H1296" s="117">
        <v>4740</v>
      </c>
      <c r="I1296" s="117" t="s">
        <v>2535</v>
      </c>
      <c r="J1296" t="s">
        <v>8122</v>
      </c>
      <c r="K1296" t="s">
        <v>8124</v>
      </c>
    </row>
    <row r="1297" spans="7:11" x14ac:dyDescent="0.25">
      <c r="G1297" s="117">
        <v>8223</v>
      </c>
      <c r="H1297" s="117">
        <v>4004</v>
      </c>
      <c r="I1297" s="117" t="s">
        <v>5202</v>
      </c>
      <c r="J1297" t="s">
        <v>8122</v>
      </c>
      <c r="K1297" t="s">
        <v>8124</v>
      </c>
    </row>
    <row r="1298" spans="7:11" x14ac:dyDescent="0.25">
      <c r="G1298" s="117">
        <v>8223</v>
      </c>
      <c r="H1298" s="117">
        <v>4106</v>
      </c>
      <c r="I1298" s="117" t="s">
        <v>1209</v>
      </c>
      <c r="J1298" t="s">
        <v>8122</v>
      </c>
      <c r="K1298" t="s">
        <v>8123</v>
      </c>
    </row>
    <row r="1299" spans="7:11" x14ac:dyDescent="0.25">
      <c r="G1299" s="117">
        <v>8223</v>
      </c>
      <c r="H1299" s="117">
        <v>6874</v>
      </c>
      <c r="I1299" s="117" t="s">
        <v>5198</v>
      </c>
      <c r="J1299" t="s">
        <v>8122</v>
      </c>
      <c r="K1299" t="s">
        <v>8126</v>
      </c>
    </row>
    <row r="1300" spans="7:11" x14ac:dyDescent="0.25">
      <c r="G1300" s="117">
        <v>8223</v>
      </c>
      <c r="H1300" s="117">
        <v>6875</v>
      </c>
      <c r="I1300" s="117" t="s">
        <v>5204</v>
      </c>
      <c r="J1300" t="s">
        <v>8122</v>
      </c>
      <c r="K1300" t="s">
        <v>8126</v>
      </c>
    </row>
    <row r="1301" spans="7:11" x14ac:dyDescent="0.25">
      <c r="G1301" s="117">
        <v>8226</v>
      </c>
      <c r="H1301" s="117">
        <v>3872</v>
      </c>
      <c r="I1301" s="117" t="s">
        <v>324</v>
      </c>
      <c r="J1301" t="s">
        <v>8122</v>
      </c>
      <c r="K1301" t="s">
        <v>8124</v>
      </c>
    </row>
    <row r="1302" spans="7:11" x14ac:dyDescent="0.25">
      <c r="G1302" s="117">
        <v>8226</v>
      </c>
      <c r="H1302" s="117">
        <v>3875</v>
      </c>
      <c r="I1302" s="117" t="s">
        <v>322</v>
      </c>
      <c r="J1302" t="s">
        <v>8122</v>
      </c>
      <c r="K1302" t="s">
        <v>8124</v>
      </c>
    </row>
    <row r="1303" spans="7:11" x14ac:dyDescent="0.25">
      <c r="G1303" s="117">
        <v>8226</v>
      </c>
      <c r="H1303" s="117">
        <v>3876</v>
      </c>
      <c r="I1303" s="117" t="s">
        <v>306</v>
      </c>
      <c r="J1303" t="s">
        <v>8122</v>
      </c>
      <c r="K1303" t="s">
        <v>8123</v>
      </c>
    </row>
    <row r="1304" spans="7:11" x14ac:dyDescent="0.25">
      <c r="G1304" s="117">
        <v>8226</v>
      </c>
      <c r="H1304" s="117">
        <v>4070</v>
      </c>
      <c r="I1304" s="117" t="s">
        <v>317</v>
      </c>
      <c r="J1304" t="s">
        <v>8122</v>
      </c>
      <c r="K1304" t="s">
        <v>8124</v>
      </c>
    </row>
    <row r="1305" spans="7:11" x14ac:dyDescent="0.25">
      <c r="G1305" s="117">
        <v>8226</v>
      </c>
      <c r="H1305" s="117">
        <v>4073</v>
      </c>
      <c r="I1305" s="117" t="s">
        <v>311</v>
      </c>
      <c r="J1305" t="s">
        <v>8122</v>
      </c>
      <c r="K1305" t="s">
        <v>8124</v>
      </c>
    </row>
    <row r="1306" spans="7:11" x14ac:dyDescent="0.25">
      <c r="G1306" s="117">
        <v>8226</v>
      </c>
      <c r="H1306" s="117">
        <v>4089</v>
      </c>
      <c r="I1306" s="117" t="s">
        <v>300</v>
      </c>
      <c r="J1306" t="s">
        <v>8122</v>
      </c>
      <c r="K1306" t="s">
        <v>8124</v>
      </c>
    </row>
    <row r="1307" spans="7:11" x14ac:dyDescent="0.25">
      <c r="G1307" s="117">
        <v>8232</v>
      </c>
      <c r="H1307" s="117">
        <v>3738</v>
      </c>
      <c r="I1307" s="117" t="s">
        <v>120</v>
      </c>
      <c r="J1307" t="s">
        <v>8113</v>
      </c>
      <c r="K1307" t="s">
        <v>8119</v>
      </c>
    </row>
    <row r="1308" spans="7:11" x14ac:dyDescent="0.25">
      <c r="G1308" s="117">
        <v>8232</v>
      </c>
      <c r="H1308" s="117">
        <v>6354</v>
      </c>
      <c r="I1308" s="117" t="s">
        <v>6379</v>
      </c>
      <c r="J1308" t="s">
        <v>8122</v>
      </c>
      <c r="K1308" t="s">
        <v>8124</v>
      </c>
    </row>
    <row r="1309" spans="7:11" x14ac:dyDescent="0.25">
      <c r="G1309" s="117">
        <v>8245</v>
      </c>
      <c r="H1309" s="117">
        <v>4741</v>
      </c>
      <c r="I1309" s="117" t="s">
        <v>2401</v>
      </c>
      <c r="J1309" t="s">
        <v>8122</v>
      </c>
      <c r="K1309" t="s">
        <v>8123</v>
      </c>
    </row>
    <row r="1310" spans="7:11" x14ac:dyDescent="0.25">
      <c r="G1310" s="117">
        <v>8246</v>
      </c>
      <c r="H1310" s="117">
        <v>4742</v>
      </c>
      <c r="I1310" s="117" t="s">
        <v>2541</v>
      </c>
      <c r="J1310" t="s">
        <v>8122</v>
      </c>
      <c r="K1310" t="s">
        <v>8124</v>
      </c>
    </row>
    <row r="1311" spans="7:11" x14ac:dyDescent="0.25">
      <c r="G1311" s="117">
        <v>8253</v>
      </c>
      <c r="H1311" s="117">
        <v>4743</v>
      </c>
      <c r="I1311" s="117" t="s">
        <v>6407</v>
      </c>
      <c r="J1311" t="s">
        <v>8122</v>
      </c>
      <c r="K1311" t="s">
        <v>8124</v>
      </c>
    </row>
    <row r="1312" spans="7:11" x14ac:dyDescent="0.25">
      <c r="G1312" s="117">
        <v>8253</v>
      </c>
      <c r="H1312" s="117">
        <v>4744</v>
      </c>
      <c r="I1312" s="117" t="s">
        <v>2544</v>
      </c>
      <c r="J1312" t="s">
        <v>8122</v>
      </c>
      <c r="K1312" t="s">
        <v>8124</v>
      </c>
    </row>
    <row r="1313" spans="7:11" x14ac:dyDescent="0.25">
      <c r="G1313" s="117">
        <v>8253</v>
      </c>
      <c r="H1313" s="117">
        <v>4745</v>
      </c>
      <c r="I1313" s="117" t="s">
        <v>6408</v>
      </c>
      <c r="J1313" t="s">
        <v>8122</v>
      </c>
      <c r="K1313" t="s">
        <v>8124</v>
      </c>
    </row>
    <row r="1314" spans="7:11" x14ac:dyDescent="0.25">
      <c r="G1314" s="117">
        <v>8257</v>
      </c>
      <c r="H1314" s="117">
        <v>4750</v>
      </c>
      <c r="I1314" s="117" t="s">
        <v>2564</v>
      </c>
      <c r="J1314" t="s">
        <v>8116</v>
      </c>
      <c r="K1314" t="s">
        <v>8117</v>
      </c>
    </row>
    <row r="1315" spans="7:11" x14ac:dyDescent="0.25">
      <c r="G1315" s="117">
        <v>8257</v>
      </c>
      <c r="H1315" s="117">
        <v>4751</v>
      </c>
      <c r="I1315" s="117" t="s">
        <v>2570</v>
      </c>
      <c r="J1315" t="s">
        <v>8122</v>
      </c>
      <c r="K1315" t="s">
        <v>8124</v>
      </c>
    </row>
    <row r="1316" spans="7:11" x14ac:dyDescent="0.25">
      <c r="G1316" s="117">
        <v>8257</v>
      </c>
      <c r="H1316" s="117">
        <v>4752</v>
      </c>
      <c r="I1316" s="117" t="s">
        <v>2575</v>
      </c>
      <c r="J1316" t="s">
        <v>8122</v>
      </c>
      <c r="K1316" t="s">
        <v>8124</v>
      </c>
    </row>
    <row r="1317" spans="7:11" x14ac:dyDescent="0.25">
      <c r="G1317" s="117">
        <v>8257</v>
      </c>
      <c r="H1317" s="117">
        <v>4753</v>
      </c>
      <c r="I1317" s="117" t="s">
        <v>2401</v>
      </c>
      <c r="J1317" t="s">
        <v>8122</v>
      </c>
      <c r="K1317" t="s">
        <v>8123</v>
      </c>
    </row>
    <row r="1318" spans="7:11" x14ac:dyDescent="0.25">
      <c r="G1318" s="117">
        <v>8257</v>
      </c>
      <c r="H1318" s="117">
        <v>4754</v>
      </c>
      <c r="I1318" s="117" t="s">
        <v>2582</v>
      </c>
      <c r="J1318" t="s">
        <v>8122</v>
      </c>
      <c r="K1318" t="s">
        <v>8124</v>
      </c>
    </row>
    <row r="1319" spans="7:11" x14ac:dyDescent="0.25">
      <c r="G1319" s="117">
        <v>8257</v>
      </c>
      <c r="H1319" s="117">
        <v>4755</v>
      </c>
      <c r="I1319" s="117" t="s">
        <v>2584</v>
      </c>
      <c r="J1319" t="s">
        <v>8116</v>
      </c>
      <c r="K1319" t="s">
        <v>8117</v>
      </c>
    </row>
    <row r="1320" spans="7:11" x14ac:dyDescent="0.25">
      <c r="G1320" s="117">
        <v>8257</v>
      </c>
      <c r="H1320" s="117">
        <v>4756</v>
      </c>
      <c r="I1320" s="117" t="s">
        <v>2585</v>
      </c>
      <c r="J1320" t="s">
        <v>8122</v>
      </c>
      <c r="K1320" t="s">
        <v>8124</v>
      </c>
    </row>
    <row r="1321" spans="7:11" x14ac:dyDescent="0.25">
      <c r="G1321" s="117">
        <v>8258</v>
      </c>
      <c r="H1321" s="117">
        <v>4746</v>
      </c>
      <c r="I1321" s="117" t="s">
        <v>2547</v>
      </c>
      <c r="J1321" t="s">
        <v>8116</v>
      </c>
      <c r="K1321" t="s">
        <v>8117</v>
      </c>
    </row>
    <row r="1322" spans="7:11" x14ac:dyDescent="0.25">
      <c r="G1322" s="117">
        <v>8258</v>
      </c>
      <c r="H1322" s="117">
        <v>4747</v>
      </c>
      <c r="I1322" s="117" t="s">
        <v>2550</v>
      </c>
      <c r="J1322" t="s">
        <v>8122</v>
      </c>
      <c r="K1322" t="s">
        <v>8124</v>
      </c>
    </row>
    <row r="1323" spans="7:11" x14ac:dyDescent="0.25">
      <c r="G1323" s="117">
        <v>8258</v>
      </c>
      <c r="H1323" s="117">
        <v>4748</v>
      </c>
      <c r="I1323" s="117" t="s">
        <v>2558</v>
      </c>
      <c r="J1323" t="s">
        <v>8122</v>
      </c>
      <c r="K1323" t="s">
        <v>8124</v>
      </c>
    </row>
    <row r="1324" spans="7:11" x14ac:dyDescent="0.25">
      <c r="G1324" s="117">
        <v>8258</v>
      </c>
      <c r="H1324" s="117">
        <v>4749</v>
      </c>
      <c r="I1324" s="117" t="s">
        <v>2561</v>
      </c>
      <c r="J1324" t="s">
        <v>8122</v>
      </c>
      <c r="K1324" t="s">
        <v>8124</v>
      </c>
    </row>
    <row r="1325" spans="7:11" x14ac:dyDescent="0.25">
      <c r="G1325" s="117">
        <v>8263</v>
      </c>
      <c r="H1325" s="117">
        <v>4757</v>
      </c>
      <c r="I1325" s="117" t="s">
        <v>2589</v>
      </c>
      <c r="J1325" t="s">
        <v>8122</v>
      </c>
      <c r="K1325" t="s">
        <v>8124</v>
      </c>
    </row>
    <row r="1326" spans="7:11" x14ac:dyDescent="0.25">
      <c r="G1326" s="117">
        <v>8267</v>
      </c>
      <c r="H1326" s="117">
        <v>4706</v>
      </c>
      <c r="I1326" s="117" t="s">
        <v>2514</v>
      </c>
      <c r="J1326" t="s">
        <v>8122</v>
      </c>
      <c r="K1326" t="s">
        <v>8124</v>
      </c>
    </row>
    <row r="1327" spans="7:11" x14ac:dyDescent="0.25">
      <c r="G1327" s="117">
        <v>8267</v>
      </c>
      <c r="H1327" s="117">
        <v>4707</v>
      </c>
      <c r="I1327" s="117" t="s">
        <v>2519</v>
      </c>
      <c r="J1327" t="s">
        <v>8122</v>
      </c>
      <c r="K1327" t="s">
        <v>8124</v>
      </c>
    </row>
    <row r="1328" spans="7:11" x14ac:dyDescent="0.25">
      <c r="G1328" s="117">
        <v>8267</v>
      </c>
      <c r="H1328" s="117">
        <v>4708</v>
      </c>
      <c r="I1328" s="117" t="s">
        <v>2520</v>
      </c>
      <c r="J1328" t="s">
        <v>8122</v>
      </c>
      <c r="K1328" t="s">
        <v>8123</v>
      </c>
    </row>
    <row r="1329" spans="7:11" x14ac:dyDescent="0.25">
      <c r="G1329" s="117">
        <v>8267</v>
      </c>
      <c r="H1329" s="117">
        <v>4709</v>
      </c>
      <c r="I1329" s="117" t="s">
        <v>2521</v>
      </c>
      <c r="J1329" t="s">
        <v>8113</v>
      </c>
      <c r="K1329" t="s">
        <v>8115</v>
      </c>
    </row>
    <row r="1330" spans="7:11" x14ac:dyDescent="0.25">
      <c r="G1330" s="117">
        <v>8268</v>
      </c>
      <c r="H1330" s="117">
        <v>6030</v>
      </c>
      <c r="I1330" s="117" t="s">
        <v>4272</v>
      </c>
      <c r="J1330" t="s">
        <v>8122</v>
      </c>
      <c r="K1330" t="s">
        <v>8124</v>
      </c>
    </row>
    <row r="1331" spans="7:11" x14ac:dyDescent="0.25">
      <c r="G1331" s="117">
        <v>8268</v>
      </c>
      <c r="H1331" s="117">
        <v>6031</v>
      </c>
      <c r="I1331" s="117" t="s">
        <v>4276</v>
      </c>
      <c r="J1331" t="s">
        <v>8122</v>
      </c>
      <c r="K1331" t="s">
        <v>8124</v>
      </c>
    </row>
    <row r="1332" spans="7:11" x14ac:dyDescent="0.25">
      <c r="G1332" s="117">
        <v>8268</v>
      </c>
      <c r="H1332" s="117">
        <v>6032</v>
      </c>
      <c r="I1332" s="117" t="s">
        <v>4283</v>
      </c>
      <c r="J1332" t="s">
        <v>8122</v>
      </c>
      <c r="K1332" t="s">
        <v>8124</v>
      </c>
    </row>
    <row r="1333" spans="7:11" x14ac:dyDescent="0.25">
      <c r="G1333" s="117">
        <v>8268</v>
      </c>
      <c r="H1333" s="117">
        <v>6033</v>
      </c>
      <c r="I1333" s="117" t="s">
        <v>4289</v>
      </c>
      <c r="J1333" t="s">
        <v>8122</v>
      </c>
      <c r="K1333" t="s">
        <v>8124</v>
      </c>
    </row>
    <row r="1334" spans="7:11" x14ac:dyDescent="0.25">
      <c r="G1334" s="117">
        <v>8268</v>
      </c>
      <c r="H1334" s="117">
        <v>6034</v>
      </c>
      <c r="I1334" s="117" t="s">
        <v>4266</v>
      </c>
      <c r="J1334" t="s">
        <v>8122</v>
      </c>
      <c r="K1334" t="s">
        <v>8124</v>
      </c>
    </row>
    <row r="1335" spans="7:11" x14ac:dyDescent="0.25">
      <c r="G1335" s="117">
        <v>8268</v>
      </c>
      <c r="H1335" s="117">
        <v>6035</v>
      </c>
      <c r="I1335" s="117" t="s">
        <v>4270</v>
      </c>
      <c r="J1335" t="s">
        <v>8122</v>
      </c>
      <c r="K1335" t="s">
        <v>8124</v>
      </c>
    </row>
    <row r="1336" spans="7:11" x14ac:dyDescent="0.25">
      <c r="G1336" s="117">
        <v>8268</v>
      </c>
      <c r="H1336" s="117">
        <v>6036</v>
      </c>
      <c r="I1336" s="117" t="s">
        <v>4280</v>
      </c>
      <c r="J1336" t="s">
        <v>8122</v>
      </c>
      <c r="K1336" t="s">
        <v>8124</v>
      </c>
    </row>
    <row r="1337" spans="7:11" x14ac:dyDescent="0.25">
      <c r="G1337" s="117">
        <v>8268</v>
      </c>
      <c r="H1337" s="117">
        <v>6037</v>
      </c>
      <c r="I1337" s="117" t="s">
        <v>4292</v>
      </c>
      <c r="J1337" t="s">
        <v>8122</v>
      </c>
      <c r="K1337" t="s">
        <v>8124</v>
      </c>
    </row>
    <row r="1338" spans="7:11" x14ac:dyDescent="0.25">
      <c r="G1338" s="117">
        <v>8268</v>
      </c>
      <c r="H1338" s="117">
        <v>6038</v>
      </c>
      <c r="I1338" s="117" t="s">
        <v>4285</v>
      </c>
      <c r="J1338" t="s">
        <v>8122</v>
      </c>
      <c r="K1338" t="s">
        <v>8124</v>
      </c>
    </row>
    <row r="1339" spans="7:11" x14ac:dyDescent="0.25">
      <c r="G1339" s="117">
        <v>8268</v>
      </c>
      <c r="H1339" s="117">
        <v>6039</v>
      </c>
      <c r="I1339" s="117" t="s">
        <v>4278</v>
      </c>
      <c r="J1339" t="s">
        <v>8122</v>
      </c>
      <c r="K1339" t="s">
        <v>8124</v>
      </c>
    </row>
    <row r="1340" spans="7:11" x14ac:dyDescent="0.25">
      <c r="G1340" s="117">
        <v>8268</v>
      </c>
      <c r="H1340" s="117">
        <v>6040</v>
      </c>
      <c r="I1340" s="117" t="s">
        <v>4295</v>
      </c>
      <c r="J1340" t="s">
        <v>8122</v>
      </c>
      <c r="K1340" t="s">
        <v>8124</v>
      </c>
    </row>
    <row r="1341" spans="7:11" x14ac:dyDescent="0.25">
      <c r="G1341" s="117">
        <v>8268</v>
      </c>
      <c r="H1341" s="117">
        <v>6041</v>
      </c>
      <c r="I1341" s="117" t="s">
        <v>4274</v>
      </c>
      <c r="J1341" t="s">
        <v>8122</v>
      </c>
      <c r="K1341" t="s">
        <v>8124</v>
      </c>
    </row>
    <row r="1342" spans="7:11" x14ac:dyDescent="0.25">
      <c r="G1342" s="117">
        <v>8268</v>
      </c>
      <c r="H1342" s="117">
        <v>6042</v>
      </c>
      <c r="I1342" s="117" t="s">
        <v>4298</v>
      </c>
      <c r="J1342" t="s">
        <v>8122</v>
      </c>
      <c r="K1342" t="s">
        <v>8124</v>
      </c>
    </row>
    <row r="1343" spans="7:11" x14ac:dyDescent="0.25">
      <c r="G1343" s="117">
        <v>8268</v>
      </c>
      <c r="H1343" s="117">
        <v>6297</v>
      </c>
      <c r="I1343" s="117" t="s">
        <v>6434</v>
      </c>
      <c r="J1343" t="s">
        <v>8122</v>
      </c>
      <c r="K1343" t="s">
        <v>8124</v>
      </c>
    </row>
    <row r="1344" spans="7:11" x14ac:dyDescent="0.25">
      <c r="G1344" s="117">
        <v>8268</v>
      </c>
      <c r="H1344" s="117">
        <v>6298</v>
      </c>
      <c r="I1344" s="117" t="s">
        <v>6436</v>
      </c>
      <c r="J1344" t="s">
        <v>8122</v>
      </c>
      <c r="K1344" t="s">
        <v>8124</v>
      </c>
    </row>
    <row r="1345" spans="7:11" x14ac:dyDescent="0.25">
      <c r="G1345" s="117">
        <v>8268</v>
      </c>
      <c r="H1345" s="117">
        <v>6299</v>
      </c>
      <c r="I1345" s="117" t="s">
        <v>6455</v>
      </c>
      <c r="J1345" t="s">
        <v>8122</v>
      </c>
      <c r="K1345" t="s">
        <v>8124</v>
      </c>
    </row>
    <row r="1346" spans="7:11" x14ac:dyDescent="0.25">
      <c r="G1346" s="117">
        <v>8268</v>
      </c>
      <c r="H1346" s="117">
        <v>6300</v>
      </c>
      <c r="I1346" s="117" t="s">
        <v>6426</v>
      </c>
      <c r="J1346" t="s">
        <v>8122</v>
      </c>
      <c r="K1346" t="s">
        <v>8124</v>
      </c>
    </row>
    <row r="1347" spans="7:11" x14ac:dyDescent="0.25">
      <c r="G1347" s="117">
        <v>8268</v>
      </c>
      <c r="H1347" s="117">
        <v>6301</v>
      </c>
      <c r="I1347" s="117" t="s">
        <v>6447</v>
      </c>
      <c r="J1347" t="s">
        <v>8122</v>
      </c>
      <c r="K1347" t="s">
        <v>8124</v>
      </c>
    </row>
    <row r="1348" spans="7:11" x14ac:dyDescent="0.25">
      <c r="G1348" s="117">
        <v>8268</v>
      </c>
      <c r="H1348" s="117">
        <v>6700</v>
      </c>
      <c r="I1348" s="117" t="s">
        <v>6453</v>
      </c>
      <c r="J1348" t="s">
        <v>8122</v>
      </c>
      <c r="K1348" t="s">
        <v>8124</v>
      </c>
    </row>
    <row r="1349" spans="7:11" x14ac:dyDescent="0.25">
      <c r="G1349" s="117">
        <v>8268</v>
      </c>
      <c r="H1349" s="117">
        <v>6701</v>
      </c>
      <c r="I1349" s="117" t="s">
        <v>6451</v>
      </c>
      <c r="J1349" t="s">
        <v>8122</v>
      </c>
      <c r="K1349" t="s">
        <v>8124</v>
      </c>
    </row>
    <row r="1350" spans="7:11" x14ac:dyDescent="0.25">
      <c r="G1350" s="117">
        <v>8268</v>
      </c>
      <c r="H1350" s="117">
        <v>6702</v>
      </c>
      <c r="I1350" s="117" t="s">
        <v>6432</v>
      </c>
      <c r="J1350" t="s">
        <v>8122</v>
      </c>
      <c r="K1350" t="s">
        <v>8124</v>
      </c>
    </row>
    <row r="1351" spans="7:11" x14ac:dyDescent="0.25">
      <c r="G1351" s="117">
        <v>8268</v>
      </c>
      <c r="H1351" s="117">
        <v>6703</v>
      </c>
      <c r="I1351" s="117" t="s">
        <v>6441</v>
      </c>
      <c r="J1351" t="s">
        <v>8122</v>
      </c>
      <c r="K1351" t="s">
        <v>8124</v>
      </c>
    </row>
    <row r="1352" spans="7:11" x14ac:dyDescent="0.25">
      <c r="G1352" s="117">
        <v>8268</v>
      </c>
      <c r="H1352" s="117">
        <v>6704</v>
      </c>
      <c r="I1352" s="117" t="s">
        <v>6422</v>
      </c>
      <c r="J1352" t="s">
        <v>8122</v>
      </c>
      <c r="K1352" t="s">
        <v>8124</v>
      </c>
    </row>
    <row r="1353" spans="7:11" x14ac:dyDescent="0.25">
      <c r="G1353" s="117">
        <v>8268</v>
      </c>
      <c r="H1353" s="117">
        <v>6705</v>
      </c>
      <c r="I1353" s="117" t="s">
        <v>6443</v>
      </c>
      <c r="J1353" t="s">
        <v>8122</v>
      </c>
      <c r="K1353" t="s">
        <v>8124</v>
      </c>
    </row>
    <row r="1354" spans="7:11" x14ac:dyDescent="0.25">
      <c r="G1354" s="117">
        <v>8268</v>
      </c>
      <c r="H1354" s="117">
        <v>6706</v>
      </c>
      <c r="I1354" s="117" t="s">
        <v>6445</v>
      </c>
      <c r="J1354" t="s">
        <v>8122</v>
      </c>
      <c r="K1354" t="s">
        <v>8124</v>
      </c>
    </row>
    <row r="1355" spans="7:11" x14ac:dyDescent="0.25">
      <c r="G1355" s="117">
        <v>8268</v>
      </c>
      <c r="H1355" s="117">
        <v>6707</v>
      </c>
      <c r="I1355" s="117" t="s">
        <v>6429</v>
      </c>
      <c r="J1355" t="s">
        <v>8122</v>
      </c>
      <c r="K1355" t="s">
        <v>8124</v>
      </c>
    </row>
    <row r="1356" spans="7:11" x14ac:dyDescent="0.25">
      <c r="G1356" s="117">
        <v>8268</v>
      </c>
      <c r="H1356" s="117">
        <v>6708</v>
      </c>
      <c r="I1356" s="117" t="s">
        <v>6449</v>
      </c>
      <c r="J1356" t="s">
        <v>8122</v>
      </c>
      <c r="K1356" t="s">
        <v>8124</v>
      </c>
    </row>
    <row r="1357" spans="7:11" x14ac:dyDescent="0.25">
      <c r="G1357" s="117">
        <v>8268</v>
      </c>
      <c r="H1357" s="117">
        <v>6877</v>
      </c>
      <c r="I1357" s="117" t="s">
        <v>6438</v>
      </c>
      <c r="J1357" t="s">
        <v>8122</v>
      </c>
      <c r="K1357" t="s">
        <v>8126</v>
      </c>
    </row>
    <row r="1358" spans="7:11" x14ac:dyDescent="0.25">
      <c r="G1358" s="117">
        <v>8274</v>
      </c>
      <c r="H1358" s="117">
        <v>4963</v>
      </c>
      <c r="I1358" s="117" t="s">
        <v>3155</v>
      </c>
      <c r="J1358" t="s">
        <v>8122</v>
      </c>
      <c r="K1358" t="s">
        <v>8124</v>
      </c>
    </row>
    <row r="1359" spans="7:11" x14ac:dyDescent="0.25">
      <c r="G1359" s="117">
        <v>8278</v>
      </c>
      <c r="H1359" s="117">
        <v>4121</v>
      </c>
      <c r="I1359" s="117" t="s">
        <v>1227</v>
      </c>
      <c r="J1359" t="s">
        <v>8122</v>
      </c>
      <c r="K1359" t="s">
        <v>8124</v>
      </c>
    </row>
    <row r="1360" spans="7:11" x14ac:dyDescent="0.25">
      <c r="G1360" s="117">
        <v>8283</v>
      </c>
      <c r="H1360" s="117">
        <v>3778</v>
      </c>
      <c r="I1360" s="117" t="s">
        <v>266</v>
      </c>
      <c r="J1360" t="s">
        <v>8122</v>
      </c>
      <c r="K1360" t="s">
        <v>8124</v>
      </c>
    </row>
    <row r="1361" spans="7:11" x14ac:dyDescent="0.25">
      <c r="G1361" s="117">
        <v>8283</v>
      </c>
      <c r="H1361" s="117">
        <v>3779</v>
      </c>
      <c r="I1361" s="117" t="s">
        <v>271</v>
      </c>
      <c r="J1361" t="s">
        <v>8122</v>
      </c>
      <c r="K1361" t="s">
        <v>8124</v>
      </c>
    </row>
    <row r="1362" spans="7:11" x14ac:dyDescent="0.25">
      <c r="G1362" s="117">
        <v>8283</v>
      </c>
      <c r="H1362" s="117">
        <v>3780</v>
      </c>
      <c r="I1362" s="117" t="s">
        <v>275</v>
      </c>
      <c r="J1362" t="s">
        <v>8122</v>
      </c>
      <c r="K1362" t="s">
        <v>8124</v>
      </c>
    </row>
    <row r="1363" spans="7:11" x14ac:dyDescent="0.25">
      <c r="G1363" s="117">
        <v>8283</v>
      </c>
      <c r="H1363" s="117">
        <v>3782</v>
      </c>
      <c r="I1363" s="117" t="s">
        <v>296</v>
      </c>
      <c r="J1363" t="s">
        <v>8122</v>
      </c>
      <c r="K1363" t="s">
        <v>8124</v>
      </c>
    </row>
    <row r="1364" spans="7:11" x14ac:dyDescent="0.25">
      <c r="G1364" s="117">
        <v>8283</v>
      </c>
      <c r="H1364" s="117">
        <v>3783</v>
      </c>
      <c r="I1364" s="117" t="s">
        <v>304</v>
      </c>
      <c r="J1364" t="s">
        <v>8122</v>
      </c>
      <c r="K1364" t="s">
        <v>8123</v>
      </c>
    </row>
    <row r="1365" spans="7:11" x14ac:dyDescent="0.25">
      <c r="G1365" s="117">
        <v>8283</v>
      </c>
      <c r="H1365" s="117">
        <v>3784</v>
      </c>
      <c r="I1365" s="117" t="s">
        <v>310</v>
      </c>
      <c r="J1365" t="s">
        <v>8122</v>
      </c>
      <c r="K1365" t="s">
        <v>8124</v>
      </c>
    </row>
    <row r="1366" spans="7:11" x14ac:dyDescent="0.25">
      <c r="G1366" s="117">
        <v>8283</v>
      </c>
      <c r="H1366" s="117">
        <v>3785</v>
      </c>
      <c r="I1366" s="117" t="s">
        <v>316</v>
      </c>
      <c r="J1366" t="s">
        <v>8122</v>
      </c>
      <c r="K1366" t="s">
        <v>8124</v>
      </c>
    </row>
    <row r="1367" spans="7:11" x14ac:dyDescent="0.25">
      <c r="G1367" s="117">
        <v>8283</v>
      </c>
      <c r="H1367" s="117">
        <v>3786</v>
      </c>
      <c r="I1367" s="117" t="s">
        <v>319</v>
      </c>
      <c r="J1367" t="s">
        <v>8122</v>
      </c>
      <c r="K1367" t="s">
        <v>8123</v>
      </c>
    </row>
    <row r="1368" spans="7:11" x14ac:dyDescent="0.25">
      <c r="G1368" s="117">
        <v>8283</v>
      </c>
      <c r="H1368" s="117">
        <v>3787</v>
      </c>
      <c r="I1368" s="117" t="s">
        <v>323</v>
      </c>
      <c r="J1368" t="s">
        <v>8122</v>
      </c>
      <c r="K1368" t="s">
        <v>8124</v>
      </c>
    </row>
    <row r="1369" spans="7:11" x14ac:dyDescent="0.25">
      <c r="G1369" s="117">
        <v>8283</v>
      </c>
      <c r="H1369" s="117">
        <v>6332</v>
      </c>
      <c r="I1369" s="117" t="s">
        <v>6667</v>
      </c>
      <c r="J1369" t="s">
        <v>8122</v>
      </c>
      <c r="K1369" t="s">
        <v>8124</v>
      </c>
    </row>
    <row r="1370" spans="7:11" x14ac:dyDescent="0.25">
      <c r="G1370" s="117">
        <v>8283</v>
      </c>
      <c r="H1370" s="117">
        <v>7044</v>
      </c>
      <c r="I1370" s="117" t="s">
        <v>1446</v>
      </c>
      <c r="J1370" t="s">
        <v>8122</v>
      </c>
      <c r="K1370" t="s">
        <v>8125</v>
      </c>
    </row>
    <row r="1371" spans="7:11" x14ac:dyDescent="0.25">
      <c r="G1371" s="117">
        <v>8285</v>
      </c>
      <c r="H1371" s="117">
        <v>3822</v>
      </c>
      <c r="I1371" s="117" t="s">
        <v>406</v>
      </c>
      <c r="J1371" t="s">
        <v>8122</v>
      </c>
      <c r="K1371" t="s">
        <v>8124</v>
      </c>
    </row>
    <row r="1372" spans="7:11" x14ac:dyDescent="0.25">
      <c r="G1372" s="117">
        <v>8285</v>
      </c>
      <c r="H1372" s="117">
        <v>3824</v>
      </c>
      <c r="I1372" s="117" t="s">
        <v>410</v>
      </c>
      <c r="J1372" t="s">
        <v>8122</v>
      </c>
      <c r="K1372" t="s">
        <v>8124</v>
      </c>
    </row>
    <row r="1373" spans="7:11" x14ac:dyDescent="0.25">
      <c r="G1373" s="117">
        <v>8285</v>
      </c>
      <c r="H1373" s="117">
        <v>3825</v>
      </c>
      <c r="I1373" s="117" t="s">
        <v>413</v>
      </c>
      <c r="J1373" t="s">
        <v>8122</v>
      </c>
      <c r="K1373" t="s">
        <v>8124</v>
      </c>
    </row>
    <row r="1374" spans="7:11" x14ac:dyDescent="0.25">
      <c r="G1374" s="117">
        <v>8285</v>
      </c>
      <c r="H1374" s="117">
        <v>3826</v>
      </c>
      <c r="I1374" s="117" t="s">
        <v>416</v>
      </c>
      <c r="J1374" t="s">
        <v>8122</v>
      </c>
      <c r="K1374" t="s">
        <v>8124</v>
      </c>
    </row>
    <row r="1375" spans="7:11" x14ac:dyDescent="0.25">
      <c r="G1375" s="117">
        <v>8285</v>
      </c>
      <c r="H1375" s="117">
        <v>3828</v>
      </c>
      <c r="I1375" s="117" t="s">
        <v>423</v>
      </c>
      <c r="J1375" t="s">
        <v>8122</v>
      </c>
      <c r="K1375" t="s">
        <v>8124</v>
      </c>
    </row>
    <row r="1376" spans="7:11" x14ac:dyDescent="0.25">
      <c r="G1376" s="117">
        <v>8285</v>
      </c>
      <c r="H1376" s="117">
        <v>3829</v>
      </c>
      <c r="I1376" s="117" t="s">
        <v>426</v>
      </c>
      <c r="J1376" t="s">
        <v>8122</v>
      </c>
      <c r="K1376" t="s">
        <v>8124</v>
      </c>
    </row>
    <row r="1377" spans="7:11" x14ac:dyDescent="0.25">
      <c r="G1377" s="117">
        <v>8285</v>
      </c>
      <c r="H1377" s="117">
        <v>3830</v>
      </c>
      <c r="I1377" s="117" t="s">
        <v>429</v>
      </c>
      <c r="J1377" t="s">
        <v>8122</v>
      </c>
      <c r="K1377" t="s">
        <v>8124</v>
      </c>
    </row>
    <row r="1378" spans="7:11" x14ac:dyDescent="0.25">
      <c r="G1378" s="117">
        <v>8285</v>
      </c>
      <c r="H1378" s="117">
        <v>3831</v>
      </c>
      <c r="I1378" s="117" t="s">
        <v>432</v>
      </c>
      <c r="J1378" t="s">
        <v>8122</v>
      </c>
      <c r="K1378" t="s">
        <v>8124</v>
      </c>
    </row>
    <row r="1379" spans="7:11" x14ac:dyDescent="0.25">
      <c r="G1379" s="117">
        <v>8286</v>
      </c>
      <c r="H1379" s="117">
        <v>3754</v>
      </c>
      <c r="I1379" s="117" t="s">
        <v>157</v>
      </c>
      <c r="J1379" t="s">
        <v>8122</v>
      </c>
      <c r="K1379" t="s">
        <v>8124</v>
      </c>
    </row>
    <row r="1380" spans="7:11" x14ac:dyDescent="0.25">
      <c r="G1380" s="117">
        <v>8286</v>
      </c>
      <c r="H1380" s="117">
        <v>3756</v>
      </c>
      <c r="I1380" s="117" t="s">
        <v>160</v>
      </c>
      <c r="J1380" t="s">
        <v>8122</v>
      </c>
      <c r="K1380" t="s">
        <v>8123</v>
      </c>
    </row>
    <row r="1381" spans="7:11" x14ac:dyDescent="0.25">
      <c r="G1381" s="117">
        <v>8286</v>
      </c>
      <c r="H1381" s="117">
        <v>3757</v>
      </c>
      <c r="I1381" s="117" t="s">
        <v>163</v>
      </c>
      <c r="J1381" t="s">
        <v>8116</v>
      </c>
      <c r="K1381" t="s">
        <v>8121</v>
      </c>
    </row>
    <row r="1382" spans="7:11" x14ac:dyDescent="0.25">
      <c r="G1382" s="117">
        <v>8286</v>
      </c>
      <c r="H1382" s="117">
        <v>6333</v>
      </c>
      <c r="I1382" s="117" t="s">
        <v>6639</v>
      </c>
      <c r="J1382" t="s">
        <v>8122</v>
      </c>
      <c r="K1382" t="s">
        <v>8124</v>
      </c>
    </row>
    <row r="1383" spans="7:11" x14ac:dyDescent="0.25">
      <c r="G1383" s="117">
        <v>8286</v>
      </c>
      <c r="H1383" s="117">
        <v>6334</v>
      </c>
      <c r="I1383" s="117" t="s">
        <v>6667</v>
      </c>
      <c r="J1383" t="s">
        <v>8122</v>
      </c>
      <c r="K1383" t="s">
        <v>8124</v>
      </c>
    </row>
    <row r="1384" spans="7:11" x14ac:dyDescent="0.25">
      <c r="G1384" s="117">
        <v>8290</v>
      </c>
      <c r="H1384" s="117">
        <v>6017</v>
      </c>
      <c r="I1384" s="117" t="s">
        <v>3573</v>
      </c>
      <c r="J1384" t="s">
        <v>8122</v>
      </c>
      <c r="K1384" t="s">
        <v>8124</v>
      </c>
    </row>
    <row r="1385" spans="7:11" x14ac:dyDescent="0.25">
      <c r="G1385" s="117">
        <v>8290</v>
      </c>
      <c r="H1385" s="117">
        <v>6058</v>
      </c>
      <c r="I1385" s="117" t="s">
        <v>3584</v>
      </c>
      <c r="J1385" t="s">
        <v>8122</v>
      </c>
      <c r="K1385" t="s">
        <v>8124</v>
      </c>
    </row>
    <row r="1386" spans="7:11" x14ac:dyDescent="0.25">
      <c r="G1386" s="117">
        <v>8290</v>
      </c>
      <c r="H1386" s="117">
        <v>6059</v>
      </c>
      <c r="I1386" s="117" t="s">
        <v>3589</v>
      </c>
      <c r="J1386" t="s">
        <v>8122</v>
      </c>
      <c r="K1386" t="s">
        <v>8124</v>
      </c>
    </row>
    <row r="1387" spans="7:11" x14ac:dyDescent="0.25">
      <c r="G1387" s="117">
        <v>8290</v>
      </c>
      <c r="H1387" s="117">
        <v>6060</v>
      </c>
      <c r="I1387" s="117" t="s">
        <v>3568</v>
      </c>
      <c r="J1387" t="s">
        <v>8122</v>
      </c>
      <c r="K1387" t="s">
        <v>8124</v>
      </c>
    </row>
    <row r="1388" spans="7:11" x14ac:dyDescent="0.25">
      <c r="G1388" s="117">
        <v>8290</v>
      </c>
      <c r="H1388" s="117">
        <v>6061</v>
      </c>
      <c r="I1388" s="117" t="s">
        <v>3562</v>
      </c>
      <c r="J1388" t="s">
        <v>8122</v>
      </c>
      <c r="K1388" t="s">
        <v>8124</v>
      </c>
    </row>
    <row r="1389" spans="7:11" x14ac:dyDescent="0.25">
      <c r="G1389" s="117">
        <v>8290</v>
      </c>
      <c r="H1389" s="117">
        <v>6062</v>
      </c>
      <c r="I1389" s="117" t="s">
        <v>3593</v>
      </c>
      <c r="J1389" t="s">
        <v>8113</v>
      </c>
      <c r="K1389" t="s">
        <v>8119</v>
      </c>
    </row>
    <row r="1390" spans="7:11" x14ac:dyDescent="0.25">
      <c r="G1390" s="117">
        <v>8290</v>
      </c>
      <c r="H1390" s="117">
        <v>6067</v>
      </c>
      <c r="I1390" s="117" t="s">
        <v>3580</v>
      </c>
      <c r="J1390" t="s">
        <v>8122</v>
      </c>
      <c r="K1390" t="s">
        <v>8124</v>
      </c>
    </row>
    <row r="1391" spans="7:11" x14ac:dyDescent="0.25">
      <c r="G1391" s="117">
        <v>8290</v>
      </c>
      <c r="H1391" s="117">
        <v>6068</v>
      </c>
      <c r="I1391" s="117" t="s">
        <v>3578</v>
      </c>
      <c r="J1391" t="s">
        <v>8122</v>
      </c>
      <c r="K1391" t="s">
        <v>8124</v>
      </c>
    </row>
    <row r="1392" spans="7:11" x14ac:dyDescent="0.25">
      <c r="G1392" s="117">
        <v>8294</v>
      </c>
      <c r="H1392" s="117">
        <v>6336</v>
      </c>
      <c r="I1392" s="117" t="s">
        <v>6684</v>
      </c>
      <c r="J1392" t="s">
        <v>8122</v>
      </c>
      <c r="K1392" t="s">
        <v>8124</v>
      </c>
    </row>
    <row r="1393" spans="7:11" x14ac:dyDescent="0.25">
      <c r="G1393" s="117">
        <v>8294</v>
      </c>
      <c r="H1393" s="117">
        <v>6337</v>
      </c>
      <c r="I1393" s="117" t="s">
        <v>6682</v>
      </c>
      <c r="J1393" t="s">
        <v>8122</v>
      </c>
      <c r="K1393" t="s">
        <v>8123</v>
      </c>
    </row>
    <row r="1394" spans="7:11" x14ac:dyDescent="0.25">
      <c r="G1394" s="117">
        <v>8294</v>
      </c>
      <c r="H1394" s="117">
        <v>6338</v>
      </c>
      <c r="I1394" s="117" t="s">
        <v>6680</v>
      </c>
      <c r="J1394" t="s">
        <v>8122</v>
      </c>
      <c r="K1394" t="s">
        <v>8124</v>
      </c>
    </row>
    <row r="1395" spans="7:11" x14ac:dyDescent="0.25">
      <c r="G1395" s="117">
        <v>8294</v>
      </c>
      <c r="H1395" s="117">
        <v>6339</v>
      </c>
      <c r="I1395" s="117" t="s">
        <v>6675</v>
      </c>
      <c r="J1395" t="s">
        <v>8122</v>
      </c>
      <c r="K1395" t="s">
        <v>8124</v>
      </c>
    </row>
    <row r="1396" spans="7:11" x14ac:dyDescent="0.25">
      <c r="G1396" s="117">
        <v>8294</v>
      </c>
      <c r="H1396" s="117">
        <v>6896</v>
      </c>
      <c r="I1396" s="117" t="s">
        <v>220</v>
      </c>
      <c r="J1396" t="s">
        <v>8122</v>
      </c>
      <c r="K1396" t="s">
        <v>8126</v>
      </c>
    </row>
    <row r="1397" spans="7:11" x14ac:dyDescent="0.25">
      <c r="G1397" s="117">
        <v>8294</v>
      </c>
      <c r="H1397" s="117">
        <v>7024</v>
      </c>
      <c r="I1397" s="117" t="s">
        <v>6686</v>
      </c>
      <c r="J1397" t="s">
        <v>8122</v>
      </c>
      <c r="K1397" t="s">
        <v>8126</v>
      </c>
    </row>
    <row r="1398" spans="7:11" x14ac:dyDescent="0.25">
      <c r="G1398" s="117">
        <v>8300</v>
      </c>
      <c r="H1398" s="117">
        <v>5493</v>
      </c>
      <c r="I1398" s="117" t="s">
        <v>4287</v>
      </c>
      <c r="J1398" t="s">
        <v>8122</v>
      </c>
      <c r="K1398" t="s">
        <v>8124</v>
      </c>
    </row>
    <row r="1399" spans="7:11" x14ac:dyDescent="0.25">
      <c r="G1399" s="117">
        <v>8300</v>
      </c>
      <c r="H1399" s="117">
        <v>5494</v>
      </c>
      <c r="I1399" s="117" t="s">
        <v>4291</v>
      </c>
      <c r="J1399" t="s">
        <v>8122</v>
      </c>
      <c r="K1399" t="s">
        <v>8124</v>
      </c>
    </row>
    <row r="1400" spans="7:11" x14ac:dyDescent="0.25">
      <c r="G1400" s="117">
        <v>8300</v>
      </c>
      <c r="H1400" s="117">
        <v>5495</v>
      </c>
      <c r="I1400" s="117" t="s">
        <v>4294</v>
      </c>
      <c r="J1400" t="s">
        <v>8122</v>
      </c>
      <c r="K1400" t="s">
        <v>8124</v>
      </c>
    </row>
    <row r="1401" spans="7:11" x14ac:dyDescent="0.25">
      <c r="G1401" s="117">
        <v>8300</v>
      </c>
      <c r="H1401" s="117">
        <v>5496</v>
      </c>
      <c r="I1401" s="117" t="s">
        <v>4297</v>
      </c>
      <c r="J1401" t="s">
        <v>8122</v>
      </c>
      <c r="K1401" t="s">
        <v>8124</v>
      </c>
    </row>
    <row r="1402" spans="7:11" x14ac:dyDescent="0.25">
      <c r="G1402" s="117">
        <v>8302</v>
      </c>
      <c r="H1402" s="117">
        <v>4245</v>
      </c>
      <c r="I1402" s="117" t="s">
        <v>1690</v>
      </c>
      <c r="J1402" t="s">
        <v>8122</v>
      </c>
      <c r="K1402" t="s">
        <v>8124</v>
      </c>
    </row>
    <row r="1403" spans="7:11" x14ac:dyDescent="0.25">
      <c r="G1403" s="117">
        <v>8322</v>
      </c>
      <c r="H1403" s="117">
        <v>4193</v>
      </c>
      <c r="I1403" s="117" t="s">
        <v>1470</v>
      </c>
      <c r="J1403" t="s">
        <v>8122</v>
      </c>
      <c r="K1403" t="s">
        <v>8124</v>
      </c>
    </row>
    <row r="1404" spans="7:11" x14ac:dyDescent="0.25">
      <c r="G1404" s="117">
        <v>8322</v>
      </c>
      <c r="H1404" s="117">
        <v>4196</v>
      </c>
      <c r="I1404" s="117" t="s">
        <v>1480</v>
      </c>
      <c r="J1404" t="s">
        <v>8122</v>
      </c>
      <c r="K1404" t="s">
        <v>8124</v>
      </c>
    </row>
    <row r="1405" spans="7:11" x14ac:dyDescent="0.25">
      <c r="G1405" s="117">
        <v>8322</v>
      </c>
      <c r="H1405" s="117">
        <v>4200</v>
      </c>
      <c r="I1405" s="117" t="s">
        <v>5210</v>
      </c>
      <c r="J1405" t="s">
        <v>8122</v>
      </c>
      <c r="K1405" t="s">
        <v>8124</v>
      </c>
    </row>
    <row r="1406" spans="7:11" x14ac:dyDescent="0.25">
      <c r="G1406" s="117">
        <v>8322</v>
      </c>
      <c r="H1406" s="117">
        <v>4203</v>
      </c>
      <c r="I1406" s="117" t="s">
        <v>1505</v>
      </c>
      <c r="J1406" t="s">
        <v>8122</v>
      </c>
      <c r="K1406" t="s">
        <v>8124</v>
      </c>
    </row>
    <row r="1407" spans="7:11" x14ac:dyDescent="0.25">
      <c r="G1407" s="117">
        <v>8328</v>
      </c>
      <c r="H1407" s="117">
        <v>5407</v>
      </c>
      <c r="I1407" s="117" t="s">
        <v>1576</v>
      </c>
      <c r="J1407" t="s">
        <v>8114</v>
      </c>
      <c r="K1407" t="s">
        <v>8124</v>
      </c>
    </row>
    <row r="1408" spans="7:11" x14ac:dyDescent="0.25">
      <c r="G1408" s="117">
        <v>8328</v>
      </c>
      <c r="H1408" s="117">
        <v>6862</v>
      </c>
      <c r="I1408" s="117" t="s">
        <v>5164</v>
      </c>
      <c r="J1408" t="s">
        <v>8122</v>
      </c>
      <c r="K1408" t="s">
        <v>8126</v>
      </c>
    </row>
    <row r="1409" spans="7:11" x14ac:dyDescent="0.25">
      <c r="G1409" s="117">
        <v>8328</v>
      </c>
      <c r="H1409" s="117">
        <v>6863</v>
      </c>
      <c r="I1409" s="117" t="s">
        <v>5169</v>
      </c>
      <c r="J1409" t="s">
        <v>8122</v>
      </c>
      <c r="K1409" t="s">
        <v>8126</v>
      </c>
    </row>
    <row r="1410" spans="7:11" x14ac:dyDescent="0.25">
      <c r="G1410" s="117">
        <v>8328</v>
      </c>
      <c r="H1410" s="117">
        <v>6864</v>
      </c>
      <c r="I1410" s="117" t="s">
        <v>5172</v>
      </c>
      <c r="J1410" t="s">
        <v>8122</v>
      </c>
      <c r="K1410" t="s">
        <v>8126</v>
      </c>
    </row>
    <row r="1411" spans="7:11" x14ac:dyDescent="0.25">
      <c r="G1411" s="117">
        <v>8328</v>
      </c>
      <c r="H1411" s="117">
        <v>6865</v>
      </c>
      <c r="I1411" s="117" t="s">
        <v>5178</v>
      </c>
      <c r="J1411" t="s">
        <v>8122</v>
      </c>
      <c r="K1411" t="s">
        <v>8126</v>
      </c>
    </row>
    <row r="1412" spans="7:11" x14ac:dyDescent="0.25">
      <c r="G1412" s="117">
        <v>8328</v>
      </c>
      <c r="H1412" s="117">
        <v>6866</v>
      </c>
      <c r="I1412" s="117" t="s">
        <v>5175</v>
      </c>
      <c r="J1412" t="s">
        <v>8122</v>
      </c>
      <c r="K1412" t="s">
        <v>8126</v>
      </c>
    </row>
    <row r="1413" spans="7:11" x14ac:dyDescent="0.25">
      <c r="G1413" s="117">
        <v>8331</v>
      </c>
      <c r="H1413" s="117">
        <v>3889</v>
      </c>
      <c r="I1413" s="117" t="s">
        <v>509</v>
      </c>
      <c r="J1413" t="s">
        <v>8122</v>
      </c>
      <c r="K1413" t="s">
        <v>8124</v>
      </c>
    </row>
    <row r="1414" spans="7:11" x14ac:dyDescent="0.25">
      <c r="G1414" s="117">
        <v>8331</v>
      </c>
      <c r="H1414" s="117">
        <v>3890</v>
      </c>
      <c r="I1414" s="117" t="s">
        <v>513</v>
      </c>
      <c r="J1414" t="s">
        <v>8122</v>
      </c>
      <c r="K1414" t="s">
        <v>8124</v>
      </c>
    </row>
    <row r="1415" spans="7:11" x14ac:dyDescent="0.25">
      <c r="G1415" s="117">
        <v>8331</v>
      </c>
      <c r="H1415" s="117">
        <v>6900</v>
      </c>
      <c r="I1415" s="117" t="s">
        <v>5992</v>
      </c>
      <c r="J1415" t="s">
        <v>8122</v>
      </c>
      <c r="K1415" t="s">
        <v>8126</v>
      </c>
    </row>
    <row r="1416" spans="7:11" x14ac:dyDescent="0.25">
      <c r="G1416" s="117">
        <v>8354</v>
      </c>
      <c r="H1416" s="117">
        <v>4144</v>
      </c>
      <c r="I1416" s="117" t="s">
        <v>5196</v>
      </c>
      <c r="J1416" t="s">
        <v>8122</v>
      </c>
      <c r="K1416" t="s">
        <v>8123</v>
      </c>
    </row>
    <row r="1417" spans="7:11" x14ac:dyDescent="0.25">
      <c r="G1417" s="117">
        <v>8354</v>
      </c>
      <c r="H1417" s="117">
        <v>4147</v>
      </c>
      <c r="I1417" s="117" t="s">
        <v>1331</v>
      </c>
      <c r="J1417" t="s">
        <v>8122</v>
      </c>
      <c r="K1417" t="s">
        <v>8124</v>
      </c>
    </row>
    <row r="1418" spans="7:11" x14ac:dyDescent="0.25">
      <c r="G1418" s="117">
        <v>8354</v>
      </c>
      <c r="H1418" s="117">
        <v>4154</v>
      </c>
      <c r="I1418" s="117" t="s">
        <v>5195</v>
      </c>
      <c r="J1418" t="s">
        <v>8122</v>
      </c>
      <c r="K1418" t="s">
        <v>8124</v>
      </c>
    </row>
    <row r="1419" spans="7:11" x14ac:dyDescent="0.25">
      <c r="G1419" s="117">
        <v>8354</v>
      </c>
      <c r="H1419" s="117">
        <v>4156</v>
      </c>
      <c r="I1419" s="117" t="s">
        <v>1372</v>
      </c>
      <c r="J1419" t="s">
        <v>8113</v>
      </c>
      <c r="K1419" t="s">
        <v>8119</v>
      </c>
    </row>
    <row r="1420" spans="7:11" x14ac:dyDescent="0.25">
      <c r="G1420" s="117">
        <v>8354</v>
      </c>
      <c r="H1420" s="117">
        <v>4163</v>
      </c>
      <c r="I1420" s="117" t="s">
        <v>1400</v>
      </c>
      <c r="J1420" t="s">
        <v>8122</v>
      </c>
      <c r="K1420" t="s">
        <v>8124</v>
      </c>
    </row>
    <row r="1421" spans="7:11" x14ac:dyDescent="0.25">
      <c r="G1421" s="117">
        <v>8354</v>
      </c>
      <c r="H1421" s="117">
        <v>4165</v>
      </c>
      <c r="I1421" s="117" t="s">
        <v>5193</v>
      </c>
      <c r="J1421" t="s">
        <v>8122</v>
      </c>
      <c r="K1421" t="s">
        <v>8124</v>
      </c>
    </row>
    <row r="1422" spans="7:11" x14ac:dyDescent="0.25">
      <c r="G1422" s="117">
        <v>8354</v>
      </c>
      <c r="H1422" s="117">
        <v>6070</v>
      </c>
      <c r="I1422" s="117" t="s">
        <v>1614</v>
      </c>
      <c r="J1422" t="s">
        <v>8122</v>
      </c>
      <c r="K1422" t="s">
        <v>8124</v>
      </c>
    </row>
    <row r="1423" spans="7:11" x14ac:dyDescent="0.25">
      <c r="G1423" s="117">
        <v>8354</v>
      </c>
      <c r="H1423" s="117">
        <v>6876</v>
      </c>
      <c r="I1423" s="117" t="s">
        <v>5186</v>
      </c>
      <c r="J1423" t="s">
        <v>8122</v>
      </c>
      <c r="K1423" t="s">
        <v>8126</v>
      </c>
    </row>
    <row r="1424" spans="7:11" x14ac:dyDescent="0.25">
      <c r="G1424" s="117">
        <v>8371</v>
      </c>
      <c r="H1424" s="117">
        <v>4130</v>
      </c>
      <c r="I1424" s="117" t="s">
        <v>1268</v>
      </c>
      <c r="J1424" t="s">
        <v>8122</v>
      </c>
      <c r="K1424" t="s">
        <v>8124</v>
      </c>
    </row>
    <row r="1425" spans="7:11" x14ac:dyDescent="0.25">
      <c r="G1425" s="117">
        <v>8371</v>
      </c>
      <c r="H1425" s="117">
        <v>4131</v>
      </c>
      <c r="I1425" s="117" t="s">
        <v>1273</v>
      </c>
      <c r="J1425" t="s">
        <v>8122</v>
      </c>
      <c r="K1425" t="s">
        <v>8123</v>
      </c>
    </row>
    <row r="1426" spans="7:11" x14ac:dyDescent="0.25">
      <c r="G1426" s="117">
        <v>8371</v>
      </c>
      <c r="H1426" s="117">
        <v>4133</v>
      </c>
      <c r="I1426" s="117" t="s">
        <v>1281</v>
      </c>
      <c r="J1426" t="s">
        <v>8122</v>
      </c>
      <c r="K1426" t="s">
        <v>8124</v>
      </c>
    </row>
    <row r="1427" spans="7:11" x14ac:dyDescent="0.25">
      <c r="G1427" s="117">
        <v>8371</v>
      </c>
      <c r="H1427" s="117">
        <v>4134</v>
      </c>
      <c r="I1427" s="117" t="s">
        <v>1285</v>
      </c>
      <c r="J1427" t="s">
        <v>8122</v>
      </c>
      <c r="K1427" t="s">
        <v>8124</v>
      </c>
    </row>
    <row r="1428" spans="7:11" x14ac:dyDescent="0.25">
      <c r="G1428" s="117">
        <v>8371</v>
      </c>
      <c r="H1428" s="117">
        <v>4135</v>
      </c>
      <c r="I1428" s="117" t="s">
        <v>1291</v>
      </c>
      <c r="J1428" t="s">
        <v>8122</v>
      </c>
      <c r="K1428" t="s">
        <v>8124</v>
      </c>
    </row>
    <row r="1429" spans="7:11" x14ac:dyDescent="0.25">
      <c r="G1429" s="117">
        <v>8371</v>
      </c>
      <c r="H1429" s="117">
        <v>4136</v>
      </c>
      <c r="I1429" s="117" t="s">
        <v>1297</v>
      </c>
      <c r="J1429" t="s">
        <v>8113</v>
      </c>
      <c r="K1429" t="s">
        <v>8119</v>
      </c>
    </row>
    <row r="1430" spans="7:11" x14ac:dyDescent="0.25">
      <c r="G1430" s="117">
        <v>8371</v>
      </c>
      <c r="H1430" s="117">
        <v>6918</v>
      </c>
      <c r="I1430" s="117" t="s">
        <v>5613</v>
      </c>
      <c r="J1430" t="s">
        <v>8122</v>
      </c>
      <c r="K1430" t="s">
        <v>8126</v>
      </c>
    </row>
    <row r="1431" spans="7:11" x14ac:dyDescent="0.25">
      <c r="G1431" s="117">
        <v>8372</v>
      </c>
      <c r="H1431" s="117">
        <v>4143</v>
      </c>
      <c r="I1431" s="117" t="s">
        <v>1301</v>
      </c>
      <c r="J1431" t="s">
        <v>8122</v>
      </c>
      <c r="K1431" t="s">
        <v>8123</v>
      </c>
    </row>
    <row r="1432" spans="7:11" x14ac:dyDescent="0.25">
      <c r="G1432" s="117">
        <v>8372</v>
      </c>
      <c r="H1432" s="117">
        <v>4145</v>
      </c>
      <c r="I1432" s="117" t="s">
        <v>1321</v>
      </c>
      <c r="J1432" t="s">
        <v>8122</v>
      </c>
      <c r="K1432" t="s">
        <v>8124</v>
      </c>
    </row>
    <row r="1433" spans="7:11" x14ac:dyDescent="0.25">
      <c r="G1433" s="117">
        <v>8372</v>
      </c>
      <c r="H1433" s="117">
        <v>4146</v>
      </c>
      <c r="I1433" s="117" t="s">
        <v>1328</v>
      </c>
      <c r="J1433" t="s">
        <v>8122</v>
      </c>
      <c r="K1433" t="s">
        <v>8124</v>
      </c>
    </row>
    <row r="1434" spans="7:11" x14ac:dyDescent="0.25">
      <c r="G1434" s="117">
        <v>8372</v>
      </c>
      <c r="H1434" s="117">
        <v>4148</v>
      </c>
      <c r="I1434" s="117" t="s">
        <v>1337</v>
      </c>
      <c r="J1434" t="s">
        <v>8122</v>
      </c>
      <c r="K1434" t="s">
        <v>8124</v>
      </c>
    </row>
    <row r="1435" spans="7:11" x14ac:dyDescent="0.25">
      <c r="G1435" s="117">
        <v>8372</v>
      </c>
      <c r="H1435" s="117">
        <v>4150</v>
      </c>
      <c r="I1435" s="117" t="s">
        <v>1344</v>
      </c>
      <c r="J1435" t="s">
        <v>8122</v>
      </c>
      <c r="K1435" t="s">
        <v>8124</v>
      </c>
    </row>
    <row r="1436" spans="7:11" x14ac:dyDescent="0.25">
      <c r="G1436" s="117">
        <v>8372</v>
      </c>
      <c r="H1436" s="117">
        <v>4151</v>
      </c>
      <c r="I1436" s="117" t="s">
        <v>1355</v>
      </c>
      <c r="J1436" t="s">
        <v>8122</v>
      </c>
      <c r="K1436" t="s">
        <v>8123</v>
      </c>
    </row>
    <row r="1437" spans="7:11" x14ac:dyDescent="0.25">
      <c r="G1437" s="117">
        <v>8372</v>
      </c>
      <c r="H1437" s="117">
        <v>4152</v>
      </c>
      <c r="I1437" s="117" t="s">
        <v>1364</v>
      </c>
      <c r="J1437" t="s">
        <v>8113</v>
      </c>
      <c r="K1437" t="s">
        <v>8119</v>
      </c>
    </row>
    <row r="1438" spans="7:11" x14ac:dyDescent="0.25">
      <c r="G1438" s="117">
        <v>8372</v>
      </c>
      <c r="H1438" s="117">
        <v>6103</v>
      </c>
      <c r="I1438" s="117" t="s">
        <v>2787</v>
      </c>
      <c r="J1438" t="s">
        <v>8122</v>
      </c>
      <c r="K1438" t="s">
        <v>8124</v>
      </c>
    </row>
    <row r="1439" spans="7:11" x14ac:dyDescent="0.25">
      <c r="G1439" s="117">
        <v>8372</v>
      </c>
      <c r="H1439" s="117">
        <v>6104</v>
      </c>
      <c r="I1439" s="117" t="s">
        <v>2793</v>
      </c>
      <c r="J1439" t="s">
        <v>8122</v>
      </c>
      <c r="K1439" t="s">
        <v>8124</v>
      </c>
    </row>
    <row r="1440" spans="7:11" x14ac:dyDescent="0.25">
      <c r="G1440" s="117">
        <v>8372</v>
      </c>
      <c r="H1440" s="117">
        <v>6105</v>
      </c>
      <c r="I1440" s="117" t="s">
        <v>2797</v>
      </c>
      <c r="J1440" t="s">
        <v>8122</v>
      </c>
      <c r="K1440" t="s">
        <v>8124</v>
      </c>
    </row>
    <row r="1441" spans="7:11" x14ac:dyDescent="0.25">
      <c r="G1441" s="117">
        <v>8372</v>
      </c>
      <c r="H1441" s="117">
        <v>6106</v>
      </c>
      <c r="I1441" s="117" t="s">
        <v>5621</v>
      </c>
      <c r="J1441" t="s">
        <v>8122</v>
      </c>
      <c r="K1441" t="s">
        <v>8124</v>
      </c>
    </row>
    <row r="1442" spans="7:11" x14ac:dyDescent="0.25">
      <c r="G1442" s="117">
        <v>8372</v>
      </c>
      <c r="H1442" s="117">
        <v>6107</v>
      </c>
      <c r="I1442" s="117" t="s">
        <v>2806</v>
      </c>
      <c r="J1442" t="s">
        <v>8122</v>
      </c>
      <c r="K1442" t="s">
        <v>8124</v>
      </c>
    </row>
    <row r="1443" spans="7:11" x14ac:dyDescent="0.25">
      <c r="G1443" s="117">
        <v>8372</v>
      </c>
      <c r="H1443" s="117">
        <v>6108</v>
      </c>
      <c r="I1443" s="117" t="s">
        <v>2811</v>
      </c>
      <c r="J1443" t="s">
        <v>8122</v>
      </c>
      <c r="K1443" t="s">
        <v>8124</v>
      </c>
    </row>
    <row r="1444" spans="7:11" x14ac:dyDescent="0.25">
      <c r="G1444" s="117">
        <v>8372</v>
      </c>
      <c r="H1444" s="117">
        <v>6919</v>
      </c>
      <c r="I1444" s="117" t="s">
        <v>5630</v>
      </c>
      <c r="J1444" t="s">
        <v>8122</v>
      </c>
      <c r="K1444" t="s">
        <v>8126</v>
      </c>
    </row>
    <row r="1445" spans="7:11" x14ac:dyDescent="0.25">
      <c r="G1445" s="117">
        <v>8373</v>
      </c>
      <c r="H1445" s="117">
        <v>4559</v>
      </c>
      <c r="I1445" s="117" t="s">
        <v>2345</v>
      </c>
      <c r="J1445" t="s">
        <v>8122</v>
      </c>
      <c r="K1445" t="s">
        <v>8124</v>
      </c>
    </row>
    <row r="1446" spans="7:11" x14ac:dyDescent="0.25">
      <c r="G1446" s="117">
        <v>8374</v>
      </c>
      <c r="H1446" s="117">
        <v>4170</v>
      </c>
      <c r="I1446" s="117" t="s">
        <v>1419</v>
      </c>
      <c r="J1446" t="s">
        <v>8122</v>
      </c>
      <c r="K1446" t="s">
        <v>8124</v>
      </c>
    </row>
    <row r="1447" spans="7:11" x14ac:dyDescent="0.25">
      <c r="G1447" s="117">
        <v>8374</v>
      </c>
      <c r="H1447" s="117">
        <v>5506</v>
      </c>
      <c r="I1447" s="117" t="s">
        <v>2833</v>
      </c>
      <c r="J1447" t="s">
        <v>8122</v>
      </c>
      <c r="K1447" t="s">
        <v>8124</v>
      </c>
    </row>
    <row r="1448" spans="7:11" x14ac:dyDescent="0.25">
      <c r="G1448" s="117">
        <v>8376</v>
      </c>
      <c r="H1448" s="117">
        <v>3879</v>
      </c>
      <c r="I1448" s="117" t="s">
        <v>486</v>
      </c>
      <c r="J1448" t="s">
        <v>8122</v>
      </c>
      <c r="K1448" t="s">
        <v>8124</v>
      </c>
    </row>
    <row r="1449" spans="7:11" x14ac:dyDescent="0.25">
      <c r="G1449" s="117">
        <v>8376</v>
      </c>
      <c r="H1449" s="117">
        <v>3880</v>
      </c>
      <c r="I1449" s="117" t="s">
        <v>493</v>
      </c>
      <c r="J1449" t="s">
        <v>8122</v>
      </c>
      <c r="K1449" t="s">
        <v>8124</v>
      </c>
    </row>
    <row r="1450" spans="7:11" x14ac:dyDescent="0.25">
      <c r="G1450" s="117">
        <v>8376</v>
      </c>
      <c r="H1450" s="117">
        <v>3881</v>
      </c>
      <c r="I1450" s="117" t="s">
        <v>498</v>
      </c>
      <c r="J1450" t="s">
        <v>8122</v>
      </c>
      <c r="K1450" t="s">
        <v>8124</v>
      </c>
    </row>
    <row r="1451" spans="7:11" x14ac:dyDescent="0.25">
      <c r="G1451" s="117">
        <v>8376</v>
      </c>
      <c r="H1451" s="117">
        <v>3882</v>
      </c>
      <c r="I1451" s="117" t="s">
        <v>501</v>
      </c>
      <c r="J1451" t="s">
        <v>8122</v>
      </c>
      <c r="K1451" t="s">
        <v>8124</v>
      </c>
    </row>
    <row r="1452" spans="7:11" x14ac:dyDescent="0.25">
      <c r="G1452" s="117">
        <v>8378</v>
      </c>
      <c r="H1452" s="117">
        <v>4937</v>
      </c>
      <c r="I1452" s="117" t="s">
        <v>3115</v>
      </c>
      <c r="J1452" t="s">
        <v>8122</v>
      </c>
      <c r="K1452" t="s">
        <v>8124</v>
      </c>
    </row>
    <row r="1453" spans="7:11" x14ac:dyDescent="0.25">
      <c r="G1453" s="117">
        <v>8378</v>
      </c>
      <c r="H1453" s="117">
        <v>4959</v>
      </c>
      <c r="I1453" s="117" t="s">
        <v>3148</v>
      </c>
      <c r="J1453" t="s">
        <v>8122</v>
      </c>
      <c r="K1453" t="s">
        <v>8124</v>
      </c>
    </row>
    <row r="1454" spans="7:11" x14ac:dyDescent="0.25">
      <c r="G1454" s="117">
        <v>8378</v>
      </c>
      <c r="H1454" s="117">
        <v>7049</v>
      </c>
      <c r="I1454" s="117" t="s">
        <v>3717</v>
      </c>
      <c r="J1454" t="s">
        <v>8122</v>
      </c>
      <c r="K1454" t="s">
        <v>8125</v>
      </c>
    </row>
    <row r="1455" spans="7:11" x14ac:dyDescent="0.25">
      <c r="G1455" s="117">
        <v>8378</v>
      </c>
      <c r="H1455" s="117">
        <v>7050</v>
      </c>
      <c r="I1455" s="117" t="s">
        <v>3722</v>
      </c>
      <c r="J1455" t="s">
        <v>8122</v>
      </c>
      <c r="K1455" t="s">
        <v>8125</v>
      </c>
    </row>
    <row r="1456" spans="7:11" x14ac:dyDescent="0.25">
      <c r="G1456" s="117">
        <v>8379</v>
      </c>
      <c r="H1456" s="117">
        <v>4980</v>
      </c>
      <c r="I1456" s="117" t="s">
        <v>3199</v>
      </c>
      <c r="J1456" t="s">
        <v>8122</v>
      </c>
      <c r="K1456" t="s">
        <v>8124</v>
      </c>
    </row>
    <row r="1457" spans="7:11" x14ac:dyDescent="0.25">
      <c r="G1457" s="117">
        <v>8379</v>
      </c>
      <c r="H1457" s="117">
        <v>5039</v>
      </c>
      <c r="I1457" s="117" t="s">
        <v>3369</v>
      </c>
      <c r="J1457" t="s">
        <v>8122</v>
      </c>
      <c r="K1457" t="s">
        <v>8123</v>
      </c>
    </row>
    <row r="1458" spans="7:11" x14ac:dyDescent="0.25">
      <c r="G1458" s="117">
        <v>8379</v>
      </c>
      <c r="H1458" s="117">
        <v>5040</v>
      </c>
      <c r="I1458" s="117" t="s">
        <v>3376</v>
      </c>
      <c r="J1458" t="s">
        <v>8122</v>
      </c>
      <c r="K1458" t="s">
        <v>8124</v>
      </c>
    </row>
    <row r="1459" spans="7:11" x14ac:dyDescent="0.25">
      <c r="G1459" s="117">
        <v>8379</v>
      </c>
      <c r="H1459" s="117">
        <v>5041</v>
      </c>
      <c r="I1459" s="117" t="s">
        <v>3379</v>
      </c>
      <c r="J1459" t="s">
        <v>8122</v>
      </c>
      <c r="K1459" t="s">
        <v>8124</v>
      </c>
    </row>
    <row r="1460" spans="7:11" x14ac:dyDescent="0.25">
      <c r="G1460" s="117">
        <v>8382</v>
      </c>
      <c r="H1460" s="117">
        <v>5372</v>
      </c>
      <c r="I1460" s="117" t="s">
        <v>3800</v>
      </c>
      <c r="J1460" t="s">
        <v>8116</v>
      </c>
      <c r="K1460" t="s">
        <v>8121</v>
      </c>
    </row>
    <row r="1461" spans="7:11" x14ac:dyDescent="0.25">
      <c r="G1461" s="117">
        <v>8382</v>
      </c>
      <c r="H1461" s="117">
        <v>5373</v>
      </c>
      <c r="I1461" s="117" t="s">
        <v>3820</v>
      </c>
      <c r="J1461" t="s">
        <v>8122</v>
      </c>
      <c r="K1461" t="s">
        <v>8124</v>
      </c>
    </row>
    <row r="1462" spans="7:11" x14ac:dyDescent="0.25">
      <c r="G1462" s="117">
        <v>8383</v>
      </c>
      <c r="H1462" s="117">
        <v>5296</v>
      </c>
      <c r="I1462" s="117" t="s">
        <v>1980</v>
      </c>
      <c r="J1462" t="s">
        <v>8122</v>
      </c>
      <c r="K1462" t="s">
        <v>8124</v>
      </c>
    </row>
    <row r="1463" spans="7:11" x14ac:dyDescent="0.25">
      <c r="G1463" s="117">
        <v>8383</v>
      </c>
      <c r="H1463" s="117">
        <v>5299</v>
      </c>
      <c r="I1463" s="117" t="s">
        <v>1974</v>
      </c>
      <c r="J1463" t="s">
        <v>8122</v>
      </c>
      <c r="K1463" t="s">
        <v>8124</v>
      </c>
    </row>
    <row r="1464" spans="7:11" x14ac:dyDescent="0.25">
      <c r="G1464" s="117">
        <v>8383</v>
      </c>
      <c r="H1464" s="117">
        <v>5308</v>
      </c>
      <c r="I1464" s="117" t="s">
        <v>5382</v>
      </c>
      <c r="J1464" t="s">
        <v>8122</v>
      </c>
      <c r="K1464" t="s">
        <v>8124</v>
      </c>
    </row>
    <row r="1465" spans="7:11" x14ac:dyDescent="0.25">
      <c r="G1465" s="117">
        <v>8383</v>
      </c>
      <c r="H1465" s="117">
        <v>5310</v>
      </c>
      <c r="I1465" s="117" t="s">
        <v>1984</v>
      </c>
      <c r="J1465" t="s">
        <v>8113</v>
      </c>
      <c r="K1465" t="s">
        <v>8115</v>
      </c>
    </row>
    <row r="1466" spans="7:11" x14ac:dyDescent="0.25">
      <c r="G1466" s="117">
        <v>8383</v>
      </c>
      <c r="H1466" s="117">
        <v>5358</v>
      </c>
      <c r="I1466" s="117" t="s">
        <v>1937</v>
      </c>
      <c r="J1466" t="s">
        <v>8122</v>
      </c>
      <c r="K1466" t="s">
        <v>8124</v>
      </c>
    </row>
    <row r="1467" spans="7:11" x14ac:dyDescent="0.25">
      <c r="G1467" s="117">
        <v>8383</v>
      </c>
      <c r="H1467" s="117">
        <v>5361</v>
      </c>
      <c r="I1467" s="117" t="s">
        <v>1993</v>
      </c>
      <c r="J1467" t="s">
        <v>8122</v>
      </c>
      <c r="K1467" t="s">
        <v>8124</v>
      </c>
    </row>
    <row r="1468" spans="7:11" x14ac:dyDescent="0.25">
      <c r="G1468" s="117">
        <v>8383</v>
      </c>
      <c r="H1468" s="117">
        <v>5540</v>
      </c>
      <c r="I1468" s="117" t="s">
        <v>1923</v>
      </c>
      <c r="J1468" t="s">
        <v>8122</v>
      </c>
      <c r="K1468" t="s">
        <v>8124</v>
      </c>
    </row>
    <row r="1469" spans="7:11" x14ac:dyDescent="0.25">
      <c r="G1469" s="117">
        <v>8383</v>
      </c>
      <c r="H1469" s="117">
        <v>5541</v>
      </c>
      <c r="I1469" s="117" t="s">
        <v>1927</v>
      </c>
      <c r="J1469" t="s">
        <v>8122</v>
      </c>
      <c r="K1469" t="s">
        <v>8124</v>
      </c>
    </row>
    <row r="1470" spans="7:11" x14ac:dyDescent="0.25">
      <c r="G1470" s="117">
        <v>8383</v>
      </c>
      <c r="H1470" s="117">
        <v>5543</v>
      </c>
      <c r="I1470" s="117" t="s">
        <v>1931</v>
      </c>
      <c r="J1470" t="s">
        <v>8122</v>
      </c>
      <c r="K1470" t="s">
        <v>8124</v>
      </c>
    </row>
    <row r="1471" spans="7:11" x14ac:dyDescent="0.25">
      <c r="G1471" s="117">
        <v>8383</v>
      </c>
      <c r="H1471" s="117">
        <v>5544</v>
      </c>
      <c r="I1471" s="117" t="s">
        <v>1934</v>
      </c>
      <c r="J1471" t="s">
        <v>8122</v>
      </c>
      <c r="K1471" t="s">
        <v>8124</v>
      </c>
    </row>
    <row r="1472" spans="7:11" x14ac:dyDescent="0.25">
      <c r="G1472" s="117">
        <v>8383</v>
      </c>
      <c r="H1472" s="117">
        <v>5545</v>
      </c>
      <c r="I1472" s="117" t="s">
        <v>1961</v>
      </c>
      <c r="J1472" t="s">
        <v>8122</v>
      </c>
      <c r="K1472" t="s">
        <v>8124</v>
      </c>
    </row>
    <row r="1473" spans="7:11" x14ac:dyDescent="0.25">
      <c r="G1473" s="117">
        <v>8383</v>
      </c>
      <c r="H1473" s="117">
        <v>5546</v>
      </c>
      <c r="I1473" s="117" t="s">
        <v>1945</v>
      </c>
      <c r="J1473" t="s">
        <v>8122</v>
      </c>
      <c r="K1473" t="s">
        <v>8124</v>
      </c>
    </row>
    <row r="1474" spans="7:11" x14ac:dyDescent="0.25">
      <c r="G1474" s="117">
        <v>8383</v>
      </c>
      <c r="H1474" s="117">
        <v>5547</v>
      </c>
      <c r="I1474" s="117" t="s">
        <v>1948</v>
      </c>
      <c r="J1474" t="s">
        <v>8122</v>
      </c>
      <c r="K1474" t="s">
        <v>8124</v>
      </c>
    </row>
    <row r="1475" spans="7:11" x14ac:dyDescent="0.25">
      <c r="G1475" s="117">
        <v>8383</v>
      </c>
      <c r="H1475" s="117">
        <v>5548</v>
      </c>
      <c r="I1475" s="117" t="s">
        <v>1782</v>
      </c>
      <c r="J1475" t="s">
        <v>8116</v>
      </c>
      <c r="K1475" t="s">
        <v>8121</v>
      </c>
    </row>
    <row r="1476" spans="7:11" x14ac:dyDescent="0.25">
      <c r="G1476" s="117">
        <v>8383</v>
      </c>
      <c r="H1476" s="117">
        <v>5549</v>
      </c>
      <c r="I1476" s="117" t="s">
        <v>1951</v>
      </c>
      <c r="J1476" t="s">
        <v>8116</v>
      </c>
      <c r="K1476" t="s">
        <v>8117</v>
      </c>
    </row>
    <row r="1477" spans="7:11" x14ac:dyDescent="0.25">
      <c r="G1477" s="117">
        <v>8383</v>
      </c>
      <c r="H1477" s="117">
        <v>5550</v>
      </c>
      <c r="I1477" s="117" t="s">
        <v>1954</v>
      </c>
      <c r="J1477" t="s">
        <v>8116</v>
      </c>
      <c r="K1477" t="s">
        <v>8117</v>
      </c>
    </row>
    <row r="1478" spans="7:11" x14ac:dyDescent="0.25">
      <c r="G1478" s="117">
        <v>8383</v>
      </c>
      <c r="H1478" s="117">
        <v>5551</v>
      </c>
      <c r="I1478" s="117" t="s">
        <v>1957</v>
      </c>
      <c r="J1478" t="s">
        <v>8122</v>
      </c>
      <c r="K1478" t="s">
        <v>8124</v>
      </c>
    </row>
    <row r="1479" spans="7:11" x14ac:dyDescent="0.25">
      <c r="G1479" s="117">
        <v>8383</v>
      </c>
      <c r="H1479" s="117">
        <v>5552</v>
      </c>
      <c r="I1479" s="117" t="s">
        <v>1967</v>
      </c>
      <c r="J1479" t="s">
        <v>8116</v>
      </c>
      <c r="K1479" t="s">
        <v>8117</v>
      </c>
    </row>
    <row r="1480" spans="7:11" x14ac:dyDescent="0.25">
      <c r="G1480" s="117">
        <v>8383</v>
      </c>
      <c r="H1480" s="117">
        <v>5553</v>
      </c>
      <c r="I1480" s="117" t="s">
        <v>1990</v>
      </c>
      <c r="J1480" t="s">
        <v>8122</v>
      </c>
      <c r="K1480" t="s">
        <v>8124</v>
      </c>
    </row>
    <row r="1481" spans="7:11" x14ac:dyDescent="0.25">
      <c r="G1481" s="117">
        <v>8383</v>
      </c>
      <c r="H1481" s="117">
        <v>5554</v>
      </c>
      <c r="I1481" s="117" t="s">
        <v>1999</v>
      </c>
      <c r="J1481" t="s">
        <v>8122</v>
      </c>
      <c r="K1481" t="s">
        <v>8124</v>
      </c>
    </row>
    <row r="1482" spans="7:11" x14ac:dyDescent="0.25">
      <c r="G1482" s="117">
        <v>8383</v>
      </c>
      <c r="H1482" s="117">
        <v>5555</v>
      </c>
      <c r="I1482" s="117" t="s">
        <v>2003</v>
      </c>
      <c r="J1482" t="s">
        <v>8122</v>
      </c>
      <c r="K1482" t="s">
        <v>8124</v>
      </c>
    </row>
    <row r="1483" spans="7:11" x14ac:dyDescent="0.25">
      <c r="G1483" s="117">
        <v>8383</v>
      </c>
      <c r="H1483" s="117">
        <v>5556</v>
      </c>
      <c r="I1483" s="117" t="s">
        <v>2008</v>
      </c>
      <c r="J1483" t="s">
        <v>8122</v>
      </c>
      <c r="K1483" t="s">
        <v>8124</v>
      </c>
    </row>
    <row r="1484" spans="7:11" x14ac:dyDescent="0.25">
      <c r="G1484" s="117">
        <v>8383</v>
      </c>
      <c r="H1484" s="117">
        <v>5557</v>
      </c>
      <c r="I1484" s="117" t="s">
        <v>2011</v>
      </c>
      <c r="J1484" t="s">
        <v>8122</v>
      </c>
      <c r="K1484" t="s">
        <v>8124</v>
      </c>
    </row>
    <row r="1485" spans="7:11" x14ac:dyDescent="0.25">
      <c r="G1485" s="117">
        <v>8383</v>
      </c>
      <c r="H1485" s="117">
        <v>5558</v>
      </c>
      <c r="I1485" s="117" t="s">
        <v>2015</v>
      </c>
      <c r="J1485" t="s">
        <v>8122</v>
      </c>
      <c r="K1485" t="s">
        <v>8124</v>
      </c>
    </row>
    <row r="1486" spans="7:11" x14ac:dyDescent="0.25">
      <c r="G1486" s="117">
        <v>8383</v>
      </c>
      <c r="H1486" s="117">
        <v>5559</v>
      </c>
      <c r="I1486" s="117" t="s">
        <v>2019</v>
      </c>
      <c r="J1486" t="s">
        <v>8122</v>
      </c>
      <c r="K1486" t="s">
        <v>8124</v>
      </c>
    </row>
    <row r="1487" spans="7:11" x14ac:dyDescent="0.25">
      <c r="G1487" s="117">
        <v>8383</v>
      </c>
      <c r="H1487" s="117">
        <v>5560</v>
      </c>
      <c r="I1487" s="117" t="s">
        <v>2022</v>
      </c>
      <c r="J1487" t="s">
        <v>8122</v>
      </c>
      <c r="K1487" t="s">
        <v>8124</v>
      </c>
    </row>
    <row r="1488" spans="7:11" x14ac:dyDescent="0.25">
      <c r="G1488" s="117">
        <v>8383</v>
      </c>
      <c r="H1488" s="117">
        <v>5561</v>
      </c>
      <c r="I1488" s="117" t="s">
        <v>2025</v>
      </c>
      <c r="J1488" t="s">
        <v>8122</v>
      </c>
      <c r="K1488" t="s">
        <v>8124</v>
      </c>
    </row>
    <row r="1489" spans="7:11" x14ac:dyDescent="0.25">
      <c r="G1489" s="117">
        <v>8383</v>
      </c>
      <c r="H1489" s="117">
        <v>5562</v>
      </c>
      <c r="I1489" s="117" t="s">
        <v>2029</v>
      </c>
      <c r="J1489" t="s">
        <v>8122</v>
      </c>
      <c r="K1489" t="s">
        <v>8124</v>
      </c>
    </row>
    <row r="1490" spans="7:11" x14ac:dyDescent="0.25">
      <c r="G1490" s="117">
        <v>8383</v>
      </c>
      <c r="H1490" s="117">
        <v>5563</v>
      </c>
      <c r="I1490" s="117" t="s">
        <v>2032</v>
      </c>
      <c r="J1490" t="s">
        <v>8122</v>
      </c>
      <c r="K1490" t="s">
        <v>8124</v>
      </c>
    </row>
    <row r="1491" spans="7:11" x14ac:dyDescent="0.25">
      <c r="G1491" s="117">
        <v>8383</v>
      </c>
      <c r="H1491" s="117">
        <v>5564</v>
      </c>
      <c r="I1491" s="117" t="s">
        <v>2036</v>
      </c>
      <c r="J1491" t="s">
        <v>8122</v>
      </c>
      <c r="K1491" t="s">
        <v>8124</v>
      </c>
    </row>
    <row r="1492" spans="7:11" x14ac:dyDescent="0.25">
      <c r="G1492" s="117">
        <v>8383</v>
      </c>
      <c r="H1492" s="117">
        <v>5565</v>
      </c>
      <c r="I1492" s="117" t="s">
        <v>2040</v>
      </c>
      <c r="J1492" t="s">
        <v>8122</v>
      </c>
      <c r="K1492" t="s">
        <v>8124</v>
      </c>
    </row>
    <row r="1493" spans="7:11" x14ac:dyDescent="0.25">
      <c r="G1493" s="117">
        <v>8383</v>
      </c>
      <c r="H1493" s="117">
        <v>5566</v>
      </c>
      <c r="I1493" s="117" t="s">
        <v>2043</v>
      </c>
      <c r="J1493" t="s">
        <v>8122</v>
      </c>
      <c r="K1493" t="s">
        <v>8124</v>
      </c>
    </row>
    <row r="1494" spans="7:11" x14ac:dyDescent="0.25">
      <c r="G1494" s="117">
        <v>8383</v>
      </c>
      <c r="H1494" s="117">
        <v>5567</v>
      </c>
      <c r="I1494" s="117" t="s">
        <v>2047</v>
      </c>
      <c r="J1494" t="s">
        <v>8122</v>
      </c>
      <c r="K1494" t="s">
        <v>8124</v>
      </c>
    </row>
    <row r="1495" spans="7:11" x14ac:dyDescent="0.25">
      <c r="G1495" s="117">
        <v>8383</v>
      </c>
      <c r="H1495" s="117">
        <v>5568</v>
      </c>
      <c r="I1495" s="117" t="s">
        <v>2049</v>
      </c>
      <c r="J1495" t="s">
        <v>8122</v>
      </c>
      <c r="K1495" t="s">
        <v>8124</v>
      </c>
    </row>
    <row r="1496" spans="7:11" x14ac:dyDescent="0.25">
      <c r="G1496" s="117">
        <v>8383</v>
      </c>
      <c r="H1496" s="117">
        <v>5569</v>
      </c>
      <c r="I1496" s="117" t="s">
        <v>2052</v>
      </c>
      <c r="J1496" t="s">
        <v>8122</v>
      </c>
      <c r="K1496" t="s">
        <v>8124</v>
      </c>
    </row>
    <row r="1497" spans="7:11" x14ac:dyDescent="0.25">
      <c r="G1497" s="117">
        <v>8383</v>
      </c>
      <c r="H1497" s="117">
        <v>5570</v>
      </c>
      <c r="I1497" s="117" t="s">
        <v>2054</v>
      </c>
      <c r="J1497" t="s">
        <v>8113</v>
      </c>
      <c r="K1497" t="s">
        <v>8115</v>
      </c>
    </row>
    <row r="1498" spans="7:11" x14ac:dyDescent="0.25">
      <c r="G1498" s="117">
        <v>8383</v>
      </c>
      <c r="H1498" s="117">
        <v>5571</v>
      </c>
      <c r="I1498" s="117" t="s">
        <v>2055</v>
      </c>
      <c r="J1498" t="s">
        <v>8116</v>
      </c>
      <c r="K1498" t="s">
        <v>8117</v>
      </c>
    </row>
    <row r="1499" spans="7:11" x14ac:dyDescent="0.25">
      <c r="G1499" s="117">
        <v>8383</v>
      </c>
      <c r="H1499" s="117">
        <v>5572</v>
      </c>
      <c r="I1499" s="117" t="s">
        <v>2057</v>
      </c>
      <c r="J1499" t="s">
        <v>8113</v>
      </c>
      <c r="K1499" t="s">
        <v>8115</v>
      </c>
    </row>
    <row r="1500" spans="7:11" x14ac:dyDescent="0.25">
      <c r="G1500" s="117">
        <v>8383</v>
      </c>
      <c r="H1500" s="117">
        <v>5620</v>
      </c>
      <c r="I1500" s="117" t="s">
        <v>1941</v>
      </c>
      <c r="J1500" t="s">
        <v>8122</v>
      </c>
      <c r="K1500" t="s">
        <v>8124</v>
      </c>
    </row>
    <row r="1501" spans="7:11" x14ac:dyDescent="0.25">
      <c r="G1501" s="117">
        <v>8383</v>
      </c>
      <c r="H1501" s="117">
        <v>5753</v>
      </c>
      <c r="I1501" s="117" t="s">
        <v>1965</v>
      </c>
      <c r="J1501" t="s">
        <v>8113</v>
      </c>
      <c r="K1501" t="s">
        <v>8115</v>
      </c>
    </row>
    <row r="1502" spans="7:11" x14ac:dyDescent="0.25">
      <c r="G1502" s="117">
        <v>8385</v>
      </c>
      <c r="H1502" s="117">
        <v>5536</v>
      </c>
      <c r="I1502" s="117" t="s">
        <v>2183</v>
      </c>
      <c r="J1502" t="s">
        <v>8122</v>
      </c>
      <c r="K1502" t="s">
        <v>8124</v>
      </c>
    </row>
    <row r="1503" spans="7:11" x14ac:dyDescent="0.25">
      <c r="G1503" s="117">
        <v>8385</v>
      </c>
      <c r="H1503" s="117">
        <v>5537</v>
      </c>
      <c r="I1503" s="117" t="s">
        <v>2597</v>
      </c>
      <c r="J1503" t="s">
        <v>8122</v>
      </c>
      <c r="K1503" t="s">
        <v>8124</v>
      </c>
    </row>
    <row r="1504" spans="7:11" x14ac:dyDescent="0.25">
      <c r="G1504" s="117">
        <v>8385</v>
      </c>
      <c r="H1504" s="117">
        <v>5538</v>
      </c>
      <c r="I1504" s="117" t="s">
        <v>2619</v>
      </c>
      <c r="J1504" t="s">
        <v>8122</v>
      </c>
      <c r="K1504" t="s">
        <v>8124</v>
      </c>
    </row>
    <row r="1505" spans="7:11" x14ac:dyDescent="0.25">
      <c r="G1505" s="117">
        <v>8385</v>
      </c>
      <c r="H1505" s="117">
        <v>5539</v>
      </c>
      <c r="I1505" s="117" t="s">
        <v>2614</v>
      </c>
      <c r="J1505" t="s">
        <v>8122</v>
      </c>
      <c r="K1505" t="s">
        <v>8124</v>
      </c>
    </row>
    <row r="1506" spans="7:11" x14ac:dyDescent="0.25">
      <c r="G1506" s="117">
        <v>8385</v>
      </c>
      <c r="H1506" s="117">
        <v>5611</v>
      </c>
      <c r="I1506" s="117" t="s">
        <v>2611</v>
      </c>
      <c r="J1506" t="s">
        <v>8122</v>
      </c>
      <c r="K1506" t="s">
        <v>8124</v>
      </c>
    </row>
    <row r="1507" spans="7:11" x14ac:dyDescent="0.25">
      <c r="G1507" s="117">
        <v>8385</v>
      </c>
      <c r="H1507" s="117">
        <v>5612</v>
      </c>
      <c r="I1507" s="117" t="s">
        <v>2608</v>
      </c>
      <c r="J1507" t="s">
        <v>8113</v>
      </c>
      <c r="K1507" t="s">
        <v>8115</v>
      </c>
    </row>
    <row r="1508" spans="7:11" x14ac:dyDescent="0.25">
      <c r="G1508" s="117">
        <v>8385</v>
      </c>
      <c r="H1508" s="117">
        <v>5613</v>
      </c>
      <c r="I1508" s="117" t="s">
        <v>2604</v>
      </c>
      <c r="J1508" t="s">
        <v>8122</v>
      </c>
      <c r="K1508" t="s">
        <v>8124</v>
      </c>
    </row>
    <row r="1509" spans="7:11" x14ac:dyDescent="0.25">
      <c r="G1509" s="117">
        <v>8385</v>
      </c>
      <c r="H1509" s="117">
        <v>5614</v>
      </c>
      <c r="I1509" s="117" t="s">
        <v>2601</v>
      </c>
      <c r="J1509" t="s">
        <v>8113</v>
      </c>
      <c r="K1509" t="s">
        <v>8115</v>
      </c>
    </row>
    <row r="1510" spans="7:11" x14ac:dyDescent="0.25">
      <c r="G1510" s="117">
        <v>8385</v>
      </c>
      <c r="H1510" s="117">
        <v>7127</v>
      </c>
      <c r="I1510" s="117" t="s">
        <v>5554</v>
      </c>
      <c r="J1510" t="s">
        <v>8122</v>
      </c>
      <c r="K1510" t="s">
        <v>8126</v>
      </c>
    </row>
    <row r="1511" spans="7:11" x14ac:dyDescent="0.25">
      <c r="G1511" s="117">
        <v>8385</v>
      </c>
      <c r="H1511" s="117">
        <v>7149</v>
      </c>
      <c r="I1511" s="117" t="s">
        <v>2055</v>
      </c>
      <c r="J1511" t="s">
        <v>8122</v>
      </c>
      <c r="K1511" t="s">
        <v>8125</v>
      </c>
    </row>
    <row r="1512" spans="7:11" x14ac:dyDescent="0.25">
      <c r="G1512" s="117">
        <v>8385</v>
      </c>
      <c r="H1512" s="117">
        <v>7174</v>
      </c>
      <c r="I1512" s="117" t="s">
        <v>1951</v>
      </c>
      <c r="J1512" t="s">
        <v>8122</v>
      </c>
      <c r="K1512" t="s">
        <v>8125</v>
      </c>
    </row>
    <row r="1513" spans="7:11" x14ac:dyDescent="0.25">
      <c r="G1513" s="117">
        <v>8385</v>
      </c>
      <c r="H1513" s="117">
        <v>7175</v>
      </c>
      <c r="I1513" s="117" t="s">
        <v>1954</v>
      </c>
      <c r="J1513" t="s">
        <v>8122</v>
      </c>
      <c r="K1513" t="s">
        <v>8125</v>
      </c>
    </row>
    <row r="1514" spans="7:11" x14ac:dyDescent="0.25">
      <c r="G1514" s="117">
        <v>8385</v>
      </c>
      <c r="H1514" s="117">
        <v>7176</v>
      </c>
      <c r="I1514" s="117" t="s">
        <v>1967</v>
      </c>
      <c r="J1514" t="s">
        <v>8122</v>
      </c>
      <c r="K1514" t="s">
        <v>8125</v>
      </c>
    </row>
    <row r="1515" spans="7:11" x14ac:dyDescent="0.25">
      <c r="G1515" s="117">
        <v>8386</v>
      </c>
      <c r="H1515" s="117">
        <v>4246</v>
      </c>
      <c r="I1515" s="117" t="s">
        <v>1695</v>
      </c>
      <c r="J1515" t="s">
        <v>8122</v>
      </c>
      <c r="K1515" t="s">
        <v>8124</v>
      </c>
    </row>
    <row r="1516" spans="7:11" x14ac:dyDescent="0.25">
      <c r="G1516" s="117">
        <v>8386</v>
      </c>
      <c r="H1516" s="117">
        <v>4247</v>
      </c>
      <c r="I1516" s="117" t="s">
        <v>1706</v>
      </c>
      <c r="J1516" t="s">
        <v>8122</v>
      </c>
      <c r="K1516" t="s">
        <v>8123</v>
      </c>
    </row>
    <row r="1517" spans="7:11" x14ac:dyDescent="0.25">
      <c r="G1517" s="117">
        <v>8386</v>
      </c>
      <c r="H1517" s="117">
        <v>4248</v>
      </c>
      <c r="I1517" s="117" t="s">
        <v>1712</v>
      </c>
      <c r="J1517" t="s">
        <v>8122</v>
      </c>
      <c r="K1517" t="s">
        <v>8123</v>
      </c>
    </row>
    <row r="1518" spans="7:11" x14ac:dyDescent="0.25">
      <c r="G1518" s="117">
        <v>8387</v>
      </c>
      <c r="H1518" s="117">
        <v>5244</v>
      </c>
      <c r="I1518" s="117" t="s">
        <v>3815</v>
      </c>
      <c r="J1518" t="s">
        <v>8122</v>
      </c>
      <c r="K1518" t="s">
        <v>8124</v>
      </c>
    </row>
    <row r="1519" spans="7:11" x14ac:dyDescent="0.25">
      <c r="G1519" s="117">
        <v>8388</v>
      </c>
      <c r="H1519" s="117">
        <v>5246</v>
      </c>
      <c r="I1519" s="117" t="s">
        <v>3819</v>
      </c>
      <c r="J1519" t="s">
        <v>8122</v>
      </c>
      <c r="K1519" t="s">
        <v>8124</v>
      </c>
    </row>
    <row r="1520" spans="7:11" x14ac:dyDescent="0.25">
      <c r="G1520" s="117">
        <v>8392</v>
      </c>
      <c r="H1520" s="117">
        <v>5374</v>
      </c>
      <c r="I1520" s="117" t="s">
        <v>3672</v>
      </c>
      <c r="J1520" t="s">
        <v>8122</v>
      </c>
      <c r="K1520" t="s">
        <v>8124</v>
      </c>
    </row>
    <row r="1521" spans="7:11" x14ac:dyDescent="0.25">
      <c r="G1521" s="117">
        <v>8392</v>
      </c>
      <c r="H1521" s="117">
        <v>5375</v>
      </c>
      <c r="I1521" s="117" t="s">
        <v>3665</v>
      </c>
      <c r="J1521" t="s">
        <v>8122</v>
      </c>
      <c r="K1521" t="s">
        <v>8124</v>
      </c>
    </row>
    <row r="1522" spans="7:11" x14ac:dyDescent="0.25">
      <c r="G1522" s="117">
        <v>8392</v>
      </c>
      <c r="H1522" s="117">
        <v>5393</v>
      </c>
      <c r="I1522" s="117" t="s">
        <v>3669</v>
      </c>
      <c r="J1522" t="s">
        <v>8113</v>
      </c>
      <c r="K1522" t="s">
        <v>8119</v>
      </c>
    </row>
    <row r="1523" spans="7:11" x14ac:dyDescent="0.25">
      <c r="G1523" s="117">
        <v>8392</v>
      </c>
      <c r="H1523" s="117">
        <v>5394</v>
      </c>
      <c r="I1523" s="117" t="s">
        <v>3637</v>
      </c>
      <c r="J1523" t="s">
        <v>8116</v>
      </c>
      <c r="K1523" t="s">
        <v>8121</v>
      </c>
    </row>
    <row r="1524" spans="7:11" x14ac:dyDescent="0.25">
      <c r="G1524" s="117">
        <v>8392</v>
      </c>
      <c r="H1524" s="117">
        <v>5395</v>
      </c>
      <c r="I1524" s="117" t="s">
        <v>3692</v>
      </c>
      <c r="J1524" t="s">
        <v>8122</v>
      </c>
      <c r="K1524" t="s">
        <v>8124</v>
      </c>
    </row>
    <row r="1525" spans="7:11" x14ac:dyDescent="0.25">
      <c r="G1525" s="117">
        <v>8392</v>
      </c>
      <c r="H1525" s="117">
        <v>5396</v>
      </c>
      <c r="I1525" s="117" t="s">
        <v>3598</v>
      </c>
      <c r="J1525" t="s">
        <v>8113</v>
      </c>
      <c r="K1525" t="s">
        <v>8119</v>
      </c>
    </row>
    <row r="1526" spans="7:11" x14ac:dyDescent="0.25">
      <c r="G1526" s="117">
        <v>8392</v>
      </c>
      <c r="H1526" s="117">
        <v>5397</v>
      </c>
      <c r="I1526" s="117" t="s">
        <v>3602</v>
      </c>
      <c r="J1526" t="s">
        <v>8113</v>
      </c>
      <c r="K1526" t="s">
        <v>8119</v>
      </c>
    </row>
    <row r="1527" spans="7:11" x14ac:dyDescent="0.25">
      <c r="G1527" s="117">
        <v>8392</v>
      </c>
      <c r="H1527" s="117">
        <v>5398</v>
      </c>
      <c r="I1527" s="117" t="s">
        <v>3606</v>
      </c>
      <c r="J1527" t="s">
        <v>8113</v>
      </c>
      <c r="K1527" t="s">
        <v>8119</v>
      </c>
    </row>
    <row r="1528" spans="7:11" x14ac:dyDescent="0.25">
      <c r="G1528" s="117">
        <v>8392</v>
      </c>
      <c r="H1528" s="117">
        <v>5399</v>
      </c>
      <c r="I1528" s="117" t="s">
        <v>3614</v>
      </c>
      <c r="J1528" t="s">
        <v>8122</v>
      </c>
      <c r="K1528" t="s">
        <v>8124</v>
      </c>
    </row>
    <row r="1529" spans="7:11" x14ac:dyDescent="0.25">
      <c r="G1529" s="117">
        <v>8392</v>
      </c>
      <c r="H1529" s="117">
        <v>5403</v>
      </c>
      <c r="I1529" s="117" t="s">
        <v>3622</v>
      </c>
      <c r="J1529" t="s">
        <v>8122</v>
      </c>
      <c r="K1529" t="s">
        <v>8124</v>
      </c>
    </row>
    <row r="1530" spans="7:11" x14ac:dyDescent="0.25">
      <c r="G1530" s="117">
        <v>8392</v>
      </c>
      <c r="H1530" s="117">
        <v>5406</v>
      </c>
      <c r="I1530" s="117" t="s">
        <v>3640</v>
      </c>
      <c r="J1530" t="s">
        <v>8113</v>
      </c>
      <c r="K1530" t="s">
        <v>8119</v>
      </c>
    </row>
    <row r="1531" spans="7:11" x14ac:dyDescent="0.25">
      <c r="G1531" s="117">
        <v>8392</v>
      </c>
      <c r="H1531" s="117">
        <v>5408</v>
      </c>
      <c r="I1531" s="117" t="s">
        <v>3647</v>
      </c>
      <c r="J1531" t="s">
        <v>8122</v>
      </c>
      <c r="K1531" t="s">
        <v>8124</v>
      </c>
    </row>
    <row r="1532" spans="7:11" x14ac:dyDescent="0.25">
      <c r="G1532" s="117">
        <v>8392</v>
      </c>
      <c r="H1532" s="117">
        <v>5409</v>
      </c>
      <c r="I1532" s="117" t="s">
        <v>3650</v>
      </c>
      <c r="J1532" t="s">
        <v>8122</v>
      </c>
      <c r="K1532" t="s">
        <v>8124</v>
      </c>
    </row>
    <row r="1533" spans="7:11" x14ac:dyDescent="0.25">
      <c r="G1533" s="117">
        <v>8392</v>
      </c>
      <c r="H1533" s="117">
        <v>5411</v>
      </c>
      <c r="I1533" s="117" t="s">
        <v>3656</v>
      </c>
      <c r="J1533" t="s">
        <v>8113</v>
      </c>
      <c r="K1533" t="s">
        <v>8119</v>
      </c>
    </row>
    <row r="1534" spans="7:11" x14ac:dyDescent="0.25">
      <c r="G1534" s="117">
        <v>8392</v>
      </c>
      <c r="H1534" s="117">
        <v>5412</v>
      </c>
      <c r="I1534" s="117" t="s">
        <v>3676</v>
      </c>
      <c r="J1534" t="s">
        <v>8122</v>
      </c>
      <c r="K1534" t="s">
        <v>8124</v>
      </c>
    </row>
    <row r="1535" spans="7:11" x14ac:dyDescent="0.25">
      <c r="G1535" s="117">
        <v>8392</v>
      </c>
      <c r="H1535" s="117">
        <v>5413</v>
      </c>
      <c r="I1535" s="117" t="s">
        <v>3688</v>
      </c>
      <c r="J1535" t="s">
        <v>8122</v>
      </c>
      <c r="K1535" t="s">
        <v>8124</v>
      </c>
    </row>
    <row r="1536" spans="7:11" x14ac:dyDescent="0.25">
      <c r="G1536" s="117">
        <v>8392</v>
      </c>
      <c r="H1536" s="117">
        <v>5414</v>
      </c>
      <c r="I1536" s="117" t="s">
        <v>3702</v>
      </c>
      <c r="J1536" t="s">
        <v>8122</v>
      </c>
      <c r="K1536" t="s">
        <v>8124</v>
      </c>
    </row>
    <row r="1537" spans="7:11" x14ac:dyDescent="0.25">
      <c r="G1537" s="117">
        <v>8392</v>
      </c>
      <c r="H1537" s="117">
        <v>5436</v>
      </c>
      <c r="I1537" s="117" t="s">
        <v>3696</v>
      </c>
      <c r="J1537" t="s">
        <v>8122</v>
      </c>
      <c r="K1537" t="s">
        <v>8124</v>
      </c>
    </row>
    <row r="1538" spans="7:11" x14ac:dyDescent="0.25">
      <c r="G1538" s="117">
        <v>8392</v>
      </c>
      <c r="H1538" s="117">
        <v>5478</v>
      </c>
      <c r="I1538" s="117" t="s">
        <v>3642</v>
      </c>
      <c r="J1538" t="s">
        <v>8114</v>
      </c>
      <c r="K1538" t="s">
        <v>8124</v>
      </c>
    </row>
    <row r="1539" spans="7:11" x14ac:dyDescent="0.25">
      <c r="G1539" s="117">
        <v>8392</v>
      </c>
      <c r="H1539" s="117">
        <v>5479</v>
      </c>
      <c r="I1539" s="117" t="s">
        <v>3626</v>
      </c>
      <c r="J1539" t="s">
        <v>8122</v>
      </c>
      <c r="K1539" t="s">
        <v>8124</v>
      </c>
    </row>
    <row r="1540" spans="7:11" x14ac:dyDescent="0.25">
      <c r="G1540" s="117">
        <v>8392</v>
      </c>
      <c r="H1540" s="117">
        <v>5480</v>
      </c>
      <c r="I1540" s="117" t="s">
        <v>3625</v>
      </c>
      <c r="J1540" t="s">
        <v>8116</v>
      </c>
      <c r="K1540" t="s">
        <v>8121</v>
      </c>
    </row>
    <row r="1541" spans="7:11" x14ac:dyDescent="0.25">
      <c r="G1541" s="117">
        <v>8392</v>
      </c>
      <c r="H1541" s="117">
        <v>5483</v>
      </c>
      <c r="I1541" s="117" t="s">
        <v>3630</v>
      </c>
      <c r="J1541" t="s">
        <v>8122</v>
      </c>
      <c r="K1541" t="s">
        <v>8124</v>
      </c>
    </row>
    <row r="1542" spans="7:11" x14ac:dyDescent="0.25">
      <c r="G1542" s="117">
        <v>8392</v>
      </c>
      <c r="H1542" s="117">
        <v>6050</v>
      </c>
      <c r="I1542" s="117" t="s">
        <v>3660</v>
      </c>
      <c r="J1542" t="s">
        <v>8122</v>
      </c>
      <c r="K1542" t="s">
        <v>8124</v>
      </c>
    </row>
    <row r="1543" spans="7:11" x14ac:dyDescent="0.25">
      <c r="G1543" s="117">
        <v>8392</v>
      </c>
      <c r="H1543" s="117">
        <v>6051</v>
      </c>
      <c r="I1543" s="117" t="s">
        <v>6299</v>
      </c>
      <c r="J1543" t="s">
        <v>8122</v>
      </c>
      <c r="K1543" t="s">
        <v>8124</v>
      </c>
    </row>
    <row r="1544" spans="7:11" x14ac:dyDescent="0.25">
      <c r="G1544" s="117">
        <v>8392</v>
      </c>
      <c r="H1544" s="117">
        <v>6052</v>
      </c>
      <c r="I1544" s="117" t="s">
        <v>3683</v>
      </c>
      <c r="J1544" t="s">
        <v>8122</v>
      </c>
      <c r="K1544" t="s">
        <v>8124</v>
      </c>
    </row>
    <row r="1545" spans="7:11" x14ac:dyDescent="0.25">
      <c r="G1545" s="117">
        <v>8392</v>
      </c>
      <c r="H1545" s="117">
        <v>6053</v>
      </c>
      <c r="I1545" s="117" t="s">
        <v>6314</v>
      </c>
      <c r="J1545" t="s">
        <v>8122</v>
      </c>
      <c r="K1545" t="s">
        <v>8124</v>
      </c>
    </row>
    <row r="1546" spans="7:11" x14ac:dyDescent="0.25">
      <c r="G1546" s="117">
        <v>8392</v>
      </c>
      <c r="H1546" s="117">
        <v>6054</v>
      </c>
      <c r="I1546" s="117" t="s">
        <v>3619</v>
      </c>
      <c r="J1546" t="s">
        <v>8122</v>
      </c>
      <c r="K1546" t="s">
        <v>8124</v>
      </c>
    </row>
    <row r="1547" spans="7:11" x14ac:dyDescent="0.25">
      <c r="G1547" s="117">
        <v>8392</v>
      </c>
      <c r="H1547" s="117">
        <v>6056</v>
      </c>
      <c r="I1547" s="117" t="s">
        <v>3635</v>
      </c>
      <c r="J1547" t="s">
        <v>8122</v>
      </c>
      <c r="K1547" t="s">
        <v>8124</v>
      </c>
    </row>
    <row r="1548" spans="7:11" x14ac:dyDescent="0.25">
      <c r="G1548" s="117">
        <v>8392</v>
      </c>
      <c r="H1548" s="117">
        <v>6057</v>
      </c>
      <c r="I1548" s="117" t="s">
        <v>3677</v>
      </c>
      <c r="J1548" t="s">
        <v>8122</v>
      </c>
      <c r="K1548" t="s">
        <v>8124</v>
      </c>
    </row>
    <row r="1549" spans="7:11" x14ac:dyDescent="0.25">
      <c r="G1549" s="117">
        <v>8392</v>
      </c>
      <c r="H1549" s="117">
        <v>6066</v>
      </c>
      <c r="I1549" s="117" t="s">
        <v>3609</v>
      </c>
      <c r="J1549" t="s">
        <v>8122</v>
      </c>
      <c r="K1549" t="s">
        <v>8124</v>
      </c>
    </row>
    <row r="1550" spans="7:11" x14ac:dyDescent="0.25">
      <c r="G1550" s="117">
        <v>8392</v>
      </c>
      <c r="H1550" s="117">
        <v>6618</v>
      </c>
      <c r="I1550" s="117" t="s">
        <v>6310</v>
      </c>
      <c r="J1550" t="s">
        <v>8122</v>
      </c>
      <c r="K1550" t="s">
        <v>8124</v>
      </c>
    </row>
    <row r="1551" spans="7:11" x14ac:dyDescent="0.25">
      <c r="G1551" s="117">
        <v>8392</v>
      </c>
      <c r="H1551" s="117">
        <v>6673</v>
      </c>
      <c r="I1551" s="117" t="s">
        <v>6304</v>
      </c>
      <c r="J1551" t="s">
        <v>8122</v>
      </c>
      <c r="K1551" t="s">
        <v>8124</v>
      </c>
    </row>
    <row r="1552" spans="7:11" x14ac:dyDescent="0.25">
      <c r="G1552" s="117">
        <v>8395</v>
      </c>
      <c r="H1552" s="117">
        <v>6627</v>
      </c>
      <c r="I1552" s="117" t="s">
        <v>5808</v>
      </c>
      <c r="J1552" t="s">
        <v>8122</v>
      </c>
      <c r="K1552" t="s">
        <v>8124</v>
      </c>
    </row>
    <row r="1553" spans="7:11" x14ac:dyDescent="0.25">
      <c r="G1553" s="117">
        <v>8396</v>
      </c>
      <c r="H1553" s="117">
        <v>4254</v>
      </c>
      <c r="I1553" s="117" t="s">
        <v>1722</v>
      </c>
      <c r="J1553" t="s">
        <v>8122</v>
      </c>
      <c r="K1553" t="s">
        <v>8124</v>
      </c>
    </row>
    <row r="1554" spans="7:11" x14ac:dyDescent="0.25">
      <c r="G1554" s="117">
        <v>8397</v>
      </c>
      <c r="H1554" s="117">
        <v>4292</v>
      </c>
      <c r="I1554" s="117" t="s">
        <v>1773</v>
      </c>
      <c r="J1554" t="s">
        <v>8113</v>
      </c>
      <c r="K1554" t="s">
        <v>8119</v>
      </c>
    </row>
    <row r="1555" spans="7:11" x14ac:dyDescent="0.25">
      <c r="G1555" s="117">
        <v>8397</v>
      </c>
      <c r="H1555" s="117">
        <v>4333</v>
      </c>
      <c r="I1555" s="117" t="s">
        <v>1811</v>
      </c>
      <c r="J1555" t="s">
        <v>8113</v>
      </c>
      <c r="K1555" t="s">
        <v>8119</v>
      </c>
    </row>
    <row r="1556" spans="7:11" x14ac:dyDescent="0.25">
      <c r="G1556" s="117">
        <v>8397</v>
      </c>
      <c r="H1556" s="117">
        <v>4334</v>
      </c>
      <c r="I1556" s="117" t="s">
        <v>1819</v>
      </c>
      <c r="J1556" t="s">
        <v>8113</v>
      </c>
      <c r="K1556" t="s">
        <v>8119</v>
      </c>
    </row>
    <row r="1557" spans="7:11" x14ac:dyDescent="0.25">
      <c r="G1557" s="117">
        <v>8397</v>
      </c>
      <c r="H1557" s="117">
        <v>4341</v>
      </c>
      <c r="I1557" s="117" t="s">
        <v>1838</v>
      </c>
      <c r="J1557" t="s">
        <v>8113</v>
      </c>
      <c r="K1557" t="s">
        <v>8119</v>
      </c>
    </row>
    <row r="1558" spans="7:11" x14ac:dyDescent="0.25">
      <c r="G1558" s="117">
        <v>8397</v>
      </c>
      <c r="H1558" s="117">
        <v>4343</v>
      </c>
      <c r="I1558" s="117" t="s">
        <v>1844</v>
      </c>
      <c r="J1558" t="s">
        <v>8122</v>
      </c>
      <c r="K1558" t="s">
        <v>8124</v>
      </c>
    </row>
    <row r="1559" spans="7:11" x14ac:dyDescent="0.25">
      <c r="G1559" s="117">
        <v>8397</v>
      </c>
      <c r="H1559" s="117">
        <v>4348</v>
      </c>
      <c r="I1559" s="117" t="s">
        <v>1863</v>
      </c>
      <c r="J1559" t="s">
        <v>8122</v>
      </c>
      <c r="K1559" t="s">
        <v>8124</v>
      </c>
    </row>
    <row r="1560" spans="7:11" x14ac:dyDescent="0.25">
      <c r="G1560" s="117">
        <v>8397</v>
      </c>
      <c r="H1560" s="117">
        <v>4349</v>
      </c>
      <c r="I1560" s="117" t="s">
        <v>1871</v>
      </c>
      <c r="J1560" t="s">
        <v>8114</v>
      </c>
      <c r="K1560" t="s">
        <v>8124</v>
      </c>
    </row>
    <row r="1561" spans="7:11" x14ac:dyDescent="0.25">
      <c r="G1561" s="117">
        <v>8397</v>
      </c>
      <c r="H1561" s="117">
        <v>4379</v>
      </c>
      <c r="I1561" s="117" t="s">
        <v>1953</v>
      </c>
      <c r="J1561" t="s">
        <v>8122</v>
      </c>
      <c r="K1561" t="s">
        <v>8124</v>
      </c>
    </row>
    <row r="1562" spans="7:11" x14ac:dyDescent="0.25">
      <c r="G1562" s="117">
        <v>8397</v>
      </c>
      <c r="H1562" s="117">
        <v>4380</v>
      </c>
      <c r="I1562" s="117" t="s">
        <v>1955</v>
      </c>
      <c r="J1562" t="s">
        <v>8122</v>
      </c>
      <c r="K1562" t="s">
        <v>8124</v>
      </c>
    </row>
    <row r="1563" spans="7:11" x14ac:dyDescent="0.25">
      <c r="G1563" s="117">
        <v>8397</v>
      </c>
      <c r="H1563" s="117">
        <v>4383</v>
      </c>
      <c r="I1563" s="117" t="s">
        <v>1966</v>
      </c>
      <c r="J1563" t="s">
        <v>8122</v>
      </c>
      <c r="K1563" t="s">
        <v>8124</v>
      </c>
    </row>
    <row r="1564" spans="7:11" x14ac:dyDescent="0.25">
      <c r="G1564" s="117">
        <v>8397</v>
      </c>
      <c r="H1564" s="117">
        <v>4384</v>
      </c>
      <c r="I1564" s="117" t="s">
        <v>1968</v>
      </c>
      <c r="J1564" t="s">
        <v>8113</v>
      </c>
      <c r="K1564" t="s">
        <v>8119</v>
      </c>
    </row>
    <row r="1565" spans="7:11" x14ac:dyDescent="0.25">
      <c r="G1565" s="117">
        <v>8397</v>
      </c>
      <c r="H1565" s="117">
        <v>4385</v>
      </c>
      <c r="I1565" s="117" t="s">
        <v>1973</v>
      </c>
      <c r="J1565" t="s">
        <v>8114</v>
      </c>
      <c r="K1565" t="s">
        <v>8120</v>
      </c>
    </row>
    <row r="1566" spans="7:11" x14ac:dyDescent="0.25">
      <c r="G1566" s="117">
        <v>8397</v>
      </c>
      <c r="H1566" s="117">
        <v>4386</v>
      </c>
      <c r="I1566" s="117" t="s">
        <v>1979</v>
      </c>
      <c r="J1566" t="s">
        <v>8122</v>
      </c>
      <c r="K1566" t="s">
        <v>8124</v>
      </c>
    </row>
    <row r="1567" spans="7:11" x14ac:dyDescent="0.25">
      <c r="G1567" s="117">
        <v>8397</v>
      </c>
      <c r="H1567" s="117">
        <v>4387</v>
      </c>
      <c r="I1567" s="117" t="s">
        <v>1983</v>
      </c>
      <c r="J1567" t="s">
        <v>8114</v>
      </c>
      <c r="K1567" t="s">
        <v>8124</v>
      </c>
    </row>
    <row r="1568" spans="7:11" x14ac:dyDescent="0.25">
      <c r="G1568" s="117">
        <v>8397</v>
      </c>
      <c r="H1568" s="117">
        <v>4389</v>
      </c>
      <c r="I1568" s="117" t="s">
        <v>1992</v>
      </c>
      <c r="J1568" t="s">
        <v>8114</v>
      </c>
      <c r="K1568" t="s">
        <v>8124</v>
      </c>
    </row>
    <row r="1569" spans="7:11" x14ac:dyDescent="0.25">
      <c r="G1569" s="117">
        <v>8397</v>
      </c>
      <c r="H1569" s="117">
        <v>4390</v>
      </c>
      <c r="I1569" s="117" t="s">
        <v>1998</v>
      </c>
      <c r="J1569" t="s">
        <v>8122</v>
      </c>
      <c r="K1569" t="s">
        <v>8124</v>
      </c>
    </row>
    <row r="1570" spans="7:11" x14ac:dyDescent="0.25">
      <c r="G1570" s="117">
        <v>8397</v>
      </c>
      <c r="H1570" s="117">
        <v>4401</v>
      </c>
      <c r="I1570" s="117" t="s">
        <v>2031</v>
      </c>
      <c r="J1570" t="s">
        <v>8122</v>
      </c>
      <c r="K1570" t="s">
        <v>8124</v>
      </c>
    </row>
    <row r="1571" spans="7:11" x14ac:dyDescent="0.25">
      <c r="G1571" s="117">
        <v>8397</v>
      </c>
      <c r="H1571" s="117">
        <v>4402</v>
      </c>
      <c r="I1571" s="117" t="s">
        <v>2035</v>
      </c>
      <c r="J1571" t="s">
        <v>8122</v>
      </c>
      <c r="K1571" t="s">
        <v>8123</v>
      </c>
    </row>
    <row r="1572" spans="7:11" x14ac:dyDescent="0.25">
      <c r="G1572" s="117">
        <v>8397</v>
      </c>
      <c r="H1572" s="117">
        <v>4403</v>
      </c>
      <c r="I1572" s="117" t="s">
        <v>2039</v>
      </c>
      <c r="J1572" t="s">
        <v>8122</v>
      </c>
      <c r="K1572" t="s">
        <v>8124</v>
      </c>
    </row>
    <row r="1573" spans="7:11" x14ac:dyDescent="0.25">
      <c r="G1573" s="117">
        <v>8397</v>
      </c>
      <c r="H1573" s="117">
        <v>4404</v>
      </c>
      <c r="I1573" s="117" t="s">
        <v>2042</v>
      </c>
      <c r="J1573" t="s">
        <v>8116</v>
      </c>
      <c r="K1573" t="s">
        <v>8121</v>
      </c>
    </row>
    <row r="1574" spans="7:11" x14ac:dyDescent="0.25">
      <c r="G1574" s="117">
        <v>8397</v>
      </c>
      <c r="H1574" s="117">
        <v>4405</v>
      </c>
      <c r="I1574" s="117" t="s">
        <v>2046</v>
      </c>
      <c r="J1574" t="s">
        <v>8116</v>
      </c>
      <c r="K1574" t="s">
        <v>8121</v>
      </c>
    </row>
    <row r="1575" spans="7:11" x14ac:dyDescent="0.25">
      <c r="G1575" s="117">
        <v>8397</v>
      </c>
      <c r="H1575" s="117">
        <v>4434</v>
      </c>
      <c r="I1575" s="117" t="s">
        <v>2170</v>
      </c>
      <c r="J1575" t="s">
        <v>8116</v>
      </c>
      <c r="K1575" t="s">
        <v>8121</v>
      </c>
    </row>
    <row r="1576" spans="7:11" x14ac:dyDescent="0.25">
      <c r="G1576" s="117">
        <v>8397</v>
      </c>
      <c r="H1576" s="117">
        <v>4435</v>
      </c>
      <c r="I1576" s="117" t="s">
        <v>2172</v>
      </c>
      <c r="J1576" t="s">
        <v>8116</v>
      </c>
      <c r="K1576" t="s">
        <v>8121</v>
      </c>
    </row>
    <row r="1577" spans="7:11" x14ac:dyDescent="0.25">
      <c r="G1577" s="117">
        <v>8397</v>
      </c>
      <c r="H1577" s="117">
        <v>4459</v>
      </c>
      <c r="I1577" s="117" t="s">
        <v>2195</v>
      </c>
      <c r="J1577" t="s">
        <v>8116</v>
      </c>
      <c r="K1577" t="s">
        <v>8121</v>
      </c>
    </row>
    <row r="1578" spans="7:11" x14ac:dyDescent="0.25">
      <c r="G1578" s="117">
        <v>8397</v>
      </c>
      <c r="H1578" s="117">
        <v>4461</v>
      </c>
      <c r="I1578" s="117" t="s">
        <v>2196</v>
      </c>
      <c r="J1578" t="s">
        <v>8113</v>
      </c>
      <c r="K1578" t="s">
        <v>8119</v>
      </c>
    </row>
    <row r="1579" spans="7:11" x14ac:dyDescent="0.25">
      <c r="G1579" s="117">
        <v>8397</v>
      </c>
      <c r="H1579" s="117">
        <v>4462</v>
      </c>
      <c r="I1579" s="117" t="s">
        <v>2197</v>
      </c>
      <c r="J1579" t="s">
        <v>8116</v>
      </c>
      <c r="K1579" t="s">
        <v>8121</v>
      </c>
    </row>
    <row r="1580" spans="7:11" x14ac:dyDescent="0.25">
      <c r="G1580" s="117">
        <v>8397</v>
      </c>
      <c r="H1580" s="117">
        <v>4478</v>
      </c>
      <c r="I1580" s="117" t="s">
        <v>2201</v>
      </c>
      <c r="J1580" t="s">
        <v>8122</v>
      </c>
      <c r="K1580" t="s">
        <v>8124</v>
      </c>
    </row>
    <row r="1581" spans="7:11" x14ac:dyDescent="0.25">
      <c r="G1581" s="117">
        <v>8397</v>
      </c>
      <c r="H1581" s="117">
        <v>5184</v>
      </c>
      <c r="I1581" s="117" t="s">
        <v>3783</v>
      </c>
      <c r="J1581" t="s">
        <v>8122</v>
      </c>
      <c r="K1581" t="s">
        <v>8124</v>
      </c>
    </row>
    <row r="1582" spans="7:11" x14ac:dyDescent="0.25">
      <c r="G1582" s="117">
        <v>8397</v>
      </c>
      <c r="H1582" s="117">
        <v>5189</v>
      </c>
      <c r="I1582" s="117" t="s">
        <v>3795</v>
      </c>
      <c r="J1582" t="s">
        <v>8122</v>
      </c>
      <c r="K1582" t="s">
        <v>8124</v>
      </c>
    </row>
    <row r="1583" spans="7:11" x14ac:dyDescent="0.25">
      <c r="G1583" s="117">
        <v>8397</v>
      </c>
      <c r="H1583" s="117">
        <v>5242</v>
      </c>
      <c r="I1583" s="117" t="s">
        <v>6751</v>
      </c>
      <c r="J1583" t="s">
        <v>8114</v>
      </c>
      <c r="K1583" t="s">
        <v>8124</v>
      </c>
    </row>
    <row r="1584" spans="7:11" x14ac:dyDescent="0.25">
      <c r="G1584" s="117">
        <v>8397</v>
      </c>
      <c r="H1584" s="117">
        <v>5319</v>
      </c>
      <c r="I1584" s="117" t="s">
        <v>3970</v>
      </c>
      <c r="J1584" t="s">
        <v>8113</v>
      </c>
      <c r="K1584" t="s">
        <v>8119</v>
      </c>
    </row>
    <row r="1585" spans="7:11" x14ac:dyDescent="0.25">
      <c r="G1585" s="117">
        <v>8397</v>
      </c>
      <c r="H1585" s="117">
        <v>5340</v>
      </c>
      <c r="I1585" s="117" t="s">
        <v>4019</v>
      </c>
      <c r="J1585" t="s">
        <v>8113</v>
      </c>
      <c r="K1585" t="s">
        <v>8119</v>
      </c>
    </row>
    <row r="1586" spans="7:11" x14ac:dyDescent="0.25">
      <c r="G1586" s="117">
        <v>8397</v>
      </c>
      <c r="H1586" s="117">
        <v>5755</v>
      </c>
      <c r="I1586" s="117" t="s">
        <v>4470</v>
      </c>
      <c r="J1586" t="s">
        <v>8122</v>
      </c>
      <c r="K1586" t="s">
        <v>8124</v>
      </c>
    </row>
    <row r="1587" spans="7:11" x14ac:dyDescent="0.25">
      <c r="G1587" s="117">
        <v>8397</v>
      </c>
      <c r="H1587" s="117">
        <v>5756</v>
      </c>
      <c r="I1587" s="117" t="s">
        <v>4471</v>
      </c>
      <c r="J1587" t="s">
        <v>8113</v>
      </c>
      <c r="K1587" t="s">
        <v>8119</v>
      </c>
    </row>
    <row r="1588" spans="7:11" x14ac:dyDescent="0.25">
      <c r="G1588" s="117">
        <v>8397</v>
      </c>
      <c r="H1588" s="117">
        <v>5757</v>
      </c>
      <c r="I1588" s="117" t="s">
        <v>4477</v>
      </c>
      <c r="J1588" t="s">
        <v>8122</v>
      </c>
      <c r="K1588" t="s">
        <v>8124</v>
      </c>
    </row>
    <row r="1589" spans="7:11" x14ac:dyDescent="0.25">
      <c r="G1589" s="117">
        <v>8397</v>
      </c>
      <c r="H1589" s="117">
        <v>5758</v>
      </c>
      <c r="I1589" s="117" t="s">
        <v>4478</v>
      </c>
      <c r="J1589" t="s">
        <v>8113</v>
      </c>
      <c r="K1589" t="s">
        <v>8119</v>
      </c>
    </row>
    <row r="1590" spans="7:11" x14ac:dyDescent="0.25">
      <c r="G1590" s="117">
        <v>8397</v>
      </c>
      <c r="H1590" s="117">
        <v>5759</v>
      </c>
      <c r="I1590" s="117" t="s">
        <v>4479</v>
      </c>
      <c r="J1590" t="s">
        <v>8122</v>
      </c>
      <c r="K1590" t="s">
        <v>8124</v>
      </c>
    </row>
    <row r="1591" spans="7:11" x14ac:dyDescent="0.25">
      <c r="G1591" s="117">
        <v>8397</v>
      </c>
      <c r="H1591" s="117">
        <v>5760</v>
      </c>
      <c r="I1591" s="117" t="s">
        <v>4480</v>
      </c>
      <c r="J1591" t="s">
        <v>8122</v>
      </c>
      <c r="K1591" t="s">
        <v>8124</v>
      </c>
    </row>
    <row r="1592" spans="7:11" x14ac:dyDescent="0.25">
      <c r="G1592" s="117">
        <v>8397</v>
      </c>
      <c r="H1592" s="117">
        <v>5761</v>
      </c>
      <c r="I1592" s="117" t="s">
        <v>4483</v>
      </c>
      <c r="J1592" t="s">
        <v>8122</v>
      </c>
      <c r="K1592" t="s">
        <v>8124</v>
      </c>
    </row>
    <row r="1593" spans="7:11" x14ac:dyDescent="0.25">
      <c r="G1593" s="117">
        <v>8397</v>
      </c>
      <c r="H1593" s="117">
        <v>5762</v>
      </c>
      <c r="I1593" s="117" t="s">
        <v>4488</v>
      </c>
      <c r="J1593" t="s">
        <v>8122</v>
      </c>
      <c r="K1593" t="s">
        <v>8124</v>
      </c>
    </row>
    <row r="1594" spans="7:11" x14ac:dyDescent="0.25">
      <c r="G1594" s="117">
        <v>8397</v>
      </c>
      <c r="H1594" s="117">
        <v>5764</v>
      </c>
      <c r="I1594" s="117" t="s">
        <v>4490</v>
      </c>
      <c r="J1594" t="s">
        <v>8116</v>
      </c>
      <c r="K1594" t="s">
        <v>8121</v>
      </c>
    </row>
    <row r="1595" spans="7:11" x14ac:dyDescent="0.25">
      <c r="G1595" s="117">
        <v>8397</v>
      </c>
      <c r="H1595" s="117">
        <v>5765</v>
      </c>
      <c r="I1595" s="117" t="s">
        <v>4491</v>
      </c>
      <c r="J1595" t="s">
        <v>8122</v>
      </c>
      <c r="K1595" t="s">
        <v>8124</v>
      </c>
    </row>
    <row r="1596" spans="7:11" x14ac:dyDescent="0.25">
      <c r="G1596" s="117">
        <v>8397</v>
      </c>
      <c r="H1596" s="117">
        <v>5766</v>
      </c>
      <c r="I1596" s="117" t="s">
        <v>4492</v>
      </c>
      <c r="J1596" t="s">
        <v>8122</v>
      </c>
      <c r="K1596" t="s">
        <v>8124</v>
      </c>
    </row>
    <row r="1597" spans="7:11" x14ac:dyDescent="0.25">
      <c r="G1597" s="117">
        <v>8397</v>
      </c>
      <c r="H1597" s="117">
        <v>5767</v>
      </c>
      <c r="I1597" s="117" t="s">
        <v>4493</v>
      </c>
      <c r="J1597" t="s">
        <v>8116</v>
      </c>
      <c r="K1597" t="s">
        <v>8121</v>
      </c>
    </row>
    <row r="1598" spans="7:11" x14ac:dyDescent="0.25">
      <c r="G1598" s="117">
        <v>8397</v>
      </c>
      <c r="H1598" s="117">
        <v>5768</v>
      </c>
      <c r="I1598" s="117" t="s">
        <v>4494</v>
      </c>
      <c r="J1598" t="s">
        <v>8116</v>
      </c>
      <c r="K1598" t="s">
        <v>8121</v>
      </c>
    </row>
    <row r="1599" spans="7:11" x14ac:dyDescent="0.25">
      <c r="G1599" s="117">
        <v>8397</v>
      </c>
      <c r="H1599" s="117">
        <v>5769</v>
      </c>
      <c r="I1599" s="117" t="s">
        <v>6787</v>
      </c>
      <c r="J1599" t="s">
        <v>8122</v>
      </c>
      <c r="K1599" t="s">
        <v>8124</v>
      </c>
    </row>
    <row r="1600" spans="7:11" x14ac:dyDescent="0.25">
      <c r="G1600" s="117">
        <v>8397</v>
      </c>
      <c r="H1600" s="117">
        <v>5770</v>
      </c>
      <c r="I1600" s="117" t="s">
        <v>4495</v>
      </c>
      <c r="J1600" t="s">
        <v>8122</v>
      </c>
      <c r="K1600" t="s">
        <v>8124</v>
      </c>
    </row>
    <row r="1601" spans="7:11" x14ac:dyDescent="0.25">
      <c r="G1601" s="117">
        <v>8397</v>
      </c>
      <c r="H1601" s="117">
        <v>5771</v>
      </c>
      <c r="I1601" s="117" t="s">
        <v>4496</v>
      </c>
      <c r="J1601" t="s">
        <v>8122</v>
      </c>
      <c r="K1601" t="s">
        <v>8124</v>
      </c>
    </row>
    <row r="1602" spans="7:11" x14ac:dyDescent="0.25">
      <c r="G1602" s="117">
        <v>8397</v>
      </c>
      <c r="H1602" s="117">
        <v>5772</v>
      </c>
      <c r="I1602" s="117" t="s">
        <v>4497</v>
      </c>
      <c r="J1602" t="s">
        <v>8116</v>
      </c>
      <c r="K1602" t="s">
        <v>8121</v>
      </c>
    </row>
    <row r="1603" spans="7:11" x14ac:dyDescent="0.25">
      <c r="G1603" s="117">
        <v>8397</v>
      </c>
      <c r="H1603" s="117">
        <v>5814</v>
      </c>
      <c r="I1603" s="117" t="s">
        <v>4498</v>
      </c>
      <c r="J1603" t="s">
        <v>8122</v>
      </c>
      <c r="K1603" t="s">
        <v>8124</v>
      </c>
    </row>
    <row r="1604" spans="7:11" x14ac:dyDescent="0.25">
      <c r="G1604" s="117">
        <v>8397</v>
      </c>
      <c r="H1604" s="117">
        <v>5828</v>
      </c>
      <c r="I1604" s="117" t="s">
        <v>4508</v>
      </c>
      <c r="J1604" t="s">
        <v>8116</v>
      </c>
      <c r="K1604" t="s">
        <v>8121</v>
      </c>
    </row>
    <row r="1605" spans="7:11" x14ac:dyDescent="0.25">
      <c r="G1605" s="117">
        <v>8397</v>
      </c>
      <c r="H1605" s="117">
        <v>5829</v>
      </c>
      <c r="I1605" s="117" t="s">
        <v>4509</v>
      </c>
      <c r="J1605" t="s">
        <v>8116</v>
      </c>
      <c r="K1605" t="s">
        <v>8121</v>
      </c>
    </row>
    <row r="1606" spans="7:11" x14ac:dyDescent="0.25">
      <c r="G1606" s="117">
        <v>8397</v>
      </c>
      <c r="H1606" s="117">
        <v>5830</v>
      </c>
      <c r="I1606" s="117" t="s">
        <v>4510</v>
      </c>
      <c r="J1606" t="s">
        <v>8116</v>
      </c>
      <c r="K1606" t="s">
        <v>8121</v>
      </c>
    </row>
    <row r="1607" spans="7:11" x14ac:dyDescent="0.25">
      <c r="G1607" s="117">
        <v>8397</v>
      </c>
      <c r="H1607" s="117">
        <v>5831</v>
      </c>
      <c r="I1607" s="117" t="s">
        <v>4512</v>
      </c>
      <c r="J1607" t="s">
        <v>8116</v>
      </c>
      <c r="K1607" t="s">
        <v>8121</v>
      </c>
    </row>
    <row r="1608" spans="7:11" x14ac:dyDescent="0.25">
      <c r="G1608" s="117">
        <v>8397</v>
      </c>
      <c r="H1608" s="117">
        <v>5832</v>
      </c>
      <c r="I1608" s="117" t="s">
        <v>4514</v>
      </c>
      <c r="J1608" t="s">
        <v>8116</v>
      </c>
      <c r="K1608" t="s">
        <v>8121</v>
      </c>
    </row>
    <row r="1609" spans="7:11" x14ac:dyDescent="0.25">
      <c r="G1609" s="117">
        <v>8397</v>
      </c>
      <c r="H1609" s="117">
        <v>5833</v>
      </c>
      <c r="I1609" s="117" t="s">
        <v>4515</v>
      </c>
      <c r="J1609" t="s">
        <v>8116</v>
      </c>
      <c r="K1609" t="s">
        <v>8121</v>
      </c>
    </row>
    <row r="1610" spans="7:11" x14ac:dyDescent="0.25">
      <c r="G1610" s="117">
        <v>8397</v>
      </c>
      <c r="H1610" s="117">
        <v>5834</v>
      </c>
      <c r="I1610" s="117" t="s">
        <v>4516</v>
      </c>
      <c r="J1610" t="s">
        <v>8116</v>
      </c>
      <c r="K1610" t="s">
        <v>8121</v>
      </c>
    </row>
    <row r="1611" spans="7:11" x14ac:dyDescent="0.25">
      <c r="G1611" s="117">
        <v>8397</v>
      </c>
      <c r="H1611" s="117">
        <v>5835</v>
      </c>
      <c r="I1611" s="117" t="s">
        <v>4517</v>
      </c>
      <c r="J1611" t="s">
        <v>8116</v>
      </c>
      <c r="K1611" t="s">
        <v>8121</v>
      </c>
    </row>
    <row r="1612" spans="7:11" x14ac:dyDescent="0.25">
      <c r="G1612" s="117">
        <v>8397</v>
      </c>
      <c r="H1612" s="117">
        <v>5836</v>
      </c>
      <c r="I1612" s="117" t="s">
        <v>4518</v>
      </c>
      <c r="J1612" t="s">
        <v>8116</v>
      </c>
      <c r="K1612" t="s">
        <v>8121</v>
      </c>
    </row>
    <row r="1613" spans="7:11" x14ac:dyDescent="0.25">
      <c r="G1613" s="117">
        <v>8397</v>
      </c>
      <c r="H1613" s="117">
        <v>5837</v>
      </c>
      <c r="I1613" s="117" t="s">
        <v>4519</v>
      </c>
      <c r="J1613" t="s">
        <v>8116</v>
      </c>
      <c r="K1613" t="s">
        <v>8121</v>
      </c>
    </row>
    <row r="1614" spans="7:11" x14ac:dyDescent="0.25">
      <c r="G1614" s="117">
        <v>8397</v>
      </c>
      <c r="H1614" s="117">
        <v>5838</v>
      </c>
      <c r="I1614" s="117" t="s">
        <v>4520</v>
      </c>
      <c r="J1614" t="s">
        <v>8116</v>
      </c>
      <c r="K1614" t="s">
        <v>8121</v>
      </c>
    </row>
    <row r="1615" spans="7:11" x14ac:dyDescent="0.25">
      <c r="G1615" s="117">
        <v>8397</v>
      </c>
      <c r="H1615" s="117">
        <v>5839</v>
      </c>
      <c r="I1615" s="117" t="s">
        <v>4521</v>
      </c>
      <c r="J1615" t="s">
        <v>8116</v>
      </c>
      <c r="K1615" t="s">
        <v>8121</v>
      </c>
    </row>
    <row r="1616" spans="7:11" x14ac:dyDescent="0.25">
      <c r="G1616" s="117">
        <v>8397</v>
      </c>
      <c r="H1616" s="117">
        <v>5840</v>
      </c>
      <c r="I1616" s="117" t="s">
        <v>4522</v>
      </c>
      <c r="J1616" t="s">
        <v>8116</v>
      </c>
      <c r="K1616" t="s">
        <v>8121</v>
      </c>
    </row>
    <row r="1617" spans="7:11" x14ac:dyDescent="0.25">
      <c r="G1617" s="117">
        <v>8397</v>
      </c>
      <c r="H1617" s="117">
        <v>5841</v>
      </c>
      <c r="I1617" s="117" t="s">
        <v>4524</v>
      </c>
      <c r="J1617" t="s">
        <v>8116</v>
      </c>
      <c r="K1617" t="s">
        <v>8121</v>
      </c>
    </row>
    <row r="1618" spans="7:11" x14ac:dyDescent="0.25">
      <c r="G1618" s="117">
        <v>8397</v>
      </c>
      <c r="H1618" s="117">
        <v>5842</v>
      </c>
      <c r="I1618" s="117" t="s">
        <v>4525</v>
      </c>
      <c r="J1618" t="s">
        <v>8116</v>
      </c>
      <c r="K1618" t="s">
        <v>8121</v>
      </c>
    </row>
    <row r="1619" spans="7:11" x14ac:dyDescent="0.25">
      <c r="G1619" s="117">
        <v>8397</v>
      </c>
      <c r="H1619" s="117">
        <v>5843</v>
      </c>
      <c r="I1619" s="117" t="s">
        <v>4526</v>
      </c>
      <c r="J1619" t="s">
        <v>8116</v>
      </c>
      <c r="K1619" t="s">
        <v>8121</v>
      </c>
    </row>
    <row r="1620" spans="7:11" x14ac:dyDescent="0.25">
      <c r="G1620" s="117">
        <v>8397</v>
      </c>
      <c r="H1620" s="117">
        <v>5844</v>
      </c>
      <c r="I1620" s="117" t="s">
        <v>4527</v>
      </c>
      <c r="J1620" t="s">
        <v>8116</v>
      </c>
      <c r="K1620" t="s">
        <v>8121</v>
      </c>
    </row>
    <row r="1621" spans="7:11" x14ac:dyDescent="0.25">
      <c r="G1621" s="117">
        <v>8397</v>
      </c>
      <c r="H1621" s="117">
        <v>5845</v>
      </c>
      <c r="I1621" s="117" t="s">
        <v>4528</v>
      </c>
      <c r="J1621" t="s">
        <v>8116</v>
      </c>
      <c r="K1621" t="s">
        <v>8121</v>
      </c>
    </row>
    <row r="1622" spans="7:11" x14ac:dyDescent="0.25">
      <c r="G1622" s="117">
        <v>8397</v>
      </c>
      <c r="H1622" s="117">
        <v>6181</v>
      </c>
      <c r="I1622" s="117" t="s">
        <v>6720</v>
      </c>
      <c r="J1622" t="s">
        <v>8113</v>
      </c>
      <c r="K1622" t="s">
        <v>8119</v>
      </c>
    </row>
    <row r="1623" spans="7:11" x14ac:dyDescent="0.25">
      <c r="G1623" s="117">
        <v>8397</v>
      </c>
      <c r="H1623" s="117">
        <v>6182</v>
      </c>
      <c r="I1623" s="117" t="s">
        <v>4832</v>
      </c>
      <c r="J1623" t="s">
        <v>8122</v>
      </c>
      <c r="K1623" t="s">
        <v>8124</v>
      </c>
    </row>
    <row r="1624" spans="7:11" x14ac:dyDescent="0.25">
      <c r="G1624" s="117">
        <v>8397</v>
      </c>
      <c r="H1624" s="117">
        <v>6183</v>
      </c>
      <c r="I1624" s="117" t="s">
        <v>4842</v>
      </c>
      <c r="J1624" t="s">
        <v>8122</v>
      </c>
      <c r="K1624" t="s">
        <v>8124</v>
      </c>
    </row>
    <row r="1625" spans="7:11" x14ac:dyDescent="0.25">
      <c r="G1625" s="117">
        <v>8397</v>
      </c>
      <c r="H1625" s="117">
        <v>6184</v>
      </c>
      <c r="I1625" s="117" t="s">
        <v>4844</v>
      </c>
      <c r="J1625" t="s">
        <v>8122</v>
      </c>
      <c r="K1625" t="s">
        <v>8124</v>
      </c>
    </row>
    <row r="1626" spans="7:11" x14ac:dyDescent="0.25">
      <c r="G1626" s="117">
        <v>8397</v>
      </c>
      <c r="H1626" s="117">
        <v>6263</v>
      </c>
      <c r="I1626" s="117" t="s">
        <v>6705</v>
      </c>
      <c r="J1626" t="s">
        <v>8122</v>
      </c>
      <c r="K1626" t="s">
        <v>8124</v>
      </c>
    </row>
    <row r="1627" spans="7:11" x14ac:dyDescent="0.25">
      <c r="G1627" s="117">
        <v>8397</v>
      </c>
      <c r="H1627" s="117">
        <v>6264</v>
      </c>
      <c r="I1627" s="117" t="s">
        <v>6711</v>
      </c>
      <c r="J1627" t="s">
        <v>8122</v>
      </c>
      <c r="K1627" t="s">
        <v>8124</v>
      </c>
    </row>
    <row r="1628" spans="7:11" x14ac:dyDescent="0.25">
      <c r="G1628" s="117">
        <v>8397</v>
      </c>
      <c r="H1628" s="117">
        <v>6265</v>
      </c>
      <c r="I1628" s="117" t="s">
        <v>6708</v>
      </c>
      <c r="J1628" t="s">
        <v>8122</v>
      </c>
      <c r="K1628" t="s">
        <v>8124</v>
      </c>
    </row>
    <row r="1629" spans="7:11" x14ac:dyDescent="0.25">
      <c r="G1629" s="117">
        <v>8397</v>
      </c>
      <c r="H1629" s="117">
        <v>6266</v>
      </c>
      <c r="I1629" s="117" t="s">
        <v>6788</v>
      </c>
      <c r="J1629" t="s">
        <v>8122</v>
      </c>
      <c r="K1629" t="s">
        <v>8124</v>
      </c>
    </row>
    <row r="1630" spans="7:11" x14ac:dyDescent="0.25">
      <c r="G1630" s="117">
        <v>8397</v>
      </c>
      <c r="H1630" s="117">
        <v>6267</v>
      </c>
      <c r="I1630" s="117" t="s">
        <v>6780</v>
      </c>
      <c r="J1630" t="s">
        <v>8122</v>
      </c>
      <c r="K1630" t="s">
        <v>8124</v>
      </c>
    </row>
    <row r="1631" spans="7:11" x14ac:dyDescent="0.25">
      <c r="G1631" s="117">
        <v>8397</v>
      </c>
      <c r="H1631" s="117">
        <v>6268</v>
      </c>
      <c r="I1631" s="117" t="s">
        <v>6736</v>
      </c>
      <c r="J1631" t="s">
        <v>8122</v>
      </c>
      <c r="K1631" t="s">
        <v>8124</v>
      </c>
    </row>
    <row r="1632" spans="7:11" x14ac:dyDescent="0.25">
      <c r="G1632" s="117">
        <v>8397</v>
      </c>
      <c r="H1632" s="117">
        <v>6269</v>
      </c>
      <c r="I1632" s="117" t="s">
        <v>6731</v>
      </c>
      <c r="J1632" t="s">
        <v>8122</v>
      </c>
      <c r="K1632" t="s">
        <v>8124</v>
      </c>
    </row>
    <row r="1633" spans="7:11" x14ac:dyDescent="0.25">
      <c r="G1633" s="117">
        <v>8397</v>
      </c>
      <c r="H1633" s="117">
        <v>6270</v>
      </c>
      <c r="I1633" s="117" t="s">
        <v>6747</v>
      </c>
      <c r="J1633" t="s">
        <v>8122</v>
      </c>
      <c r="K1633" t="s">
        <v>8124</v>
      </c>
    </row>
    <row r="1634" spans="7:11" x14ac:dyDescent="0.25">
      <c r="G1634" s="117">
        <v>8397</v>
      </c>
      <c r="H1634" s="117">
        <v>6271</v>
      </c>
      <c r="I1634" s="117" t="s">
        <v>6743</v>
      </c>
      <c r="J1634" t="s">
        <v>8122</v>
      </c>
      <c r="K1634" t="s">
        <v>8124</v>
      </c>
    </row>
    <row r="1635" spans="7:11" x14ac:dyDescent="0.25">
      <c r="G1635" s="117">
        <v>8397</v>
      </c>
      <c r="H1635" s="117">
        <v>6272</v>
      </c>
      <c r="I1635" s="117" t="s">
        <v>6717</v>
      </c>
      <c r="J1635" t="s">
        <v>8122</v>
      </c>
      <c r="K1635" t="s">
        <v>8124</v>
      </c>
    </row>
    <row r="1636" spans="7:11" x14ac:dyDescent="0.25">
      <c r="G1636" s="117">
        <v>8397</v>
      </c>
      <c r="H1636" s="117">
        <v>6273</v>
      </c>
      <c r="I1636" s="117" t="s">
        <v>6714</v>
      </c>
      <c r="J1636" t="s">
        <v>8122</v>
      </c>
      <c r="K1636" t="s">
        <v>8124</v>
      </c>
    </row>
    <row r="1637" spans="7:11" x14ac:dyDescent="0.25">
      <c r="G1637" s="117">
        <v>8397</v>
      </c>
      <c r="H1637" s="117">
        <v>6274</v>
      </c>
      <c r="I1637" s="117" t="s">
        <v>6749</v>
      </c>
      <c r="J1637" t="s">
        <v>8122</v>
      </c>
      <c r="K1637" t="s">
        <v>8124</v>
      </c>
    </row>
    <row r="1638" spans="7:11" x14ac:dyDescent="0.25">
      <c r="G1638" s="117">
        <v>8397</v>
      </c>
      <c r="H1638" s="117">
        <v>6275</v>
      </c>
      <c r="I1638" s="117" t="s">
        <v>6724</v>
      </c>
      <c r="J1638" t="s">
        <v>8122</v>
      </c>
      <c r="K1638" t="s">
        <v>8124</v>
      </c>
    </row>
    <row r="1639" spans="7:11" x14ac:dyDescent="0.25">
      <c r="G1639" s="117">
        <v>8397</v>
      </c>
      <c r="H1639" s="117">
        <v>6868</v>
      </c>
      <c r="I1639" s="117" t="s">
        <v>6740</v>
      </c>
      <c r="J1639" t="s">
        <v>8122</v>
      </c>
      <c r="K1639" t="s">
        <v>8126</v>
      </c>
    </row>
    <row r="1640" spans="7:11" x14ac:dyDescent="0.25">
      <c r="G1640" s="117">
        <v>8398</v>
      </c>
      <c r="H1640" s="117">
        <v>4265</v>
      </c>
      <c r="I1640" s="117" t="s">
        <v>6796</v>
      </c>
      <c r="J1640" t="s">
        <v>8122</v>
      </c>
      <c r="K1640" t="s">
        <v>8124</v>
      </c>
    </row>
    <row r="1641" spans="7:11" x14ac:dyDescent="0.25">
      <c r="G1641" s="117">
        <v>8398</v>
      </c>
      <c r="H1641" s="117">
        <v>5153</v>
      </c>
      <c r="I1641" s="117" t="s">
        <v>3682</v>
      </c>
      <c r="J1641" t="s">
        <v>8113</v>
      </c>
      <c r="K1641" t="s">
        <v>8119</v>
      </c>
    </row>
    <row r="1642" spans="7:11" x14ac:dyDescent="0.25">
      <c r="G1642" s="117">
        <v>8398</v>
      </c>
      <c r="H1642" s="117">
        <v>5154</v>
      </c>
      <c r="I1642" s="117" t="s">
        <v>3687</v>
      </c>
      <c r="J1642" t="s">
        <v>8113</v>
      </c>
      <c r="K1642" t="s">
        <v>8119</v>
      </c>
    </row>
    <row r="1643" spans="7:11" x14ac:dyDescent="0.25">
      <c r="G1643" s="117">
        <v>8398</v>
      </c>
      <c r="H1643" s="117">
        <v>5159</v>
      </c>
      <c r="I1643" s="117" t="s">
        <v>3704</v>
      </c>
      <c r="J1643" t="s">
        <v>8122</v>
      </c>
      <c r="K1643" t="s">
        <v>8124</v>
      </c>
    </row>
    <row r="1644" spans="7:11" x14ac:dyDescent="0.25">
      <c r="G1644" s="117">
        <v>8398</v>
      </c>
      <c r="H1644" s="117">
        <v>5160</v>
      </c>
      <c r="I1644" s="117" t="s">
        <v>3707</v>
      </c>
      <c r="J1644" t="s">
        <v>8113</v>
      </c>
      <c r="K1644" t="s">
        <v>8119</v>
      </c>
    </row>
    <row r="1645" spans="7:11" x14ac:dyDescent="0.25">
      <c r="G1645" s="117">
        <v>8398</v>
      </c>
      <c r="H1645" s="117">
        <v>5186</v>
      </c>
      <c r="I1645" s="117" t="s">
        <v>3787</v>
      </c>
      <c r="J1645" t="s">
        <v>8113</v>
      </c>
      <c r="K1645" t="s">
        <v>8119</v>
      </c>
    </row>
    <row r="1646" spans="7:11" x14ac:dyDescent="0.25">
      <c r="G1646" s="117">
        <v>8398</v>
      </c>
      <c r="H1646" s="117">
        <v>6176</v>
      </c>
      <c r="I1646" s="117" t="s">
        <v>4860</v>
      </c>
      <c r="J1646" t="s">
        <v>8122</v>
      </c>
      <c r="K1646" t="s">
        <v>8124</v>
      </c>
    </row>
    <row r="1647" spans="7:11" x14ac:dyDescent="0.25">
      <c r="G1647" s="117">
        <v>8398</v>
      </c>
      <c r="H1647" s="117">
        <v>6177</v>
      </c>
      <c r="I1647" s="117" t="s">
        <v>4863</v>
      </c>
      <c r="J1647" t="s">
        <v>8122</v>
      </c>
      <c r="K1647" t="s">
        <v>8124</v>
      </c>
    </row>
    <row r="1648" spans="7:11" x14ac:dyDescent="0.25">
      <c r="G1648" s="117">
        <v>8398</v>
      </c>
      <c r="H1648" s="117">
        <v>6179</v>
      </c>
      <c r="I1648" s="117" t="s">
        <v>4864</v>
      </c>
      <c r="J1648" t="s">
        <v>8122</v>
      </c>
      <c r="K1648" t="s">
        <v>8124</v>
      </c>
    </row>
    <row r="1649" spans="7:11" x14ac:dyDescent="0.25">
      <c r="G1649" s="117">
        <v>8398</v>
      </c>
      <c r="H1649" s="117">
        <v>6180</v>
      </c>
      <c r="I1649" s="117" t="s">
        <v>4865</v>
      </c>
      <c r="J1649" t="s">
        <v>8122</v>
      </c>
      <c r="K1649" t="s">
        <v>8124</v>
      </c>
    </row>
    <row r="1650" spans="7:11" x14ac:dyDescent="0.25">
      <c r="G1650" s="117">
        <v>8398</v>
      </c>
      <c r="H1650" s="117">
        <v>6185</v>
      </c>
      <c r="I1650" s="117" t="s">
        <v>4508</v>
      </c>
      <c r="J1650" t="s">
        <v>8113</v>
      </c>
      <c r="K1650" t="s">
        <v>8119</v>
      </c>
    </row>
    <row r="1651" spans="7:11" x14ac:dyDescent="0.25">
      <c r="G1651" s="117">
        <v>8398</v>
      </c>
      <c r="H1651" s="117">
        <v>6186</v>
      </c>
      <c r="I1651" s="117" t="s">
        <v>4509</v>
      </c>
      <c r="J1651" t="s">
        <v>8113</v>
      </c>
      <c r="K1651" t="s">
        <v>8119</v>
      </c>
    </row>
    <row r="1652" spans="7:11" x14ac:dyDescent="0.25">
      <c r="G1652" s="117">
        <v>8398</v>
      </c>
      <c r="H1652" s="117">
        <v>6187</v>
      </c>
      <c r="I1652" s="117" t="s">
        <v>4510</v>
      </c>
      <c r="J1652" t="s">
        <v>8113</v>
      </c>
      <c r="K1652" t="s">
        <v>8119</v>
      </c>
    </row>
    <row r="1653" spans="7:11" x14ac:dyDescent="0.25">
      <c r="G1653" s="117">
        <v>8398</v>
      </c>
      <c r="H1653" s="117">
        <v>6188</v>
      </c>
      <c r="I1653" s="117" t="s">
        <v>4528</v>
      </c>
      <c r="J1653" t="s">
        <v>8113</v>
      </c>
      <c r="K1653" t="s">
        <v>8119</v>
      </c>
    </row>
    <row r="1654" spans="7:11" x14ac:dyDescent="0.25">
      <c r="G1654" s="117">
        <v>8398</v>
      </c>
      <c r="H1654" s="117">
        <v>6189</v>
      </c>
      <c r="I1654" s="117" t="s">
        <v>2195</v>
      </c>
      <c r="J1654" t="s">
        <v>8122</v>
      </c>
      <c r="K1654" t="s">
        <v>8124</v>
      </c>
    </row>
    <row r="1655" spans="7:11" x14ac:dyDescent="0.25">
      <c r="G1655" s="117">
        <v>8398</v>
      </c>
      <c r="H1655" s="117">
        <v>6190</v>
      </c>
      <c r="I1655" s="117" t="s">
        <v>2172</v>
      </c>
      <c r="J1655" t="s">
        <v>8113</v>
      </c>
      <c r="K1655" t="s">
        <v>8119</v>
      </c>
    </row>
    <row r="1656" spans="7:11" x14ac:dyDescent="0.25">
      <c r="G1656" s="117">
        <v>8398</v>
      </c>
      <c r="H1656" s="117">
        <v>6191</v>
      </c>
      <c r="I1656" s="117" t="s">
        <v>4512</v>
      </c>
      <c r="J1656" t="s">
        <v>8113</v>
      </c>
      <c r="K1656" t="s">
        <v>8119</v>
      </c>
    </row>
    <row r="1657" spans="7:11" x14ac:dyDescent="0.25">
      <c r="G1657" s="117">
        <v>8398</v>
      </c>
      <c r="H1657" s="117">
        <v>6192</v>
      </c>
      <c r="I1657" s="117" t="s">
        <v>4514</v>
      </c>
      <c r="J1657" t="s">
        <v>8113</v>
      </c>
      <c r="K1657" t="s">
        <v>8119</v>
      </c>
    </row>
    <row r="1658" spans="7:11" x14ac:dyDescent="0.25">
      <c r="G1658" s="117">
        <v>8398</v>
      </c>
      <c r="H1658" s="117">
        <v>6193</v>
      </c>
      <c r="I1658" s="117" t="s">
        <v>4515</v>
      </c>
      <c r="J1658" t="s">
        <v>8113</v>
      </c>
      <c r="K1658" t="s">
        <v>8119</v>
      </c>
    </row>
    <row r="1659" spans="7:11" x14ac:dyDescent="0.25">
      <c r="G1659" s="117">
        <v>8398</v>
      </c>
      <c r="H1659" s="117">
        <v>6194</v>
      </c>
      <c r="I1659" s="117" t="s">
        <v>4493</v>
      </c>
      <c r="J1659" t="s">
        <v>8122</v>
      </c>
      <c r="K1659" t="s">
        <v>8124</v>
      </c>
    </row>
    <row r="1660" spans="7:11" x14ac:dyDescent="0.25">
      <c r="G1660" s="117">
        <v>8398</v>
      </c>
      <c r="H1660" s="117">
        <v>6195</v>
      </c>
      <c r="I1660" s="117" t="s">
        <v>4516</v>
      </c>
      <c r="J1660" t="s">
        <v>8113</v>
      </c>
      <c r="K1660" t="s">
        <v>8119</v>
      </c>
    </row>
    <row r="1661" spans="7:11" x14ac:dyDescent="0.25">
      <c r="G1661" s="117">
        <v>8398</v>
      </c>
      <c r="H1661" s="117">
        <v>6196</v>
      </c>
      <c r="I1661" s="117" t="s">
        <v>4517</v>
      </c>
      <c r="J1661" t="s">
        <v>8113</v>
      </c>
      <c r="K1661" t="s">
        <v>8119</v>
      </c>
    </row>
    <row r="1662" spans="7:11" x14ac:dyDescent="0.25">
      <c r="G1662" s="117">
        <v>8398</v>
      </c>
      <c r="H1662" s="117">
        <v>6197</v>
      </c>
      <c r="I1662" s="117" t="s">
        <v>4518</v>
      </c>
      <c r="J1662" t="s">
        <v>8122</v>
      </c>
      <c r="K1662" t="s">
        <v>8124</v>
      </c>
    </row>
    <row r="1663" spans="7:11" x14ac:dyDescent="0.25">
      <c r="G1663" s="117">
        <v>8398</v>
      </c>
      <c r="H1663" s="117">
        <v>6198</v>
      </c>
      <c r="I1663" s="117" t="s">
        <v>4519</v>
      </c>
      <c r="J1663" t="s">
        <v>8113</v>
      </c>
      <c r="K1663" t="s">
        <v>8119</v>
      </c>
    </row>
    <row r="1664" spans="7:11" x14ac:dyDescent="0.25">
      <c r="G1664" s="117">
        <v>8398</v>
      </c>
      <c r="H1664" s="117">
        <v>6199</v>
      </c>
      <c r="I1664" s="117" t="s">
        <v>2042</v>
      </c>
      <c r="J1664" t="s">
        <v>8113</v>
      </c>
      <c r="K1664" t="s">
        <v>8119</v>
      </c>
    </row>
    <row r="1665" spans="7:11" x14ac:dyDescent="0.25">
      <c r="G1665" s="117">
        <v>8398</v>
      </c>
      <c r="H1665" s="117">
        <v>6200</v>
      </c>
      <c r="I1665" s="117" t="s">
        <v>2046</v>
      </c>
      <c r="J1665" t="s">
        <v>8113</v>
      </c>
      <c r="K1665" t="s">
        <v>8119</v>
      </c>
    </row>
    <row r="1666" spans="7:11" x14ac:dyDescent="0.25">
      <c r="G1666" s="117">
        <v>8398</v>
      </c>
      <c r="H1666" s="117">
        <v>6201</v>
      </c>
      <c r="I1666" s="117" t="s">
        <v>4497</v>
      </c>
      <c r="J1666" t="s">
        <v>8113</v>
      </c>
      <c r="K1666" t="s">
        <v>8119</v>
      </c>
    </row>
    <row r="1667" spans="7:11" x14ac:dyDescent="0.25">
      <c r="G1667" s="117">
        <v>8398</v>
      </c>
      <c r="H1667" s="117">
        <v>6202</v>
      </c>
      <c r="I1667" s="117" t="s">
        <v>4520</v>
      </c>
      <c r="J1667" t="s">
        <v>8113</v>
      </c>
      <c r="K1667" t="s">
        <v>8119</v>
      </c>
    </row>
    <row r="1668" spans="7:11" x14ac:dyDescent="0.25">
      <c r="G1668" s="117">
        <v>8398</v>
      </c>
      <c r="H1668" s="117">
        <v>6203</v>
      </c>
      <c r="I1668" s="117" t="s">
        <v>4521</v>
      </c>
      <c r="J1668" t="s">
        <v>8113</v>
      </c>
      <c r="K1668" t="s">
        <v>8119</v>
      </c>
    </row>
    <row r="1669" spans="7:11" x14ac:dyDescent="0.25">
      <c r="G1669" s="117">
        <v>8398</v>
      </c>
      <c r="H1669" s="117">
        <v>6204</v>
      </c>
      <c r="I1669" s="117" t="s">
        <v>4522</v>
      </c>
      <c r="J1669" t="s">
        <v>8113</v>
      </c>
      <c r="K1669" t="s">
        <v>8119</v>
      </c>
    </row>
    <row r="1670" spans="7:11" x14ac:dyDescent="0.25">
      <c r="G1670" s="117">
        <v>8398</v>
      </c>
      <c r="H1670" s="117">
        <v>6205</v>
      </c>
      <c r="I1670" s="117" t="s">
        <v>4524</v>
      </c>
      <c r="J1670" t="s">
        <v>8113</v>
      </c>
      <c r="K1670" t="s">
        <v>8119</v>
      </c>
    </row>
    <row r="1671" spans="7:11" x14ac:dyDescent="0.25">
      <c r="G1671" s="117">
        <v>8398</v>
      </c>
      <c r="H1671" s="117">
        <v>6206</v>
      </c>
      <c r="I1671" s="117" t="s">
        <v>4525</v>
      </c>
      <c r="J1671" t="s">
        <v>8113</v>
      </c>
      <c r="K1671" t="s">
        <v>8119</v>
      </c>
    </row>
    <row r="1672" spans="7:11" x14ac:dyDescent="0.25">
      <c r="G1672" s="117">
        <v>8398</v>
      </c>
      <c r="H1672" s="117">
        <v>6207</v>
      </c>
      <c r="I1672" s="117" t="s">
        <v>4494</v>
      </c>
      <c r="J1672" t="s">
        <v>8113</v>
      </c>
      <c r="K1672" t="s">
        <v>8119</v>
      </c>
    </row>
    <row r="1673" spans="7:11" x14ac:dyDescent="0.25">
      <c r="G1673" s="117">
        <v>8398</v>
      </c>
      <c r="H1673" s="117">
        <v>6208</v>
      </c>
      <c r="I1673" s="117" t="s">
        <v>4490</v>
      </c>
      <c r="J1673" t="s">
        <v>8113</v>
      </c>
      <c r="K1673" t="s">
        <v>8119</v>
      </c>
    </row>
    <row r="1674" spans="7:11" x14ac:dyDescent="0.25">
      <c r="G1674" s="117">
        <v>8398</v>
      </c>
      <c r="H1674" s="117">
        <v>6209</v>
      </c>
      <c r="I1674" s="117" t="s">
        <v>2197</v>
      </c>
      <c r="J1674" t="s">
        <v>8113</v>
      </c>
      <c r="K1674" t="s">
        <v>8119</v>
      </c>
    </row>
    <row r="1675" spans="7:11" x14ac:dyDescent="0.25">
      <c r="G1675" s="117">
        <v>8398</v>
      </c>
      <c r="H1675" s="117">
        <v>6210</v>
      </c>
      <c r="I1675" s="117" t="s">
        <v>2170</v>
      </c>
      <c r="J1675" t="s">
        <v>8122</v>
      </c>
      <c r="K1675" t="s">
        <v>8124</v>
      </c>
    </row>
    <row r="1676" spans="7:11" x14ac:dyDescent="0.25">
      <c r="G1676" s="117">
        <v>8398</v>
      </c>
      <c r="H1676" s="117">
        <v>6211</v>
      </c>
      <c r="I1676" s="117" t="s">
        <v>4526</v>
      </c>
      <c r="J1676" t="s">
        <v>8113</v>
      </c>
      <c r="K1676" t="s">
        <v>8119</v>
      </c>
    </row>
    <row r="1677" spans="7:11" x14ac:dyDescent="0.25">
      <c r="G1677" s="117">
        <v>8398</v>
      </c>
      <c r="H1677" s="117">
        <v>6212</v>
      </c>
      <c r="I1677" s="117" t="s">
        <v>4527</v>
      </c>
      <c r="J1677" t="s">
        <v>8113</v>
      </c>
      <c r="K1677" t="s">
        <v>8119</v>
      </c>
    </row>
    <row r="1678" spans="7:11" x14ac:dyDescent="0.25">
      <c r="G1678" s="117">
        <v>8398</v>
      </c>
      <c r="H1678" s="117">
        <v>6225</v>
      </c>
      <c r="I1678" s="117" t="s">
        <v>4866</v>
      </c>
      <c r="J1678" t="s">
        <v>8113</v>
      </c>
      <c r="K1678" t="s">
        <v>8119</v>
      </c>
    </row>
    <row r="1679" spans="7:11" x14ac:dyDescent="0.25">
      <c r="G1679" s="117">
        <v>8398</v>
      </c>
      <c r="H1679" s="117">
        <v>6277</v>
      </c>
      <c r="I1679" s="117" t="s">
        <v>6825</v>
      </c>
      <c r="J1679" t="s">
        <v>8122</v>
      </c>
      <c r="K1679" t="s">
        <v>8124</v>
      </c>
    </row>
    <row r="1680" spans="7:11" x14ac:dyDescent="0.25">
      <c r="G1680" s="117">
        <v>8398</v>
      </c>
      <c r="H1680" s="117">
        <v>6278</v>
      </c>
      <c r="I1680" s="117" t="s">
        <v>6817</v>
      </c>
      <c r="J1680" t="s">
        <v>8122</v>
      </c>
      <c r="K1680" t="s">
        <v>8124</v>
      </c>
    </row>
    <row r="1681" spans="7:11" x14ac:dyDescent="0.25">
      <c r="G1681" s="117">
        <v>8398</v>
      </c>
      <c r="H1681" s="117">
        <v>6279</v>
      </c>
      <c r="I1681" s="117" t="s">
        <v>6833</v>
      </c>
      <c r="J1681" t="s">
        <v>8122</v>
      </c>
      <c r="K1681" t="s">
        <v>8124</v>
      </c>
    </row>
    <row r="1682" spans="7:11" x14ac:dyDescent="0.25">
      <c r="G1682" s="117">
        <v>8398</v>
      </c>
      <c r="H1682" s="117">
        <v>6280</v>
      </c>
      <c r="I1682" s="117" t="s">
        <v>6827</v>
      </c>
      <c r="J1682" t="s">
        <v>8122</v>
      </c>
      <c r="K1682" t="s">
        <v>8124</v>
      </c>
    </row>
    <row r="1683" spans="7:11" x14ac:dyDescent="0.25">
      <c r="G1683" s="117">
        <v>8398</v>
      </c>
      <c r="H1683" s="117">
        <v>6281</v>
      </c>
      <c r="I1683" s="117" t="s">
        <v>6829</v>
      </c>
      <c r="J1683" t="s">
        <v>8122</v>
      </c>
      <c r="K1683" t="s">
        <v>8124</v>
      </c>
    </row>
    <row r="1684" spans="7:11" x14ac:dyDescent="0.25">
      <c r="G1684" s="117">
        <v>8398</v>
      </c>
      <c r="H1684" s="117">
        <v>6282</v>
      </c>
      <c r="I1684" s="117" t="s">
        <v>6819</v>
      </c>
      <c r="J1684" t="s">
        <v>8122</v>
      </c>
      <c r="K1684" t="s">
        <v>8124</v>
      </c>
    </row>
    <row r="1685" spans="7:11" x14ac:dyDescent="0.25">
      <c r="G1685" s="117">
        <v>8398</v>
      </c>
      <c r="H1685" s="117">
        <v>6283</v>
      </c>
      <c r="I1685" s="117" t="s">
        <v>6821</v>
      </c>
      <c r="J1685" t="s">
        <v>8122</v>
      </c>
      <c r="K1685" t="s">
        <v>8124</v>
      </c>
    </row>
    <row r="1686" spans="7:11" x14ac:dyDescent="0.25">
      <c r="G1686" s="117">
        <v>8398</v>
      </c>
      <c r="H1686" s="117">
        <v>6284</v>
      </c>
      <c r="I1686" s="117" t="s">
        <v>6793</v>
      </c>
      <c r="J1686" t="s">
        <v>8122</v>
      </c>
      <c r="K1686" t="s">
        <v>8124</v>
      </c>
    </row>
    <row r="1687" spans="7:11" x14ac:dyDescent="0.25">
      <c r="G1687" s="117">
        <v>8398</v>
      </c>
      <c r="H1687" s="117">
        <v>6285</v>
      </c>
      <c r="I1687" s="117" t="s">
        <v>6823</v>
      </c>
      <c r="J1687" t="s">
        <v>8122</v>
      </c>
      <c r="K1687" t="s">
        <v>8124</v>
      </c>
    </row>
    <row r="1688" spans="7:11" x14ac:dyDescent="0.25">
      <c r="G1688" s="117">
        <v>8398</v>
      </c>
      <c r="H1688" s="117">
        <v>6286</v>
      </c>
      <c r="I1688" s="117" t="s">
        <v>6800</v>
      </c>
      <c r="J1688" t="s">
        <v>8122</v>
      </c>
      <c r="K1688" t="s">
        <v>8124</v>
      </c>
    </row>
    <row r="1689" spans="7:11" x14ac:dyDescent="0.25">
      <c r="G1689" s="117">
        <v>8398</v>
      </c>
      <c r="H1689" s="117">
        <v>6287</v>
      </c>
      <c r="I1689" s="117" t="s">
        <v>6798</v>
      </c>
      <c r="J1689" t="s">
        <v>8122</v>
      </c>
      <c r="K1689" t="s">
        <v>8124</v>
      </c>
    </row>
    <row r="1690" spans="7:11" x14ac:dyDescent="0.25">
      <c r="G1690" s="117">
        <v>8398</v>
      </c>
      <c r="H1690" s="117">
        <v>6614</v>
      </c>
      <c r="I1690" s="117" t="s">
        <v>6814</v>
      </c>
      <c r="J1690" t="s">
        <v>8122</v>
      </c>
      <c r="K1690" t="s">
        <v>8124</v>
      </c>
    </row>
    <row r="1691" spans="7:11" x14ac:dyDescent="0.25">
      <c r="G1691" s="117">
        <v>8398</v>
      </c>
      <c r="H1691" s="117">
        <v>6615</v>
      </c>
      <c r="I1691" s="117" t="s">
        <v>6810</v>
      </c>
      <c r="J1691" t="s">
        <v>8122</v>
      </c>
      <c r="K1691" t="s">
        <v>8124</v>
      </c>
    </row>
    <row r="1692" spans="7:11" x14ac:dyDescent="0.25">
      <c r="G1692" s="117">
        <v>8398</v>
      </c>
      <c r="H1692" s="117">
        <v>6691</v>
      </c>
      <c r="I1692" s="117" t="s">
        <v>6831</v>
      </c>
      <c r="J1692" t="s">
        <v>8122</v>
      </c>
      <c r="K1692" t="s">
        <v>8124</v>
      </c>
    </row>
    <row r="1693" spans="7:11" x14ac:dyDescent="0.25">
      <c r="G1693" s="117">
        <v>8398</v>
      </c>
      <c r="H1693" s="117">
        <v>7039</v>
      </c>
      <c r="I1693" s="117" t="s">
        <v>4874</v>
      </c>
      <c r="J1693" t="s">
        <v>8122</v>
      </c>
      <c r="K1693" t="s">
        <v>8125</v>
      </c>
    </row>
    <row r="1694" spans="7:11" x14ac:dyDescent="0.25">
      <c r="G1694" s="117">
        <v>8398</v>
      </c>
      <c r="H1694" s="117">
        <v>7040</v>
      </c>
      <c r="I1694" s="117" t="s">
        <v>3708</v>
      </c>
      <c r="J1694" t="s">
        <v>8122</v>
      </c>
      <c r="K1694" t="s">
        <v>8125</v>
      </c>
    </row>
    <row r="1695" spans="7:11" x14ac:dyDescent="0.25">
      <c r="G1695" s="117">
        <v>8398</v>
      </c>
      <c r="H1695" s="117">
        <v>7041</v>
      </c>
      <c r="I1695" s="117" t="s">
        <v>6807</v>
      </c>
      <c r="J1695" t="s">
        <v>8122</v>
      </c>
      <c r="K1695" t="s">
        <v>8125</v>
      </c>
    </row>
    <row r="1696" spans="7:11" x14ac:dyDescent="0.25">
      <c r="G1696" s="117">
        <v>8399</v>
      </c>
      <c r="H1696" s="117">
        <v>5161</v>
      </c>
      <c r="I1696" s="117" t="s">
        <v>3708</v>
      </c>
      <c r="J1696" t="s">
        <v>8116</v>
      </c>
      <c r="K1696" t="s">
        <v>8117</v>
      </c>
    </row>
    <row r="1697" spans="7:11" x14ac:dyDescent="0.25">
      <c r="G1697" s="117">
        <v>8399</v>
      </c>
      <c r="H1697" s="117">
        <v>5164</v>
      </c>
      <c r="I1697" s="117" t="s">
        <v>6807</v>
      </c>
      <c r="J1697" t="s">
        <v>8116</v>
      </c>
      <c r="K1697" t="s">
        <v>8117</v>
      </c>
    </row>
    <row r="1698" spans="7:11" x14ac:dyDescent="0.25">
      <c r="G1698" s="117">
        <v>8406</v>
      </c>
      <c r="H1698" s="117">
        <v>4665</v>
      </c>
      <c r="I1698" s="117" t="s">
        <v>2492</v>
      </c>
      <c r="J1698" t="s">
        <v>8122</v>
      </c>
      <c r="K1698" t="s">
        <v>8124</v>
      </c>
    </row>
    <row r="1699" spans="7:11" x14ac:dyDescent="0.25">
      <c r="G1699" s="117">
        <v>8407</v>
      </c>
      <c r="H1699" s="117">
        <v>4890</v>
      </c>
      <c r="I1699" s="117" t="s">
        <v>2978</v>
      </c>
      <c r="J1699" t="s">
        <v>8114</v>
      </c>
      <c r="K1699" t="s">
        <v>8124</v>
      </c>
    </row>
    <row r="1700" spans="7:11" x14ac:dyDescent="0.25">
      <c r="G1700" s="117">
        <v>8407</v>
      </c>
      <c r="H1700" s="117">
        <v>4891</v>
      </c>
      <c r="I1700" s="117" t="s">
        <v>2983</v>
      </c>
      <c r="J1700" t="s">
        <v>8122</v>
      </c>
      <c r="K1700" t="s">
        <v>8124</v>
      </c>
    </row>
    <row r="1701" spans="7:11" x14ac:dyDescent="0.25">
      <c r="G1701" s="117">
        <v>8407</v>
      </c>
      <c r="H1701" s="117">
        <v>4892</v>
      </c>
      <c r="I1701" s="117" t="s">
        <v>2986</v>
      </c>
      <c r="J1701" t="s">
        <v>8122</v>
      </c>
      <c r="K1701" t="s">
        <v>8124</v>
      </c>
    </row>
    <row r="1702" spans="7:11" x14ac:dyDescent="0.25">
      <c r="G1702" s="117">
        <v>8407</v>
      </c>
      <c r="H1702" s="117">
        <v>4893</v>
      </c>
      <c r="I1702" s="117" t="s">
        <v>2988</v>
      </c>
      <c r="J1702" t="s">
        <v>8122</v>
      </c>
      <c r="K1702" t="s">
        <v>8124</v>
      </c>
    </row>
    <row r="1703" spans="7:11" x14ac:dyDescent="0.25">
      <c r="G1703" s="117">
        <v>8407</v>
      </c>
      <c r="H1703" s="117">
        <v>4894</v>
      </c>
      <c r="I1703" s="117" t="s">
        <v>2992</v>
      </c>
      <c r="J1703" t="s">
        <v>8122</v>
      </c>
      <c r="K1703" t="s">
        <v>8124</v>
      </c>
    </row>
    <row r="1704" spans="7:11" x14ac:dyDescent="0.25">
      <c r="G1704" s="117">
        <v>8407</v>
      </c>
      <c r="H1704" s="117">
        <v>4895</v>
      </c>
      <c r="I1704" s="117" t="s">
        <v>2996</v>
      </c>
      <c r="J1704" t="s">
        <v>8122</v>
      </c>
      <c r="K1704" t="s">
        <v>8124</v>
      </c>
    </row>
    <row r="1705" spans="7:11" x14ac:dyDescent="0.25">
      <c r="G1705" s="117">
        <v>8410</v>
      </c>
      <c r="H1705" s="117">
        <v>4612</v>
      </c>
      <c r="I1705" s="117" t="s">
        <v>6323</v>
      </c>
      <c r="J1705" t="s">
        <v>8122</v>
      </c>
      <c r="K1705" t="s">
        <v>8124</v>
      </c>
    </row>
    <row r="1706" spans="7:11" x14ac:dyDescent="0.25">
      <c r="G1706" s="117">
        <v>8410</v>
      </c>
      <c r="H1706" s="117">
        <v>4613</v>
      </c>
      <c r="I1706" s="117" t="s">
        <v>2443</v>
      </c>
      <c r="J1706" t="s">
        <v>8122</v>
      </c>
      <c r="K1706" t="s">
        <v>8124</v>
      </c>
    </row>
    <row r="1707" spans="7:11" x14ac:dyDescent="0.25">
      <c r="G1707" s="117">
        <v>8410</v>
      </c>
      <c r="H1707" s="117">
        <v>4614</v>
      </c>
      <c r="I1707" s="117" t="s">
        <v>2445</v>
      </c>
      <c r="J1707" t="s">
        <v>8122</v>
      </c>
      <c r="K1707" t="s">
        <v>8124</v>
      </c>
    </row>
    <row r="1708" spans="7:11" x14ac:dyDescent="0.25">
      <c r="G1708" s="117">
        <v>8410</v>
      </c>
      <c r="H1708" s="117">
        <v>4615</v>
      </c>
      <c r="I1708" s="117" t="s">
        <v>2447</v>
      </c>
      <c r="J1708" t="s">
        <v>8122</v>
      </c>
      <c r="K1708" t="s">
        <v>8124</v>
      </c>
    </row>
    <row r="1709" spans="7:11" x14ac:dyDescent="0.25">
      <c r="G1709" s="117">
        <v>8410</v>
      </c>
      <c r="H1709" s="117">
        <v>4616</v>
      </c>
      <c r="I1709" s="117" t="s">
        <v>2448</v>
      </c>
      <c r="J1709" t="s">
        <v>8113</v>
      </c>
      <c r="K1709" t="s">
        <v>8115</v>
      </c>
    </row>
    <row r="1710" spans="7:11" x14ac:dyDescent="0.25">
      <c r="G1710" s="117">
        <v>8410</v>
      </c>
      <c r="H1710" s="117">
        <v>4617</v>
      </c>
      <c r="I1710" s="117" t="s">
        <v>2449</v>
      </c>
      <c r="J1710" t="s">
        <v>8122</v>
      </c>
      <c r="K1710" t="s">
        <v>8124</v>
      </c>
    </row>
    <row r="1711" spans="7:11" x14ac:dyDescent="0.25">
      <c r="G1711" s="117">
        <v>8410</v>
      </c>
      <c r="H1711" s="117">
        <v>4618</v>
      </c>
      <c r="I1711" s="117" t="s">
        <v>2450</v>
      </c>
      <c r="J1711" t="s">
        <v>8113</v>
      </c>
      <c r="K1711" t="s">
        <v>8119</v>
      </c>
    </row>
    <row r="1712" spans="7:11" x14ac:dyDescent="0.25">
      <c r="G1712" s="117">
        <v>8410</v>
      </c>
      <c r="H1712" s="117">
        <v>4619</v>
      </c>
      <c r="I1712" s="117" t="s">
        <v>6339</v>
      </c>
      <c r="J1712" t="s">
        <v>8113</v>
      </c>
      <c r="K1712" t="s">
        <v>8119</v>
      </c>
    </row>
    <row r="1713" spans="7:11" x14ac:dyDescent="0.25">
      <c r="G1713" s="117">
        <v>8410</v>
      </c>
      <c r="H1713" s="117">
        <v>4620</v>
      </c>
      <c r="I1713" s="117" t="s">
        <v>2451</v>
      </c>
      <c r="J1713" t="s">
        <v>8122</v>
      </c>
      <c r="K1713" t="s">
        <v>8124</v>
      </c>
    </row>
    <row r="1714" spans="7:11" x14ac:dyDescent="0.25">
      <c r="G1714" s="117">
        <v>8410</v>
      </c>
      <c r="H1714" s="117">
        <v>4621</v>
      </c>
      <c r="I1714" s="117" t="s">
        <v>2452</v>
      </c>
      <c r="J1714" t="s">
        <v>8122</v>
      </c>
      <c r="K1714" t="s">
        <v>8124</v>
      </c>
    </row>
    <row r="1715" spans="7:11" x14ac:dyDescent="0.25">
      <c r="G1715" s="117">
        <v>8410</v>
      </c>
      <c r="H1715" s="117">
        <v>4622</v>
      </c>
      <c r="I1715" s="117" t="s">
        <v>2453</v>
      </c>
      <c r="J1715" t="s">
        <v>8113</v>
      </c>
      <c r="K1715" t="s">
        <v>8119</v>
      </c>
    </row>
    <row r="1716" spans="7:11" x14ac:dyDescent="0.25">
      <c r="G1716" s="117">
        <v>8410</v>
      </c>
      <c r="H1716" s="117">
        <v>6113</v>
      </c>
      <c r="I1716" s="117" t="s">
        <v>3860</v>
      </c>
      <c r="J1716" t="s">
        <v>8122</v>
      </c>
      <c r="K1716" t="s">
        <v>8124</v>
      </c>
    </row>
    <row r="1717" spans="7:11" x14ac:dyDescent="0.25">
      <c r="G1717" s="117">
        <v>8410</v>
      </c>
      <c r="H1717" s="117">
        <v>6114</v>
      </c>
      <c r="I1717" s="117" t="s">
        <v>3853</v>
      </c>
      <c r="J1717" t="s">
        <v>8116</v>
      </c>
      <c r="K1717" t="s">
        <v>8117</v>
      </c>
    </row>
    <row r="1718" spans="7:11" x14ac:dyDescent="0.25">
      <c r="G1718" s="117">
        <v>8410</v>
      </c>
      <c r="H1718" s="117">
        <v>6115</v>
      </c>
      <c r="I1718" s="117" t="s">
        <v>3851</v>
      </c>
      <c r="J1718" t="s">
        <v>8113</v>
      </c>
      <c r="K1718" t="s">
        <v>8115</v>
      </c>
    </row>
    <row r="1719" spans="7:11" x14ac:dyDescent="0.25">
      <c r="G1719" s="117">
        <v>8410</v>
      </c>
      <c r="H1719" s="117">
        <v>6116</v>
      </c>
      <c r="I1719" s="117" t="s">
        <v>3828</v>
      </c>
      <c r="J1719" t="s">
        <v>8122</v>
      </c>
      <c r="K1719" t="s">
        <v>8123</v>
      </c>
    </row>
    <row r="1720" spans="7:11" x14ac:dyDescent="0.25">
      <c r="G1720" s="117">
        <v>8410</v>
      </c>
      <c r="H1720" s="117">
        <v>6117</v>
      </c>
      <c r="I1720" s="117" t="s">
        <v>3846</v>
      </c>
      <c r="J1720" t="s">
        <v>8122</v>
      </c>
      <c r="K1720" t="s">
        <v>8124</v>
      </c>
    </row>
    <row r="1721" spans="7:11" x14ac:dyDescent="0.25">
      <c r="G1721" s="117">
        <v>8410</v>
      </c>
      <c r="H1721" s="117">
        <v>6351</v>
      </c>
      <c r="I1721" s="117" t="s">
        <v>6332</v>
      </c>
      <c r="J1721" t="s">
        <v>8122</v>
      </c>
      <c r="K1721" t="s">
        <v>8123</v>
      </c>
    </row>
    <row r="1722" spans="7:11" x14ac:dyDescent="0.25">
      <c r="G1722" s="117">
        <v>8410</v>
      </c>
      <c r="H1722" s="117">
        <v>6353</v>
      </c>
      <c r="I1722" s="117" t="s">
        <v>6336</v>
      </c>
      <c r="J1722" t="s">
        <v>8122</v>
      </c>
      <c r="K1722" t="s">
        <v>8124</v>
      </c>
    </row>
    <row r="1723" spans="7:11" x14ac:dyDescent="0.25">
      <c r="G1723" s="117">
        <v>8418</v>
      </c>
      <c r="H1723" s="117">
        <v>5053</v>
      </c>
      <c r="I1723" s="117" t="s">
        <v>3392</v>
      </c>
      <c r="J1723" t="s">
        <v>8122</v>
      </c>
      <c r="K1723" t="s">
        <v>8124</v>
      </c>
    </row>
    <row r="1724" spans="7:11" x14ac:dyDescent="0.25">
      <c r="G1724" s="117">
        <v>8418</v>
      </c>
      <c r="H1724" s="117">
        <v>5054</v>
      </c>
      <c r="I1724" s="117" t="s">
        <v>3394</v>
      </c>
      <c r="J1724" t="s">
        <v>8122</v>
      </c>
      <c r="K1724" t="s">
        <v>8124</v>
      </c>
    </row>
    <row r="1725" spans="7:11" x14ac:dyDescent="0.25">
      <c r="G1725" s="117">
        <v>8418</v>
      </c>
      <c r="H1725" s="117">
        <v>5055</v>
      </c>
      <c r="I1725" s="117" t="s">
        <v>3396</v>
      </c>
      <c r="J1725" t="s">
        <v>8122</v>
      </c>
      <c r="K1725" t="s">
        <v>8124</v>
      </c>
    </row>
    <row r="1726" spans="7:11" x14ac:dyDescent="0.25">
      <c r="G1726" s="117">
        <v>8418</v>
      </c>
      <c r="H1726" s="117">
        <v>5056</v>
      </c>
      <c r="I1726" s="117" t="s">
        <v>3399</v>
      </c>
      <c r="J1726" t="s">
        <v>8122</v>
      </c>
      <c r="K1726" t="s">
        <v>8124</v>
      </c>
    </row>
    <row r="1727" spans="7:11" x14ac:dyDescent="0.25">
      <c r="G1727" s="117">
        <v>8418</v>
      </c>
      <c r="H1727" s="117">
        <v>5058</v>
      </c>
      <c r="I1727" s="117" t="s">
        <v>3406</v>
      </c>
      <c r="J1727" t="s">
        <v>8122</v>
      </c>
      <c r="K1727" t="s">
        <v>8124</v>
      </c>
    </row>
    <row r="1728" spans="7:11" x14ac:dyDescent="0.25">
      <c r="G1728" s="117">
        <v>8418</v>
      </c>
      <c r="H1728" s="117">
        <v>5059</v>
      </c>
      <c r="I1728" s="117" t="s">
        <v>3412</v>
      </c>
      <c r="J1728" t="s">
        <v>8114</v>
      </c>
      <c r="K1728" t="s">
        <v>8124</v>
      </c>
    </row>
    <row r="1729" spans="7:11" x14ac:dyDescent="0.25">
      <c r="G1729" s="117">
        <v>8418</v>
      </c>
      <c r="H1729" s="117">
        <v>5060</v>
      </c>
      <c r="I1729" s="117" t="s">
        <v>3417</v>
      </c>
      <c r="J1729" t="s">
        <v>8114</v>
      </c>
      <c r="K1729" t="s">
        <v>8124</v>
      </c>
    </row>
    <row r="1730" spans="7:11" x14ac:dyDescent="0.25">
      <c r="G1730" s="117">
        <v>8418</v>
      </c>
      <c r="H1730" s="117">
        <v>5061</v>
      </c>
      <c r="I1730" s="117" t="s">
        <v>3423</v>
      </c>
      <c r="J1730" t="s">
        <v>8114</v>
      </c>
      <c r="K1730" t="s">
        <v>8124</v>
      </c>
    </row>
    <row r="1731" spans="7:11" x14ac:dyDescent="0.25">
      <c r="G1731" s="117">
        <v>8418</v>
      </c>
      <c r="H1731" s="117">
        <v>5062</v>
      </c>
      <c r="I1731" s="117" t="s">
        <v>3425</v>
      </c>
      <c r="J1731" t="s">
        <v>8114</v>
      </c>
      <c r="K1731" t="s">
        <v>8124</v>
      </c>
    </row>
    <row r="1732" spans="7:11" x14ac:dyDescent="0.25">
      <c r="G1732" s="117">
        <v>8418</v>
      </c>
      <c r="H1732" s="117">
        <v>5063</v>
      </c>
      <c r="I1732" s="117" t="s">
        <v>3427</v>
      </c>
      <c r="J1732" t="s">
        <v>8114</v>
      </c>
      <c r="K1732" t="s">
        <v>8124</v>
      </c>
    </row>
    <row r="1733" spans="7:11" x14ac:dyDescent="0.25">
      <c r="G1733" s="117">
        <v>8418</v>
      </c>
      <c r="H1733" s="117">
        <v>5064</v>
      </c>
      <c r="I1733" s="117" t="s">
        <v>3429</v>
      </c>
      <c r="J1733" t="s">
        <v>8114</v>
      </c>
      <c r="K1733" t="s">
        <v>8124</v>
      </c>
    </row>
    <row r="1734" spans="7:11" x14ac:dyDescent="0.25">
      <c r="G1734" s="117">
        <v>8418</v>
      </c>
      <c r="H1734" s="117">
        <v>5065</v>
      </c>
      <c r="I1734" s="117" t="s">
        <v>3437</v>
      </c>
      <c r="J1734" t="s">
        <v>8114</v>
      </c>
      <c r="K1734" t="s">
        <v>8124</v>
      </c>
    </row>
    <row r="1735" spans="7:11" x14ac:dyDescent="0.25">
      <c r="G1735" s="117">
        <v>8418</v>
      </c>
      <c r="H1735" s="117">
        <v>5066</v>
      </c>
      <c r="I1735" s="117" t="s">
        <v>3442</v>
      </c>
      <c r="J1735" t="s">
        <v>8114</v>
      </c>
      <c r="K1735" t="s">
        <v>8124</v>
      </c>
    </row>
    <row r="1736" spans="7:11" x14ac:dyDescent="0.25">
      <c r="G1736" s="117">
        <v>8418</v>
      </c>
      <c r="H1736" s="117">
        <v>5067</v>
      </c>
      <c r="I1736" s="117" t="s">
        <v>3445</v>
      </c>
      <c r="J1736" t="s">
        <v>8114</v>
      </c>
      <c r="K1736" t="s">
        <v>8124</v>
      </c>
    </row>
    <row r="1737" spans="7:11" x14ac:dyDescent="0.25">
      <c r="G1737" s="117">
        <v>8418</v>
      </c>
      <c r="H1737" s="117">
        <v>5068</v>
      </c>
      <c r="I1737" s="117" t="s">
        <v>3450</v>
      </c>
      <c r="J1737" t="s">
        <v>8114</v>
      </c>
      <c r="K1737" t="s">
        <v>8124</v>
      </c>
    </row>
    <row r="1738" spans="7:11" x14ac:dyDescent="0.25">
      <c r="G1738" s="117">
        <v>8418</v>
      </c>
      <c r="H1738" s="117">
        <v>5069</v>
      </c>
      <c r="I1738" s="117" t="s">
        <v>3453</v>
      </c>
      <c r="J1738" t="s">
        <v>8114</v>
      </c>
      <c r="K1738" t="s">
        <v>8124</v>
      </c>
    </row>
    <row r="1739" spans="7:11" x14ac:dyDescent="0.25">
      <c r="G1739" s="117">
        <v>8418</v>
      </c>
      <c r="H1739" s="117">
        <v>5070</v>
      </c>
      <c r="I1739" s="117" t="s">
        <v>3460</v>
      </c>
      <c r="J1739" t="s">
        <v>8114</v>
      </c>
      <c r="K1739" t="s">
        <v>8124</v>
      </c>
    </row>
    <row r="1740" spans="7:11" x14ac:dyDescent="0.25">
      <c r="G1740" s="117">
        <v>8418</v>
      </c>
      <c r="H1740" s="117">
        <v>5071</v>
      </c>
      <c r="I1740" s="117" t="s">
        <v>3465</v>
      </c>
      <c r="J1740" t="s">
        <v>8114</v>
      </c>
      <c r="K1740" t="s">
        <v>8124</v>
      </c>
    </row>
    <row r="1741" spans="7:11" x14ac:dyDescent="0.25">
      <c r="G1741" s="117">
        <v>8418</v>
      </c>
      <c r="H1741" s="117">
        <v>5072</v>
      </c>
      <c r="I1741" s="117" t="s">
        <v>3472</v>
      </c>
      <c r="J1741" t="s">
        <v>8122</v>
      </c>
      <c r="K1741" t="s">
        <v>8124</v>
      </c>
    </row>
    <row r="1742" spans="7:11" x14ac:dyDescent="0.25">
      <c r="G1742" s="117">
        <v>8418</v>
      </c>
      <c r="H1742" s="117">
        <v>5155</v>
      </c>
      <c r="I1742" s="117" t="s">
        <v>3691</v>
      </c>
      <c r="J1742" t="s">
        <v>8122</v>
      </c>
      <c r="K1742" t="s">
        <v>8123</v>
      </c>
    </row>
    <row r="1743" spans="7:11" x14ac:dyDescent="0.25">
      <c r="G1743" s="117">
        <v>8418</v>
      </c>
      <c r="H1743" s="117">
        <v>5156</v>
      </c>
      <c r="I1743" s="117" t="s">
        <v>3695</v>
      </c>
      <c r="J1743" t="s">
        <v>8122</v>
      </c>
      <c r="K1743" t="s">
        <v>8123</v>
      </c>
    </row>
    <row r="1744" spans="7:11" x14ac:dyDescent="0.25">
      <c r="G1744" s="117">
        <v>8418</v>
      </c>
      <c r="H1744" s="117">
        <v>5157</v>
      </c>
      <c r="I1744" s="117" t="s">
        <v>3698</v>
      </c>
      <c r="J1744" t="s">
        <v>8122</v>
      </c>
      <c r="K1744" t="s">
        <v>8123</v>
      </c>
    </row>
    <row r="1745" spans="7:11" x14ac:dyDescent="0.25">
      <c r="G1745" s="117">
        <v>8418</v>
      </c>
      <c r="H1745" s="117">
        <v>5158</v>
      </c>
      <c r="I1745" s="117" t="s">
        <v>3701</v>
      </c>
      <c r="J1745" t="s">
        <v>8122</v>
      </c>
      <c r="K1745" t="s">
        <v>8123</v>
      </c>
    </row>
    <row r="1746" spans="7:11" x14ac:dyDescent="0.25">
      <c r="G1746" s="117">
        <v>8418</v>
      </c>
      <c r="H1746" s="117">
        <v>5162</v>
      </c>
      <c r="I1746" s="117" t="s">
        <v>3712</v>
      </c>
      <c r="J1746" t="s">
        <v>8122</v>
      </c>
      <c r="K1746" t="s">
        <v>8123</v>
      </c>
    </row>
    <row r="1747" spans="7:11" x14ac:dyDescent="0.25">
      <c r="G1747" s="117">
        <v>8418</v>
      </c>
      <c r="H1747" s="117">
        <v>5163</v>
      </c>
      <c r="I1747" s="117" t="s">
        <v>3717</v>
      </c>
      <c r="J1747" t="s">
        <v>8116</v>
      </c>
      <c r="K1747" t="s">
        <v>8117</v>
      </c>
    </row>
    <row r="1748" spans="7:11" x14ac:dyDescent="0.25">
      <c r="G1748" s="117">
        <v>8418</v>
      </c>
      <c r="H1748" s="117">
        <v>5165</v>
      </c>
      <c r="I1748" s="117" t="s">
        <v>3722</v>
      </c>
      <c r="J1748" t="s">
        <v>8116</v>
      </c>
      <c r="K1748" t="s">
        <v>8117</v>
      </c>
    </row>
    <row r="1749" spans="7:11" x14ac:dyDescent="0.25">
      <c r="G1749" s="117">
        <v>8418</v>
      </c>
      <c r="H1749" s="117">
        <v>5166</v>
      </c>
      <c r="I1749" s="117" t="s">
        <v>3726</v>
      </c>
      <c r="J1749" t="s">
        <v>8122</v>
      </c>
      <c r="K1749" t="s">
        <v>8123</v>
      </c>
    </row>
    <row r="1750" spans="7:11" x14ac:dyDescent="0.25">
      <c r="G1750" s="117">
        <v>8418</v>
      </c>
      <c r="H1750" s="117">
        <v>5167</v>
      </c>
      <c r="I1750" s="117" t="s">
        <v>3730</v>
      </c>
      <c r="J1750" t="s">
        <v>8122</v>
      </c>
      <c r="K1750" t="s">
        <v>8123</v>
      </c>
    </row>
    <row r="1751" spans="7:11" x14ac:dyDescent="0.25">
      <c r="G1751" s="117">
        <v>8418</v>
      </c>
      <c r="H1751" s="117">
        <v>5168</v>
      </c>
      <c r="I1751" s="117" t="s">
        <v>3734</v>
      </c>
      <c r="J1751" t="s">
        <v>8122</v>
      </c>
      <c r="K1751" t="s">
        <v>8124</v>
      </c>
    </row>
    <row r="1752" spans="7:11" x14ac:dyDescent="0.25">
      <c r="G1752" s="117">
        <v>8418</v>
      </c>
      <c r="H1752" s="117">
        <v>5169</v>
      </c>
      <c r="I1752" s="117" t="s">
        <v>3738</v>
      </c>
      <c r="J1752" t="s">
        <v>8114</v>
      </c>
      <c r="K1752" t="s">
        <v>8124</v>
      </c>
    </row>
    <row r="1753" spans="7:11" x14ac:dyDescent="0.25">
      <c r="G1753" s="117">
        <v>8418</v>
      </c>
      <c r="H1753" s="117">
        <v>5171</v>
      </c>
      <c r="I1753" s="117" t="s">
        <v>3742</v>
      </c>
      <c r="J1753" t="s">
        <v>8114</v>
      </c>
      <c r="K1753" t="s">
        <v>8124</v>
      </c>
    </row>
    <row r="1754" spans="7:11" x14ac:dyDescent="0.25">
      <c r="G1754" s="117">
        <v>8418</v>
      </c>
      <c r="H1754" s="117">
        <v>5172</v>
      </c>
      <c r="I1754" s="117" t="s">
        <v>3746</v>
      </c>
      <c r="J1754" t="s">
        <v>8122</v>
      </c>
      <c r="K1754" t="s">
        <v>8124</v>
      </c>
    </row>
    <row r="1755" spans="7:11" x14ac:dyDescent="0.25">
      <c r="G1755" s="117">
        <v>8418</v>
      </c>
      <c r="H1755" s="117">
        <v>5174</v>
      </c>
      <c r="I1755" s="117" t="s">
        <v>3751</v>
      </c>
      <c r="J1755" t="s">
        <v>8113</v>
      </c>
      <c r="K1755" t="s">
        <v>8115</v>
      </c>
    </row>
    <row r="1756" spans="7:11" x14ac:dyDescent="0.25">
      <c r="G1756" s="117">
        <v>8418</v>
      </c>
      <c r="H1756" s="117">
        <v>5175</v>
      </c>
      <c r="I1756" s="117" t="s">
        <v>3754</v>
      </c>
      <c r="J1756" t="s">
        <v>8122</v>
      </c>
      <c r="K1756" t="s">
        <v>8124</v>
      </c>
    </row>
    <row r="1757" spans="7:11" x14ac:dyDescent="0.25">
      <c r="G1757" s="117">
        <v>8418</v>
      </c>
      <c r="H1757" s="117">
        <v>5176</v>
      </c>
      <c r="I1757" s="117" t="s">
        <v>3755</v>
      </c>
      <c r="J1757" t="s">
        <v>8113</v>
      </c>
      <c r="K1757" t="s">
        <v>8115</v>
      </c>
    </row>
    <row r="1758" spans="7:11" x14ac:dyDescent="0.25">
      <c r="G1758" s="117">
        <v>8418</v>
      </c>
      <c r="H1758" s="117">
        <v>5177</v>
      </c>
      <c r="I1758" s="117" t="s">
        <v>3756</v>
      </c>
      <c r="J1758" t="s">
        <v>8122</v>
      </c>
      <c r="K1758" t="s">
        <v>8124</v>
      </c>
    </row>
    <row r="1759" spans="7:11" x14ac:dyDescent="0.25">
      <c r="G1759" s="117">
        <v>8418</v>
      </c>
      <c r="H1759" s="117">
        <v>5178</v>
      </c>
      <c r="I1759" s="117" t="s">
        <v>3765</v>
      </c>
      <c r="J1759" t="s">
        <v>8122</v>
      </c>
      <c r="K1759" t="s">
        <v>8123</v>
      </c>
    </row>
    <row r="1760" spans="7:11" x14ac:dyDescent="0.25">
      <c r="G1760" s="117">
        <v>8418</v>
      </c>
      <c r="H1760" s="117">
        <v>5179</v>
      </c>
      <c r="I1760" s="117" t="s">
        <v>3768</v>
      </c>
      <c r="J1760" t="s">
        <v>8122</v>
      </c>
      <c r="K1760" t="s">
        <v>8123</v>
      </c>
    </row>
    <row r="1761" spans="7:11" x14ac:dyDescent="0.25">
      <c r="G1761" s="117">
        <v>8418</v>
      </c>
      <c r="H1761" s="117">
        <v>5180</v>
      </c>
      <c r="I1761" s="117" t="s">
        <v>3772</v>
      </c>
      <c r="J1761" t="s">
        <v>8122</v>
      </c>
      <c r="K1761" t="s">
        <v>8124</v>
      </c>
    </row>
    <row r="1762" spans="7:11" x14ac:dyDescent="0.25">
      <c r="G1762" s="117">
        <v>8418</v>
      </c>
      <c r="H1762" s="117">
        <v>5181</v>
      </c>
      <c r="I1762" s="117" t="s">
        <v>3775</v>
      </c>
      <c r="J1762" t="s">
        <v>8122</v>
      </c>
      <c r="K1762" t="s">
        <v>8124</v>
      </c>
    </row>
    <row r="1763" spans="7:11" x14ac:dyDescent="0.25">
      <c r="G1763" s="117">
        <v>8418</v>
      </c>
      <c r="H1763" s="117">
        <v>5182</v>
      </c>
      <c r="I1763" s="117" t="s">
        <v>3778</v>
      </c>
      <c r="J1763" t="s">
        <v>8122</v>
      </c>
      <c r="K1763" t="s">
        <v>8124</v>
      </c>
    </row>
    <row r="1764" spans="7:11" x14ac:dyDescent="0.25">
      <c r="G1764" s="117">
        <v>8419</v>
      </c>
      <c r="H1764" s="117">
        <v>4900</v>
      </c>
      <c r="I1764" s="117" t="s">
        <v>3018</v>
      </c>
      <c r="J1764" t="s">
        <v>8122</v>
      </c>
      <c r="K1764" t="s">
        <v>8124</v>
      </c>
    </row>
    <row r="1765" spans="7:11" x14ac:dyDescent="0.25">
      <c r="G1765" s="117">
        <v>8419</v>
      </c>
      <c r="H1765" s="117">
        <v>4901</v>
      </c>
      <c r="I1765" s="117" t="s">
        <v>3026</v>
      </c>
      <c r="J1765" t="s">
        <v>8122</v>
      </c>
      <c r="K1765" t="s">
        <v>8124</v>
      </c>
    </row>
    <row r="1766" spans="7:11" x14ac:dyDescent="0.25">
      <c r="G1766" s="117">
        <v>8423</v>
      </c>
      <c r="H1766" s="117">
        <v>4928</v>
      </c>
      <c r="I1766" s="117" t="s">
        <v>3093</v>
      </c>
      <c r="J1766" t="s">
        <v>8113</v>
      </c>
      <c r="K1766" t="s">
        <v>8119</v>
      </c>
    </row>
    <row r="1767" spans="7:11" x14ac:dyDescent="0.25">
      <c r="G1767" s="117">
        <v>8423</v>
      </c>
      <c r="H1767" s="117">
        <v>4932</v>
      </c>
      <c r="I1767" s="117" t="s">
        <v>3099</v>
      </c>
      <c r="J1767" t="s">
        <v>8114</v>
      </c>
      <c r="K1767" t="s">
        <v>8124</v>
      </c>
    </row>
    <row r="1768" spans="7:11" x14ac:dyDescent="0.25">
      <c r="G1768" s="117">
        <v>8423</v>
      </c>
      <c r="H1768" s="117">
        <v>4933</v>
      </c>
      <c r="I1768" s="117" t="s">
        <v>3103</v>
      </c>
      <c r="J1768" t="s">
        <v>8122</v>
      </c>
      <c r="K1768" t="s">
        <v>8124</v>
      </c>
    </row>
    <row r="1769" spans="7:11" x14ac:dyDescent="0.25">
      <c r="G1769" s="117">
        <v>8423</v>
      </c>
      <c r="H1769" s="117">
        <v>4934</v>
      </c>
      <c r="I1769" s="117" t="s">
        <v>3106</v>
      </c>
      <c r="J1769" t="s">
        <v>8122</v>
      </c>
      <c r="K1769" t="s">
        <v>8124</v>
      </c>
    </row>
    <row r="1770" spans="7:11" x14ac:dyDescent="0.25">
      <c r="G1770" s="117">
        <v>8423</v>
      </c>
      <c r="H1770" s="117">
        <v>5913</v>
      </c>
      <c r="I1770" s="117" t="s">
        <v>4131</v>
      </c>
      <c r="J1770" t="s">
        <v>8122</v>
      </c>
      <c r="K1770" t="s">
        <v>8124</v>
      </c>
    </row>
    <row r="1771" spans="7:11" x14ac:dyDescent="0.25">
      <c r="G1771" s="117">
        <v>8426</v>
      </c>
      <c r="H1771" s="117">
        <v>4097</v>
      </c>
      <c r="I1771" s="117" t="s">
        <v>630</v>
      </c>
      <c r="J1771" t="s">
        <v>8113</v>
      </c>
      <c r="K1771" t="s">
        <v>8119</v>
      </c>
    </row>
    <row r="1772" spans="7:11" x14ac:dyDescent="0.25">
      <c r="G1772" s="117">
        <v>8427</v>
      </c>
      <c r="H1772" s="117">
        <v>4099</v>
      </c>
      <c r="I1772" s="117" t="s">
        <v>636</v>
      </c>
      <c r="J1772" t="s">
        <v>8113</v>
      </c>
      <c r="K1772" t="s">
        <v>8119</v>
      </c>
    </row>
    <row r="1773" spans="7:11" x14ac:dyDescent="0.25">
      <c r="G1773" s="117">
        <v>8428</v>
      </c>
      <c r="H1773" s="117">
        <v>5000</v>
      </c>
      <c r="I1773" s="117" t="s">
        <v>3266</v>
      </c>
      <c r="J1773" t="s">
        <v>8113</v>
      </c>
      <c r="K1773" t="s">
        <v>8119</v>
      </c>
    </row>
    <row r="1774" spans="7:11" x14ac:dyDescent="0.25">
      <c r="G1774" s="117">
        <v>8428</v>
      </c>
      <c r="H1774" s="117">
        <v>5007</v>
      </c>
      <c r="I1774" s="117" t="s">
        <v>3292</v>
      </c>
      <c r="J1774" t="s">
        <v>8122</v>
      </c>
      <c r="K1774" t="s">
        <v>8124</v>
      </c>
    </row>
    <row r="1775" spans="7:11" x14ac:dyDescent="0.25">
      <c r="G1775" s="117">
        <v>8428</v>
      </c>
      <c r="H1775" s="117">
        <v>5008</v>
      </c>
      <c r="I1775" s="117" t="s">
        <v>3295</v>
      </c>
      <c r="J1775" t="s">
        <v>8122</v>
      </c>
      <c r="K1775" t="s">
        <v>8124</v>
      </c>
    </row>
    <row r="1776" spans="7:11" x14ac:dyDescent="0.25">
      <c r="G1776" s="117">
        <v>8428</v>
      </c>
      <c r="H1776" s="117">
        <v>5009</v>
      </c>
      <c r="I1776" s="117" t="s">
        <v>3302</v>
      </c>
      <c r="J1776" t="s">
        <v>8114</v>
      </c>
      <c r="K1776" t="s">
        <v>8124</v>
      </c>
    </row>
    <row r="1777" spans="7:11" x14ac:dyDescent="0.25">
      <c r="G1777" s="117">
        <v>8428</v>
      </c>
      <c r="H1777" s="117">
        <v>5010</v>
      </c>
      <c r="I1777" s="117" t="s">
        <v>3305</v>
      </c>
      <c r="J1777" t="s">
        <v>8114</v>
      </c>
      <c r="K1777" t="s">
        <v>8124</v>
      </c>
    </row>
    <row r="1778" spans="7:11" x14ac:dyDescent="0.25">
      <c r="G1778" s="117">
        <v>8428</v>
      </c>
      <c r="H1778" s="117">
        <v>5016</v>
      </c>
      <c r="I1778" s="117" t="s">
        <v>3320</v>
      </c>
      <c r="J1778" t="s">
        <v>8122</v>
      </c>
      <c r="K1778" t="s">
        <v>8124</v>
      </c>
    </row>
    <row r="1779" spans="7:11" x14ac:dyDescent="0.25">
      <c r="G1779" s="117">
        <v>8428</v>
      </c>
      <c r="H1779" s="117">
        <v>5017</v>
      </c>
      <c r="I1779" s="117" t="s">
        <v>3323</v>
      </c>
      <c r="J1779" t="s">
        <v>8122</v>
      </c>
      <c r="K1779" t="s">
        <v>8124</v>
      </c>
    </row>
    <row r="1780" spans="7:11" x14ac:dyDescent="0.25">
      <c r="G1780" s="117">
        <v>8431</v>
      </c>
      <c r="H1780" s="117">
        <v>4552</v>
      </c>
      <c r="I1780" s="117" t="s">
        <v>2324</v>
      </c>
      <c r="J1780" t="s">
        <v>8122</v>
      </c>
      <c r="K1780" t="s">
        <v>8124</v>
      </c>
    </row>
    <row r="1781" spans="7:11" x14ac:dyDescent="0.25">
      <c r="G1781" s="117">
        <v>8433</v>
      </c>
      <c r="H1781" s="117">
        <v>3827</v>
      </c>
      <c r="I1781" s="117" t="s">
        <v>420</v>
      </c>
      <c r="J1781" t="s">
        <v>8122</v>
      </c>
      <c r="K1781" t="s">
        <v>8124</v>
      </c>
    </row>
    <row r="1782" spans="7:11" x14ac:dyDescent="0.25">
      <c r="G1782" s="117">
        <v>8434</v>
      </c>
      <c r="H1782" s="117">
        <v>4554</v>
      </c>
      <c r="I1782" s="117" t="s">
        <v>2328</v>
      </c>
      <c r="J1782" t="s">
        <v>8122</v>
      </c>
      <c r="K1782" t="s">
        <v>8124</v>
      </c>
    </row>
    <row r="1783" spans="7:11" x14ac:dyDescent="0.25">
      <c r="G1783" s="117">
        <v>8452</v>
      </c>
      <c r="H1783" s="117">
        <v>4213</v>
      </c>
      <c r="I1783" s="117" t="s">
        <v>1567</v>
      </c>
      <c r="J1783" t="s">
        <v>8122</v>
      </c>
      <c r="K1783" t="s">
        <v>8124</v>
      </c>
    </row>
    <row r="1784" spans="7:11" x14ac:dyDescent="0.25">
      <c r="G1784" s="117">
        <v>8453</v>
      </c>
      <c r="H1784" s="117">
        <v>4214</v>
      </c>
      <c r="I1784" s="117" t="s">
        <v>1571</v>
      </c>
      <c r="J1784" t="s">
        <v>8113</v>
      </c>
      <c r="K1784" t="s">
        <v>8119</v>
      </c>
    </row>
    <row r="1785" spans="7:11" x14ac:dyDescent="0.25">
      <c r="G1785" s="117">
        <v>8453</v>
      </c>
      <c r="H1785" s="117">
        <v>4221</v>
      </c>
      <c r="I1785" s="117" t="s">
        <v>1594</v>
      </c>
      <c r="J1785" t="s">
        <v>8122</v>
      </c>
      <c r="K1785" t="s">
        <v>8124</v>
      </c>
    </row>
    <row r="1786" spans="7:11" x14ac:dyDescent="0.25">
      <c r="G1786" s="117">
        <v>8453</v>
      </c>
      <c r="H1786" s="117">
        <v>5209</v>
      </c>
      <c r="I1786" s="117" t="s">
        <v>2944</v>
      </c>
      <c r="J1786" t="s">
        <v>8122</v>
      </c>
      <c r="K1786" t="s">
        <v>8124</v>
      </c>
    </row>
    <row r="1787" spans="7:11" x14ac:dyDescent="0.25">
      <c r="G1787" s="117">
        <v>8453</v>
      </c>
      <c r="H1787" s="117">
        <v>5210</v>
      </c>
      <c r="I1787" s="117" t="s">
        <v>2946</v>
      </c>
      <c r="J1787" t="s">
        <v>8122</v>
      </c>
      <c r="K1787" t="s">
        <v>8124</v>
      </c>
    </row>
    <row r="1788" spans="7:11" x14ac:dyDescent="0.25">
      <c r="G1788" s="117">
        <v>8453</v>
      </c>
      <c r="H1788" s="117">
        <v>6628</v>
      </c>
      <c r="I1788" s="117" t="s">
        <v>5816</v>
      </c>
      <c r="J1788" t="s">
        <v>8122</v>
      </c>
      <c r="K1788" t="s">
        <v>8124</v>
      </c>
    </row>
    <row r="1789" spans="7:11" x14ac:dyDescent="0.25">
      <c r="G1789" s="117">
        <v>8453</v>
      </c>
      <c r="H1789" s="117">
        <v>6629</v>
      </c>
      <c r="I1789" s="117" t="s">
        <v>5818</v>
      </c>
      <c r="J1789" t="s">
        <v>8122</v>
      </c>
      <c r="K1789" t="s">
        <v>8124</v>
      </c>
    </row>
    <row r="1790" spans="7:11" x14ac:dyDescent="0.25">
      <c r="G1790" s="117">
        <v>8453</v>
      </c>
      <c r="H1790" s="117">
        <v>6630</v>
      </c>
      <c r="I1790" s="117" t="s">
        <v>5820</v>
      </c>
      <c r="J1790" t="s">
        <v>8122</v>
      </c>
      <c r="K1790" t="s">
        <v>8124</v>
      </c>
    </row>
    <row r="1791" spans="7:11" x14ac:dyDescent="0.25">
      <c r="G1791" s="117">
        <v>8453</v>
      </c>
      <c r="H1791" s="117">
        <v>6631</v>
      </c>
      <c r="I1791" s="117" t="s">
        <v>5822</v>
      </c>
      <c r="J1791" t="s">
        <v>8122</v>
      </c>
      <c r="K1791" t="s">
        <v>8124</v>
      </c>
    </row>
    <row r="1792" spans="7:11" x14ac:dyDescent="0.25">
      <c r="G1792" s="117">
        <v>8453</v>
      </c>
      <c r="H1792" s="117">
        <v>6632</v>
      </c>
      <c r="I1792" s="117" t="s">
        <v>5825</v>
      </c>
      <c r="J1792" t="s">
        <v>8122</v>
      </c>
      <c r="K1792" t="s">
        <v>8124</v>
      </c>
    </row>
    <row r="1793" spans="7:11" x14ac:dyDescent="0.25">
      <c r="G1793" s="117">
        <v>8453</v>
      </c>
      <c r="H1793" s="117">
        <v>6633</v>
      </c>
      <c r="I1793" s="117" t="s">
        <v>5828</v>
      </c>
      <c r="J1793" t="s">
        <v>8122</v>
      </c>
      <c r="K1793" t="s">
        <v>8124</v>
      </c>
    </row>
    <row r="1794" spans="7:11" x14ac:dyDescent="0.25">
      <c r="G1794" s="117">
        <v>8453</v>
      </c>
      <c r="H1794" s="117">
        <v>6634</v>
      </c>
      <c r="I1794" s="117" t="s">
        <v>5830</v>
      </c>
      <c r="J1794" t="s">
        <v>8122</v>
      </c>
      <c r="K1794" t="s">
        <v>8124</v>
      </c>
    </row>
    <row r="1795" spans="7:11" x14ac:dyDescent="0.25">
      <c r="G1795" s="117">
        <v>8453</v>
      </c>
      <c r="H1795" s="117">
        <v>6635</v>
      </c>
      <c r="I1795" s="117" t="s">
        <v>5832</v>
      </c>
      <c r="J1795" t="s">
        <v>8122</v>
      </c>
      <c r="K1795" t="s">
        <v>8124</v>
      </c>
    </row>
    <row r="1796" spans="7:11" x14ac:dyDescent="0.25">
      <c r="G1796" s="117">
        <v>8453</v>
      </c>
      <c r="H1796" s="117">
        <v>6636</v>
      </c>
      <c r="I1796" s="117" t="s">
        <v>5838</v>
      </c>
      <c r="J1796" t="s">
        <v>8122</v>
      </c>
      <c r="K1796" t="s">
        <v>8124</v>
      </c>
    </row>
    <row r="1797" spans="7:11" x14ac:dyDescent="0.25">
      <c r="G1797" s="117">
        <v>8453</v>
      </c>
      <c r="H1797" s="117">
        <v>6637</v>
      </c>
      <c r="I1797" s="117" t="s">
        <v>5840</v>
      </c>
      <c r="J1797" t="s">
        <v>8122</v>
      </c>
      <c r="K1797" t="s">
        <v>8124</v>
      </c>
    </row>
    <row r="1798" spans="7:11" x14ac:dyDescent="0.25">
      <c r="G1798" s="117">
        <v>8453</v>
      </c>
      <c r="H1798" s="117">
        <v>6638</v>
      </c>
      <c r="I1798" s="117" t="s">
        <v>5842</v>
      </c>
      <c r="J1798" t="s">
        <v>8114</v>
      </c>
      <c r="K1798" t="s">
        <v>8120</v>
      </c>
    </row>
    <row r="1799" spans="7:11" x14ac:dyDescent="0.25">
      <c r="G1799" s="117">
        <v>8453</v>
      </c>
      <c r="H1799" s="117">
        <v>6639</v>
      </c>
      <c r="I1799" s="117" t="s">
        <v>5844</v>
      </c>
      <c r="J1799" t="s">
        <v>8122</v>
      </c>
      <c r="K1799" t="s">
        <v>8124</v>
      </c>
    </row>
    <row r="1800" spans="7:11" x14ac:dyDescent="0.25">
      <c r="G1800" s="117">
        <v>8453</v>
      </c>
      <c r="H1800" s="117">
        <v>6640</v>
      </c>
      <c r="I1800" s="117" t="s">
        <v>5846</v>
      </c>
      <c r="J1800" t="s">
        <v>8122</v>
      </c>
      <c r="K1800" t="s">
        <v>8124</v>
      </c>
    </row>
    <row r="1801" spans="7:11" x14ac:dyDescent="0.25">
      <c r="G1801" s="117">
        <v>8453</v>
      </c>
      <c r="H1801" s="117">
        <v>6641</v>
      </c>
      <c r="I1801" s="117" t="s">
        <v>5848</v>
      </c>
      <c r="J1801" t="s">
        <v>8114</v>
      </c>
      <c r="K1801" t="s">
        <v>8120</v>
      </c>
    </row>
    <row r="1802" spans="7:11" x14ac:dyDescent="0.25">
      <c r="G1802" s="117">
        <v>8453</v>
      </c>
      <c r="H1802" s="117">
        <v>6642</v>
      </c>
      <c r="I1802" s="117" t="s">
        <v>5850</v>
      </c>
      <c r="J1802" t="s">
        <v>8114</v>
      </c>
      <c r="K1802" t="s">
        <v>8120</v>
      </c>
    </row>
    <row r="1803" spans="7:11" x14ac:dyDescent="0.25">
      <c r="G1803" s="117">
        <v>8453</v>
      </c>
      <c r="H1803" s="117">
        <v>6643</v>
      </c>
      <c r="I1803" s="117" t="s">
        <v>5852</v>
      </c>
      <c r="J1803" t="s">
        <v>8114</v>
      </c>
      <c r="K1803" t="s">
        <v>8120</v>
      </c>
    </row>
    <row r="1804" spans="7:11" x14ac:dyDescent="0.25">
      <c r="G1804" s="117">
        <v>8453</v>
      </c>
      <c r="H1804" s="117">
        <v>6644</v>
      </c>
      <c r="I1804" s="117" t="s">
        <v>5854</v>
      </c>
      <c r="J1804" t="s">
        <v>8122</v>
      </c>
      <c r="K1804" t="s">
        <v>8124</v>
      </c>
    </row>
    <row r="1805" spans="7:11" x14ac:dyDescent="0.25">
      <c r="G1805" s="117">
        <v>8453</v>
      </c>
      <c r="H1805" s="117">
        <v>6645</v>
      </c>
      <c r="I1805" s="117" t="s">
        <v>5856</v>
      </c>
      <c r="J1805" t="s">
        <v>8122</v>
      </c>
      <c r="K1805" t="s">
        <v>8124</v>
      </c>
    </row>
    <row r="1806" spans="7:11" x14ac:dyDescent="0.25">
      <c r="G1806" s="117">
        <v>8453</v>
      </c>
      <c r="H1806" s="117">
        <v>6646</v>
      </c>
      <c r="I1806" s="117" t="s">
        <v>5858</v>
      </c>
      <c r="J1806" t="s">
        <v>8122</v>
      </c>
      <c r="K1806" t="s">
        <v>8124</v>
      </c>
    </row>
    <row r="1807" spans="7:11" x14ac:dyDescent="0.25">
      <c r="G1807" s="117">
        <v>8453</v>
      </c>
      <c r="H1807" s="117">
        <v>6647</v>
      </c>
      <c r="I1807" s="117" t="s">
        <v>5964</v>
      </c>
      <c r="J1807" t="s">
        <v>8122</v>
      </c>
      <c r="K1807" t="s">
        <v>8124</v>
      </c>
    </row>
    <row r="1808" spans="7:11" x14ac:dyDescent="0.25">
      <c r="G1808" s="117">
        <v>8453</v>
      </c>
      <c r="H1808" s="117">
        <v>6648</v>
      </c>
      <c r="I1808" s="117" t="s">
        <v>5966</v>
      </c>
      <c r="J1808" t="s">
        <v>8122</v>
      </c>
      <c r="K1808" t="s">
        <v>8124</v>
      </c>
    </row>
    <row r="1809" spans="7:11" x14ac:dyDescent="0.25">
      <c r="G1809" s="117">
        <v>8453</v>
      </c>
      <c r="H1809" s="117">
        <v>6649</v>
      </c>
      <c r="I1809" s="117" t="s">
        <v>5968</v>
      </c>
      <c r="J1809" t="s">
        <v>8122</v>
      </c>
      <c r="K1809" t="s">
        <v>8124</v>
      </c>
    </row>
    <row r="1810" spans="7:11" x14ac:dyDescent="0.25">
      <c r="G1810" s="117">
        <v>8453</v>
      </c>
      <c r="H1810" s="117">
        <v>6650</v>
      </c>
      <c r="I1810" s="117" t="s">
        <v>5970</v>
      </c>
      <c r="J1810" t="s">
        <v>8122</v>
      </c>
      <c r="K1810" t="s">
        <v>8124</v>
      </c>
    </row>
    <row r="1811" spans="7:11" x14ac:dyDescent="0.25">
      <c r="G1811" s="117">
        <v>8453</v>
      </c>
      <c r="H1811" s="117">
        <v>6651</v>
      </c>
      <c r="I1811" s="117" t="s">
        <v>5972</v>
      </c>
      <c r="J1811" t="s">
        <v>8114</v>
      </c>
      <c r="K1811" t="s">
        <v>8120</v>
      </c>
    </row>
    <row r="1812" spans="7:11" x14ac:dyDescent="0.25">
      <c r="G1812" s="117">
        <v>8453</v>
      </c>
      <c r="H1812" s="117">
        <v>6652</v>
      </c>
      <c r="I1812" s="117" t="s">
        <v>5974</v>
      </c>
      <c r="J1812" t="s">
        <v>8122</v>
      </c>
      <c r="K1812" t="s">
        <v>8124</v>
      </c>
    </row>
    <row r="1813" spans="7:11" x14ac:dyDescent="0.25">
      <c r="G1813" s="117">
        <v>8453</v>
      </c>
      <c r="H1813" s="117">
        <v>6653</v>
      </c>
      <c r="I1813" s="117" t="s">
        <v>5978</v>
      </c>
      <c r="J1813" t="s">
        <v>8122</v>
      </c>
      <c r="K1813" t="s">
        <v>8124</v>
      </c>
    </row>
    <row r="1814" spans="7:11" x14ac:dyDescent="0.25">
      <c r="G1814" s="117">
        <v>8453</v>
      </c>
      <c r="H1814" s="117">
        <v>6654</v>
      </c>
      <c r="I1814" s="117" t="s">
        <v>5980</v>
      </c>
      <c r="J1814" t="s">
        <v>8122</v>
      </c>
      <c r="K1814" t="s">
        <v>8124</v>
      </c>
    </row>
    <row r="1815" spans="7:11" x14ac:dyDescent="0.25">
      <c r="G1815" s="117">
        <v>8453</v>
      </c>
      <c r="H1815" s="117">
        <v>6655</v>
      </c>
      <c r="I1815" s="117" t="s">
        <v>5982</v>
      </c>
      <c r="J1815" t="s">
        <v>8122</v>
      </c>
      <c r="K1815" t="s">
        <v>8124</v>
      </c>
    </row>
    <row r="1816" spans="7:11" x14ac:dyDescent="0.25">
      <c r="G1816" s="117">
        <v>8453</v>
      </c>
      <c r="H1816" s="117">
        <v>6656</v>
      </c>
      <c r="I1816" s="117" t="s">
        <v>5984</v>
      </c>
      <c r="J1816" t="s">
        <v>8122</v>
      </c>
      <c r="K1816" t="s">
        <v>8124</v>
      </c>
    </row>
    <row r="1817" spans="7:11" x14ac:dyDescent="0.25">
      <c r="G1817" s="117">
        <v>8453</v>
      </c>
      <c r="H1817" s="117">
        <v>6657</v>
      </c>
      <c r="I1817" s="117" t="s">
        <v>5976</v>
      </c>
      <c r="J1817" t="s">
        <v>8122</v>
      </c>
      <c r="K1817" t="s">
        <v>8124</v>
      </c>
    </row>
    <row r="1818" spans="7:11" x14ac:dyDescent="0.25">
      <c r="G1818" s="117">
        <v>8453</v>
      </c>
      <c r="H1818" s="117">
        <v>6920</v>
      </c>
      <c r="I1818" s="117" t="s">
        <v>5836</v>
      </c>
      <c r="J1818" t="s">
        <v>8122</v>
      </c>
      <c r="K1818" t="s">
        <v>8126</v>
      </c>
    </row>
    <row r="1819" spans="7:11" x14ac:dyDescent="0.25">
      <c r="G1819" s="117">
        <v>8453</v>
      </c>
      <c r="H1819" s="117">
        <v>6958</v>
      </c>
      <c r="I1819" s="117" t="s">
        <v>5868</v>
      </c>
      <c r="J1819" t="s">
        <v>8122</v>
      </c>
      <c r="K1819" t="s">
        <v>8126</v>
      </c>
    </row>
    <row r="1820" spans="7:11" x14ac:dyDescent="0.25">
      <c r="G1820" s="117">
        <v>8453</v>
      </c>
      <c r="H1820" s="117">
        <v>6959</v>
      </c>
      <c r="I1820" s="117" t="s">
        <v>5870</v>
      </c>
      <c r="J1820" t="s">
        <v>8122</v>
      </c>
      <c r="K1820" t="s">
        <v>8126</v>
      </c>
    </row>
    <row r="1821" spans="7:11" x14ac:dyDescent="0.25">
      <c r="G1821" s="117">
        <v>8453</v>
      </c>
      <c r="H1821" s="117">
        <v>6960</v>
      </c>
      <c r="I1821" s="117" t="s">
        <v>5897</v>
      </c>
      <c r="J1821" t="s">
        <v>8122</v>
      </c>
      <c r="K1821" t="s">
        <v>8126</v>
      </c>
    </row>
    <row r="1822" spans="7:11" x14ac:dyDescent="0.25">
      <c r="G1822" s="117">
        <v>8453</v>
      </c>
      <c r="H1822" s="117">
        <v>6965</v>
      </c>
      <c r="I1822" s="117" t="s">
        <v>5876</v>
      </c>
      <c r="J1822" t="s">
        <v>8122</v>
      </c>
      <c r="K1822" t="s">
        <v>8126</v>
      </c>
    </row>
    <row r="1823" spans="7:11" x14ac:dyDescent="0.25">
      <c r="G1823" s="117">
        <v>8453</v>
      </c>
      <c r="H1823" s="117">
        <v>6966</v>
      </c>
      <c r="I1823" s="117" t="s">
        <v>5865</v>
      </c>
      <c r="J1823" t="s">
        <v>8122</v>
      </c>
      <c r="K1823" t="s">
        <v>8126</v>
      </c>
    </row>
    <row r="1824" spans="7:11" x14ac:dyDescent="0.25">
      <c r="G1824" s="117">
        <v>8453</v>
      </c>
      <c r="H1824" s="117">
        <v>6967</v>
      </c>
      <c r="I1824" s="117" t="s">
        <v>5891</v>
      </c>
      <c r="J1824" t="s">
        <v>8122</v>
      </c>
      <c r="K1824" t="s">
        <v>8126</v>
      </c>
    </row>
    <row r="1825" spans="7:11" x14ac:dyDescent="0.25">
      <c r="G1825" s="117">
        <v>8453</v>
      </c>
      <c r="H1825" s="117">
        <v>6968</v>
      </c>
      <c r="I1825" s="117" t="s">
        <v>5886</v>
      </c>
      <c r="J1825" t="s">
        <v>8122</v>
      </c>
      <c r="K1825" t="s">
        <v>8126</v>
      </c>
    </row>
    <row r="1826" spans="7:11" x14ac:dyDescent="0.25">
      <c r="G1826" s="117">
        <v>8453</v>
      </c>
      <c r="H1826" s="117">
        <v>6969</v>
      </c>
      <c r="I1826" s="117" t="s">
        <v>5895</v>
      </c>
      <c r="J1826" t="s">
        <v>8122</v>
      </c>
      <c r="K1826" t="s">
        <v>8126</v>
      </c>
    </row>
    <row r="1827" spans="7:11" x14ac:dyDescent="0.25">
      <c r="G1827" s="117">
        <v>8453</v>
      </c>
      <c r="H1827" s="117">
        <v>6970</v>
      </c>
      <c r="I1827" s="117" t="s">
        <v>5860</v>
      </c>
      <c r="J1827" t="s">
        <v>8122</v>
      </c>
      <c r="K1827" t="s">
        <v>8126</v>
      </c>
    </row>
    <row r="1828" spans="7:11" x14ac:dyDescent="0.25">
      <c r="G1828" s="117">
        <v>8453</v>
      </c>
      <c r="H1828" s="117">
        <v>6971</v>
      </c>
      <c r="I1828" s="117" t="s">
        <v>5899</v>
      </c>
      <c r="J1828" t="s">
        <v>8122</v>
      </c>
      <c r="K1828" t="s">
        <v>8126</v>
      </c>
    </row>
    <row r="1829" spans="7:11" x14ac:dyDescent="0.25">
      <c r="G1829" s="117">
        <v>8453</v>
      </c>
      <c r="H1829" s="117">
        <v>6972</v>
      </c>
      <c r="I1829" s="117" t="s">
        <v>5953</v>
      </c>
      <c r="J1829" t="s">
        <v>8122</v>
      </c>
      <c r="K1829" t="s">
        <v>8126</v>
      </c>
    </row>
    <row r="1830" spans="7:11" x14ac:dyDescent="0.25">
      <c r="G1830" s="117">
        <v>8453</v>
      </c>
      <c r="H1830" s="117">
        <v>6973</v>
      </c>
      <c r="I1830" s="117" t="s">
        <v>5955</v>
      </c>
      <c r="J1830" t="s">
        <v>8122</v>
      </c>
      <c r="K1830" t="s">
        <v>8126</v>
      </c>
    </row>
    <row r="1831" spans="7:11" x14ac:dyDescent="0.25">
      <c r="G1831" s="117">
        <v>8453</v>
      </c>
      <c r="H1831" s="117">
        <v>6974</v>
      </c>
      <c r="I1831" s="117" t="s">
        <v>5901</v>
      </c>
      <c r="J1831" t="s">
        <v>8122</v>
      </c>
      <c r="K1831" t="s">
        <v>8126</v>
      </c>
    </row>
    <row r="1832" spans="7:11" x14ac:dyDescent="0.25">
      <c r="G1832" s="117">
        <v>8453</v>
      </c>
      <c r="H1832" s="117">
        <v>6975</v>
      </c>
      <c r="I1832" s="117" t="s">
        <v>5916</v>
      </c>
      <c r="J1832" t="s">
        <v>8122</v>
      </c>
      <c r="K1832" t="s">
        <v>8126</v>
      </c>
    </row>
    <row r="1833" spans="7:11" x14ac:dyDescent="0.25">
      <c r="G1833" s="117">
        <v>8453</v>
      </c>
      <c r="H1833" s="117">
        <v>6976</v>
      </c>
      <c r="I1833" s="117" t="s">
        <v>5872</v>
      </c>
      <c r="J1833" t="s">
        <v>8122</v>
      </c>
      <c r="K1833" t="s">
        <v>8126</v>
      </c>
    </row>
    <row r="1834" spans="7:11" x14ac:dyDescent="0.25">
      <c r="G1834" s="117">
        <v>8453</v>
      </c>
      <c r="H1834" s="117">
        <v>6977</v>
      </c>
      <c r="I1834" s="117" t="s">
        <v>5911</v>
      </c>
      <c r="J1834" t="s">
        <v>8122</v>
      </c>
      <c r="K1834" t="s">
        <v>8126</v>
      </c>
    </row>
    <row r="1835" spans="7:11" x14ac:dyDescent="0.25">
      <c r="G1835" s="117">
        <v>8453</v>
      </c>
      <c r="H1835" s="117">
        <v>6978</v>
      </c>
      <c r="I1835" s="117" t="s">
        <v>5909</v>
      </c>
      <c r="J1835" t="s">
        <v>8122</v>
      </c>
      <c r="K1835" t="s">
        <v>8126</v>
      </c>
    </row>
    <row r="1836" spans="7:11" x14ac:dyDescent="0.25">
      <c r="G1836" s="117">
        <v>8453</v>
      </c>
      <c r="H1836" s="117">
        <v>6979</v>
      </c>
      <c r="I1836" s="117" t="s">
        <v>5904</v>
      </c>
      <c r="J1836" t="s">
        <v>8122</v>
      </c>
      <c r="K1836" t="s">
        <v>8126</v>
      </c>
    </row>
    <row r="1837" spans="7:11" x14ac:dyDescent="0.25">
      <c r="G1837" s="117">
        <v>8453</v>
      </c>
      <c r="H1837" s="117">
        <v>6980</v>
      </c>
      <c r="I1837" s="117" t="s">
        <v>5919</v>
      </c>
      <c r="J1837" t="s">
        <v>8122</v>
      </c>
      <c r="K1837" t="s">
        <v>8126</v>
      </c>
    </row>
    <row r="1838" spans="7:11" x14ac:dyDescent="0.25">
      <c r="G1838" s="117">
        <v>8453</v>
      </c>
      <c r="H1838" s="117">
        <v>6981</v>
      </c>
      <c r="I1838" s="117" t="s">
        <v>5960</v>
      </c>
      <c r="J1838" t="s">
        <v>8122</v>
      </c>
      <c r="K1838" t="s">
        <v>8126</v>
      </c>
    </row>
    <row r="1839" spans="7:11" x14ac:dyDescent="0.25">
      <c r="G1839" s="117">
        <v>8453</v>
      </c>
      <c r="H1839" s="117">
        <v>6982</v>
      </c>
      <c r="I1839" s="117" t="s">
        <v>5923</v>
      </c>
      <c r="J1839" t="s">
        <v>8122</v>
      </c>
      <c r="K1839" t="s">
        <v>8126</v>
      </c>
    </row>
    <row r="1840" spans="7:11" x14ac:dyDescent="0.25">
      <c r="G1840" s="117">
        <v>8453</v>
      </c>
      <c r="H1840" s="117">
        <v>6983</v>
      </c>
      <c r="I1840" s="117" t="s">
        <v>5962</v>
      </c>
      <c r="J1840" t="s">
        <v>8122</v>
      </c>
      <c r="K1840" t="s">
        <v>8126</v>
      </c>
    </row>
    <row r="1841" spans="7:11" x14ac:dyDescent="0.25">
      <c r="G1841" s="117">
        <v>8453</v>
      </c>
      <c r="H1841" s="117">
        <v>6984</v>
      </c>
      <c r="I1841" s="117" t="s">
        <v>5932</v>
      </c>
      <c r="J1841" t="s">
        <v>8122</v>
      </c>
      <c r="K1841" t="s">
        <v>8126</v>
      </c>
    </row>
    <row r="1842" spans="7:11" x14ac:dyDescent="0.25">
      <c r="G1842" s="117">
        <v>8453</v>
      </c>
      <c r="H1842" s="117">
        <v>6985</v>
      </c>
      <c r="I1842" s="117" t="s">
        <v>5925</v>
      </c>
      <c r="J1842" t="s">
        <v>8122</v>
      </c>
      <c r="K1842" t="s">
        <v>8126</v>
      </c>
    </row>
    <row r="1843" spans="7:11" x14ac:dyDescent="0.25">
      <c r="G1843" s="117">
        <v>8453</v>
      </c>
      <c r="H1843" s="117">
        <v>6986</v>
      </c>
      <c r="I1843" s="117" t="s">
        <v>5882</v>
      </c>
      <c r="J1843" t="s">
        <v>8122</v>
      </c>
      <c r="K1843" t="s">
        <v>8126</v>
      </c>
    </row>
    <row r="1844" spans="7:11" x14ac:dyDescent="0.25">
      <c r="G1844" s="117">
        <v>8453</v>
      </c>
      <c r="H1844" s="117">
        <v>6987</v>
      </c>
      <c r="I1844" s="117" t="s">
        <v>5921</v>
      </c>
      <c r="J1844" t="s">
        <v>8122</v>
      </c>
      <c r="K1844" t="s">
        <v>8126</v>
      </c>
    </row>
    <row r="1845" spans="7:11" x14ac:dyDescent="0.25">
      <c r="G1845" s="117">
        <v>8453</v>
      </c>
      <c r="H1845" s="117">
        <v>6988</v>
      </c>
      <c r="I1845" s="117" t="s">
        <v>5878</v>
      </c>
      <c r="J1845" t="s">
        <v>8122</v>
      </c>
      <c r="K1845" t="s">
        <v>8126</v>
      </c>
    </row>
    <row r="1846" spans="7:11" x14ac:dyDescent="0.25">
      <c r="G1846" s="117">
        <v>8453</v>
      </c>
      <c r="H1846" s="117">
        <v>6989</v>
      </c>
      <c r="I1846" s="117" t="s">
        <v>5880</v>
      </c>
      <c r="J1846" t="s">
        <v>8122</v>
      </c>
      <c r="K1846" t="s">
        <v>8126</v>
      </c>
    </row>
    <row r="1847" spans="7:11" x14ac:dyDescent="0.25">
      <c r="G1847" s="117">
        <v>8453</v>
      </c>
      <c r="H1847" s="117">
        <v>6990</v>
      </c>
      <c r="I1847" s="117" t="s">
        <v>5936</v>
      </c>
      <c r="J1847" t="s">
        <v>8122</v>
      </c>
      <c r="K1847" t="s">
        <v>8126</v>
      </c>
    </row>
    <row r="1848" spans="7:11" x14ac:dyDescent="0.25">
      <c r="G1848" s="117">
        <v>8453</v>
      </c>
      <c r="H1848" s="117">
        <v>6991</v>
      </c>
      <c r="I1848" s="117" t="s">
        <v>5951</v>
      </c>
      <c r="J1848" t="s">
        <v>8122</v>
      </c>
      <c r="K1848" t="s">
        <v>8126</v>
      </c>
    </row>
    <row r="1849" spans="7:11" x14ac:dyDescent="0.25">
      <c r="G1849" s="117">
        <v>8453</v>
      </c>
      <c r="H1849" s="117">
        <v>6992</v>
      </c>
      <c r="I1849" s="117" t="s">
        <v>5927</v>
      </c>
      <c r="J1849" t="s">
        <v>8122</v>
      </c>
      <c r="K1849" t="s">
        <v>8126</v>
      </c>
    </row>
    <row r="1850" spans="7:11" x14ac:dyDescent="0.25">
      <c r="G1850" s="117">
        <v>8453</v>
      </c>
      <c r="H1850" s="117">
        <v>6993</v>
      </c>
      <c r="I1850" s="117" t="s">
        <v>5949</v>
      </c>
      <c r="J1850" t="s">
        <v>8122</v>
      </c>
      <c r="K1850" t="s">
        <v>8126</v>
      </c>
    </row>
    <row r="1851" spans="7:11" x14ac:dyDescent="0.25">
      <c r="G1851" s="117">
        <v>8453</v>
      </c>
      <c r="H1851" s="117">
        <v>6994</v>
      </c>
      <c r="I1851" s="117" t="s">
        <v>5934</v>
      </c>
      <c r="J1851" t="s">
        <v>8122</v>
      </c>
      <c r="K1851" t="s">
        <v>8126</v>
      </c>
    </row>
    <row r="1852" spans="7:11" x14ac:dyDescent="0.25">
      <c r="G1852" s="117">
        <v>8453</v>
      </c>
      <c r="H1852" s="117">
        <v>6995</v>
      </c>
      <c r="I1852" s="117" t="s">
        <v>5888</v>
      </c>
      <c r="J1852" t="s">
        <v>8122</v>
      </c>
      <c r="K1852" t="s">
        <v>8126</v>
      </c>
    </row>
    <row r="1853" spans="7:11" x14ac:dyDescent="0.25">
      <c r="G1853" s="117">
        <v>8453</v>
      </c>
      <c r="H1853" s="117">
        <v>7001</v>
      </c>
      <c r="I1853" s="117" t="s">
        <v>5930</v>
      </c>
      <c r="J1853" t="s">
        <v>8122</v>
      </c>
      <c r="K1853" t="s">
        <v>8126</v>
      </c>
    </row>
    <row r="1854" spans="7:11" x14ac:dyDescent="0.25">
      <c r="G1854" s="117">
        <v>8453</v>
      </c>
      <c r="H1854" s="117">
        <v>7002</v>
      </c>
      <c r="I1854" s="117" t="s">
        <v>5938</v>
      </c>
      <c r="J1854" t="s">
        <v>8122</v>
      </c>
      <c r="K1854" t="s">
        <v>8126</v>
      </c>
    </row>
    <row r="1855" spans="7:11" x14ac:dyDescent="0.25">
      <c r="G1855" s="117">
        <v>8453</v>
      </c>
      <c r="H1855" s="117">
        <v>7003</v>
      </c>
      <c r="I1855" s="117" t="s">
        <v>5940</v>
      </c>
      <c r="J1855" t="s">
        <v>8122</v>
      </c>
      <c r="K1855" t="s">
        <v>8126</v>
      </c>
    </row>
    <row r="1856" spans="7:11" x14ac:dyDescent="0.25">
      <c r="G1856" s="117">
        <v>8453</v>
      </c>
      <c r="H1856" s="117">
        <v>7004</v>
      </c>
      <c r="I1856" s="117" t="s">
        <v>5906</v>
      </c>
      <c r="J1856" t="s">
        <v>8122</v>
      </c>
      <c r="K1856" t="s">
        <v>8126</v>
      </c>
    </row>
    <row r="1857" spans="7:11" x14ac:dyDescent="0.25">
      <c r="G1857" s="117">
        <v>8453</v>
      </c>
      <c r="H1857" s="117">
        <v>7005</v>
      </c>
      <c r="I1857" s="117" t="s">
        <v>5893</v>
      </c>
      <c r="J1857" t="s">
        <v>8122</v>
      </c>
      <c r="K1857" t="s">
        <v>8126</v>
      </c>
    </row>
    <row r="1858" spans="7:11" x14ac:dyDescent="0.25">
      <c r="G1858" s="117">
        <v>8453</v>
      </c>
      <c r="H1858" s="117">
        <v>7006</v>
      </c>
      <c r="I1858" s="117" t="s">
        <v>5942</v>
      </c>
      <c r="J1858" t="s">
        <v>8122</v>
      </c>
      <c r="K1858" t="s">
        <v>8126</v>
      </c>
    </row>
    <row r="1859" spans="7:11" x14ac:dyDescent="0.25">
      <c r="G1859" s="117">
        <v>8453</v>
      </c>
      <c r="H1859" s="117">
        <v>7007</v>
      </c>
      <c r="I1859" s="117" t="s">
        <v>5913</v>
      </c>
      <c r="J1859" t="s">
        <v>8122</v>
      </c>
      <c r="K1859" t="s">
        <v>8126</v>
      </c>
    </row>
    <row r="1860" spans="7:11" x14ac:dyDescent="0.25">
      <c r="G1860" s="117">
        <v>8453</v>
      </c>
      <c r="H1860" s="117">
        <v>7008</v>
      </c>
      <c r="I1860" s="117" t="s">
        <v>5884</v>
      </c>
      <c r="J1860" t="s">
        <v>8122</v>
      </c>
      <c r="K1860" t="s">
        <v>8126</v>
      </c>
    </row>
    <row r="1861" spans="7:11" x14ac:dyDescent="0.25">
      <c r="G1861" s="117">
        <v>8453</v>
      </c>
      <c r="H1861" s="117">
        <v>7009</v>
      </c>
      <c r="I1861" s="117" t="s">
        <v>5947</v>
      </c>
      <c r="J1861" t="s">
        <v>8122</v>
      </c>
      <c r="K1861" t="s">
        <v>8126</v>
      </c>
    </row>
    <row r="1862" spans="7:11" x14ac:dyDescent="0.25">
      <c r="G1862" s="117">
        <v>8453</v>
      </c>
      <c r="H1862" s="117">
        <v>7010</v>
      </c>
      <c r="I1862" s="117" t="s">
        <v>5945</v>
      </c>
      <c r="J1862" t="s">
        <v>8122</v>
      </c>
      <c r="K1862" t="s">
        <v>8126</v>
      </c>
    </row>
    <row r="1863" spans="7:11" x14ac:dyDescent="0.25">
      <c r="G1863" s="117">
        <v>8453</v>
      </c>
      <c r="H1863" s="117">
        <v>7011</v>
      </c>
      <c r="I1863" s="117" t="s">
        <v>5874</v>
      </c>
      <c r="J1863" t="s">
        <v>8122</v>
      </c>
      <c r="K1863" t="s">
        <v>8126</v>
      </c>
    </row>
    <row r="1864" spans="7:11" x14ac:dyDescent="0.25">
      <c r="G1864" s="117">
        <v>8453</v>
      </c>
      <c r="H1864" s="117">
        <v>7012</v>
      </c>
      <c r="I1864" s="117" t="s">
        <v>5863</v>
      </c>
      <c r="J1864" t="s">
        <v>8122</v>
      </c>
      <c r="K1864" t="s">
        <v>8126</v>
      </c>
    </row>
    <row r="1865" spans="7:11" x14ac:dyDescent="0.25">
      <c r="G1865" s="117">
        <v>8453</v>
      </c>
      <c r="H1865" s="117">
        <v>7013</v>
      </c>
      <c r="I1865" s="117" t="s">
        <v>5957</v>
      </c>
      <c r="J1865" t="s">
        <v>8122</v>
      </c>
      <c r="K1865" t="s">
        <v>8126</v>
      </c>
    </row>
    <row r="1866" spans="7:11" x14ac:dyDescent="0.25">
      <c r="G1866" s="117">
        <v>8453</v>
      </c>
      <c r="H1866" s="117">
        <v>7014</v>
      </c>
      <c r="I1866" s="117" t="s">
        <v>5834</v>
      </c>
      <c r="J1866" t="s">
        <v>8122</v>
      </c>
      <c r="K1866" t="s">
        <v>8126</v>
      </c>
    </row>
    <row r="1867" spans="7:11" x14ac:dyDescent="0.25">
      <c r="G1867" s="117">
        <v>8464</v>
      </c>
      <c r="H1867" s="117">
        <v>4222</v>
      </c>
      <c r="I1867" s="117" t="s">
        <v>1602</v>
      </c>
      <c r="J1867" t="s">
        <v>8122</v>
      </c>
      <c r="K1867" t="s">
        <v>8124</v>
      </c>
    </row>
    <row r="1868" spans="7:11" x14ac:dyDescent="0.25">
      <c r="G1868" s="117">
        <v>8465</v>
      </c>
      <c r="H1868" s="117">
        <v>4224</v>
      </c>
      <c r="I1868" s="117" t="s">
        <v>1619</v>
      </c>
      <c r="J1868" t="s">
        <v>8122</v>
      </c>
      <c r="K1868" t="s">
        <v>8124</v>
      </c>
    </row>
    <row r="1869" spans="7:11" x14ac:dyDescent="0.25">
      <c r="G1869" s="117">
        <v>8465</v>
      </c>
      <c r="H1869" s="117">
        <v>4225</v>
      </c>
      <c r="I1869" s="117" t="s">
        <v>1624</v>
      </c>
      <c r="J1869" t="s">
        <v>8122</v>
      </c>
      <c r="K1869" t="s">
        <v>8124</v>
      </c>
    </row>
    <row r="1870" spans="7:11" x14ac:dyDescent="0.25">
      <c r="G1870" s="117">
        <v>8465</v>
      </c>
      <c r="H1870" s="117">
        <v>4249</v>
      </c>
      <c r="I1870" s="117" t="s">
        <v>1715</v>
      </c>
      <c r="J1870" t="s">
        <v>8122</v>
      </c>
      <c r="K1870" t="s">
        <v>8124</v>
      </c>
    </row>
    <row r="1871" spans="7:11" x14ac:dyDescent="0.25">
      <c r="G1871" s="117">
        <v>8465</v>
      </c>
      <c r="H1871" s="117">
        <v>5316</v>
      </c>
      <c r="I1871" s="117" t="s">
        <v>2860</v>
      </c>
      <c r="J1871" t="s">
        <v>8122</v>
      </c>
      <c r="K1871" t="s">
        <v>8124</v>
      </c>
    </row>
    <row r="1872" spans="7:11" x14ac:dyDescent="0.25">
      <c r="G1872" s="117">
        <v>8465</v>
      </c>
      <c r="H1872" s="117">
        <v>6109</v>
      </c>
      <c r="I1872" s="117" t="s">
        <v>2863</v>
      </c>
      <c r="J1872" t="s">
        <v>8122</v>
      </c>
      <c r="K1872" t="s">
        <v>8124</v>
      </c>
    </row>
    <row r="1873" spans="7:11" x14ac:dyDescent="0.25">
      <c r="G1873" s="117">
        <v>8465</v>
      </c>
      <c r="H1873" s="117">
        <v>6921</v>
      </c>
      <c r="I1873" s="117" t="s">
        <v>5641</v>
      </c>
      <c r="J1873" t="s">
        <v>8122</v>
      </c>
      <c r="K1873" t="s">
        <v>8126</v>
      </c>
    </row>
    <row r="1874" spans="7:11" x14ac:dyDescent="0.25">
      <c r="G1874" s="117">
        <v>8465</v>
      </c>
      <c r="H1874" s="117">
        <v>6922</v>
      </c>
      <c r="I1874" s="117" t="s">
        <v>5645</v>
      </c>
      <c r="J1874" t="s">
        <v>8122</v>
      </c>
      <c r="K1874" t="s">
        <v>8126</v>
      </c>
    </row>
    <row r="1875" spans="7:11" x14ac:dyDescent="0.25">
      <c r="G1875" s="117">
        <v>8465</v>
      </c>
      <c r="H1875" s="117">
        <v>6923</v>
      </c>
      <c r="I1875" s="117" t="s">
        <v>5647</v>
      </c>
      <c r="J1875" t="s">
        <v>8122</v>
      </c>
      <c r="K1875" t="s">
        <v>8126</v>
      </c>
    </row>
    <row r="1876" spans="7:11" x14ac:dyDescent="0.25">
      <c r="G1876" s="117">
        <v>8465</v>
      </c>
      <c r="H1876" s="117">
        <v>6924</v>
      </c>
      <c r="I1876" s="117" t="s">
        <v>5649</v>
      </c>
      <c r="J1876" t="s">
        <v>8122</v>
      </c>
      <c r="K1876" t="s">
        <v>8126</v>
      </c>
    </row>
    <row r="1877" spans="7:11" x14ac:dyDescent="0.25">
      <c r="G1877" s="117">
        <v>8466</v>
      </c>
      <c r="H1877" s="117">
        <v>4226</v>
      </c>
      <c r="I1877" s="117" t="s">
        <v>1628</v>
      </c>
      <c r="J1877" t="s">
        <v>8122</v>
      </c>
      <c r="K1877" t="s">
        <v>8124</v>
      </c>
    </row>
    <row r="1878" spans="7:11" x14ac:dyDescent="0.25">
      <c r="G1878" s="117">
        <v>8466</v>
      </c>
      <c r="H1878" s="117">
        <v>4227</v>
      </c>
      <c r="I1878" s="117" t="s">
        <v>5657</v>
      </c>
      <c r="J1878" t="s">
        <v>8122</v>
      </c>
      <c r="K1878" t="s">
        <v>8124</v>
      </c>
    </row>
    <row r="1879" spans="7:11" x14ac:dyDescent="0.25">
      <c r="G1879" s="117">
        <v>8466</v>
      </c>
      <c r="H1879" s="117">
        <v>4228</v>
      </c>
      <c r="I1879" s="117" t="s">
        <v>1634</v>
      </c>
      <c r="J1879" t="s">
        <v>8122</v>
      </c>
      <c r="K1879" t="s">
        <v>8124</v>
      </c>
    </row>
    <row r="1880" spans="7:11" x14ac:dyDescent="0.25">
      <c r="G1880" s="117">
        <v>8466</v>
      </c>
      <c r="H1880" s="117">
        <v>4229</v>
      </c>
      <c r="I1880" s="117" t="s">
        <v>1638</v>
      </c>
      <c r="J1880" t="s">
        <v>8122</v>
      </c>
      <c r="K1880" t="s">
        <v>8124</v>
      </c>
    </row>
    <row r="1881" spans="7:11" x14ac:dyDescent="0.25">
      <c r="G1881" s="117">
        <v>8467</v>
      </c>
      <c r="H1881" s="117">
        <v>4230</v>
      </c>
      <c r="I1881" s="117" t="s">
        <v>1641</v>
      </c>
      <c r="J1881" t="s">
        <v>8122</v>
      </c>
      <c r="K1881" t="s">
        <v>8124</v>
      </c>
    </row>
    <row r="1882" spans="7:11" x14ac:dyDescent="0.25">
      <c r="G1882" s="117">
        <v>8467</v>
      </c>
      <c r="H1882" s="117">
        <v>4231</v>
      </c>
      <c r="I1882" s="117" t="s">
        <v>1645</v>
      </c>
      <c r="J1882" t="s">
        <v>8122</v>
      </c>
      <c r="K1882" t="s">
        <v>8124</v>
      </c>
    </row>
    <row r="1883" spans="7:11" x14ac:dyDescent="0.25">
      <c r="G1883" s="117">
        <v>8467</v>
      </c>
      <c r="H1883" s="117">
        <v>4232</v>
      </c>
      <c r="I1883" s="117" t="s">
        <v>5663</v>
      </c>
      <c r="J1883" t="s">
        <v>8122</v>
      </c>
      <c r="K1883" t="s">
        <v>8124</v>
      </c>
    </row>
    <row r="1884" spans="7:11" x14ac:dyDescent="0.25">
      <c r="G1884" s="117">
        <v>8467</v>
      </c>
      <c r="H1884" s="117">
        <v>4233</v>
      </c>
      <c r="I1884" s="117" t="s">
        <v>1654</v>
      </c>
      <c r="J1884" t="s">
        <v>8122</v>
      </c>
      <c r="K1884" t="s">
        <v>8124</v>
      </c>
    </row>
    <row r="1885" spans="7:11" x14ac:dyDescent="0.25">
      <c r="G1885" s="117">
        <v>8467</v>
      </c>
      <c r="H1885" s="117">
        <v>4234</v>
      </c>
      <c r="I1885" s="117" t="s">
        <v>1657</v>
      </c>
      <c r="J1885" t="s">
        <v>8122</v>
      </c>
      <c r="K1885" t="s">
        <v>8124</v>
      </c>
    </row>
    <row r="1886" spans="7:11" x14ac:dyDescent="0.25">
      <c r="G1886" s="117">
        <v>8467</v>
      </c>
      <c r="H1886" s="117">
        <v>4235</v>
      </c>
      <c r="I1886" s="117" t="s">
        <v>1661</v>
      </c>
      <c r="J1886" t="s">
        <v>8122</v>
      </c>
      <c r="K1886" t="s">
        <v>8124</v>
      </c>
    </row>
    <row r="1887" spans="7:11" x14ac:dyDescent="0.25">
      <c r="G1887" s="117">
        <v>8469</v>
      </c>
      <c r="H1887" s="117">
        <v>4240</v>
      </c>
      <c r="I1887" s="117" t="s">
        <v>1682</v>
      </c>
      <c r="J1887" t="s">
        <v>8113</v>
      </c>
      <c r="K1887" t="s">
        <v>8119</v>
      </c>
    </row>
    <row r="1888" spans="7:11" x14ac:dyDescent="0.25">
      <c r="G1888" s="117">
        <v>8469</v>
      </c>
      <c r="H1888" s="117">
        <v>5502</v>
      </c>
      <c r="I1888" s="117" t="s">
        <v>2898</v>
      </c>
      <c r="J1888" t="s">
        <v>8122</v>
      </c>
      <c r="K1888" t="s">
        <v>8124</v>
      </c>
    </row>
    <row r="1889" spans="7:11" x14ac:dyDescent="0.25">
      <c r="G1889" s="117">
        <v>8470</v>
      </c>
      <c r="H1889" s="117">
        <v>6110</v>
      </c>
      <c r="I1889" s="117" t="s">
        <v>2906</v>
      </c>
      <c r="J1889" t="s">
        <v>8122</v>
      </c>
      <c r="K1889" t="s">
        <v>8124</v>
      </c>
    </row>
    <row r="1890" spans="7:11" x14ac:dyDescent="0.25">
      <c r="G1890" s="117">
        <v>8470</v>
      </c>
      <c r="H1890" s="117">
        <v>6465</v>
      </c>
      <c r="I1890" s="117" t="s">
        <v>5755</v>
      </c>
      <c r="J1890" t="s">
        <v>8122</v>
      </c>
      <c r="K1890" t="s">
        <v>8124</v>
      </c>
    </row>
    <row r="1891" spans="7:11" x14ac:dyDescent="0.25">
      <c r="G1891" s="117">
        <v>8470</v>
      </c>
      <c r="H1891" s="117">
        <v>6466</v>
      </c>
      <c r="I1891" s="117" t="s">
        <v>5727</v>
      </c>
      <c r="J1891" t="s">
        <v>8122</v>
      </c>
      <c r="K1891" t="s">
        <v>8124</v>
      </c>
    </row>
    <row r="1892" spans="7:11" x14ac:dyDescent="0.25">
      <c r="G1892" s="117">
        <v>8470</v>
      </c>
      <c r="H1892" s="117">
        <v>6469</v>
      </c>
      <c r="I1892" s="117" t="s">
        <v>5732</v>
      </c>
      <c r="J1892" t="s">
        <v>8122</v>
      </c>
      <c r="K1892" t="s">
        <v>8124</v>
      </c>
    </row>
    <row r="1893" spans="7:11" x14ac:dyDescent="0.25">
      <c r="G1893" s="117">
        <v>8470</v>
      </c>
      <c r="H1893" s="117">
        <v>6470</v>
      </c>
      <c r="I1893" s="117" t="s">
        <v>5735</v>
      </c>
      <c r="J1893" t="s">
        <v>8122</v>
      </c>
      <c r="K1893" t="s">
        <v>8124</v>
      </c>
    </row>
    <row r="1894" spans="7:11" x14ac:dyDescent="0.25">
      <c r="G1894" s="117">
        <v>8470</v>
      </c>
      <c r="H1894" s="117">
        <v>6471</v>
      </c>
      <c r="I1894" s="117" t="s">
        <v>5738</v>
      </c>
      <c r="J1894" t="s">
        <v>8122</v>
      </c>
      <c r="K1894" t="s">
        <v>8124</v>
      </c>
    </row>
    <row r="1895" spans="7:11" x14ac:dyDescent="0.25">
      <c r="G1895" s="117">
        <v>8470</v>
      </c>
      <c r="H1895" s="117">
        <v>6473</v>
      </c>
      <c r="I1895" s="117" t="s">
        <v>5741</v>
      </c>
      <c r="J1895" t="s">
        <v>8122</v>
      </c>
      <c r="K1895" t="s">
        <v>8124</v>
      </c>
    </row>
    <row r="1896" spans="7:11" x14ac:dyDescent="0.25">
      <c r="G1896" s="117">
        <v>8470</v>
      </c>
      <c r="H1896" s="117">
        <v>6474</v>
      </c>
      <c r="I1896" s="117" t="s">
        <v>5745</v>
      </c>
      <c r="J1896" t="s">
        <v>8122</v>
      </c>
      <c r="K1896" t="s">
        <v>8124</v>
      </c>
    </row>
    <row r="1897" spans="7:11" x14ac:dyDescent="0.25">
      <c r="G1897" s="117">
        <v>8470</v>
      </c>
      <c r="H1897" s="117">
        <v>6475</v>
      </c>
      <c r="I1897" s="117" t="s">
        <v>5749</v>
      </c>
      <c r="J1897" t="s">
        <v>8122</v>
      </c>
      <c r="K1897" t="s">
        <v>8124</v>
      </c>
    </row>
    <row r="1898" spans="7:11" x14ac:dyDescent="0.25">
      <c r="G1898" s="117">
        <v>8470</v>
      </c>
      <c r="H1898" s="117">
        <v>6477</v>
      </c>
      <c r="I1898" s="117" t="s">
        <v>5752</v>
      </c>
      <c r="J1898" t="s">
        <v>8122</v>
      </c>
      <c r="K1898" t="s">
        <v>8124</v>
      </c>
    </row>
    <row r="1899" spans="7:11" x14ac:dyDescent="0.25">
      <c r="G1899" s="117">
        <v>8470</v>
      </c>
      <c r="H1899" s="117">
        <v>6481</v>
      </c>
      <c r="I1899" s="117" t="s">
        <v>5759</v>
      </c>
      <c r="J1899" t="s">
        <v>8122</v>
      </c>
      <c r="K1899" t="s">
        <v>8124</v>
      </c>
    </row>
    <row r="1900" spans="7:11" x14ac:dyDescent="0.25">
      <c r="G1900" s="117">
        <v>8470</v>
      </c>
      <c r="H1900" s="117">
        <v>6482</v>
      </c>
      <c r="I1900" s="117" t="s">
        <v>5762</v>
      </c>
      <c r="J1900" t="s">
        <v>8122</v>
      </c>
      <c r="K1900" t="s">
        <v>8124</v>
      </c>
    </row>
    <row r="1901" spans="7:11" x14ac:dyDescent="0.25">
      <c r="G1901" s="117">
        <v>8470</v>
      </c>
      <c r="H1901" s="117">
        <v>6483</v>
      </c>
      <c r="I1901" s="117" t="s">
        <v>5765</v>
      </c>
      <c r="J1901" t="s">
        <v>8122</v>
      </c>
      <c r="K1901" t="s">
        <v>8124</v>
      </c>
    </row>
    <row r="1902" spans="7:11" x14ac:dyDescent="0.25">
      <c r="G1902" s="117">
        <v>8470</v>
      </c>
      <c r="H1902" s="117">
        <v>6484</v>
      </c>
      <c r="I1902" s="117" t="s">
        <v>5768</v>
      </c>
      <c r="J1902" t="s">
        <v>8122</v>
      </c>
      <c r="K1902" t="s">
        <v>8124</v>
      </c>
    </row>
    <row r="1903" spans="7:11" x14ac:dyDescent="0.25">
      <c r="G1903" s="117">
        <v>8470</v>
      </c>
      <c r="H1903" s="117">
        <v>6485</v>
      </c>
      <c r="I1903" s="117" t="s">
        <v>5771</v>
      </c>
      <c r="J1903" t="s">
        <v>8122</v>
      </c>
      <c r="K1903" t="s">
        <v>8124</v>
      </c>
    </row>
    <row r="1904" spans="7:11" x14ac:dyDescent="0.25">
      <c r="G1904" s="117">
        <v>8470</v>
      </c>
      <c r="H1904" s="117">
        <v>6486</v>
      </c>
      <c r="I1904" s="117" t="s">
        <v>5774</v>
      </c>
      <c r="J1904" t="s">
        <v>8122</v>
      </c>
      <c r="K1904" t="s">
        <v>8124</v>
      </c>
    </row>
    <row r="1905" spans="7:11" x14ac:dyDescent="0.25">
      <c r="G1905" s="117">
        <v>8470</v>
      </c>
      <c r="H1905" s="117">
        <v>6503</v>
      </c>
      <c r="I1905" s="117" t="s">
        <v>5777</v>
      </c>
      <c r="J1905" t="s">
        <v>8122</v>
      </c>
      <c r="K1905" t="s">
        <v>8124</v>
      </c>
    </row>
    <row r="1906" spans="7:11" x14ac:dyDescent="0.25">
      <c r="G1906" s="117">
        <v>8470</v>
      </c>
      <c r="H1906" s="117">
        <v>6505</v>
      </c>
      <c r="I1906" s="117" t="s">
        <v>5780</v>
      </c>
      <c r="J1906" t="s">
        <v>8122</v>
      </c>
      <c r="K1906" t="s">
        <v>8124</v>
      </c>
    </row>
    <row r="1907" spans="7:11" x14ac:dyDescent="0.25">
      <c r="G1907" s="117">
        <v>8470</v>
      </c>
      <c r="H1907" s="117">
        <v>6508</v>
      </c>
      <c r="I1907" s="117" t="s">
        <v>5783</v>
      </c>
      <c r="J1907" t="s">
        <v>8122</v>
      </c>
      <c r="K1907" t="s">
        <v>8124</v>
      </c>
    </row>
    <row r="1908" spans="7:11" x14ac:dyDescent="0.25">
      <c r="G1908" s="117">
        <v>8470</v>
      </c>
      <c r="H1908" s="117">
        <v>6510</v>
      </c>
      <c r="I1908" s="117" t="s">
        <v>5786</v>
      </c>
      <c r="J1908" t="s">
        <v>8122</v>
      </c>
      <c r="K1908" t="s">
        <v>8124</v>
      </c>
    </row>
    <row r="1909" spans="7:11" x14ac:dyDescent="0.25">
      <c r="G1909" s="117">
        <v>8470</v>
      </c>
      <c r="H1909" s="117">
        <v>6512</v>
      </c>
      <c r="I1909" s="117" t="s">
        <v>5789</v>
      </c>
      <c r="J1909" t="s">
        <v>8122</v>
      </c>
      <c r="K1909" t="s">
        <v>8124</v>
      </c>
    </row>
    <row r="1910" spans="7:11" x14ac:dyDescent="0.25">
      <c r="G1910" s="117">
        <v>8470</v>
      </c>
      <c r="H1910" s="117">
        <v>6515</v>
      </c>
      <c r="I1910" s="117" t="s">
        <v>5792</v>
      </c>
      <c r="J1910" t="s">
        <v>8122</v>
      </c>
      <c r="K1910" t="s">
        <v>8124</v>
      </c>
    </row>
    <row r="1911" spans="7:11" x14ac:dyDescent="0.25">
      <c r="G1911" s="117">
        <v>8470</v>
      </c>
      <c r="H1911" s="117">
        <v>6516</v>
      </c>
      <c r="I1911" s="117" t="s">
        <v>5795</v>
      </c>
      <c r="J1911" t="s">
        <v>8122</v>
      </c>
      <c r="K1911" t="s">
        <v>8124</v>
      </c>
    </row>
    <row r="1912" spans="7:11" x14ac:dyDescent="0.25">
      <c r="G1912" s="117">
        <v>8470</v>
      </c>
      <c r="H1912" s="117">
        <v>6517</v>
      </c>
      <c r="I1912" s="117" t="s">
        <v>5798</v>
      </c>
      <c r="J1912" t="s">
        <v>8122</v>
      </c>
      <c r="K1912" t="s">
        <v>8124</v>
      </c>
    </row>
    <row r="1913" spans="7:11" x14ac:dyDescent="0.25">
      <c r="G1913" s="117">
        <v>8470</v>
      </c>
      <c r="H1913" s="117">
        <v>6925</v>
      </c>
      <c r="I1913" s="117" t="s">
        <v>5674</v>
      </c>
      <c r="J1913" t="s">
        <v>8122</v>
      </c>
      <c r="K1913" t="s">
        <v>8126</v>
      </c>
    </row>
    <row r="1914" spans="7:11" x14ac:dyDescent="0.25">
      <c r="G1914" s="117">
        <v>8470</v>
      </c>
      <c r="H1914" s="117">
        <v>6926</v>
      </c>
      <c r="I1914" s="117" t="s">
        <v>5679</v>
      </c>
      <c r="J1914" t="s">
        <v>8122</v>
      </c>
      <c r="K1914" t="s">
        <v>8126</v>
      </c>
    </row>
    <row r="1915" spans="7:11" x14ac:dyDescent="0.25">
      <c r="G1915" s="117">
        <v>8470</v>
      </c>
      <c r="H1915" s="117">
        <v>6927</v>
      </c>
      <c r="I1915" s="117" t="s">
        <v>5682</v>
      </c>
      <c r="J1915" t="s">
        <v>8122</v>
      </c>
      <c r="K1915" t="s">
        <v>8126</v>
      </c>
    </row>
    <row r="1916" spans="7:11" x14ac:dyDescent="0.25">
      <c r="G1916" s="117">
        <v>8470</v>
      </c>
      <c r="H1916" s="117">
        <v>6928</v>
      </c>
      <c r="I1916" s="117" t="s">
        <v>5685</v>
      </c>
      <c r="J1916" t="s">
        <v>8122</v>
      </c>
      <c r="K1916" t="s">
        <v>8126</v>
      </c>
    </row>
    <row r="1917" spans="7:11" x14ac:dyDescent="0.25">
      <c r="G1917" s="117">
        <v>8470</v>
      </c>
      <c r="H1917" s="117">
        <v>6929</v>
      </c>
      <c r="I1917" s="117" t="s">
        <v>5688</v>
      </c>
      <c r="J1917" t="s">
        <v>8122</v>
      </c>
      <c r="K1917" t="s">
        <v>8126</v>
      </c>
    </row>
    <row r="1918" spans="7:11" x14ac:dyDescent="0.25">
      <c r="G1918" s="117">
        <v>8470</v>
      </c>
      <c r="H1918" s="117">
        <v>6930</v>
      </c>
      <c r="I1918" s="117" t="s">
        <v>5691</v>
      </c>
      <c r="J1918" t="s">
        <v>8122</v>
      </c>
      <c r="K1918" t="s">
        <v>8126</v>
      </c>
    </row>
    <row r="1919" spans="7:11" x14ac:dyDescent="0.25">
      <c r="G1919" s="117">
        <v>8470</v>
      </c>
      <c r="H1919" s="117">
        <v>6931</v>
      </c>
      <c r="I1919" s="117" t="s">
        <v>5694</v>
      </c>
      <c r="J1919" t="s">
        <v>8122</v>
      </c>
      <c r="K1919" t="s">
        <v>8126</v>
      </c>
    </row>
    <row r="1920" spans="7:11" x14ac:dyDescent="0.25">
      <c r="G1920" s="117">
        <v>8470</v>
      </c>
      <c r="H1920" s="117">
        <v>6932</v>
      </c>
      <c r="I1920" s="117" t="s">
        <v>5697</v>
      </c>
      <c r="J1920" t="s">
        <v>8122</v>
      </c>
      <c r="K1920" t="s">
        <v>8126</v>
      </c>
    </row>
    <row r="1921" spans="7:11" x14ac:dyDescent="0.25">
      <c r="G1921" s="117">
        <v>8470</v>
      </c>
      <c r="H1921" s="117">
        <v>6933</v>
      </c>
      <c r="I1921" s="117" t="s">
        <v>5700</v>
      </c>
      <c r="J1921" t="s">
        <v>8122</v>
      </c>
      <c r="K1921" t="s">
        <v>8126</v>
      </c>
    </row>
    <row r="1922" spans="7:11" x14ac:dyDescent="0.25">
      <c r="G1922" s="117">
        <v>8470</v>
      </c>
      <c r="H1922" s="117">
        <v>6934</v>
      </c>
      <c r="I1922" s="117" t="s">
        <v>5703</v>
      </c>
      <c r="J1922" t="s">
        <v>8122</v>
      </c>
      <c r="K1922" t="s">
        <v>8126</v>
      </c>
    </row>
    <row r="1923" spans="7:11" x14ac:dyDescent="0.25">
      <c r="G1923" s="117">
        <v>8470</v>
      </c>
      <c r="H1923" s="117">
        <v>6935</v>
      </c>
      <c r="I1923" s="117" t="s">
        <v>5706</v>
      </c>
      <c r="J1923" t="s">
        <v>8122</v>
      </c>
      <c r="K1923" t="s">
        <v>8126</v>
      </c>
    </row>
    <row r="1924" spans="7:11" x14ac:dyDescent="0.25">
      <c r="G1924" s="117">
        <v>8470</v>
      </c>
      <c r="H1924" s="117">
        <v>6936</v>
      </c>
      <c r="I1924" s="117" t="s">
        <v>5709</v>
      </c>
      <c r="J1924" t="s">
        <v>8122</v>
      </c>
      <c r="K1924" t="s">
        <v>8126</v>
      </c>
    </row>
    <row r="1925" spans="7:11" x14ac:dyDescent="0.25">
      <c r="G1925" s="117">
        <v>8470</v>
      </c>
      <c r="H1925" s="117">
        <v>6937</v>
      </c>
      <c r="I1925" s="117" t="s">
        <v>5712</v>
      </c>
      <c r="J1925" t="s">
        <v>8122</v>
      </c>
      <c r="K1925" t="s">
        <v>8126</v>
      </c>
    </row>
    <row r="1926" spans="7:11" x14ac:dyDescent="0.25">
      <c r="G1926" s="117">
        <v>8470</v>
      </c>
      <c r="H1926" s="117">
        <v>6938</v>
      </c>
      <c r="I1926" s="117" t="s">
        <v>5715</v>
      </c>
      <c r="J1926" t="s">
        <v>8122</v>
      </c>
      <c r="K1926" t="s">
        <v>8126</v>
      </c>
    </row>
    <row r="1927" spans="7:11" x14ac:dyDescent="0.25">
      <c r="G1927" s="117">
        <v>8470</v>
      </c>
      <c r="H1927" s="117">
        <v>6939</v>
      </c>
      <c r="I1927" s="117" t="s">
        <v>5718</v>
      </c>
      <c r="J1927" t="s">
        <v>8122</v>
      </c>
      <c r="K1927" t="s">
        <v>8126</v>
      </c>
    </row>
    <row r="1928" spans="7:11" x14ac:dyDescent="0.25">
      <c r="G1928" s="117">
        <v>8470</v>
      </c>
      <c r="H1928" s="117">
        <v>6940</v>
      </c>
      <c r="I1928" s="117" t="s">
        <v>5721</v>
      </c>
      <c r="J1928" t="s">
        <v>8122</v>
      </c>
      <c r="K1928" t="s">
        <v>8126</v>
      </c>
    </row>
    <row r="1929" spans="7:11" x14ac:dyDescent="0.25">
      <c r="G1929" s="117">
        <v>8470</v>
      </c>
      <c r="H1929" s="117">
        <v>6941</v>
      </c>
      <c r="I1929" s="117" t="s">
        <v>5724</v>
      </c>
      <c r="J1929" t="s">
        <v>8122</v>
      </c>
      <c r="K1929" t="s">
        <v>8126</v>
      </c>
    </row>
    <row r="1930" spans="7:11" x14ac:dyDescent="0.25">
      <c r="G1930" s="117">
        <v>8472</v>
      </c>
      <c r="H1930" s="117">
        <v>3999</v>
      </c>
      <c r="I1930" s="117" t="s">
        <v>849</v>
      </c>
      <c r="J1930" t="s">
        <v>8122</v>
      </c>
      <c r="K1930" t="s">
        <v>8124</v>
      </c>
    </row>
    <row r="1931" spans="7:11" x14ac:dyDescent="0.25">
      <c r="G1931" s="117">
        <v>8472</v>
      </c>
      <c r="H1931" s="117">
        <v>4012</v>
      </c>
      <c r="I1931" s="117" t="s">
        <v>916</v>
      </c>
      <c r="J1931" t="s">
        <v>8122</v>
      </c>
      <c r="K1931" t="s">
        <v>8124</v>
      </c>
    </row>
    <row r="1932" spans="7:11" x14ac:dyDescent="0.25">
      <c r="G1932" s="117">
        <v>8472</v>
      </c>
      <c r="H1932" s="117">
        <v>4027</v>
      </c>
      <c r="I1932" s="117" t="s">
        <v>931</v>
      </c>
      <c r="J1932" t="s">
        <v>8122</v>
      </c>
      <c r="K1932" t="s">
        <v>8124</v>
      </c>
    </row>
    <row r="1933" spans="7:11" x14ac:dyDescent="0.25">
      <c r="G1933" s="117">
        <v>8472</v>
      </c>
      <c r="H1933" s="117">
        <v>4030</v>
      </c>
      <c r="I1933" s="117" t="s">
        <v>939</v>
      </c>
      <c r="J1933" t="s">
        <v>8122</v>
      </c>
      <c r="K1933" t="s">
        <v>8124</v>
      </c>
    </row>
    <row r="1934" spans="7:11" x14ac:dyDescent="0.25">
      <c r="G1934" s="117">
        <v>8472</v>
      </c>
      <c r="H1934" s="117">
        <v>4031</v>
      </c>
      <c r="I1934" s="117" t="s">
        <v>6406</v>
      </c>
      <c r="J1934" t="s">
        <v>8122</v>
      </c>
      <c r="K1934" t="s">
        <v>8124</v>
      </c>
    </row>
    <row r="1935" spans="7:11" x14ac:dyDescent="0.25">
      <c r="G1935" s="117">
        <v>8472</v>
      </c>
      <c r="H1935" s="117">
        <v>4033</v>
      </c>
      <c r="I1935" s="117" t="s">
        <v>958</v>
      </c>
      <c r="J1935" t="s">
        <v>8113</v>
      </c>
      <c r="K1935" t="s">
        <v>8119</v>
      </c>
    </row>
    <row r="1936" spans="7:11" x14ac:dyDescent="0.25">
      <c r="G1936" s="117">
        <v>8483</v>
      </c>
      <c r="H1936" s="117">
        <v>4555</v>
      </c>
      <c r="I1936" s="117" t="s">
        <v>2331</v>
      </c>
      <c r="J1936" t="s">
        <v>8122</v>
      </c>
      <c r="K1936" t="s">
        <v>8123</v>
      </c>
    </row>
    <row r="1937" spans="7:11" x14ac:dyDescent="0.25">
      <c r="G1937" s="117">
        <v>8483</v>
      </c>
      <c r="H1937" s="117">
        <v>4556</v>
      </c>
      <c r="I1937" s="117" t="s">
        <v>2334</v>
      </c>
      <c r="J1937" t="s">
        <v>8122</v>
      </c>
      <c r="K1937" t="s">
        <v>8123</v>
      </c>
    </row>
    <row r="1938" spans="7:11" x14ac:dyDescent="0.25">
      <c r="G1938" s="117">
        <v>8485</v>
      </c>
      <c r="H1938" s="117">
        <v>4557</v>
      </c>
      <c r="I1938" s="117" t="s">
        <v>2338</v>
      </c>
      <c r="J1938" t="s">
        <v>8122</v>
      </c>
      <c r="K1938" t="s">
        <v>8124</v>
      </c>
    </row>
    <row r="1939" spans="7:11" x14ac:dyDescent="0.25">
      <c r="G1939" s="117">
        <v>8485</v>
      </c>
      <c r="H1939" s="117">
        <v>4558</v>
      </c>
      <c r="I1939" s="117" t="s">
        <v>2342</v>
      </c>
      <c r="J1939" t="s">
        <v>8122</v>
      </c>
      <c r="K1939" t="s">
        <v>8124</v>
      </c>
    </row>
    <row r="1940" spans="7:11" x14ac:dyDescent="0.25">
      <c r="G1940" s="117">
        <v>8487</v>
      </c>
      <c r="H1940" s="117">
        <v>4758</v>
      </c>
      <c r="I1940" s="117" t="s">
        <v>2591</v>
      </c>
      <c r="J1940" t="s">
        <v>8122</v>
      </c>
      <c r="K1940" t="s">
        <v>8124</v>
      </c>
    </row>
    <row r="1941" spans="7:11" x14ac:dyDescent="0.25">
      <c r="G1941" s="117">
        <v>8488</v>
      </c>
      <c r="H1941" s="117">
        <v>4263</v>
      </c>
      <c r="I1941" s="117" t="s">
        <v>1584</v>
      </c>
      <c r="J1941" t="s">
        <v>8122</v>
      </c>
      <c r="K1941" t="s">
        <v>8124</v>
      </c>
    </row>
    <row r="1942" spans="7:11" x14ac:dyDescent="0.25">
      <c r="G1942" s="117">
        <v>8493</v>
      </c>
      <c r="H1942" s="117">
        <v>4267</v>
      </c>
      <c r="I1942" s="117" t="s">
        <v>1591</v>
      </c>
      <c r="J1942" t="s">
        <v>8122</v>
      </c>
      <c r="K1942" t="s">
        <v>8124</v>
      </c>
    </row>
    <row r="1943" spans="7:11" x14ac:dyDescent="0.25">
      <c r="G1943" s="117">
        <v>8495</v>
      </c>
      <c r="H1943" s="117">
        <v>4593</v>
      </c>
      <c r="I1943" s="117" t="s">
        <v>1598</v>
      </c>
      <c r="J1943" t="s">
        <v>8122</v>
      </c>
      <c r="K1943" t="s">
        <v>8124</v>
      </c>
    </row>
    <row r="1944" spans="7:11" x14ac:dyDescent="0.25">
      <c r="G1944" s="117">
        <v>8497</v>
      </c>
      <c r="H1944" s="117">
        <v>5112</v>
      </c>
      <c r="I1944" s="117" t="s">
        <v>2062</v>
      </c>
      <c r="J1944" t="s">
        <v>8122</v>
      </c>
      <c r="K1944" t="s">
        <v>8124</v>
      </c>
    </row>
    <row r="1945" spans="7:11" x14ac:dyDescent="0.25">
      <c r="G1945" s="117">
        <v>8497</v>
      </c>
      <c r="H1945" s="117">
        <v>5113</v>
      </c>
      <c r="I1945" s="117" t="s">
        <v>2071</v>
      </c>
      <c r="J1945" t="s">
        <v>8122</v>
      </c>
      <c r="K1945" t="s">
        <v>8124</v>
      </c>
    </row>
    <row r="1946" spans="7:11" x14ac:dyDescent="0.25">
      <c r="G1946" s="117">
        <v>8497</v>
      </c>
      <c r="H1946" s="117">
        <v>5114</v>
      </c>
      <c r="I1946" s="117" t="s">
        <v>2089</v>
      </c>
      <c r="J1946" t="s">
        <v>8122</v>
      </c>
      <c r="K1946" t="s">
        <v>8124</v>
      </c>
    </row>
    <row r="1947" spans="7:11" x14ac:dyDescent="0.25">
      <c r="G1947" s="117">
        <v>8497</v>
      </c>
      <c r="H1947" s="117">
        <v>5115</v>
      </c>
      <c r="I1947" s="117" t="s">
        <v>2096</v>
      </c>
      <c r="J1947" t="s">
        <v>8122</v>
      </c>
      <c r="K1947" t="s">
        <v>8124</v>
      </c>
    </row>
    <row r="1948" spans="7:11" x14ac:dyDescent="0.25">
      <c r="G1948" s="117">
        <v>8497</v>
      </c>
      <c r="H1948" s="117">
        <v>5116</v>
      </c>
      <c r="I1948" s="117" t="s">
        <v>2100</v>
      </c>
      <c r="J1948" t="s">
        <v>8122</v>
      </c>
      <c r="K1948" t="s">
        <v>8124</v>
      </c>
    </row>
    <row r="1949" spans="7:11" x14ac:dyDescent="0.25">
      <c r="G1949" s="117">
        <v>8497</v>
      </c>
      <c r="H1949" s="117">
        <v>5117</v>
      </c>
      <c r="I1949" s="117" t="s">
        <v>2104</v>
      </c>
      <c r="J1949" t="s">
        <v>8122</v>
      </c>
      <c r="K1949" t="s">
        <v>8124</v>
      </c>
    </row>
    <row r="1950" spans="7:11" x14ac:dyDescent="0.25">
      <c r="G1950" s="117">
        <v>8497</v>
      </c>
      <c r="H1950" s="117">
        <v>5118</v>
      </c>
      <c r="I1950" s="117" t="s">
        <v>2107</v>
      </c>
      <c r="J1950" t="s">
        <v>8122</v>
      </c>
      <c r="K1950" t="s">
        <v>8124</v>
      </c>
    </row>
    <row r="1951" spans="7:11" x14ac:dyDescent="0.25">
      <c r="G1951" s="117">
        <v>8497</v>
      </c>
      <c r="H1951" s="117">
        <v>5119</v>
      </c>
      <c r="I1951" s="117" t="s">
        <v>2112</v>
      </c>
      <c r="J1951" t="s">
        <v>8122</v>
      </c>
      <c r="K1951" t="s">
        <v>8124</v>
      </c>
    </row>
    <row r="1952" spans="7:11" x14ac:dyDescent="0.25">
      <c r="G1952" s="117">
        <v>8497</v>
      </c>
      <c r="H1952" s="117">
        <v>5120</v>
      </c>
      <c r="I1952" s="117" t="s">
        <v>2118</v>
      </c>
      <c r="J1952" t="s">
        <v>8122</v>
      </c>
      <c r="K1952" t="s">
        <v>8124</v>
      </c>
    </row>
    <row r="1953" spans="7:11" x14ac:dyDescent="0.25">
      <c r="G1953" s="117">
        <v>8497</v>
      </c>
      <c r="H1953" s="117">
        <v>5121</v>
      </c>
      <c r="I1953" s="117" t="s">
        <v>2085</v>
      </c>
      <c r="J1953" t="s">
        <v>8122</v>
      </c>
      <c r="K1953" t="s">
        <v>8124</v>
      </c>
    </row>
    <row r="1954" spans="7:11" x14ac:dyDescent="0.25">
      <c r="G1954" s="117">
        <v>8497</v>
      </c>
      <c r="H1954" s="117">
        <v>5122</v>
      </c>
      <c r="I1954" s="117" t="s">
        <v>2076</v>
      </c>
      <c r="J1954" t="s">
        <v>8122</v>
      </c>
      <c r="K1954" t="s">
        <v>8124</v>
      </c>
    </row>
    <row r="1955" spans="7:11" x14ac:dyDescent="0.25">
      <c r="G1955" s="117">
        <v>8497</v>
      </c>
      <c r="H1955" s="117">
        <v>5123</v>
      </c>
      <c r="I1955" s="117" t="s">
        <v>2082</v>
      </c>
      <c r="J1955" t="s">
        <v>8122</v>
      </c>
      <c r="K1955" t="s">
        <v>8124</v>
      </c>
    </row>
    <row r="1956" spans="7:11" x14ac:dyDescent="0.25">
      <c r="G1956" s="117">
        <v>8497</v>
      </c>
      <c r="H1956" s="117">
        <v>5124</v>
      </c>
      <c r="I1956" s="117" t="s">
        <v>2126</v>
      </c>
      <c r="J1956" t="s">
        <v>8122</v>
      </c>
      <c r="K1956" t="s">
        <v>8124</v>
      </c>
    </row>
    <row r="1957" spans="7:11" x14ac:dyDescent="0.25">
      <c r="G1957" s="117">
        <v>8501</v>
      </c>
      <c r="H1957" s="117">
        <v>5531</v>
      </c>
      <c r="I1957" s="117" t="s">
        <v>2144</v>
      </c>
      <c r="J1957" t="s">
        <v>8122</v>
      </c>
      <c r="K1957" t="s">
        <v>8124</v>
      </c>
    </row>
    <row r="1958" spans="7:11" x14ac:dyDescent="0.25">
      <c r="G1958" s="117">
        <v>8520</v>
      </c>
      <c r="H1958" s="117">
        <v>6213</v>
      </c>
      <c r="I1958" s="117" t="s">
        <v>4874</v>
      </c>
      <c r="J1958" t="s">
        <v>8116</v>
      </c>
      <c r="K1958" t="s">
        <v>8117</v>
      </c>
    </row>
    <row r="1959" spans="7:11" x14ac:dyDescent="0.25">
      <c r="G1959" s="117">
        <v>8521</v>
      </c>
      <c r="H1959" s="117">
        <v>4255</v>
      </c>
      <c r="I1959" s="117" t="s">
        <v>1725</v>
      </c>
      <c r="J1959" t="s">
        <v>8122</v>
      </c>
      <c r="K1959" t="s">
        <v>8124</v>
      </c>
    </row>
    <row r="1960" spans="7:11" x14ac:dyDescent="0.25">
      <c r="G1960" s="117">
        <v>8522</v>
      </c>
      <c r="H1960" s="117">
        <v>4289</v>
      </c>
      <c r="I1960" s="117" t="s">
        <v>1605</v>
      </c>
      <c r="J1960" t="s">
        <v>8113</v>
      </c>
      <c r="K1960" t="s">
        <v>8119</v>
      </c>
    </row>
    <row r="1961" spans="7:11" x14ac:dyDescent="0.25">
      <c r="G1961" s="117">
        <v>8526</v>
      </c>
      <c r="H1961" s="117">
        <v>5938</v>
      </c>
      <c r="I1961" s="117" t="s">
        <v>641</v>
      </c>
      <c r="J1961" t="s">
        <v>8122</v>
      </c>
      <c r="K1961" t="s">
        <v>8124</v>
      </c>
    </row>
    <row r="1962" spans="7:11" x14ac:dyDescent="0.25">
      <c r="G1962" s="117">
        <v>8527</v>
      </c>
      <c r="H1962" s="117">
        <v>5939</v>
      </c>
      <c r="I1962" s="117" t="s">
        <v>647</v>
      </c>
      <c r="J1962" t="s">
        <v>8122</v>
      </c>
      <c r="K1962" t="s">
        <v>8124</v>
      </c>
    </row>
    <row r="1963" spans="7:11" x14ac:dyDescent="0.25">
      <c r="G1963" s="117">
        <v>8555</v>
      </c>
      <c r="H1963" s="117">
        <v>5929</v>
      </c>
      <c r="I1963" s="117" t="s">
        <v>795</v>
      </c>
      <c r="J1963" t="s">
        <v>8122</v>
      </c>
      <c r="K1963" t="s">
        <v>8124</v>
      </c>
    </row>
    <row r="1964" spans="7:11" x14ac:dyDescent="0.25">
      <c r="G1964" s="117">
        <v>8555</v>
      </c>
      <c r="H1964" s="117">
        <v>5930</v>
      </c>
      <c r="I1964" s="117" t="s">
        <v>788</v>
      </c>
      <c r="J1964" t="s">
        <v>8122</v>
      </c>
      <c r="K1964" t="s">
        <v>8124</v>
      </c>
    </row>
    <row r="1965" spans="7:11" x14ac:dyDescent="0.25">
      <c r="G1965" s="117">
        <v>8562</v>
      </c>
      <c r="H1965" s="117">
        <v>4560</v>
      </c>
      <c r="I1965" s="117" t="s">
        <v>2348</v>
      </c>
      <c r="J1965" t="s">
        <v>8122</v>
      </c>
      <c r="K1965" t="s">
        <v>8124</v>
      </c>
    </row>
    <row r="1966" spans="7:11" x14ac:dyDescent="0.25">
      <c r="G1966" s="117">
        <v>8562</v>
      </c>
      <c r="H1966" s="117">
        <v>4561</v>
      </c>
      <c r="I1966" s="117" t="s">
        <v>2351</v>
      </c>
      <c r="J1966" t="s">
        <v>8122</v>
      </c>
      <c r="K1966" t="s">
        <v>8124</v>
      </c>
    </row>
    <row r="1967" spans="7:11" x14ac:dyDescent="0.25">
      <c r="G1967" s="117">
        <v>8562</v>
      </c>
      <c r="H1967" s="117">
        <v>4562</v>
      </c>
      <c r="I1967" s="117" t="s">
        <v>2354</v>
      </c>
      <c r="J1967" t="s">
        <v>8122</v>
      </c>
      <c r="K1967" t="s">
        <v>8124</v>
      </c>
    </row>
    <row r="1968" spans="7:11" x14ac:dyDescent="0.25">
      <c r="G1968" s="117">
        <v>8562</v>
      </c>
      <c r="H1968" s="117">
        <v>4563</v>
      </c>
      <c r="I1968" s="117" t="s">
        <v>2361</v>
      </c>
      <c r="J1968" t="s">
        <v>8122</v>
      </c>
      <c r="K1968" t="s">
        <v>8124</v>
      </c>
    </row>
    <row r="1969" spans="7:11" x14ac:dyDescent="0.25">
      <c r="G1969" s="117">
        <v>8562</v>
      </c>
      <c r="H1969" s="117">
        <v>4564</v>
      </c>
      <c r="I1969" s="117" t="s">
        <v>2364</v>
      </c>
      <c r="J1969" t="s">
        <v>8113</v>
      </c>
      <c r="K1969" t="s">
        <v>8119</v>
      </c>
    </row>
    <row r="1970" spans="7:11" x14ac:dyDescent="0.25">
      <c r="G1970" s="117">
        <v>8562</v>
      </c>
      <c r="H1970" s="117">
        <v>4565</v>
      </c>
      <c r="I1970" s="117" t="s">
        <v>2367</v>
      </c>
      <c r="J1970" t="s">
        <v>8122</v>
      </c>
      <c r="K1970" t="s">
        <v>8124</v>
      </c>
    </row>
    <row r="1971" spans="7:11" x14ac:dyDescent="0.25">
      <c r="G1971" s="117">
        <v>8596</v>
      </c>
      <c r="H1971" s="117">
        <v>3942</v>
      </c>
      <c r="I1971" s="117" t="s">
        <v>6011</v>
      </c>
      <c r="J1971" t="s">
        <v>8122</v>
      </c>
      <c r="K1971" t="s">
        <v>8124</v>
      </c>
    </row>
    <row r="1972" spans="7:11" x14ac:dyDescent="0.25">
      <c r="G1972" s="117">
        <v>8597</v>
      </c>
      <c r="H1972" s="117">
        <v>5355</v>
      </c>
      <c r="I1972" s="117" t="s">
        <v>2913</v>
      </c>
      <c r="J1972" t="s">
        <v>8122</v>
      </c>
      <c r="K1972" t="s">
        <v>8124</v>
      </c>
    </row>
    <row r="1973" spans="7:11" x14ac:dyDescent="0.25">
      <c r="G1973" s="117">
        <v>8600</v>
      </c>
      <c r="H1973" s="117">
        <v>5331</v>
      </c>
      <c r="I1973" s="117" t="s">
        <v>1836</v>
      </c>
      <c r="J1973" t="s">
        <v>8122</v>
      </c>
      <c r="K1973" t="s">
        <v>8124</v>
      </c>
    </row>
    <row r="1974" spans="7:11" x14ac:dyDescent="0.25">
      <c r="G1974" s="117">
        <v>8600</v>
      </c>
      <c r="H1974" s="117">
        <v>5332</v>
      </c>
      <c r="I1974" s="117" t="s">
        <v>1831</v>
      </c>
      <c r="J1974" t="s">
        <v>8122</v>
      </c>
      <c r="K1974" t="s">
        <v>8124</v>
      </c>
    </row>
    <row r="1975" spans="7:11" x14ac:dyDescent="0.25">
      <c r="G1975" s="117">
        <v>8600</v>
      </c>
      <c r="H1975" s="117">
        <v>5333</v>
      </c>
      <c r="I1975" s="117" t="s">
        <v>1840</v>
      </c>
      <c r="J1975" t="s">
        <v>8122</v>
      </c>
      <c r="K1975" t="s">
        <v>8124</v>
      </c>
    </row>
    <row r="1976" spans="7:11" x14ac:dyDescent="0.25">
      <c r="G1976" s="117">
        <v>8600</v>
      </c>
      <c r="H1976" s="117">
        <v>5334</v>
      </c>
      <c r="I1976" s="117" t="s">
        <v>1825</v>
      </c>
      <c r="J1976" t="s">
        <v>8122</v>
      </c>
      <c r="K1976" t="s">
        <v>8124</v>
      </c>
    </row>
    <row r="1977" spans="7:11" x14ac:dyDescent="0.25">
      <c r="G1977" s="117">
        <v>8600</v>
      </c>
      <c r="H1977" s="117">
        <v>5534</v>
      </c>
      <c r="I1977" s="117" t="s">
        <v>1815</v>
      </c>
      <c r="J1977" t="s">
        <v>8122</v>
      </c>
      <c r="K1977" t="s">
        <v>8124</v>
      </c>
    </row>
    <row r="1978" spans="7:11" x14ac:dyDescent="0.25">
      <c r="G1978" s="117">
        <v>8600</v>
      </c>
      <c r="H1978" s="117">
        <v>5586</v>
      </c>
      <c r="I1978" s="117" t="s">
        <v>1820</v>
      </c>
      <c r="J1978" t="s">
        <v>8122</v>
      </c>
      <c r="K1978" t="s">
        <v>8124</v>
      </c>
    </row>
    <row r="1979" spans="7:11" x14ac:dyDescent="0.25">
      <c r="G1979" s="117">
        <v>8600</v>
      </c>
      <c r="H1979" s="117">
        <v>5588</v>
      </c>
      <c r="I1979" s="117" t="s">
        <v>1845</v>
      </c>
      <c r="J1979" t="s">
        <v>8122</v>
      </c>
      <c r="K1979" t="s">
        <v>8124</v>
      </c>
    </row>
    <row r="1980" spans="7:11" x14ac:dyDescent="0.25">
      <c r="G1980" s="117">
        <v>8601</v>
      </c>
      <c r="H1980" s="117">
        <v>5260</v>
      </c>
      <c r="I1980" s="117" t="s">
        <v>1900</v>
      </c>
      <c r="J1980" t="s">
        <v>8122</v>
      </c>
      <c r="K1980" t="s">
        <v>8124</v>
      </c>
    </row>
    <row r="1981" spans="7:11" x14ac:dyDescent="0.25">
      <c r="G1981" s="117">
        <v>8601</v>
      </c>
      <c r="H1981" s="117">
        <v>5261</v>
      </c>
      <c r="I1981" s="117" t="s">
        <v>1853</v>
      </c>
      <c r="J1981" t="s">
        <v>8122</v>
      </c>
      <c r="K1981" t="s">
        <v>8124</v>
      </c>
    </row>
    <row r="1982" spans="7:11" x14ac:dyDescent="0.25">
      <c r="G1982" s="117">
        <v>8601</v>
      </c>
      <c r="H1982" s="117">
        <v>5262</v>
      </c>
      <c r="I1982" s="117" t="s">
        <v>1882</v>
      </c>
      <c r="J1982" t="s">
        <v>8122</v>
      </c>
      <c r="K1982" t="s">
        <v>8124</v>
      </c>
    </row>
    <row r="1983" spans="7:11" x14ac:dyDescent="0.25">
      <c r="G1983" s="117">
        <v>8601</v>
      </c>
      <c r="H1983" s="117">
        <v>5263</v>
      </c>
      <c r="I1983" s="117" t="s">
        <v>5371</v>
      </c>
      <c r="J1983" t="s">
        <v>8122</v>
      </c>
      <c r="K1983" t="s">
        <v>8124</v>
      </c>
    </row>
    <row r="1984" spans="7:11" x14ac:dyDescent="0.25">
      <c r="G1984" s="117">
        <v>8601</v>
      </c>
      <c r="H1984" s="117">
        <v>5264</v>
      </c>
      <c r="I1984" s="117" t="s">
        <v>1858</v>
      </c>
      <c r="J1984" t="s">
        <v>8122</v>
      </c>
      <c r="K1984" t="s">
        <v>8124</v>
      </c>
    </row>
    <row r="1985" spans="7:11" x14ac:dyDescent="0.25">
      <c r="G1985" s="117">
        <v>8601</v>
      </c>
      <c r="H1985" s="117">
        <v>5265</v>
      </c>
      <c r="I1985" s="117" t="s">
        <v>1872</v>
      </c>
      <c r="J1985" t="s">
        <v>8122</v>
      </c>
      <c r="K1985" t="s">
        <v>8124</v>
      </c>
    </row>
    <row r="1986" spans="7:11" x14ac:dyDescent="0.25">
      <c r="G1986" s="117">
        <v>8601</v>
      </c>
      <c r="H1986" s="117">
        <v>5266</v>
      </c>
      <c r="I1986" s="117" t="s">
        <v>1876</v>
      </c>
      <c r="J1986" t="s">
        <v>8122</v>
      </c>
      <c r="K1986" t="s">
        <v>8124</v>
      </c>
    </row>
    <row r="1987" spans="7:11" x14ac:dyDescent="0.25">
      <c r="G1987" s="117">
        <v>8601</v>
      </c>
      <c r="H1987" s="117">
        <v>5267</v>
      </c>
      <c r="I1987" s="117" t="s">
        <v>1865</v>
      </c>
      <c r="J1987" t="s">
        <v>8122</v>
      </c>
      <c r="K1987" t="s">
        <v>8124</v>
      </c>
    </row>
    <row r="1988" spans="7:11" x14ac:dyDescent="0.25">
      <c r="G1988" s="117">
        <v>8601</v>
      </c>
      <c r="H1988" s="117">
        <v>5268</v>
      </c>
      <c r="I1988" s="117" t="s">
        <v>1907</v>
      </c>
      <c r="J1988" t="s">
        <v>8122</v>
      </c>
      <c r="K1988" t="s">
        <v>8124</v>
      </c>
    </row>
    <row r="1989" spans="7:11" x14ac:dyDescent="0.25">
      <c r="G1989" s="117">
        <v>8601</v>
      </c>
      <c r="H1989" s="117">
        <v>5269</v>
      </c>
      <c r="I1989" s="117" t="s">
        <v>1886</v>
      </c>
      <c r="J1989" t="s">
        <v>8122</v>
      </c>
      <c r="K1989" t="s">
        <v>8124</v>
      </c>
    </row>
    <row r="1990" spans="7:11" x14ac:dyDescent="0.25">
      <c r="G1990" s="117">
        <v>8601</v>
      </c>
      <c r="H1990" s="117">
        <v>5270</v>
      </c>
      <c r="I1990" s="117" t="s">
        <v>1894</v>
      </c>
      <c r="J1990" t="s">
        <v>8122</v>
      </c>
      <c r="K1990" t="s">
        <v>8124</v>
      </c>
    </row>
    <row r="1991" spans="7:11" x14ac:dyDescent="0.25">
      <c r="G1991" s="117">
        <v>8601</v>
      </c>
      <c r="H1991" s="117">
        <v>5271</v>
      </c>
      <c r="I1991" s="117" t="s">
        <v>1915</v>
      </c>
      <c r="J1991" t="s">
        <v>8122</v>
      </c>
      <c r="K1991" t="s">
        <v>8124</v>
      </c>
    </row>
    <row r="1992" spans="7:11" x14ac:dyDescent="0.25">
      <c r="G1992" s="117">
        <v>8601</v>
      </c>
      <c r="H1992" s="117">
        <v>5272</v>
      </c>
      <c r="I1992" s="117" t="s">
        <v>1910</v>
      </c>
      <c r="J1992" t="s">
        <v>8122</v>
      </c>
      <c r="K1992" t="s">
        <v>8124</v>
      </c>
    </row>
    <row r="1993" spans="7:11" x14ac:dyDescent="0.25">
      <c r="G1993" s="117">
        <v>8602</v>
      </c>
      <c r="H1993" s="117">
        <v>5136</v>
      </c>
      <c r="I1993" s="117" t="s">
        <v>2062</v>
      </c>
      <c r="J1993" t="s">
        <v>8122</v>
      </c>
      <c r="K1993" t="s">
        <v>8124</v>
      </c>
    </row>
    <row r="1994" spans="7:11" x14ac:dyDescent="0.25">
      <c r="G1994" s="117">
        <v>8602</v>
      </c>
      <c r="H1994" s="117">
        <v>5138</v>
      </c>
      <c r="I1994" s="117" t="s">
        <v>2071</v>
      </c>
      <c r="J1994" t="s">
        <v>8122</v>
      </c>
      <c r="K1994" t="s">
        <v>8124</v>
      </c>
    </row>
    <row r="1995" spans="7:11" x14ac:dyDescent="0.25">
      <c r="G1995" s="117">
        <v>8602</v>
      </c>
      <c r="H1995" s="117">
        <v>5140</v>
      </c>
      <c r="I1995" s="117" t="s">
        <v>2089</v>
      </c>
      <c r="J1995" t="s">
        <v>8122</v>
      </c>
      <c r="K1995" t="s">
        <v>8124</v>
      </c>
    </row>
    <row r="1996" spans="7:11" x14ac:dyDescent="0.25">
      <c r="G1996" s="117">
        <v>8602</v>
      </c>
      <c r="H1996" s="117">
        <v>5141</v>
      </c>
      <c r="I1996" s="117" t="s">
        <v>2096</v>
      </c>
      <c r="J1996" t="s">
        <v>8122</v>
      </c>
      <c r="K1996" t="s">
        <v>8124</v>
      </c>
    </row>
    <row r="1997" spans="7:11" x14ac:dyDescent="0.25">
      <c r="G1997" s="117">
        <v>8602</v>
      </c>
      <c r="H1997" s="117">
        <v>5143</v>
      </c>
      <c r="I1997" s="117" t="s">
        <v>2100</v>
      </c>
      <c r="J1997" t="s">
        <v>8122</v>
      </c>
      <c r="K1997" t="s">
        <v>8124</v>
      </c>
    </row>
    <row r="1998" spans="7:11" x14ac:dyDescent="0.25">
      <c r="G1998" s="117">
        <v>8602</v>
      </c>
      <c r="H1998" s="117">
        <v>5144</v>
      </c>
      <c r="I1998" s="117" t="s">
        <v>2104</v>
      </c>
      <c r="J1998" t="s">
        <v>8122</v>
      </c>
      <c r="K1998" t="s">
        <v>8124</v>
      </c>
    </row>
    <row r="1999" spans="7:11" x14ac:dyDescent="0.25">
      <c r="G1999" s="117">
        <v>8602</v>
      </c>
      <c r="H1999" s="117">
        <v>5146</v>
      </c>
      <c r="I1999" s="117" t="s">
        <v>2107</v>
      </c>
      <c r="J1999" t="s">
        <v>8122</v>
      </c>
      <c r="K1999" t="s">
        <v>8124</v>
      </c>
    </row>
    <row r="2000" spans="7:11" x14ac:dyDescent="0.25">
      <c r="G2000" s="117">
        <v>8602</v>
      </c>
      <c r="H2000" s="117">
        <v>5147</v>
      </c>
      <c r="I2000" s="117" t="s">
        <v>2112</v>
      </c>
      <c r="J2000" t="s">
        <v>8122</v>
      </c>
      <c r="K2000" t="s">
        <v>8124</v>
      </c>
    </row>
    <row r="2001" spans="7:11" x14ac:dyDescent="0.25">
      <c r="G2001" s="117">
        <v>8602</v>
      </c>
      <c r="H2001" s="117">
        <v>5148</v>
      </c>
      <c r="I2001" s="117" t="s">
        <v>2118</v>
      </c>
      <c r="J2001" t="s">
        <v>8122</v>
      </c>
      <c r="K2001" t="s">
        <v>8124</v>
      </c>
    </row>
    <row r="2002" spans="7:11" x14ac:dyDescent="0.25">
      <c r="G2002" s="117">
        <v>8602</v>
      </c>
      <c r="H2002" s="117">
        <v>5149</v>
      </c>
      <c r="I2002" s="117" t="s">
        <v>2085</v>
      </c>
      <c r="J2002" t="s">
        <v>8122</v>
      </c>
      <c r="K2002" t="s">
        <v>8124</v>
      </c>
    </row>
    <row r="2003" spans="7:11" x14ac:dyDescent="0.25">
      <c r="G2003" s="117">
        <v>8602</v>
      </c>
      <c r="H2003" s="117">
        <v>5150</v>
      </c>
      <c r="I2003" s="117" t="s">
        <v>2076</v>
      </c>
      <c r="J2003" t="s">
        <v>8122</v>
      </c>
      <c r="K2003" t="s">
        <v>8124</v>
      </c>
    </row>
    <row r="2004" spans="7:11" x14ac:dyDescent="0.25">
      <c r="G2004" s="117">
        <v>8602</v>
      </c>
      <c r="H2004" s="117">
        <v>5173</v>
      </c>
      <c r="I2004" s="117" t="s">
        <v>2126</v>
      </c>
      <c r="J2004" t="s">
        <v>8122</v>
      </c>
      <c r="K2004" t="s">
        <v>8124</v>
      </c>
    </row>
    <row r="2005" spans="7:11" x14ac:dyDescent="0.25">
      <c r="G2005" s="117">
        <v>8602</v>
      </c>
      <c r="H2005" s="117">
        <v>5183</v>
      </c>
      <c r="I2005" s="117" t="s">
        <v>2082</v>
      </c>
      <c r="J2005" t="s">
        <v>8122</v>
      </c>
      <c r="K2005" t="s">
        <v>8124</v>
      </c>
    </row>
    <row r="2006" spans="7:11" x14ac:dyDescent="0.25">
      <c r="G2006" s="117">
        <v>8605</v>
      </c>
      <c r="H2006" s="117">
        <v>5532</v>
      </c>
      <c r="I2006" s="117" t="s">
        <v>2467</v>
      </c>
      <c r="J2006" t="s">
        <v>8114</v>
      </c>
      <c r="K2006" t="s">
        <v>8124</v>
      </c>
    </row>
    <row r="2007" spans="7:11" x14ac:dyDescent="0.25">
      <c r="G2007" s="117">
        <v>8606</v>
      </c>
      <c r="H2007" s="117">
        <v>7037</v>
      </c>
      <c r="I2007" s="117" t="s">
        <v>1424</v>
      </c>
      <c r="J2007" t="s">
        <v>8116</v>
      </c>
      <c r="K2007" t="s">
        <v>8117</v>
      </c>
    </row>
    <row r="2008" spans="7:11" x14ac:dyDescent="0.25">
      <c r="G2008" s="117">
        <v>8606</v>
      </c>
      <c r="H2008" s="117">
        <v>7120</v>
      </c>
      <c r="I2008" s="117" t="s">
        <v>5547</v>
      </c>
      <c r="J2008" t="s">
        <v>8122</v>
      </c>
      <c r="K2008" t="s">
        <v>8126</v>
      </c>
    </row>
    <row r="2009" spans="7:11" x14ac:dyDescent="0.25">
      <c r="G2009" s="117">
        <v>8607</v>
      </c>
      <c r="H2009" s="117">
        <v>5454</v>
      </c>
      <c r="I2009" s="117" t="s">
        <v>2474</v>
      </c>
      <c r="J2009" t="s">
        <v>8116</v>
      </c>
      <c r="K2009" t="s">
        <v>8117</v>
      </c>
    </row>
    <row r="2010" spans="7:11" x14ac:dyDescent="0.25">
      <c r="G2010" s="117">
        <v>8607</v>
      </c>
      <c r="H2010" s="117">
        <v>5455</v>
      </c>
      <c r="I2010" s="117" t="s">
        <v>2476</v>
      </c>
      <c r="J2010" t="s">
        <v>8116</v>
      </c>
      <c r="K2010" t="s">
        <v>8117</v>
      </c>
    </row>
    <row r="2011" spans="7:11" x14ac:dyDescent="0.25">
      <c r="G2011" s="117">
        <v>8607</v>
      </c>
      <c r="H2011" s="117">
        <v>5456</v>
      </c>
      <c r="I2011" s="117" t="s">
        <v>2477</v>
      </c>
      <c r="J2011" t="s">
        <v>8116</v>
      </c>
      <c r="K2011" t="s">
        <v>8117</v>
      </c>
    </row>
    <row r="2012" spans="7:11" x14ac:dyDescent="0.25">
      <c r="G2012" s="117">
        <v>8608</v>
      </c>
      <c r="H2012" s="117">
        <v>4871</v>
      </c>
      <c r="I2012" s="117" t="s">
        <v>2382</v>
      </c>
      <c r="J2012" t="s">
        <v>8116</v>
      </c>
      <c r="K2012" t="s">
        <v>8117</v>
      </c>
    </row>
    <row r="2013" spans="7:11" x14ac:dyDescent="0.25">
      <c r="G2013" s="117">
        <v>8608</v>
      </c>
      <c r="H2013" s="117">
        <v>4872</v>
      </c>
      <c r="I2013" s="117" t="s">
        <v>2414</v>
      </c>
      <c r="J2013" t="s">
        <v>8116</v>
      </c>
      <c r="K2013" t="s">
        <v>8117</v>
      </c>
    </row>
    <row r="2014" spans="7:11" x14ac:dyDescent="0.25">
      <c r="G2014" s="117">
        <v>8608</v>
      </c>
      <c r="H2014" s="117">
        <v>4873</v>
      </c>
      <c r="I2014" s="117" t="s">
        <v>2387</v>
      </c>
      <c r="J2014" t="s">
        <v>8116</v>
      </c>
      <c r="K2014" t="s">
        <v>8117</v>
      </c>
    </row>
    <row r="2015" spans="7:11" x14ac:dyDescent="0.25">
      <c r="G2015" s="117">
        <v>8608</v>
      </c>
      <c r="H2015" s="117">
        <v>4874</v>
      </c>
      <c r="I2015" s="117" t="s">
        <v>2395</v>
      </c>
      <c r="J2015" t="s">
        <v>8116</v>
      </c>
      <c r="K2015" t="s">
        <v>8117</v>
      </c>
    </row>
    <row r="2016" spans="7:11" x14ac:dyDescent="0.25">
      <c r="G2016" s="117">
        <v>8608</v>
      </c>
      <c r="H2016" s="117">
        <v>4875</v>
      </c>
      <c r="I2016" s="117" t="s">
        <v>2403</v>
      </c>
      <c r="J2016" t="s">
        <v>8116</v>
      </c>
      <c r="K2016" t="s">
        <v>8117</v>
      </c>
    </row>
    <row r="2017" spans="7:11" x14ac:dyDescent="0.25">
      <c r="G2017" s="117">
        <v>8608</v>
      </c>
      <c r="H2017" s="117">
        <v>4876</v>
      </c>
      <c r="I2017" s="117" t="s">
        <v>2409</v>
      </c>
      <c r="J2017" t="s">
        <v>8116</v>
      </c>
      <c r="K2017" t="s">
        <v>8117</v>
      </c>
    </row>
    <row r="2018" spans="7:11" x14ac:dyDescent="0.25">
      <c r="G2018" s="117">
        <v>8608</v>
      </c>
      <c r="H2018" s="117">
        <v>4877</v>
      </c>
      <c r="I2018" s="117" t="s">
        <v>2418</v>
      </c>
      <c r="J2018" t="s">
        <v>8116</v>
      </c>
      <c r="K2018" t="s">
        <v>8117</v>
      </c>
    </row>
    <row r="2019" spans="7:11" x14ac:dyDescent="0.25">
      <c r="G2019" s="117">
        <v>8608</v>
      </c>
      <c r="H2019" s="117">
        <v>4878</v>
      </c>
      <c r="I2019" s="117" t="s">
        <v>2391</v>
      </c>
      <c r="J2019" t="s">
        <v>8116</v>
      </c>
      <c r="K2019" t="s">
        <v>8117</v>
      </c>
    </row>
    <row r="2020" spans="7:11" x14ac:dyDescent="0.25">
      <c r="G2020" s="117">
        <v>8608</v>
      </c>
      <c r="H2020" s="117">
        <v>4879</v>
      </c>
      <c r="I2020" s="117" t="s">
        <v>2398</v>
      </c>
      <c r="J2020" t="s">
        <v>8116</v>
      </c>
      <c r="K2020" t="s">
        <v>8117</v>
      </c>
    </row>
    <row r="2021" spans="7:11" x14ac:dyDescent="0.25">
      <c r="G2021" s="117">
        <v>8609</v>
      </c>
      <c r="H2021" s="117">
        <v>4880</v>
      </c>
      <c r="I2021" s="117" t="s">
        <v>2382</v>
      </c>
      <c r="J2021" t="s">
        <v>8116</v>
      </c>
      <c r="K2021" t="s">
        <v>8117</v>
      </c>
    </row>
    <row r="2022" spans="7:11" x14ac:dyDescent="0.25">
      <c r="G2022" s="117">
        <v>8609</v>
      </c>
      <c r="H2022" s="117">
        <v>4881</v>
      </c>
      <c r="I2022" s="117" t="s">
        <v>2414</v>
      </c>
      <c r="J2022" t="s">
        <v>8116</v>
      </c>
      <c r="K2022" t="s">
        <v>8117</v>
      </c>
    </row>
    <row r="2023" spans="7:11" x14ac:dyDescent="0.25">
      <c r="G2023" s="117">
        <v>8609</v>
      </c>
      <c r="H2023" s="117">
        <v>4882</v>
      </c>
      <c r="I2023" s="117" t="s">
        <v>2387</v>
      </c>
      <c r="J2023" t="s">
        <v>8116</v>
      </c>
      <c r="K2023" t="s">
        <v>8117</v>
      </c>
    </row>
    <row r="2024" spans="7:11" x14ac:dyDescent="0.25">
      <c r="G2024" s="117">
        <v>8609</v>
      </c>
      <c r="H2024" s="117">
        <v>4883</v>
      </c>
      <c r="I2024" s="117" t="s">
        <v>2395</v>
      </c>
      <c r="J2024" t="s">
        <v>8116</v>
      </c>
      <c r="K2024" t="s">
        <v>8117</v>
      </c>
    </row>
    <row r="2025" spans="7:11" x14ac:dyDescent="0.25">
      <c r="G2025" s="117">
        <v>8609</v>
      </c>
      <c r="H2025" s="117">
        <v>4884</v>
      </c>
      <c r="I2025" s="117" t="s">
        <v>2403</v>
      </c>
      <c r="J2025" t="s">
        <v>8116</v>
      </c>
      <c r="K2025" t="s">
        <v>8117</v>
      </c>
    </row>
    <row r="2026" spans="7:11" x14ac:dyDescent="0.25">
      <c r="G2026" s="117">
        <v>8609</v>
      </c>
      <c r="H2026" s="117">
        <v>4885</v>
      </c>
      <c r="I2026" s="117" t="s">
        <v>2409</v>
      </c>
      <c r="J2026" t="s">
        <v>8116</v>
      </c>
      <c r="K2026" t="s">
        <v>8117</v>
      </c>
    </row>
    <row r="2027" spans="7:11" x14ac:dyDescent="0.25">
      <c r="G2027" s="117">
        <v>8609</v>
      </c>
      <c r="H2027" s="117">
        <v>4886</v>
      </c>
      <c r="I2027" s="117" t="s">
        <v>2418</v>
      </c>
      <c r="J2027" t="s">
        <v>8116</v>
      </c>
      <c r="K2027" t="s">
        <v>8117</v>
      </c>
    </row>
    <row r="2028" spans="7:11" x14ac:dyDescent="0.25">
      <c r="G2028" s="117">
        <v>8609</v>
      </c>
      <c r="H2028" s="117">
        <v>4887</v>
      </c>
      <c r="I2028" s="117" t="s">
        <v>2391</v>
      </c>
      <c r="J2028" t="s">
        <v>8116</v>
      </c>
      <c r="K2028" t="s">
        <v>8117</v>
      </c>
    </row>
    <row r="2029" spans="7:11" x14ac:dyDescent="0.25">
      <c r="G2029" s="117">
        <v>8609</v>
      </c>
      <c r="H2029" s="117">
        <v>4888</v>
      </c>
      <c r="I2029" s="117" t="s">
        <v>2398</v>
      </c>
      <c r="J2029" t="s">
        <v>8116</v>
      </c>
      <c r="K2029" t="s">
        <v>8117</v>
      </c>
    </row>
    <row r="2030" spans="7:11" x14ac:dyDescent="0.25">
      <c r="G2030" s="117">
        <v>8610</v>
      </c>
      <c r="H2030" s="117">
        <v>4889</v>
      </c>
      <c r="I2030" s="117" t="s">
        <v>2382</v>
      </c>
      <c r="J2030" t="s">
        <v>8116</v>
      </c>
      <c r="K2030" t="s">
        <v>8117</v>
      </c>
    </row>
    <row r="2031" spans="7:11" x14ac:dyDescent="0.25">
      <c r="G2031" s="117">
        <v>8610</v>
      </c>
      <c r="H2031" s="117">
        <v>4896</v>
      </c>
      <c r="I2031" s="117" t="s">
        <v>2414</v>
      </c>
      <c r="J2031" t="s">
        <v>8116</v>
      </c>
      <c r="K2031" t="s">
        <v>8117</v>
      </c>
    </row>
    <row r="2032" spans="7:11" x14ac:dyDescent="0.25">
      <c r="G2032" s="117">
        <v>8610</v>
      </c>
      <c r="H2032" s="117">
        <v>4897</v>
      </c>
      <c r="I2032" s="117" t="s">
        <v>2387</v>
      </c>
      <c r="J2032" t="s">
        <v>8116</v>
      </c>
      <c r="K2032" t="s">
        <v>8117</v>
      </c>
    </row>
    <row r="2033" spans="7:11" x14ac:dyDescent="0.25">
      <c r="G2033" s="117">
        <v>8610</v>
      </c>
      <c r="H2033" s="117">
        <v>4898</v>
      </c>
      <c r="I2033" s="117" t="s">
        <v>2395</v>
      </c>
      <c r="J2033" t="s">
        <v>8116</v>
      </c>
      <c r="K2033" t="s">
        <v>8117</v>
      </c>
    </row>
    <row r="2034" spans="7:11" x14ac:dyDescent="0.25">
      <c r="G2034" s="117">
        <v>8610</v>
      </c>
      <c r="H2034" s="117">
        <v>4899</v>
      </c>
      <c r="I2034" s="117" t="s">
        <v>2403</v>
      </c>
      <c r="J2034" t="s">
        <v>8116</v>
      </c>
      <c r="K2034" t="s">
        <v>8117</v>
      </c>
    </row>
    <row r="2035" spans="7:11" x14ac:dyDescent="0.25">
      <c r="G2035" s="117">
        <v>8610</v>
      </c>
      <c r="H2035" s="117">
        <v>4902</v>
      </c>
      <c r="I2035" s="117" t="s">
        <v>2409</v>
      </c>
      <c r="J2035" t="s">
        <v>8116</v>
      </c>
      <c r="K2035" t="s">
        <v>8117</v>
      </c>
    </row>
    <row r="2036" spans="7:11" x14ac:dyDescent="0.25">
      <c r="G2036" s="117">
        <v>8610</v>
      </c>
      <c r="H2036" s="117">
        <v>4904</v>
      </c>
      <c r="I2036" s="117" t="s">
        <v>2418</v>
      </c>
      <c r="J2036" t="s">
        <v>8116</v>
      </c>
      <c r="K2036" t="s">
        <v>8117</v>
      </c>
    </row>
    <row r="2037" spans="7:11" x14ac:dyDescent="0.25">
      <c r="G2037" s="117">
        <v>8610</v>
      </c>
      <c r="H2037" s="117">
        <v>4906</v>
      </c>
      <c r="I2037" s="117" t="s">
        <v>2391</v>
      </c>
      <c r="J2037" t="s">
        <v>8116</v>
      </c>
      <c r="K2037" t="s">
        <v>8117</v>
      </c>
    </row>
    <row r="2038" spans="7:11" x14ac:dyDescent="0.25">
      <c r="G2038" s="117">
        <v>8610</v>
      </c>
      <c r="H2038" s="117">
        <v>4908</v>
      </c>
      <c r="I2038" s="117" t="s">
        <v>2398</v>
      </c>
      <c r="J2038" t="s">
        <v>8116</v>
      </c>
      <c r="K2038" t="s">
        <v>8117</v>
      </c>
    </row>
    <row r="2039" spans="7:11" x14ac:dyDescent="0.25">
      <c r="G2039" s="117">
        <v>8611</v>
      </c>
      <c r="H2039" s="117">
        <v>4909</v>
      </c>
      <c r="I2039" s="117" t="s">
        <v>2382</v>
      </c>
      <c r="J2039" t="s">
        <v>8116</v>
      </c>
      <c r="K2039" t="s">
        <v>8117</v>
      </c>
    </row>
    <row r="2040" spans="7:11" x14ac:dyDescent="0.25">
      <c r="G2040" s="117">
        <v>8611</v>
      </c>
      <c r="H2040" s="117">
        <v>4911</v>
      </c>
      <c r="I2040" s="117" t="s">
        <v>2414</v>
      </c>
      <c r="J2040" t="s">
        <v>8116</v>
      </c>
      <c r="K2040" t="s">
        <v>8117</v>
      </c>
    </row>
    <row r="2041" spans="7:11" x14ac:dyDescent="0.25">
      <c r="G2041" s="117">
        <v>8611</v>
      </c>
      <c r="H2041" s="117">
        <v>4913</v>
      </c>
      <c r="I2041" s="117" t="s">
        <v>2387</v>
      </c>
      <c r="J2041" t="s">
        <v>8116</v>
      </c>
      <c r="K2041" t="s">
        <v>8117</v>
      </c>
    </row>
    <row r="2042" spans="7:11" x14ac:dyDescent="0.25">
      <c r="G2042" s="117">
        <v>8611</v>
      </c>
      <c r="H2042" s="117">
        <v>4915</v>
      </c>
      <c r="I2042" s="117" t="s">
        <v>2395</v>
      </c>
      <c r="J2042" t="s">
        <v>8116</v>
      </c>
      <c r="K2042" t="s">
        <v>8117</v>
      </c>
    </row>
    <row r="2043" spans="7:11" x14ac:dyDescent="0.25">
      <c r="G2043" s="117">
        <v>8611</v>
      </c>
      <c r="H2043" s="117">
        <v>4916</v>
      </c>
      <c r="I2043" s="117" t="s">
        <v>2403</v>
      </c>
      <c r="J2043" t="s">
        <v>8116</v>
      </c>
      <c r="K2043" t="s">
        <v>8117</v>
      </c>
    </row>
    <row r="2044" spans="7:11" x14ac:dyDescent="0.25">
      <c r="G2044" s="117">
        <v>8611</v>
      </c>
      <c r="H2044" s="117">
        <v>4917</v>
      </c>
      <c r="I2044" s="117" t="s">
        <v>2409</v>
      </c>
      <c r="J2044" t="s">
        <v>8116</v>
      </c>
      <c r="K2044" t="s">
        <v>8117</v>
      </c>
    </row>
    <row r="2045" spans="7:11" x14ac:dyDescent="0.25">
      <c r="G2045" s="117">
        <v>8611</v>
      </c>
      <c r="H2045" s="117">
        <v>4918</v>
      </c>
      <c r="I2045" s="117" t="s">
        <v>2418</v>
      </c>
      <c r="J2045" t="s">
        <v>8116</v>
      </c>
      <c r="K2045" t="s">
        <v>8117</v>
      </c>
    </row>
    <row r="2046" spans="7:11" x14ac:dyDescent="0.25">
      <c r="G2046" s="117">
        <v>8611</v>
      </c>
      <c r="H2046" s="117">
        <v>4919</v>
      </c>
      <c r="I2046" s="117" t="s">
        <v>2391</v>
      </c>
      <c r="J2046" t="s">
        <v>8116</v>
      </c>
      <c r="K2046" t="s">
        <v>8117</v>
      </c>
    </row>
    <row r="2047" spans="7:11" x14ac:dyDescent="0.25">
      <c r="G2047" s="117">
        <v>8611</v>
      </c>
      <c r="H2047" s="117">
        <v>4920</v>
      </c>
      <c r="I2047" s="117" t="s">
        <v>2398</v>
      </c>
      <c r="J2047" t="s">
        <v>8116</v>
      </c>
      <c r="K2047" t="s">
        <v>8117</v>
      </c>
    </row>
    <row r="2048" spans="7:11" x14ac:dyDescent="0.25">
      <c r="G2048" s="117">
        <v>8612</v>
      </c>
      <c r="H2048" s="117">
        <v>4922</v>
      </c>
      <c r="I2048" s="117" t="s">
        <v>2382</v>
      </c>
      <c r="J2048" t="s">
        <v>8116</v>
      </c>
      <c r="K2048" t="s">
        <v>8117</v>
      </c>
    </row>
    <row r="2049" spans="7:11" x14ac:dyDescent="0.25">
      <c r="G2049" s="117">
        <v>8612</v>
      </c>
      <c r="H2049" s="117">
        <v>4924</v>
      </c>
      <c r="I2049" s="117" t="s">
        <v>2414</v>
      </c>
      <c r="J2049" t="s">
        <v>8116</v>
      </c>
      <c r="K2049" t="s">
        <v>8117</v>
      </c>
    </row>
    <row r="2050" spans="7:11" x14ac:dyDescent="0.25">
      <c r="G2050" s="117">
        <v>8612</v>
      </c>
      <c r="H2050" s="117">
        <v>4926</v>
      </c>
      <c r="I2050" s="117" t="s">
        <v>2387</v>
      </c>
      <c r="J2050" t="s">
        <v>8116</v>
      </c>
      <c r="K2050" t="s">
        <v>8117</v>
      </c>
    </row>
    <row r="2051" spans="7:11" x14ac:dyDescent="0.25">
      <c r="G2051" s="117">
        <v>8612</v>
      </c>
      <c r="H2051" s="117">
        <v>4927</v>
      </c>
      <c r="I2051" s="117" t="s">
        <v>2395</v>
      </c>
      <c r="J2051" t="s">
        <v>8116</v>
      </c>
      <c r="K2051" t="s">
        <v>8117</v>
      </c>
    </row>
    <row r="2052" spans="7:11" x14ac:dyDescent="0.25">
      <c r="G2052" s="117">
        <v>8612</v>
      </c>
      <c r="H2052" s="117">
        <v>4930</v>
      </c>
      <c r="I2052" s="117" t="s">
        <v>2403</v>
      </c>
      <c r="J2052" t="s">
        <v>8116</v>
      </c>
      <c r="K2052" t="s">
        <v>8117</v>
      </c>
    </row>
    <row r="2053" spans="7:11" x14ac:dyDescent="0.25">
      <c r="G2053" s="117">
        <v>8612</v>
      </c>
      <c r="H2053" s="117">
        <v>4935</v>
      </c>
      <c r="I2053" s="117" t="s">
        <v>2409</v>
      </c>
      <c r="J2053" t="s">
        <v>8116</v>
      </c>
      <c r="K2053" t="s">
        <v>8117</v>
      </c>
    </row>
    <row r="2054" spans="7:11" x14ac:dyDescent="0.25">
      <c r="G2054" s="117">
        <v>8612</v>
      </c>
      <c r="H2054" s="117">
        <v>4936</v>
      </c>
      <c r="I2054" s="117" t="s">
        <v>2418</v>
      </c>
      <c r="J2054" t="s">
        <v>8116</v>
      </c>
      <c r="K2054" t="s">
        <v>8117</v>
      </c>
    </row>
    <row r="2055" spans="7:11" x14ac:dyDescent="0.25">
      <c r="G2055" s="117">
        <v>8612</v>
      </c>
      <c r="H2055" s="117">
        <v>4940</v>
      </c>
      <c r="I2055" s="117" t="s">
        <v>2391</v>
      </c>
      <c r="J2055" t="s">
        <v>8116</v>
      </c>
      <c r="K2055" t="s">
        <v>8117</v>
      </c>
    </row>
    <row r="2056" spans="7:11" x14ac:dyDescent="0.25">
      <c r="G2056" s="117">
        <v>8612</v>
      </c>
      <c r="H2056" s="117">
        <v>4942</v>
      </c>
      <c r="I2056" s="117" t="s">
        <v>2398</v>
      </c>
      <c r="J2056" t="s">
        <v>8116</v>
      </c>
      <c r="K2056" t="s">
        <v>8117</v>
      </c>
    </row>
    <row r="2057" spans="7:11" x14ac:dyDescent="0.25">
      <c r="G2057" s="117">
        <v>8613</v>
      </c>
      <c r="H2057" s="117">
        <v>4966</v>
      </c>
      <c r="I2057" s="117" t="s">
        <v>2422</v>
      </c>
      <c r="J2057" t="s">
        <v>8116</v>
      </c>
      <c r="K2057" t="s">
        <v>8117</v>
      </c>
    </row>
    <row r="2058" spans="7:11" x14ac:dyDescent="0.25">
      <c r="G2058" s="117">
        <v>8613</v>
      </c>
      <c r="H2058" s="117">
        <v>4967</v>
      </c>
      <c r="I2058" s="117" t="s">
        <v>2427</v>
      </c>
      <c r="J2058" t="s">
        <v>8116</v>
      </c>
      <c r="K2058" t="s">
        <v>8117</v>
      </c>
    </row>
    <row r="2059" spans="7:11" x14ac:dyDescent="0.25">
      <c r="G2059" s="117">
        <v>8613</v>
      </c>
      <c r="H2059" s="117">
        <v>4969</v>
      </c>
      <c r="I2059" s="117" t="s">
        <v>2431</v>
      </c>
      <c r="J2059" t="s">
        <v>8116</v>
      </c>
      <c r="K2059" t="s">
        <v>8117</v>
      </c>
    </row>
    <row r="2060" spans="7:11" x14ac:dyDescent="0.25">
      <c r="G2060" s="117">
        <v>8613</v>
      </c>
      <c r="H2060" s="117">
        <v>4971</v>
      </c>
      <c r="I2060" s="117" t="s">
        <v>2382</v>
      </c>
      <c r="J2060" t="s">
        <v>8116</v>
      </c>
      <c r="K2060" t="s">
        <v>8117</v>
      </c>
    </row>
    <row r="2061" spans="7:11" x14ac:dyDescent="0.25">
      <c r="G2061" s="117">
        <v>8613</v>
      </c>
      <c r="H2061" s="117">
        <v>4974</v>
      </c>
      <c r="I2061" s="117" t="s">
        <v>2530</v>
      </c>
      <c r="J2061" t="s">
        <v>8116</v>
      </c>
      <c r="K2061" t="s">
        <v>8117</v>
      </c>
    </row>
    <row r="2062" spans="7:11" x14ac:dyDescent="0.25">
      <c r="G2062" s="117">
        <v>8613</v>
      </c>
      <c r="H2062" s="117">
        <v>4976</v>
      </c>
      <c r="I2062" s="117" t="s">
        <v>2536</v>
      </c>
      <c r="J2062" t="s">
        <v>8116</v>
      </c>
      <c r="K2062" t="s">
        <v>8117</v>
      </c>
    </row>
    <row r="2063" spans="7:11" x14ac:dyDescent="0.25">
      <c r="G2063" s="117">
        <v>8613</v>
      </c>
      <c r="H2063" s="117">
        <v>4978</v>
      </c>
      <c r="I2063" s="117" t="s">
        <v>2538</v>
      </c>
      <c r="J2063" t="s">
        <v>8116</v>
      </c>
      <c r="K2063" t="s">
        <v>8117</v>
      </c>
    </row>
    <row r="2064" spans="7:11" x14ac:dyDescent="0.25">
      <c r="G2064" s="117">
        <v>8613</v>
      </c>
      <c r="H2064" s="117">
        <v>4984</v>
      </c>
      <c r="I2064" s="117" t="s">
        <v>2418</v>
      </c>
      <c r="J2064" t="s">
        <v>8116</v>
      </c>
      <c r="K2064" t="s">
        <v>8117</v>
      </c>
    </row>
    <row r="2065" spans="7:11" x14ac:dyDescent="0.25">
      <c r="G2065" s="117">
        <v>8614</v>
      </c>
      <c r="H2065" s="117">
        <v>5108</v>
      </c>
      <c r="I2065" s="117" t="s">
        <v>2132</v>
      </c>
      <c r="J2065" t="s">
        <v>8113</v>
      </c>
      <c r="K2065" t="s">
        <v>8115</v>
      </c>
    </row>
    <row r="2066" spans="7:11" x14ac:dyDescent="0.25">
      <c r="G2066" s="117">
        <v>8614</v>
      </c>
      <c r="H2066" s="117">
        <v>5109</v>
      </c>
      <c r="I2066" s="117" t="s">
        <v>2136</v>
      </c>
      <c r="J2066" t="s">
        <v>8113</v>
      </c>
      <c r="K2066" t="s">
        <v>8115</v>
      </c>
    </row>
    <row r="2067" spans="7:11" x14ac:dyDescent="0.25">
      <c r="G2067" s="117">
        <v>8614</v>
      </c>
      <c r="H2067" s="117">
        <v>5110</v>
      </c>
      <c r="I2067" s="117" t="s">
        <v>2138</v>
      </c>
      <c r="J2067" t="s">
        <v>8113</v>
      </c>
      <c r="K2067" t="s">
        <v>8115</v>
      </c>
    </row>
    <row r="2068" spans="7:11" x14ac:dyDescent="0.25">
      <c r="G2068" s="117">
        <v>8614</v>
      </c>
      <c r="H2068" s="117">
        <v>5111</v>
      </c>
      <c r="I2068" s="117" t="s">
        <v>2140</v>
      </c>
      <c r="J2068" t="s">
        <v>8113</v>
      </c>
      <c r="K2068" t="s">
        <v>8115</v>
      </c>
    </row>
    <row r="2069" spans="7:11" x14ac:dyDescent="0.25">
      <c r="G2069" s="117">
        <v>8617</v>
      </c>
      <c r="H2069" s="117">
        <v>7034</v>
      </c>
      <c r="I2069" s="117" t="s">
        <v>2474</v>
      </c>
      <c r="J2069" t="s">
        <v>8122</v>
      </c>
      <c r="K2069" t="s">
        <v>8125</v>
      </c>
    </row>
    <row r="2070" spans="7:11" x14ac:dyDescent="0.25">
      <c r="G2070" s="117">
        <v>8617</v>
      </c>
      <c r="H2070" s="117">
        <v>7178</v>
      </c>
      <c r="I2070" s="117" t="s">
        <v>2477</v>
      </c>
      <c r="J2070" t="s">
        <v>8122</v>
      </c>
      <c r="K2070" t="s">
        <v>8125</v>
      </c>
    </row>
    <row r="2071" spans="7:11" x14ac:dyDescent="0.25">
      <c r="G2071" s="117">
        <v>8617</v>
      </c>
      <c r="H2071" s="117">
        <v>7274</v>
      </c>
      <c r="I2071" s="117" t="s">
        <v>2476</v>
      </c>
      <c r="J2071" t="s">
        <v>8122</v>
      </c>
      <c r="K2071" t="s">
        <v>8125</v>
      </c>
    </row>
    <row r="2072" spans="7:11" x14ac:dyDescent="0.25">
      <c r="G2072" s="117">
        <v>8618</v>
      </c>
      <c r="H2072" s="117">
        <v>7035</v>
      </c>
      <c r="I2072" s="117" t="s">
        <v>2382</v>
      </c>
      <c r="J2072" t="s">
        <v>8122</v>
      </c>
      <c r="K2072" t="s">
        <v>8125</v>
      </c>
    </row>
    <row r="2073" spans="7:11" x14ac:dyDescent="0.25">
      <c r="G2073" s="117">
        <v>8618</v>
      </c>
      <c r="H2073" s="117">
        <v>7187</v>
      </c>
      <c r="I2073" s="117" t="s">
        <v>2387</v>
      </c>
      <c r="J2073" t="s">
        <v>8122</v>
      </c>
      <c r="K2073" t="s">
        <v>8125</v>
      </c>
    </row>
    <row r="2074" spans="7:11" x14ac:dyDescent="0.25">
      <c r="G2074" s="117">
        <v>8618</v>
      </c>
      <c r="H2074" s="117">
        <v>7188</v>
      </c>
      <c r="I2074" s="117" t="s">
        <v>2391</v>
      </c>
      <c r="J2074" t="s">
        <v>8122</v>
      </c>
      <c r="K2074" t="s">
        <v>8125</v>
      </c>
    </row>
    <row r="2075" spans="7:11" x14ac:dyDescent="0.25">
      <c r="G2075" s="117">
        <v>8618</v>
      </c>
      <c r="H2075" s="117">
        <v>7189</v>
      </c>
      <c r="I2075" s="117" t="s">
        <v>2395</v>
      </c>
      <c r="J2075" t="s">
        <v>8122</v>
      </c>
      <c r="K2075" t="s">
        <v>8125</v>
      </c>
    </row>
    <row r="2076" spans="7:11" x14ac:dyDescent="0.25">
      <c r="G2076" s="117">
        <v>8618</v>
      </c>
      <c r="H2076" s="117">
        <v>7190</v>
      </c>
      <c r="I2076" s="117" t="s">
        <v>2398</v>
      </c>
      <c r="J2076" t="s">
        <v>8122</v>
      </c>
      <c r="K2076" t="s">
        <v>8125</v>
      </c>
    </row>
    <row r="2077" spans="7:11" x14ac:dyDescent="0.25">
      <c r="G2077" s="117">
        <v>8618</v>
      </c>
      <c r="H2077" s="117">
        <v>7191</v>
      </c>
      <c r="I2077" s="117" t="s">
        <v>2403</v>
      </c>
      <c r="J2077" t="s">
        <v>8122</v>
      </c>
      <c r="K2077" t="s">
        <v>8125</v>
      </c>
    </row>
    <row r="2078" spans="7:11" x14ac:dyDescent="0.25">
      <c r="G2078" s="117">
        <v>8618</v>
      </c>
      <c r="H2078" s="117">
        <v>7192</v>
      </c>
      <c r="I2078" s="117" t="s">
        <v>2409</v>
      </c>
      <c r="J2078" t="s">
        <v>8122</v>
      </c>
      <c r="K2078" t="s">
        <v>8125</v>
      </c>
    </row>
    <row r="2079" spans="7:11" x14ac:dyDescent="0.25">
      <c r="G2079" s="117">
        <v>8618</v>
      </c>
      <c r="H2079" s="117">
        <v>7193</v>
      </c>
      <c r="I2079" s="117" t="s">
        <v>2414</v>
      </c>
      <c r="J2079" t="s">
        <v>8122</v>
      </c>
      <c r="K2079" t="s">
        <v>8125</v>
      </c>
    </row>
    <row r="2080" spans="7:11" x14ac:dyDescent="0.25">
      <c r="G2080" s="117">
        <v>8618</v>
      </c>
      <c r="H2080" s="117">
        <v>7194</v>
      </c>
      <c r="I2080" s="117" t="s">
        <v>2418</v>
      </c>
      <c r="J2080" t="s">
        <v>8122</v>
      </c>
      <c r="K2080" t="s">
        <v>8125</v>
      </c>
    </row>
    <row r="2081" spans="7:11" x14ac:dyDescent="0.25">
      <c r="G2081" s="117">
        <v>8619</v>
      </c>
      <c r="H2081" s="117">
        <v>7195</v>
      </c>
      <c r="I2081" s="117" t="s">
        <v>2382</v>
      </c>
      <c r="J2081" t="s">
        <v>8122</v>
      </c>
      <c r="K2081" t="s">
        <v>8125</v>
      </c>
    </row>
    <row r="2082" spans="7:11" x14ac:dyDescent="0.25">
      <c r="G2082" s="117">
        <v>8619</v>
      </c>
      <c r="H2082" s="117">
        <v>7196</v>
      </c>
      <c r="I2082" s="117" t="s">
        <v>2387</v>
      </c>
      <c r="J2082" t="s">
        <v>8122</v>
      </c>
      <c r="K2082" t="s">
        <v>8125</v>
      </c>
    </row>
    <row r="2083" spans="7:11" x14ac:dyDescent="0.25">
      <c r="G2083" s="117">
        <v>8619</v>
      </c>
      <c r="H2083" s="117">
        <v>7197</v>
      </c>
      <c r="I2083" s="117" t="s">
        <v>2391</v>
      </c>
      <c r="J2083" t="s">
        <v>8122</v>
      </c>
      <c r="K2083" t="s">
        <v>8125</v>
      </c>
    </row>
    <row r="2084" spans="7:11" x14ac:dyDescent="0.25">
      <c r="G2084" s="117">
        <v>8619</v>
      </c>
      <c r="H2084" s="117">
        <v>7198</v>
      </c>
      <c r="I2084" s="117" t="s">
        <v>2395</v>
      </c>
      <c r="J2084" t="s">
        <v>8122</v>
      </c>
      <c r="K2084" t="s">
        <v>8125</v>
      </c>
    </row>
    <row r="2085" spans="7:11" x14ac:dyDescent="0.25">
      <c r="G2085" s="117">
        <v>8619</v>
      </c>
      <c r="H2085" s="117">
        <v>7199</v>
      </c>
      <c r="I2085" s="117" t="s">
        <v>2398</v>
      </c>
      <c r="J2085" t="s">
        <v>8122</v>
      </c>
      <c r="K2085" t="s">
        <v>8125</v>
      </c>
    </row>
    <row r="2086" spans="7:11" x14ac:dyDescent="0.25">
      <c r="G2086" s="117">
        <v>8619</v>
      </c>
      <c r="H2086" s="117">
        <v>7200</v>
      </c>
      <c r="I2086" s="117" t="s">
        <v>2403</v>
      </c>
      <c r="J2086" t="s">
        <v>8122</v>
      </c>
      <c r="K2086" t="s">
        <v>8125</v>
      </c>
    </row>
    <row r="2087" spans="7:11" x14ac:dyDescent="0.25">
      <c r="G2087" s="117">
        <v>8619</v>
      </c>
      <c r="H2087" s="117">
        <v>7201</v>
      </c>
      <c r="I2087" s="117" t="s">
        <v>2409</v>
      </c>
      <c r="J2087" t="s">
        <v>8122</v>
      </c>
      <c r="K2087" t="s">
        <v>8125</v>
      </c>
    </row>
    <row r="2088" spans="7:11" x14ac:dyDescent="0.25">
      <c r="G2088" s="117">
        <v>8619</v>
      </c>
      <c r="H2088" s="117">
        <v>7202</v>
      </c>
      <c r="I2088" s="117" t="s">
        <v>2414</v>
      </c>
      <c r="J2088" t="s">
        <v>8122</v>
      </c>
      <c r="K2088" t="s">
        <v>8125</v>
      </c>
    </row>
    <row r="2089" spans="7:11" x14ac:dyDescent="0.25">
      <c r="G2089" s="117">
        <v>8619</v>
      </c>
      <c r="H2089" s="117">
        <v>7203</v>
      </c>
      <c r="I2089" s="117" t="s">
        <v>2418</v>
      </c>
      <c r="J2089" t="s">
        <v>8122</v>
      </c>
      <c r="K2089" t="s">
        <v>8125</v>
      </c>
    </row>
    <row r="2090" spans="7:11" x14ac:dyDescent="0.25">
      <c r="G2090" s="117">
        <v>8620</v>
      </c>
      <c r="H2090" s="117">
        <v>7204</v>
      </c>
      <c r="I2090" s="117" t="s">
        <v>2382</v>
      </c>
      <c r="J2090" t="s">
        <v>8122</v>
      </c>
      <c r="K2090" t="s">
        <v>8125</v>
      </c>
    </row>
    <row r="2091" spans="7:11" x14ac:dyDescent="0.25">
      <c r="G2091" s="117">
        <v>8620</v>
      </c>
      <c r="H2091" s="117">
        <v>7205</v>
      </c>
      <c r="I2091" s="117" t="s">
        <v>2387</v>
      </c>
      <c r="J2091" t="s">
        <v>8122</v>
      </c>
      <c r="K2091" t="s">
        <v>8125</v>
      </c>
    </row>
    <row r="2092" spans="7:11" x14ac:dyDescent="0.25">
      <c r="G2092" s="117">
        <v>8620</v>
      </c>
      <c r="H2092" s="117">
        <v>7206</v>
      </c>
      <c r="I2092" s="117" t="s">
        <v>2391</v>
      </c>
      <c r="J2092" t="s">
        <v>8122</v>
      </c>
      <c r="K2092" t="s">
        <v>8125</v>
      </c>
    </row>
    <row r="2093" spans="7:11" x14ac:dyDescent="0.25">
      <c r="G2093" s="117">
        <v>8620</v>
      </c>
      <c r="H2093" s="117">
        <v>7207</v>
      </c>
      <c r="I2093" s="117" t="s">
        <v>2395</v>
      </c>
      <c r="J2093" t="s">
        <v>8122</v>
      </c>
      <c r="K2093" t="s">
        <v>8125</v>
      </c>
    </row>
    <row r="2094" spans="7:11" x14ac:dyDescent="0.25">
      <c r="G2094" s="117">
        <v>8620</v>
      </c>
      <c r="H2094" s="117">
        <v>7208</v>
      </c>
      <c r="I2094" s="117" t="s">
        <v>2398</v>
      </c>
      <c r="J2094" t="s">
        <v>8122</v>
      </c>
      <c r="K2094" t="s">
        <v>8125</v>
      </c>
    </row>
    <row r="2095" spans="7:11" x14ac:dyDescent="0.25">
      <c r="G2095" s="117">
        <v>8620</v>
      </c>
      <c r="H2095" s="117">
        <v>7209</v>
      </c>
      <c r="I2095" s="117" t="s">
        <v>2403</v>
      </c>
      <c r="J2095" t="s">
        <v>8122</v>
      </c>
      <c r="K2095" t="s">
        <v>8125</v>
      </c>
    </row>
    <row r="2096" spans="7:11" x14ac:dyDescent="0.25">
      <c r="G2096" s="117">
        <v>8620</v>
      </c>
      <c r="H2096" s="117">
        <v>7210</v>
      </c>
      <c r="I2096" s="117" t="s">
        <v>2409</v>
      </c>
      <c r="J2096" t="s">
        <v>8122</v>
      </c>
      <c r="K2096" t="s">
        <v>8125</v>
      </c>
    </row>
    <row r="2097" spans="7:11" x14ac:dyDescent="0.25">
      <c r="G2097" s="117">
        <v>8620</v>
      </c>
      <c r="H2097" s="117">
        <v>7211</v>
      </c>
      <c r="I2097" s="117" t="s">
        <v>2414</v>
      </c>
      <c r="J2097" t="s">
        <v>8122</v>
      </c>
      <c r="K2097" t="s">
        <v>8125</v>
      </c>
    </row>
    <row r="2098" spans="7:11" x14ac:dyDescent="0.25">
      <c r="G2098" s="117">
        <v>8620</v>
      </c>
      <c r="H2098" s="117">
        <v>7212</v>
      </c>
      <c r="I2098" s="117" t="s">
        <v>2418</v>
      </c>
      <c r="J2098" t="s">
        <v>8122</v>
      </c>
      <c r="K2098" t="s">
        <v>8125</v>
      </c>
    </row>
    <row r="2099" spans="7:11" x14ac:dyDescent="0.25">
      <c r="G2099" s="117">
        <v>8621</v>
      </c>
      <c r="H2099" s="117">
        <v>7213</v>
      </c>
      <c r="I2099" s="117" t="s">
        <v>2382</v>
      </c>
      <c r="J2099" t="s">
        <v>8122</v>
      </c>
      <c r="K2099" t="s">
        <v>8125</v>
      </c>
    </row>
    <row r="2100" spans="7:11" x14ac:dyDescent="0.25">
      <c r="G2100" s="117">
        <v>8621</v>
      </c>
      <c r="H2100" s="117">
        <v>7214</v>
      </c>
      <c r="I2100" s="117" t="s">
        <v>2387</v>
      </c>
      <c r="J2100" t="s">
        <v>8122</v>
      </c>
      <c r="K2100" t="s">
        <v>8125</v>
      </c>
    </row>
    <row r="2101" spans="7:11" x14ac:dyDescent="0.25">
      <c r="G2101" s="117">
        <v>8621</v>
      </c>
      <c r="H2101" s="117">
        <v>7215</v>
      </c>
      <c r="I2101" s="117" t="s">
        <v>2391</v>
      </c>
      <c r="J2101" t="s">
        <v>8122</v>
      </c>
      <c r="K2101" t="s">
        <v>8125</v>
      </c>
    </row>
    <row r="2102" spans="7:11" x14ac:dyDescent="0.25">
      <c r="G2102" s="117">
        <v>8621</v>
      </c>
      <c r="H2102" s="117">
        <v>7216</v>
      </c>
      <c r="I2102" s="117" t="s">
        <v>2395</v>
      </c>
      <c r="J2102" t="s">
        <v>8122</v>
      </c>
      <c r="K2102" t="s">
        <v>8125</v>
      </c>
    </row>
    <row r="2103" spans="7:11" x14ac:dyDescent="0.25">
      <c r="G2103" s="117">
        <v>8621</v>
      </c>
      <c r="H2103" s="117">
        <v>7217</v>
      </c>
      <c r="I2103" s="117" t="s">
        <v>2398</v>
      </c>
      <c r="J2103" t="s">
        <v>8122</v>
      </c>
      <c r="K2103" t="s">
        <v>8125</v>
      </c>
    </row>
    <row r="2104" spans="7:11" x14ac:dyDescent="0.25">
      <c r="G2104" s="117">
        <v>8621</v>
      </c>
      <c r="H2104" s="117">
        <v>7218</v>
      </c>
      <c r="I2104" s="117" t="s">
        <v>2403</v>
      </c>
      <c r="J2104" t="s">
        <v>8122</v>
      </c>
      <c r="K2104" t="s">
        <v>8125</v>
      </c>
    </row>
    <row r="2105" spans="7:11" x14ac:dyDescent="0.25">
      <c r="G2105" s="117">
        <v>8621</v>
      </c>
      <c r="H2105" s="117">
        <v>7219</v>
      </c>
      <c r="I2105" s="117" t="s">
        <v>2409</v>
      </c>
      <c r="J2105" t="s">
        <v>8122</v>
      </c>
      <c r="K2105" t="s">
        <v>8125</v>
      </c>
    </row>
    <row r="2106" spans="7:11" x14ac:dyDescent="0.25">
      <c r="G2106" s="117">
        <v>8621</v>
      </c>
      <c r="H2106" s="117">
        <v>7220</v>
      </c>
      <c r="I2106" s="117" t="s">
        <v>2414</v>
      </c>
      <c r="J2106" t="s">
        <v>8122</v>
      </c>
      <c r="K2106" t="s">
        <v>8125</v>
      </c>
    </row>
    <row r="2107" spans="7:11" x14ac:dyDescent="0.25">
      <c r="G2107" s="117">
        <v>8621</v>
      </c>
      <c r="H2107" s="117">
        <v>7221</v>
      </c>
      <c r="I2107" s="117" t="s">
        <v>2418</v>
      </c>
      <c r="J2107" t="s">
        <v>8122</v>
      </c>
      <c r="K2107" t="s">
        <v>8125</v>
      </c>
    </row>
    <row r="2108" spans="7:11" x14ac:dyDescent="0.25">
      <c r="G2108" s="117">
        <v>8622</v>
      </c>
      <c r="H2108" s="117">
        <v>7222</v>
      </c>
      <c r="I2108" s="117" t="s">
        <v>2382</v>
      </c>
      <c r="J2108" t="s">
        <v>8122</v>
      </c>
      <c r="K2108" t="s">
        <v>8125</v>
      </c>
    </row>
    <row r="2109" spans="7:11" x14ac:dyDescent="0.25">
      <c r="G2109" s="117">
        <v>8622</v>
      </c>
      <c r="H2109" s="117">
        <v>7223</v>
      </c>
      <c r="I2109" s="117" t="s">
        <v>2387</v>
      </c>
      <c r="J2109" t="s">
        <v>8122</v>
      </c>
      <c r="K2109" t="s">
        <v>8125</v>
      </c>
    </row>
    <row r="2110" spans="7:11" x14ac:dyDescent="0.25">
      <c r="G2110" s="117">
        <v>8622</v>
      </c>
      <c r="H2110" s="117">
        <v>7224</v>
      </c>
      <c r="I2110" s="117" t="s">
        <v>2391</v>
      </c>
      <c r="J2110" t="s">
        <v>8122</v>
      </c>
      <c r="K2110" t="s">
        <v>8125</v>
      </c>
    </row>
    <row r="2111" spans="7:11" x14ac:dyDescent="0.25">
      <c r="G2111" s="117">
        <v>8622</v>
      </c>
      <c r="H2111" s="117">
        <v>7225</v>
      </c>
      <c r="I2111" s="117" t="s">
        <v>2395</v>
      </c>
      <c r="J2111" t="s">
        <v>8122</v>
      </c>
      <c r="K2111" t="s">
        <v>8125</v>
      </c>
    </row>
    <row r="2112" spans="7:11" x14ac:dyDescent="0.25">
      <c r="G2112" s="117">
        <v>8622</v>
      </c>
      <c r="H2112" s="117">
        <v>7226</v>
      </c>
      <c r="I2112" s="117" t="s">
        <v>2398</v>
      </c>
      <c r="J2112" t="s">
        <v>8122</v>
      </c>
      <c r="K2112" t="s">
        <v>8125</v>
      </c>
    </row>
    <row r="2113" spans="7:11" x14ac:dyDescent="0.25">
      <c r="G2113" s="117">
        <v>8622</v>
      </c>
      <c r="H2113" s="117">
        <v>7227</v>
      </c>
      <c r="I2113" s="117" t="s">
        <v>2403</v>
      </c>
      <c r="J2113" t="s">
        <v>8122</v>
      </c>
      <c r="K2113" t="s">
        <v>8125</v>
      </c>
    </row>
    <row r="2114" spans="7:11" x14ac:dyDescent="0.25">
      <c r="G2114" s="117">
        <v>8622</v>
      </c>
      <c r="H2114" s="117">
        <v>7228</v>
      </c>
      <c r="I2114" s="117" t="s">
        <v>2409</v>
      </c>
      <c r="J2114" t="s">
        <v>8122</v>
      </c>
      <c r="K2114" t="s">
        <v>8125</v>
      </c>
    </row>
    <row r="2115" spans="7:11" x14ac:dyDescent="0.25">
      <c r="G2115" s="117">
        <v>8622</v>
      </c>
      <c r="H2115" s="117">
        <v>7229</v>
      </c>
      <c r="I2115" s="117" t="s">
        <v>2414</v>
      </c>
      <c r="J2115" t="s">
        <v>8122</v>
      </c>
      <c r="K2115" t="s">
        <v>8125</v>
      </c>
    </row>
    <row r="2116" spans="7:11" x14ac:dyDescent="0.25">
      <c r="G2116" s="117">
        <v>8622</v>
      </c>
      <c r="H2116" s="117">
        <v>7230</v>
      </c>
      <c r="I2116" s="117" t="s">
        <v>2418</v>
      </c>
      <c r="J2116" t="s">
        <v>8122</v>
      </c>
      <c r="K2116" t="s">
        <v>8125</v>
      </c>
    </row>
    <row r="2117" spans="7:11" x14ac:dyDescent="0.25">
      <c r="G2117" s="117">
        <v>8623</v>
      </c>
      <c r="H2117" s="117">
        <v>7166</v>
      </c>
      <c r="I2117" s="117" t="s">
        <v>2422</v>
      </c>
      <c r="J2117" t="s">
        <v>8122</v>
      </c>
      <c r="K2117" t="s">
        <v>8125</v>
      </c>
    </row>
    <row r="2118" spans="7:11" x14ac:dyDescent="0.25">
      <c r="G2118" s="117">
        <v>8623</v>
      </c>
      <c r="H2118" s="117">
        <v>7167</v>
      </c>
      <c r="I2118" s="117" t="s">
        <v>2427</v>
      </c>
      <c r="J2118" t="s">
        <v>8122</v>
      </c>
      <c r="K2118" t="s">
        <v>8125</v>
      </c>
    </row>
    <row r="2119" spans="7:11" x14ac:dyDescent="0.25">
      <c r="G2119" s="117">
        <v>8623</v>
      </c>
      <c r="H2119" s="117">
        <v>7168</v>
      </c>
      <c r="I2119" s="117" t="s">
        <v>2431</v>
      </c>
      <c r="J2119" t="s">
        <v>8122</v>
      </c>
      <c r="K2119" t="s">
        <v>8125</v>
      </c>
    </row>
    <row r="2120" spans="7:11" x14ac:dyDescent="0.25">
      <c r="G2120" s="117">
        <v>8623</v>
      </c>
      <c r="H2120" s="117">
        <v>7169</v>
      </c>
      <c r="I2120" s="117" t="s">
        <v>2382</v>
      </c>
      <c r="J2120" t="s">
        <v>8122</v>
      </c>
      <c r="K2120" t="s">
        <v>8125</v>
      </c>
    </row>
    <row r="2121" spans="7:11" x14ac:dyDescent="0.25">
      <c r="G2121" s="117">
        <v>8623</v>
      </c>
      <c r="H2121" s="117">
        <v>7170</v>
      </c>
      <c r="I2121" s="117" t="s">
        <v>2530</v>
      </c>
      <c r="J2121" t="s">
        <v>8122</v>
      </c>
      <c r="K2121" t="s">
        <v>8125</v>
      </c>
    </row>
    <row r="2122" spans="7:11" x14ac:dyDescent="0.25">
      <c r="G2122" s="117">
        <v>8623</v>
      </c>
      <c r="H2122" s="117">
        <v>7171</v>
      </c>
      <c r="I2122" s="117" t="s">
        <v>2536</v>
      </c>
      <c r="J2122" t="s">
        <v>8122</v>
      </c>
      <c r="K2122" t="s">
        <v>8125</v>
      </c>
    </row>
    <row r="2123" spans="7:11" x14ac:dyDescent="0.25">
      <c r="G2123" s="117">
        <v>8623</v>
      </c>
      <c r="H2123" s="117">
        <v>7172</v>
      </c>
      <c r="I2123" s="117" t="s">
        <v>2538</v>
      </c>
      <c r="J2123" t="s">
        <v>8122</v>
      </c>
      <c r="K2123" t="s">
        <v>8125</v>
      </c>
    </row>
    <row r="2124" spans="7:11" x14ac:dyDescent="0.25">
      <c r="G2124" s="117">
        <v>8623</v>
      </c>
      <c r="H2124" s="117">
        <v>7173</v>
      </c>
      <c r="I2124" s="117" t="s">
        <v>2418</v>
      </c>
      <c r="J2124" t="s">
        <v>8122</v>
      </c>
      <c r="K2124" t="s">
        <v>8125</v>
      </c>
    </row>
    <row r="2125" spans="7:11" x14ac:dyDescent="0.25">
      <c r="G2125" s="117">
        <v>8624</v>
      </c>
      <c r="H2125" s="117">
        <v>4183</v>
      </c>
      <c r="I2125" s="117" t="s">
        <v>1424</v>
      </c>
      <c r="J2125" t="s">
        <v>8122</v>
      </c>
      <c r="K2125" t="s">
        <v>8124</v>
      </c>
    </row>
    <row r="2126" spans="7:11" x14ac:dyDescent="0.25">
      <c r="G2126" s="117">
        <v>8625</v>
      </c>
      <c r="H2126" s="117">
        <v>7128</v>
      </c>
      <c r="I2126" s="117" t="s">
        <v>2382</v>
      </c>
      <c r="J2126" t="s">
        <v>8122</v>
      </c>
      <c r="K2126" t="s">
        <v>8126</v>
      </c>
    </row>
    <row r="2127" spans="7:11" x14ac:dyDescent="0.25">
      <c r="G2127" s="117">
        <v>8625</v>
      </c>
      <c r="H2127" s="117">
        <v>7129</v>
      </c>
      <c r="I2127" s="117" t="s">
        <v>2387</v>
      </c>
      <c r="J2127" t="s">
        <v>8122</v>
      </c>
      <c r="K2127" t="s">
        <v>8126</v>
      </c>
    </row>
    <row r="2128" spans="7:11" x14ac:dyDescent="0.25">
      <c r="G2128" s="117">
        <v>8625</v>
      </c>
      <c r="H2128" s="117">
        <v>7130</v>
      </c>
      <c r="I2128" s="117" t="s">
        <v>2391</v>
      </c>
      <c r="J2128" t="s">
        <v>8122</v>
      </c>
      <c r="K2128" t="s">
        <v>8126</v>
      </c>
    </row>
    <row r="2129" spans="7:11" x14ac:dyDescent="0.25">
      <c r="G2129" s="117">
        <v>8625</v>
      </c>
      <c r="H2129" s="117">
        <v>7131</v>
      </c>
      <c r="I2129" s="117" t="s">
        <v>2395</v>
      </c>
      <c r="J2129" t="s">
        <v>8122</v>
      </c>
      <c r="K2129" t="s">
        <v>8126</v>
      </c>
    </row>
    <row r="2130" spans="7:11" x14ac:dyDescent="0.25">
      <c r="G2130" s="117">
        <v>8625</v>
      </c>
      <c r="H2130" s="117">
        <v>7132</v>
      </c>
      <c r="I2130" s="117" t="s">
        <v>2398</v>
      </c>
      <c r="J2130" t="s">
        <v>8122</v>
      </c>
      <c r="K2130" t="s">
        <v>8126</v>
      </c>
    </row>
    <row r="2131" spans="7:11" x14ac:dyDescent="0.25">
      <c r="G2131" s="117">
        <v>8625</v>
      </c>
      <c r="H2131" s="117">
        <v>7133</v>
      </c>
      <c r="I2131" s="117" t="s">
        <v>2403</v>
      </c>
      <c r="J2131" t="s">
        <v>8122</v>
      </c>
      <c r="K2131" t="s">
        <v>8126</v>
      </c>
    </row>
    <row r="2132" spans="7:11" x14ac:dyDescent="0.25">
      <c r="G2132" s="117">
        <v>8625</v>
      </c>
      <c r="H2132" s="117">
        <v>7134</v>
      </c>
      <c r="I2132" s="117" t="s">
        <v>2409</v>
      </c>
      <c r="J2132" t="s">
        <v>8122</v>
      </c>
      <c r="K2132" t="s">
        <v>8126</v>
      </c>
    </row>
    <row r="2133" spans="7:11" x14ac:dyDescent="0.25">
      <c r="G2133" s="117">
        <v>8625</v>
      </c>
      <c r="H2133" s="117">
        <v>7135</v>
      </c>
      <c r="I2133" s="117" t="s">
        <v>2414</v>
      </c>
      <c r="J2133" t="s">
        <v>8122</v>
      </c>
      <c r="K2133" t="s">
        <v>8126</v>
      </c>
    </row>
    <row r="2134" spans="7:11" x14ac:dyDescent="0.25">
      <c r="G2134" s="117">
        <v>8625</v>
      </c>
      <c r="H2134" s="117">
        <v>7136</v>
      </c>
      <c r="I2134" s="117" t="s">
        <v>2418</v>
      </c>
      <c r="J2134" t="s">
        <v>8122</v>
      </c>
      <c r="K2134" t="s">
        <v>8126</v>
      </c>
    </row>
    <row r="2135" spans="7:11" x14ac:dyDescent="0.25">
      <c r="G2135" s="117">
        <v>8626</v>
      </c>
      <c r="H2135" s="117">
        <v>7116</v>
      </c>
      <c r="I2135" s="117" t="s">
        <v>5471</v>
      </c>
      <c r="J2135" t="s">
        <v>8122</v>
      </c>
      <c r="K2135" t="s">
        <v>8126</v>
      </c>
    </row>
    <row r="2136" spans="7:11" x14ac:dyDescent="0.25">
      <c r="G2136" s="117">
        <v>8626</v>
      </c>
      <c r="H2136" s="117">
        <v>7117</v>
      </c>
      <c r="I2136" s="117" t="s">
        <v>5474</v>
      </c>
      <c r="J2136" t="s">
        <v>8122</v>
      </c>
      <c r="K2136" t="s">
        <v>8126</v>
      </c>
    </row>
    <row r="2137" spans="7:11" x14ac:dyDescent="0.25">
      <c r="G2137" s="117">
        <v>8626</v>
      </c>
      <c r="H2137" s="117">
        <v>7118</v>
      </c>
      <c r="I2137" s="117" t="s">
        <v>5476</v>
      </c>
      <c r="J2137" t="s">
        <v>8122</v>
      </c>
      <c r="K2137" t="s">
        <v>8126</v>
      </c>
    </row>
    <row r="2138" spans="7:11" x14ac:dyDescent="0.25">
      <c r="G2138" s="117">
        <v>8626</v>
      </c>
      <c r="H2138" s="117">
        <v>7119</v>
      </c>
      <c r="I2138" s="117" t="s">
        <v>5477</v>
      </c>
      <c r="J2138" t="s">
        <v>8122</v>
      </c>
      <c r="K2138" t="s">
        <v>8126</v>
      </c>
    </row>
    <row r="2139" spans="7:11" x14ac:dyDescent="0.25">
      <c r="G2139" s="117">
        <v>8629</v>
      </c>
      <c r="H2139" s="117">
        <v>5094</v>
      </c>
      <c r="I2139" s="117" t="s">
        <v>1118</v>
      </c>
      <c r="J2139" t="s">
        <v>8113</v>
      </c>
      <c r="K2139" t="s">
        <v>8115</v>
      </c>
    </row>
    <row r="2140" spans="7:11" x14ac:dyDescent="0.25">
      <c r="G2140" s="117">
        <v>8629</v>
      </c>
      <c r="H2140" s="117">
        <v>5097</v>
      </c>
      <c r="I2140" s="117" t="s">
        <v>1141</v>
      </c>
      <c r="J2140" t="s">
        <v>8122</v>
      </c>
      <c r="K2140" t="s">
        <v>8124</v>
      </c>
    </row>
    <row r="2141" spans="7:11" x14ac:dyDescent="0.25">
      <c r="G2141" s="117">
        <v>8629</v>
      </c>
      <c r="H2141" s="117">
        <v>5098</v>
      </c>
      <c r="I2141" s="117" t="s">
        <v>1109</v>
      </c>
      <c r="J2141" t="s">
        <v>8122</v>
      </c>
      <c r="K2141" t="s">
        <v>8124</v>
      </c>
    </row>
    <row r="2142" spans="7:11" x14ac:dyDescent="0.25">
      <c r="G2142" s="117">
        <v>8629</v>
      </c>
      <c r="H2142" s="117">
        <v>5099</v>
      </c>
      <c r="I2142" s="117" t="s">
        <v>1135</v>
      </c>
      <c r="J2142" t="s">
        <v>8122</v>
      </c>
      <c r="K2142" t="s">
        <v>8124</v>
      </c>
    </row>
    <row r="2143" spans="7:11" x14ac:dyDescent="0.25">
      <c r="G2143" s="117">
        <v>8629</v>
      </c>
      <c r="H2143" s="117">
        <v>6003</v>
      </c>
      <c r="I2143" s="117" t="s">
        <v>1125</v>
      </c>
      <c r="J2143" t="s">
        <v>8122</v>
      </c>
      <c r="K2143" t="s">
        <v>8124</v>
      </c>
    </row>
    <row r="2144" spans="7:11" x14ac:dyDescent="0.25">
      <c r="G2144" s="117">
        <v>8629</v>
      </c>
      <c r="H2144" s="117">
        <v>6242</v>
      </c>
      <c r="I2144" s="117" t="s">
        <v>5061</v>
      </c>
      <c r="J2144" t="s">
        <v>8122</v>
      </c>
      <c r="K2144" t="s">
        <v>8124</v>
      </c>
    </row>
    <row r="2145" spans="7:11" x14ac:dyDescent="0.25">
      <c r="G2145" s="117">
        <v>8629</v>
      </c>
      <c r="H2145" s="117">
        <v>6244</v>
      </c>
      <c r="I2145" s="117" t="s">
        <v>5064</v>
      </c>
      <c r="J2145" t="s">
        <v>8122</v>
      </c>
      <c r="K2145" t="s">
        <v>8124</v>
      </c>
    </row>
    <row r="2146" spans="7:11" x14ac:dyDescent="0.25">
      <c r="G2146" s="117">
        <v>8629</v>
      </c>
      <c r="H2146" s="117">
        <v>6245</v>
      </c>
      <c r="I2146" s="117" t="s">
        <v>5072</v>
      </c>
      <c r="J2146" t="s">
        <v>8122</v>
      </c>
      <c r="K2146" t="s">
        <v>8124</v>
      </c>
    </row>
    <row r="2147" spans="7:11" x14ac:dyDescent="0.25">
      <c r="G2147" s="117">
        <v>8629</v>
      </c>
      <c r="H2147" s="117">
        <v>6246</v>
      </c>
      <c r="I2147" s="117" t="s">
        <v>5069</v>
      </c>
      <c r="J2147" t="s">
        <v>8122</v>
      </c>
      <c r="K2147" t="s">
        <v>8124</v>
      </c>
    </row>
    <row r="2148" spans="7:11" x14ac:dyDescent="0.25">
      <c r="G2148" s="117">
        <v>8629</v>
      </c>
      <c r="H2148" s="117">
        <v>6248</v>
      </c>
      <c r="I2148" s="117" t="s">
        <v>5048</v>
      </c>
      <c r="J2148" t="s">
        <v>8122</v>
      </c>
      <c r="K2148" t="s">
        <v>8124</v>
      </c>
    </row>
    <row r="2149" spans="7:11" x14ac:dyDescent="0.25">
      <c r="G2149" s="117">
        <v>8629</v>
      </c>
      <c r="H2149" s="117">
        <v>6249</v>
      </c>
      <c r="I2149" s="117" t="s">
        <v>5057</v>
      </c>
      <c r="J2149" t="s">
        <v>8122</v>
      </c>
      <c r="K2149" t="s">
        <v>8124</v>
      </c>
    </row>
    <row r="2150" spans="7:11" x14ac:dyDescent="0.25">
      <c r="G2150" s="117">
        <v>8629</v>
      </c>
      <c r="H2150" s="117">
        <v>6250</v>
      </c>
      <c r="I2150" s="117" t="s">
        <v>5053</v>
      </c>
      <c r="J2150" t="s">
        <v>8122</v>
      </c>
      <c r="K2150" t="s">
        <v>8123</v>
      </c>
    </row>
    <row r="2151" spans="7:11" x14ac:dyDescent="0.25">
      <c r="G2151" s="117">
        <v>8658</v>
      </c>
      <c r="H2151" s="117">
        <v>4656</v>
      </c>
      <c r="I2151" s="117" t="s">
        <v>2482</v>
      </c>
      <c r="J2151" t="s">
        <v>8122</v>
      </c>
      <c r="K2151" t="s">
        <v>8124</v>
      </c>
    </row>
    <row r="2152" spans="7:11" x14ac:dyDescent="0.25">
      <c r="G2152" s="117">
        <v>8658</v>
      </c>
      <c r="H2152" s="117">
        <v>4657</v>
      </c>
      <c r="I2152" s="117" t="s">
        <v>6385</v>
      </c>
      <c r="J2152" t="s">
        <v>8122</v>
      </c>
      <c r="K2152" t="s">
        <v>8124</v>
      </c>
    </row>
    <row r="2153" spans="7:11" x14ac:dyDescent="0.25">
      <c r="G2153" s="117">
        <v>8658</v>
      </c>
      <c r="H2153" s="117">
        <v>4658</v>
      </c>
      <c r="I2153" s="117" t="s">
        <v>2483</v>
      </c>
      <c r="J2153" t="s">
        <v>8122</v>
      </c>
      <c r="K2153" t="s">
        <v>8124</v>
      </c>
    </row>
    <row r="2154" spans="7:11" x14ac:dyDescent="0.25">
      <c r="G2154" s="117">
        <v>8658</v>
      </c>
      <c r="H2154" s="117">
        <v>4660</v>
      </c>
      <c r="I2154" s="117" t="s">
        <v>2485</v>
      </c>
      <c r="J2154" t="s">
        <v>8113</v>
      </c>
      <c r="K2154" t="s">
        <v>8115</v>
      </c>
    </row>
    <row r="2155" spans="7:11" x14ac:dyDescent="0.25">
      <c r="G2155" s="117">
        <v>8658</v>
      </c>
      <c r="H2155" s="117">
        <v>4661</v>
      </c>
      <c r="I2155" s="117" t="s">
        <v>2487</v>
      </c>
      <c r="J2155" t="s">
        <v>8122</v>
      </c>
      <c r="K2155" t="s">
        <v>8124</v>
      </c>
    </row>
    <row r="2156" spans="7:11" x14ac:dyDescent="0.25">
      <c r="G2156" s="117">
        <v>8658</v>
      </c>
      <c r="H2156" s="117">
        <v>4662</v>
      </c>
      <c r="I2156" s="117" t="s">
        <v>2490</v>
      </c>
      <c r="J2156" t="s">
        <v>8116</v>
      </c>
      <c r="K2156" t="s">
        <v>8121</v>
      </c>
    </row>
    <row r="2157" spans="7:11" x14ac:dyDescent="0.25">
      <c r="G2157" s="117">
        <v>8658</v>
      </c>
      <c r="H2157" s="117">
        <v>4663</v>
      </c>
      <c r="I2157" s="117" t="s">
        <v>2491</v>
      </c>
      <c r="J2157" t="s">
        <v>8122</v>
      </c>
      <c r="K2157" t="s">
        <v>8124</v>
      </c>
    </row>
    <row r="2158" spans="7:11" x14ac:dyDescent="0.25">
      <c r="G2158" s="117">
        <v>8659</v>
      </c>
      <c r="H2158" s="117">
        <v>5931</v>
      </c>
      <c r="I2158" s="117" t="s">
        <v>4149</v>
      </c>
      <c r="J2158" t="s">
        <v>8122</v>
      </c>
      <c r="K2158" t="s">
        <v>8124</v>
      </c>
    </row>
    <row r="2159" spans="7:11" x14ac:dyDescent="0.25">
      <c r="G2159" s="117">
        <v>8659</v>
      </c>
      <c r="H2159" s="117">
        <v>5933</v>
      </c>
      <c r="I2159" s="117" t="s">
        <v>2490</v>
      </c>
      <c r="J2159" t="s">
        <v>8122</v>
      </c>
      <c r="K2159" t="s">
        <v>8124</v>
      </c>
    </row>
    <row r="2160" spans="7:11" x14ac:dyDescent="0.25">
      <c r="G2160" s="117">
        <v>8663</v>
      </c>
      <c r="H2160" s="117">
        <v>4594</v>
      </c>
      <c r="I2160" s="117" t="s">
        <v>6365</v>
      </c>
      <c r="J2160" t="s">
        <v>8122</v>
      </c>
      <c r="K2160" t="s">
        <v>8124</v>
      </c>
    </row>
    <row r="2161" spans="7:11" x14ac:dyDescent="0.25">
      <c r="G2161" s="117">
        <v>8663</v>
      </c>
      <c r="H2161" s="117">
        <v>4595</v>
      </c>
      <c r="I2161" s="117" t="s">
        <v>2429</v>
      </c>
      <c r="J2161" t="s">
        <v>8122</v>
      </c>
      <c r="K2161" t="s">
        <v>8124</v>
      </c>
    </row>
    <row r="2162" spans="7:11" x14ac:dyDescent="0.25">
      <c r="G2162" s="117">
        <v>8663</v>
      </c>
      <c r="H2162" s="117">
        <v>4596</v>
      </c>
      <c r="I2162" s="117" t="s">
        <v>2433</v>
      </c>
      <c r="J2162" t="s">
        <v>8122</v>
      </c>
      <c r="K2162" t="s">
        <v>8124</v>
      </c>
    </row>
    <row r="2163" spans="7:11" x14ac:dyDescent="0.25">
      <c r="G2163" s="117">
        <v>8663</v>
      </c>
      <c r="H2163" s="117">
        <v>4597</v>
      </c>
      <c r="I2163" s="117" t="s">
        <v>2434</v>
      </c>
      <c r="J2163" t="s">
        <v>8122</v>
      </c>
      <c r="K2163" t="s">
        <v>8124</v>
      </c>
    </row>
    <row r="2164" spans="7:11" x14ac:dyDescent="0.25">
      <c r="G2164" s="117">
        <v>8663</v>
      </c>
      <c r="H2164" s="117">
        <v>4598</v>
      </c>
      <c r="I2164" s="117" t="s">
        <v>2435</v>
      </c>
      <c r="J2164" t="s">
        <v>8122</v>
      </c>
      <c r="K2164" t="s">
        <v>8124</v>
      </c>
    </row>
    <row r="2165" spans="7:11" x14ac:dyDescent="0.25">
      <c r="G2165" s="117">
        <v>8663</v>
      </c>
      <c r="H2165" s="117">
        <v>4599</v>
      </c>
      <c r="I2165" s="117" t="s">
        <v>2436</v>
      </c>
      <c r="J2165" t="s">
        <v>8122</v>
      </c>
      <c r="K2165" t="s">
        <v>8124</v>
      </c>
    </row>
    <row r="2166" spans="7:11" x14ac:dyDescent="0.25">
      <c r="G2166" s="117">
        <v>8663</v>
      </c>
      <c r="H2166" s="117">
        <v>6901</v>
      </c>
      <c r="I2166" s="117" t="s">
        <v>6361</v>
      </c>
      <c r="J2166" t="s">
        <v>8122</v>
      </c>
      <c r="K2166" t="s">
        <v>8126</v>
      </c>
    </row>
    <row r="2167" spans="7:11" x14ac:dyDescent="0.25">
      <c r="G2167" s="117">
        <v>8690</v>
      </c>
      <c r="H2167" s="117">
        <v>5376</v>
      </c>
      <c r="I2167" s="117" t="s">
        <v>3727</v>
      </c>
      <c r="J2167" t="s">
        <v>8113</v>
      </c>
      <c r="K2167" t="s">
        <v>8119</v>
      </c>
    </row>
    <row r="2168" spans="7:11" x14ac:dyDescent="0.25">
      <c r="G2168" s="117">
        <v>8690</v>
      </c>
      <c r="H2168" s="117">
        <v>5377</v>
      </c>
      <c r="I2168" s="117" t="s">
        <v>3562</v>
      </c>
      <c r="J2168" t="s">
        <v>8116</v>
      </c>
      <c r="K2168" t="s">
        <v>8121</v>
      </c>
    </row>
    <row r="2169" spans="7:11" x14ac:dyDescent="0.25">
      <c r="G2169" s="117">
        <v>8690</v>
      </c>
      <c r="H2169" s="117">
        <v>5378</v>
      </c>
      <c r="I2169" s="117" t="s">
        <v>3709</v>
      </c>
      <c r="J2169" t="s">
        <v>8113</v>
      </c>
      <c r="K2169" t="s">
        <v>8119</v>
      </c>
    </row>
    <row r="2170" spans="7:11" x14ac:dyDescent="0.25">
      <c r="G2170" s="117">
        <v>8690</v>
      </c>
      <c r="H2170" s="117">
        <v>5379</v>
      </c>
      <c r="I2170" s="117" t="s">
        <v>3713</v>
      </c>
      <c r="J2170" t="s">
        <v>8113</v>
      </c>
      <c r="K2170" t="s">
        <v>8119</v>
      </c>
    </row>
    <row r="2171" spans="7:11" x14ac:dyDescent="0.25">
      <c r="G2171" s="117">
        <v>8690</v>
      </c>
      <c r="H2171" s="117">
        <v>5381</v>
      </c>
      <c r="I2171" s="117" t="s">
        <v>3718</v>
      </c>
      <c r="J2171" t="s">
        <v>8113</v>
      </c>
      <c r="K2171" t="s">
        <v>8119</v>
      </c>
    </row>
    <row r="2172" spans="7:11" x14ac:dyDescent="0.25">
      <c r="G2172" s="117">
        <v>8690</v>
      </c>
      <c r="H2172" s="117">
        <v>5382</v>
      </c>
      <c r="I2172" s="117" t="s">
        <v>3723</v>
      </c>
      <c r="J2172" t="s">
        <v>8113</v>
      </c>
      <c r="K2172" t="s">
        <v>8119</v>
      </c>
    </row>
    <row r="2173" spans="7:11" x14ac:dyDescent="0.25">
      <c r="G2173" s="117">
        <v>8690</v>
      </c>
      <c r="H2173" s="117">
        <v>5383</v>
      </c>
      <c r="I2173" s="117" t="s">
        <v>3731</v>
      </c>
      <c r="J2173" t="s">
        <v>8113</v>
      </c>
      <c r="K2173" t="s">
        <v>8119</v>
      </c>
    </row>
    <row r="2174" spans="7:11" x14ac:dyDescent="0.25">
      <c r="G2174" s="117">
        <v>8690</v>
      </c>
      <c r="H2174" s="117">
        <v>5384</v>
      </c>
      <c r="I2174" s="117" t="s">
        <v>3747</v>
      </c>
      <c r="J2174" t="s">
        <v>8113</v>
      </c>
      <c r="K2174" t="s">
        <v>8119</v>
      </c>
    </row>
    <row r="2175" spans="7:11" x14ac:dyDescent="0.25">
      <c r="G2175" s="117">
        <v>8690</v>
      </c>
      <c r="H2175" s="117">
        <v>5385</v>
      </c>
      <c r="I2175" s="117" t="s">
        <v>3743</v>
      </c>
      <c r="J2175" t="s">
        <v>8113</v>
      </c>
      <c r="K2175" t="s">
        <v>8119</v>
      </c>
    </row>
    <row r="2176" spans="7:11" x14ac:dyDescent="0.25">
      <c r="G2176" s="117">
        <v>8690</v>
      </c>
      <c r="H2176" s="117">
        <v>5386</v>
      </c>
      <c r="I2176" s="117" t="s">
        <v>3735</v>
      </c>
      <c r="J2176" t="s">
        <v>8113</v>
      </c>
      <c r="K2176" t="s">
        <v>8119</v>
      </c>
    </row>
    <row r="2177" spans="7:11" x14ac:dyDescent="0.25">
      <c r="G2177" s="117">
        <v>8690</v>
      </c>
      <c r="H2177" s="117">
        <v>5387</v>
      </c>
      <c r="I2177" s="117" t="s">
        <v>3739</v>
      </c>
      <c r="J2177" t="s">
        <v>8113</v>
      </c>
      <c r="K2177" t="s">
        <v>8119</v>
      </c>
    </row>
    <row r="2178" spans="7:11" x14ac:dyDescent="0.25">
      <c r="G2178" s="117">
        <v>8690</v>
      </c>
      <c r="H2178" s="117">
        <v>5388</v>
      </c>
      <c r="I2178" s="117" t="s">
        <v>3584</v>
      </c>
      <c r="J2178" t="s">
        <v>8116</v>
      </c>
      <c r="K2178" t="s">
        <v>8121</v>
      </c>
    </row>
    <row r="2179" spans="7:11" x14ac:dyDescent="0.25">
      <c r="G2179" s="117">
        <v>8690</v>
      </c>
      <c r="H2179" s="117">
        <v>5389</v>
      </c>
      <c r="I2179" s="117" t="s">
        <v>3752</v>
      </c>
      <c r="J2179" t="s">
        <v>8113</v>
      </c>
      <c r="K2179" t="s">
        <v>8119</v>
      </c>
    </row>
    <row r="2180" spans="7:11" x14ac:dyDescent="0.25">
      <c r="G2180" s="117">
        <v>8690</v>
      </c>
      <c r="H2180" s="117">
        <v>5390</v>
      </c>
      <c r="I2180" s="117" t="s">
        <v>3593</v>
      </c>
      <c r="J2180" t="s">
        <v>8116</v>
      </c>
      <c r="K2180" t="s">
        <v>8121</v>
      </c>
    </row>
    <row r="2181" spans="7:11" x14ac:dyDescent="0.25">
      <c r="G2181" s="117">
        <v>8690</v>
      </c>
      <c r="H2181" s="117">
        <v>5437</v>
      </c>
      <c r="I2181" s="117" t="s">
        <v>3589</v>
      </c>
      <c r="J2181" t="s">
        <v>8116</v>
      </c>
      <c r="K2181" t="s">
        <v>8121</v>
      </c>
    </row>
    <row r="2182" spans="7:11" x14ac:dyDescent="0.25">
      <c r="G2182" s="117">
        <v>8690</v>
      </c>
      <c r="H2182" s="117">
        <v>5476</v>
      </c>
      <c r="I2182" s="117" t="s">
        <v>3573</v>
      </c>
      <c r="J2182" t="s">
        <v>8116</v>
      </c>
      <c r="K2182" t="s">
        <v>8121</v>
      </c>
    </row>
    <row r="2183" spans="7:11" x14ac:dyDescent="0.25">
      <c r="G2183" s="117">
        <v>8690</v>
      </c>
      <c r="H2183" s="117">
        <v>5477</v>
      </c>
      <c r="I2183" s="117" t="s">
        <v>3568</v>
      </c>
      <c r="J2183" t="s">
        <v>8116</v>
      </c>
      <c r="K2183" t="s">
        <v>8121</v>
      </c>
    </row>
    <row r="2184" spans="7:11" x14ac:dyDescent="0.25">
      <c r="G2184" s="117">
        <v>8805</v>
      </c>
      <c r="H2184" s="117">
        <v>3743</v>
      </c>
      <c r="I2184" s="117" t="s">
        <v>132</v>
      </c>
      <c r="J2184" t="s">
        <v>8122</v>
      </c>
      <c r="K2184" t="s">
        <v>8124</v>
      </c>
    </row>
    <row r="2185" spans="7:11" x14ac:dyDescent="0.25">
      <c r="G2185" s="117">
        <v>8805</v>
      </c>
      <c r="H2185" s="117">
        <v>5827</v>
      </c>
      <c r="I2185" s="117" t="s">
        <v>880</v>
      </c>
      <c r="J2185" t="s">
        <v>8122</v>
      </c>
      <c r="K2185" t="s">
        <v>8124</v>
      </c>
    </row>
    <row r="2186" spans="7:11" x14ac:dyDescent="0.25">
      <c r="G2186" s="117">
        <v>8806</v>
      </c>
      <c r="H2186" s="117">
        <v>3751</v>
      </c>
      <c r="I2186" s="117" t="s">
        <v>153</v>
      </c>
      <c r="J2186" t="s">
        <v>8122</v>
      </c>
      <c r="K2186" t="s">
        <v>8124</v>
      </c>
    </row>
    <row r="2187" spans="7:11" x14ac:dyDescent="0.25">
      <c r="G2187" s="117">
        <v>8806</v>
      </c>
      <c r="H2187" s="117">
        <v>3843</v>
      </c>
      <c r="I2187" s="117" t="s">
        <v>448</v>
      </c>
      <c r="J2187" t="s">
        <v>8122</v>
      </c>
      <c r="K2187" t="s">
        <v>8124</v>
      </c>
    </row>
    <row r="2188" spans="7:11" x14ac:dyDescent="0.25">
      <c r="G2188" s="117">
        <v>8811</v>
      </c>
      <c r="H2188" s="117">
        <v>4759</v>
      </c>
      <c r="I2188" s="117" t="s">
        <v>2592</v>
      </c>
      <c r="J2188" t="s">
        <v>8122</v>
      </c>
      <c r="K2188" t="s">
        <v>8124</v>
      </c>
    </row>
    <row r="2189" spans="7:11" x14ac:dyDescent="0.25">
      <c r="G2189" s="117">
        <v>8811</v>
      </c>
      <c r="H2189" s="117">
        <v>4760</v>
      </c>
      <c r="I2189" s="117" t="s">
        <v>2596</v>
      </c>
      <c r="J2189" t="s">
        <v>8122</v>
      </c>
      <c r="K2189" t="s">
        <v>8124</v>
      </c>
    </row>
    <row r="2190" spans="7:11" x14ac:dyDescent="0.25">
      <c r="G2190" s="117">
        <v>8811</v>
      </c>
      <c r="H2190" s="117">
        <v>5280</v>
      </c>
      <c r="I2190" s="117" t="s">
        <v>3894</v>
      </c>
      <c r="J2190" t="s">
        <v>8114</v>
      </c>
      <c r="K2190" t="s">
        <v>8124</v>
      </c>
    </row>
    <row r="2191" spans="7:11" x14ac:dyDescent="0.25">
      <c r="G2191" s="117">
        <v>8811</v>
      </c>
      <c r="H2191" s="117">
        <v>5281</v>
      </c>
      <c r="I2191" s="117" t="s">
        <v>3898</v>
      </c>
      <c r="J2191" t="s">
        <v>8114</v>
      </c>
      <c r="K2191" t="s">
        <v>8124</v>
      </c>
    </row>
    <row r="2192" spans="7:11" x14ac:dyDescent="0.25">
      <c r="G2192" s="117">
        <v>8811</v>
      </c>
      <c r="H2192" s="117">
        <v>5284</v>
      </c>
      <c r="I2192" s="117" t="s">
        <v>3901</v>
      </c>
      <c r="J2192" t="s">
        <v>8114</v>
      </c>
      <c r="K2192" t="s">
        <v>8124</v>
      </c>
    </row>
    <row r="2193" spans="7:11" x14ac:dyDescent="0.25">
      <c r="G2193" s="117">
        <v>8811</v>
      </c>
      <c r="H2193" s="117">
        <v>5287</v>
      </c>
      <c r="I2193" s="117" t="s">
        <v>3904</v>
      </c>
      <c r="J2193" t="s">
        <v>8122</v>
      </c>
      <c r="K2193" t="s">
        <v>8124</v>
      </c>
    </row>
    <row r="2194" spans="7:11" x14ac:dyDescent="0.25">
      <c r="G2194" s="117">
        <v>8811</v>
      </c>
      <c r="H2194" s="117">
        <v>5289</v>
      </c>
      <c r="I2194" s="117" t="s">
        <v>3908</v>
      </c>
      <c r="J2194" t="s">
        <v>8122</v>
      </c>
      <c r="K2194" t="s">
        <v>8124</v>
      </c>
    </row>
    <row r="2195" spans="7:11" x14ac:dyDescent="0.25">
      <c r="G2195" s="117">
        <v>8811</v>
      </c>
      <c r="H2195" s="117">
        <v>5292</v>
      </c>
      <c r="I2195" s="117" t="s">
        <v>3910</v>
      </c>
      <c r="J2195" t="s">
        <v>8122</v>
      </c>
      <c r="K2195" t="s">
        <v>8124</v>
      </c>
    </row>
    <row r="2196" spans="7:11" x14ac:dyDescent="0.25">
      <c r="G2196" s="117">
        <v>8811</v>
      </c>
      <c r="H2196" s="117">
        <v>5293</v>
      </c>
      <c r="I2196" s="117" t="s">
        <v>3918</v>
      </c>
      <c r="J2196" t="s">
        <v>8122</v>
      </c>
      <c r="K2196" t="s">
        <v>8124</v>
      </c>
    </row>
    <row r="2197" spans="7:11" x14ac:dyDescent="0.25">
      <c r="G2197" s="117">
        <v>8811</v>
      </c>
      <c r="H2197" s="117">
        <v>5294</v>
      </c>
      <c r="I2197" s="117" t="s">
        <v>3921</v>
      </c>
      <c r="J2197" t="s">
        <v>8122</v>
      </c>
      <c r="K2197" t="s">
        <v>8124</v>
      </c>
    </row>
    <row r="2198" spans="7:11" x14ac:dyDescent="0.25">
      <c r="G2198" s="117">
        <v>8811</v>
      </c>
      <c r="H2198" s="117">
        <v>5295</v>
      </c>
      <c r="I2198" s="117" t="s">
        <v>3926</v>
      </c>
      <c r="J2198" t="s">
        <v>8122</v>
      </c>
      <c r="K2198" t="s">
        <v>8124</v>
      </c>
    </row>
    <row r="2199" spans="7:11" x14ac:dyDescent="0.25">
      <c r="G2199" s="117">
        <v>8811</v>
      </c>
      <c r="H2199" s="117">
        <v>5298</v>
      </c>
      <c r="I2199" s="117" t="s">
        <v>3939</v>
      </c>
      <c r="J2199" t="s">
        <v>8114</v>
      </c>
      <c r="K2199" t="s">
        <v>8124</v>
      </c>
    </row>
    <row r="2200" spans="7:11" x14ac:dyDescent="0.25">
      <c r="G2200" s="117">
        <v>8811</v>
      </c>
      <c r="H2200" s="117">
        <v>5300</v>
      </c>
      <c r="I2200" s="117" t="s">
        <v>3943</v>
      </c>
      <c r="J2200" t="s">
        <v>8122</v>
      </c>
      <c r="K2200" t="s">
        <v>8124</v>
      </c>
    </row>
    <row r="2201" spans="7:11" x14ac:dyDescent="0.25">
      <c r="G2201" s="117">
        <v>8811</v>
      </c>
      <c r="H2201" s="117">
        <v>5301</v>
      </c>
      <c r="I2201" s="117" t="s">
        <v>3948</v>
      </c>
      <c r="J2201" t="s">
        <v>8122</v>
      </c>
      <c r="K2201" t="s">
        <v>8124</v>
      </c>
    </row>
    <row r="2202" spans="7:11" x14ac:dyDescent="0.25">
      <c r="G2202" s="117">
        <v>8811</v>
      </c>
      <c r="H2202" s="117">
        <v>5302</v>
      </c>
      <c r="I2202" s="117" t="s">
        <v>3951</v>
      </c>
      <c r="J2202" t="s">
        <v>8114</v>
      </c>
      <c r="K2202" t="s">
        <v>8124</v>
      </c>
    </row>
    <row r="2203" spans="7:11" x14ac:dyDescent="0.25">
      <c r="G2203" s="117">
        <v>8811</v>
      </c>
      <c r="H2203" s="117">
        <v>5303</v>
      </c>
      <c r="I2203" s="117" t="s">
        <v>3954</v>
      </c>
      <c r="J2203" t="s">
        <v>8122</v>
      </c>
      <c r="K2203" t="s">
        <v>8124</v>
      </c>
    </row>
    <row r="2204" spans="7:11" x14ac:dyDescent="0.25">
      <c r="G2204" s="117">
        <v>8811</v>
      </c>
      <c r="H2204" s="117">
        <v>5304</v>
      </c>
      <c r="I2204" s="117" t="s">
        <v>3956</v>
      </c>
      <c r="J2204" t="s">
        <v>8122</v>
      </c>
      <c r="K2204" t="s">
        <v>8124</v>
      </c>
    </row>
    <row r="2205" spans="7:11" x14ac:dyDescent="0.25">
      <c r="G2205" s="117">
        <v>8811</v>
      </c>
      <c r="H2205" s="117">
        <v>5305</v>
      </c>
      <c r="I2205" s="117" t="s">
        <v>3963</v>
      </c>
      <c r="J2205" t="s">
        <v>8114</v>
      </c>
      <c r="K2205" t="s">
        <v>8124</v>
      </c>
    </row>
    <row r="2206" spans="7:11" x14ac:dyDescent="0.25">
      <c r="G2206" s="117">
        <v>8811</v>
      </c>
      <c r="H2206" s="117">
        <v>6021</v>
      </c>
      <c r="I2206" s="117" t="s">
        <v>4410</v>
      </c>
      <c r="J2206" t="s">
        <v>8122</v>
      </c>
      <c r="K2206" t="s">
        <v>8124</v>
      </c>
    </row>
    <row r="2207" spans="7:11" x14ac:dyDescent="0.25">
      <c r="G2207" s="117">
        <v>8811</v>
      </c>
      <c r="H2207" s="117">
        <v>6022</v>
      </c>
      <c r="I2207" s="117" t="s">
        <v>4412</v>
      </c>
      <c r="J2207" t="s">
        <v>8122</v>
      </c>
      <c r="K2207" t="s">
        <v>8124</v>
      </c>
    </row>
    <row r="2208" spans="7:11" x14ac:dyDescent="0.25">
      <c r="G2208" s="117">
        <v>8811</v>
      </c>
      <c r="H2208" s="117">
        <v>6023</v>
      </c>
      <c r="I2208" s="117" t="s">
        <v>4398</v>
      </c>
      <c r="J2208" t="s">
        <v>8122</v>
      </c>
      <c r="K2208" t="s">
        <v>8124</v>
      </c>
    </row>
    <row r="2209" spans="7:11" x14ac:dyDescent="0.25">
      <c r="G2209" s="117">
        <v>8811</v>
      </c>
      <c r="H2209" s="117">
        <v>6024</v>
      </c>
      <c r="I2209" s="117" t="s">
        <v>4408</v>
      </c>
      <c r="J2209" t="s">
        <v>8122</v>
      </c>
      <c r="K2209" t="s">
        <v>8124</v>
      </c>
    </row>
    <row r="2210" spans="7:11" x14ac:dyDescent="0.25">
      <c r="G2210" s="117">
        <v>8811</v>
      </c>
      <c r="H2210" s="117">
        <v>6025</v>
      </c>
      <c r="I2210" s="117" t="s">
        <v>4415</v>
      </c>
      <c r="J2210" t="s">
        <v>8122</v>
      </c>
      <c r="K2210" t="s">
        <v>8124</v>
      </c>
    </row>
    <row r="2211" spans="7:11" x14ac:dyDescent="0.25">
      <c r="G2211" s="117">
        <v>8811</v>
      </c>
      <c r="H2211" s="117">
        <v>6026</v>
      </c>
      <c r="I2211" s="117" t="s">
        <v>4359</v>
      </c>
      <c r="J2211" t="s">
        <v>8122</v>
      </c>
      <c r="K2211" t="s">
        <v>8124</v>
      </c>
    </row>
    <row r="2212" spans="7:11" x14ac:dyDescent="0.25">
      <c r="G2212" s="117">
        <v>8811</v>
      </c>
      <c r="H2212" s="117">
        <v>6027</v>
      </c>
      <c r="I2212" s="117" t="s">
        <v>4400</v>
      </c>
      <c r="J2212" t="s">
        <v>8122</v>
      </c>
      <c r="K2212" t="s">
        <v>8124</v>
      </c>
    </row>
    <row r="2213" spans="7:11" x14ac:dyDescent="0.25">
      <c r="G2213" s="117">
        <v>8811</v>
      </c>
      <c r="H2213" s="117">
        <v>6028</v>
      </c>
      <c r="I2213" s="117" t="s">
        <v>4364</v>
      </c>
      <c r="J2213" t="s">
        <v>8122</v>
      </c>
      <c r="K2213" t="s">
        <v>8124</v>
      </c>
    </row>
    <row r="2214" spans="7:11" x14ac:dyDescent="0.25">
      <c r="G2214" s="117">
        <v>8811</v>
      </c>
      <c r="H2214" s="117">
        <v>6029</v>
      </c>
      <c r="I2214" s="117" t="s">
        <v>4383</v>
      </c>
      <c r="J2214" t="s">
        <v>8114</v>
      </c>
      <c r="K2214" t="s">
        <v>8124</v>
      </c>
    </row>
    <row r="2215" spans="7:11" x14ac:dyDescent="0.25">
      <c r="G2215" s="117">
        <v>8811</v>
      </c>
      <c r="H2215" s="117">
        <v>6878</v>
      </c>
      <c r="I2215" s="117" t="s">
        <v>6462</v>
      </c>
      <c r="J2215" t="s">
        <v>8122</v>
      </c>
      <c r="K2215" t="s">
        <v>8126</v>
      </c>
    </row>
    <row r="2216" spans="7:11" x14ac:dyDescent="0.25">
      <c r="G2216" s="117">
        <v>8811</v>
      </c>
      <c r="H2216" s="117">
        <v>6879</v>
      </c>
      <c r="I2216" s="117" t="s">
        <v>6467</v>
      </c>
      <c r="J2216" t="s">
        <v>8122</v>
      </c>
      <c r="K2216" t="s">
        <v>8126</v>
      </c>
    </row>
    <row r="2217" spans="7:11" x14ac:dyDescent="0.25">
      <c r="G2217" s="117">
        <v>8811</v>
      </c>
      <c r="H2217" s="117">
        <v>6880</v>
      </c>
      <c r="I2217" s="117" t="s">
        <v>6469</v>
      </c>
      <c r="J2217" t="s">
        <v>8122</v>
      </c>
      <c r="K2217" t="s">
        <v>8126</v>
      </c>
    </row>
    <row r="2218" spans="7:11" x14ac:dyDescent="0.25">
      <c r="G2218" s="117">
        <v>8811</v>
      </c>
      <c r="H2218" s="117">
        <v>6881</v>
      </c>
      <c r="I2218" s="117" t="s">
        <v>6471</v>
      </c>
      <c r="J2218" t="s">
        <v>8122</v>
      </c>
      <c r="K2218" t="s">
        <v>8126</v>
      </c>
    </row>
    <row r="2219" spans="7:11" x14ac:dyDescent="0.25">
      <c r="G2219" s="117">
        <v>8811</v>
      </c>
      <c r="H2219" s="117">
        <v>6882</v>
      </c>
      <c r="I2219" s="117" t="s">
        <v>6473</v>
      </c>
      <c r="J2219" t="s">
        <v>8122</v>
      </c>
      <c r="K2219" t="s">
        <v>8126</v>
      </c>
    </row>
    <row r="2220" spans="7:11" x14ac:dyDescent="0.25">
      <c r="G2220" s="117">
        <v>8811</v>
      </c>
      <c r="H2220" s="117">
        <v>6883</v>
      </c>
      <c r="I2220" s="117" t="s">
        <v>6474</v>
      </c>
      <c r="J2220" t="s">
        <v>8122</v>
      </c>
      <c r="K2220" t="s">
        <v>8126</v>
      </c>
    </row>
    <row r="2221" spans="7:11" x14ac:dyDescent="0.25">
      <c r="G2221" s="117">
        <v>8823</v>
      </c>
      <c r="H2221" s="117">
        <v>4252</v>
      </c>
      <c r="I2221" s="117" t="s">
        <v>1718</v>
      </c>
      <c r="J2221" t="s">
        <v>8122</v>
      </c>
      <c r="K2221" t="s">
        <v>8124</v>
      </c>
    </row>
    <row r="2222" spans="7:11" x14ac:dyDescent="0.25">
      <c r="G2222" s="117">
        <v>8823</v>
      </c>
      <c r="H2222" s="117">
        <v>4257</v>
      </c>
      <c r="I2222" s="117" t="s">
        <v>1727</v>
      </c>
      <c r="J2222" t="s">
        <v>8122</v>
      </c>
      <c r="K2222" t="s">
        <v>8124</v>
      </c>
    </row>
    <row r="2223" spans="7:11" x14ac:dyDescent="0.25">
      <c r="G2223" s="117">
        <v>8823</v>
      </c>
      <c r="H2223" s="117">
        <v>4259</v>
      </c>
      <c r="I2223" s="117" t="s">
        <v>1729</v>
      </c>
      <c r="J2223" t="s">
        <v>8122</v>
      </c>
      <c r="K2223" t="s">
        <v>8124</v>
      </c>
    </row>
    <row r="2224" spans="7:11" x14ac:dyDescent="0.25">
      <c r="G2224" s="117">
        <v>8823</v>
      </c>
      <c r="H2224" s="117">
        <v>4260</v>
      </c>
      <c r="I2224" s="117" t="s">
        <v>1732</v>
      </c>
      <c r="J2224" t="s">
        <v>8122</v>
      </c>
      <c r="K2224" t="s">
        <v>8124</v>
      </c>
    </row>
    <row r="2225" spans="7:11" x14ac:dyDescent="0.25">
      <c r="G2225" s="117">
        <v>8823</v>
      </c>
      <c r="H2225" s="117">
        <v>6869</v>
      </c>
      <c r="I2225" s="117" t="s">
        <v>6839</v>
      </c>
      <c r="J2225" t="s">
        <v>8122</v>
      </c>
      <c r="K2225" t="s">
        <v>8126</v>
      </c>
    </row>
    <row r="2226" spans="7:11" x14ac:dyDescent="0.25">
      <c r="G2226" s="117">
        <v>8823</v>
      </c>
      <c r="H2226" s="117">
        <v>6870</v>
      </c>
      <c r="I2226" s="117" t="s">
        <v>6844</v>
      </c>
      <c r="J2226" t="s">
        <v>8122</v>
      </c>
      <c r="K2226" t="s">
        <v>8126</v>
      </c>
    </row>
    <row r="2227" spans="7:11" x14ac:dyDescent="0.25">
      <c r="G2227" s="117">
        <v>8823</v>
      </c>
      <c r="H2227" s="117">
        <v>6871</v>
      </c>
      <c r="I2227" s="117" t="s">
        <v>6846</v>
      </c>
      <c r="J2227" t="s">
        <v>8122</v>
      </c>
      <c r="K2227" t="s">
        <v>8126</v>
      </c>
    </row>
    <row r="2228" spans="7:11" x14ac:dyDescent="0.25">
      <c r="G2228" s="117">
        <v>8823</v>
      </c>
      <c r="H2228" s="117">
        <v>6872</v>
      </c>
      <c r="I2228" s="117" t="s">
        <v>6849</v>
      </c>
      <c r="J2228" t="s">
        <v>8122</v>
      </c>
      <c r="K2228" t="s">
        <v>8126</v>
      </c>
    </row>
    <row r="2229" spans="7:11" x14ac:dyDescent="0.25">
      <c r="G2229" s="117">
        <v>8823</v>
      </c>
      <c r="H2229" s="117">
        <v>6873</v>
      </c>
      <c r="I2229" s="117" t="s">
        <v>6852</v>
      </c>
      <c r="J2229" t="s">
        <v>8122</v>
      </c>
      <c r="K2229" t="s">
        <v>8126</v>
      </c>
    </row>
    <row r="2230" spans="7:11" x14ac:dyDescent="0.25">
      <c r="G2230" s="117">
        <v>8824</v>
      </c>
      <c r="H2230" s="117">
        <v>3746</v>
      </c>
      <c r="I2230" s="117" t="s">
        <v>59</v>
      </c>
      <c r="J2230" t="s">
        <v>8122</v>
      </c>
      <c r="K2230" t="s">
        <v>8124</v>
      </c>
    </row>
    <row r="2231" spans="7:11" x14ac:dyDescent="0.25">
      <c r="G2231" s="117">
        <v>8824</v>
      </c>
      <c r="H2231" s="117">
        <v>5535</v>
      </c>
      <c r="I2231" s="117" t="s">
        <v>892</v>
      </c>
      <c r="J2231" t="s">
        <v>8122</v>
      </c>
      <c r="K2231" t="s">
        <v>8124</v>
      </c>
    </row>
    <row r="2232" spans="7:11" x14ac:dyDescent="0.25">
      <c r="G2232" s="117">
        <v>8824</v>
      </c>
      <c r="H2232" s="117">
        <v>5542</v>
      </c>
      <c r="I2232" s="117" t="s">
        <v>887</v>
      </c>
      <c r="J2232" t="s">
        <v>8122</v>
      </c>
      <c r="K2232" t="s">
        <v>8124</v>
      </c>
    </row>
    <row r="2233" spans="7:11" x14ac:dyDescent="0.25">
      <c r="G2233" s="117">
        <v>8855</v>
      </c>
      <c r="H2233" s="117">
        <v>5912</v>
      </c>
      <c r="I2233" s="117" t="s">
        <v>862</v>
      </c>
      <c r="J2233" t="s">
        <v>8122</v>
      </c>
      <c r="K2233" t="s">
        <v>8124</v>
      </c>
    </row>
    <row r="2234" spans="7:11" x14ac:dyDescent="0.25">
      <c r="G2234" s="117">
        <v>8960</v>
      </c>
      <c r="H2234" s="117">
        <v>6043</v>
      </c>
      <c r="I2234" s="117" t="s">
        <v>4751</v>
      </c>
      <c r="J2234" t="s">
        <v>8122</v>
      </c>
      <c r="K2234" t="s">
        <v>8123</v>
      </c>
    </row>
    <row r="2235" spans="7:11" x14ac:dyDescent="0.25">
      <c r="G2235" s="117">
        <v>8960</v>
      </c>
      <c r="H2235" s="117">
        <v>6044</v>
      </c>
      <c r="I2235" s="117" t="s">
        <v>4747</v>
      </c>
      <c r="J2235" t="s">
        <v>8122</v>
      </c>
      <c r="K2235" t="s">
        <v>8124</v>
      </c>
    </row>
    <row r="2236" spans="7:11" x14ac:dyDescent="0.25">
      <c r="G2236" s="117">
        <v>8960</v>
      </c>
      <c r="H2236" s="117">
        <v>6897</v>
      </c>
      <c r="I2236" s="117" t="s">
        <v>436</v>
      </c>
      <c r="J2236" t="s">
        <v>8122</v>
      </c>
      <c r="K2236" t="s">
        <v>8126</v>
      </c>
    </row>
    <row r="2237" spans="7:11" x14ac:dyDescent="0.25">
      <c r="G2237" s="117">
        <v>8960</v>
      </c>
      <c r="H2237" s="117">
        <v>6898</v>
      </c>
      <c r="I2237" s="117" t="s">
        <v>220</v>
      </c>
      <c r="J2237" t="s">
        <v>8122</v>
      </c>
      <c r="K2237" t="s">
        <v>8126</v>
      </c>
    </row>
  </sheetData>
  <autoFilter ref="G6:I6"/>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2"/>
  <sheetViews>
    <sheetView workbookViewId="0">
      <selection activeCell="H15" sqref="H15"/>
    </sheetView>
  </sheetViews>
  <sheetFormatPr defaultRowHeight="11.25" x14ac:dyDescent="0.25"/>
  <cols>
    <col min="1" max="1" width="26.140625" style="125" customWidth="1"/>
    <col min="2" max="2" width="34" style="125" customWidth="1"/>
    <col min="3" max="3" width="9.140625" style="125"/>
    <col min="4" max="4" width="53.5703125" style="125" customWidth="1"/>
    <col min="5" max="5" width="9.140625" style="125"/>
    <col min="6" max="6" width="60.140625" style="125" customWidth="1"/>
    <col min="7" max="16384" width="9.140625" style="126"/>
  </cols>
  <sheetData>
    <row r="1" spans="1:6" s="124" customFormat="1" ht="22.5" x14ac:dyDescent="0.25">
      <c r="A1" s="127" t="s">
        <v>8407</v>
      </c>
      <c r="B1" s="127" t="s">
        <v>8408</v>
      </c>
      <c r="C1" s="123"/>
      <c r="D1" s="127" t="s">
        <v>8409</v>
      </c>
      <c r="E1" s="123"/>
      <c r="F1" s="127" t="s">
        <v>8410</v>
      </c>
    </row>
    <row r="2" spans="1:6" ht="22.5" x14ac:dyDescent="0.25">
      <c r="A2" s="128" t="s">
        <v>870</v>
      </c>
      <c r="B2" s="128" t="s">
        <v>2593</v>
      </c>
      <c r="D2" s="128" t="s">
        <v>899</v>
      </c>
      <c r="F2" s="128" t="s">
        <v>8411</v>
      </c>
    </row>
    <row r="3" spans="1:6" x14ac:dyDescent="0.25">
      <c r="A3" s="128" t="s">
        <v>858</v>
      </c>
      <c r="B3" s="128" t="s">
        <v>3483</v>
      </c>
      <c r="D3" s="128" t="s">
        <v>4073</v>
      </c>
      <c r="F3" s="128" t="s">
        <v>6073</v>
      </c>
    </row>
    <row r="4" spans="1:6" x14ac:dyDescent="0.25">
      <c r="A4" s="128" t="s">
        <v>858</v>
      </c>
      <c r="B4" s="128" t="s">
        <v>2893</v>
      </c>
      <c r="D4" s="128" t="s">
        <v>8412</v>
      </c>
      <c r="F4" s="128" t="s">
        <v>8413</v>
      </c>
    </row>
    <row r="5" spans="1:6" ht="22.5" x14ac:dyDescent="0.25">
      <c r="A5" s="128" t="s">
        <v>46</v>
      </c>
      <c r="B5" s="128" t="s">
        <v>2065</v>
      </c>
      <c r="D5" s="128" t="s">
        <v>2953</v>
      </c>
      <c r="F5" s="128" t="s">
        <v>941</v>
      </c>
    </row>
    <row r="6" spans="1:6" ht="22.5" x14ac:dyDescent="0.25">
      <c r="A6" s="128" t="s">
        <v>870</v>
      </c>
      <c r="B6" s="128" t="s">
        <v>4530</v>
      </c>
      <c r="D6" s="128" t="s">
        <v>929</v>
      </c>
      <c r="F6" s="128" t="s">
        <v>1345</v>
      </c>
    </row>
    <row r="7" spans="1:6" ht="22.5" x14ac:dyDescent="0.25">
      <c r="A7" s="128" t="s">
        <v>870</v>
      </c>
      <c r="B7" s="128" t="s">
        <v>8414</v>
      </c>
      <c r="D7" s="128" t="s">
        <v>729</v>
      </c>
      <c r="F7" s="128" t="s">
        <v>8415</v>
      </c>
    </row>
    <row r="8" spans="1:6" x14ac:dyDescent="0.25">
      <c r="A8" s="128" t="s">
        <v>858</v>
      </c>
      <c r="B8" s="128" t="s">
        <v>8416</v>
      </c>
      <c r="D8" s="128" t="s">
        <v>1362</v>
      </c>
      <c r="F8" s="128" t="s">
        <v>1026</v>
      </c>
    </row>
    <row r="9" spans="1:6" ht="33.75" x14ac:dyDescent="0.25">
      <c r="A9" s="128" t="s">
        <v>858</v>
      </c>
      <c r="B9" s="128" t="s">
        <v>1322</v>
      </c>
      <c r="D9" s="128" t="s">
        <v>2724</v>
      </c>
      <c r="F9" s="128" t="s">
        <v>3116</v>
      </c>
    </row>
    <row r="10" spans="1:6" ht="22.5" x14ac:dyDescent="0.25">
      <c r="A10" s="128" t="s">
        <v>8417</v>
      </c>
      <c r="B10" s="128" t="s">
        <v>1812</v>
      </c>
      <c r="D10" s="128" t="s">
        <v>129</v>
      </c>
      <c r="F10" s="128" t="s">
        <v>6367</v>
      </c>
    </row>
    <row r="11" spans="1:6" ht="22.5" x14ac:dyDescent="0.25">
      <c r="A11" s="128" t="s">
        <v>858</v>
      </c>
      <c r="B11" s="128" t="s">
        <v>8418</v>
      </c>
      <c r="D11" s="128" t="s">
        <v>1040</v>
      </c>
      <c r="F11" s="128" t="s">
        <v>8419</v>
      </c>
    </row>
    <row r="12" spans="1:6" x14ac:dyDescent="0.25">
      <c r="A12" s="128" t="s">
        <v>46</v>
      </c>
      <c r="B12" s="128" t="s">
        <v>8420</v>
      </c>
      <c r="D12" s="128" t="s">
        <v>2410</v>
      </c>
      <c r="F12" s="128" t="s">
        <v>8421</v>
      </c>
    </row>
    <row r="13" spans="1:6" ht="22.5" x14ac:dyDescent="0.25">
      <c r="A13" s="128" t="s">
        <v>858</v>
      </c>
      <c r="B13" s="128" t="s">
        <v>2276</v>
      </c>
      <c r="D13" s="128" t="s">
        <v>876</v>
      </c>
      <c r="F13" s="128" t="s">
        <v>548</v>
      </c>
    </row>
    <row r="14" spans="1:6" x14ac:dyDescent="0.25">
      <c r="A14" s="128" t="s">
        <v>858</v>
      </c>
      <c r="B14" s="128" t="s">
        <v>2321</v>
      </c>
      <c r="D14" s="128" t="s">
        <v>4217</v>
      </c>
      <c r="F14" s="128" t="s">
        <v>8422</v>
      </c>
    </row>
    <row r="15" spans="1:6" ht="45" x14ac:dyDescent="0.25">
      <c r="A15" s="128" t="s">
        <v>46</v>
      </c>
      <c r="B15" s="128" t="s">
        <v>8423</v>
      </c>
      <c r="D15" s="128" t="s">
        <v>611</v>
      </c>
      <c r="F15" s="128" t="s">
        <v>8424</v>
      </c>
    </row>
    <row r="16" spans="1:6" x14ac:dyDescent="0.25">
      <c r="A16" s="128" t="s">
        <v>858</v>
      </c>
      <c r="B16" s="128" t="s">
        <v>8425</v>
      </c>
      <c r="D16" s="128" t="s">
        <v>783</v>
      </c>
      <c r="F16" s="128" t="s">
        <v>8426</v>
      </c>
    </row>
    <row r="17" spans="1:6" ht="22.5" x14ac:dyDescent="0.25">
      <c r="A17" s="128" t="s">
        <v>870</v>
      </c>
      <c r="B17" s="128" t="s">
        <v>2374</v>
      </c>
      <c r="D17" s="128" t="s">
        <v>1340</v>
      </c>
      <c r="F17" s="128" t="s">
        <v>8427</v>
      </c>
    </row>
    <row r="18" spans="1:6" ht="22.5" x14ac:dyDescent="0.25">
      <c r="A18" s="128" t="s">
        <v>657</v>
      </c>
      <c r="B18" s="128" t="s">
        <v>8428</v>
      </c>
      <c r="D18" s="128" t="s">
        <v>914</v>
      </c>
      <c r="F18" s="128" t="s">
        <v>2454</v>
      </c>
    </row>
    <row r="19" spans="1:6" ht="22.5" x14ac:dyDescent="0.25">
      <c r="A19" s="128" t="s">
        <v>870</v>
      </c>
      <c r="B19" s="128" t="s">
        <v>2546</v>
      </c>
      <c r="D19" s="128" t="s">
        <v>213</v>
      </c>
      <c r="F19" s="128" t="s">
        <v>179</v>
      </c>
    </row>
    <row r="20" spans="1:6" ht="22.5" x14ac:dyDescent="0.25">
      <c r="A20" s="128" t="s">
        <v>657</v>
      </c>
      <c r="B20" s="128" t="s">
        <v>4507</v>
      </c>
      <c r="D20" s="128" t="s">
        <v>244</v>
      </c>
      <c r="F20" s="128" t="s">
        <v>155</v>
      </c>
    </row>
    <row r="21" spans="1:6" x14ac:dyDescent="0.25">
      <c r="A21" s="128" t="s">
        <v>858</v>
      </c>
      <c r="B21" s="128" t="s">
        <v>2600</v>
      </c>
      <c r="D21" s="128" t="s">
        <v>1290</v>
      </c>
      <c r="F21" s="128" t="s">
        <v>8429</v>
      </c>
    </row>
    <row r="22" spans="1:6" ht="22.5" x14ac:dyDescent="0.25">
      <c r="A22" s="128" t="s">
        <v>870</v>
      </c>
      <c r="B22" s="128" t="s">
        <v>676</v>
      </c>
      <c r="D22" s="128" t="s">
        <v>4111</v>
      </c>
      <c r="F22" s="128" t="s">
        <v>8430</v>
      </c>
    </row>
    <row r="23" spans="1:6" ht="22.5" x14ac:dyDescent="0.25">
      <c r="A23" s="128" t="s">
        <v>657</v>
      </c>
      <c r="B23" s="128" t="s">
        <v>3377</v>
      </c>
      <c r="D23" s="128" t="s">
        <v>226</v>
      </c>
      <c r="F23" s="128" t="s">
        <v>765</v>
      </c>
    </row>
    <row r="24" spans="1:6" x14ac:dyDescent="0.25">
      <c r="A24" s="128" t="s">
        <v>858</v>
      </c>
      <c r="B24" s="128" t="s">
        <v>917</v>
      </c>
      <c r="D24" s="128" t="s">
        <v>4198</v>
      </c>
      <c r="F24" s="128" t="s">
        <v>8319</v>
      </c>
    </row>
    <row r="25" spans="1:6" ht="22.5" x14ac:dyDescent="0.25">
      <c r="A25" s="128" t="s">
        <v>858</v>
      </c>
      <c r="B25" s="128" t="s">
        <v>3403</v>
      </c>
      <c r="D25" s="128" t="s">
        <v>864</v>
      </c>
      <c r="F25" s="128" t="s">
        <v>8431</v>
      </c>
    </row>
    <row r="26" spans="1:6" ht="22.5" x14ac:dyDescent="0.25">
      <c r="A26" s="128" t="s">
        <v>46</v>
      </c>
      <c r="B26" s="128" t="s">
        <v>8174</v>
      </c>
      <c r="D26" s="128" t="s">
        <v>4679</v>
      </c>
      <c r="F26" s="128" t="s">
        <v>8432</v>
      </c>
    </row>
    <row r="27" spans="1:6" ht="22.5" x14ac:dyDescent="0.25">
      <c r="A27" s="128" t="s">
        <v>46</v>
      </c>
      <c r="B27" s="128" t="s">
        <v>2115</v>
      </c>
      <c r="D27" s="128" t="s">
        <v>8310</v>
      </c>
      <c r="F27" s="128" t="s">
        <v>5671</v>
      </c>
    </row>
    <row r="28" spans="1:6" ht="22.5" x14ac:dyDescent="0.25">
      <c r="A28" s="128" t="s">
        <v>46</v>
      </c>
      <c r="B28" s="128" t="s">
        <v>8433</v>
      </c>
      <c r="D28" s="128" t="s">
        <v>8434</v>
      </c>
      <c r="F28" s="128" t="s">
        <v>8435</v>
      </c>
    </row>
    <row r="29" spans="1:6" ht="22.5" x14ac:dyDescent="0.25">
      <c r="A29" s="128" t="s">
        <v>858</v>
      </c>
      <c r="B29" s="128" t="s">
        <v>2002</v>
      </c>
      <c r="D29" s="128" t="s">
        <v>4335</v>
      </c>
      <c r="F29" s="128" t="s">
        <v>8436</v>
      </c>
    </row>
    <row r="30" spans="1:6" ht="22.5" x14ac:dyDescent="0.25">
      <c r="A30" s="128" t="s">
        <v>46</v>
      </c>
      <c r="B30" s="128" t="s">
        <v>2051</v>
      </c>
      <c r="D30" s="128" t="s">
        <v>4685</v>
      </c>
      <c r="F30" s="128" t="s">
        <v>3816</v>
      </c>
    </row>
    <row r="31" spans="1:6" x14ac:dyDescent="0.25">
      <c r="A31" s="128" t="s">
        <v>858</v>
      </c>
      <c r="B31" s="128" t="s">
        <v>8437</v>
      </c>
      <c r="D31" s="128" t="s">
        <v>3058</v>
      </c>
      <c r="F31" s="128" t="s">
        <v>8438</v>
      </c>
    </row>
    <row r="32" spans="1:6" ht="33.75" x14ac:dyDescent="0.25">
      <c r="A32" s="128" t="s">
        <v>858</v>
      </c>
      <c r="B32" s="128" t="s">
        <v>1133</v>
      </c>
      <c r="D32" s="128" t="s">
        <v>72</v>
      </c>
      <c r="F32" s="128" t="s">
        <v>479</v>
      </c>
    </row>
    <row r="33" spans="1:6" ht="45" x14ac:dyDescent="0.25">
      <c r="A33" s="128" t="s">
        <v>46</v>
      </c>
      <c r="B33" s="128" t="s">
        <v>2446</v>
      </c>
      <c r="D33" s="128" t="s">
        <v>55</v>
      </c>
      <c r="F33" s="128" t="s">
        <v>8439</v>
      </c>
    </row>
    <row r="34" spans="1:6" ht="22.5" x14ac:dyDescent="0.25">
      <c r="A34" s="128" t="s">
        <v>46</v>
      </c>
      <c r="B34" s="128" t="s">
        <v>3859</v>
      </c>
      <c r="D34" s="128" t="s">
        <v>318</v>
      </c>
      <c r="F34" s="128" t="s">
        <v>8440</v>
      </c>
    </row>
    <row r="35" spans="1:6" ht="22.5" x14ac:dyDescent="0.25">
      <c r="A35" s="128" t="s">
        <v>46</v>
      </c>
      <c r="B35" s="128" t="s">
        <v>8441</v>
      </c>
      <c r="D35" s="128" t="s">
        <v>735</v>
      </c>
      <c r="F35" s="128" t="s">
        <v>681</v>
      </c>
    </row>
    <row r="36" spans="1:6" ht="22.5" x14ac:dyDescent="0.25">
      <c r="A36" s="128" t="s">
        <v>870</v>
      </c>
      <c r="B36" s="128" t="s">
        <v>518</v>
      </c>
      <c r="F36" s="128" t="s">
        <v>1112</v>
      </c>
    </row>
    <row r="37" spans="1:6" ht="22.5" x14ac:dyDescent="0.25">
      <c r="A37" s="128" t="s">
        <v>657</v>
      </c>
      <c r="B37" s="128" t="s">
        <v>808</v>
      </c>
      <c r="F37" s="128" t="s">
        <v>8442</v>
      </c>
    </row>
    <row r="38" spans="1:6" x14ac:dyDescent="0.25">
      <c r="A38" s="128" t="s">
        <v>8417</v>
      </c>
      <c r="B38" s="128" t="s">
        <v>360</v>
      </c>
      <c r="F38" s="128" t="s">
        <v>686</v>
      </c>
    </row>
    <row r="39" spans="1:6" ht="22.5" x14ac:dyDescent="0.25">
      <c r="A39" s="128" t="s">
        <v>870</v>
      </c>
      <c r="B39" s="128" t="s">
        <v>2571</v>
      </c>
      <c r="F39" s="128" t="s">
        <v>8443</v>
      </c>
    </row>
    <row r="40" spans="1:6" ht="22.5" x14ac:dyDescent="0.25">
      <c r="A40" s="128" t="s">
        <v>657</v>
      </c>
      <c r="B40" s="128" t="s">
        <v>2866</v>
      </c>
      <c r="F40" s="128" t="s">
        <v>2516</v>
      </c>
    </row>
    <row r="41" spans="1:6" ht="22.5" x14ac:dyDescent="0.25">
      <c r="A41" s="128" t="s">
        <v>870</v>
      </c>
      <c r="B41" s="128" t="s">
        <v>2559</v>
      </c>
      <c r="F41" s="128" t="s">
        <v>8444</v>
      </c>
    </row>
    <row r="42" spans="1:6" ht="22.5" x14ac:dyDescent="0.25">
      <c r="A42" s="128" t="s">
        <v>46</v>
      </c>
      <c r="B42" s="128" t="s">
        <v>2200</v>
      </c>
      <c r="F42" s="128" t="s">
        <v>8445</v>
      </c>
    </row>
    <row r="43" spans="1:6" ht="22.5" x14ac:dyDescent="0.25">
      <c r="A43" s="128" t="s">
        <v>46</v>
      </c>
      <c r="B43" s="128" t="s">
        <v>1564</v>
      </c>
      <c r="F43" s="128" t="s">
        <v>5234</v>
      </c>
    </row>
    <row r="44" spans="1:6" x14ac:dyDescent="0.25">
      <c r="A44" s="128" t="s">
        <v>46</v>
      </c>
      <c r="B44" s="128" t="s">
        <v>1381</v>
      </c>
      <c r="F44" s="128" t="s">
        <v>8446</v>
      </c>
    </row>
    <row r="45" spans="1:6" x14ac:dyDescent="0.25">
      <c r="A45" s="128" t="s">
        <v>8417</v>
      </c>
      <c r="B45" s="128" t="s">
        <v>8170</v>
      </c>
      <c r="F45" s="128" t="s">
        <v>2532</v>
      </c>
    </row>
    <row r="46" spans="1:6" ht="22.5" x14ac:dyDescent="0.25">
      <c r="A46" s="128" t="s">
        <v>870</v>
      </c>
      <c r="B46" s="128" t="s">
        <v>249</v>
      </c>
      <c r="F46" s="128" t="s">
        <v>1903</v>
      </c>
    </row>
    <row r="47" spans="1:6" ht="22.5" x14ac:dyDescent="0.25">
      <c r="A47" s="128" t="s">
        <v>8417</v>
      </c>
      <c r="B47" s="128" t="s">
        <v>8447</v>
      </c>
      <c r="F47" s="128" t="s">
        <v>8448</v>
      </c>
    </row>
    <row r="48" spans="1:6" x14ac:dyDescent="0.25">
      <c r="A48" s="128" t="s">
        <v>8417</v>
      </c>
      <c r="B48" s="128" t="s">
        <v>2646</v>
      </c>
      <c r="F48" s="128" t="s">
        <v>4385</v>
      </c>
    </row>
    <row r="49" spans="1:6" ht="22.5" x14ac:dyDescent="0.25">
      <c r="A49" s="128" t="s">
        <v>657</v>
      </c>
      <c r="B49" s="128" t="s">
        <v>8449</v>
      </c>
      <c r="F49" s="128" t="s">
        <v>1277</v>
      </c>
    </row>
    <row r="50" spans="1:6" ht="22.5" x14ac:dyDescent="0.25">
      <c r="A50" s="128" t="s">
        <v>870</v>
      </c>
      <c r="B50" s="128" t="s">
        <v>2576</v>
      </c>
      <c r="F50" s="128" t="s">
        <v>2389</v>
      </c>
    </row>
    <row r="51" spans="1:6" ht="33.75" x14ac:dyDescent="0.25">
      <c r="A51" s="128" t="s">
        <v>46</v>
      </c>
      <c r="B51" s="128" t="s">
        <v>8450</v>
      </c>
      <c r="F51" s="128" t="s">
        <v>8451</v>
      </c>
    </row>
    <row r="52" spans="1:6" ht="22.5" x14ac:dyDescent="0.25">
      <c r="A52" s="128" t="s">
        <v>870</v>
      </c>
      <c r="B52" s="128" t="s">
        <v>1601</v>
      </c>
      <c r="F52" s="128" t="s">
        <v>8452</v>
      </c>
    </row>
    <row r="53" spans="1:6" ht="22.5" x14ac:dyDescent="0.25">
      <c r="A53" s="128" t="s">
        <v>8453</v>
      </c>
      <c r="B53" s="128" t="s">
        <v>8454</v>
      </c>
      <c r="F53" s="128" t="s">
        <v>1960</v>
      </c>
    </row>
    <row r="54" spans="1:6" ht="22.5" x14ac:dyDescent="0.25">
      <c r="A54" s="128" t="s">
        <v>870</v>
      </c>
      <c r="B54" s="128" t="s">
        <v>8455</v>
      </c>
      <c r="F54" s="128" t="s">
        <v>8456</v>
      </c>
    </row>
    <row r="55" spans="1:6" ht="22.5" x14ac:dyDescent="0.25">
      <c r="A55" s="128" t="s">
        <v>858</v>
      </c>
      <c r="B55" s="128" t="s">
        <v>840</v>
      </c>
      <c r="F55" s="128" t="s">
        <v>8457</v>
      </c>
    </row>
    <row r="56" spans="1:6" ht="22.5" x14ac:dyDescent="0.25">
      <c r="A56" s="128" t="s">
        <v>870</v>
      </c>
      <c r="B56" s="128" t="s">
        <v>691</v>
      </c>
      <c r="F56" s="128" t="s">
        <v>5159</v>
      </c>
    </row>
    <row r="57" spans="1:6" ht="22.5" x14ac:dyDescent="0.25">
      <c r="A57" s="128" t="s">
        <v>858</v>
      </c>
      <c r="B57" s="128" t="s">
        <v>2147</v>
      </c>
      <c r="F57" s="128" t="s">
        <v>2207</v>
      </c>
    </row>
    <row r="58" spans="1:6" ht="22.5" x14ac:dyDescent="0.25">
      <c r="A58" s="128" t="s">
        <v>870</v>
      </c>
      <c r="B58" s="128" t="s">
        <v>1332</v>
      </c>
      <c r="F58" s="128" t="s">
        <v>1964</v>
      </c>
    </row>
    <row r="59" spans="1:6" x14ac:dyDescent="0.25">
      <c r="A59" s="128" t="s">
        <v>858</v>
      </c>
      <c r="B59" s="128" t="s">
        <v>8458</v>
      </c>
      <c r="F59" s="128" t="s">
        <v>1179</v>
      </c>
    </row>
    <row r="60" spans="1:6" x14ac:dyDescent="0.25">
      <c r="A60" s="128" t="s">
        <v>858</v>
      </c>
      <c r="B60" s="128" t="s">
        <v>8459</v>
      </c>
      <c r="F60" s="128" t="s">
        <v>4578</v>
      </c>
    </row>
    <row r="61" spans="1:6" x14ac:dyDescent="0.25">
      <c r="A61" s="128" t="s">
        <v>46</v>
      </c>
      <c r="B61" s="128" t="s">
        <v>433</v>
      </c>
      <c r="F61" s="128" t="s">
        <v>250</v>
      </c>
    </row>
    <row r="62" spans="1:6" x14ac:dyDescent="0.25">
      <c r="A62" s="128" t="s">
        <v>46</v>
      </c>
      <c r="B62" s="128" t="s">
        <v>1609</v>
      </c>
      <c r="F62" s="128" t="s">
        <v>1367</v>
      </c>
    </row>
    <row r="63" spans="1:6" x14ac:dyDescent="0.25">
      <c r="A63" s="128" t="s">
        <v>8417</v>
      </c>
      <c r="B63" s="128" t="s">
        <v>923</v>
      </c>
      <c r="F63" s="128" t="s">
        <v>1198</v>
      </c>
    </row>
    <row r="64" spans="1:6" x14ac:dyDescent="0.25">
      <c r="A64" s="128" t="s">
        <v>8417</v>
      </c>
      <c r="B64" s="128" t="s">
        <v>3810</v>
      </c>
      <c r="F64" s="128" t="s">
        <v>6581</v>
      </c>
    </row>
    <row r="65" spans="1:6" ht="22.5" x14ac:dyDescent="0.25">
      <c r="A65" s="128" t="s">
        <v>870</v>
      </c>
      <c r="B65" s="128" t="s">
        <v>1311</v>
      </c>
      <c r="F65" s="128" t="s">
        <v>6585</v>
      </c>
    </row>
    <row r="66" spans="1:6" ht="22.5" x14ac:dyDescent="0.25">
      <c r="A66" s="128" t="s">
        <v>657</v>
      </c>
      <c r="B66" s="128" t="s">
        <v>505</v>
      </c>
      <c r="F66" s="128" t="s">
        <v>305</v>
      </c>
    </row>
    <row r="67" spans="1:6" x14ac:dyDescent="0.25">
      <c r="A67" s="128" t="s">
        <v>8417</v>
      </c>
      <c r="B67" s="128" t="s">
        <v>1719</v>
      </c>
      <c r="F67" s="128" t="s">
        <v>6481</v>
      </c>
    </row>
    <row r="68" spans="1:6" ht="22.5" x14ac:dyDescent="0.25">
      <c r="A68" s="128" t="s">
        <v>870</v>
      </c>
      <c r="B68" s="128" t="s">
        <v>1486</v>
      </c>
      <c r="F68" s="128" t="s">
        <v>3193</v>
      </c>
    </row>
    <row r="69" spans="1:6" ht="22.5" x14ac:dyDescent="0.25">
      <c r="A69" s="128" t="s">
        <v>870</v>
      </c>
      <c r="B69" s="128" t="s">
        <v>3644</v>
      </c>
      <c r="F69" s="128" t="s">
        <v>8460</v>
      </c>
    </row>
    <row r="70" spans="1:6" ht="22.5" x14ac:dyDescent="0.25">
      <c r="A70" s="128" t="s">
        <v>870</v>
      </c>
      <c r="B70" s="128" t="s">
        <v>164</v>
      </c>
      <c r="F70" s="128" t="s">
        <v>8461</v>
      </c>
    </row>
    <row r="71" spans="1:6" x14ac:dyDescent="0.25">
      <c r="A71" s="128" t="s">
        <v>858</v>
      </c>
      <c r="B71" s="128" t="s">
        <v>1217</v>
      </c>
      <c r="F71" s="128" t="s">
        <v>4392</v>
      </c>
    </row>
    <row r="72" spans="1:6" ht="22.5" x14ac:dyDescent="0.25">
      <c r="A72" s="128" t="s">
        <v>657</v>
      </c>
      <c r="B72" s="128" t="s">
        <v>8462</v>
      </c>
      <c r="F72" s="128" t="s">
        <v>137</v>
      </c>
    </row>
    <row r="73" spans="1:6" x14ac:dyDescent="0.25">
      <c r="A73" s="128" t="s">
        <v>858</v>
      </c>
      <c r="B73" s="128" t="s">
        <v>8463</v>
      </c>
      <c r="F73" s="128" t="s">
        <v>2504</v>
      </c>
    </row>
    <row r="74" spans="1:6" x14ac:dyDescent="0.25">
      <c r="A74" s="128" t="s">
        <v>858</v>
      </c>
      <c r="B74" s="128" t="s">
        <v>8464</v>
      </c>
      <c r="F74" s="128" t="s">
        <v>8465</v>
      </c>
    </row>
    <row r="75" spans="1:6" x14ac:dyDescent="0.25">
      <c r="A75" s="128" t="s">
        <v>858</v>
      </c>
      <c r="B75" s="128" t="s">
        <v>8466</v>
      </c>
      <c r="F75" s="128" t="s">
        <v>6399</v>
      </c>
    </row>
    <row r="76" spans="1:6" ht="22.5" x14ac:dyDescent="0.25">
      <c r="A76" s="128" t="s">
        <v>870</v>
      </c>
      <c r="B76" s="128" t="s">
        <v>2444</v>
      </c>
      <c r="F76" s="128" t="s">
        <v>2552</v>
      </c>
    </row>
    <row r="77" spans="1:6" ht="22.5" x14ac:dyDescent="0.25">
      <c r="A77" s="128" t="s">
        <v>870</v>
      </c>
      <c r="B77" s="128" t="s">
        <v>968</v>
      </c>
      <c r="F77" s="128" t="s">
        <v>2610</v>
      </c>
    </row>
    <row r="78" spans="1:6" x14ac:dyDescent="0.25">
      <c r="A78" s="128" t="s">
        <v>858</v>
      </c>
      <c r="B78" s="128" t="s">
        <v>537</v>
      </c>
      <c r="F78" s="128" t="s">
        <v>2408</v>
      </c>
    </row>
    <row r="79" spans="1:6" ht="22.5" x14ac:dyDescent="0.25">
      <c r="A79" s="128" t="s">
        <v>657</v>
      </c>
      <c r="B79" s="128" t="s">
        <v>2493</v>
      </c>
      <c r="F79" s="128" t="s">
        <v>538</v>
      </c>
    </row>
    <row r="80" spans="1:6" x14ac:dyDescent="0.25">
      <c r="A80" s="128" t="s">
        <v>8417</v>
      </c>
      <c r="B80" s="128" t="s">
        <v>8467</v>
      </c>
      <c r="F80" s="128" t="s">
        <v>8468</v>
      </c>
    </row>
    <row r="81" spans="1:6" ht="33.75" x14ac:dyDescent="0.25">
      <c r="A81" s="128" t="s">
        <v>657</v>
      </c>
      <c r="B81" s="128" t="s">
        <v>1908</v>
      </c>
      <c r="F81" s="128" t="s">
        <v>2637</v>
      </c>
    </row>
    <row r="82" spans="1:6" ht="22.5" x14ac:dyDescent="0.25">
      <c r="A82" s="128" t="s">
        <v>8417</v>
      </c>
      <c r="B82" s="128" t="s">
        <v>2640</v>
      </c>
      <c r="F82" s="128" t="s">
        <v>488</v>
      </c>
    </row>
    <row r="83" spans="1:6" x14ac:dyDescent="0.25">
      <c r="A83" s="128" t="s">
        <v>858</v>
      </c>
      <c r="B83" s="128" t="s">
        <v>2315</v>
      </c>
      <c r="F83" s="128" t="s">
        <v>918</v>
      </c>
    </row>
    <row r="84" spans="1:6" ht="22.5" x14ac:dyDescent="0.25">
      <c r="A84" s="128" t="s">
        <v>657</v>
      </c>
      <c r="B84" s="128" t="s">
        <v>510</v>
      </c>
      <c r="F84" s="128" t="s">
        <v>8469</v>
      </c>
    </row>
    <row r="85" spans="1:6" x14ac:dyDescent="0.25">
      <c r="A85" s="128" t="s">
        <v>46</v>
      </c>
      <c r="B85" s="128" t="s">
        <v>1242</v>
      </c>
      <c r="F85" s="128" t="s">
        <v>6391</v>
      </c>
    </row>
    <row r="86" spans="1:6" x14ac:dyDescent="0.25">
      <c r="A86" s="128" t="s">
        <v>858</v>
      </c>
      <c r="B86" s="128" t="s">
        <v>8470</v>
      </c>
      <c r="F86" s="128" t="s">
        <v>2287</v>
      </c>
    </row>
    <row r="87" spans="1:6" x14ac:dyDescent="0.25">
      <c r="A87" s="128" t="s">
        <v>858</v>
      </c>
      <c r="B87" s="128" t="s">
        <v>1286</v>
      </c>
      <c r="F87" s="128" t="s">
        <v>8471</v>
      </c>
    </row>
    <row r="88" spans="1:6" x14ac:dyDescent="0.25">
      <c r="A88" s="128" t="s">
        <v>858</v>
      </c>
      <c r="B88" s="128" t="s">
        <v>1061</v>
      </c>
    </row>
    <row r="89" spans="1:6" ht="22.5" x14ac:dyDescent="0.25">
      <c r="A89" s="128" t="s">
        <v>657</v>
      </c>
      <c r="B89" s="128" t="s">
        <v>8472</v>
      </c>
    </row>
    <row r="90" spans="1:6" ht="22.5" x14ac:dyDescent="0.25">
      <c r="A90" s="128" t="s">
        <v>657</v>
      </c>
      <c r="B90" s="128" t="s">
        <v>569</v>
      </c>
    </row>
    <row r="91" spans="1:6" ht="22.5" x14ac:dyDescent="0.25">
      <c r="A91" s="128" t="s">
        <v>870</v>
      </c>
      <c r="B91" s="128" t="s">
        <v>8473</v>
      </c>
    </row>
    <row r="92" spans="1:6" ht="22.5" x14ac:dyDescent="0.25">
      <c r="A92" s="128" t="s">
        <v>870</v>
      </c>
      <c r="B92" s="128" t="s">
        <v>964</v>
      </c>
    </row>
    <row r="93" spans="1:6" x14ac:dyDescent="0.25">
      <c r="A93" s="128" t="s">
        <v>46</v>
      </c>
      <c r="B93" s="128" t="s">
        <v>8474</v>
      </c>
    </row>
    <row r="94" spans="1:6" ht="22.5" x14ac:dyDescent="0.25">
      <c r="A94" s="128" t="s">
        <v>870</v>
      </c>
      <c r="B94" s="128" t="s">
        <v>2394</v>
      </c>
    </row>
    <row r="95" spans="1:6" ht="22.5" x14ac:dyDescent="0.25">
      <c r="A95" s="128" t="s">
        <v>870</v>
      </c>
      <c r="B95" s="128" t="s">
        <v>8475</v>
      </c>
    </row>
    <row r="96" spans="1:6" ht="22.5" x14ac:dyDescent="0.25">
      <c r="A96" s="128" t="s">
        <v>870</v>
      </c>
      <c r="B96" s="128" t="s">
        <v>8476</v>
      </c>
    </row>
    <row r="97" spans="1:2" ht="22.5" x14ac:dyDescent="0.25">
      <c r="A97" s="128" t="s">
        <v>870</v>
      </c>
      <c r="B97" s="128" t="s">
        <v>8477</v>
      </c>
    </row>
    <row r="98" spans="1:2" ht="22.5" x14ac:dyDescent="0.25">
      <c r="A98" s="128" t="s">
        <v>870</v>
      </c>
      <c r="B98" s="128" t="s">
        <v>494</v>
      </c>
    </row>
    <row r="99" spans="1:2" x14ac:dyDescent="0.25">
      <c r="A99" s="128" t="s">
        <v>858</v>
      </c>
      <c r="B99" s="128" t="s">
        <v>1944</v>
      </c>
    </row>
    <row r="100" spans="1:2" x14ac:dyDescent="0.25">
      <c r="A100" s="128" t="s">
        <v>46</v>
      </c>
      <c r="B100" s="128" t="s">
        <v>8478</v>
      </c>
    </row>
    <row r="101" spans="1:2" ht="22.5" x14ac:dyDescent="0.25">
      <c r="A101" s="128" t="s">
        <v>8417</v>
      </c>
      <c r="B101" s="128" t="s">
        <v>8479</v>
      </c>
    </row>
    <row r="102" spans="1:2" ht="22.5" x14ac:dyDescent="0.25">
      <c r="A102" s="128" t="s">
        <v>870</v>
      </c>
      <c r="B102" s="128" t="s">
        <v>8480</v>
      </c>
    </row>
    <row r="103" spans="1:2" x14ac:dyDescent="0.25">
      <c r="A103" s="128" t="s">
        <v>46</v>
      </c>
      <c r="B103" s="128" t="s">
        <v>8481</v>
      </c>
    </row>
    <row r="104" spans="1:2" x14ac:dyDescent="0.25">
      <c r="A104" s="128" t="s">
        <v>858</v>
      </c>
      <c r="B104" s="128" t="s">
        <v>1302</v>
      </c>
    </row>
    <row r="105" spans="1:2" x14ac:dyDescent="0.25">
      <c r="A105" s="128" t="s">
        <v>858</v>
      </c>
      <c r="B105" s="128" t="s">
        <v>1356</v>
      </c>
    </row>
    <row r="106" spans="1:2" x14ac:dyDescent="0.25">
      <c r="A106" s="128" t="s">
        <v>858</v>
      </c>
      <c r="B106" s="128" t="s">
        <v>940</v>
      </c>
    </row>
    <row r="107" spans="1:2" ht="22.5" x14ac:dyDescent="0.25">
      <c r="A107" s="128" t="s">
        <v>870</v>
      </c>
      <c r="B107" s="128" t="s">
        <v>337</v>
      </c>
    </row>
    <row r="108" spans="1:2" ht="22.5" x14ac:dyDescent="0.25">
      <c r="A108" s="128" t="s">
        <v>657</v>
      </c>
      <c r="B108" s="128" t="s">
        <v>577</v>
      </c>
    </row>
    <row r="109" spans="1:2" ht="22.5" x14ac:dyDescent="0.25">
      <c r="A109" s="128" t="s">
        <v>870</v>
      </c>
      <c r="B109" s="128" t="s">
        <v>8482</v>
      </c>
    </row>
    <row r="110" spans="1:2" x14ac:dyDescent="0.25">
      <c r="A110" s="128" t="s">
        <v>46</v>
      </c>
      <c r="B110" s="128" t="s">
        <v>139</v>
      </c>
    </row>
    <row r="111" spans="1:2" ht="22.5" x14ac:dyDescent="0.25">
      <c r="A111" s="128" t="s">
        <v>46</v>
      </c>
      <c r="B111" s="128" t="s">
        <v>154</v>
      </c>
    </row>
    <row r="112" spans="1:2" ht="22.5" x14ac:dyDescent="0.25">
      <c r="A112" s="128" t="s">
        <v>657</v>
      </c>
      <c r="B112" s="128" t="s">
        <v>2548</v>
      </c>
    </row>
    <row r="113" spans="1:2" ht="22.5" x14ac:dyDescent="0.25">
      <c r="A113" s="128" t="s">
        <v>870</v>
      </c>
      <c r="B113" s="128" t="s">
        <v>1956</v>
      </c>
    </row>
    <row r="114" spans="1:2" x14ac:dyDescent="0.25">
      <c r="A114" s="128" t="s">
        <v>46</v>
      </c>
      <c r="B114" s="128" t="s">
        <v>4288</v>
      </c>
    </row>
    <row r="115" spans="1:2" ht="56.25" x14ac:dyDescent="0.25">
      <c r="A115" s="128" t="s">
        <v>46</v>
      </c>
      <c r="B115" s="128" t="s">
        <v>8483</v>
      </c>
    </row>
    <row r="116" spans="1:2" ht="22.5" x14ac:dyDescent="0.25">
      <c r="A116" s="128" t="s">
        <v>870</v>
      </c>
      <c r="B116" s="128" t="s">
        <v>8484</v>
      </c>
    </row>
    <row r="117" spans="1:2" x14ac:dyDescent="0.25">
      <c r="A117" s="128" t="s">
        <v>858</v>
      </c>
      <c r="B117" s="128" t="s">
        <v>8485</v>
      </c>
    </row>
    <row r="118" spans="1:2" ht="22.5" x14ac:dyDescent="0.25">
      <c r="A118" s="128" t="s">
        <v>870</v>
      </c>
      <c r="B118" s="128" t="s">
        <v>1106</v>
      </c>
    </row>
    <row r="119" spans="1:2" ht="22.5" x14ac:dyDescent="0.25">
      <c r="A119" s="128" t="s">
        <v>870</v>
      </c>
      <c r="B119" s="128" t="s">
        <v>680</v>
      </c>
    </row>
    <row r="120" spans="1:2" ht="22.5" x14ac:dyDescent="0.25">
      <c r="A120" s="128" t="s">
        <v>46</v>
      </c>
      <c r="B120" s="128" t="s">
        <v>2469</v>
      </c>
    </row>
    <row r="121" spans="1:2" x14ac:dyDescent="0.25">
      <c r="A121" s="128" t="s">
        <v>8417</v>
      </c>
      <c r="B121" s="128" t="s">
        <v>8486</v>
      </c>
    </row>
    <row r="122" spans="1:2" ht="22.5" x14ac:dyDescent="0.25">
      <c r="A122" s="128" t="s">
        <v>870</v>
      </c>
      <c r="B122" s="128" t="s">
        <v>2507</v>
      </c>
    </row>
    <row r="123" spans="1:2" ht="22.5" x14ac:dyDescent="0.25">
      <c r="A123" s="128" t="s">
        <v>8417</v>
      </c>
      <c r="B123" s="128" t="s">
        <v>3385</v>
      </c>
    </row>
    <row r="124" spans="1:2" ht="45" x14ac:dyDescent="0.25">
      <c r="A124" s="128" t="s">
        <v>858</v>
      </c>
      <c r="B124" s="128" t="s">
        <v>1888</v>
      </c>
    </row>
    <row r="125" spans="1:2" ht="22.5" x14ac:dyDescent="0.25">
      <c r="A125" s="128" t="s">
        <v>46</v>
      </c>
      <c r="B125" s="128" t="s">
        <v>2121</v>
      </c>
    </row>
    <row r="126" spans="1:2" ht="90" x14ac:dyDescent="0.25">
      <c r="A126" s="128" t="s">
        <v>858</v>
      </c>
      <c r="B126" s="128" t="s">
        <v>8487</v>
      </c>
    </row>
    <row r="127" spans="1:2" ht="22.5" x14ac:dyDescent="0.25">
      <c r="A127" s="128" t="s">
        <v>657</v>
      </c>
      <c r="B127" s="128" t="s">
        <v>514</v>
      </c>
    </row>
    <row r="128" spans="1:2" ht="22.5" x14ac:dyDescent="0.25">
      <c r="A128" s="128" t="s">
        <v>657</v>
      </c>
      <c r="B128" s="128" t="s">
        <v>2551</v>
      </c>
    </row>
    <row r="129" spans="1:2" x14ac:dyDescent="0.25">
      <c r="A129" s="128" t="s">
        <v>8417</v>
      </c>
      <c r="B129" s="128" t="s">
        <v>8488</v>
      </c>
    </row>
    <row r="130" spans="1:2" x14ac:dyDescent="0.25">
      <c r="A130" s="128" t="s">
        <v>858</v>
      </c>
      <c r="B130" s="128" t="s">
        <v>1921</v>
      </c>
    </row>
    <row r="131" spans="1:2" ht="22.5" x14ac:dyDescent="0.25">
      <c r="A131" s="128" t="s">
        <v>870</v>
      </c>
      <c r="B131" s="128" t="s">
        <v>348</v>
      </c>
    </row>
    <row r="132" spans="1:2" x14ac:dyDescent="0.25">
      <c r="A132" s="128" t="s">
        <v>858</v>
      </c>
      <c r="B132" s="128" t="s">
        <v>8489</v>
      </c>
    </row>
    <row r="133" spans="1:2" x14ac:dyDescent="0.25">
      <c r="A133" s="128" t="s">
        <v>858</v>
      </c>
      <c r="B133" s="128" t="s">
        <v>1572</v>
      </c>
    </row>
    <row r="134" spans="1:2" x14ac:dyDescent="0.25">
      <c r="A134" s="128" t="s">
        <v>858</v>
      </c>
      <c r="B134" s="128" t="s">
        <v>1228</v>
      </c>
    </row>
    <row r="135" spans="1:2" ht="22.5" x14ac:dyDescent="0.25">
      <c r="A135" s="128" t="s">
        <v>870</v>
      </c>
      <c r="B135" s="128" t="s">
        <v>8490</v>
      </c>
    </row>
    <row r="136" spans="1:2" ht="22.5" x14ac:dyDescent="0.25">
      <c r="A136" s="128" t="s">
        <v>46</v>
      </c>
      <c r="B136" s="128" t="s">
        <v>2173</v>
      </c>
    </row>
    <row r="137" spans="1:2" x14ac:dyDescent="0.25">
      <c r="A137" s="128" t="s">
        <v>46</v>
      </c>
      <c r="B137" s="128" t="s">
        <v>8491</v>
      </c>
    </row>
    <row r="138" spans="1:2" ht="22.5" x14ac:dyDescent="0.25">
      <c r="A138" s="128" t="s">
        <v>870</v>
      </c>
      <c r="B138" s="128" t="s">
        <v>2380</v>
      </c>
    </row>
    <row r="139" spans="1:2" x14ac:dyDescent="0.25">
      <c r="A139" s="128" t="s">
        <v>8417</v>
      </c>
      <c r="B139" s="128" t="s">
        <v>8492</v>
      </c>
    </row>
    <row r="140" spans="1:2" x14ac:dyDescent="0.25">
      <c r="A140" s="128" t="s">
        <v>46</v>
      </c>
      <c r="B140" s="128" t="s">
        <v>627</v>
      </c>
    </row>
    <row r="141" spans="1:2" x14ac:dyDescent="0.25">
      <c r="A141" s="128" t="s">
        <v>8417</v>
      </c>
      <c r="B141" s="128" t="s">
        <v>8493</v>
      </c>
    </row>
    <row r="142" spans="1:2" x14ac:dyDescent="0.25">
      <c r="A142" s="128" t="s">
        <v>46</v>
      </c>
      <c r="B142" s="128" t="s">
        <v>1508</v>
      </c>
    </row>
    <row r="143" spans="1:2" x14ac:dyDescent="0.25">
      <c r="A143" s="128" t="s">
        <v>8417</v>
      </c>
      <c r="B143" s="128" t="s">
        <v>1728</v>
      </c>
    </row>
    <row r="144" spans="1:2" ht="22.5" x14ac:dyDescent="0.25">
      <c r="A144" s="128" t="s">
        <v>870</v>
      </c>
      <c r="B144" s="128" t="s">
        <v>1430</v>
      </c>
    </row>
    <row r="145" spans="1:2" x14ac:dyDescent="0.25">
      <c r="A145" s="128" t="s">
        <v>8417</v>
      </c>
      <c r="B145" s="128" t="s">
        <v>8494</v>
      </c>
    </row>
    <row r="146" spans="1:2" x14ac:dyDescent="0.25">
      <c r="A146" s="128" t="s">
        <v>46</v>
      </c>
      <c r="B146" s="128" t="s">
        <v>791</v>
      </c>
    </row>
    <row r="147" spans="1:2" x14ac:dyDescent="0.25">
      <c r="A147" s="128" t="s">
        <v>8417</v>
      </c>
      <c r="B147" s="128" t="s">
        <v>8495</v>
      </c>
    </row>
    <row r="148" spans="1:2" ht="33.75" x14ac:dyDescent="0.25">
      <c r="A148" s="128" t="s">
        <v>8417</v>
      </c>
      <c r="B148" s="128" t="s">
        <v>2653</v>
      </c>
    </row>
    <row r="149" spans="1:2" x14ac:dyDescent="0.25">
      <c r="A149" s="128" t="s">
        <v>8417</v>
      </c>
      <c r="B149" s="128" t="s">
        <v>8496</v>
      </c>
    </row>
    <row r="150" spans="1:2" ht="33.75" x14ac:dyDescent="0.25">
      <c r="A150" s="128" t="s">
        <v>858</v>
      </c>
      <c r="B150" s="128" t="s">
        <v>8497</v>
      </c>
    </row>
    <row r="151" spans="1:2" x14ac:dyDescent="0.25">
      <c r="A151" s="128" t="s">
        <v>46</v>
      </c>
      <c r="B151" s="128" t="s">
        <v>1963</v>
      </c>
    </row>
    <row r="152" spans="1:2" ht="22.5" x14ac:dyDescent="0.25">
      <c r="A152" s="128" t="s">
        <v>657</v>
      </c>
      <c r="B152" s="128" t="s">
        <v>565</v>
      </c>
    </row>
    <row r="153" spans="1:2" ht="22.5" x14ac:dyDescent="0.25">
      <c r="A153" s="128" t="s">
        <v>657</v>
      </c>
      <c r="B153" s="128" t="s">
        <v>2486</v>
      </c>
    </row>
    <row r="154" spans="1:2" ht="22.5" x14ac:dyDescent="0.25">
      <c r="A154" s="128" t="s">
        <v>657</v>
      </c>
      <c r="B154" s="128" t="s">
        <v>2430</v>
      </c>
    </row>
    <row r="155" spans="1:2" ht="22.5" x14ac:dyDescent="0.25">
      <c r="A155" s="128" t="s">
        <v>870</v>
      </c>
      <c r="B155" s="128" t="s">
        <v>1606</v>
      </c>
    </row>
    <row r="156" spans="1:2" x14ac:dyDescent="0.25">
      <c r="A156" s="128" t="s">
        <v>8417</v>
      </c>
      <c r="B156" s="128" t="s">
        <v>8498</v>
      </c>
    </row>
    <row r="157" spans="1:2" ht="22.5" x14ac:dyDescent="0.25">
      <c r="A157" s="128" t="s">
        <v>870</v>
      </c>
      <c r="B157" s="128" t="s">
        <v>8499</v>
      </c>
    </row>
    <row r="158" spans="1:2" ht="22.5" x14ac:dyDescent="0.25">
      <c r="A158" s="128" t="s">
        <v>870</v>
      </c>
      <c r="B158" s="128" t="s">
        <v>267</v>
      </c>
    </row>
    <row r="159" spans="1:2" ht="22.5" x14ac:dyDescent="0.25">
      <c r="A159" s="128" t="s">
        <v>870</v>
      </c>
      <c r="B159" s="128" t="s">
        <v>638</v>
      </c>
    </row>
    <row r="160" spans="1:2" ht="22.5" x14ac:dyDescent="0.25">
      <c r="A160" s="128" t="s">
        <v>657</v>
      </c>
      <c r="B160" s="128" t="s">
        <v>2500</v>
      </c>
    </row>
    <row r="161" spans="1:2" x14ac:dyDescent="0.25">
      <c r="A161" s="128" t="s">
        <v>8417</v>
      </c>
      <c r="B161" s="128" t="s">
        <v>8500</v>
      </c>
    </row>
    <row r="162" spans="1:2" ht="22.5" x14ac:dyDescent="0.25">
      <c r="A162" s="128" t="s">
        <v>870</v>
      </c>
      <c r="B162" s="128" t="s">
        <v>8501</v>
      </c>
    </row>
    <row r="163" spans="1:2" x14ac:dyDescent="0.25">
      <c r="A163" s="128" t="s">
        <v>858</v>
      </c>
      <c r="B163" s="128" t="s">
        <v>8502</v>
      </c>
    </row>
    <row r="164" spans="1:2" ht="22.5" x14ac:dyDescent="0.25">
      <c r="A164" s="128" t="s">
        <v>870</v>
      </c>
      <c r="B164" s="128" t="s">
        <v>272</v>
      </c>
    </row>
    <row r="165" spans="1:2" x14ac:dyDescent="0.25">
      <c r="A165" s="128" t="s">
        <v>858</v>
      </c>
      <c r="B165" s="128" t="s">
        <v>1926</v>
      </c>
    </row>
    <row r="166" spans="1:2" ht="22.5" x14ac:dyDescent="0.25">
      <c r="A166" s="128" t="s">
        <v>870</v>
      </c>
      <c r="B166" s="128" t="s">
        <v>1159</v>
      </c>
    </row>
    <row r="167" spans="1:2" x14ac:dyDescent="0.25">
      <c r="A167" s="128" t="s">
        <v>8417</v>
      </c>
      <c r="B167" s="128" t="s">
        <v>3156</v>
      </c>
    </row>
    <row r="168" spans="1:2" ht="22.5" x14ac:dyDescent="0.25">
      <c r="A168" s="128" t="s">
        <v>8417</v>
      </c>
      <c r="B168" s="128" t="s">
        <v>1691</v>
      </c>
    </row>
    <row r="169" spans="1:2" ht="22.5" x14ac:dyDescent="0.25">
      <c r="A169" s="128" t="s">
        <v>870</v>
      </c>
      <c r="B169" s="128" t="s">
        <v>683</v>
      </c>
    </row>
    <row r="170" spans="1:2" ht="22.5" x14ac:dyDescent="0.25">
      <c r="A170" s="128" t="s">
        <v>657</v>
      </c>
      <c r="B170" s="128" t="s">
        <v>8503</v>
      </c>
    </row>
    <row r="171" spans="1:2" ht="22.5" x14ac:dyDescent="0.25">
      <c r="A171" s="128" t="s">
        <v>870</v>
      </c>
      <c r="B171" s="128" t="s">
        <v>8504</v>
      </c>
    </row>
    <row r="172" spans="1:2" ht="22.5" x14ac:dyDescent="0.25">
      <c r="A172" s="128" t="s">
        <v>657</v>
      </c>
      <c r="B172" s="128" t="s">
        <v>3653</v>
      </c>
    </row>
    <row r="173" spans="1:2" ht="22.5" x14ac:dyDescent="0.25">
      <c r="A173" s="128" t="s">
        <v>8417</v>
      </c>
      <c r="B173" s="128" t="s">
        <v>2513</v>
      </c>
    </row>
    <row r="174" spans="1:2" x14ac:dyDescent="0.25">
      <c r="A174" s="128" t="s">
        <v>858</v>
      </c>
      <c r="B174" s="128" t="s">
        <v>1930</v>
      </c>
    </row>
    <row r="175" spans="1:2" ht="22.5" x14ac:dyDescent="0.25">
      <c r="A175" s="128" t="s">
        <v>657</v>
      </c>
      <c r="B175" s="128" t="s">
        <v>573</v>
      </c>
    </row>
    <row r="176" spans="1:2" x14ac:dyDescent="0.25">
      <c r="A176" s="128" t="s">
        <v>8417</v>
      </c>
      <c r="B176" s="128" t="s">
        <v>3971</v>
      </c>
    </row>
    <row r="177" spans="1:2" x14ac:dyDescent="0.25">
      <c r="A177" s="128" t="s">
        <v>8417</v>
      </c>
      <c r="B177" s="128" t="s">
        <v>8505</v>
      </c>
    </row>
    <row r="178" spans="1:2" ht="22.5" x14ac:dyDescent="0.25">
      <c r="A178" s="128" t="s">
        <v>8417</v>
      </c>
      <c r="B178" s="128" t="s">
        <v>2674</v>
      </c>
    </row>
    <row r="179" spans="1:2" x14ac:dyDescent="0.25">
      <c r="A179" s="128" t="s">
        <v>8417</v>
      </c>
      <c r="B179" s="128" t="s">
        <v>364</v>
      </c>
    </row>
    <row r="180" spans="1:2" ht="22.5" x14ac:dyDescent="0.25">
      <c r="A180" s="128" t="s">
        <v>870</v>
      </c>
      <c r="B180" s="128" t="s">
        <v>8506</v>
      </c>
    </row>
    <row r="181" spans="1:2" ht="22.5" x14ac:dyDescent="0.25">
      <c r="A181" s="128" t="s">
        <v>870</v>
      </c>
      <c r="B181" s="128" t="s">
        <v>276</v>
      </c>
    </row>
    <row r="182" spans="1:2" x14ac:dyDescent="0.25">
      <c r="A182" s="128" t="s">
        <v>46</v>
      </c>
      <c r="B182" s="128" t="s">
        <v>8507</v>
      </c>
    </row>
    <row r="183" spans="1:2" ht="33.75" x14ac:dyDescent="0.25">
      <c r="A183" s="128" t="s">
        <v>858</v>
      </c>
      <c r="B183" s="128" t="s">
        <v>8508</v>
      </c>
    </row>
    <row r="184" spans="1:2" x14ac:dyDescent="0.25">
      <c r="A184" s="128" t="s">
        <v>8417</v>
      </c>
      <c r="B184" s="128" t="s">
        <v>1696</v>
      </c>
    </row>
    <row r="185" spans="1:2" x14ac:dyDescent="0.25">
      <c r="A185" s="128" t="s">
        <v>858</v>
      </c>
      <c r="B185" s="128" t="s">
        <v>8509</v>
      </c>
    </row>
    <row r="186" spans="1:2" ht="22.5" x14ac:dyDescent="0.25">
      <c r="A186" s="128" t="s">
        <v>657</v>
      </c>
      <c r="B186" s="128" t="s">
        <v>8510</v>
      </c>
    </row>
    <row r="187" spans="1:2" ht="33.75" x14ac:dyDescent="0.25">
      <c r="A187" s="128" t="s">
        <v>858</v>
      </c>
      <c r="B187" s="128" t="s">
        <v>4316</v>
      </c>
    </row>
    <row r="188" spans="1:2" ht="22.5" x14ac:dyDescent="0.25">
      <c r="A188" s="128" t="s">
        <v>870</v>
      </c>
      <c r="B188" s="128" t="s">
        <v>2545</v>
      </c>
    </row>
    <row r="189" spans="1:2" x14ac:dyDescent="0.25">
      <c r="A189" s="128" t="s">
        <v>858</v>
      </c>
      <c r="B189" s="128" t="s">
        <v>1338</v>
      </c>
    </row>
    <row r="190" spans="1:2" ht="45" x14ac:dyDescent="0.25">
      <c r="A190" s="128" t="s">
        <v>657</v>
      </c>
      <c r="B190" s="128" t="s">
        <v>133</v>
      </c>
    </row>
    <row r="191" spans="1:2" x14ac:dyDescent="0.25">
      <c r="A191" s="128" t="s">
        <v>858</v>
      </c>
      <c r="B191" s="128" t="s">
        <v>8511</v>
      </c>
    </row>
    <row r="192" spans="1:2" x14ac:dyDescent="0.25">
      <c r="A192" s="128" t="s">
        <v>858</v>
      </c>
      <c r="B192" s="128" t="s">
        <v>2424</v>
      </c>
    </row>
    <row r="193" spans="1:2" x14ac:dyDescent="0.25">
      <c r="A193" s="128" t="s">
        <v>46</v>
      </c>
      <c r="B193" s="128" t="s">
        <v>2302</v>
      </c>
    </row>
    <row r="194" spans="1:2" ht="22.5" x14ac:dyDescent="0.25">
      <c r="A194" s="128" t="s">
        <v>657</v>
      </c>
      <c r="B194" s="128" t="s">
        <v>585</v>
      </c>
    </row>
    <row r="195" spans="1:2" x14ac:dyDescent="0.25">
      <c r="A195" s="128" t="s">
        <v>8453</v>
      </c>
      <c r="B195" s="128" t="s">
        <v>8512</v>
      </c>
    </row>
    <row r="196" spans="1:2" ht="22.5" x14ac:dyDescent="0.25">
      <c r="A196" s="128" t="s">
        <v>858</v>
      </c>
      <c r="B196" s="128" t="s">
        <v>8513</v>
      </c>
    </row>
    <row r="197" spans="1:2" x14ac:dyDescent="0.25">
      <c r="A197" s="128" t="s">
        <v>8417</v>
      </c>
      <c r="B197" s="128" t="s">
        <v>1666</v>
      </c>
    </row>
    <row r="198" spans="1:2" ht="22.5" x14ac:dyDescent="0.25">
      <c r="A198" s="128" t="s">
        <v>858</v>
      </c>
      <c r="B198" s="128" t="s">
        <v>1420</v>
      </c>
    </row>
    <row r="199" spans="1:2" ht="22.5" x14ac:dyDescent="0.25">
      <c r="A199" s="128" t="s">
        <v>46</v>
      </c>
      <c r="B199" s="128" t="s">
        <v>1847</v>
      </c>
    </row>
    <row r="200" spans="1:2" x14ac:dyDescent="0.25">
      <c r="A200" s="128" t="s">
        <v>8417</v>
      </c>
      <c r="B200" s="128" t="s">
        <v>1707</v>
      </c>
    </row>
    <row r="201" spans="1:2" ht="33.75" x14ac:dyDescent="0.25">
      <c r="A201" s="128" t="s">
        <v>858</v>
      </c>
      <c r="B201" s="128" t="s">
        <v>1896</v>
      </c>
    </row>
    <row r="202" spans="1:2" ht="45" x14ac:dyDescent="0.25">
      <c r="A202" s="128" t="s">
        <v>858</v>
      </c>
      <c r="B202" s="128" t="s">
        <v>1233</v>
      </c>
    </row>
    <row r="203" spans="1:2" x14ac:dyDescent="0.25">
      <c r="A203" s="128" t="s">
        <v>858</v>
      </c>
      <c r="B203" s="128" t="s">
        <v>2497</v>
      </c>
    </row>
    <row r="204" spans="1:2" ht="22.5" x14ac:dyDescent="0.25">
      <c r="A204" s="128" t="s">
        <v>657</v>
      </c>
      <c r="B204" s="128" t="s">
        <v>122</v>
      </c>
    </row>
    <row r="205" spans="1:2" x14ac:dyDescent="0.25">
      <c r="A205" s="128" t="s">
        <v>858</v>
      </c>
      <c r="B205" s="128" t="s">
        <v>8514</v>
      </c>
    </row>
    <row r="206" spans="1:2" x14ac:dyDescent="0.25">
      <c r="A206" s="128" t="s">
        <v>858</v>
      </c>
      <c r="B206" s="128" t="s">
        <v>3557</v>
      </c>
    </row>
    <row r="207" spans="1:2" ht="22.5" x14ac:dyDescent="0.25">
      <c r="A207" s="128" t="s">
        <v>657</v>
      </c>
      <c r="B207" s="128" t="s">
        <v>2407</v>
      </c>
    </row>
    <row r="208" spans="1:2" ht="33.75" x14ac:dyDescent="0.25">
      <c r="A208" s="128" t="s">
        <v>870</v>
      </c>
      <c r="B208" s="128" t="s">
        <v>8515</v>
      </c>
    </row>
    <row r="209" spans="1:2" x14ac:dyDescent="0.25">
      <c r="A209" s="128" t="s">
        <v>858</v>
      </c>
      <c r="B209" s="128" t="s">
        <v>1049</v>
      </c>
    </row>
    <row r="210" spans="1:2" x14ac:dyDescent="0.25">
      <c r="A210" s="128" t="s">
        <v>8417</v>
      </c>
      <c r="B210" s="128" t="s">
        <v>3388</v>
      </c>
    </row>
    <row r="211" spans="1:2" x14ac:dyDescent="0.25">
      <c r="A211" s="128" t="s">
        <v>858</v>
      </c>
      <c r="B211" s="128" t="s">
        <v>8516</v>
      </c>
    </row>
    <row r="212" spans="1:2" ht="22.5" x14ac:dyDescent="0.25">
      <c r="A212" s="128" t="s">
        <v>657</v>
      </c>
      <c r="B212" s="128" t="s">
        <v>1986</v>
      </c>
    </row>
    <row r="213" spans="1:2" x14ac:dyDescent="0.25">
      <c r="A213" s="128" t="s">
        <v>8417</v>
      </c>
      <c r="B213" s="128" t="s">
        <v>2511</v>
      </c>
    </row>
    <row r="214" spans="1:2" ht="22.5" x14ac:dyDescent="0.25">
      <c r="A214" s="128" t="s">
        <v>657</v>
      </c>
      <c r="B214" s="128" t="s">
        <v>2562</v>
      </c>
    </row>
    <row r="215" spans="1:2" x14ac:dyDescent="0.25">
      <c r="A215" s="128" t="s">
        <v>46</v>
      </c>
      <c r="B215" s="128" t="s">
        <v>2204</v>
      </c>
    </row>
    <row r="216" spans="1:2" ht="22.5" x14ac:dyDescent="0.25">
      <c r="A216" s="128" t="s">
        <v>46</v>
      </c>
      <c r="B216" s="128" t="s">
        <v>1557</v>
      </c>
    </row>
    <row r="217" spans="1:2" x14ac:dyDescent="0.25">
      <c r="A217" s="128" t="s">
        <v>46</v>
      </c>
      <c r="B217" s="128" t="s">
        <v>8517</v>
      </c>
    </row>
    <row r="218" spans="1:2" ht="22.5" x14ac:dyDescent="0.25">
      <c r="A218" s="128" t="s">
        <v>870</v>
      </c>
      <c r="B218" s="128" t="s">
        <v>2586</v>
      </c>
    </row>
    <row r="219" spans="1:2" x14ac:dyDescent="0.25">
      <c r="A219" s="128" t="s">
        <v>46</v>
      </c>
      <c r="B219" s="128" t="s">
        <v>3200</v>
      </c>
    </row>
    <row r="220" spans="1:2" ht="22.5" x14ac:dyDescent="0.25">
      <c r="A220" s="128" t="s">
        <v>870</v>
      </c>
      <c r="B220" s="128" t="s">
        <v>158</v>
      </c>
    </row>
    <row r="221" spans="1:2" ht="22.5" x14ac:dyDescent="0.25">
      <c r="A221" s="128" t="s">
        <v>8417</v>
      </c>
      <c r="B221" s="128" t="s">
        <v>478</v>
      </c>
    </row>
    <row r="222" spans="1:2" x14ac:dyDescent="0.25">
      <c r="A222" s="128" t="s">
        <v>8417</v>
      </c>
      <c r="B222" s="128" t="s">
        <v>8518</v>
      </c>
    </row>
    <row r="223" spans="1:2" ht="22.5" x14ac:dyDescent="0.25">
      <c r="A223" s="128" t="s">
        <v>8417</v>
      </c>
      <c r="B223" s="128" t="s">
        <v>136</v>
      </c>
    </row>
    <row r="224" spans="1:2" x14ac:dyDescent="0.25">
      <c r="A224" s="128" t="s">
        <v>8417</v>
      </c>
      <c r="B224" s="128" t="s">
        <v>2769</v>
      </c>
    </row>
    <row r="225" spans="1:2" x14ac:dyDescent="0.25">
      <c r="A225" s="128" t="s">
        <v>8417</v>
      </c>
      <c r="B225" s="128" t="s">
        <v>2665</v>
      </c>
    </row>
    <row r="226" spans="1:2" x14ac:dyDescent="0.25">
      <c r="A226" s="128" t="s">
        <v>858</v>
      </c>
      <c r="B226" s="128" t="s">
        <v>8213</v>
      </c>
    </row>
    <row r="227" spans="1:2" x14ac:dyDescent="0.25">
      <c r="A227" s="128" t="s">
        <v>858</v>
      </c>
      <c r="B227" s="128" t="s">
        <v>2355</v>
      </c>
    </row>
    <row r="228" spans="1:2" x14ac:dyDescent="0.25">
      <c r="A228" s="128" t="s">
        <v>858</v>
      </c>
      <c r="B228" s="128" t="s">
        <v>8519</v>
      </c>
    </row>
    <row r="229" spans="1:2" ht="22.5" x14ac:dyDescent="0.25">
      <c r="A229" s="128" t="s">
        <v>657</v>
      </c>
      <c r="B229" s="128" t="s">
        <v>1447</v>
      </c>
    </row>
    <row r="230" spans="1:2" ht="22.5" x14ac:dyDescent="0.25">
      <c r="A230" s="128" t="s">
        <v>657</v>
      </c>
      <c r="B230" s="128" t="s">
        <v>2413</v>
      </c>
    </row>
    <row r="231" spans="1:2" x14ac:dyDescent="0.25">
      <c r="A231" s="128" t="s">
        <v>8417</v>
      </c>
      <c r="B231" s="128" t="s">
        <v>8520</v>
      </c>
    </row>
    <row r="232" spans="1:2" x14ac:dyDescent="0.25">
      <c r="A232" s="128" t="s">
        <v>8417</v>
      </c>
      <c r="B232" s="128" t="s">
        <v>8521</v>
      </c>
    </row>
    <row r="233" spans="1:2" ht="22.5" x14ac:dyDescent="0.25">
      <c r="A233" s="128" t="s">
        <v>870</v>
      </c>
      <c r="B233" s="128" t="s">
        <v>2527</v>
      </c>
    </row>
    <row r="234" spans="1:2" ht="22.5" x14ac:dyDescent="0.25">
      <c r="A234" s="128" t="s">
        <v>870</v>
      </c>
      <c r="B234" s="128" t="s">
        <v>2515</v>
      </c>
    </row>
    <row r="235" spans="1:2" ht="22.5" x14ac:dyDescent="0.25">
      <c r="A235" s="128" t="s">
        <v>657</v>
      </c>
      <c r="B235" s="128" t="s">
        <v>3641</v>
      </c>
    </row>
    <row r="236" spans="1:2" x14ac:dyDescent="0.25">
      <c r="A236" s="128" t="s">
        <v>858</v>
      </c>
      <c r="B236" s="128" t="s">
        <v>8522</v>
      </c>
    </row>
    <row r="237" spans="1:2" x14ac:dyDescent="0.25">
      <c r="A237" s="128" t="s">
        <v>858</v>
      </c>
      <c r="B237" s="128" t="s">
        <v>2007</v>
      </c>
    </row>
    <row r="238" spans="1:2" ht="22.5" x14ac:dyDescent="0.25">
      <c r="A238" s="128" t="s">
        <v>657</v>
      </c>
      <c r="B238" s="128" t="s">
        <v>2870</v>
      </c>
    </row>
    <row r="239" spans="1:2" ht="22.5" x14ac:dyDescent="0.25">
      <c r="A239" s="128" t="s">
        <v>46</v>
      </c>
      <c r="B239" s="128" t="s">
        <v>2206</v>
      </c>
    </row>
    <row r="240" spans="1:2" ht="33.75" x14ac:dyDescent="0.25">
      <c r="A240" s="128" t="s">
        <v>870</v>
      </c>
      <c r="B240" s="128" t="s">
        <v>1376</v>
      </c>
    </row>
    <row r="241" spans="1:2" ht="22.5" x14ac:dyDescent="0.25">
      <c r="A241" s="128" t="s">
        <v>870</v>
      </c>
      <c r="B241" s="128" t="s">
        <v>320</v>
      </c>
    </row>
    <row r="242" spans="1:2" x14ac:dyDescent="0.25">
      <c r="A242" s="128" t="s">
        <v>8417</v>
      </c>
      <c r="B242" s="128" t="s">
        <v>2669</v>
      </c>
    </row>
    <row r="243" spans="1:2" x14ac:dyDescent="0.25">
      <c r="A243" s="128" t="s">
        <v>46</v>
      </c>
      <c r="B243" s="128" t="s">
        <v>1959</v>
      </c>
    </row>
    <row r="244" spans="1:2" x14ac:dyDescent="0.25">
      <c r="A244" s="128" t="s">
        <v>858</v>
      </c>
      <c r="B244" s="128" t="s">
        <v>1917</v>
      </c>
    </row>
    <row r="245" spans="1:2" x14ac:dyDescent="0.25">
      <c r="A245" s="128" t="s">
        <v>46</v>
      </c>
      <c r="B245" s="128" t="s">
        <v>8523</v>
      </c>
    </row>
    <row r="246" spans="1:2" ht="22.5" x14ac:dyDescent="0.25">
      <c r="A246" s="128" t="s">
        <v>657</v>
      </c>
      <c r="B246" s="128" t="s">
        <v>3806</v>
      </c>
    </row>
    <row r="247" spans="1:2" ht="33.75" x14ac:dyDescent="0.25">
      <c r="A247" s="128" t="s">
        <v>657</v>
      </c>
      <c r="B247" s="128" t="s">
        <v>2484</v>
      </c>
    </row>
    <row r="248" spans="1:2" ht="33.75" x14ac:dyDescent="0.25">
      <c r="A248" s="128" t="s">
        <v>870</v>
      </c>
      <c r="B248" s="128" t="s">
        <v>417</v>
      </c>
    </row>
    <row r="249" spans="1:2" x14ac:dyDescent="0.25">
      <c r="A249" s="128" t="s">
        <v>8417</v>
      </c>
      <c r="B249" s="128" t="s">
        <v>2402</v>
      </c>
    </row>
    <row r="250" spans="1:2" x14ac:dyDescent="0.25">
      <c r="A250" s="128" t="s">
        <v>8417</v>
      </c>
      <c r="B250" s="128" t="s">
        <v>3935</v>
      </c>
    </row>
    <row r="251" spans="1:2" ht="22.5" x14ac:dyDescent="0.25">
      <c r="A251" s="128" t="s">
        <v>870</v>
      </c>
      <c r="B251" s="128" t="s">
        <v>173</v>
      </c>
    </row>
    <row r="252" spans="1:2" x14ac:dyDescent="0.25">
      <c r="A252" s="128" t="s">
        <v>858</v>
      </c>
      <c r="B252" s="128" t="s">
        <v>1128</v>
      </c>
    </row>
    <row r="253" spans="1:2" ht="22.5" x14ac:dyDescent="0.25">
      <c r="A253" s="128" t="s">
        <v>870</v>
      </c>
      <c r="B253" s="128" t="s">
        <v>2542</v>
      </c>
    </row>
    <row r="254" spans="1:2" ht="22.5" x14ac:dyDescent="0.25">
      <c r="A254" s="128" t="s">
        <v>657</v>
      </c>
      <c r="B254" s="128" t="s">
        <v>561</v>
      </c>
    </row>
    <row r="255" spans="1:2" ht="22.5" x14ac:dyDescent="0.25">
      <c r="A255" s="128" t="s">
        <v>870</v>
      </c>
      <c r="B255" s="128" t="s">
        <v>487</v>
      </c>
    </row>
    <row r="256" spans="1:2" x14ac:dyDescent="0.25">
      <c r="A256" s="128" t="s">
        <v>858</v>
      </c>
      <c r="B256" s="128" t="s">
        <v>4532</v>
      </c>
    </row>
    <row r="257" spans="1:2" x14ac:dyDescent="0.25">
      <c r="A257" s="128" t="s">
        <v>858</v>
      </c>
      <c r="B257" s="128" t="s">
        <v>1092</v>
      </c>
    </row>
    <row r="258" spans="1:2" ht="22.5" x14ac:dyDescent="0.25">
      <c r="A258" s="128" t="s">
        <v>657</v>
      </c>
      <c r="B258" s="128" t="s">
        <v>588</v>
      </c>
    </row>
    <row r="259" spans="1:2" x14ac:dyDescent="0.25">
      <c r="A259" s="128" t="s">
        <v>858</v>
      </c>
      <c r="B259" s="128" t="s">
        <v>2617</v>
      </c>
    </row>
    <row r="260" spans="1:2" x14ac:dyDescent="0.25">
      <c r="A260" s="128" t="s">
        <v>858</v>
      </c>
      <c r="B260" s="128" t="s">
        <v>8524</v>
      </c>
    </row>
    <row r="261" spans="1:2" x14ac:dyDescent="0.25">
      <c r="A261" s="128" t="s">
        <v>8417</v>
      </c>
      <c r="B261" s="128" t="s">
        <v>8525</v>
      </c>
    </row>
    <row r="262" spans="1:2" ht="22.5" x14ac:dyDescent="0.25">
      <c r="A262" s="128" t="s">
        <v>870</v>
      </c>
      <c r="B262" s="128" t="s">
        <v>256</v>
      </c>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Normal="100" workbookViewId="0"/>
  </sheetViews>
  <sheetFormatPr defaultColWidth="9.140625" defaultRowHeight="11.25" x14ac:dyDescent="0.2"/>
  <cols>
    <col min="1" max="1" width="9.140625" style="63"/>
    <col min="2" max="2" width="23.42578125" style="63" customWidth="1"/>
    <col min="3" max="3" width="15" style="64" customWidth="1"/>
    <col min="4" max="4" width="6.28515625" style="64" customWidth="1"/>
    <col min="5" max="5" width="32.5703125" style="63" customWidth="1"/>
    <col min="6" max="6" width="74.140625" style="63" customWidth="1"/>
    <col min="7" max="7" width="41.140625" style="63" customWidth="1"/>
    <col min="8" max="8" width="12.7109375" style="63" customWidth="1"/>
    <col min="9" max="9" width="14.85546875" style="63" customWidth="1"/>
    <col min="10" max="10" width="9.140625" style="63"/>
    <col min="11" max="11" width="47" style="63" customWidth="1"/>
    <col min="12" max="12" width="12.85546875" style="63" customWidth="1"/>
    <col min="13" max="13" width="15.85546875" style="63" customWidth="1"/>
    <col min="14" max="15" width="9.140625" style="63"/>
    <col min="16" max="16" width="14.28515625" style="63" customWidth="1"/>
    <col min="17" max="16384" width="9.140625" style="63"/>
  </cols>
  <sheetData>
    <row r="1" spans="1:16" ht="49.5" customHeight="1" x14ac:dyDescent="0.2">
      <c r="A1" s="65" t="s">
        <v>4907</v>
      </c>
      <c r="B1" s="65" t="s">
        <v>4908</v>
      </c>
      <c r="C1" s="66" t="s">
        <v>11</v>
      </c>
      <c r="D1" s="66" t="s">
        <v>4905</v>
      </c>
      <c r="E1" s="66" t="s">
        <v>4909</v>
      </c>
      <c r="F1" s="66" t="s">
        <v>4910</v>
      </c>
      <c r="G1" s="66" t="s">
        <v>4911</v>
      </c>
      <c r="H1" s="66" t="s">
        <v>4912</v>
      </c>
      <c r="I1" s="66" t="s">
        <v>4913</v>
      </c>
      <c r="J1" s="66" t="s">
        <v>4914</v>
      </c>
      <c r="K1" s="66" t="s">
        <v>4915</v>
      </c>
      <c r="L1" s="66" t="s">
        <v>293</v>
      </c>
      <c r="M1" s="66" t="s">
        <v>92</v>
      </c>
      <c r="N1" s="66" t="s">
        <v>4916</v>
      </c>
      <c r="O1" s="66" t="s">
        <v>4917</v>
      </c>
      <c r="P1" s="66" t="s">
        <v>4918</v>
      </c>
    </row>
    <row r="2" spans="1:16" x14ac:dyDescent="0.2">
      <c r="A2" s="67">
        <v>4935</v>
      </c>
      <c r="B2" s="67" t="e">
        <f>VLOOKUP($A2&amp;"oquealterou",'Revisão entrega existente'!$B:$H,7,0)</f>
        <v>#N/A</v>
      </c>
      <c r="C2" s="68" t="e">
        <f>VLOOKUP(A2,'Revisão entrega existente'!B:H,4,0)</f>
        <v>#N/A</v>
      </c>
      <c r="D2" s="69" t="e">
        <f>VLOOKUP(A2&amp;"AÇÃO",'Revisão entrega existente'!B:H,5,0)</f>
        <v>#N/A</v>
      </c>
      <c r="E2" s="69" t="e">
        <f>VLOOKUP($A2&amp;"titulo",'Revisão entrega existente'!$B:$H,5,0)</f>
        <v>#N/A</v>
      </c>
      <c r="F2" s="69" t="e">
        <f>VLOOKUP($A2&amp;"descrição",'Revisão entrega existente'!$B:$H,5,0)</f>
        <v>#N/A</v>
      </c>
      <c r="G2" s="69" t="e">
        <f>VLOOKUP($A2&amp;"MemoriaCalculo",'Revisão entrega existente'!$B:$H,5,0)</f>
        <v>#N/A</v>
      </c>
      <c r="H2" s="70" t="s">
        <v>4919</v>
      </c>
      <c r="I2" s="71"/>
      <c r="J2" s="71"/>
      <c r="K2" s="70" t="e">
        <f t="shared" ref="K2:K31" si="0">E2</f>
        <v>#N/A</v>
      </c>
      <c r="L2" s="70" t="e">
        <f>VLOOKUP($A2&amp;"Total Previsto:",'Revisão entrega existente'!$B:$H,5,0)</f>
        <v>#N/A</v>
      </c>
      <c r="M2" s="70" t="e">
        <f>VLOOKUP($A2&amp;"Unidademedida",'Revisão entrega existente'!$B:$H,5,0)</f>
        <v>#N/A</v>
      </c>
      <c r="N2" s="72" t="s">
        <v>4920</v>
      </c>
      <c r="O2" s="70">
        <v>2025</v>
      </c>
      <c r="P2" s="70"/>
    </row>
    <row r="3" spans="1:16" x14ac:dyDescent="0.2">
      <c r="A3" s="67">
        <v>4933</v>
      </c>
      <c r="B3" s="67" t="e">
        <f>VLOOKUP($A3&amp;"oquealterou",'Revisão entrega existente'!$B:$H,7,0)</f>
        <v>#N/A</v>
      </c>
      <c r="C3" s="68" t="e">
        <f>VLOOKUP(A3,'Revisão entrega existente'!B:H,4,0)</f>
        <v>#N/A</v>
      </c>
      <c r="D3" s="70" t="e">
        <f>VLOOKUP(A3&amp;"AÇÃO",'Revisão entrega existente'!B:H,5,0)</f>
        <v>#N/A</v>
      </c>
      <c r="E3" s="70" t="e">
        <f>VLOOKUP($A3&amp;"titulo",'Revisão entrega existente'!$B:$H,5,0)</f>
        <v>#N/A</v>
      </c>
      <c r="F3" s="70" t="e">
        <f>VLOOKUP($A3&amp;"descrição",'Revisão entrega existente'!$B:$H,5,0)</f>
        <v>#N/A</v>
      </c>
      <c r="G3" s="70" t="e">
        <f>VLOOKUP($A3&amp;"MemoriaCalculo",'Revisão entrega existente'!$B:$H,5,0)</f>
        <v>#N/A</v>
      </c>
      <c r="H3" s="70" t="s">
        <v>4919</v>
      </c>
      <c r="I3" s="67"/>
      <c r="J3" s="67"/>
      <c r="K3" s="70" t="e">
        <f t="shared" si="0"/>
        <v>#N/A</v>
      </c>
      <c r="L3" s="70" t="e">
        <f>VLOOKUP($A3&amp;"Total Previsto:",'Revisão entrega existente'!$B:$H,5,0)</f>
        <v>#N/A</v>
      </c>
      <c r="M3" s="70" t="e">
        <f>VLOOKUP($A3&amp;"Unidademedida",'Revisão entrega existente'!$B:$H,5,0)</f>
        <v>#N/A</v>
      </c>
      <c r="N3" s="67"/>
      <c r="O3" s="70">
        <v>2025</v>
      </c>
      <c r="P3" s="67"/>
    </row>
    <row r="4" spans="1:16" x14ac:dyDescent="0.2">
      <c r="A4" s="67">
        <v>6000</v>
      </c>
      <c r="B4" s="67" t="e">
        <f>VLOOKUP($A4&amp;"oquealterou",'Revisão entrega existente'!$B:$H,7,0)</f>
        <v>#N/A</v>
      </c>
      <c r="C4" s="68" t="e">
        <f>VLOOKUP(A4,'Revisão entrega existente'!B:H,4,0)</f>
        <v>#N/A</v>
      </c>
      <c r="D4" s="68"/>
      <c r="E4" s="70" t="e">
        <f>VLOOKUP($A4&amp;"titulo",'Revisão entrega existente'!$B:$H,5,0)</f>
        <v>#N/A</v>
      </c>
      <c r="F4" s="70" t="e">
        <f>VLOOKUP($A4&amp;"descrição",'Revisão entrega existente'!$B:$H,5,0)</f>
        <v>#N/A</v>
      </c>
      <c r="G4" s="70" t="e">
        <f>VLOOKUP($A4&amp;"MemoriaCalculo",'Revisão entrega existente'!$B:$H,5,0)</f>
        <v>#N/A</v>
      </c>
      <c r="H4" s="70" t="s">
        <v>4919</v>
      </c>
      <c r="I4" s="67"/>
      <c r="J4" s="67"/>
      <c r="K4" s="70" t="e">
        <f t="shared" si="0"/>
        <v>#N/A</v>
      </c>
      <c r="L4" s="70" t="e">
        <f>VLOOKUP($A4&amp;"Total Previsto:",'Revisão entrega existente'!$B:$H,5,0)</f>
        <v>#N/A</v>
      </c>
      <c r="M4" s="70" t="e">
        <f>VLOOKUP($A4&amp;"Unidademedida",'Revisão entrega existente'!$B:$H,5,0)</f>
        <v>#N/A</v>
      </c>
      <c r="N4" s="67"/>
      <c r="O4" s="70">
        <v>2025</v>
      </c>
      <c r="P4" s="67"/>
    </row>
    <row r="5" spans="1:16" x14ac:dyDescent="0.2">
      <c r="A5" s="67">
        <v>4</v>
      </c>
      <c r="B5" s="67" t="e">
        <f>VLOOKUP($A5&amp;"oquealterou",'Revisão entrega existente'!$B:$H,6,0)</f>
        <v>#N/A</v>
      </c>
      <c r="C5" s="68" t="e">
        <f>VLOOKUP(A5,'Revisão entrega existente'!B:H,3,0)</f>
        <v>#N/A</v>
      </c>
      <c r="D5" s="68"/>
      <c r="E5" s="70" t="e">
        <f>VLOOKUP($A5&amp;"titulo",'Revisão entrega existente'!$B:$H,5,0)</f>
        <v>#N/A</v>
      </c>
      <c r="F5" s="70" t="e">
        <f>VLOOKUP($A5&amp;"descrição",'Revisão entrega existente'!$B:$H,5,0)</f>
        <v>#N/A</v>
      </c>
      <c r="G5" s="70" t="e">
        <f>VLOOKUP($A5&amp;"MemoriaCalculo",'Revisão entrega existente'!$B:$H,5,0)</f>
        <v>#N/A</v>
      </c>
      <c r="H5" s="70" t="s">
        <v>4919</v>
      </c>
      <c r="I5" s="67"/>
      <c r="J5" s="67"/>
      <c r="K5" s="70" t="e">
        <f t="shared" si="0"/>
        <v>#N/A</v>
      </c>
      <c r="L5" s="70" t="e">
        <f>VLOOKUP($A5&amp;"Total Previsto:",'Revisão entrega existente'!$B:$H,5,0)</f>
        <v>#N/A</v>
      </c>
      <c r="M5" s="70" t="e">
        <f>VLOOKUP($A5&amp;"Unidademedida",'Revisão entrega existente'!$B:$H,5,0)</f>
        <v>#N/A</v>
      </c>
      <c r="N5" s="67"/>
      <c r="O5" s="70">
        <v>2025</v>
      </c>
      <c r="P5" s="67"/>
    </row>
    <row r="6" spans="1:16" x14ac:dyDescent="0.2">
      <c r="A6" s="67">
        <v>5</v>
      </c>
      <c r="B6" s="67" t="e">
        <f>VLOOKUP($A6&amp;"oquealterou",'Revisão entrega existente'!$B:$H,6,0)</f>
        <v>#N/A</v>
      </c>
      <c r="C6" s="68" t="e">
        <f>VLOOKUP(A6,'Revisão entrega existente'!B:H,3,0)</f>
        <v>#N/A</v>
      </c>
      <c r="D6" s="68"/>
      <c r="E6" s="70" t="e">
        <f>VLOOKUP($A6&amp;"titulo",'Revisão entrega existente'!$B:$H,5,0)</f>
        <v>#N/A</v>
      </c>
      <c r="F6" s="70" t="e">
        <f>VLOOKUP($A6&amp;"descrição",'Revisão entrega existente'!$B:$H,5,0)</f>
        <v>#N/A</v>
      </c>
      <c r="G6" s="70" t="e">
        <f>VLOOKUP($A6&amp;"MemoriaCalculo",'Revisão entrega existente'!$B:$H,5,0)</f>
        <v>#N/A</v>
      </c>
      <c r="H6" s="70" t="s">
        <v>4919</v>
      </c>
      <c r="I6" s="67"/>
      <c r="J6" s="67"/>
      <c r="K6" s="70" t="e">
        <f t="shared" si="0"/>
        <v>#N/A</v>
      </c>
      <c r="L6" s="70" t="e">
        <f>VLOOKUP($A6&amp;"Total Previsto:",'Revisão entrega existente'!$B:$H,5,0)</f>
        <v>#N/A</v>
      </c>
      <c r="M6" s="70" t="e">
        <f>VLOOKUP($A6&amp;"Unidademedida",'Revisão entrega existente'!$B:$H,5,0)</f>
        <v>#N/A</v>
      </c>
      <c r="N6" s="67"/>
      <c r="O6" s="70">
        <v>2025</v>
      </c>
      <c r="P6" s="67"/>
    </row>
    <row r="7" spans="1:16" x14ac:dyDescent="0.2">
      <c r="A7" s="67">
        <v>6</v>
      </c>
      <c r="B7" s="67" t="e">
        <f>VLOOKUP($A7&amp;"oquealterou",'Revisão entrega existente'!$B:$H,6,0)</f>
        <v>#N/A</v>
      </c>
      <c r="C7" s="68" t="e">
        <f>VLOOKUP(A7,'Revisão entrega existente'!B:H,3,0)</f>
        <v>#N/A</v>
      </c>
      <c r="D7" s="68"/>
      <c r="E7" s="70" t="e">
        <f>VLOOKUP($A7&amp;"titulo",'Revisão entrega existente'!$B:$H,5,0)</f>
        <v>#N/A</v>
      </c>
      <c r="F7" s="70" t="e">
        <f>VLOOKUP($A7&amp;"descrição",'Revisão entrega existente'!$B:$H,5,0)</f>
        <v>#N/A</v>
      </c>
      <c r="G7" s="70" t="e">
        <f>VLOOKUP($A7&amp;"MemoriaCalculo",'Revisão entrega existente'!$B:$H,5,0)</f>
        <v>#N/A</v>
      </c>
      <c r="H7" s="70" t="s">
        <v>4919</v>
      </c>
      <c r="I7" s="67"/>
      <c r="J7" s="67"/>
      <c r="K7" s="70" t="e">
        <f t="shared" si="0"/>
        <v>#N/A</v>
      </c>
      <c r="L7" s="70" t="e">
        <f>VLOOKUP($A7&amp;"Total Previsto:",'Revisão entrega existente'!$B:$H,5,0)</f>
        <v>#N/A</v>
      </c>
      <c r="M7" s="70" t="e">
        <f>VLOOKUP($A7&amp;"Unidademedida",'Revisão entrega existente'!$B:$H,5,0)</f>
        <v>#N/A</v>
      </c>
      <c r="N7" s="67"/>
      <c r="O7" s="70">
        <v>2025</v>
      </c>
      <c r="P7" s="67"/>
    </row>
    <row r="8" spans="1:16" x14ac:dyDescent="0.2">
      <c r="A8" s="67">
        <v>7</v>
      </c>
      <c r="B8" s="67" t="e">
        <f>VLOOKUP($A8&amp;"oquealterou",'Revisão entrega existente'!$B:$H,6,0)</f>
        <v>#N/A</v>
      </c>
      <c r="C8" s="68" t="e">
        <f>VLOOKUP(A8,'Revisão entrega existente'!B:H,3,0)</f>
        <v>#N/A</v>
      </c>
      <c r="D8" s="68"/>
      <c r="E8" s="70" t="e">
        <f>VLOOKUP($A8&amp;"titulo",'Revisão entrega existente'!$B:$H,5,0)</f>
        <v>#N/A</v>
      </c>
      <c r="F8" s="70" t="e">
        <f>VLOOKUP($A8&amp;"descrição",'Revisão entrega existente'!$B:$H,5,0)</f>
        <v>#N/A</v>
      </c>
      <c r="G8" s="70" t="e">
        <f>VLOOKUP($A8&amp;"MemoriaCalculo",'Revisão entrega existente'!$B:$H,5,0)</f>
        <v>#N/A</v>
      </c>
      <c r="H8" s="70" t="s">
        <v>4919</v>
      </c>
      <c r="I8" s="67"/>
      <c r="J8" s="67"/>
      <c r="K8" s="70" t="e">
        <f t="shared" si="0"/>
        <v>#N/A</v>
      </c>
      <c r="L8" s="70" t="e">
        <f>VLOOKUP($A8&amp;"Total Previsto:",'Revisão entrega existente'!$B:$H,5,0)</f>
        <v>#N/A</v>
      </c>
      <c r="M8" s="70" t="e">
        <f>VLOOKUP($A8&amp;"Unidademedida",'Revisão entrega existente'!$B:$H,5,0)</f>
        <v>#N/A</v>
      </c>
      <c r="N8" s="67"/>
      <c r="O8" s="70">
        <v>2025</v>
      </c>
      <c r="P8" s="67"/>
    </row>
    <row r="9" spans="1:16" x14ac:dyDescent="0.2">
      <c r="A9" s="67">
        <v>8</v>
      </c>
      <c r="B9" s="67" t="e">
        <f>VLOOKUP($A9&amp;"oquealterou",'Revisão entrega existente'!$B:$H,6,0)</f>
        <v>#N/A</v>
      </c>
      <c r="C9" s="68" t="e">
        <f>VLOOKUP(A9,'Revisão entrega existente'!B:H,3,0)</f>
        <v>#N/A</v>
      </c>
      <c r="D9" s="68"/>
      <c r="E9" s="70" t="e">
        <f>VLOOKUP($A9&amp;"titulo",'Revisão entrega existente'!$B:$H,5,0)</f>
        <v>#N/A</v>
      </c>
      <c r="F9" s="70" t="e">
        <f>VLOOKUP($A9&amp;"descrição",'Revisão entrega existente'!$B:$H,5,0)</f>
        <v>#N/A</v>
      </c>
      <c r="G9" s="70" t="e">
        <f>VLOOKUP($A9&amp;"MemoriaCalculo",'Revisão entrega existente'!$B:$H,5,0)</f>
        <v>#N/A</v>
      </c>
      <c r="H9" s="70" t="s">
        <v>4919</v>
      </c>
      <c r="I9" s="67"/>
      <c r="J9" s="67"/>
      <c r="K9" s="70" t="e">
        <f t="shared" si="0"/>
        <v>#N/A</v>
      </c>
      <c r="L9" s="70" t="e">
        <f>VLOOKUP($A9&amp;"Total Previsto:",'Revisão entrega existente'!$B:$H,5,0)</f>
        <v>#N/A</v>
      </c>
      <c r="M9" s="70" t="e">
        <f>VLOOKUP($A9&amp;"Unidademedida",'Revisão entrega existente'!$B:$H,5,0)</f>
        <v>#N/A</v>
      </c>
      <c r="N9" s="67"/>
      <c r="O9" s="70">
        <v>2025</v>
      </c>
      <c r="P9" s="67"/>
    </row>
    <row r="10" spans="1:16" x14ac:dyDescent="0.2">
      <c r="A10" s="67">
        <v>9</v>
      </c>
      <c r="B10" s="67" t="e">
        <f>VLOOKUP($A10&amp;"oquealterou",'Revisão entrega existente'!$B:$H,6,0)</f>
        <v>#N/A</v>
      </c>
      <c r="C10" s="68" t="e">
        <f>VLOOKUP(A10,'Revisão entrega existente'!B:H,3,0)</f>
        <v>#N/A</v>
      </c>
      <c r="D10" s="68"/>
      <c r="E10" s="70" t="e">
        <f>VLOOKUP($A10&amp;"titulo",'Revisão entrega existente'!$B:$H,5,0)</f>
        <v>#N/A</v>
      </c>
      <c r="F10" s="67"/>
      <c r="G10" s="70" t="e">
        <f>VLOOKUP($A10&amp;"MemoriaCalculo",'Revisão entrega existente'!$B:$H,5,0)</f>
        <v>#N/A</v>
      </c>
      <c r="H10" s="67"/>
      <c r="I10" s="67"/>
      <c r="J10" s="67"/>
      <c r="K10" s="70" t="e">
        <f t="shared" si="0"/>
        <v>#N/A</v>
      </c>
      <c r="L10" s="70" t="e">
        <f>VLOOKUP($A10&amp;"Total Previsto:",'Revisão entrega existente'!$B:$H,5,0)</f>
        <v>#N/A</v>
      </c>
      <c r="M10" s="70" t="e">
        <f>VLOOKUP($A10&amp;"Unidademedida",'Revisão entrega existente'!$B:$H,5,0)</f>
        <v>#N/A</v>
      </c>
      <c r="N10" s="67"/>
      <c r="O10" s="70">
        <v>2025</v>
      </c>
      <c r="P10" s="67"/>
    </row>
    <row r="11" spans="1:16" x14ac:dyDescent="0.2">
      <c r="A11" s="73">
        <v>10</v>
      </c>
      <c r="B11" s="67" t="e">
        <f>VLOOKUP($A11&amp;"oquealterou",'Revisão entrega existente'!$B:$H,6,0)</f>
        <v>#N/A</v>
      </c>
      <c r="C11" s="74" t="e">
        <f>VLOOKUP(A11,'Revisão entrega existente'!B:H,3,0)</f>
        <v>#N/A</v>
      </c>
      <c r="D11" s="74"/>
      <c r="E11" s="70" t="e">
        <f>VLOOKUP($A11&amp;"titulo",'Revisão entrega existente'!$B:$H,5,0)</f>
        <v>#N/A</v>
      </c>
      <c r="F11" s="70" t="e">
        <f>VLOOKUP($A11&amp;"descrição",'Revisão entrega existente'!$B:$H,5,0)</f>
        <v>#N/A</v>
      </c>
      <c r="G11" s="70" t="e">
        <f>VLOOKUP($A11&amp;"MemoriaCalculo",'Revisão entrega existente'!$B:$H,5,0)</f>
        <v>#N/A</v>
      </c>
      <c r="H11" s="70" t="s">
        <v>4921</v>
      </c>
      <c r="I11" s="67"/>
      <c r="J11" s="67"/>
      <c r="K11" s="70" t="e">
        <f t="shared" si="0"/>
        <v>#N/A</v>
      </c>
      <c r="L11" s="70" t="e">
        <f>VLOOKUP($A11&amp;"Total Previsto:",'Revisão entrega existente'!$B:$H,5,0)</f>
        <v>#N/A</v>
      </c>
      <c r="M11" s="70" t="e">
        <f>VLOOKUP($A11&amp;"Unidademedida",'Revisão entrega existente'!$B:$H,5,0)</f>
        <v>#N/A</v>
      </c>
      <c r="N11" s="67"/>
      <c r="O11" s="70">
        <v>2025</v>
      </c>
      <c r="P11" s="67"/>
    </row>
    <row r="12" spans="1:16" x14ac:dyDescent="0.2">
      <c r="A12" s="67">
        <v>11</v>
      </c>
      <c r="B12" s="67" t="e">
        <f>VLOOKUP($A12&amp;"oquealterou",'Revisão entrega existente'!$B:$H,6,0)</f>
        <v>#N/A</v>
      </c>
      <c r="C12" s="68" t="e">
        <f>VLOOKUP(A12,'Revisão entrega existente'!B:H,3,0)</f>
        <v>#N/A</v>
      </c>
      <c r="D12" s="68"/>
      <c r="E12" s="70" t="e">
        <f>VLOOKUP($A12&amp;"titulo",'Revisão entrega existente'!$B:$H,5,0)</f>
        <v>#N/A</v>
      </c>
      <c r="F12" s="67"/>
      <c r="G12" s="70" t="e">
        <f>VLOOKUP($A12&amp;"MemoriaCalculo",'Revisão entrega existente'!$B:$H,5,0)</f>
        <v>#N/A</v>
      </c>
      <c r="H12" s="67"/>
      <c r="I12" s="67"/>
      <c r="J12" s="67"/>
      <c r="K12" s="70" t="e">
        <f t="shared" si="0"/>
        <v>#N/A</v>
      </c>
      <c r="L12" s="70" t="e">
        <f>VLOOKUP($A12&amp;"Total Previsto:",'Revisão entrega existente'!$B:$H,5,0)</f>
        <v>#N/A</v>
      </c>
      <c r="M12" s="70" t="e">
        <f>VLOOKUP($A12&amp;"Unidademedida",'Revisão entrega existente'!$B:$H,5,0)</f>
        <v>#N/A</v>
      </c>
      <c r="N12" s="67"/>
      <c r="O12" s="70">
        <v>2025</v>
      </c>
      <c r="P12" s="67"/>
    </row>
    <row r="13" spans="1:16" x14ac:dyDescent="0.2">
      <c r="A13" s="67">
        <v>12</v>
      </c>
      <c r="B13" s="67" t="e">
        <f>VLOOKUP($A13&amp;"oquealterou",'Revisão entrega existente'!$B:$H,6,0)</f>
        <v>#N/A</v>
      </c>
      <c r="C13" s="68" t="e">
        <f>VLOOKUP(A13,'Revisão entrega existente'!B:H,3,0)</f>
        <v>#N/A</v>
      </c>
      <c r="D13" s="68"/>
      <c r="E13" s="70" t="e">
        <f>VLOOKUP($A13&amp;"titulo",'Revisão entrega existente'!$B:$H,5,0)</f>
        <v>#N/A</v>
      </c>
      <c r="F13" s="70" t="e">
        <f>VLOOKUP($A13&amp;"descrição",'Revisão entrega existente'!$B:$H,5,0)</f>
        <v>#N/A</v>
      </c>
      <c r="G13" s="70" t="e">
        <f>VLOOKUP($A13&amp;"MemoriaCalculo",'Revisão entrega existente'!$B:$H,5,0)</f>
        <v>#N/A</v>
      </c>
      <c r="H13" s="70" t="s">
        <v>4922</v>
      </c>
      <c r="I13" s="67"/>
      <c r="J13" s="67"/>
      <c r="K13" s="70" t="e">
        <f t="shared" si="0"/>
        <v>#N/A</v>
      </c>
      <c r="L13" s="70" t="e">
        <f>VLOOKUP($A13&amp;"Total Previsto:",'Revisão entrega existente'!$B:$H,5,0)</f>
        <v>#N/A</v>
      </c>
      <c r="M13" s="70" t="e">
        <f>VLOOKUP($A13&amp;"Unidademedida",'Revisão entrega existente'!$B:$H,5,0)</f>
        <v>#N/A</v>
      </c>
      <c r="N13" s="67"/>
      <c r="O13" s="70">
        <v>2025</v>
      </c>
      <c r="P13" s="67"/>
    </row>
    <row r="14" spans="1:16" x14ac:dyDescent="0.2">
      <c r="A14" s="67">
        <v>13</v>
      </c>
      <c r="B14" s="67" t="e">
        <f>VLOOKUP($A14&amp;"oquealterou",'Revisão entrega existente'!$B:$H,6,0)</f>
        <v>#N/A</v>
      </c>
      <c r="C14" s="68" t="e">
        <f>VLOOKUP(A14,'Revisão entrega existente'!B:H,3,0)</f>
        <v>#N/A</v>
      </c>
      <c r="D14" s="68"/>
      <c r="E14" s="70" t="e">
        <f>VLOOKUP($A14&amp;"titulo",'Revisão entrega existente'!$B:$H,5,0)</f>
        <v>#N/A</v>
      </c>
      <c r="F14" s="67"/>
      <c r="G14" s="70" t="e">
        <f>VLOOKUP($A14&amp;"MemoriaCalculo",'Revisão entrega existente'!$B:$H,5,0)</f>
        <v>#N/A</v>
      </c>
      <c r="H14" s="67"/>
      <c r="I14" s="67"/>
      <c r="J14" s="67"/>
      <c r="K14" s="70" t="e">
        <f t="shared" si="0"/>
        <v>#N/A</v>
      </c>
      <c r="L14" s="70" t="e">
        <f>VLOOKUP($A14&amp;"Total Previsto:",'Revisão entrega existente'!$B:$H,5,0)</f>
        <v>#N/A</v>
      </c>
      <c r="M14" s="70" t="e">
        <f>VLOOKUP($A14&amp;"Unidademedida",'Revisão entrega existente'!$B:$H,5,0)</f>
        <v>#N/A</v>
      </c>
      <c r="N14" s="67"/>
      <c r="O14" s="70">
        <v>2025</v>
      </c>
      <c r="P14" s="67"/>
    </row>
    <row r="15" spans="1:16" x14ac:dyDescent="0.2">
      <c r="A15" s="67">
        <v>14</v>
      </c>
      <c r="B15" s="67" t="e">
        <f>VLOOKUP($A15&amp;"oquealterou",'Revisão entrega existente'!$B:$H,6,0)</f>
        <v>#N/A</v>
      </c>
      <c r="C15" s="68" t="e">
        <f>VLOOKUP(A15,'Revisão entrega existente'!B:H,3,0)</f>
        <v>#N/A</v>
      </c>
      <c r="D15" s="68"/>
      <c r="E15" s="70" t="e">
        <f>VLOOKUP($A15&amp;"titulo",'Revisão entrega existente'!$B:$H,5,0)</f>
        <v>#N/A</v>
      </c>
      <c r="F15" s="70" t="e">
        <f>VLOOKUP($A15&amp;"descrição",'Revisão entrega existente'!$B:$H,5,0)</f>
        <v>#N/A</v>
      </c>
      <c r="G15" s="70" t="e">
        <f>VLOOKUP($A15&amp;"MemoriaCalculo",'Revisão entrega existente'!$B:$H,5,0)</f>
        <v>#N/A</v>
      </c>
      <c r="H15" s="70" t="s">
        <v>4923</v>
      </c>
      <c r="I15" s="67"/>
      <c r="J15" s="67"/>
      <c r="K15" s="70" t="e">
        <f t="shared" si="0"/>
        <v>#N/A</v>
      </c>
      <c r="L15" s="70" t="e">
        <f>VLOOKUP($A15&amp;"Total Previsto:",'Revisão entrega existente'!$B:$H,5,0)</f>
        <v>#N/A</v>
      </c>
      <c r="M15" s="70" t="e">
        <f>VLOOKUP($A15&amp;"Unidademedida",'Revisão entrega existente'!$B:$H,5,0)</f>
        <v>#N/A</v>
      </c>
      <c r="N15" s="67"/>
      <c r="O15" s="70">
        <v>2025</v>
      </c>
      <c r="P15" s="67"/>
    </row>
    <row r="16" spans="1:16" x14ac:dyDescent="0.2">
      <c r="A16" s="67">
        <v>15</v>
      </c>
      <c r="B16" s="67" t="e">
        <f>VLOOKUP($A16&amp;"oquealterou",'Revisão entrega existente'!$B:$H,6,0)</f>
        <v>#N/A</v>
      </c>
      <c r="C16" s="68" t="e">
        <f>VLOOKUP(A16,'Revisão entrega existente'!B:H,3,0)</f>
        <v>#N/A</v>
      </c>
      <c r="D16" s="68"/>
      <c r="E16" s="70" t="e">
        <f>VLOOKUP($A16&amp;"titulo",'Revisão entrega existente'!$B:$H,5,0)</f>
        <v>#N/A</v>
      </c>
      <c r="F16" s="67"/>
      <c r="G16" s="70" t="e">
        <f>VLOOKUP($A16&amp;"MemoriaCalculo",'Revisão entrega existente'!$B:$H,5,0)</f>
        <v>#N/A</v>
      </c>
      <c r="H16" s="67"/>
      <c r="I16" s="67"/>
      <c r="J16" s="67"/>
      <c r="K16" s="70" t="e">
        <f t="shared" si="0"/>
        <v>#N/A</v>
      </c>
      <c r="L16" s="70" t="e">
        <f>VLOOKUP($A16&amp;"Total Previsto:",'Revisão entrega existente'!$B:$H,5,0)</f>
        <v>#N/A</v>
      </c>
      <c r="M16" s="70" t="e">
        <f>VLOOKUP($A16&amp;"Unidademedida",'Revisão entrega existente'!$B:$H,5,0)</f>
        <v>#N/A</v>
      </c>
      <c r="N16" s="67"/>
      <c r="O16" s="70">
        <v>2025</v>
      </c>
      <c r="P16" s="67"/>
    </row>
    <row r="17" spans="1:16" x14ac:dyDescent="0.2">
      <c r="A17" s="67">
        <v>16</v>
      </c>
      <c r="B17" s="67" t="e">
        <f>VLOOKUP($A17&amp;"oquealterou",'Revisão entrega existente'!$B:$H,6,0)</f>
        <v>#N/A</v>
      </c>
      <c r="C17" s="68" t="e">
        <f>VLOOKUP(A17,'Revisão entrega existente'!B:H,3,0)</f>
        <v>#N/A</v>
      </c>
      <c r="D17" s="68"/>
      <c r="E17" s="70" t="e">
        <f>VLOOKUP($A17&amp;"titulo",'Revisão entrega existente'!$B:$H,5,0)</f>
        <v>#N/A</v>
      </c>
      <c r="F17" s="70" t="e">
        <f>VLOOKUP($A17&amp;"descrição",'Revisão entrega existente'!$B:$H,5,0)</f>
        <v>#N/A</v>
      </c>
      <c r="G17" s="70" t="e">
        <f>VLOOKUP($A17&amp;"MemoriaCalculo",'Revisão entrega existente'!$B:$H,5,0)</f>
        <v>#N/A</v>
      </c>
      <c r="H17" s="70" t="s">
        <v>4924</v>
      </c>
      <c r="I17" s="67"/>
      <c r="J17" s="67"/>
      <c r="K17" s="70" t="e">
        <f t="shared" si="0"/>
        <v>#N/A</v>
      </c>
      <c r="L17" s="70" t="e">
        <f>VLOOKUP($A17&amp;"Total Previsto:",'Revisão entrega existente'!$B:$H,5,0)</f>
        <v>#N/A</v>
      </c>
      <c r="M17" s="70" t="e">
        <f>VLOOKUP($A17&amp;"Unidademedida",'Revisão entrega existente'!$B:$H,5,0)</f>
        <v>#N/A</v>
      </c>
      <c r="N17" s="67"/>
      <c r="O17" s="70">
        <v>2025</v>
      </c>
      <c r="P17" s="67"/>
    </row>
    <row r="18" spans="1:16" x14ac:dyDescent="0.2">
      <c r="A18" s="67">
        <v>17</v>
      </c>
      <c r="B18" s="67" t="e">
        <f>VLOOKUP($A18&amp;"oquealterou",'Revisão entrega existente'!$B:$H,6,0)</f>
        <v>#N/A</v>
      </c>
      <c r="C18" s="68" t="e">
        <f>VLOOKUP(A18,'Revisão entrega existente'!B:H,3,0)</f>
        <v>#N/A</v>
      </c>
      <c r="D18" s="68"/>
      <c r="E18" s="70" t="e">
        <f>VLOOKUP($A18&amp;"titulo",'Revisão entrega existente'!$B:$H,5,0)</f>
        <v>#N/A</v>
      </c>
      <c r="F18" s="67"/>
      <c r="G18" s="70" t="e">
        <f>VLOOKUP($A18&amp;"MemoriaCalculo",'Revisão entrega existente'!$B:$H,5,0)</f>
        <v>#N/A</v>
      </c>
      <c r="H18" s="67"/>
      <c r="I18" s="67"/>
      <c r="J18" s="67"/>
      <c r="K18" s="70" t="e">
        <f t="shared" si="0"/>
        <v>#N/A</v>
      </c>
      <c r="L18" s="70" t="e">
        <f>VLOOKUP($A18&amp;"Total Previsto:",'Revisão entrega existente'!$B:$H,5,0)</f>
        <v>#N/A</v>
      </c>
      <c r="M18" s="70" t="e">
        <f>VLOOKUP($A18&amp;"Unidademedida",'Revisão entrega existente'!$B:$H,5,0)</f>
        <v>#N/A</v>
      </c>
      <c r="N18" s="67"/>
      <c r="O18" s="70">
        <v>2025</v>
      </c>
      <c r="P18" s="67"/>
    </row>
    <row r="19" spans="1:16" x14ac:dyDescent="0.2">
      <c r="A19" s="67">
        <v>18</v>
      </c>
      <c r="B19" s="67" t="e">
        <f>VLOOKUP($A19&amp;"oquealterou",'Revisão entrega existente'!$B:$H,6,0)</f>
        <v>#N/A</v>
      </c>
      <c r="C19" s="68" t="e">
        <f>VLOOKUP(A19,'Revisão entrega existente'!B:H,3,0)</f>
        <v>#N/A</v>
      </c>
      <c r="D19" s="68"/>
      <c r="E19" s="70" t="e">
        <f>VLOOKUP($A19&amp;"titulo",'Revisão entrega existente'!$B:$H,5,0)</f>
        <v>#N/A</v>
      </c>
      <c r="F19" s="70" t="e">
        <f>VLOOKUP($A19&amp;"descrição",'Revisão entrega existente'!$B:$H,5,0)</f>
        <v>#N/A</v>
      </c>
      <c r="G19" s="70" t="e">
        <f>VLOOKUP($A19&amp;"MemoriaCalculo",'Revisão entrega existente'!$B:$H,5,0)</f>
        <v>#N/A</v>
      </c>
      <c r="H19" s="70" t="s">
        <v>4925</v>
      </c>
      <c r="I19" s="67"/>
      <c r="J19" s="67"/>
      <c r="K19" s="70" t="e">
        <f t="shared" si="0"/>
        <v>#N/A</v>
      </c>
      <c r="L19" s="70" t="e">
        <f>VLOOKUP($A19&amp;"Total Previsto:",'Revisão entrega existente'!$B:$H,5,0)</f>
        <v>#N/A</v>
      </c>
      <c r="M19" s="70" t="e">
        <f>VLOOKUP($A19&amp;"Unidademedida",'Revisão entrega existente'!$B:$H,5,0)</f>
        <v>#N/A</v>
      </c>
      <c r="N19" s="67"/>
      <c r="O19" s="70">
        <v>2025</v>
      </c>
      <c r="P19" s="67"/>
    </row>
    <row r="20" spans="1:16" x14ac:dyDescent="0.2">
      <c r="A20" s="67">
        <v>19</v>
      </c>
      <c r="B20" s="67" t="e">
        <f>VLOOKUP($A20&amp;"oquealterou",'Revisão entrega existente'!$B:$H,6,0)</f>
        <v>#N/A</v>
      </c>
      <c r="C20" s="68" t="e">
        <f>VLOOKUP(A20,'Revisão entrega existente'!B:H,3,0)</f>
        <v>#N/A</v>
      </c>
      <c r="D20" s="68"/>
      <c r="E20" s="70" t="e">
        <f>VLOOKUP($A20&amp;"titulo",'Revisão entrega existente'!$B:$H,5,0)</f>
        <v>#N/A</v>
      </c>
      <c r="F20" s="67"/>
      <c r="G20" s="70" t="e">
        <f>VLOOKUP($A20&amp;"MemoriaCalculo",'Revisão entrega existente'!$B:$H,5,0)</f>
        <v>#N/A</v>
      </c>
      <c r="H20" s="67"/>
      <c r="I20" s="67"/>
      <c r="J20" s="67"/>
      <c r="K20" s="70" t="e">
        <f t="shared" si="0"/>
        <v>#N/A</v>
      </c>
      <c r="L20" s="70" t="e">
        <f>VLOOKUP($A20&amp;"Total Previsto:",'Revisão entrega existente'!$B:$H,5,0)</f>
        <v>#N/A</v>
      </c>
      <c r="M20" s="70" t="e">
        <f>VLOOKUP($A20&amp;"Unidademedida",'Revisão entrega existente'!$B:$H,5,0)</f>
        <v>#N/A</v>
      </c>
      <c r="N20" s="67"/>
      <c r="O20" s="70">
        <v>2025</v>
      </c>
      <c r="P20" s="67"/>
    </row>
    <row r="21" spans="1:16" x14ac:dyDescent="0.2">
      <c r="A21" s="67">
        <v>20</v>
      </c>
      <c r="B21" s="67" t="e">
        <f>VLOOKUP($A21&amp;"oquealterou",'Revisão entrega existente'!$B:$H,6,0)</f>
        <v>#N/A</v>
      </c>
      <c r="C21" s="68" t="e">
        <f>VLOOKUP(A21,'Revisão entrega existente'!B:H,3,0)</f>
        <v>#N/A</v>
      </c>
      <c r="D21" s="68"/>
      <c r="E21" s="70" t="e">
        <f>VLOOKUP($A21&amp;"titulo",'Revisão entrega existente'!$B:$H,5,0)</f>
        <v>#N/A</v>
      </c>
      <c r="F21" s="70" t="e">
        <f>VLOOKUP($A21&amp;"descrição",'Revisão entrega existente'!$B:$H,5,0)</f>
        <v>#N/A</v>
      </c>
      <c r="G21" s="70" t="e">
        <f>VLOOKUP($A21&amp;"MemoriaCalculo",'Revisão entrega existente'!$B:$H,5,0)</f>
        <v>#N/A</v>
      </c>
      <c r="H21" s="70" t="s">
        <v>4926</v>
      </c>
      <c r="I21" s="67"/>
      <c r="J21" s="67"/>
      <c r="K21" s="70" t="e">
        <f t="shared" si="0"/>
        <v>#N/A</v>
      </c>
      <c r="L21" s="70" t="e">
        <f>VLOOKUP($A21&amp;"Total Previsto:",'Revisão entrega existente'!$B:$H,5,0)</f>
        <v>#N/A</v>
      </c>
      <c r="M21" s="70" t="e">
        <f>VLOOKUP($A21&amp;"Unidademedida",'Revisão entrega existente'!$B:$H,5,0)</f>
        <v>#N/A</v>
      </c>
      <c r="N21" s="67"/>
      <c r="O21" s="70">
        <v>2025</v>
      </c>
      <c r="P21" s="67"/>
    </row>
    <row r="22" spans="1:16" x14ac:dyDescent="0.2">
      <c r="A22" s="67">
        <v>21</v>
      </c>
      <c r="B22" s="67" t="e">
        <f>VLOOKUP($A22&amp;"oquealterou",'Revisão entrega existente'!$B:$H,6,0)</f>
        <v>#N/A</v>
      </c>
      <c r="C22" s="68" t="e">
        <f>VLOOKUP(A22,'Revisão entrega existente'!B:H,3,0)</f>
        <v>#N/A</v>
      </c>
      <c r="D22" s="68"/>
      <c r="E22" s="70" t="e">
        <f>VLOOKUP($A22&amp;"titulo",'Revisão entrega existente'!$B:$H,5,0)</f>
        <v>#N/A</v>
      </c>
      <c r="F22" s="67"/>
      <c r="G22" s="70" t="e">
        <f>VLOOKUP($A22&amp;"MemoriaCalculo",'Revisão entrega existente'!$B:$H,5,0)</f>
        <v>#N/A</v>
      </c>
      <c r="H22" s="67"/>
      <c r="I22" s="67"/>
      <c r="J22" s="67"/>
      <c r="K22" s="70" t="e">
        <f t="shared" si="0"/>
        <v>#N/A</v>
      </c>
      <c r="L22" s="70" t="e">
        <f>VLOOKUP($A22&amp;"Total Previsto:",'Revisão entrega existente'!$B:$H,5,0)</f>
        <v>#N/A</v>
      </c>
      <c r="M22" s="70" t="e">
        <f>VLOOKUP($A22&amp;"Unidademedida",'Revisão entrega existente'!$B:$H,5,0)</f>
        <v>#N/A</v>
      </c>
      <c r="N22" s="67"/>
      <c r="O22" s="70">
        <v>2025</v>
      </c>
      <c r="P22" s="67"/>
    </row>
    <row r="23" spans="1:16" x14ac:dyDescent="0.2">
      <c r="A23" s="67">
        <v>22</v>
      </c>
      <c r="B23" s="67" t="e">
        <f>VLOOKUP($A23&amp;"oquealterou",'Revisão entrega existente'!$B:$H,6,0)</f>
        <v>#N/A</v>
      </c>
      <c r="C23" s="68" t="e">
        <f>VLOOKUP(A23,'Revisão entrega existente'!B:H,3,0)</f>
        <v>#N/A</v>
      </c>
      <c r="D23" s="68"/>
      <c r="E23" s="70" t="e">
        <f>VLOOKUP($A23&amp;"titulo",'Revisão entrega existente'!$B:$H,5,0)</f>
        <v>#N/A</v>
      </c>
      <c r="F23" s="70" t="e">
        <f>VLOOKUP($A23&amp;"descrição",'Revisão entrega existente'!$B:$H,5,0)</f>
        <v>#N/A</v>
      </c>
      <c r="G23" s="70" t="e">
        <f>VLOOKUP($A23&amp;"MemoriaCalculo",'Revisão entrega existente'!$B:$H,5,0)</f>
        <v>#N/A</v>
      </c>
      <c r="H23" s="70" t="s">
        <v>4927</v>
      </c>
      <c r="I23" s="67"/>
      <c r="J23" s="67"/>
      <c r="K23" s="70" t="e">
        <f t="shared" si="0"/>
        <v>#N/A</v>
      </c>
      <c r="L23" s="70" t="e">
        <f>VLOOKUP($A23&amp;"Total Previsto:",'Revisão entrega existente'!$B:$H,5,0)</f>
        <v>#N/A</v>
      </c>
      <c r="M23" s="70" t="e">
        <f>VLOOKUP($A23&amp;"Unidademedida",'Revisão entrega existente'!$B:$H,5,0)</f>
        <v>#N/A</v>
      </c>
      <c r="N23" s="67"/>
      <c r="O23" s="70">
        <v>2025</v>
      </c>
      <c r="P23" s="67"/>
    </row>
    <row r="24" spans="1:16" x14ac:dyDescent="0.2">
      <c r="A24" s="67">
        <v>23</v>
      </c>
      <c r="B24" s="67" t="e">
        <f>VLOOKUP($A24&amp;"oquealterou",'Revisão entrega existente'!$B:$H,6,0)</f>
        <v>#N/A</v>
      </c>
      <c r="C24" s="68" t="e">
        <f>VLOOKUP(A24,'Revisão entrega existente'!B:H,3,0)</f>
        <v>#N/A</v>
      </c>
      <c r="D24" s="68"/>
      <c r="E24" s="70" t="e">
        <f>VLOOKUP($A24&amp;"titulo",'Revisão entrega existente'!$B:$H,5,0)</f>
        <v>#N/A</v>
      </c>
      <c r="F24" s="67"/>
      <c r="G24" s="70" t="e">
        <f>VLOOKUP($A24&amp;"MemoriaCalculo",'Revisão entrega existente'!$B:$H,5,0)</f>
        <v>#N/A</v>
      </c>
      <c r="H24" s="67"/>
      <c r="I24" s="67"/>
      <c r="J24" s="67"/>
      <c r="K24" s="70" t="e">
        <f t="shared" si="0"/>
        <v>#N/A</v>
      </c>
      <c r="L24" s="70" t="e">
        <f>VLOOKUP($A24&amp;"Total Previsto:",'Revisão entrega existente'!$B:$H,5,0)</f>
        <v>#N/A</v>
      </c>
      <c r="M24" s="70" t="e">
        <f>VLOOKUP($A24&amp;"Unidademedida",'Revisão entrega existente'!$B:$H,5,0)</f>
        <v>#N/A</v>
      </c>
      <c r="N24" s="67"/>
      <c r="O24" s="70">
        <v>2025</v>
      </c>
      <c r="P24" s="67"/>
    </row>
    <row r="25" spans="1:16" x14ac:dyDescent="0.2">
      <c r="A25" s="67">
        <v>24</v>
      </c>
      <c r="B25" s="67" t="e">
        <f>VLOOKUP($A25&amp;"oquealterou",'Revisão entrega existente'!$B:$H,6,0)</f>
        <v>#N/A</v>
      </c>
      <c r="C25" s="68" t="e">
        <f>VLOOKUP(A25,'Revisão entrega existente'!B:H,3,0)</f>
        <v>#N/A</v>
      </c>
      <c r="D25" s="68"/>
      <c r="E25" s="70" t="e">
        <f>VLOOKUP($A25&amp;"titulo",'Revisão entrega existente'!$B:$H,5,0)</f>
        <v>#N/A</v>
      </c>
      <c r="F25" s="70" t="e">
        <f>VLOOKUP($A25&amp;"descrição",'Revisão entrega existente'!$B:$H,5,0)</f>
        <v>#N/A</v>
      </c>
      <c r="G25" s="70" t="e">
        <f>VLOOKUP($A25&amp;"MemoriaCalculo",'Revisão entrega existente'!$B:$H,5,0)</f>
        <v>#N/A</v>
      </c>
      <c r="H25" s="70" t="s">
        <v>4928</v>
      </c>
      <c r="I25" s="67"/>
      <c r="J25" s="67"/>
      <c r="K25" s="70" t="e">
        <f t="shared" si="0"/>
        <v>#N/A</v>
      </c>
      <c r="L25" s="70" t="e">
        <f>VLOOKUP($A25&amp;"Total Previsto:",'Revisão entrega existente'!$B:$H,5,0)</f>
        <v>#N/A</v>
      </c>
      <c r="M25" s="70" t="e">
        <f>VLOOKUP($A25&amp;"Unidademedida",'Revisão entrega existente'!$B:$H,5,0)</f>
        <v>#N/A</v>
      </c>
      <c r="N25" s="67"/>
      <c r="O25" s="70">
        <v>2025</v>
      </c>
      <c r="P25" s="67"/>
    </row>
    <row r="26" spans="1:16" x14ac:dyDescent="0.2">
      <c r="A26" s="67">
        <v>25</v>
      </c>
      <c r="B26" s="67" t="e">
        <f>VLOOKUP($A26&amp;"oquealterou",'Revisão entrega existente'!$B:$H,6,0)</f>
        <v>#N/A</v>
      </c>
      <c r="C26" s="68" t="e">
        <f>VLOOKUP(A26,'Revisão entrega existente'!B:H,3,0)</f>
        <v>#N/A</v>
      </c>
      <c r="D26" s="68"/>
      <c r="E26" s="70" t="e">
        <f>VLOOKUP($A26&amp;"titulo",'Revisão entrega existente'!$B:$H,5,0)</f>
        <v>#N/A</v>
      </c>
      <c r="F26" s="67"/>
      <c r="G26" s="70" t="e">
        <f>VLOOKUP($A26&amp;"MemoriaCalculo",'Revisão entrega existente'!$B:$H,5,0)</f>
        <v>#N/A</v>
      </c>
      <c r="H26" s="67"/>
      <c r="I26" s="67"/>
      <c r="J26" s="67"/>
      <c r="K26" s="70" t="e">
        <f t="shared" si="0"/>
        <v>#N/A</v>
      </c>
      <c r="L26" s="70" t="e">
        <f>VLOOKUP($A26&amp;"Total Previsto:",'Revisão entrega existente'!$B:$H,5,0)</f>
        <v>#N/A</v>
      </c>
      <c r="M26" s="70" t="e">
        <f>VLOOKUP($A26&amp;"Unidademedida",'Revisão entrega existente'!$B:$H,5,0)</f>
        <v>#N/A</v>
      </c>
      <c r="N26" s="67"/>
      <c r="O26" s="70">
        <v>2025</v>
      </c>
      <c r="P26" s="67"/>
    </row>
    <row r="27" spans="1:16" x14ac:dyDescent="0.2">
      <c r="A27" s="67">
        <v>26</v>
      </c>
      <c r="B27" s="67"/>
      <c r="C27" s="68" t="e">
        <f>VLOOKUP(A27,'Revisão entrega existente'!B:H,3,0)</f>
        <v>#N/A</v>
      </c>
      <c r="D27" s="68"/>
      <c r="E27" s="70" t="e">
        <f>VLOOKUP($A27&amp;"titulo",'Revisão entrega existente'!$B:$H,5,0)</f>
        <v>#N/A</v>
      </c>
      <c r="F27" s="70" t="e">
        <f>VLOOKUP($A27&amp;"descrição",'Revisão entrega existente'!$B:$H,5,0)</f>
        <v>#N/A</v>
      </c>
      <c r="G27" s="70" t="e">
        <f>VLOOKUP($A27&amp;"MemoriaCalculo",'Revisão entrega existente'!$B:$H,5,0)</f>
        <v>#N/A</v>
      </c>
      <c r="H27" s="70" t="s">
        <v>4929</v>
      </c>
      <c r="I27" s="67"/>
      <c r="J27" s="67"/>
      <c r="K27" s="70" t="e">
        <f t="shared" si="0"/>
        <v>#N/A</v>
      </c>
      <c r="L27" s="70" t="e">
        <f>VLOOKUP($A27&amp;"Total Previsto:",'Revisão entrega existente'!$B:$H,5,0)</f>
        <v>#N/A</v>
      </c>
      <c r="M27" s="70" t="e">
        <f>VLOOKUP($A27&amp;"Unidademedida",'Revisão entrega existente'!$B:$H,5,0)</f>
        <v>#N/A</v>
      </c>
      <c r="N27" s="67"/>
      <c r="O27" s="70">
        <v>2025</v>
      </c>
      <c r="P27" s="67"/>
    </row>
    <row r="28" spans="1:16" x14ac:dyDescent="0.2">
      <c r="A28" s="67">
        <v>27</v>
      </c>
      <c r="B28" s="67"/>
      <c r="C28" s="68" t="e">
        <f>VLOOKUP(A28,'Revisão entrega existente'!B:H,3,0)</f>
        <v>#N/A</v>
      </c>
      <c r="D28" s="68"/>
      <c r="E28" s="70" t="e">
        <f>VLOOKUP($A28&amp;"titulo",'Revisão entrega existente'!$B:$H,5,0)</f>
        <v>#N/A</v>
      </c>
      <c r="F28" s="67"/>
      <c r="G28" s="70" t="e">
        <f>VLOOKUP($A28&amp;"MemoriaCalculo",'Revisão entrega existente'!$B:$H,5,0)</f>
        <v>#N/A</v>
      </c>
      <c r="H28" s="67"/>
      <c r="I28" s="67"/>
      <c r="J28" s="67"/>
      <c r="K28" s="70" t="e">
        <f t="shared" si="0"/>
        <v>#N/A</v>
      </c>
      <c r="L28" s="70" t="e">
        <f>VLOOKUP($A28&amp;"Total Previsto:",'Revisão entrega existente'!$B:$H,5,0)</f>
        <v>#N/A</v>
      </c>
      <c r="M28" s="70" t="e">
        <f>VLOOKUP($A28&amp;"Unidademedida",'Revisão entrega existente'!$B:$H,5,0)</f>
        <v>#N/A</v>
      </c>
      <c r="N28" s="67"/>
      <c r="O28" s="70">
        <v>2025</v>
      </c>
      <c r="P28" s="67"/>
    </row>
    <row r="29" spans="1:16" x14ac:dyDescent="0.2">
      <c r="A29" s="67">
        <v>28</v>
      </c>
      <c r="B29" s="67"/>
      <c r="C29" s="68" t="e">
        <f>VLOOKUP(A29,'Revisão entrega existente'!B:H,3,0)</f>
        <v>#N/A</v>
      </c>
      <c r="D29" s="68"/>
      <c r="E29" s="70" t="e">
        <f>VLOOKUP($A29&amp;"titulo",'Revisão entrega existente'!$B:$H,5,0)</f>
        <v>#N/A</v>
      </c>
      <c r="F29" s="70" t="e">
        <f>VLOOKUP($A29&amp;"descrição",'Revisão entrega existente'!$B:$H,5,0)</f>
        <v>#N/A</v>
      </c>
      <c r="G29" s="70" t="e">
        <f>VLOOKUP($A29&amp;"MemoriaCalculo",'Revisão entrega existente'!$B:$H,5,0)</f>
        <v>#N/A</v>
      </c>
      <c r="H29" s="70" t="s">
        <v>4930</v>
      </c>
      <c r="I29" s="67"/>
      <c r="J29" s="67"/>
      <c r="K29" s="70" t="e">
        <f t="shared" si="0"/>
        <v>#N/A</v>
      </c>
      <c r="L29" s="70" t="e">
        <f>VLOOKUP($A29&amp;"Total Previsto:",'Revisão entrega existente'!$B:$H,5,0)</f>
        <v>#N/A</v>
      </c>
      <c r="M29" s="70" t="e">
        <f>VLOOKUP($A29&amp;"Unidademedida",'Revisão entrega existente'!$B:$H,5,0)</f>
        <v>#N/A</v>
      </c>
      <c r="N29" s="67"/>
      <c r="O29" s="70">
        <v>2025</v>
      </c>
      <c r="P29" s="67"/>
    </row>
    <row r="30" spans="1:16" x14ac:dyDescent="0.2">
      <c r="A30" s="67">
        <v>29</v>
      </c>
      <c r="B30" s="67"/>
      <c r="C30" s="68" t="e">
        <f>VLOOKUP(A30,'Revisão entrega existente'!B:H,3,0)</f>
        <v>#N/A</v>
      </c>
      <c r="D30" s="68"/>
      <c r="E30" s="70" t="e">
        <f>VLOOKUP($A30&amp;"titulo",'Revisão entrega existente'!$B:$H,5,0)</f>
        <v>#N/A</v>
      </c>
      <c r="F30" s="67"/>
      <c r="G30" s="70" t="e">
        <f>VLOOKUP($A30&amp;"MemoriaCalculo",'Revisão entrega existente'!$B:$H,5,0)</f>
        <v>#N/A</v>
      </c>
      <c r="H30" s="67"/>
      <c r="I30" s="67"/>
      <c r="J30" s="67"/>
      <c r="K30" s="70" t="e">
        <f t="shared" si="0"/>
        <v>#N/A</v>
      </c>
      <c r="L30" s="70" t="e">
        <f>VLOOKUP($A30&amp;"Total Previsto:",'Revisão entrega existente'!$B:$H,5,0)</f>
        <v>#N/A</v>
      </c>
      <c r="M30" s="70" t="e">
        <f>VLOOKUP($A30&amp;"Unidademedida",'Revisão entrega existente'!$B:$H,5,0)</f>
        <v>#N/A</v>
      </c>
      <c r="N30" s="67"/>
      <c r="O30" s="70">
        <v>2025</v>
      </c>
      <c r="P30" s="67"/>
    </row>
    <row r="31" spans="1:16" x14ac:dyDescent="0.2">
      <c r="A31" s="67">
        <v>30</v>
      </c>
      <c r="B31" s="67"/>
      <c r="C31" s="68" t="e">
        <f>VLOOKUP(A31,'Revisão entrega existente'!B:H,3,0)</f>
        <v>#N/A</v>
      </c>
      <c r="D31" s="68"/>
      <c r="E31" s="70" t="e">
        <f>VLOOKUP($A31&amp;"titulo",'Revisão entrega existente'!$B:$H,5,0)</f>
        <v>#N/A</v>
      </c>
      <c r="F31" s="70" t="e">
        <f>VLOOKUP($A31&amp;"descrição",'Revisão entrega existente'!$B:$H,5,0)</f>
        <v>#N/A</v>
      </c>
      <c r="G31" s="70" t="e">
        <f>VLOOKUP($A31&amp;"MemoriaCalculo",'Revisão entrega existente'!$B:$H,5,0)</f>
        <v>#N/A</v>
      </c>
      <c r="H31" s="70" t="s">
        <v>4931</v>
      </c>
      <c r="I31" s="67"/>
      <c r="J31" s="67"/>
      <c r="K31" s="70" t="e">
        <f t="shared" si="0"/>
        <v>#N/A</v>
      </c>
      <c r="L31" s="70" t="e">
        <f>VLOOKUP($A31&amp;"Total Previsto:",'Revisão entrega existente'!$B:$H,5,0)</f>
        <v>#N/A</v>
      </c>
      <c r="M31" s="70" t="e">
        <f>VLOOKUP($A31&amp;"Unidademedida",'Revisão entrega existente'!$B:$H,5,0)</f>
        <v>#N/A</v>
      </c>
      <c r="N31" s="67"/>
      <c r="O31" s="70">
        <v>2025</v>
      </c>
      <c r="P31" s="67"/>
    </row>
    <row r="32" spans="1:16" x14ac:dyDescent="0.2">
      <c r="E32" s="63" t="e">
        <f>VLOOKUP(C32,Instruções!S:BO,14,0)</f>
        <v>#N/A</v>
      </c>
    </row>
  </sheetData>
  <pageMargins left="0.51180555555555596" right="0.51180555555555596" top="0.78749999999999998" bottom="0.78749999999999998"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2" baseType="variant">
      <vt:variant>
        <vt:lpstr>Planilhas</vt:lpstr>
      </vt:variant>
      <vt:variant>
        <vt:i4>5</vt:i4>
      </vt:variant>
    </vt:vector>
  </HeadingPairs>
  <TitlesOfParts>
    <vt:vector size="5" baseType="lpstr">
      <vt:lpstr>Revisão entrega existente</vt:lpstr>
      <vt:lpstr>Instruções</vt:lpstr>
      <vt:lpstr>Lista de Entregas</vt:lpstr>
      <vt:lpstr>Marcações</vt:lpstr>
      <vt:lpstr>Listagem Alterações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Luscila de Cassia Zeferino</dc:creator>
  <dc:description/>
  <cp:lastModifiedBy>Louise Ronconi de Nazareno</cp:lastModifiedBy>
  <cp:revision>3</cp:revision>
  <dcterms:created xsi:type="dcterms:W3CDTF">2025-05-13T13:05:07Z</dcterms:created>
  <dcterms:modified xsi:type="dcterms:W3CDTF">2026-01-28T14:47:33Z</dcterms:modified>
  <dc:language>pt-BR</dc:language>
</cp:coreProperties>
</file>